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/>
  <mc:AlternateContent xmlns:mc="http://schemas.openxmlformats.org/markup-compatibility/2006">
    <mc:Choice Requires="x15">
      <x15ac:absPath xmlns:x15ac="http://schemas.microsoft.com/office/spreadsheetml/2010/11/ac" url="/Users/mahsakhosravi/Desktop/US/US2022/USA/IOWA/Dr.SOUMIK/RL/Russel/Validation/data/"/>
    </mc:Choice>
  </mc:AlternateContent>
  <xr:revisionPtr revIDLastSave="0" documentId="13_ncr:1_{30F145B3-6688-F94F-AFA4-98D1C4978F13}" xr6:coauthVersionLast="47" xr6:coauthVersionMax="47" xr10:uidLastSave="{00000000-0000-0000-0000-000000000000}"/>
  <bookViews>
    <workbookView xWindow="-3020" yWindow="-24000" windowWidth="38400" windowHeight="24000" firstSheet="3" activeTab="22" xr2:uid="{00000000-000D-0000-FFFF-FFFF00000000}"/>
  </bookViews>
  <sheets>
    <sheet name="2008" sheetId="1" r:id="rId1"/>
    <sheet name="2009" sheetId="2" r:id="rId2"/>
    <sheet name="2010" sheetId="3" r:id="rId3"/>
    <sheet name="2011" sheetId="4" r:id="rId4"/>
    <sheet name="2012" sheetId="5" r:id="rId5"/>
    <sheet name="2013" sheetId="6" r:id="rId6"/>
    <sheet name="2014" sheetId="7" r:id="rId7"/>
    <sheet name="2015" sheetId="8" r:id="rId8"/>
    <sheet name="2016" sheetId="9" r:id="rId9"/>
    <sheet name="2017" sheetId="10" r:id="rId10"/>
    <sheet name="2018" sheetId="11" r:id="rId11"/>
    <sheet name="2018-revised" sheetId="21" r:id="rId12"/>
    <sheet name="2019-revised" sheetId="22" r:id="rId13"/>
    <sheet name="2020-revised" sheetId="23" r:id="rId14"/>
    <sheet name="Sheet3" sheetId="20" r:id="rId15"/>
    <sheet name="Sheet2" sheetId="17" r:id="rId16"/>
    <sheet name="2019" sheetId="12" r:id="rId17"/>
    <sheet name="2020" sheetId="13" r:id="rId18"/>
    <sheet name="2021" sheetId="14" r:id="rId19"/>
    <sheet name="2022" sheetId="15" r:id="rId20"/>
    <sheet name="Sheet1" sheetId="16" r:id="rId21"/>
    <sheet name="Sheet4" sheetId="19" r:id="rId22"/>
    <sheet name="sevyield" sheetId="18" r:id="rId2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24" roundtripDataSignature="AMtx7mjVkEP1SXMZqg1Yez9cOsw4q1/RyA=="/>
    </ext>
  </extLst>
</workbook>
</file>

<file path=xl/calcChain.xml><?xml version="1.0" encoding="utf-8"?>
<calcChain xmlns="http://schemas.openxmlformats.org/spreadsheetml/2006/main">
  <c r="N74" i="22" l="1"/>
  <c r="L561" i="23"/>
  <c r="M561" i="23" s="1"/>
  <c r="L560" i="23"/>
  <c r="M560" i="23" s="1"/>
  <c r="L559" i="23"/>
  <c r="M559" i="23" s="1"/>
  <c r="L558" i="23"/>
  <c r="M558" i="23" s="1"/>
  <c r="L557" i="23"/>
  <c r="M557" i="23" s="1"/>
  <c r="L556" i="23"/>
  <c r="M556" i="23" s="1"/>
  <c r="M555" i="23"/>
  <c r="L555" i="23"/>
  <c r="L554" i="23"/>
  <c r="M554" i="23" s="1"/>
  <c r="L553" i="23"/>
  <c r="M553" i="23" s="1"/>
  <c r="M552" i="23"/>
  <c r="L552" i="23"/>
  <c r="L551" i="23"/>
  <c r="M551" i="23" s="1"/>
  <c r="L550" i="23"/>
  <c r="M550" i="23" s="1"/>
  <c r="L549" i="23"/>
  <c r="M549" i="23" s="1"/>
  <c r="M548" i="23"/>
  <c r="L548" i="23"/>
  <c r="L547" i="23"/>
  <c r="M547" i="23" s="1"/>
  <c r="M546" i="23"/>
  <c r="L546" i="23"/>
  <c r="L545" i="23"/>
  <c r="M545" i="23" s="1"/>
  <c r="L544" i="23"/>
  <c r="M544" i="23" s="1"/>
  <c r="M543" i="23"/>
  <c r="L543" i="23"/>
  <c r="L542" i="23"/>
  <c r="M542" i="23" s="1"/>
  <c r="L541" i="23"/>
  <c r="M541" i="23" s="1"/>
  <c r="L540" i="23"/>
  <c r="M540" i="23" s="1"/>
  <c r="L539" i="23"/>
  <c r="M539" i="23" s="1"/>
  <c r="L538" i="23"/>
  <c r="M538" i="23" s="1"/>
  <c r="L537" i="23"/>
  <c r="M537" i="23" s="1"/>
  <c r="L536" i="23"/>
  <c r="M536" i="23" s="1"/>
  <c r="L535" i="23"/>
  <c r="M535" i="23" s="1"/>
  <c r="M534" i="23"/>
  <c r="L534" i="23"/>
  <c r="L533" i="23"/>
  <c r="M533" i="23" s="1"/>
  <c r="M532" i="23"/>
  <c r="L532" i="23"/>
  <c r="L531" i="23"/>
  <c r="M531" i="23" s="1"/>
  <c r="M530" i="23"/>
  <c r="L530" i="23"/>
  <c r="L529" i="23"/>
  <c r="M529" i="23" s="1"/>
  <c r="L528" i="23"/>
  <c r="M528" i="23" s="1"/>
  <c r="L527" i="23"/>
  <c r="M527" i="23" s="1"/>
  <c r="L526" i="23"/>
  <c r="M526" i="23" s="1"/>
  <c r="L525" i="23"/>
  <c r="M525" i="23" s="1"/>
  <c r="L524" i="23"/>
  <c r="M524" i="23" s="1"/>
  <c r="M523" i="23"/>
  <c r="L523" i="23"/>
  <c r="L522" i="23"/>
  <c r="M522" i="23" s="1"/>
  <c r="L521" i="23"/>
  <c r="M521" i="23" s="1"/>
  <c r="M520" i="23"/>
  <c r="L520" i="23"/>
  <c r="L519" i="23"/>
  <c r="M519" i="23" s="1"/>
  <c r="L518" i="23"/>
  <c r="M518" i="23" s="1"/>
  <c r="L517" i="23"/>
  <c r="M517" i="23" s="1"/>
  <c r="L516" i="23"/>
  <c r="M516" i="23" s="1"/>
  <c r="L515" i="23"/>
  <c r="M515" i="23" s="1"/>
  <c r="M514" i="23"/>
  <c r="L514" i="23"/>
  <c r="L513" i="23"/>
  <c r="M513" i="23" s="1"/>
  <c r="L512" i="23"/>
  <c r="M512" i="23" s="1"/>
  <c r="M511" i="23"/>
  <c r="L511" i="23"/>
  <c r="L510" i="23"/>
  <c r="M510" i="23" s="1"/>
  <c r="L509" i="23"/>
  <c r="M509" i="23" s="1"/>
  <c r="L508" i="23"/>
  <c r="M508" i="23" s="1"/>
  <c r="L507" i="23"/>
  <c r="M507" i="23" s="1"/>
  <c r="L506" i="23"/>
  <c r="M506" i="23" s="1"/>
  <c r="L505" i="23"/>
  <c r="M505" i="23" s="1"/>
  <c r="L504" i="23"/>
  <c r="M504" i="23" s="1"/>
  <c r="L503" i="23"/>
  <c r="M503" i="23" s="1"/>
  <c r="M502" i="23"/>
  <c r="L502" i="23"/>
  <c r="L501" i="23"/>
  <c r="M501" i="23" s="1"/>
  <c r="M500" i="23"/>
  <c r="L500" i="23"/>
  <c r="L499" i="23"/>
  <c r="M499" i="23" s="1"/>
  <c r="L498" i="23"/>
  <c r="M498" i="23" s="1"/>
  <c r="L497" i="23"/>
  <c r="M497" i="23" s="1"/>
  <c r="L496" i="23"/>
  <c r="M496" i="23" s="1"/>
  <c r="L495" i="23"/>
  <c r="M495" i="23" s="1"/>
  <c r="L494" i="23"/>
  <c r="M494" i="23" s="1"/>
  <c r="L493" i="23"/>
  <c r="M493" i="23" s="1"/>
  <c r="L492" i="23"/>
  <c r="M492" i="23" s="1"/>
  <c r="M491" i="23"/>
  <c r="L491" i="23"/>
  <c r="L490" i="23"/>
  <c r="M490" i="23" s="1"/>
  <c r="L489" i="23"/>
  <c r="M489" i="23" s="1"/>
  <c r="M488" i="23"/>
  <c r="L488" i="23"/>
  <c r="L487" i="23"/>
  <c r="M487" i="23" s="1"/>
  <c r="L486" i="23"/>
  <c r="M486" i="23" s="1"/>
  <c r="L485" i="23"/>
  <c r="M485" i="23" s="1"/>
  <c r="M484" i="23"/>
  <c r="L484" i="23"/>
  <c r="L483" i="23"/>
  <c r="M483" i="23" s="1"/>
  <c r="M482" i="23"/>
  <c r="L482" i="23"/>
  <c r="L481" i="23"/>
  <c r="M481" i="23" s="1"/>
  <c r="L480" i="23"/>
  <c r="M480" i="23" s="1"/>
  <c r="M479" i="23"/>
  <c r="L479" i="23"/>
  <c r="L478" i="23"/>
  <c r="M478" i="23" s="1"/>
  <c r="L477" i="23"/>
  <c r="M477" i="23" s="1"/>
  <c r="L476" i="23"/>
  <c r="M476" i="23" s="1"/>
  <c r="M475" i="23"/>
  <c r="L475" i="23"/>
  <c r="L474" i="23"/>
  <c r="M474" i="23" s="1"/>
  <c r="L473" i="23"/>
  <c r="M473" i="23" s="1"/>
  <c r="L472" i="23"/>
  <c r="M472" i="23" s="1"/>
  <c r="L471" i="23"/>
  <c r="M471" i="23" s="1"/>
  <c r="M470" i="23"/>
  <c r="L470" i="23"/>
  <c r="L469" i="23"/>
  <c r="M469" i="23" s="1"/>
  <c r="M468" i="23"/>
  <c r="L468" i="23"/>
  <c r="L467" i="23"/>
  <c r="M467" i="23" s="1"/>
  <c r="L466" i="23"/>
  <c r="M466" i="23" s="1"/>
  <c r="L465" i="23"/>
  <c r="M465" i="23" s="1"/>
  <c r="L464" i="23"/>
  <c r="M464" i="23" s="1"/>
  <c r="L463" i="23"/>
  <c r="M463" i="23" s="1"/>
  <c r="L462" i="23"/>
  <c r="M462" i="23" s="1"/>
  <c r="L461" i="23"/>
  <c r="M461" i="23" s="1"/>
  <c r="L460" i="23"/>
  <c r="M460" i="23" s="1"/>
  <c r="M459" i="23"/>
  <c r="L459" i="23"/>
  <c r="L458" i="23"/>
  <c r="M458" i="23" s="1"/>
  <c r="L457" i="23"/>
  <c r="M457" i="23" s="1"/>
  <c r="M456" i="23"/>
  <c r="L456" i="23"/>
  <c r="L455" i="23"/>
  <c r="M455" i="23" s="1"/>
  <c r="L454" i="23"/>
  <c r="M454" i="23" s="1"/>
  <c r="L453" i="23"/>
  <c r="M453" i="23" s="1"/>
  <c r="M452" i="23"/>
  <c r="L452" i="23"/>
  <c r="L451" i="23"/>
  <c r="M451" i="23" s="1"/>
  <c r="M450" i="23"/>
  <c r="L450" i="23"/>
  <c r="L449" i="23"/>
  <c r="M449" i="23" s="1"/>
  <c r="L448" i="23"/>
  <c r="M448" i="23" s="1"/>
  <c r="M447" i="23"/>
  <c r="L447" i="23"/>
  <c r="L446" i="23"/>
  <c r="M446" i="23" s="1"/>
  <c r="L445" i="23"/>
  <c r="M445" i="23" s="1"/>
  <c r="L444" i="23"/>
  <c r="M444" i="23" s="1"/>
  <c r="M443" i="23"/>
  <c r="L443" i="23"/>
  <c r="L442" i="23"/>
  <c r="M442" i="23" s="1"/>
  <c r="L441" i="23"/>
  <c r="M441" i="23" s="1"/>
  <c r="L440" i="23"/>
  <c r="M440" i="23" s="1"/>
  <c r="L439" i="23"/>
  <c r="M439" i="23" s="1"/>
  <c r="M438" i="23"/>
  <c r="L438" i="23"/>
  <c r="L437" i="23"/>
  <c r="M437" i="23" s="1"/>
  <c r="M436" i="23"/>
  <c r="L436" i="23"/>
  <c r="L435" i="23"/>
  <c r="M435" i="23" s="1"/>
  <c r="M434" i="23"/>
  <c r="L434" i="23"/>
  <c r="L433" i="23"/>
  <c r="M433" i="23" s="1"/>
  <c r="L432" i="23"/>
  <c r="M432" i="23" s="1"/>
  <c r="L431" i="23"/>
  <c r="M431" i="23" s="1"/>
  <c r="L430" i="23"/>
  <c r="M430" i="23" s="1"/>
  <c r="L429" i="23"/>
  <c r="M429" i="23" s="1"/>
  <c r="L428" i="23"/>
  <c r="M428" i="23" s="1"/>
  <c r="M427" i="23"/>
  <c r="L427" i="23"/>
  <c r="L426" i="23"/>
  <c r="M426" i="23" s="1"/>
  <c r="L425" i="23"/>
  <c r="M425" i="23" s="1"/>
  <c r="M424" i="23"/>
  <c r="L424" i="23"/>
  <c r="L423" i="23"/>
  <c r="M423" i="23" s="1"/>
  <c r="M422" i="23"/>
  <c r="L422" i="23"/>
  <c r="L421" i="23"/>
  <c r="M421" i="23" s="1"/>
  <c r="L420" i="23"/>
  <c r="M420" i="23" s="1"/>
  <c r="L419" i="23"/>
  <c r="M419" i="23" s="1"/>
  <c r="M418" i="23"/>
  <c r="L418" i="23"/>
  <c r="L417" i="23"/>
  <c r="M417" i="23" s="1"/>
  <c r="L416" i="23"/>
  <c r="M416" i="23" s="1"/>
  <c r="M415" i="23"/>
  <c r="L415" i="23"/>
  <c r="L414" i="23"/>
  <c r="M414" i="23" s="1"/>
  <c r="L413" i="23"/>
  <c r="M413" i="23" s="1"/>
  <c r="L412" i="23"/>
  <c r="M412" i="23" s="1"/>
  <c r="L411" i="23"/>
  <c r="M411" i="23" s="1"/>
  <c r="L410" i="23"/>
  <c r="M410" i="23" s="1"/>
  <c r="L409" i="23"/>
  <c r="M409" i="23" s="1"/>
  <c r="M408" i="23"/>
  <c r="L408" i="23"/>
  <c r="L407" i="23"/>
  <c r="M407" i="23" s="1"/>
  <c r="M406" i="23"/>
  <c r="L406" i="23"/>
  <c r="L405" i="23"/>
  <c r="M405" i="23" s="1"/>
  <c r="M404" i="23"/>
  <c r="L404" i="23"/>
  <c r="L403" i="23"/>
  <c r="M403" i="23" s="1"/>
  <c r="L402" i="23"/>
  <c r="M402" i="23" s="1"/>
  <c r="L401" i="23"/>
  <c r="M401" i="23" s="1"/>
  <c r="L400" i="23"/>
  <c r="M400" i="23" s="1"/>
  <c r="L399" i="23"/>
  <c r="M399" i="23" s="1"/>
  <c r="L398" i="23"/>
  <c r="M398" i="23" s="1"/>
  <c r="L397" i="23"/>
  <c r="M397" i="23" s="1"/>
  <c r="L396" i="23"/>
  <c r="M396" i="23" s="1"/>
  <c r="M395" i="23"/>
  <c r="L395" i="23"/>
  <c r="L394" i="23"/>
  <c r="M394" i="23" s="1"/>
  <c r="L393" i="23"/>
  <c r="M393" i="23" s="1"/>
  <c r="M392" i="23"/>
  <c r="L392" i="23"/>
  <c r="L391" i="23"/>
  <c r="M391" i="23" s="1"/>
  <c r="L390" i="23"/>
  <c r="M390" i="23" s="1"/>
  <c r="L389" i="23"/>
  <c r="M389" i="23" s="1"/>
  <c r="M388" i="23"/>
  <c r="L388" i="23"/>
  <c r="L387" i="23"/>
  <c r="M387" i="23" s="1"/>
  <c r="M386" i="23"/>
  <c r="L386" i="23"/>
  <c r="L385" i="23"/>
  <c r="M385" i="23" s="1"/>
  <c r="L384" i="23"/>
  <c r="M384" i="23" s="1"/>
  <c r="M383" i="23"/>
  <c r="L383" i="23"/>
  <c r="L382" i="23"/>
  <c r="M382" i="23" s="1"/>
  <c r="L381" i="23"/>
  <c r="M381" i="23" s="1"/>
  <c r="L380" i="23"/>
  <c r="M380" i="23" s="1"/>
  <c r="L379" i="23"/>
  <c r="M379" i="23" s="1"/>
  <c r="L378" i="23"/>
  <c r="M378" i="23" s="1"/>
  <c r="L377" i="23"/>
  <c r="M377" i="23" s="1"/>
  <c r="L376" i="23"/>
  <c r="M376" i="23" s="1"/>
  <c r="L375" i="23"/>
  <c r="M375" i="23" s="1"/>
  <c r="M374" i="23"/>
  <c r="L374" i="23"/>
  <c r="L373" i="23"/>
  <c r="M373" i="23" s="1"/>
  <c r="M372" i="23"/>
  <c r="L372" i="23"/>
  <c r="L371" i="23"/>
  <c r="M371" i="23" s="1"/>
  <c r="M370" i="23"/>
  <c r="L370" i="23"/>
  <c r="L369" i="23"/>
  <c r="M369" i="23" s="1"/>
  <c r="L368" i="23"/>
  <c r="M368" i="23" s="1"/>
  <c r="L367" i="23"/>
  <c r="M367" i="23" s="1"/>
  <c r="L366" i="23"/>
  <c r="M366" i="23" s="1"/>
  <c r="L365" i="23"/>
  <c r="M365" i="23" s="1"/>
  <c r="L364" i="23"/>
  <c r="M364" i="23" s="1"/>
  <c r="M363" i="23"/>
  <c r="L363" i="23"/>
  <c r="L362" i="23"/>
  <c r="M362" i="23" s="1"/>
  <c r="L361" i="23"/>
  <c r="M361" i="23" s="1"/>
  <c r="M360" i="23"/>
  <c r="L360" i="23"/>
  <c r="L359" i="23"/>
  <c r="M359" i="23" s="1"/>
  <c r="L358" i="23"/>
  <c r="M358" i="23" s="1"/>
  <c r="L357" i="23"/>
  <c r="M357" i="23" s="1"/>
  <c r="M356" i="23"/>
  <c r="L356" i="23"/>
  <c r="L355" i="23"/>
  <c r="M355" i="23" s="1"/>
  <c r="M354" i="23"/>
  <c r="L354" i="23"/>
  <c r="L353" i="23"/>
  <c r="M353" i="23" s="1"/>
  <c r="L352" i="23"/>
  <c r="M352" i="23" s="1"/>
  <c r="M351" i="23"/>
  <c r="L351" i="23"/>
  <c r="L350" i="23"/>
  <c r="M350" i="23" s="1"/>
  <c r="L349" i="23"/>
  <c r="M349" i="23" s="1"/>
  <c r="L348" i="23"/>
  <c r="M348" i="23" s="1"/>
  <c r="L347" i="23"/>
  <c r="M347" i="23" s="1"/>
  <c r="L346" i="23"/>
  <c r="M346" i="23" s="1"/>
  <c r="L345" i="23"/>
  <c r="M345" i="23" s="1"/>
  <c r="L344" i="23"/>
  <c r="M344" i="23" s="1"/>
  <c r="L343" i="23"/>
  <c r="M343" i="23" s="1"/>
  <c r="M342" i="23"/>
  <c r="L342" i="23"/>
  <c r="L341" i="23"/>
  <c r="M341" i="23" s="1"/>
  <c r="M340" i="23"/>
  <c r="L340" i="23"/>
  <c r="L339" i="23"/>
  <c r="M339" i="23" s="1"/>
  <c r="M338" i="23"/>
  <c r="L338" i="23"/>
  <c r="L337" i="23"/>
  <c r="M337" i="23" s="1"/>
  <c r="L336" i="23"/>
  <c r="M336" i="23" s="1"/>
  <c r="M335" i="23"/>
  <c r="L335" i="23"/>
  <c r="L334" i="23"/>
  <c r="M334" i="23" s="1"/>
  <c r="L333" i="23"/>
  <c r="M333" i="23" s="1"/>
  <c r="L332" i="23"/>
  <c r="M332" i="23" s="1"/>
  <c r="M331" i="23"/>
  <c r="L331" i="23"/>
  <c r="L330" i="23"/>
  <c r="M330" i="23" s="1"/>
  <c r="L329" i="23"/>
  <c r="M329" i="23" s="1"/>
  <c r="M328" i="23"/>
  <c r="L328" i="23"/>
  <c r="L327" i="23"/>
  <c r="M327" i="23" s="1"/>
  <c r="M326" i="23"/>
  <c r="L326" i="23"/>
  <c r="L325" i="23"/>
  <c r="M325" i="23" s="1"/>
  <c r="L324" i="23"/>
  <c r="M324" i="23" s="1"/>
  <c r="L323" i="23"/>
  <c r="M323" i="23" s="1"/>
  <c r="M322" i="23"/>
  <c r="L322" i="23"/>
  <c r="L321" i="23"/>
  <c r="M321" i="23" s="1"/>
  <c r="L320" i="23"/>
  <c r="M320" i="23" s="1"/>
  <c r="M319" i="23"/>
  <c r="L319" i="23"/>
  <c r="L318" i="23"/>
  <c r="M318" i="23" s="1"/>
  <c r="L317" i="23"/>
  <c r="M317" i="23" s="1"/>
  <c r="L316" i="23"/>
  <c r="M316" i="23" s="1"/>
  <c r="M315" i="23"/>
  <c r="L315" i="23"/>
  <c r="L314" i="23"/>
  <c r="M314" i="23" s="1"/>
  <c r="L313" i="23"/>
  <c r="M313" i="23" s="1"/>
  <c r="L312" i="23"/>
  <c r="M312" i="23" s="1"/>
  <c r="L311" i="23"/>
  <c r="M311" i="23" s="1"/>
  <c r="M310" i="23"/>
  <c r="L310" i="23"/>
  <c r="L309" i="23"/>
  <c r="M309" i="23" s="1"/>
  <c r="M308" i="23"/>
  <c r="L308" i="23"/>
  <c r="L307" i="23"/>
  <c r="M307" i="23" s="1"/>
  <c r="L306" i="23"/>
  <c r="M306" i="23" s="1"/>
  <c r="L305" i="23"/>
  <c r="M305" i="23" s="1"/>
  <c r="L304" i="23"/>
  <c r="M304" i="23" s="1"/>
  <c r="L303" i="23"/>
  <c r="M303" i="23" s="1"/>
  <c r="L302" i="23"/>
  <c r="M302" i="23" s="1"/>
  <c r="L301" i="23"/>
  <c r="M301" i="23" s="1"/>
  <c r="L300" i="23"/>
  <c r="M300" i="23" s="1"/>
  <c r="M299" i="23"/>
  <c r="L299" i="23"/>
  <c r="L298" i="23"/>
  <c r="M298" i="23" s="1"/>
  <c r="L297" i="23"/>
  <c r="M297" i="23" s="1"/>
  <c r="M296" i="23"/>
  <c r="L296" i="23"/>
  <c r="L295" i="23"/>
  <c r="M295" i="23" s="1"/>
  <c r="M294" i="23"/>
  <c r="L294" i="23"/>
  <c r="L293" i="23"/>
  <c r="M293" i="23" s="1"/>
  <c r="L292" i="23"/>
  <c r="M292" i="23" s="1"/>
  <c r="L291" i="23"/>
  <c r="M291" i="23" s="1"/>
  <c r="M290" i="23"/>
  <c r="L290" i="23"/>
  <c r="L289" i="23"/>
  <c r="M289" i="23" s="1"/>
  <c r="L288" i="23"/>
  <c r="M288" i="23" s="1"/>
  <c r="M287" i="23"/>
  <c r="L287" i="23"/>
  <c r="L286" i="23"/>
  <c r="M286" i="23" s="1"/>
  <c r="L285" i="23"/>
  <c r="M285" i="23" s="1"/>
  <c r="L284" i="23"/>
  <c r="M284" i="23" s="1"/>
  <c r="L283" i="23"/>
  <c r="M283" i="23" s="1"/>
  <c r="L282" i="23"/>
  <c r="M282" i="23" s="1"/>
  <c r="L281" i="23"/>
  <c r="M281" i="23" s="1"/>
  <c r="M280" i="23"/>
  <c r="L280" i="23"/>
  <c r="L279" i="23"/>
  <c r="M279" i="23" s="1"/>
  <c r="M278" i="23"/>
  <c r="L278" i="23"/>
  <c r="L277" i="23"/>
  <c r="M277" i="23" s="1"/>
  <c r="M276" i="23"/>
  <c r="L276" i="23"/>
  <c r="L275" i="23"/>
  <c r="M275" i="23" s="1"/>
  <c r="M274" i="23"/>
  <c r="L274" i="23"/>
  <c r="L273" i="23"/>
  <c r="M273" i="23" s="1"/>
  <c r="L272" i="23"/>
  <c r="M272" i="23" s="1"/>
  <c r="L271" i="23"/>
  <c r="M271" i="23" s="1"/>
  <c r="L270" i="23"/>
  <c r="M270" i="23" s="1"/>
  <c r="L269" i="23"/>
  <c r="M269" i="23" s="1"/>
  <c r="L268" i="23"/>
  <c r="M268" i="23" s="1"/>
  <c r="M267" i="23"/>
  <c r="L267" i="23"/>
  <c r="L266" i="23"/>
  <c r="M266" i="23" s="1"/>
  <c r="L265" i="23"/>
  <c r="M265" i="23" s="1"/>
  <c r="M264" i="23"/>
  <c r="L264" i="23"/>
  <c r="L263" i="23"/>
  <c r="M263" i="23" s="1"/>
  <c r="M262" i="23"/>
  <c r="L262" i="23"/>
  <c r="L261" i="23"/>
  <c r="M261" i="23" s="1"/>
  <c r="M260" i="23"/>
  <c r="L260" i="23"/>
  <c r="L259" i="23"/>
  <c r="M259" i="23" s="1"/>
  <c r="M258" i="23"/>
  <c r="L258" i="23"/>
  <c r="L257" i="23"/>
  <c r="M257" i="23" s="1"/>
  <c r="L256" i="23"/>
  <c r="M256" i="23" s="1"/>
  <c r="M255" i="23"/>
  <c r="L255" i="23"/>
  <c r="L254" i="23"/>
  <c r="M254" i="23" s="1"/>
  <c r="L253" i="23"/>
  <c r="M253" i="23" s="1"/>
  <c r="L252" i="23"/>
  <c r="M252" i="23" s="1"/>
  <c r="L251" i="23"/>
  <c r="M251" i="23" s="1"/>
  <c r="L250" i="23"/>
  <c r="M250" i="23" s="1"/>
  <c r="L249" i="23"/>
  <c r="M249" i="23" s="1"/>
  <c r="L248" i="23"/>
  <c r="M248" i="23" s="1"/>
  <c r="L247" i="23"/>
  <c r="M247" i="23" s="1"/>
  <c r="M246" i="23"/>
  <c r="L246" i="23"/>
  <c r="L245" i="23"/>
  <c r="M245" i="23" s="1"/>
  <c r="L244" i="23"/>
  <c r="M244" i="23" s="1"/>
  <c r="L243" i="23"/>
  <c r="M243" i="23" s="1"/>
  <c r="M242" i="23"/>
  <c r="L242" i="23"/>
  <c r="L241" i="23"/>
  <c r="M241" i="23" s="1"/>
  <c r="L240" i="23"/>
  <c r="M240" i="23" s="1"/>
  <c r="L239" i="23"/>
  <c r="M239" i="23" s="1"/>
  <c r="L238" i="23"/>
  <c r="M238" i="23" s="1"/>
  <c r="L237" i="23"/>
  <c r="M237" i="23" s="1"/>
  <c r="L236" i="23"/>
  <c r="M236" i="23" s="1"/>
  <c r="L235" i="23"/>
  <c r="M235" i="23" s="1"/>
  <c r="L234" i="23"/>
  <c r="M234" i="23" s="1"/>
  <c r="L233" i="23"/>
  <c r="M233" i="23" s="1"/>
  <c r="M232" i="23"/>
  <c r="L232" i="23"/>
  <c r="L231" i="23"/>
  <c r="M231" i="23" s="1"/>
  <c r="L230" i="23"/>
  <c r="M230" i="23" s="1"/>
  <c r="L229" i="23"/>
  <c r="M229" i="23" s="1"/>
  <c r="M228" i="23"/>
  <c r="L228" i="23"/>
  <c r="L227" i="23"/>
  <c r="M227" i="23" s="1"/>
  <c r="L226" i="23"/>
  <c r="M226" i="23" s="1"/>
  <c r="L225" i="23"/>
  <c r="M225" i="23" s="1"/>
  <c r="L224" i="23"/>
  <c r="M224" i="23" s="1"/>
  <c r="M223" i="23"/>
  <c r="L223" i="23"/>
  <c r="L222" i="23"/>
  <c r="M222" i="23" s="1"/>
  <c r="L221" i="23"/>
  <c r="M221" i="23" s="1"/>
  <c r="L220" i="23"/>
  <c r="M220" i="23" s="1"/>
  <c r="M219" i="23"/>
  <c r="L219" i="23"/>
  <c r="L218" i="23"/>
  <c r="M218" i="23" s="1"/>
  <c r="L217" i="23"/>
  <c r="M217" i="23" s="1"/>
  <c r="L216" i="23"/>
  <c r="M216" i="23" s="1"/>
  <c r="M215" i="23"/>
  <c r="L215" i="23"/>
  <c r="L214" i="23"/>
  <c r="M214" i="23" s="1"/>
  <c r="L213" i="23"/>
  <c r="M213" i="23" s="1"/>
  <c r="L212" i="23"/>
  <c r="M212" i="23" s="1"/>
  <c r="M211" i="23"/>
  <c r="L211" i="23"/>
  <c r="L210" i="23"/>
  <c r="M210" i="23" s="1"/>
  <c r="M209" i="23"/>
  <c r="L209" i="23"/>
  <c r="L208" i="23"/>
  <c r="M208" i="23" s="1"/>
  <c r="M207" i="23"/>
  <c r="L207" i="23"/>
  <c r="L206" i="23"/>
  <c r="M206" i="23" s="1"/>
  <c r="M205" i="23"/>
  <c r="L205" i="23"/>
  <c r="L204" i="23"/>
  <c r="M204" i="23" s="1"/>
  <c r="M203" i="23"/>
  <c r="L203" i="23"/>
  <c r="L202" i="23"/>
  <c r="M202" i="23" s="1"/>
  <c r="M201" i="23"/>
  <c r="L201" i="23"/>
  <c r="L200" i="23"/>
  <c r="M200" i="23" s="1"/>
  <c r="M199" i="23"/>
  <c r="L199" i="23"/>
  <c r="L198" i="23"/>
  <c r="M198" i="23" s="1"/>
  <c r="M197" i="23"/>
  <c r="L197" i="23"/>
  <c r="L196" i="23"/>
  <c r="M196" i="23" s="1"/>
  <c r="M195" i="23"/>
  <c r="L195" i="23"/>
  <c r="L194" i="23"/>
  <c r="M194" i="23" s="1"/>
  <c r="M193" i="23"/>
  <c r="L193" i="23"/>
  <c r="L192" i="23"/>
  <c r="M192" i="23" s="1"/>
  <c r="M191" i="23"/>
  <c r="L191" i="23"/>
  <c r="L190" i="23"/>
  <c r="M190" i="23" s="1"/>
  <c r="M189" i="23"/>
  <c r="L189" i="23"/>
  <c r="L188" i="23"/>
  <c r="M188" i="23" s="1"/>
  <c r="M187" i="23"/>
  <c r="L187" i="23"/>
  <c r="L186" i="23"/>
  <c r="M186" i="23" s="1"/>
  <c r="L185" i="23"/>
  <c r="M185" i="23" s="1"/>
  <c r="L184" i="23"/>
  <c r="M184" i="23" s="1"/>
  <c r="M183" i="23"/>
  <c r="L183" i="23"/>
  <c r="L182" i="23"/>
  <c r="M182" i="23" s="1"/>
  <c r="L181" i="23"/>
  <c r="M181" i="23" s="1"/>
  <c r="L180" i="23"/>
  <c r="M180" i="23" s="1"/>
  <c r="M179" i="23"/>
  <c r="L179" i="23"/>
  <c r="L178" i="23"/>
  <c r="M178" i="23" s="1"/>
  <c r="L177" i="23"/>
  <c r="M177" i="23" s="1"/>
  <c r="L176" i="23"/>
  <c r="M176" i="23" s="1"/>
  <c r="M175" i="23"/>
  <c r="L175" i="23"/>
  <c r="L174" i="23"/>
  <c r="M174" i="23" s="1"/>
  <c r="L173" i="23"/>
  <c r="M173" i="23" s="1"/>
  <c r="L172" i="23"/>
  <c r="M172" i="23" s="1"/>
  <c r="M171" i="23"/>
  <c r="L171" i="23"/>
  <c r="L170" i="23"/>
  <c r="M170" i="23" s="1"/>
  <c r="L169" i="23"/>
  <c r="M169" i="23" s="1"/>
  <c r="L168" i="23"/>
  <c r="M168" i="23" s="1"/>
  <c r="M167" i="23"/>
  <c r="L167" i="23"/>
  <c r="L166" i="23"/>
  <c r="M166" i="23" s="1"/>
  <c r="M165" i="23"/>
  <c r="L165" i="23"/>
  <c r="L164" i="23"/>
  <c r="M164" i="23" s="1"/>
  <c r="M163" i="23"/>
  <c r="L163" i="23"/>
  <c r="L162" i="23"/>
  <c r="M162" i="23" s="1"/>
  <c r="M161" i="23"/>
  <c r="L161" i="23"/>
  <c r="L160" i="23"/>
  <c r="M160" i="23" s="1"/>
  <c r="M159" i="23"/>
  <c r="L159" i="23"/>
  <c r="L158" i="23"/>
  <c r="M158" i="23" s="1"/>
  <c r="L157" i="23"/>
  <c r="M157" i="23" s="1"/>
  <c r="L156" i="23"/>
  <c r="M156" i="23" s="1"/>
  <c r="M155" i="23"/>
  <c r="L155" i="23"/>
  <c r="M154" i="23"/>
  <c r="L154" i="23"/>
  <c r="L153" i="23"/>
  <c r="M153" i="23" s="1"/>
  <c r="L152" i="23"/>
  <c r="M152" i="23" s="1"/>
  <c r="M151" i="23"/>
  <c r="L151" i="23"/>
  <c r="M150" i="23"/>
  <c r="L150" i="23"/>
  <c r="L149" i="23"/>
  <c r="M149" i="23" s="1"/>
  <c r="L148" i="23"/>
  <c r="M148" i="23" s="1"/>
  <c r="M147" i="23"/>
  <c r="L147" i="23"/>
  <c r="M146" i="23"/>
  <c r="L146" i="23"/>
  <c r="L145" i="23"/>
  <c r="M145" i="23" s="1"/>
  <c r="L144" i="23"/>
  <c r="M144" i="23" s="1"/>
  <c r="M143" i="23"/>
  <c r="L143" i="23"/>
  <c r="M142" i="23"/>
  <c r="L142" i="23"/>
  <c r="L141" i="23"/>
  <c r="M141" i="23" s="1"/>
  <c r="L140" i="23"/>
  <c r="M140" i="23" s="1"/>
  <c r="M139" i="23"/>
  <c r="L139" i="23"/>
  <c r="M138" i="23"/>
  <c r="L138" i="23"/>
  <c r="M137" i="23"/>
  <c r="L137" i="23"/>
  <c r="L136" i="23"/>
  <c r="M136" i="23" s="1"/>
  <c r="M135" i="23"/>
  <c r="L135" i="23"/>
  <c r="M134" i="23"/>
  <c r="L134" i="23"/>
  <c r="M133" i="23"/>
  <c r="L133" i="23"/>
  <c r="L132" i="23"/>
  <c r="M132" i="23" s="1"/>
  <c r="M131" i="23"/>
  <c r="L131" i="23"/>
  <c r="L130" i="23"/>
  <c r="M130" i="23" s="1"/>
  <c r="M129" i="23"/>
  <c r="L129" i="23"/>
  <c r="L128" i="23"/>
  <c r="M128" i="23" s="1"/>
  <c r="M127" i="23"/>
  <c r="L127" i="23"/>
  <c r="L126" i="23"/>
  <c r="M126" i="23" s="1"/>
  <c r="M125" i="23"/>
  <c r="L125" i="23"/>
  <c r="L124" i="23"/>
  <c r="M124" i="23" s="1"/>
  <c r="M123" i="23"/>
  <c r="L123" i="23"/>
  <c r="L122" i="23"/>
  <c r="M122" i="23" s="1"/>
  <c r="M121" i="23"/>
  <c r="L121" i="23"/>
  <c r="L120" i="23"/>
  <c r="M120" i="23" s="1"/>
  <c r="M119" i="23"/>
  <c r="L119" i="23"/>
  <c r="L118" i="23"/>
  <c r="M118" i="23" s="1"/>
  <c r="M117" i="23"/>
  <c r="L117" i="23"/>
  <c r="L116" i="23"/>
  <c r="M116" i="23" s="1"/>
  <c r="M115" i="23"/>
  <c r="L115" i="23"/>
  <c r="L114" i="23"/>
  <c r="M114" i="23" s="1"/>
  <c r="L113" i="23"/>
  <c r="M113" i="23" s="1"/>
  <c r="L112" i="23"/>
  <c r="M112" i="23" s="1"/>
  <c r="M111" i="23"/>
  <c r="L111" i="23"/>
  <c r="L110" i="23"/>
  <c r="M110" i="23" s="1"/>
  <c r="L109" i="23"/>
  <c r="M109" i="23" s="1"/>
  <c r="L108" i="23"/>
  <c r="M108" i="23" s="1"/>
  <c r="M107" i="23"/>
  <c r="L107" i="23"/>
  <c r="L106" i="23"/>
  <c r="M106" i="23" s="1"/>
  <c r="M105" i="23"/>
  <c r="L105" i="23"/>
  <c r="L104" i="23"/>
  <c r="M104" i="23" s="1"/>
  <c r="M103" i="23"/>
  <c r="L103" i="23"/>
  <c r="L102" i="23"/>
  <c r="M102" i="23" s="1"/>
  <c r="L101" i="23"/>
  <c r="M101" i="23" s="1"/>
  <c r="L100" i="23"/>
  <c r="M100" i="23" s="1"/>
  <c r="M99" i="23"/>
  <c r="L99" i="23"/>
  <c r="L98" i="23"/>
  <c r="M98" i="23" s="1"/>
  <c r="L97" i="23"/>
  <c r="M97" i="23" s="1"/>
  <c r="L96" i="23"/>
  <c r="M96" i="23" s="1"/>
  <c r="M95" i="23"/>
  <c r="L95" i="23"/>
  <c r="L94" i="23"/>
  <c r="M94" i="23" s="1"/>
  <c r="L93" i="23"/>
  <c r="M93" i="23" s="1"/>
  <c r="L92" i="23"/>
  <c r="M92" i="23" s="1"/>
  <c r="M91" i="23"/>
  <c r="L91" i="23"/>
  <c r="L90" i="23"/>
  <c r="M90" i="23" s="1"/>
  <c r="L89" i="23"/>
  <c r="M89" i="23" s="1"/>
  <c r="L88" i="23"/>
  <c r="M88" i="23" s="1"/>
  <c r="M87" i="23"/>
  <c r="L87" i="23"/>
  <c r="L86" i="23"/>
  <c r="M86" i="23" s="1"/>
  <c r="L85" i="23"/>
  <c r="M85" i="23" s="1"/>
  <c r="L84" i="23"/>
  <c r="M84" i="23" s="1"/>
  <c r="M83" i="23"/>
  <c r="L83" i="23"/>
  <c r="M82" i="23"/>
  <c r="L82" i="23"/>
  <c r="L81" i="23"/>
  <c r="M81" i="23" s="1"/>
  <c r="L80" i="23"/>
  <c r="M80" i="23" s="1"/>
  <c r="M79" i="23"/>
  <c r="L79" i="23"/>
  <c r="M78" i="23"/>
  <c r="L78" i="23"/>
  <c r="L77" i="23"/>
  <c r="M77" i="23" s="1"/>
  <c r="L76" i="23"/>
  <c r="M76" i="23" s="1"/>
  <c r="M75" i="23"/>
  <c r="L75" i="23"/>
  <c r="M74" i="23"/>
  <c r="L74" i="23"/>
  <c r="L73" i="23"/>
  <c r="M73" i="23" s="1"/>
  <c r="L72" i="23"/>
  <c r="M72" i="23" s="1"/>
  <c r="M71" i="23"/>
  <c r="L71" i="23"/>
  <c r="M70" i="23"/>
  <c r="L70" i="23"/>
  <c r="L69" i="23"/>
  <c r="M69" i="23" s="1"/>
  <c r="L68" i="23"/>
  <c r="M68" i="23" s="1"/>
  <c r="M67" i="23"/>
  <c r="L67" i="23"/>
  <c r="L66" i="23"/>
  <c r="M66" i="23" s="1"/>
  <c r="M65" i="23"/>
  <c r="L65" i="23"/>
  <c r="L64" i="23"/>
  <c r="M64" i="23" s="1"/>
  <c r="M63" i="23"/>
  <c r="L63" i="23"/>
  <c r="M62" i="23"/>
  <c r="L62" i="23"/>
  <c r="L61" i="23"/>
  <c r="M61" i="23" s="1"/>
  <c r="L60" i="23"/>
  <c r="M60" i="23" s="1"/>
  <c r="M59" i="23"/>
  <c r="L59" i="23"/>
  <c r="M58" i="23"/>
  <c r="L58" i="23"/>
  <c r="L57" i="23"/>
  <c r="M57" i="23" s="1"/>
  <c r="L56" i="23"/>
  <c r="M56" i="23" s="1"/>
  <c r="M55" i="23"/>
  <c r="L55" i="23"/>
  <c r="M54" i="23"/>
  <c r="L54" i="23"/>
  <c r="L53" i="23"/>
  <c r="M53" i="23" s="1"/>
  <c r="L52" i="23"/>
  <c r="M52" i="23" s="1"/>
  <c r="M51" i="23"/>
  <c r="L51" i="23"/>
  <c r="M50" i="23"/>
  <c r="L50" i="23"/>
  <c r="L49" i="23"/>
  <c r="M49" i="23" s="1"/>
  <c r="L48" i="23"/>
  <c r="M48" i="23" s="1"/>
  <c r="M47" i="23"/>
  <c r="L47" i="23"/>
  <c r="M46" i="23"/>
  <c r="L46" i="23"/>
  <c r="L45" i="23"/>
  <c r="M45" i="23" s="1"/>
  <c r="L44" i="23"/>
  <c r="M44" i="23" s="1"/>
  <c r="M43" i="23"/>
  <c r="L43" i="23"/>
  <c r="L42" i="23"/>
  <c r="M42" i="23" s="1"/>
  <c r="L41" i="23"/>
  <c r="M41" i="23" s="1"/>
  <c r="L40" i="23"/>
  <c r="M40" i="23" s="1"/>
  <c r="M39" i="23"/>
  <c r="L39" i="23"/>
  <c r="L38" i="23"/>
  <c r="M38" i="23" s="1"/>
  <c r="L37" i="23"/>
  <c r="M37" i="23" s="1"/>
  <c r="L36" i="23"/>
  <c r="M36" i="23" s="1"/>
  <c r="M35" i="23"/>
  <c r="L35" i="23"/>
  <c r="L34" i="23"/>
  <c r="M34" i="23" s="1"/>
  <c r="L33" i="23"/>
  <c r="M33" i="23" s="1"/>
  <c r="L32" i="23"/>
  <c r="M32" i="23" s="1"/>
  <c r="M31" i="23"/>
  <c r="L31" i="23"/>
  <c r="M30" i="23"/>
  <c r="L30" i="23"/>
  <c r="M29" i="23"/>
  <c r="L29" i="23"/>
  <c r="L28" i="23"/>
  <c r="M28" i="23" s="1"/>
  <c r="M27" i="23"/>
  <c r="L27" i="23"/>
  <c r="L26" i="23"/>
  <c r="M26" i="23" s="1"/>
  <c r="M25" i="23"/>
  <c r="L25" i="23"/>
  <c r="L24" i="23"/>
  <c r="M24" i="23" s="1"/>
  <c r="M23" i="23"/>
  <c r="L23" i="23"/>
  <c r="L22" i="23"/>
  <c r="M22" i="23" s="1"/>
  <c r="M21" i="23"/>
  <c r="L21" i="23"/>
  <c r="L20" i="23"/>
  <c r="M20" i="23" s="1"/>
  <c r="M19" i="23"/>
  <c r="L19" i="23"/>
  <c r="L18" i="23"/>
  <c r="M18" i="23" s="1"/>
  <c r="L17" i="23"/>
  <c r="M17" i="23" s="1"/>
  <c r="L16" i="23"/>
  <c r="M16" i="23" s="1"/>
  <c r="M15" i="23"/>
  <c r="L15" i="23"/>
  <c r="M14" i="23"/>
  <c r="L14" i="23"/>
  <c r="L13" i="23"/>
  <c r="M13" i="23" s="1"/>
  <c r="L12" i="23"/>
  <c r="M12" i="23" s="1"/>
  <c r="M11" i="23"/>
  <c r="L11" i="23"/>
  <c r="M10" i="23"/>
  <c r="L10" i="23"/>
  <c r="M9" i="23"/>
  <c r="L9" i="23"/>
  <c r="L8" i="23"/>
  <c r="M8" i="23" s="1"/>
  <c r="M7" i="23"/>
  <c r="L7" i="23"/>
  <c r="M6" i="23"/>
  <c r="L6" i="23"/>
  <c r="L5" i="23"/>
  <c r="M5" i="23" s="1"/>
  <c r="L4" i="23"/>
  <c r="M4" i="23" s="1"/>
  <c r="M3" i="23"/>
  <c r="L3" i="23"/>
  <c r="M2" i="23"/>
  <c r="L2" i="23"/>
  <c r="I366" i="22"/>
  <c r="J366" i="22"/>
  <c r="I367" i="22"/>
  <c r="J367" i="22" s="1"/>
  <c r="I368" i="22"/>
  <c r="J368" i="22" s="1"/>
  <c r="I369" i="22"/>
  <c r="J369" i="22"/>
  <c r="I370" i="22"/>
  <c r="J370" i="22"/>
  <c r="I371" i="22"/>
  <c r="J371" i="22" s="1"/>
  <c r="I372" i="22"/>
  <c r="J372" i="22" s="1"/>
  <c r="I373" i="22"/>
  <c r="J373" i="22"/>
  <c r="I374" i="22"/>
  <c r="J374" i="22"/>
  <c r="I375" i="22"/>
  <c r="J375" i="22" s="1"/>
  <c r="I376" i="22"/>
  <c r="J376" i="22" s="1"/>
  <c r="I377" i="22"/>
  <c r="J377" i="22"/>
  <c r="I378" i="22"/>
  <c r="J378" i="22"/>
  <c r="I379" i="22"/>
  <c r="J379" i="22" s="1"/>
  <c r="I380" i="22"/>
  <c r="J380" i="22" s="1"/>
  <c r="I381" i="22"/>
  <c r="J381" i="22"/>
  <c r="I382" i="22"/>
  <c r="J382" i="22"/>
  <c r="I383" i="22"/>
  <c r="J383" i="22" s="1"/>
  <c r="I384" i="22"/>
  <c r="J384" i="22" s="1"/>
  <c r="I385" i="22"/>
  <c r="J385" i="22"/>
  <c r="I386" i="22"/>
  <c r="J386" i="22"/>
  <c r="I387" i="22"/>
  <c r="J387" i="22" s="1"/>
  <c r="I388" i="22"/>
  <c r="J388" i="22" s="1"/>
  <c r="I389" i="22"/>
  <c r="J389" i="22"/>
  <c r="I390" i="22"/>
  <c r="J390" i="22"/>
  <c r="I391" i="22"/>
  <c r="J391" i="22" s="1"/>
  <c r="I392" i="22"/>
  <c r="J392" i="22" s="1"/>
  <c r="I393" i="22"/>
  <c r="J393" i="22"/>
  <c r="I394" i="22"/>
  <c r="J394" i="22"/>
  <c r="I395" i="22"/>
  <c r="J395" i="22" s="1"/>
  <c r="I396" i="22"/>
  <c r="J396" i="22" s="1"/>
  <c r="I397" i="22"/>
  <c r="J397" i="22"/>
  <c r="I398" i="22"/>
  <c r="J398" i="22"/>
  <c r="I399" i="22"/>
  <c r="J399" i="22" s="1"/>
  <c r="I400" i="22"/>
  <c r="J400" i="22" s="1"/>
  <c r="I401" i="22"/>
  <c r="J401" i="22"/>
  <c r="I402" i="22"/>
  <c r="J402" i="22"/>
  <c r="I403" i="22"/>
  <c r="J403" i="22" s="1"/>
  <c r="I404" i="22"/>
  <c r="J404" i="22" s="1"/>
  <c r="I405" i="22"/>
  <c r="J405" i="22"/>
  <c r="I406" i="22"/>
  <c r="J406" i="22"/>
  <c r="I407" i="22"/>
  <c r="J407" i="22" s="1"/>
  <c r="I408" i="22"/>
  <c r="J408" i="22" s="1"/>
  <c r="I409" i="22"/>
  <c r="J409" i="22"/>
  <c r="I410" i="22"/>
  <c r="J410" i="22"/>
  <c r="I411" i="22"/>
  <c r="J411" i="22" s="1"/>
  <c r="I412" i="22"/>
  <c r="J412" i="22" s="1"/>
  <c r="I413" i="22"/>
  <c r="J413" i="22"/>
  <c r="I414" i="22"/>
  <c r="J414" i="22"/>
  <c r="I415" i="22"/>
  <c r="J415" i="22" s="1"/>
  <c r="I416" i="22"/>
  <c r="J416" i="22" s="1"/>
  <c r="I417" i="22"/>
  <c r="J417" i="22"/>
  <c r="I418" i="22"/>
  <c r="J418" i="22"/>
  <c r="I419" i="22"/>
  <c r="J419" i="22" s="1"/>
  <c r="I420" i="22"/>
  <c r="J420" i="22" s="1"/>
  <c r="I421" i="22"/>
  <c r="J421" i="22"/>
  <c r="I422" i="22"/>
  <c r="J422" i="22"/>
  <c r="I423" i="22"/>
  <c r="J423" i="22" s="1"/>
  <c r="I424" i="22"/>
  <c r="J424" i="22" s="1"/>
  <c r="I425" i="22"/>
  <c r="J425" i="22"/>
  <c r="I426" i="22"/>
  <c r="J426" i="22"/>
  <c r="I427" i="22"/>
  <c r="J427" i="22" s="1"/>
  <c r="I428" i="22"/>
  <c r="J428" i="22" s="1"/>
  <c r="I429" i="22"/>
  <c r="J429" i="22"/>
  <c r="I430" i="22"/>
  <c r="J430" i="22"/>
  <c r="I431" i="22"/>
  <c r="J431" i="22" s="1"/>
  <c r="I432" i="22"/>
  <c r="J432" i="22" s="1"/>
  <c r="I433" i="22"/>
  <c r="J433" i="22"/>
  <c r="I294" i="22"/>
  <c r="J294" i="22"/>
  <c r="I295" i="22"/>
  <c r="J295" i="22" s="1"/>
  <c r="I296" i="22"/>
  <c r="J296" i="22" s="1"/>
  <c r="I297" i="22"/>
  <c r="J297" i="22"/>
  <c r="I298" i="22"/>
  <c r="J298" i="22"/>
  <c r="I299" i="22"/>
  <c r="J299" i="22" s="1"/>
  <c r="I300" i="22"/>
  <c r="J300" i="22" s="1"/>
  <c r="I301" i="22"/>
  <c r="J301" i="22"/>
  <c r="I302" i="22"/>
  <c r="J302" i="22"/>
  <c r="I303" i="22"/>
  <c r="J303" i="22" s="1"/>
  <c r="I304" i="22"/>
  <c r="J304" i="22" s="1"/>
  <c r="I305" i="22"/>
  <c r="J305" i="22"/>
  <c r="I306" i="22"/>
  <c r="J306" i="22"/>
  <c r="I307" i="22"/>
  <c r="J307" i="22" s="1"/>
  <c r="I308" i="22"/>
  <c r="J308" i="22" s="1"/>
  <c r="I309" i="22"/>
  <c r="J309" i="22"/>
  <c r="I310" i="22"/>
  <c r="J310" i="22"/>
  <c r="I311" i="22"/>
  <c r="J311" i="22" s="1"/>
  <c r="I312" i="22"/>
  <c r="J312" i="22" s="1"/>
  <c r="I313" i="22"/>
  <c r="J313" i="22"/>
  <c r="I314" i="22"/>
  <c r="J314" i="22"/>
  <c r="I315" i="22"/>
  <c r="J315" i="22" s="1"/>
  <c r="I316" i="22"/>
  <c r="J316" i="22" s="1"/>
  <c r="I317" i="22"/>
  <c r="J317" i="22"/>
  <c r="I318" i="22"/>
  <c r="J318" i="22"/>
  <c r="I319" i="22"/>
  <c r="J319" i="22" s="1"/>
  <c r="I320" i="22"/>
  <c r="J320" i="22" s="1"/>
  <c r="I321" i="22"/>
  <c r="J321" i="22" s="1"/>
  <c r="I322" i="22"/>
  <c r="J322" i="22"/>
  <c r="I323" i="22"/>
  <c r="J323" i="22" s="1"/>
  <c r="I324" i="22"/>
  <c r="J324" i="22" s="1"/>
  <c r="I325" i="22"/>
  <c r="J325" i="22"/>
  <c r="I326" i="22"/>
  <c r="J326" i="22"/>
  <c r="I327" i="22"/>
  <c r="J327" i="22" s="1"/>
  <c r="I328" i="22"/>
  <c r="J328" i="22" s="1"/>
  <c r="I329" i="22"/>
  <c r="J329" i="22"/>
  <c r="I330" i="22"/>
  <c r="J330" i="22"/>
  <c r="I331" i="22"/>
  <c r="J331" i="22"/>
  <c r="I332" i="22"/>
  <c r="J332" i="22" s="1"/>
  <c r="I333" i="22"/>
  <c r="J333" i="22"/>
  <c r="I334" i="22"/>
  <c r="J334" i="22"/>
  <c r="I335" i="22"/>
  <c r="J335" i="22"/>
  <c r="I336" i="22"/>
  <c r="J336" i="22"/>
  <c r="I337" i="22"/>
  <c r="J337" i="22"/>
  <c r="I338" i="22"/>
  <c r="J338" i="22"/>
  <c r="I339" i="22"/>
  <c r="J339" i="22"/>
  <c r="I340" i="22"/>
  <c r="J340" i="22"/>
  <c r="I341" i="22"/>
  <c r="J341" i="22"/>
  <c r="I342" i="22"/>
  <c r="J342" i="22"/>
  <c r="I343" i="22"/>
  <c r="J343" i="22"/>
  <c r="I344" i="22"/>
  <c r="J344" i="22"/>
  <c r="I345" i="22"/>
  <c r="J345" i="22"/>
  <c r="I346" i="22"/>
  <c r="J346" i="22"/>
  <c r="I347" i="22"/>
  <c r="J347" i="22"/>
  <c r="I348" i="22"/>
  <c r="J348" i="22"/>
  <c r="I349" i="22"/>
  <c r="J349" i="22"/>
  <c r="I350" i="22"/>
  <c r="J350" i="22"/>
  <c r="I351" i="22"/>
  <c r="J351" i="22"/>
  <c r="I352" i="22"/>
  <c r="J352" i="22"/>
  <c r="I353" i="22"/>
  <c r="J353" i="22" s="1"/>
  <c r="I354" i="22"/>
  <c r="J354" i="22"/>
  <c r="I355" i="22"/>
  <c r="J355" i="22"/>
  <c r="I356" i="22"/>
  <c r="J356" i="22"/>
  <c r="I357" i="22"/>
  <c r="J357" i="22" s="1"/>
  <c r="I358" i="22"/>
  <c r="J358" i="22"/>
  <c r="I359" i="22"/>
  <c r="J359" i="22"/>
  <c r="I360" i="22"/>
  <c r="J360" i="22"/>
  <c r="I361" i="22"/>
  <c r="J361" i="22" s="1"/>
  <c r="I150" i="22"/>
  <c r="J150" i="22"/>
  <c r="I151" i="22"/>
  <c r="J151" i="22" s="1"/>
  <c r="I152" i="22"/>
  <c r="J152" i="22"/>
  <c r="I153" i="22"/>
  <c r="J153" i="22" s="1"/>
  <c r="I154" i="22"/>
  <c r="J154" i="22"/>
  <c r="I155" i="22"/>
  <c r="J155" i="22" s="1"/>
  <c r="I156" i="22"/>
  <c r="J156" i="22"/>
  <c r="I157" i="22"/>
  <c r="J157" i="22" s="1"/>
  <c r="I158" i="22"/>
  <c r="J158" i="22"/>
  <c r="I159" i="22"/>
  <c r="J159" i="22" s="1"/>
  <c r="I160" i="22"/>
  <c r="J160" i="22"/>
  <c r="I161" i="22"/>
  <c r="J161" i="22" s="1"/>
  <c r="I162" i="22"/>
  <c r="J162" i="22"/>
  <c r="I163" i="22"/>
  <c r="J163" i="22" s="1"/>
  <c r="I164" i="22"/>
  <c r="J164" i="22"/>
  <c r="I165" i="22"/>
  <c r="J165" i="22" s="1"/>
  <c r="I166" i="22"/>
  <c r="J166" i="22"/>
  <c r="I167" i="22"/>
  <c r="J167" i="22" s="1"/>
  <c r="I168" i="22"/>
  <c r="J168" i="22"/>
  <c r="I169" i="22"/>
  <c r="J169" i="22" s="1"/>
  <c r="I170" i="22"/>
  <c r="J170" i="22"/>
  <c r="I171" i="22"/>
  <c r="J171" i="22" s="1"/>
  <c r="I172" i="22"/>
  <c r="J172" i="22"/>
  <c r="I173" i="22"/>
  <c r="J173" i="22" s="1"/>
  <c r="I174" i="22"/>
  <c r="J174" i="22"/>
  <c r="I175" i="22"/>
  <c r="J175" i="22" s="1"/>
  <c r="I176" i="22"/>
  <c r="J176" i="22"/>
  <c r="I177" i="22"/>
  <c r="J177" i="22" s="1"/>
  <c r="I178" i="22"/>
  <c r="J178" i="22"/>
  <c r="I179" i="22"/>
  <c r="J179" i="22" s="1"/>
  <c r="I180" i="22"/>
  <c r="J180" i="22"/>
  <c r="I181" i="22"/>
  <c r="J181" i="22" s="1"/>
  <c r="I182" i="22"/>
  <c r="J182" i="22"/>
  <c r="I183" i="22"/>
  <c r="J183" i="22" s="1"/>
  <c r="I184" i="22"/>
  <c r="J184" i="22"/>
  <c r="I185" i="22"/>
  <c r="J185" i="22" s="1"/>
  <c r="I186" i="22"/>
  <c r="J186" i="22"/>
  <c r="I187" i="22"/>
  <c r="J187" i="22" s="1"/>
  <c r="I188" i="22"/>
  <c r="J188" i="22"/>
  <c r="I189" i="22"/>
  <c r="J189" i="22" s="1"/>
  <c r="I190" i="22"/>
  <c r="J190" i="22"/>
  <c r="I191" i="22"/>
  <c r="J191" i="22" s="1"/>
  <c r="I192" i="22"/>
  <c r="J192" i="22"/>
  <c r="I193" i="22"/>
  <c r="J193" i="22" s="1"/>
  <c r="I194" i="22"/>
  <c r="J194" i="22"/>
  <c r="I195" i="22"/>
  <c r="J195" i="22" s="1"/>
  <c r="I196" i="22"/>
  <c r="J196" i="22"/>
  <c r="I197" i="22"/>
  <c r="J197" i="22" s="1"/>
  <c r="I198" i="22"/>
  <c r="J198" i="22"/>
  <c r="I199" i="22"/>
  <c r="J199" i="22"/>
  <c r="I200" i="22"/>
  <c r="J200" i="22"/>
  <c r="I201" i="22"/>
  <c r="J201" i="22" s="1"/>
  <c r="I202" i="22"/>
  <c r="J202" i="22"/>
  <c r="I203" i="22"/>
  <c r="J203" i="22"/>
  <c r="I204" i="22"/>
  <c r="J204" i="22"/>
  <c r="I205" i="22"/>
  <c r="J205" i="22" s="1"/>
  <c r="I206" i="22"/>
  <c r="J206" i="22"/>
  <c r="I207" i="22"/>
  <c r="J207" i="22"/>
  <c r="I208" i="22"/>
  <c r="J208" i="22"/>
  <c r="I209" i="22"/>
  <c r="J209" i="22" s="1"/>
  <c r="I210" i="22"/>
  <c r="J210" i="22"/>
  <c r="I211" i="22"/>
  <c r="J211" i="22"/>
  <c r="I212" i="22"/>
  <c r="J212" i="22"/>
  <c r="I213" i="22"/>
  <c r="J213" i="22" s="1"/>
  <c r="I214" i="22"/>
  <c r="J214" i="22"/>
  <c r="I215" i="22"/>
  <c r="J215" i="22"/>
  <c r="I216" i="22"/>
  <c r="J216" i="22"/>
  <c r="I217" i="22"/>
  <c r="J217" i="22" s="1"/>
  <c r="I222" i="22"/>
  <c r="J222" i="22"/>
  <c r="I223" i="22"/>
  <c r="J223" i="22" s="1"/>
  <c r="I224" i="22"/>
  <c r="J224" i="22"/>
  <c r="I225" i="22"/>
  <c r="J225" i="22" s="1"/>
  <c r="I226" i="22"/>
  <c r="J226" i="22"/>
  <c r="I227" i="22"/>
  <c r="J227" i="22" s="1"/>
  <c r="I228" i="22"/>
  <c r="J228" i="22"/>
  <c r="I229" i="22"/>
  <c r="J229" i="22" s="1"/>
  <c r="I230" i="22"/>
  <c r="J230" i="22"/>
  <c r="I231" i="22"/>
  <c r="J231" i="22" s="1"/>
  <c r="I232" i="22"/>
  <c r="J232" i="22"/>
  <c r="I233" i="22"/>
  <c r="J233" i="22" s="1"/>
  <c r="I234" i="22"/>
  <c r="J234" i="22"/>
  <c r="I235" i="22"/>
  <c r="J235" i="22" s="1"/>
  <c r="I236" i="22"/>
  <c r="J236" i="22"/>
  <c r="I237" i="22"/>
  <c r="J237" i="22" s="1"/>
  <c r="I238" i="22"/>
  <c r="J238" i="22"/>
  <c r="I239" i="22"/>
  <c r="J239" i="22" s="1"/>
  <c r="I240" i="22"/>
  <c r="J240" i="22"/>
  <c r="I241" i="22"/>
  <c r="J241" i="22" s="1"/>
  <c r="I242" i="22"/>
  <c r="J242" i="22"/>
  <c r="I243" i="22"/>
  <c r="J243" i="22" s="1"/>
  <c r="I244" i="22"/>
  <c r="J244" i="22"/>
  <c r="I245" i="22"/>
  <c r="J245" i="22" s="1"/>
  <c r="I246" i="22"/>
  <c r="J246" i="22"/>
  <c r="I247" i="22"/>
  <c r="J247" i="22" s="1"/>
  <c r="I248" i="22"/>
  <c r="J248" i="22"/>
  <c r="I249" i="22"/>
  <c r="J249" i="22" s="1"/>
  <c r="I250" i="22"/>
  <c r="J250" i="22"/>
  <c r="I251" i="22"/>
  <c r="J251" i="22" s="1"/>
  <c r="I252" i="22"/>
  <c r="J252" i="22"/>
  <c r="I253" i="22"/>
  <c r="J253" i="22" s="1"/>
  <c r="I254" i="22"/>
  <c r="J254" i="22"/>
  <c r="I255" i="22"/>
  <c r="J255" i="22" s="1"/>
  <c r="I256" i="22"/>
  <c r="J256" i="22"/>
  <c r="I257" i="22"/>
  <c r="J257" i="22" s="1"/>
  <c r="I258" i="22"/>
  <c r="J258" i="22"/>
  <c r="I259" i="22"/>
  <c r="J259" i="22" s="1"/>
  <c r="I260" i="22"/>
  <c r="J260" i="22"/>
  <c r="I261" i="22"/>
  <c r="J261" i="22" s="1"/>
  <c r="I262" i="22"/>
  <c r="J262" i="22"/>
  <c r="I263" i="22"/>
  <c r="J263" i="22" s="1"/>
  <c r="I264" i="22"/>
  <c r="J264" i="22"/>
  <c r="I265" i="22"/>
  <c r="J265" i="22" s="1"/>
  <c r="I266" i="22"/>
  <c r="J266" i="22"/>
  <c r="I267" i="22"/>
  <c r="J267" i="22" s="1"/>
  <c r="I268" i="22"/>
  <c r="J268" i="22"/>
  <c r="I269" i="22"/>
  <c r="J269" i="22" s="1"/>
  <c r="I270" i="22"/>
  <c r="J270" i="22"/>
  <c r="I271" i="22"/>
  <c r="J271" i="22" s="1"/>
  <c r="I272" i="22"/>
  <c r="J272" i="22"/>
  <c r="I273" i="22"/>
  <c r="J273" i="22" s="1"/>
  <c r="I274" i="22"/>
  <c r="J274" i="22" s="1"/>
  <c r="I275" i="22"/>
  <c r="J275" i="22" s="1"/>
  <c r="I276" i="22"/>
  <c r="J276" i="22"/>
  <c r="I277" i="22"/>
  <c r="J277" i="22" s="1"/>
  <c r="I278" i="22"/>
  <c r="J278" i="22" s="1"/>
  <c r="I279" i="22"/>
  <c r="J279" i="22" s="1"/>
  <c r="I280" i="22"/>
  <c r="J280" i="22"/>
  <c r="I281" i="22"/>
  <c r="J281" i="22" s="1"/>
  <c r="I282" i="22"/>
  <c r="J282" i="22" s="1"/>
  <c r="I283" i="22"/>
  <c r="J283" i="22" s="1"/>
  <c r="I284" i="22"/>
  <c r="J284" i="22"/>
  <c r="I285" i="22"/>
  <c r="J285" i="22" s="1"/>
  <c r="I286" i="22"/>
  <c r="J286" i="22"/>
  <c r="I287" i="22"/>
  <c r="J287" i="22" s="1"/>
  <c r="I288" i="22"/>
  <c r="J288" i="22"/>
  <c r="I289" i="22"/>
  <c r="J289" i="22" s="1"/>
  <c r="I78" i="22"/>
  <c r="J78" i="22" s="1"/>
  <c r="I79" i="22"/>
  <c r="J79" i="22"/>
  <c r="I80" i="22"/>
  <c r="J80" i="22" s="1"/>
  <c r="I81" i="22"/>
  <c r="J81" i="22"/>
  <c r="I82" i="22"/>
  <c r="J82" i="22" s="1"/>
  <c r="I83" i="22"/>
  <c r="J83" i="22"/>
  <c r="I84" i="22"/>
  <c r="J84" i="22" s="1"/>
  <c r="I85" i="22"/>
  <c r="J85" i="22"/>
  <c r="I86" i="22"/>
  <c r="J86" i="22" s="1"/>
  <c r="I87" i="22"/>
  <c r="J87" i="22"/>
  <c r="I88" i="22"/>
  <c r="J88" i="22" s="1"/>
  <c r="I89" i="22"/>
  <c r="J89" i="22"/>
  <c r="I90" i="22"/>
  <c r="J90" i="22" s="1"/>
  <c r="I91" i="22"/>
  <c r="J91" i="22"/>
  <c r="I92" i="22"/>
  <c r="J92" i="22" s="1"/>
  <c r="I93" i="22"/>
  <c r="J93" i="22"/>
  <c r="I94" i="22"/>
  <c r="J94" i="22" s="1"/>
  <c r="I95" i="22"/>
  <c r="J95" i="22"/>
  <c r="I96" i="22"/>
  <c r="J96" i="22" s="1"/>
  <c r="I97" i="22"/>
  <c r="J97" i="22"/>
  <c r="I98" i="22"/>
  <c r="J98" i="22" s="1"/>
  <c r="I99" i="22"/>
  <c r="J99" i="22"/>
  <c r="I100" i="22"/>
  <c r="J100" i="22" s="1"/>
  <c r="I101" i="22"/>
  <c r="J101" i="22"/>
  <c r="I102" i="22"/>
  <c r="J102" i="22" s="1"/>
  <c r="I103" i="22"/>
  <c r="J103" i="22"/>
  <c r="I104" i="22"/>
  <c r="J104" i="22" s="1"/>
  <c r="I105" i="22"/>
  <c r="J105" i="22"/>
  <c r="I106" i="22"/>
  <c r="J106" i="22" s="1"/>
  <c r="I107" i="22"/>
  <c r="J107" i="22"/>
  <c r="I108" i="22"/>
  <c r="J108" i="22" s="1"/>
  <c r="I109" i="22"/>
  <c r="J109" i="22"/>
  <c r="I110" i="22"/>
  <c r="J110" i="22" s="1"/>
  <c r="I111" i="22"/>
  <c r="J111" i="22"/>
  <c r="I112" i="22"/>
  <c r="J112" i="22" s="1"/>
  <c r="I113" i="22"/>
  <c r="J113" i="22"/>
  <c r="I114" i="22"/>
  <c r="J114" i="22" s="1"/>
  <c r="I115" i="22"/>
  <c r="J115" i="22"/>
  <c r="I116" i="22"/>
  <c r="J116" i="22" s="1"/>
  <c r="I117" i="22"/>
  <c r="J117" i="22"/>
  <c r="I118" i="22"/>
  <c r="J118" i="22" s="1"/>
  <c r="I119" i="22"/>
  <c r="J119" i="22"/>
  <c r="I120" i="22"/>
  <c r="J120" i="22" s="1"/>
  <c r="I121" i="22"/>
  <c r="J121" i="22"/>
  <c r="I122" i="22"/>
  <c r="J122" i="22" s="1"/>
  <c r="I123" i="22"/>
  <c r="J123" i="22"/>
  <c r="I124" i="22"/>
  <c r="J124" i="22" s="1"/>
  <c r="I125" i="22"/>
  <c r="J125" i="22"/>
  <c r="I126" i="22"/>
  <c r="J126" i="22" s="1"/>
  <c r="I127" i="22"/>
  <c r="J127" i="22"/>
  <c r="I128" i="22"/>
  <c r="J128" i="22" s="1"/>
  <c r="I129" i="22"/>
  <c r="J129" i="22"/>
  <c r="I130" i="22"/>
  <c r="J130" i="22" s="1"/>
  <c r="I131" i="22"/>
  <c r="J131" i="22"/>
  <c r="I132" i="22"/>
  <c r="J132" i="22" s="1"/>
  <c r="I133" i="22"/>
  <c r="J133" i="22"/>
  <c r="I134" i="22"/>
  <c r="J134" i="22" s="1"/>
  <c r="I135" i="22"/>
  <c r="J135" i="22"/>
  <c r="I136" i="22"/>
  <c r="J136" i="22" s="1"/>
  <c r="I137" i="22"/>
  <c r="J137" i="22"/>
  <c r="I138" i="22"/>
  <c r="J138" i="22" s="1"/>
  <c r="I139" i="22"/>
  <c r="J139" i="22"/>
  <c r="I140" i="22"/>
  <c r="J140" i="22" s="1"/>
  <c r="I141" i="22"/>
  <c r="J141" i="22"/>
  <c r="I142" i="22"/>
  <c r="J142" i="22" s="1"/>
  <c r="I143" i="22"/>
  <c r="J143" i="22"/>
  <c r="I144" i="22"/>
  <c r="J144" i="22" s="1"/>
  <c r="I145" i="22"/>
  <c r="J145" i="22"/>
  <c r="I6" i="22"/>
  <c r="J6" i="22"/>
  <c r="I7" i="22"/>
  <c r="J7" i="22" s="1"/>
  <c r="I8" i="22"/>
  <c r="J8" i="22"/>
  <c r="I9" i="22"/>
  <c r="J9" i="22" s="1"/>
  <c r="I10" i="22"/>
  <c r="J10" i="22"/>
  <c r="I11" i="22"/>
  <c r="J11" i="22" s="1"/>
  <c r="I12" i="22"/>
  <c r="J12" i="22"/>
  <c r="I13" i="22"/>
  <c r="J13" i="22" s="1"/>
  <c r="I14" i="22"/>
  <c r="J14" i="22"/>
  <c r="I15" i="22"/>
  <c r="J15" i="22" s="1"/>
  <c r="I16" i="22"/>
  <c r="J16" i="22"/>
  <c r="I17" i="22"/>
  <c r="J17" i="22" s="1"/>
  <c r="I18" i="22"/>
  <c r="J18" i="22"/>
  <c r="I19" i="22"/>
  <c r="J19" i="22" s="1"/>
  <c r="I20" i="22"/>
  <c r="J20" i="22"/>
  <c r="I21" i="22"/>
  <c r="J21" i="22" s="1"/>
  <c r="I22" i="22"/>
  <c r="J22" i="22"/>
  <c r="I23" i="22"/>
  <c r="J23" i="22" s="1"/>
  <c r="I24" i="22"/>
  <c r="J24" i="22"/>
  <c r="I25" i="22"/>
  <c r="J25" i="22" s="1"/>
  <c r="I26" i="22"/>
  <c r="J26" i="22"/>
  <c r="I27" i="22"/>
  <c r="J27" i="22" s="1"/>
  <c r="I28" i="22"/>
  <c r="J28" i="22"/>
  <c r="I29" i="22"/>
  <c r="J29" i="22" s="1"/>
  <c r="I30" i="22"/>
  <c r="J30" i="22"/>
  <c r="I31" i="22"/>
  <c r="J31" i="22" s="1"/>
  <c r="I32" i="22"/>
  <c r="J32" i="22"/>
  <c r="I33" i="22"/>
  <c r="J33" i="22" s="1"/>
  <c r="I34" i="22"/>
  <c r="J34" i="22"/>
  <c r="I35" i="22"/>
  <c r="J35" i="22" s="1"/>
  <c r="I36" i="22"/>
  <c r="J36" i="22"/>
  <c r="I37" i="22"/>
  <c r="J37" i="22" s="1"/>
  <c r="I38" i="22"/>
  <c r="J38" i="22"/>
  <c r="I39" i="22"/>
  <c r="J39" i="22" s="1"/>
  <c r="I40" i="22"/>
  <c r="J40" i="22"/>
  <c r="I41" i="22"/>
  <c r="J41" i="22" s="1"/>
  <c r="I42" i="22"/>
  <c r="J42" i="22"/>
  <c r="I43" i="22"/>
  <c r="J43" i="22" s="1"/>
  <c r="I44" i="22"/>
  <c r="J44" i="22"/>
  <c r="I45" i="22"/>
  <c r="J45" i="22" s="1"/>
  <c r="I46" i="22"/>
  <c r="J46" i="22"/>
  <c r="I47" i="22"/>
  <c r="J47" i="22" s="1"/>
  <c r="I48" i="22"/>
  <c r="J48" i="22"/>
  <c r="I49" i="22"/>
  <c r="J49" i="22" s="1"/>
  <c r="I50" i="22"/>
  <c r="J50" i="22"/>
  <c r="I51" i="22"/>
  <c r="J51" i="22" s="1"/>
  <c r="I52" i="22"/>
  <c r="J52" i="22"/>
  <c r="I53" i="22"/>
  <c r="J53" i="22" s="1"/>
  <c r="I54" i="22"/>
  <c r="J54" i="22"/>
  <c r="I55" i="22"/>
  <c r="J55" i="22" s="1"/>
  <c r="I56" i="22"/>
  <c r="J56" i="22"/>
  <c r="I57" i="22"/>
  <c r="J57" i="22" s="1"/>
  <c r="I58" i="22"/>
  <c r="J58" i="22"/>
  <c r="I59" i="22"/>
  <c r="J59" i="22" s="1"/>
  <c r="I60" i="22"/>
  <c r="J60" i="22"/>
  <c r="I61" i="22"/>
  <c r="J61" i="22" s="1"/>
  <c r="I62" i="22"/>
  <c r="J62" i="22"/>
  <c r="I63" i="22"/>
  <c r="J63" i="22" s="1"/>
  <c r="I64" i="22"/>
  <c r="J64" i="22"/>
  <c r="I65" i="22"/>
  <c r="J65" i="22" s="1"/>
  <c r="I66" i="22"/>
  <c r="J66" i="22"/>
  <c r="I67" i="22"/>
  <c r="J67" i="22" s="1"/>
  <c r="I68" i="22"/>
  <c r="J68" i="22"/>
  <c r="I69" i="22"/>
  <c r="J69" i="22" s="1"/>
  <c r="I70" i="22"/>
  <c r="J70" i="22"/>
  <c r="I71" i="22"/>
  <c r="J71" i="22" s="1"/>
  <c r="I72" i="22"/>
  <c r="J72" i="22"/>
  <c r="I73" i="22"/>
  <c r="J73" i="22" s="1"/>
  <c r="I365" i="22"/>
  <c r="J365" i="22" s="1"/>
  <c r="J364" i="22"/>
  <c r="I364" i="22"/>
  <c r="I363" i="22"/>
  <c r="J363" i="22" s="1"/>
  <c r="J362" i="22"/>
  <c r="I362" i="22"/>
  <c r="I293" i="22"/>
  <c r="J293" i="22" s="1"/>
  <c r="J292" i="22"/>
  <c r="I292" i="22"/>
  <c r="I291" i="22"/>
  <c r="J291" i="22" s="1"/>
  <c r="J290" i="22"/>
  <c r="I290" i="22"/>
  <c r="I221" i="22"/>
  <c r="J221" i="22" s="1"/>
  <c r="J220" i="22"/>
  <c r="I220" i="22"/>
  <c r="I219" i="22"/>
  <c r="J219" i="22" s="1"/>
  <c r="J218" i="22"/>
  <c r="I218" i="22"/>
  <c r="I149" i="22"/>
  <c r="J149" i="22" s="1"/>
  <c r="J148" i="22"/>
  <c r="I148" i="22"/>
  <c r="I147" i="22"/>
  <c r="J147" i="22" s="1"/>
  <c r="J146" i="22"/>
  <c r="I146" i="22"/>
  <c r="I77" i="22"/>
  <c r="J77" i="22" s="1"/>
  <c r="J76" i="22"/>
  <c r="I76" i="22"/>
  <c r="I75" i="22"/>
  <c r="J75" i="22" s="1"/>
  <c r="J74" i="22"/>
  <c r="I74" i="22"/>
  <c r="I5" i="22"/>
  <c r="J5" i="22" s="1"/>
  <c r="J4" i="22"/>
  <c r="I4" i="22"/>
  <c r="I3" i="22"/>
  <c r="J3" i="22" s="1"/>
  <c r="J2" i="22"/>
  <c r="I2" i="22"/>
  <c r="L433" i="22"/>
  <c r="L432" i="22"/>
  <c r="L431" i="22"/>
  <c r="L430" i="22"/>
  <c r="L429" i="22"/>
  <c r="L428" i="22"/>
  <c r="L427" i="22"/>
  <c r="L426" i="22"/>
  <c r="L425" i="22"/>
  <c r="L424" i="22"/>
  <c r="L423" i="22"/>
  <c r="L422" i="22"/>
  <c r="L421" i="22"/>
  <c r="L420" i="22"/>
  <c r="L419" i="22"/>
  <c r="L418" i="22"/>
  <c r="L417" i="22"/>
  <c r="L416" i="22"/>
  <c r="L415" i="22"/>
  <c r="L414" i="22"/>
  <c r="L413" i="22"/>
  <c r="L412" i="22"/>
  <c r="L411" i="22"/>
  <c r="L410" i="22"/>
  <c r="L409" i="22"/>
  <c r="L408" i="22"/>
  <c r="L407" i="22"/>
  <c r="L406" i="22"/>
  <c r="L405" i="22"/>
  <c r="L404" i="22"/>
  <c r="L403" i="22"/>
  <c r="L402" i="22"/>
  <c r="L401" i="22"/>
  <c r="L400" i="22"/>
  <c r="L399" i="22"/>
  <c r="L398" i="22"/>
  <c r="L397" i="22"/>
  <c r="L396" i="22"/>
  <c r="L395" i="22"/>
  <c r="L394" i="22"/>
  <c r="L393" i="22"/>
  <c r="L392" i="22"/>
  <c r="L391" i="22"/>
  <c r="L390" i="22"/>
  <c r="L389" i="22"/>
  <c r="L388" i="22"/>
  <c r="L387" i="22"/>
  <c r="L386" i="22"/>
  <c r="L385" i="22"/>
  <c r="L384" i="22"/>
  <c r="L383" i="22"/>
  <c r="L382" i="22"/>
  <c r="L381" i="22"/>
  <c r="L380" i="22"/>
  <c r="L379" i="22"/>
  <c r="L378" i="22"/>
  <c r="L377" i="22"/>
  <c r="L376" i="22"/>
  <c r="L375" i="22"/>
  <c r="L374" i="22"/>
  <c r="L373" i="22"/>
  <c r="L372" i="22"/>
  <c r="L371" i="22"/>
  <c r="L370" i="22"/>
  <c r="L369" i="22"/>
  <c r="L368" i="22"/>
  <c r="L367" i="22"/>
  <c r="L366" i="22"/>
  <c r="L365" i="22"/>
  <c r="L364" i="22"/>
  <c r="L363" i="22"/>
  <c r="L362" i="22"/>
  <c r="L361" i="22"/>
  <c r="L360" i="22"/>
  <c r="L359" i="22"/>
  <c r="L358" i="22"/>
  <c r="L357" i="22"/>
  <c r="L356" i="22"/>
  <c r="L355" i="22"/>
  <c r="L354" i="22"/>
  <c r="L353" i="22"/>
  <c r="L352" i="22"/>
  <c r="L351" i="22"/>
  <c r="L350" i="22"/>
  <c r="L349" i="22"/>
  <c r="L348" i="22"/>
  <c r="L347" i="22"/>
  <c r="L346" i="22"/>
  <c r="L345" i="22"/>
  <c r="L344" i="22"/>
  <c r="L343" i="22"/>
  <c r="L342" i="22"/>
  <c r="L341" i="22"/>
  <c r="L340" i="22"/>
  <c r="L339" i="22"/>
  <c r="L338" i="22"/>
  <c r="L337" i="22"/>
  <c r="L336" i="22"/>
  <c r="L335" i="22"/>
  <c r="L334" i="22"/>
  <c r="L333" i="22"/>
  <c r="L332" i="22"/>
  <c r="L331" i="22"/>
  <c r="L330" i="22"/>
  <c r="L329" i="22"/>
  <c r="L328" i="22"/>
  <c r="L327" i="22"/>
  <c r="L326" i="22"/>
  <c r="L325" i="22"/>
  <c r="L324" i="22"/>
  <c r="L323" i="22"/>
  <c r="L322" i="22"/>
  <c r="L321" i="22"/>
  <c r="L320" i="22"/>
  <c r="L319" i="22"/>
  <c r="L318" i="22"/>
  <c r="L317" i="22"/>
  <c r="L316" i="22"/>
  <c r="L315" i="22"/>
  <c r="L314" i="22"/>
  <c r="L313" i="22"/>
  <c r="L312" i="22"/>
  <c r="L311" i="22"/>
  <c r="L310" i="22"/>
  <c r="L309" i="22"/>
  <c r="L308" i="22"/>
  <c r="L307" i="22"/>
  <c r="L306" i="22"/>
  <c r="L305" i="22"/>
  <c r="L304" i="22"/>
  <c r="L303" i="22"/>
  <c r="L302" i="22"/>
  <c r="L301" i="22"/>
  <c r="L300" i="22"/>
  <c r="L299" i="22"/>
  <c r="L298" i="22"/>
  <c r="L297" i="22"/>
  <c r="L296" i="22"/>
  <c r="L295" i="22"/>
  <c r="L294" i="22"/>
  <c r="L293" i="22"/>
  <c r="L292" i="22"/>
  <c r="L291" i="22"/>
  <c r="L290" i="22"/>
  <c r="L289" i="22"/>
  <c r="L288" i="22"/>
  <c r="L287" i="22"/>
  <c r="L286" i="22"/>
  <c r="L285" i="22"/>
  <c r="L284" i="22"/>
  <c r="L283" i="22"/>
  <c r="L282" i="22"/>
  <c r="L281" i="22"/>
  <c r="L280" i="22"/>
  <c r="L279" i="22"/>
  <c r="L278" i="22"/>
  <c r="L277" i="22"/>
  <c r="L276" i="22"/>
  <c r="L275" i="22"/>
  <c r="L274" i="22"/>
  <c r="L273" i="22"/>
  <c r="L272" i="22"/>
  <c r="L271" i="22"/>
  <c r="L270" i="22"/>
  <c r="L269" i="22"/>
  <c r="L268" i="22"/>
  <c r="L267" i="22"/>
  <c r="L266" i="22"/>
  <c r="L265" i="22"/>
  <c r="L264" i="22"/>
  <c r="L263" i="22"/>
  <c r="L262" i="22"/>
  <c r="L261" i="22"/>
  <c r="L260" i="22"/>
  <c r="L259" i="22"/>
  <c r="L258" i="22"/>
  <c r="L257" i="22"/>
  <c r="L256" i="22"/>
  <c r="L255" i="22"/>
  <c r="L254" i="22"/>
  <c r="L253" i="22"/>
  <c r="L252" i="22"/>
  <c r="L251" i="22"/>
  <c r="L250" i="22"/>
  <c r="L249" i="22"/>
  <c r="L248" i="22"/>
  <c r="L247" i="22"/>
  <c r="L246" i="22"/>
  <c r="L245" i="22"/>
  <c r="L244" i="22"/>
  <c r="L243" i="22"/>
  <c r="L242" i="22"/>
  <c r="L241" i="22"/>
  <c r="L240" i="22"/>
  <c r="L239" i="22"/>
  <c r="L238" i="22"/>
  <c r="L237" i="22"/>
  <c r="L236" i="22"/>
  <c r="L235" i="22"/>
  <c r="L234" i="22"/>
  <c r="L233" i="22"/>
  <c r="L232" i="22"/>
  <c r="L231" i="22"/>
  <c r="L230" i="22"/>
  <c r="L229" i="22"/>
  <c r="L228" i="22"/>
  <c r="L227" i="22"/>
  <c r="L226" i="22"/>
  <c r="L225" i="22"/>
  <c r="L224" i="22"/>
  <c r="L223" i="22"/>
  <c r="L222" i="22"/>
  <c r="L221" i="22"/>
  <c r="L220" i="22"/>
  <c r="L219" i="22"/>
  <c r="L218" i="22"/>
  <c r="L217" i="22"/>
  <c r="L216" i="22"/>
  <c r="L215" i="22"/>
  <c r="L214" i="22"/>
  <c r="L213" i="22"/>
  <c r="L212" i="22"/>
  <c r="L211" i="22"/>
  <c r="L210" i="22"/>
  <c r="L209" i="22"/>
  <c r="L208" i="22"/>
  <c r="L207" i="22"/>
  <c r="L206" i="22"/>
  <c r="L205" i="22"/>
  <c r="L204" i="22"/>
  <c r="L203" i="22"/>
  <c r="L202" i="22"/>
  <c r="L201" i="22"/>
  <c r="L200" i="22"/>
  <c r="L199" i="22"/>
  <c r="L198" i="22"/>
  <c r="L197" i="22"/>
  <c r="L196" i="22"/>
  <c r="L195" i="22"/>
  <c r="L194" i="22"/>
  <c r="L193" i="22"/>
  <c r="L192" i="22"/>
  <c r="L191" i="22"/>
  <c r="L190" i="22"/>
  <c r="L189" i="22"/>
  <c r="L188" i="22"/>
  <c r="L187" i="22"/>
  <c r="L186" i="22"/>
  <c r="L185" i="22"/>
  <c r="L184" i="22"/>
  <c r="L183" i="22"/>
  <c r="L182" i="22"/>
  <c r="L181" i="22"/>
  <c r="L180" i="22"/>
  <c r="L179" i="22"/>
  <c r="L178" i="22"/>
  <c r="L177" i="22"/>
  <c r="L176" i="22"/>
  <c r="L175" i="22"/>
  <c r="L174" i="22"/>
  <c r="L173" i="22"/>
  <c r="L172" i="22"/>
  <c r="L171" i="22"/>
  <c r="L170" i="22"/>
  <c r="L169" i="22"/>
  <c r="L168" i="22"/>
  <c r="L167" i="22"/>
  <c r="L166" i="22"/>
  <c r="L165" i="22"/>
  <c r="L164" i="22"/>
  <c r="L163" i="22"/>
  <c r="L162" i="22"/>
  <c r="L161" i="22"/>
  <c r="L160" i="22"/>
  <c r="L159" i="22"/>
  <c r="L158" i="22"/>
  <c r="L157" i="22"/>
  <c r="L156" i="22"/>
  <c r="L155" i="22"/>
  <c r="L154" i="22"/>
  <c r="L153" i="22"/>
  <c r="L152" i="22"/>
  <c r="L151" i="22"/>
  <c r="L150" i="22"/>
  <c r="L149" i="22"/>
  <c r="L148" i="22"/>
  <c r="L147" i="22"/>
  <c r="L146" i="22"/>
  <c r="L145" i="22"/>
  <c r="L144" i="22"/>
  <c r="L143" i="22"/>
  <c r="L142" i="22"/>
  <c r="L141" i="22"/>
  <c r="L140" i="22"/>
  <c r="L139" i="22"/>
  <c r="L138" i="22"/>
  <c r="L137" i="22"/>
  <c r="L136" i="22"/>
  <c r="L135" i="22"/>
  <c r="L134" i="22"/>
  <c r="L133" i="22"/>
  <c r="L132" i="22"/>
  <c r="L131" i="22"/>
  <c r="L130" i="22"/>
  <c r="L129" i="22"/>
  <c r="L128" i="22"/>
  <c r="L127" i="22"/>
  <c r="L126" i="22"/>
  <c r="L125" i="22"/>
  <c r="L124" i="22"/>
  <c r="L123" i="22"/>
  <c r="L122" i="22"/>
  <c r="L121" i="22"/>
  <c r="L120" i="22"/>
  <c r="L119" i="22"/>
  <c r="L118" i="22"/>
  <c r="L117" i="22"/>
  <c r="L116" i="22"/>
  <c r="L115" i="22"/>
  <c r="L114" i="22"/>
  <c r="L113" i="22"/>
  <c r="L112" i="22"/>
  <c r="L111" i="22"/>
  <c r="L110" i="22"/>
  <c r="L109" i="22"/>
  <c r="L108" i="22"/>
  <c r="L107" i="22"/>
  <c r="L106" i="22"/>
  <c r="L105" i="22"/>
  <c r="L104" i="22"/>
  <c r="L103" i="22"/>
  <c r="L102" i="22"/>
  <c r="L101" i="22"/>
  <c r="L100" i="22"/>
  <c r="L99" i="22"/>
  <c r="L98" i="22"/>
  <c r="L97" i="22"/>
  <c r="L96" i="22"/>
  <c r="L95" i="22"/>
  <c r="L94" i="22"/>
  <c r="L93" i="22"/>
  <c r="L92" i="22"/>
  <c r="L91" i="22"/>
  <c r="L90" i="22"/>
  <c r="L89" i="22"/>
  <c r="L88" i="22"/>
  <c r="L87" i="22"/>
  <c r="L86" i="22"/>
  <c r="L85" i="22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68" i="22"/>
  <c r="L67" i="22"/>
  <c r="L66" i="22"/>
  <c r="L65" i="22"/>
  <c r="L64" i="22"/>
  <c r="L63" i="22"/>
  <c r="L62" i="22"/>
  <c r="L61" i="22"/>
  <c r="L60" i="22"/>
  <c r="L59" i="22"/>
  <c r="L58" i="22"/>
  <c r="L57" i="22"/>
  <c r="L56" i="22"/>
  <c r="L55" i="22"/>
  <c r="L54" i="22"/>
  <c r="L53" i="22"/>
  <c r="L52" i="22"/>
  <c r="L51" i="22"/>
  <c r="L50" i="22"/>
  <c r="L49" i="22"/>
  <c r="L48" i="22"/>
  <c r="L47" i="22"/>
  <c r="L46" i="22"/>
  <c r="L45" i="22"/>
  <c r="L44" i="22"/>
  <c r="L43" i="22"/>
  <c r="L42" i="22"/>
  <c r="L41" i="22"/>
  <c r="L40" i="22"/>
  <c r="L39" i="22"/>
  <c r="L38" i="22"/>
  <c r="L37" i="22"/>
  <c r="L36" i="22"/>
  <c r="L35" i="22"/>
  <c r="L34" i="22"/>
  <c r="L33" i="22"/>
  <c r="L32" i="22"/>
  <c r="L31" i="22"/>
  <c r="L30" i="22"/>
  <c r="L29" i="22"/>
  <c r="L28" i="22"/>
  <c r="L27" i="22"/>
  <c r="L26" i="22"/>
  <c r="L25" i="22"/>
  <c r="L24" i="22"/>
  <c r="L23" i="22"/>
  <c r="L22" i="22"/>
  <c r="L21" i="22"/>
  <c r="L20" i="22"/>
  <c r="L19" i="22"/>
  <c r="L18" i="22"/>
  <c r="L17" i="22"/>
  <c r="L16" i="22"/>
  <c r="L15" i="22"/>
  <c r="L14" i="22"/>
  <c r="L13" i="22"/>
  <c r="L12" i="22"/>
  <c r="L11" i="22"/>
  <c r="L10" i="22"/>
  <c r="L9" i="22"/>
  <c r="L8" i="22"/>
  <c r="L7" i="22"/>
  <c r="L6" i="22"/>
  <c r="L5" i="22"/>
  <c r="L4" i="22"/>
  <c r="L3" i="22"/>
  <c r="L2" i="22"/>
  <c r="U70" i="11"/>
  <c r="Q5" i="11"/>
  <c r="K541" i="21"/>
  <c r="L541" i="21" s="1"/>
  <c r="K540" i="21"/>
  <c r="L540" i="21" s="1"/>
  <c r="L539" i="21"/>
  <c r="K539" i="21"/>
  <c r="L538" i="21"/>
  <c r="K538" i="21"/>
  <c r="K537" i="21"/>
  <c r="L537" i="21" s="1"/>
  <c r="L536" i="21"/>
  <c r="K536" i="21"/>
  <c r="L535" i="21"/>
  <c r="K535" i="21"/>
  <c r="L534" i="21"/>
  <c r="K534" i="21"/>
  <c r="K533" i="21"/>
  <c r="L533" i="21" s="1"/>
  <c r="L532" i="21"/>
  <c r="K532" i="21"/>
  <c r="L531" i="21"/>
  <c r="K531" i="21"/>
  <c r="L530" i="21"/>
  <c r="K530" i="21"/>
  <c r="L529" i="21"/>
  <c r="K529" i="21"/>
  <c r="L528" i="21"/>
  <c r="K528" i="21"/>
  <c r="L527" i="21"/>
  <c r="K527" i="21"/>
  <c r="L526" i="21"/>
  <c r="K526" i="21"/>
  <c r="L525" i="21"/>
  <c r="K525" i="21"/>
  <c r="L524" i="21"/>
  <c r="K524" i="21"/>
  <c r="L523" i="21"/>
  <c r="K523" i="21"/>
  <c r="L522" i="21"/>
  <c r="K522" i="21"/>
  <c r="L521" i="21"/>
  <c r="K521" i="21"/>
  <c r="L520" i="21"/>
  <c r="K520" i="21"/>
  <c r="L519" i="21"/>
  <c r="K519" i="21"/>
  <c r="L518" i="21"/>
  <c r="K518" i="21"/>
  <c r="L517" i="21"/>
  <c r="K517" i="21"/>
  <c r="L516" i="21"/>
  <c r="K516" i="21"/>
  <c r="L515" i="21"/>
  <c r="K515" i="21"/>
  <c r="L514" i="21"/>
  <c r="K514" i="21"/>
  <c r="L513" i="21"/>
  <c r="K513" i="21"/>
  <c r="L512" i="21"/>
  <c r="K512" i="21"/>
  <c r="L511" i="21"/>
  <c r="K511" i="21"/>
  <c r="L510" i="21"/>
  <c r="K510" i="21"/>
  <c r="L509" i="21"/>
  <c r="K509" i="21"/>
  <c r="L508" i="21"/>
  <c r="K508" i="21"/>
  <c r="L507" i="21"/>
  <c r="K507" i="21"/>
  <c r="L506" i="21"/>
  <c r="K506" i="21"/>
  <c r="L505" i="21"/>
  <c r="K505" i="21"/>
  <c r="L504" i="21"/>
  <c r="K504" i="21"/>
  <c r="L503" i="21"/>
  <c r="K503" i="21"/>
  <c r="L502" i="21"/>
  <c r="K502" i="21"/>
  <c r="L501" i="21"/>
  <c r="K501" i="21"/>
  <c r="L500" i="21"/>
  <c r="K500" i="21"/>
  <c r="L499" i="21"/>
  <c r="K499" i="21"/>
  <c r="L498" i="21"/>
  <c r="K498" i="21"/>
  <c r="L497" i="21"/>
  <c r="K497" i="21"/>
  <c r="L496" i="21"/>
  <c r="K496" i="21"/>
  <c r="L495" i="21"/>
  <c r="K495" i="21"/>
  <c r="L494" i="21"/>
  <c r="K494" i="21"/>
  <c r="L493" i="21"/>
  <c r="K493" i="21"/>
  <c r="L492" i="21"/>
  <c r="K492" i="21"/>
  <c r="L491" i="21"/>
  <c r="K491" i="21"/>
  <c r="L490" i="21"/>
  <c r="K490" i="21"/>
  <c r="L489" i="21"/>
  <c r="K489" i="21"/>
  <c r="L488" i="21"/>
  <c r="K488" i="21"/>
  <c r="L487" i="21"/>
  <c r="K487" i="21"/>
  <c r="L486" i="21"/>
  <c r="K486" i="21"/>
  <c r="L485" i="21"/>
  <c r="K485" i="21"/>
  <c r="L484" i="21"/>
  <c r="K484" i="21"/>
  <c r="L483" i="21"/>
  <c r="K483" i="21"/>
  <c r="L482" i="21"/>
  <c r="K482" i="21"/>
  <c r="L481" i="21"/>
  <c r="K481" i="21"/>
  <c r="L480" i="21"/>
  <c r="K480" i="21"/>
  <c r="L479" i="21"/>
  <c r="K479" i="21"/>
  <c r="L478" i="21"/>
  <c r="K478" i="21"/>
  <c r="L477" i="21"/>
  <c r="K477" i="21"/>
  <c r="L476" i="21"/>
  <c r="K476" i="21"/>
  <c r="L475" i="21"/>
  <c r="K475" i="21"/>
  <c r="L474" i="21"/>
  <c r="K474" i="21"/>
  <c r="L473" i="21"/>
  <c r="K473" i="21"/>
  <c r="L472" i="21"/>
  <c r="K472" i="21"/>
  <c r="L471" i="21"/>
  <c r="K471" i="21"/>
  <c r="L470" i="21"/>
  <c r="K470" i="21"/>
  <c r="L469" i="21"/>
  <c r="K469" i="21"/>
  <c r="L468" i="21"/>
  <c r="K468" i="21"/>
  <c r="L467" i="21"/>
  <c r="K467" i="21"/>
  <c r="L466" i="21"/>
  <c r="K466" i="21"/>
  <c r="L465" i="21"/>
  <c r="K465" i="21"/>
  <c r="L464" i="21"/>
  <c r="K464" i="21"/>
  <c r="L463" i="21"/>
  <c r="K463" i="21"/>
  <c r="L462" i="21"/>
  <c r="K462" i="21"/>
  <c r="L461" i="21"/>
  <c r="K461" i="21"/>
  <c r="L460" i="21"/>
  <c r="K460" i="21"/>
  <c r="L459" i="21"/>
  <c r="K459" i="21"/>
  <c r="L458" i="21"/>
  <c r="K458" i="21"/>
  <c r="L457" i="21"/>
  <c r="K457" i="21"/>
  <c r="L456" i="21"/>
  <c r="K456" i="21"/>
  <c r="L455" i="21"/>
  <c r="K455" i="21"/>
  <c r="L454" i="21"/>
  <c r="K454" i="21"/>
  <c r="L453" i="21"/>
  <c r="K453" i="21"/>
  <c r="L452" i="21"/>
  <c r="K452" i="21"/>
  <c r="L451" i="21"/>
  <c r="K451" i="21"/>
  <c r="L450" i="21"/>
  <c r="K450" i="21"/>
  <c r="L449" i="21"/>
  <c r="K449" i="21"/>
  <c r="L448" i="21"/>
  <c r="K448" i="21"/>
  <c r="L447" i="21"/>
  <c r="K447" i="21"/>
  <c r="L446" i="21"/>
  <c r="K446" i="21"/>
  <c r="L445" i="21"/>
  <c r="K445" i="21"/>
  <c r="L444" i="21"/>
  <c r="K444" i="21"/>
  <c r="L443" i="21"/>
  <c r="K443" i="21"/>
  <c r="L442" i="21"/>
  <c r="K442" i="21"/>
  <c r="L441" i="21"/>
  <c r="K441" i="21"/>
  <c r="L440" i="21"/>
  <c r="K440" i="21"/>
  <c r="L439" i="21"/>
  <c r="K439" i="21"/>
  <c r="L438" i="21"/>
  <c r="K438" i="21"/>
  <c r="L437" i="21"/>
  <c r="K437" i="21"/>
  <c r="L436" i="21"/>
  <c r="K436" i="21"/>
  <c r="L435" i="21"/>
  <c r="K435" i="21"/>
  <c r="L434" i="21"/>
  <c r="K434" i="21"/>
  <c r="L433" i="21"/>
  <c r="K433" i="21"/>
  <c r="L432" i="21"/>
  <c r="K432" i="21"/>
  <c r="L431" i="21"/>
  <c r="K431" i="21"/>
  <c r="L430" i="21"/>
  <c r="K430" i="21"/>
  <c r="L429" i="21"/>
  <c r="K429" i="21"/>
  <c r="L428" i="21"/>
  <c r="K428" i="21"/>
  <c r="L427" i="21"/>
  <c r="K427" i="21"/>
  <c r="L426" i="21"/>
  <c r="K426" i="21"/>
  <c r="L425" i="21"/>
  <c r="K425" i="21"/>
  <c r="L424" i="21"/>
  <c r="K424" i="21"/>
  <c r="L423" i="21"/>
  <c r="K423" i="21"/>
  <c r="L422" i="21"/>
  <c r="K422" i="21"/>
  <c r="L421" i="21"/>
  <c r="K421" i="21"/>
  <c r="L420" i="21"/>
  <c r="K420" i="21"/>
  <c r="L419" i="21"/>
  <c r="K419" i="21"/>
  <c r="L418" i="21"/>
  <c r="K418" i="21"/>
  <c r="L417" i="21"/>
  <c r="K417" i="21"/>
  <c r="L416" i="21"/>
  <c r="K416" i="21"/>
  <c r="L415" i="21"/>
  <c r="K415" i="21"/>
  <c r="L414" i="21"/>
  <c r="K414" i="21"/>
  <c r="L413" i="21"/>
  <c r="K413" i="21"/>
  <c r="L412" i="21"/>
  <c r="K412" i="21"/>
  <c r="L411" i="21"/>
  <c r="K411" i="21"/>
  <c r="L410" i="21"/>
  <c r="K410" i="21"/>
  <c r="L409" i="21"/>
  <c r="K409" i="21"/>
  <c r="L408" i="21"/>
  <c r="K408" i="21"/>
  <c r="L407" i="21"/>
  <c r="K407" i="21"/>
  <c r="L406" i="21"/>
  <c r="K406" i="21"/>
  <c r="L405" i="21"/>
  <c r="K405" i="21"/>
  <c r="L404" i="21"/>
  <c r="K404" i="21"/>
  <c r="L403" i="21"/>
  <c r="K403" i="21"/>
  <c r="L402" i="21"/>
  <c r="K402" i="21"/>
  <c r="L401" i="21"/>
  <c r="K401" i="21"/>
  <c r="L400" i="21"/>
  <c r="K400" i="21"/>
  <c r="L399" i="21"/>
  <c r="K399" i="21"/>
  <c r="L398" i="21"/>
  <c r="K398" i="21"/>
  <c r="L397" i="21"/>
  <c r="K397" i="21"/>
  <c r="L396" i="21"/>
  <c r="K396" i="21"/>
  <c r="L395" i="21"/>
  <c r="K395" i="21"/>
  <c r="L394" i="21"/>
  <c r="K394" i="21"/>
  <c r="L393" i="21"/>
  <c r="K393" i="21"/>
  <c r="L392" i="21"/>
  <c r="K392" i="21"/>
  <c r="L391" i="21"/>
  <c r="K391" i="21"/>
  <c r="L390" i="21"/>
  <c r="K390" i="21"/>
  <c r="L389" i="21"/>
  <c r="K389" i="21"/>
  <c r="L388" i="21"/>
  <c r="K388" i="21"/>
  <c r="L387" i="21"/>
  <c r="K387" i="21"/>
  <c r="L386" i="21"/>
  <c r="K386" i="21"/>
  <c r="L385" i="21"/>
  <c r="K385" i="21"/>
  <c r="L384" i="21"/>
  <c r="K384" i="21"/>
  <c r="L383" i="21"/>
  <c r="K383" i="21"/>
  <c r="L382" i="21"/>
  <c r="K382" i="21"/>
  <c r="L381" i="21"/>
  <c r="K381" i="21"/>
  <c r="L380" i="21"/>
  <c r="K380" i="21"/>
  <c r="L379" i="21"/>
  <c r="K379" i="21"/>
  <c r="L378" i="21"/>
  <c r="K378" i="21"/>
  <c r="L377" i="21"/>
  <c r="K377" i="21"/>
  <c r="L376" i="21"/>
  <c r="K376" i="21"/>
  <c r="L375" i="21"/>
  <c r="K375" i="21"/>
  <c r="L374" i="21"/>
  <c r="K374" i="21"/>
  <c r="L373" i="21"/>
  <c r="K373" i="21"/>
  <c r="L372" i="21"/>
  <c r="K372" i="21"/>
  <c r="L371" i="21"/>
  <c r="K371" i="21"/>
  <c r="L370" i="21"/>
  <c r="K370" i="21"/>
  <c r="L369" i="21"/>
  <c r="K369" i="21"/>
  <c r="L368" i="21"/>
  <c r="K368" i="21"/>
  <c r="L367" i="21"/>
  <c r="K367" i="21"/>
  <c r="L366" i="21"/>
  <c r="K366" i="21"/>
  <c r="L365" i="21"/>
  <c r="K365" i="21"/>
  <c r="L364" i="21"/>
  <c r="K364" i="21"/>
  <c r="L363" i="21"/>
  <c r="K363" i="21"/>
  <c r="L362" i="21"/>
  <c r="K362" i="21"/>
  <c r="L361" i="21"/>
  <c r="K361" i="21"/>
  <c r="L360" i="21"/>
  <c r="K360" i="21"/>
  <c r="L359" i="21"/>
  <c r="K359" i="21"/>
  <c r="L358" i="21"/>
  <c r="K358" i="21"/>
  <c r="L357" i="21"/>
  <c r="K357" i="21"/>
  <c r="L356" i="21"/>
  <c r="K356" i="21"/>
  <c r="L355" i="21"/>
  <c r="K355" i="21"/>
  <c r="L354" i="21"/>
  <c r="K354" i="21"/>
  <c r="L353" i="21"/>
  <c r="K353" i="21"/>
  <c r="L352" i="21"/>
  <c r="K352" i="21"/>
  <c r="L351" i="21"/>
  <c r="K351" i="21"/>
  <c r="L350" i="21"/>
  <c r="K350" i="21"/>
  <c r="L349" i="21"/>
  <c r="K349" i="21"/>
  <c r="L348" i="21"/>
  <c r="K348" i="21"/>
  <c r="L347" i="21"/>
  <c r="K347" i="21"/>
  <c r="L346" i="21"/>
  <c r="K346" i="21"/>
  <c r="L345" i="21"/>
  <c r="K345" i="21"/>
  <c r="L344" i="21"/>
  <c r="K344" i="21"/>
  <c r="L343" i="21"/>
  <c r="K343" i="21"/>
  <c r="L342" i="21"/>
  <c r="K342" i="21"/>
  <c r="L341" i="21"/>
  <c r="K341" i="21"/>
  <c r="L340" i="21"/>
  <c r="K340" i="21"/>
  <c r="L339" i="21"/>
  <c r="K339" i="21"/>
  <c r="L338" i="21"/>
  <c r="K338" i="21"/>
  <c r="L337" i="21"/>
  <c r="K337" i="21"/>
  <c r="L336" i="21"/>
  <c r="K336" i="21"/>
  <c r="L335" i="21"/>
  <c r="K335" i="21"/>
  <c r="L334" i="21"/>
  <c r="K334" i="21"/>
  <c r="L333" i="21"/>
  <c r="K333" i="21"/>
  <c r="L332" i="21"/>
  <c r="K332" i="21"/>
  <c r="L331" i="21"/>
  <c r="K331" i="21"/>
  <c r="L330" i="21"/>
  <c r="K330" i="21"/>
  <c r="L329" i="21"/>
  <c r="K329" i="21"/>
  <c r="L328" i="21"/>
  <c r="K328" i="21"/>
  <c r="L327" i="21"/>
  <c r="K327" i="21"/>
  <c r="L326" i="21"/>
  <c r="K326" i="21"/>
  <c r="L325" i="21"/>
  <c r="K325" i="21"/>
  <c r="L324" i="21"/>
  <c r="K324" i="21"/>
  <c r="L323" i="21"/>
  <c r="K323" i="21"/>
  <c r="L322" i="21"/>
  <c r="K322" i="21"/>
  <c r="L321" i="21"/>
  <c r="K321" i="21"/>
  <c r="L320" i="21"/>
  <c r="K320" i="21"/>
  <c r="L319" i="21"/>
  <c r="K319" i="21"/>
  <c r="L318" i="21"/>
  <c r="K318" i="21"/>
  <c r="L317" i="21"/>
  <c r="K317" i="21"/>
  <c r="L316" i="21"/>
  <c r="K316" i="21"/>
  <c r="L315" i="21"/>
  <c r="K315" i="21"/>
  <c r="L314" i="21"/>
  <c r="K314" i="21"/>
  <c r="L313" i="21"/>
  <c r="K313" i="21"/>
  <c r="L312" i="21"/>
  <c r="K312" i="21"/>
  <c r="L311" i="21"/>
  <c r="K311" i="21"/>
  <c r="L310" i="21"/>
  <c r="K310" i="21"/>
  <c r="L309" i="21"/>
  <c r="K309" i="21"/>
  <c r="L308" i="21"/>
  <c r="K308" i="21"/>
  <c r="L307" i="21"/>
  <c r="K307" i="21"/>
  <c r="L306" i="21"/>
  <c r="K306" i="21"/>
  <c r="L305" i="21"/>
  <c r="K305" i="21"/>
  <c r="L304" i="21"/>
  <c r="K304" i="21"/>
  <c r="L303" i="21"/>
  <c r="K303" i="21"/>
  <c r="L302" i="21"/>
  <c r="K302" i="21"/>
  <c r="L301" i="21"/>
  <c r="K301" i="21"/>
  <c r="L300" i="21"/>
  <c r="K300" i="21"/>
  <c r="L299" i="21"/>
  <c r="K299" i="21"/>
  <c r="L298" i="21"/>
  <c r="K298" i="21"/>
  <c r="L297" i="21"/>
  <c r="K297" i="21"/>
  <c r="L296" i="21"/>
  <c r="K296" i="21"/>
  <c r="L295" i="21"/>
  <c r="K295" i="21"/>
  <c r="L294" i="21"/>
  <c r="K294" i="21"/>
  <c r="L293" i="21"/>
  <c r="K293" i="21"/>
  <c r="L292" i="21"/>
  <c r="K292" i="21"/>
  <c r="L291" i="21"/>
  <c r="K291" i="21"/>
  <c r="L290" i="21"/>
  <c r="K290" i="21"/>
  <c r="L289" i="21"/>
  <c r="K289" i="21"/>
  <c r="L288" i="21"/>
  <c r="K288" i="21"/>
  <c r="L287" i="21"/>
  <c r="K287" i="21"/>
  <c r="L286" i="21"/>
  <c r="K286" i="21"/>
  <c r="L285" i="21"/>
  <c r="K285" i="21"/>
  <c r="L284" i="21"/>
  <c r="K284" i="21"/>
  <c r="L283" i="21"/>
  <c r="K283" i="21"/>
  <c r="L282" i="21"/>
  <c r="K282" i="21"/>
  <c r="L281" i="21"/>
  <c r="K281" i="21"/>
  <c r="L280" i="21"/>
  <c r="K280" i="21"/>
  <c r="L279" i="21"/>
  <c r="K279" i="21"/>
  <c r="L278" i="21"/>
  <c r="K278" i="21"/>
  <c r="L277" i="21"/>
  <c r="K277" i="21"/>
  <c r="L276" i="21"/>
  <c r="K276" i="21"/>
  <c r="L275" i="21"/>
  <c r="K275" i="21"/>
  <c r="L274" i="21"/>
  <c r="K274" i="21"/>
  <c r="L273" i="21"/>
  <c r="K273" i="21"/>
  <c r="L272" i="21"/>
  <c r="K272" i="21"/>
  <c r="L271" i="21"/>
  <c r="K271" i="21"/>
  <c r="L270" i="21"/>
  <c r="K270" i="21"/>
  <c r="L269" i="21"/>
  <c r="K269" i="21"/>
  <c r="L268" i="21"/>
  <c r="K268" i="21"/>
  <c r="L267" i="21"/>
  <c r="K267" i="21"/>
  <c r="L266" i="21"/>
  <c r="K266" i="21"/>
  <c r="L265" i="21"/>
  <c r="K265" i="21"/>
  <c r="L264" i="21"/>
  <c r="K264" i="21"/>
  <c r="L263" i="21"/>
  <c r="K263" i="21"/>
  <c r="L262" i="21"/>
  <c r="K262" i="21"/>
  <c r="L261" i="21"/>
  <c r="K261" i="21"/>
  <c r="L260" i="21"/>
  <c r="K260" i="21"/>
  <c r="L259" i="21"/>
  <c r="K259" i="21"/>
  <c r="L258" i="21"/>
  <c r="K258" i="21"/>
  <c r="L257" i="21"/>
  <c r="K257" i="21"/>
  <c r="L256" i="21"/>
  <c r="K256" i="21"/>
  <c r="L255" i="21"/>
  <c r="K255" i="21"/>
  <c r="L254" i="21"/>
  <c r="K254" i="21"/>
  <c r="L253" i="21"/>
  <c r="K253" i="21"/>
  <c r="L252" i="21"/>
  <c r="K252" i="21"/>
  <c r="L251" i="21"/>
  <c r="K251" i="21"/>
  <c r="L250" i="21"/>
  <c r="K250" i="21"/>
  <c r="L249" i="21"/>
  <c r="K249" i="21"/>
  <c r="L248" i="21"/>
  <c r="K248" i="21"/>
  <c r="L247" i="21"/>
  <c r="K247" i="21"/>
  <c r="L246" i="21"/>
  <c r="K246" i="21"/>
  <c r="L245" i="21"/>
  <c r="K245" i="21"/>
  <c r="L244" i="21"/>
  <c r="K244" i="21"/>
  <c r="L243" i="21"/>
  <c r="K243" i="21"/>
  <c r="L242" i="21"/>
  <c r="K242" i="21"/>
  <c r="L241" i="21"/>
  <c r="K241" i="21"/>
  <c r="L240" i="21"/>
  <c r="K240" i="21"/>
  <c r="L239" i="21"/>
  <c r="K239" i="21"/>
  <c r="L238" i="21"/>
  <c r="K238" i="21"/>
  <c r="L237" i="21"/>
  <c r="K237" i="21"/>
  <c r="L236" i="21"/>
  <c r="K236" i="21"/>
  <c r="L235" i="21"/>
  <c r="K235" i="21"/>
  <c r="L234" i="21"/>
  <c r="K234" i="21"/>
  <c r="L233" i="21"/>
  <c r="K233" i="21"/>
  <c r="L232" i="21"/>
  <c r="K232" i="21"/>
  <c r="L231" i="21"/>
  <c r="K231" i="21"/>
  <c r="L230" i="21"/>
  <c r="K230" i="21"/>
  <c r="L229" i="21"/>
  <c r="K229" i="21"/>
  <c r="L228" i="21"/>
  <c r="K228" i="21"/>
  <c r="L227" i="21"/>
  <c r="K227" i="21"/>
  <c r="L226" i="21"/>
  <c r="K226" i="21"/>
  <c r="L225" i="21"/>
  <c r="K225" i="21"/>
  <c r="L224" i="21"/>
  <c r="K224" i="21"/>
  <c r="L223" i="21"/>
  <c r="K223" i="21"/>
  <c r="L222" i="21"/>
  <c r="K222" i="21"/>
  <c r="L221" i="21"/>
  <c r="K221" i="21"/>
  <c r="L220" i="21"/>
  <c r="K220" i="21"/>
  <c r="L219" i="21"/>
  <c r="K219" i="21"/>
  <c r="L218" i="21"/>
  <c r="K218" i="21"/>
  <c r="L217" i="21"/>
  <c r="K217" i="21"/>
  <c r="L216" i="21"/>
  <c r="K216" i="21"/>
  <c r="L215" i="21"/>
  <c r="K215" i="21"/>
  <c r="L214" i="21"/>
  <c r="K214" i="21"/>
  <c r="L213" i="21"/>
  <c r="K213" i="21"/>
  <c r="L212" i="21"/>
  <c r="K212" i="21"/>
  <c r="L211" i="21"/>
  <c r="K211" i="21"/>
  <c r="L210" i="21"/>
  <c r="K210" i="21"/>
  <c r="L209" i="21"/>
  <c r="K209" i="21"/>
  <c r="L208" i="21"/>
  <c r="K208" i="21"/>
  <c r="L207" i="21"/>
  <c r="K207" i="21"/>
  <c r="L206" i="21"/>
  <c r="K206" i="21"/>
  <c r="L205" i="21"/>
  <c r="K205" i="21"/>
  <c r="L204" i="21"/>
  <c r="K204" i="21"/>
  <c r="L203" i="21"/>
  <c r="K203" i="21"/>
  <c r="L202" i="21"/>
  <c r="K202" i="21"/>
  <c r="L201" i="21"/>
  <c r="K201" i="21"/>
  <c r="L200" i="21"/>
  <c r="K200" i="21"/>
  <c r="L199" i="21"/>
  <c r="K199" i="21"/>
  <c r="L198" i="21"/>
  <c r="K198" i="21"/>
  <c r="L197" i="21"/>
  <c r="K197" i="21"/>
  <c r="L196" i="21"/>
  <c r="K196" i="21"/>
  <c r="L195" i="21"/>
  <c r="K195" i="21"/>
  <c r="L194" i="21"/>
  <c r="K194" i="21"/>
  <c r="L193" i="21"/>
  <c r="K193" i="21"/>
  <c r="L192" i="21"/>
  <c r="K192" i="21"/>
  <c r="L191" i="21"/>
  <c r="K191" i="21"/>
  <c r="L190" i="21"/>
  <c r="K190" i="21"/>
  <c r="L189" i="21"/>
  <c r="K189" i="21"/>
  <c r="L188" i="21"/>
  <c r="K188" i="21"/>
  <c r="L187" i="21"/>
  <c r="K187" i="21"/>
  <c r="L186" i="21"/>
  <c r="K186" i="21"/>
  <c r="L185" i="21"/>
  <c r="K185" i="21"/>
  <c r="L184" i="21"/>
  <c r="K184" i="21"/>
  <c r="L183" i="21"/>
  <c r="K183" i="21"/>
  <c r="L182" i="21"/>
  <c r="K182" i="21"/>
  <c r="L181" i="21"/>
  <c r="K181" i="21"/>
  <c r="L180" i="21"/>
  <c r="K180" i="21"/>
  <c r="L179" i="21"/>
  <c r="K179" i="21"/>
  <c r="L178" i="21"/>
  <c r="K178" i="21"/>
  <c r="L177" i="21"/>
  <c r="K177" i="21"/>
  <c r="L176" i="21"/>
  <c r="K176" i="21"/>
  <c r="L175" i="21"/>
  <c r="K175" i="21"/>
  <c r="L174" i="21"/>
  <c r="K174" i="21"/>
  <c r="L173" i="21"/>
  <c r="K173" i="21"/>
  <c r="L172" i="21"/>
  <c r="K172" i="21"/>
  <c r="L171" i="21"/>
  <c r="K171" i="21"/>
  <c r="L170" i="21"/>
  <c r="K170" i="21"/>
  <c r="L169" i="21"/>
  <c r="K169" i="21"/>
  <c r="L168" i="21"/>
  <c r="K168" i="21"/>
  <c r="L167" i="21"/>
  <c r="K167" i="21"/>
  <c r="L166" i="21"/>
  <c r="K166" i="21"/>
  <c r="L165" i="21"/>
  <c r="K165" i="21"/>
  <c r="L164" i="21"/>
  <c r="K164" i="21"/>
  <c r="L163" i="21"/>
  <c r="K163" i="21"/>
  <c r="L162" i="21"/>
  <c r="K162" i="21"/>
  <c r="L161" i="21"/>
  <c r="K161" i="21"/>
  <c r="L160" i="21"/>
  <c r="K160" i="21"/>
  <c r="L159" i="21"/>
  <c r="K159" i="21"/>
  <c r="L158" i="21"/>
  <c r="K158" i="21"/>
  <c r="L157" i="21"/>
  <c r="K157" i="21"/>
  <c r="L156" i="21"/>
  <c r="K156" i="21"/>
  <c r="L155" i="21"/>
  <c r="K155" i="21"/>
  <c r="L154" i="21"/>
  <c r="K154" i="21"/>
  <c r="L153" i="21"/>
  <c r="K153" i="21"/>
  <c r="L152" i="21"/>
  <c r="K152" i="21"/>
  <c r="L151" i="21"/>
  <c r="K151" i="21"/>
  <c r="L150" i="21"/>
  <c r="K150" i="21"/>
  <c r="L149" i="21"/>
  <c r="K149" i="21"/>
  <c r="L148" i="21"/>
  <c r="K148" i="21"/>
  <c r="L147" i="21"/>
  <c r="K147" i="21"/>
  <c r="L146" i="21"/>
  <c r="K146" i="21"/>
  <c r="L145" i="21"/>
  <c r="K145" i="21"/>
  <c r="L144" i="21"/>
  <c r="K144" i="21"/>
  <c r="L143" i="21"/>
  <c r="K143" i="21"/>
  <c r="L142" i="21"/>
  <c r="K142" i="21"/>
  <c r="L141" i="21"/>
  <c r="K141" i="21"/>
  <c r="L140" i="21"/>
  <c r="K140" i="21"/>
  <c r="L139" i="21"/>
  <c r="K139" i="21"/>
  <c r="L138" i="21"/>
  <c r="K138" i="21"/>
  <c r="L137" i="21"/>
  <c r="K137" i="21"/>
  <c r="L136" i="21"/>
  <c r="K136" i="21"/>
  <c r="L135" i="21"/>
  <c r="K135" i="21"/>
  <c r="L134" i="21"/>
  <c r="K134" i="21"/>
  <c r="L133" i="21"/>
  <c r="K133" i="21"/>
  <c r="L132" i="21"/>
  <c r="K132" i="21"/>
  <c r="L131" i="21"/>
  <c r="K131" i="21"/>
  <c r="L130" i="21"/>
  <c r="K130" i="21"/>
  <c r="L129" i="21"/>
  <c r="K129" i="21"/>
  <c r="L128" i="21"/>
  <c r="K128" i="21"/>
  <c r="L127" i="21"/>
  <c r="K127" i="21"/>
  <c r="L126" i="21"/>
  <c r="K126" i="21"/>
  <c r="L125" i="21"/>
  <c r="K125" i="21"/>
  <c r="L124" i="21"/>
  <c r="K124" i="21"/>
  <c r="L123" i="21"/>
  <c r="K123" i="21"/>
  <c r="L122" i="21"/>
  <c r="K122" i="21"/>
  <c r="L121" i="21"/>
  <c r="K121" i="21"/>
  <c r="L117" i="21"/>
  <c r="K117" i="21"/>
  <c r="L116" i="21"/>
  <c r="K116" i="21"/>
  <c r="L115" i="21"/>
  <c r="K115" i="21"/>
  <c r="L114" i="21"/>
  <c r="K114" i="21"/>
  <c r="L113" i="21"/>
  <c r="K113" i="21"/>
  <c r="L112" i="21"/>
  <c r="K112" i="21"/>
  <c r="L111" i="21"/>
  <c r="K111" i="21"/>
  <c r="L110" i="21"/>
  <c r="K110" i="21"/>
  <c r="L109" i="21"/>
  <c r="K109" i="21"/>
  <c r="L108" i="21"/>
  <c r="K108" i="21"/>
  <c r="L107" i="21"/>
  <c r="K107" i="21"/>
  <c r="L106" i="21"/>
  <c r="K106" i="21"/>
  <c r="L105" i="21"/>
  <c r="K105" i="21"/>
  <c r="L104" i="21"/>
  <c r="K104" i="21"/>
  <c r="L103" i="21"/>
  <c r="K103" i="21"/>
  <c r="L102" i="21"/>
  <c r="K102" i="21"/>
  <c r="L101" i="21"/>
  <c r="K101" i="21"/>
  <c r="L100" i="21"/>
  <c r="K100" i="21"/>
  <c r="L99" i="21"/>
  <c r="K99" i="21"/>
  <c r="L98" i="21"/>
  <c r="K98" i="21"/>
  <c r="L97" i="21"/>
  <c r="K97" i="21"/>
  <c r="L96" i="21"/>
  <c r="K96" i="21"/>
  <c r="L95" i="21"/>
  <c r="K95" i="21"/>
  <c r="L94" i="21"/>
  <c r="K94" i="21"/>
  <c r="L93" i="21"/>
  <c r="K93" i="21"/>
  <c r="L92" i="21"/>
  <c r="K92" i="21"/>
  <c r="L91" i="21"/>
  <c r="K91" i="21"/>
  <c r="L90" i="21"/>
  <c r="K90" i="21"/>
  <c r="L89" i="21"/>
  <c r="K89" i="21"/>
  <c r="L88" i="21"/>
  <c r="K88" i="21"/>
  <c r="L87" i="21"/>
  <c r="K87" i="21"/>
  <c r="L86" i="21"/>
  <c r="K86" i="21"/>
  <c r="L85" i="21"/>
  <c r="K85" i="21"/>
  <c r="L84" i="21"/>
  <c r="K84" i="21"/>
  <c r="L83" i="21"/>
  <c r="K83" i="21"/>
  <c r="L82" i="21"/>
  <c r="K82" i="21"/>
  <c r="L81" i="21"/>
  <c r="K81" i="21"/>
  <c r="L80" i="21"/>
  <c r="K80" i="21"/>
  <c r="L79" i="21"/>
  <c r="K79" i="21"/>
  <c r="L78" i="21"/>
  <c r="K78" i="21"/>
  <c r="L77" i="21"/>
  <c r="K77" i="21"/>
  <c r="L76" i="21"/>
  <c r="K76" i="21"/>
  <c r="L75" i="21"/>
  <c r="K75" i="21"/>
  <c r="L74" i="21"/>
  <c r="K74" i="21"/>
  <c r="L73" i="21"/>
  <c r="K73" i="21"/>
  <c r="L72" i="21"/>
  <c r="K72" i="21"/>
  <c r="L71" i="21"/>
  <c r="K71" i="21"/>
  <c r="L70" i="21"/>
  <c r="K70" i="21"/>
  <c r="L69" i="21"/>
  <c r="K69" i="21"/>
  <c r="L68" i="21"/>
  <c r="K68" i="21"/>
  <c r="L67" i="21"/>
  <c r="K67" i="21"/>
  <c r="L66" i="21"/>
  <c r="K66" i="21"/>
  <c r="L65" i="21"/>
  <c r="K65" i="21"/>
  <c r="L64" i="21"/>
  <c r="K64" i="21"/>
  <c r="L63" i="21"/>
  <c r="K63" i="21"/>
  <c r="L62" i="21"/>
  <c r="K62" i="21"/>
  <c r="L61" i="21"/>
  <c r="K61" i="21"/>
  <c r="L60" i="21"/>
  <c r="K60" i="21"/>
  <c r="L59" i="21"/>
  <c r="K59" i="21"/>
  <c r="L58" i="21"/>
  <c r="K58" i="21"/>
  <c r="L57" i="21"/>
  <c r="K57" i="21"/>
  <c r="L56" i="21"/>
  <c r="K56" i="21"/>
  <c r="L55" i="21"/>
  <c r="K55" i="21"/>
  <c r="L54" i="21"/>
  <c r="K54" i="21"/>
  <c r="L53" i="21"/>
  <c r="K53" i="21"/>
  <c r="L52" i="21"/>
  <c r="K52" i="21"/>
  <c r="L51" i="21"/>
  <c r="K51" i="21"/>
  <c r="L50" i="21"/>
  <c r="K50" i="21"/>
  <c r="L49" i="21"/>
  <c r="K49" i="21"/>
  <c r="L48" i="21"/>
  <c r="K48" i="21"/>
  <c r="L47" i="21"/>
  <c r="K47" i="21"/>
  <c r="L46" i="21"/>
  <c r="K46" i="21"/>
  <c r="L45" i="21"/>
  <c r="K45" i="21"/>
  <c r="L44" i="21"/>
  <c r="K44" i="21"/>
  <c r="L43" i="21"/>
  <c r="K43" i="21"/>
  <c r="L42" i="21"/>
  <c r="K42" i="21"/>
  <c r="L41" i="21"/>
  <c r="K41" i="21"/>
  <c r="L40" i="21"/>
  <c r="K40" i="21"/>
  <c r="L39" i="21"/>
  <c r="K39" i="21"/>
  <c r="L38" i="21"/>
  <c r="K38" i="21"/>
  <c r="L37" i="21"/>
  <c r="K37" i="21"/>
  <c r="L36" i="21"/>
  <c r="K36" i="21"/>
  <c r="L35" i="21"/>
  <c r="K35" i="21"/>
  <c r="L34" i="21"/>
  <c r="K34" i="21"/>
  <c r="L33" i="21"/>
  <c r="K33" i="21"/>
  <c r="L32" i="21"/>
  <c r="K32" i="21"/>
  <c r="L31" i="21"/>
  <c r="K31" i="21"/>
  <c r="L30" i="21"/>
  <c r="K30" i="21"/>
  <c r="L29" i="21"/>
  <c r="K29" i="21"/>
  <c r="L28" i="21"/>
  <c r="K28" i="21"/>
  <c r="L27" i="21"/>
  <c r="K27" i="21"/>
  <c r="L26" i="21"/>
  <c r="K26" i="21"/>
  <c r="L25" i="21"/>
  <c r="K25" i="21"/>
  <c r="L24" i="21"/>
  <c r="K24" i="21"/>
  <c r="L23" i="21"/>
  <c r="K23" i="21"/>
  <c r="L22" i="21"/>
  <c r="K22" i="21"/>
  <c r="L21" i="21"/>
  <c r="K21" i="21"/>
  <c r="L20" i="21"/>
  <c r="K20" i="21"/>
  <c r="L19" i="21"/>
  <c r="K19" i="21"/>
  <c r="L18" i="21"/>
  <c r="K18" i="21"/>
  <c r="L17" i="21"/>
  <c r="K17" i="21"/>
  <c r="L16" i="21"/>
  <c r="K16" i="21"/>
  <c r="L15" i="21"/>
  <c r="K15" i="21"/>
  <c r="L14" i="21"/>
  <c r="K14" i="21"/>
  <c r="L13" i="21"/>
  <c r="K13" i="21"/>
  <c r="L12" i="21"/>
  <c r="K12" i="21"/>
  <c r="L11" i="21"/>
  <c r="K11" i="21"/>
  <c r="L10" i="21"/>
  <c r="K10" i="21"/>
  <c r="L9" i="21"/>
  <c r="K9" i="21"/>
  <c r="L8" i="21"/>
  <c r="K8" i="21"/>
  <c r="L7" i="21"/>
  <c r="K7" i="21"/>
  <c r="L6" i="21"/>
  <c r="K6" i="21"/>
  <c r="L5" i="21"/>
  <c r="K5" i="21"/>
  <c r="L4" i="21"/>
  <c r="K4" i="21"/>
  <c r="L3" i="21"/>
  <c r="K3" i="21"/>
  <c r="L2" i="21"/>
  <c r="K2" i="21"/>
  <c r="J364" i="12"/>
  <c r="AB3" i="11"/>
  <c r="W84" i="11"/>
  <c r="U288" i="11"/>
  <c r="U289" i="11"/>
  <c r="U290" i="11"/>
  <c r="U291" i="11"/>
  <c r="U292" i="11"/>
  <c r="U293" i="11"/>
  <c r="U294" i="11"/>
  <c r="U295" i="11"/>
  <c r="U296" i="11"/>
  <c r="U297" i="11"/>
  <c r="U298" i="11"/>
  <c r="U299" i="11"/>
  <c r="U300" i="11"/>
  <c r="U301" i="11"/>
  <c r="U302" i="11"/>
  <c r="U303" i="11"/>
  <c r="U270" i="11"/>
  <c r="U271" i="11"/>
  <c r="U272" i="11"/>
  <c r="U273" i="11"/>
  <c r="U274" i="11"/>
  <c r="U275" i="11"/>
  <c r="U276" i="11"/>
  <c r="U277" i="11"/>
  <c r="U278" i="11"/>
  <c r="U279" i="11"/>
  <c r="U280" i="11"/>
  <c r="U281" i="11"/>
  <c r="U282" i="11"/>
  <c r="U283" i="11"/>
  <c r="U284" i="11"/>
  <c r="U285" i="11"/>
  <c r="U286" i="11"/>
  <c r="U287" i="11"/>
  <c r="U259" i="11"/>
  <c r="U260" i="11"/>
  <c r="U261" i="11"/>
  <c r="U262" i="11"/>
  <c r="U263" i="11"/>
  <c r="U264" i="11"/>
  <c r="U265" i="11"/>
  <c r="U266" i="11"/>
  <c r="U267" i="11"/>
  <c r="U268" i="11"/>
  <c r="U269" i="11"/>
  <c r="U225" i="11"/>
  <c r="U226" i="11"/>
  <c r="U227" i="11"/>
  <c r="U228" i="11"/>
  <c r="U229" i="11"/>
  <c r="U230" i="11"/>
  <c r="U231" i="11"/>
  <c r="U232" i="11"/>
  <c r="U233" i="11"/>
  <c r="U234" i="11"/>
  <c r="U235" i="11"/>
  <c r="U236" i="11"/>
  <c r="U237" i="11"/>
  <c r="U238" i="11"/>
  <c r="U239" i="11"/>
  <c r="U240" i="11"/>
  <c r="U241" i="11"/>
  <c r="U242" i="11"/>
  <c r="U243" i="11"/>
  <c r="U244" i="11"/>
  <c r="U245" i="11"/>
  <c r="U246" i="11"/>
  <c r="U247" i="11"/>
  <c r="U248" i="11"/>
  <c r="U249" i="11"/>
  <c r="U250" i="11"/>
  <c r="U251" i="11"/>
  <c r="U252" i="11"/>
  <c r="U253" i="11"/>
  <c r="U254" i="11"/>
  <c r="U255" i="11"/>
  <c r="U256" i="11"/>
  <c r="U257" i="11"/>
  <c r="U258" i="11"/>
  <c r="U224" i="11"/>
  <c r="Y164" i="11"/>
  <c r="U211" i="11"/>
  <c r="U202" i="11"/>
  <c r="U164" i="11"/>
  <c r="Y165" i="11"/>
  <c r="Z164" i="11"/>
  <c r="K42" i="11"/>
  <c r="I76" i="12"/>
  <c r="N5" i="10"/>
  <c r="P243" i="13"/>
  <c r="Q164" i="13"/>
  <c r="Q165" i="13"/>
  <c r="Q166" i="13"/>
  <c r="Q167" i="13"/>
  <c r="Q168" i="13"/>
  <c r="Q169" i="13"/>
  <c r="Q170" i="13"/>
  <c r="Q171" i="13"/>
  <c r="Q172" i="13"/>
  <c r="Q173" i="13"/>
  <c r="Q174" i="13"/>
  <c r="Q175" i="13"/>
  <c r="Q176" i="13"/>
  <c r="Q177" i="13"/>
  <c r="Q178" i="13"/>
  <c r="Q179" i="13"/>
  <c r="Q180" i="13"/>
  <c r="Q181" i="13"/>
  <c r="Q182" i="13"/>
  <c r="Q183" i="13"/>
  <c r="Q184" i="13"/>
  <c r="Q185" i="13"/>
  <c r="Q186" i="13"/>
  <c r="Q187" i="13"/>
  <c r="Q188" i="13"/>
  <c r="Q189" i="13"/>
  <c r="Q190" i="13"/>
  <c r="Q191" i="13"/>
  <c r="Q192" i="13"/>
  <c r="Q193" i="13"/>
  <c r="Q194" i="13"/>
  <c r="Q195" i="13"/>
  <c r="Q196" i="13"/>
  <c r="Q197" i="13"/>
  <c r="Q198" i="13"/>
  <c r="Q199" i="13"/>
  <c r="Q200" i="13"/>
  <c r="Q201" i="13"/>
  <c r="Q202" i="13"/>
  <c r="Q203" i="13"/>
  <c r="Q204" i="13"/>
  <c r="Q205" i="13"/>
  <c r="Q206" i="13"/>
  <c r="Q207" i="13"/>
  <c r="Q208" i="13"/>
  <c r="Q209" i="13"/>
  <c r="Q210" i="13"/>
  <c r="Q211" i="13"/>
  <c r="Q212" i="13"/>
  <c r="Q213" i="13"/>
  <c r="Q214" i="13"/>
  <c r="Q215" i="13"/>
  <c r="Q216" i="13"/>
  <c r="Q217" i="13"/>
  <c r="Q218" i="13"/>
  <c r="Q219" i="13"/>
  <c r="Q220" i="13"/>
  <c r="Q221" i="13"/>
  <c r="Q222" i="13"/>
  <c r="Q223" i="13"/>
  <c r="Q224" i="13"/>
  <c r="Q225" i="13"/>
  <c r="Q226" i="13"/>
  <c r="Q227" i="13"/>
  <c r="Q228" i="13"/>
  <c r="Q229" i="13"/>
  <c r="Q230" i="13"/>
  <c r="Q231" i="13"/>
  <c r="Q232" i="13"/>
  <c r="Q233" i="13"/>
  <c r="Q234" i="13"/>
  <c r="Q235" i="13"/>
  <c r="Q236" i="13"/>
  <c r="Q237" i="13"/>
  <c r="Q238" i="13"/>
  <c r="Q239" i="13"/>
  <c r="Q240" i="13"/>
  <c r="Q241" i="13"/>
  <c r="Q242" i="13"/>
  <c r="Q163" i="13"/>
  <c r="S163" i="13"/>
  <c r="R163" i="13" s="1"/>
  <c r="T163" i="13"/>
  <c r="M520" i="13"/>
  <c r="M536" i="13"/>
  <c r="M544" i="13"/>
  <c r="L484" i="13"/>
  <c r="M484" i="13" s="1"/>
  <c r="L485" i="13"/>
  <c r="M485" i="13" s="1"/>
  <c r="L486" i="13"/>
  <c r="M486" i="13" s="1"/>
  <c r="L487" i="13"/>
  <c r="M487" i="13" s="1"/>
  <c r="L488" i="13"/>
  <c r="M488" i="13" s="1"/>
  <c r="L489" i="13"/>
  <c r="M489" i="13" s="1"/>
  <c r="L490" i="13"/>
  <c r="M490" i="13" s="1"/>
  <c r="L491" i="13"/>
  <c r="M491" i="13" s="1"/>
  <c r="L492" i="13"/>
  <c r="M492" i="13" s="1"/>
  <c r="L493" i="13"/>
  <c r="M493" i="13" s="1"/>
  <c r="L494" i="13"/>
  <c r="M494" i="13" s="1"/>
  <c r="L495" i="13"/>
  <c r="M495" i="13" s="1"/>
  <c r="L496" i="13"/>
  <c r="M496" i="13" s="1"/>
  <c r="L497" i="13"/>
  <c r="M497" i="13" s="1"/>
  <c r="L498" i="13"/>
  <c r="M498" i="13" s="1"/>
  <c r="L499" i="13"/>
  <c r="M499" i="13" s="1"/>
  <c r="L500" i="13"/>
  <c r="M500" i="13" s="1"/>
  <c r="L501" i="13"/>
  <c r="M501" i="13" s="1"/>
  <c r="L502" i="13"/>
  <c r="M502" i="13" s="1"/>
  <c r="L503" i="13"/>
  <c r="M503" i="13" s="1"/>
  <c r="L504" i="13"/>
  <c r="M504" i="13" s="1"/>
  <c r="L505" i="13"/>
  <c r="M505" i="13" s="1"/>
  <c r="L506" i="13"/>
  <c r="M506" i="13" s="1"/>
  <c r="L507" i="13"/>
  <c r="M507" i="13" s="1"/>
  <c r="L508" i="13"/>
  <c r="M508" i="13" s="1"/>
  <c r="L509" i="13"/>
  <c r="M509" i="13" s="1"/>
  <c r="L510" i="13"/>
  <c r="M510" i="13" s="1"/>
  <c r="L511" i="13"/>
  <c r="M511" i="13" s="1"/>
  <c r="L512" i="13"/>
  <c r="M512" i="13" s="1"/>
  <c r="L513" i="13"/>
  <c r="M513" i="13" s="1"/>
  <c r="L514" i="13"/>
  <c r="M514" i="13" s="1"/>
  <c r="L515" i="13"/>
  <c r="M515" i="13" s="1"/>
  <c r="L516" i="13"/>
  <c r="M516" i="13" s="1"/>
  <c r="L517" i="13"/>
  <c r="M517" i="13" s="1"/>
  <c r="L518" i="13"/>
  <c r="M518" i="13" s="1"/>
  <c r="L519" i="13"/>
  <c r="M519" i="13" s="1"/>
  <c r="L520" i="13"/>
  <c r="L521" i="13"/>
  <c r="M521" i="13" s="1"/>
  <c r="L522" i="13"/>
  <c r="M522" i="13" s="1"/>
  <c r="L523" i="13"/>
  <c r="M523" i="13" s="1"/>
  <c r="L524" i="13"/>
  <c r="M524" i="13" s="1"/>
  <c r="L525" i="13"/>
  <c r="M525" i="13" s="1"/>
  <c r="L526" i="13"/>
  <c r="M526" i="13" s="1"/>
  <c r="L527" i="13"/>
  <c r="M527" i="13" s="1"/>
  <c r="L528" i="13"/>
  <c r="M528" i="13" s="1"/>
  <c r="L529" i="13"/>
  <c r="M529" i="13" s="1"/>
  <c r="L530" i="13"/>
  <c r="M530" i="13" s="1"/>
  <c r="L531" i="13"/>
  <c r="M531" i="13" s="1"/>
  <c r="L532" i="13"/>
  <c r="M532" i="13" s="1"/>
  <c r="L533" i="13"/>
  <c r="M533" i="13" s="1"/>
  <c r="L534" i="13"/>
  <c r="M534" i="13" s="1"/>
  <c r="L535" i="13"/>
  <c r="M535" i="13" s="1"/>
  <c r="L536" i="13"/>
  <c r="L537" i="13"/>
  <c r="M537" i="13" s="1"/>
  <c r="L538" i="13"/>
  <c r="M538" i="13" s="1"/>
  <c r="L539" i="13"/>
  <c r="M539" i="13" s="1"/>
  <c r="L540" i="13"/>
  <c r="M540" i="13" s="1"/>
  <c r="L541" i="13"/>
  <c r="M541" i="13" s="1"/>
  <c r="L542" i="13"/>
  <c r="M542" i="13" s="1"/>
  <c r="L543" i="13"/>
  <c r="M543" i="13" s="1"/>
  <c r="L544" i="13"/>
  <c r="L545" i="13"/>
  <c r="M545" i="13" s="1"/>
  <c r="L546" i="13"/>
  <c r="M546" i="13" s="1"/>
  <c r="L547" i="13"/>
  <c r="M547" i="13" s="1"/>
  <c r="L548" i="13"/>
  <c r="M548" i="13" s="1"/>
  <c r="L549" i="13"/>
  <c r="M549" i="13" s="1"/>
  <c r="L550" i="13"/>
  <c r="M550" i="13" s="1"/>
  <c r="L551" i="13"/>
  <c r="M551" i="13" s="1"/>
  <c r="L552" i="13"/>
  <c r="M552" i="13" s="1"/>
  <c r="L553" i="13"/>
  <c r="M553" i="13" s="1"/>
  <c r="L554" i="13"/>
  <c r="M554" i="13" s="1"/>
  <c r="L555" i="13"/>
  <c r="M555" i="13" s="1"/>
  <c r="L556" i="13"/>
  <c r="M556" i="13" s="1"/>
  <c r="L557" i="13"/>
  <c r="M557" i="13" s="1"/>
  <c r="L558" i="13"/>
  <c r="M558" i="13" s="1"/>
  <c r="L559" i="13"/>
  <c r="M559" i="13" s="1"/>
  <c r="L560" i="13"/>
  <c r="M560" i="13" s="1"/>
  <c r="L561" i="13"/>
  <c r="M561" i="13" s="1"/>
  <c r="L562" i="13"/>
  <c r="M562" i="13" s="1"/>
  <c r="M483" i="13"/>
  <c r="M475" i="13"/>
  <c r="M453" i="13"/>
  <c r="M463" i="13"/>
  <c r="M451" i="13"/>
  <c r="M443" i="13"/>
  <c r="M436" i="13"/>
  <c r="M404" i="13"/>
  <c r="L483" i="13"/>
  <c r="L404" i="13"/>
  <c r="L405" i="13"/>
  <c r="M405" i="13" s="1"/>
  <c r="L406" i="13"/>
  <c r="M406" i="13" s="1"/>
  <c r="L407" i="13"/>
  <c r="M407" i="13" s="1"/>
  <c r="L408" i="13"/>
  <c r="M408" i="13" s="1"/>
  <c r="L409" i="13"/>
  <c r="M409" i="13" s="1"/>
  <c r="L410" i="13"/>
  <c r="M410" i="13" s="1"/>
  <c r="L411" i="13"/>
  <c r="M411" i="13" s="1"/>
  <c r="L412" i="13"/>
  <c r="M412" i="13" s="1"/>
  <c r="L413" i="13"/>
  <c r="M413" i="13" s="1"/>
  <c r="L414" i="13"/>
  <c r="M414" i="13" s="1"/>
  <c r="L415" i="13"/>
  <c r="M415" i="13" s="1"/>
  <c r="L416" i="13"/>
  <c r="M416" i="13" s="1"/>
  <c r="L417" i="13"/>
  <c r="M417" i="13" s="1"/>
  <c r="L418" i="13"/>
  <c r="M418" i="13" s="1"/>
  <c r="L419" i="13"/>
  <c r="M419" i="13" s="1"/>
  <c r="L420" i="13"/>
  <c r="M420" i="13" s="1"/>
  <c r="L421" i="13"/>
  <c r="M421" i="13" s="1"/>
  <c r="L422" i="13"/>
  <c r="M422" i="13" s="1"/>
  <c r="L423" i="13"/>
  <c r="M423" i="13" s="1"/>
  <c r="L424" i="13"/>
  <c r="M424" i="13" s="1"/>
  <c r="L425" i="13"/>
  <c r="M425" i="13" s="1"/>
  <c r="L426" i="13"/>
  <c r="M426" i="13" s="1"/>
  <c r="L427" i="13"/>
  <c r="M427" i="13" s="1"/>
  <c r="L428" i="13"/>
  <c r="M428" i="13" s="1"/>
  <c r="L429" i="13"/>
  <c r="M429" i="13" s="1"/>
  <c r="L430" i="13"/>
  <c r="M430" i="13" s="1"/>
  <c r="L431" i="13"/>
  <c r="M431" i="13" s="1"/>
  <c r="L432" i="13"/>
  <c r="M432" i="13" s="1"/>
  <c r="L433" i="13"/>
  <c r="M433" i="13" s="1"/>
  <c r="L434" i="13"/>
  <c r="M434" i="13" s="1"/>
  <c r="L435" i="13"/>
  <c r="M435" i="13" s="1"/>
  <c r="L436" i="13"/>
  <c r="L437" i="13"/>
  <c r="M437" i="13" s="1"/>
  <c r="L438" i="13"/>
  <c r="M438" i="13" s="1"/>
  <c r="L439" i="13"/>
  <c r="M439" i="13" s="1"/>
  <c r="L440" i="13"/>
  <c r="M440" i="13" s="1"/>
  <c r="L441" i="13"/>
  <c r="M441" i="13" s="1"/>
  <c r="L442" i="13"/>
  <c r="M442" i="13" s="1"/>
  <c r="L443" i="13"/>
  <c r="L444" i="13"/>
  <c r="M444" i="13" s="1"/>
  <c r="L445" i="13"/>
  <c r="M445" i="13" s="1"/>
  <c r="L446" i="13"/>
  <c r="M446" i="13" s="1"/>
  <c r="L447" i="13"/>
  <c r="M447" i="13" s="1"/>
  <c r="L448" i="13"/>
  <c r="M448" i="13" s="1"/>
  <c r="L449" i="13"/>
  <c r="M449" i="13" s="1"/>
  <c r="L450" i="13"/>
  <c r="M450" i="13" s="1"/>
  <c r="L451" i="13"/>
  <c r="L452" i="13"/>
  <c r="M452" i="13" s="1"/>
  <c r="L453" i="13"/>
  <c r="L454" i="13"/>
  <c r="M454" i="13" s="1"/>
  <c r="L455" i="13"/>
  <c r="M455" i="13" s="1"/>
  <c r="L456" i="13"/>
  <c r="M456" i="13" s="1"/>
  <c r="L457" i="13"/>
  <c r="M457" i="13" s="1"/>
  <c r="L458" i="13"/>
  <c r="M458" i="13" s="1"/>
  <c r="L459" i="13"/>
  <c r="M459" i="13" s="1"/>
  <c r="L460" i="13"/>
  <c r="M460" i="13" s="1"/>
  <c r="L461" i="13"/>
  <c r="M461" i="13" s="1"/>
  <c r="L462" i="13"/>
  <c r="M462" i="13" s="1"/>
  <c r="L463" i="13"/>
  <c r="L464" i="13"/>
  <c r="M464" i="13" s="1"/>
  <c r="L465" i="13"/>
  <c r="M465" i="13" s="1"/>
  <c r="L466" i="13"/>
  <c r="M466" i="13" s="1"/>
  <c r="L467" i="13"/>
  <c r="M467" i="13" s="1"/>
  <c r="L468" i="13"/>
  <c r="M468" i="13" s="1"/>
  <c r="L469" i="13"/>
  <c r="M469" i="13" s="1"/>
  <c r="L470" i="13"/>
  <c r="M470" i="13" s="1"/>
  <c r="L471" i="13"/>
  <c r="M471" i="13" s="1"/>
  <c r="L472" i="13"/>
  <c r="M472" i="13" s="1"/>
  <c r="L473" i="13"/>
  <c r="M473" i="13" s="1"/>
  <c r="L474" i="13"/>
  <c r="M474" i="13" s="1"/>
  <c r="L475" i="13"/>
  <c r="L476" i="13"/>
  <c r="M476" i="13" s="1"/>
  <c r="L477" i="13"/>
  <c r="M477" i="13" s="1"/>
  <c r="L478" i="13"/>
  <c r="M478" i="13" s="1"/>
  <c r="L479" i="13"/>
  <c r="M479" i="13" s="1"/>
  <c r="L480" i="13"/>
  <c r="M480" i="13" s="1"/>
  <c r="L481" i="13"/>
  <c r="M481" i="13" s="1"/>
  <c r="L482" i="13"/>
  <c r="M482" i="13" s="1"/>
  <c r="L403" i="13"/>
  <c r="M403" i="13" s="1"/>
  <c r="M337" i="13"/>
  <c r="M345" i="13"/>
  <c r="M352" i="13"/>
  <c r="M361" i="13"/>
  <c r="M369" i="13"/>
  <c r="M380" i="13"/>
  <c r="M393" i="13"/>
  <c r="M401" i="13"/>
  <c r="L324" i="13"/>
  <c r="M324" i="13" s="1"/>
  <c r="L325" i="13"/>
  <c r="M325" i="13" s="1"/>
  <c r="L326" i="13"/>
  <c r="M326" i="13" s="1"/>
  <c r="L327" i="13"/>
  <c r="M327" i="13" s="1"/>
  <c r="L328" i="13"/>
  <c r="M328" i="13" s="1"/>
  <c r="L329" i="13"/>
  <c r="M329" i="13" s="1"/>
  <c r="L330" i="13"/>
  <c r="M330" i="13" s="1"/>
  <c r="L331" i="13"/>
  <c r="M331" i="13" s="1"/>
  <c r="L332" i="13"/>
  <c r="M332" i="13" s="1"/>
  <c r="L333" i="13"/>
  <c r="M333" i="13" s="1"/>
  <c r="L334" i="13"/>
  <c r="M334" i="13" s="1"/>
  <c r="L335" i="13"/>
  <c r="M335" i="13" s="1"/>
  <c r="L336" i="13"/>
  <c r="M336" i="13" s="1"/>
  <c r="L337" i="13"/>
  <c r="L338" i="13"/>
  <c r="M338" i="13" s="1"/>
  <c r="L339" i="13"/>
  <c r="M339" i="13" s="1"/>
  <c r="L340" i="13"/>
  <c r="M340" i="13" s="1"/>
  <c r="L341" i="13"/>
  <c r="M341" i="13" s="1"/>
  <c r="L342" i="13"/>
  <c r="M342" i="13" s="1"/>
  <c r="L343" i="13"/>
  <c r="M343" i="13" s="1"/>
  <c r="L344" i="13"/>
  <c r="M344" i="13" s="1"/>
  <c r="L345" i="13"/>
  <c r="L346" i="13"/>
  <c r="M346" i="13" s="1"/>
  <c r="L347" i="13"/>
  <c r="M347" i="13" s="1"/>
  <c r="L348" i="13"/>
  <c r="M348" i="13" s="1"/>
  <c r="L349" i="13"/>
  <c r="M349" i="13" s="1"/>
  <c r="L350" i="13"/>
  <c r="M350" i="13" s="1"/>
  <c r="L351" i="13"/>
  <c r="M351" i="13" s="1"/>
  <c r="L352" i="13"/>
  <c r="L353" i="13"/>
  <c r="M353" i="13" s="1"/>
  <c r="L354" i="13"/>
  <c r="M354" i="13" s="1"/>
  <c r="L355" i="13"/>
  <c r="M355" i="13" s="1"/>
  <c r="L356" i="13"/>
  <c r="M356" i="13" s="1"/>
  <c r="L357" i="13"/>
  <c r="M357" i="13" s="1"/>
  <c r="L358" i="13"/>
  <c r="M358" i="13" s="1"/>
  <c r="L359" i="13"/>
  <c r="M359" i="13" s="1"/>
  <c r="L360" i="13"/>
  <c r="M360" i="13" s="1"/>
  <c r="L361" i="13"/>
  <c r="L362" i="13"/>
  <c r="M362" i="13" s="1"/>
  <c r="L363" i="13"/>
  <c r="M363" i="13" s="1"/>
  <c r="L364" i="13"/>
  <c r="M364" i="13" s="1"/>
  <c r="L365" i="13"/>
  <c r="M365" i="13" s="1"/>
  <c r="L366" i="13"/>
  <c r="M366" i="13" s="1"/>
  <c r="L367" i="13"/>
  <c r="M367" i="13" s="1"/>
  <c r="L368" i="13"/>
  <c r="M368" i="13" s="1"/>
  <c r="L369" i="13"/>
  <c r="L370" i="13"/>
  <c r="M370" i="13" s="1"/>
  <c r="L371" i="13"/>
  <c r="M371" i="13" s="1"/>
  <c r="L372" i="13"/>
  <c r="M372" i="13" s="1"/>
  <c r="L373" i="13"/>
  <c r="M373" i="13" s="1"/>
  <c r="L374" i="13"/>
  <c r="M374" i="13" s="1"/>
  <c r="L375" i="13"/>
  <c r="M375" i="13" s="1"/>
  <c r="L376" i="13"/>
  <c r="M376" i="13" s="1"/>
  <c r="L377" i="13"/>
  <c r="M377" i="13" s="1"/>
  <c r="L378" i="13"/>
  <c r="M378" i="13" s="1"/>
  <c r="L379" i="13"/>
  <c r="M379" i="13" s="1"/>
  <c r="L380" i="13"/>
  <c r="L381" i="13"/>
  <c r="M381" i="13" s="1"/>
  <c r="L382" i="13"/>
  <c r="M382" i="13" s="1"/>
  <c r="L383" i="13"/>
  <c r="M383" i="13" s="1"/>
  <c r="L384" i="13"/>
  <c r="M384" i="13" s="1"/>
  <c r="L385" i="13"/>
  <c r="M385" i="13" s="1"/>
  <c r="L386" i="13"/>
  <c r="M386" i="13" s="1"/>
  <c r="L387" i="13"/>
  <c r="M387" i="13" s="1"/>
  <c r="L388" i="13"/>
  <c r="M388" i="13" s="1"/>
  <c r="L389" i="13"/>
  <c r="M389" i="13" s="1"/>
  <c r="L390" i="13"/>
  <c r="M390" i="13" s="1"/>
  <c r="L391" i="13"/>
  <c r="M391" i="13" s="1"/>
  <c r="L392" i="13"/>
  <c r="M392" i="13" s="1"/>
  <c r="L393" i="13"/>
  <c r="L394" i="13"/>
  <c r="M394" i="13" s="1"/>
  <c r="L395" i="13"/>
  <c r="M395" i="13" s="1"/>
  <c r="L396" i="13"/>
  <c r="M396" i="13" s="1"/>
  <c r="L397" i="13"/>
  <c r="M397" i="13" s="1"/>
  <c r="L398" i="13"/>
  <c r="M398" i="13" s="1"/>
  <c r="L399" i="13"/>
  <c r="M399" i="13" s="1"/>
  <c r="L400" i="13"/>
  <c r="M400" i="13" s="1"/>
  <c r="L401" i="13"/>
  <c r="L402" i="13"/>
  <c r="M402" i="13" s="1"/>
  <c r="L323" i="13"/>
  <c r="M323" i="13" s="1"/>
  <c r="M282" i="13"/>
  <c r="M290" i="13"/>
  <c r="M306" i="13"/>
  <c r="M314" i="13"/>
  <c r="M322" i="13"/>
  <c r="L282" i="13"/>
  <c r="L283" i="13"/>
  <c r="M283" i="13" s="1"/>
  <c r="L284" i="13"/>
  <c r="M284" i="13" s="1"/>
  <c r="L285" i="13"/>
  <c r="M285" i="13" s="1"/>
  <c r="L286" i="13"/>
  <c r="M286" i="13" s="1"/>
  <c r="L287" i="13"/>
  <c r="M287" i="13" s="1"/>
  <c r="L288" i="13"/>
  <c r="M288" i="13" s="1"/>
  <c r="L289" i="13"/>
  <c r="M289" i="13" s="1"/>
  <c r="L290" i="13"/>
  <c r="L291" i="13"/>
  <c r="M291" i="13" s="1"/>
  <c r="L292" i="13"/>
  <c r="M292" i="13" s="1"/>
  <c r="L293" i="13"/>
  <c r="M293" i="13" s="1"/>
  <c r="L294" i="13"/>
  <c r="M294" i="13" s="1"/>
  <c r="L295" i="13"/>
  <c r="M295" i="13" s="1"/>
  <c r="L296" i="13"/>
  <c r="M296" i="13" s="1"/>
  <c r="L297" i="13"/>
  <c r="M297" i="13" s="1"/>
  <c r="L298" i="13"/>
  <c r="M298" i="13" s="1"/>
  <c r="L299" i="13"/>
  <c r="M299" i="13" s="1"/>
  <c r="L300" i="13"/>
  <c r="M300" i="13" s="1"/>
  <c r="L301" i="13"/>
  <c r="M301" i="13" s="1"/>
  <c r="L302" i="13"/>
  <c r="M302" i="13" s="1"/>
  <c r="L303" i="13"/>
  <c r="M303" i="13" s="1"/>
  <c r="L304" i="13"/>
  <c r="M304" i="13" s="1"/>
  <c r="L305" i="13"/>
  <c r="M305" i="13" s="1"/>
  <c r="L306" i="13"/>
  <c r="L307" i="13"/>
  <c r="M307" i="13" s="1"/>
  <c r="L308" i="13"/>
  <c r="M308" i="13" s="1"/>
  <c r="L309" i="13"/>
  <c r="M309" i="13" s="1"/>
  <c r="L310" i="13"/>
  <c r="M310" i="13" s="1"/>
  <c r="L311" i="13"/>
  <c r="M311" i="13" s="1"/>
  <c r="L312" i="13"/>
  <c r="M312" i="13" s="1"/>
  <c r="L313" i="13"/>
  <c r="M313" i="13" s="1"/>
  <c r="L314" i="13"/>
  <c r="L315" i="13"/>
  <c r="M315" i="13" s="1"/>
  <c r="L316" i="13"/>
  <c r="M316" i="13" s="1"/>
  <c r="L317" i="13"/>
  <c r="M317" i="13" s="1"/>
  <c r="L318" i="13"/>
  <c r="M318" i="13" s="1"/>
  <c r="L319" i="13"/>
  <c r="M319" i="13" s="1"/>
  <c r="L320" i="13"/>
  <c r="M320" i="13" s="1"/>
  <c r="L321" i="13"/>
  <c r="M321" i="13" s="1"/>
  <c r="L322" i="13"/>
  <c r="L244" i="13"/>
  <c r="M244" i="13" s="1"/>
  <c r="L245" i="13"/>
  <c r="M245" i="13" s="1"/>
  <c r="L246" i="13"/>
  <c r="M246" i="13" s="1"/>
  <c r="L247" i="13"/>
  <c r="M247" i="13" s="1"/>
  <c r="L248" i="13"/>
  <c r="M248" i="13" s="1"/>
  <c r="L249" i="13"/>
  <c r="M249" i="13" s="1"/>
  <c r="L250" i="13"/>
  <c r="M250" i="13" s="1"/>
  <c r="L251" i="13"/>
  <c r="M251" i="13" s="1"/>
  <c r="L252" i="13"/>
  <c r="M252" i="13" s="1"/>
  <c r="L253" i="13"/>
  <c r="M253" i="13" s="1"/>
  <c r="L254" i="13"/>
  <c r="M254" i="13" s="1"/>
  <c r="L255" i="13"/>
  <c r="M255" i="13" s="1"/>
  <c r="L256" i="13"/>
  <c r="M256" i="13" s="1"/>
  <c r="L257" i="13"/>
  <c r="M257" i="13" s="1"/>
  <c r="L258" i="13"/>
  <c r="M258" i="13" s="1"/>
  <c r="L259" i="13"/>
  <c r="M259" i="13" s="1"/>
  <c r="L260" i="13"/>
  <c r="M260" i="13" s="1"/>
  <c r="L261" i="13"/>
  <c r="M261" i="13" s="1"/>
  <c r="L262" i="13"/>
  <c r="M262" i="13" s="1"/>
  <c r="L263" i="13"/>
  <c r="M263" i="13" s="1"/>
  <c r="L264" i="13"/>
  <c r="M264" i="13" s="1"/>
  <c r="L265" i="13"/>
  <c r="M265" i="13" s="1"/>
  <c r="L266" i="13"/>
  <c r="M266" i="13" s="1"/>
  <c r="L267" i="13"/>
  <c r="M267" i="13" s="1"/>
  <c r="L268" i="13"/>
  <c r="M268" i="13" s="1"/>
  <c r="L269" i="13"/>
  <c r="M269" i="13" s="1"/>
  <c r="L270" i="13"/>
  <c r="M270" i="13" s="1"/>
  <c r="L271" i="13"/>
  <c r="M271" i="13" s="1"/>
  <c r="L272" i="13"/>
  <c r="M272" i="13" s="1"/>
  <c r="L273" i="13"/>
  <c r="M273" i="13" s="1"/>
  <c r="L274" i="13"/>
  <c r="M274" i="13" s="1"/>
  <c r="L275" i="13"/>
  <c r="M275" i="13" s="1"/>
  <c r="L276" i="13"/>
  <c r="M276" i="13" s="1"/>
  <c r="L277" i="13"/>
  <c r="M277" i="13" s="1"/>
  <c r="L278" i="13"/>
  <c r="M278" i="13" s="1"/>
  <c r="L279" i="13"/>
  <c r="M279" i="13" s="1"/>
  <c r="L280" i="13"/>
  <c r="M280" i="13" s="1"/>
  <c r="L281" i="13"/>
  <c r="M281" i="13" s="1"/>
  <c r="L243" i="13"/>
  <c r="M243" i="13" s="1"/>
  <c r="M189" i="13"/>
  <c r="M203" i="13"/>
  <c r="M211" i="13"/>
  <c r="M227" i="13"/>
  <c r="M235" i="13"/>
  <c r="L201" i="13"/>
  <c r="M201" i="13" s="1"/>
  <c r="L202" i="13"/>
  <c r="M202" i="13" s="1"/>
  <c r="L203" i="13"/>
  <c r="L204" i="13"/>
  <c r="M204" i="13" s="1"/>
  <c r="L205" i="13"/>
  <c r="M205" i="13" s="1"/>
  <c r="L206" i="13"/>
  <c r="M206" i="13" s="1"/>
  <c r="L207" i="13"/>
  <c r="M207" i="13" s="1"/>
  <c r="L208" i="13"/>
  <c r="M208" i="13" s="1"/>
  <c r="L209" i="13"/>
  <c r="M209" i="13" s="1"/>
  <c r="L210" i="13"/>
  <c r="M210" i="13" s="1"/>
  <c r="L211" i="13"/>
  <c r="L212" i="13"/>
  <c r="M212" i="13" s="1"/>
  <c r="L213" i="13"/>
  <c r="M213" i="13" s="1"/>
  <c r="L214" i="13"/>
  <c r="M214" i="13" s="1"/>
  <c r="L215" i="13"/>
  <c r="M215" i="13" s="1"/>
  <c r="L216" i="13"/>
  <c r="M216" i="13" s="1"/>
  <c r="L217" i="13"/>
  <c r="M217" i="13" s="1"/>
  <c r="L218" i="13"/>
  <c r="M218" i="13" s="1"/>
  <c r="L219" i="13"/>
  <c r="M219" i="13" s="1"/>
  <c r="L220" i="13"/>
  <c r="M220" i="13" s="1"/>
  <c r="L221" i="13"/>
  <c r="M221" i="13" s="1"/>
  <c r="L222" i="13"/>
  <c r="M222" i="13" s="1"/>
  <c r="L223" i="13"/>
  <c r="M223" i="13" s="1"/>
  <c r="L224" i="13"/>
  <c r="M224" i="13" s="1"/>
  <c r="L225" i="13"/>
  <c r="M225" i="13" s="1"/>
  <c r="L226" i="13"/>
  <c r="M226" i="13" s="1"/>
  <c r="L227" i="13"/>
  <c r="L228" i="13"/>
  <c r="M228" i="13" s="1"/>
  <c r="L229" i="13"/>
  <c r="M229" i="13" s="1"/>
  <c r="L230" i="13"/>
  <c r="M230" i="13" s="1"/>
  <c r="L231" i="13"/>
  <c r="M231" i="13" s="1"/>
  <c r="L232" i="13"/>
  <c r="M232" i="13" s="1"/>
  <c r="L233" i="13"/>
  <c r="M233" i="13" s="1"/>
  <c r="L234" i="13"/>
  <c r="M234" i="13" s="1"/>
  <c r="L235" i="13"/>
  <c r="L236" i="13"/>
  <c r="M236" i="13" s="1"/>
  <c r="L237" i="13"/>
  <c r="M237" i="13" s="1"/>
  <c r="L238" i="13"/>
  <c r="M238" i="13" s="1"/>
  <c r="L239" i="13"/>
  <c r="M239" i="13" s="1"/>
  <c r="L240" i="13"/>
  <c r="M240" i="13" s="1"/>
  <c r="L241" i="13"/>
  <c r="M241" i="13" s="1"/>
  <c r="L242" i="13"/>
  <c r="M242" i="13" s="1"/>
  <c r="L165" i="13"/>
  <c r="M165" i="13" s="1"/>
  <c r="L166" i="13"/>
  <c r="M166" i="13" s="1"/>
  <c r="L167" i="13"/>
  <c r="M167" i="13" s="1"/>
  <c r="L168" i="13"/>
  <c r="M168" i="13" s="1"/>
  <c r="L169" i="13"/>
  <c r="M169" i="13" s="1"/>
  <c r="L170" i="13"/>
  <c r="M170" i="13" s="1"/>
  <c r="L171" i="13"/>
  <c r="M171" i="13" s="1"/>
  <c r="L172" i="13"/>
  <c r="M172" i="13" s="1"/>
  <c r="L173" i="13"/>
  <c r="M173" i="13" s="1"/>
  <c r="L174" i="13"/>
  <c r="M174" i="13" s="1"/>
  <c r="L175" i="13"/>
  <c r="M175" i="13" s="1"/>
  <c r="L176" i="13"/>
  <c r="M176" i="13" s="1"/>
  <c r="L177" i="13"/>
  <c r="M177" i="13" s="1"/>
  <c r="L178" i="13"/>
  <c r="M178" i="13" s="1"/>
  <c r="L179" i="13"/>
  <c r="M179" i="13" s="1"/>
  <c r="L180" i="13"/>
  <c r="M180" i="13" s="1"/>
  <c r="L181" i="13"/>
  <c r="M181" i="13" s="1"/>
  <c r="L182" i="13"/>
  <c r="M182" i="13" s="1"/>
  <c r="L183" i="13"/>
  <c r="M183" i="13" s="1"/>
  <c r="L184" i="13"/>
  <c r="M184" i="13" s="1"/>
  <c r="L185" i="13"/>
  <c r="M185" i="13" s="1"/>
  <c r="L186" i="13"/>
  <c r="M186" i="13" s="1"/>
  <c r="L187" i="13"/>
  <c r="M187" i="13" s="1"/>
  <c r="L188" i="13"/>
  <c r="M188" i="13" s="1"/>
  <c r="L189" i="13"/>
  <c r="L190" i="13"/>
  <c r="M190" i="13" s="1"/>
  <c r="L191" i="13"/>
  <c r="M191" i="13" s="1"/>
  <c r="L192" i="13"/>
  <c r="M192" i="13" s="1"/>
  <c r="L193" i="13"/>
  <c r="M193" i="13" s="1"/>
  <c r="L194" i="13"/>
  <c r="M194" i="13" s="1"/>
  <c r="L195" i="13"/>
  <c r="M195" i="13" s="1"/>
  <c r="L196" i="13"/>
  <c r="M196" i="13" s="1"/>
  <c r="L197" i="13"/>
  <c r="M197" i="13" s="1"/>
  <c r="L198" i="13"/>
  <c r="M198" i="13" s="1"/>
  <c r="L199" i="13"/>
  <c r="M199" i="13" s="1"/>
  <c r="L200" i="13"/>
  <c r="M200" i="13" s="1"/>
  <c r="L164" i="13"/>
  <c r="M164" i="13" s="1"/>
  <c r="L163" i="13"/>
  <c r="M163" i="13" s="1"/>
  <c r="M98" i="13"/>
  <c r="M101" i="13"/>
  <c r="M122" i="13"/>
  <c r="M130" i="13"/>
  <c r="M146" i="13"/>
  <c r="M162" i="13"/>
  <c r="L84" i="13"/>
  <c r="M84" i="13" s="1"/>
  <c r="L85" i="13"/>
  <c r="M85" i="13" s="1"/>
  <c r="L86" i="13"/>
  <c r="M86" i="13" s="1"/>
  <c r="L87" i="13"/>
  <c r="M87" i="13" s="1"/>
  <c r="L88" i="13"/>
  <c r="M88" i="13" s="1"/>
  <c r="L89" i="13"/>
  <c r="M89" i="13" s="1"/>
  <c r="L90" i="13"/>
  <c r="M90" i="13" s="1"/>
  <c r="L91" i="13"/>
  <c r="M91" i="13" s="1"/>
  <c r="L92" i="13"/>
  <c r="M92" i="13" s="1"/>
  <c r="L93" i="13"/>
  <c r="M93" i="13" s="1"/>
  <c r="L94" i="13"/>
  <c r="M94" i="13" s="1"/>
  <c r="L95" i="13"/>
  <c r="M95" i="13" s="1"/>
  <c r="L96" i="13"/>
  <c r="M96" i="13" s="1"/>
  <c r="L97" i="13"/>
  <c r="M97" i="13" s="1"/>
  <c r="L98" i="13"/>
  <c r="L99" i="13"/>
  <c r="M99" i="13" s="1"/>
  <c r="L100" i="13"/>
  <c r="M100" i="13" s="1"/>
  <c r="L101" i="13"/>
  <c r="L102" i="13"/>
  <c r="M102" i="13" s="1"/>
  <c r="L103" i="13"/>
  <c r="M103" i="13" s="1"/>
  <c r="L104" i="13"/>
  <c r="M104" i="13" s="1"/>
  <c r="L105" i="13"/>
  <c r="M105" i="13" s="1"/>
  <c r="L106" i="13"/>
  <c r="M106" i="13" s="1"/>
  <c r="L107" i="13"/>
  <c r="M107" i="13" s="1"/>
  <c r="L108" i="13"/>
  <c r="M108" i="13" s="1"/>
  <c r="L109" i="13"/>
  <c r="M109" i="13" s="1"/>
  <c r="L110" i="13"/>
  <c r="M110" i="13" s="1"/>
  <c r="L111" i="13"/>
  <c r="M111" i="13" s="1"/>
  <c r="L112" i="13"/>
  <c r="M112" i="13" s="1"/>
  <c r="L113" i="13"/>
  <c r="M113" i="13" s="1"/>
  <c r="L114" i="13"/>
  <c r="M114" i="13" s="1"/>
  <c r="L115" i="13"/>
  <c r="M115" i="13" s="1"/>
  <c r="L116" i="13"/>
  <c r="M116" i="13" s="1"/>
  <c r="L117" i="13"/>
  <c r="M117" i="13" s="1"/>
  <c r="L118" i="13"/>
  <c r="M118" i="13" s="1"/>
  <c r="L119" i="13"/>
  <c r="M119" i="13" s="1"/>
  <c r="L120" i="13"/>
  <c r="M120" i="13" s="1"/>
  <c r="L121" i="13"/>
  <c r="M121" i="13" s="1"/>
  <c r="L122" i="13"/>
  <c r="L123" i="13"/>
  <c r="M123" i="13" s="1"/>
  <c r="L124" i="13"/>
  <c r="M124" i="13" s="1"/>
  <c r="L125" i="13"/>
  <c r="M125" i="13" s="1"/>
  <c r="L126" i="13"/>
  <c r="M126" i="13" s="1"/>
  <c r="L127" i="13"/>
  <c r="M127" i="13" s="1"/>
  <c r="L128" i="13"/>
  <c r="M128" i="13" s="1"/>
  <c r="L129" i="13"/>
  <c r="M129" i="13" s="1"/>
  <c r="L130" i="13"/>
  <c r="L131" i="13"/>
  <c r="M131" i="13" s="1"/>
  <c r="L132" i="13"/>
  <c r="M132" i="13" s="1"/>
  <c r="L133" i="13"/>
  <c r="M133" i="13" s="1"/>
  <c r="L134" i="13"/>
  <c r="M134" i="13" s="1"/>
  <c r="L135" i="13"/>
  <c r="M135" i="13" s="1"/>
  <c r="L136" i="13"/>
  <c r="M136" i="13" s="1"/>
  <c r="L137" i="13"/>
  <c r="M137" i="13" s="1"/>
  <c r="L138" i="13"/>
  <c r="M138" i="13" s="1"/>
  <c r="L139" i="13"/>
  <c r="M139" i="13" s="1"/>
  <c r="L140" i="13"/>
  <c r="M140" i="13" s="1"/>
  <c r="L141" i="13"/>
  <c r="M141" i="13" s="1"/>
  <c r="L142" i="13"/>
  <c r="M142" i="13" s="1"/>
  <c r="L143" i="13"/>
  <c r="M143" i="13" s="1"/>
  <c r="L144" i="13"/>
  <c r="M144" i="13" s="1"/>
  <c r="L145" i="13"/>
  <c r="M145" i="13" s="1"/>
  <c r="L146" i="13"/>
  <c r="L147" i="13"/>
  <c r="M147" i="13" s="1"/>
  <c r="L148" i="13"/>
  <c r="M148" i="13" s="1"/>
  <c r="L149" i="13"/>
  <c r="M149" i="13" s="1"/>
  <c r="L150" i="13"/>
  <c r="M150" i="13" s="1"/>
  <c r="L151" i="13"/>
  <c r="M151" i="13" s="1"/>
  <c r="L152" i="13"/>
  <c r="M152" i="13" s="1"/>
  <c r="L153" i="13"/>
  <c r="M153" i="13" s="1"/>
  <c r="L154" i="13"/>
  <c r="M154" i="13" s="1"/>
  <c r="L155" i="13"/>
  <c r="M155" i="13" s="1"/>
  <c r="L156" i="13"/>
  <c r="M156" i="13" s="1"/>
  <c r="L157" i="13"/>
  <c r="M157" i="13" s="1"/>
  <c r="L158" i="13"/>
  <c r="M158" i="13" s="1"/>
  <c r="L159" i="13"/>
  <c r="M159" i="13" s="1"/>
  <c r="L160" i="13"/>
  <c r="M160" i="13" s="1"/>
  <c r="L161" i="13"/>
  <c r="M161" i="13" s="1"/>
  <c r="L162" i="13"/>
  <c r="L83" i="13"/>
  <c r="M83" i="13" s="1"/>
  <c r="M6" i="13"/>
  <c r="M22" i="13"/>
  <c r="M28" i="13"/>
  <c r="M30" i="13"/>
  <c r="M38" i="13"/>
  <c r="M59" i="13"/>
  <c r="M67" i="13"/>
  <c r="M75" i="13"/>
  <c r="L50" i="13"/>
  <c r="M50" i="13" s="1"/>
  <c r="L51" i="13"/>
  <c r="M51" i="13" s="1"/>
  <c r="L52" i="13"/>
  <c r="M52" i="13" s="1"/>
  <c r="L53" i="13"/>
  <c r="M53" i="13" s="1"/>
  <c r="L54" i="13"/>
  <c r="M54" i="13" s="1"/>
  <c r="L55" i="13"/>
  <c r="M55" i="13" s="1"/>
  <c r="L56" i="13"/>
  <c r="M56" i="13" s="1"/>
  <c r="L57" i="13"/>
  <c r="M57" i="13" s="1"/>
  <c r="L58" i="13"/>
  <c r="M58" i="13" s="1"/>
  <c r="L59" i="13"/>
  <c r="L60" i="13"/>
  <c r="M60" i="13" s="1"/>
  <c r="L61" i="13"/>
  <c r="M61" i="13" s="1"/>
  <c r="L62" i="13"/>
  <c r="M62" i="13" s="1"/>
  <c r="L63" i="13"/>
  <c r="M63" i="13" s="1"/>
  <c r="L64" i="13"/>
  <c r="M64" i="13" s="1"/>
  <c r="L65" i="13"/>
  <c r="M65" i="13" s="1"/>
  <c r="L66" i="13"/>
  <c r="M66" i="13" s="1"/>
  <c r="L67" i="13"/>
  <c r="L68" i="13"/>
  <c r="M68" i="13" s="1"/>
  <c r="L69" i="13"/>
  <c r="M69" i="13" s="1"/>
  <c r="L70" i="13"/>
  <c r="M70" i="13" s="1"/>
  <c r="L71" i="13"/>
  <c r="M71" i="13" s="1"/>
  <c r="L72" i="13"/>
  <c r="M72" i="13" s="1"/>
  <c r="L73" i="13"/>
  <c r="M73" i="13" s="1"/>
  <c r="L74" i="13"/>
  <c r="M74" i="13" s="1"/>
  <c r="L75" i="13"/>
  <c r="L76" i="13"/>
  <c r="M76" i="13" s="1"/>
  <c r="L77" i="13"/>
  <c r="M77" i="13" s="1"/>
  <c r="L78" i="13"/>
  <c r="M78" i="13" s="1"/>
  <c r="L79" i="13"/>
  <c r="M79" i="13" s="1"/>
  <c r="L80" i="13"/>
  <c r="M80" i="13" s="1"/>
  <c r="L81" i="13"/>
  <c r="M81" i="13" s="1"/>
  <c r="L82" i="13"/>
  <c r="M82" i="13" s="1"/>
  <c r="L4" i="13"/>
  <c r="M4" i="13" s="1"/>
  <c r="L5" i="13"/>
  <c r="M5" i="13" s="1"/>
  <c r="L6" i="13"/>
  <c r="L7" i="13"/>
  <c r="M7" i="13" s="1"/>
  <c r="L8" i="13"/>
  <c r="M8" i="13" s="1"/>
  <c r="L9" i="13"/>
  <c r="M9" i="13" s="1"/>
  <c r="L10" i="13"/>
  <c r="M10" i="13" s="1"/>
  <c r="L11" i="13"/>
  <c r="M11" i="13" s="1"/>
  <c r="L12" i="13"/>
  <c r="M12" i="13" s="1"/>
  <c r="L13" i="13"/>
  <c r="M13" i="13" s="1"/>
  <c r="L14" i="13"/>
  <c r="M14" i="13" s="1"/>
  <c r="L15" i="13"/>
  <c r="M15" i="13" s="1"/>
  <c r="L16" i="13"/>
  <c r="M16" i="13" s="1"/>
  <c r="L17" i="13"/>
  <c r="M17" i="13" s="1"/>
  <c r="L18" i="13"/>
  <c r="M18" i="13" s="1"/>
  <c r="L19" i="13"/>
  <c r="M19" i="13" s="1"/>
  <c r="L20" i="13"/>
  <c r="M20" i="13" s="1"/>
  <c r="L21" i="13"/>
  <c r="M21" i="13" s="1"/>
  <c r="L22" i="13"/>
  <c r="L23" i="13"/>
  <c r="M23" i="13" s="1"/>
  <c r="L24" i="13"/>
  <c r="M24" i="13" s="1"/>
  <c r="L25" i="13"/>
  <c r="M25" i="13" s="1"/>
  <c r="L26" i="13"/>
  <c r="M26" i="13" s="1"/>
  <c r="L27" i="13"/>
  <c r="M27" i="13" s="1"/>
  <c r="L28" i="13"/>
  <c r="L29" i="13"/>
  <c r="M29" i="13" s="1"/>
  <c r="L30" i="13"/>
  <c r="L31" i="13"/>
  <c r="M31" i="13" s="1"/>
  <c r="L32" i="13"/>
  <c r="M32" i="13" s="1"/>
  <c r="L33" i="13"/>
  <c r="M33" i="13" s="1"/>
  <c r="L34" i="13"/>
  <c r="M34" i="13" s="1"/>
  <c r="L35" i="13"/>
  <c r="M35" i="13" s="1"/>
  <c r="L36" i="13"/>
  <c r="M36" i="13" s="1"/>
  <c r="L37" i="13"/>
  <c r="M37" i="13" s="1"/>
  <c r="L38" i="13"/>
  <c r="L39" i="13"/>
  <c r="M39" i="13" s="1"/>
  <c r="L40" i="13"/>
  <c r="M40" i="13" s="1"/>
  <c r="L41" i="13"/>
  <c r="M41" i="13" s="1"/>
  <c r="L42" i="13"/>
  <c r="M42" i="13" s="1"/>
  <c r="L43" i="13"/>
  <c r="M43" i="13" s="1"/>
  <c r="L44" i="13"/>
  <c r="M44" i="13" s="1"/>
  <c r="L45" i="13"/>
  <c r="M45" i="13" s="1"/>
  <c r="L46" i="13"/>
  <c r="M46" i="13" s="1"/>
  <c r="L47" i="13"/>
  <c r="M47" i="13" s="1"/>
  <c r="L48" i="13"/>
  <c r="M48" i="13" s="1"/>
  <c r="L49" i="13"/>
  <c r="M49" i="13" s="1"/>
  <c r="L3" i="13"/>
  <c r="M3" i="13" s="1"/>
  <c r="J365" i="12"/>
  <c r="J366" i="12"/>
  <c r="J367" i="12"/>
  <c r="I365" i="12"/>
  <c r="I366" i="12"/>
  <c r="I367" i="12"/>
  <c r="I364" i="12"/>
  <c r="J293" i="12"/>
  <c r="J294" i="12"/>
  <c r="J295" i="12"/>
  <c r="J292" i="12"/>
  <c r="I293" i="12"/>
  <c r="I294" i="12"/>
  <c r="I295" i="12"/>
  <c r="I292" i="12"/>
  <c r="J149" i="12"/>
  <c r="J150" i="12"/>
  <c r="J151" i="12"/>
  <c r="I149" i="12"/>
  <c r="I150" i="12"/>
  <c r="I151" i="12"/>
  <c r="J148" i="12"/>
  <c r="I148" i="12"/>
  <c r="J221" i="12"/>
  <c r="J222" i="12"/>
  <c r="J223" i="12"/>
  <c r="J220" i="12"/>
  <c r="I221" i="12"/>
  <c r="I222" i="12"/>
  <c r="I223" i="12"/>
  <c r="I220" i="12"/>
  <c r="J77" i="12"/>
  <c r="J78" i="12"/>
  <c r="J79" i="12"/>
  <c r="I77" i="12"/>
  <c r="I78" i="12"/>
  <c r="I79" i="12"/>
  <c r="J76" i="12"/>
  <c r="J5" i="12"/>
  <c r="J6" i="12"/>
  <c r="J7" i="12"/>
  <c r="I5" i="12"/>
  <c r="I6" i="12"/>
  <c r="I7" i="12"/>
  <c r="J4" i="12"/>
  <c r="I4" i="12"/>
  <c r="K4" i="12"/>
  <c r="K465" i="11"/>
  <c r="L465" i="11" s="1"/>
  <c r="K466" i="11"/>
  <c r="L466" i="11" s="1"/>
  <c r="K467" i="11"/>
  <c r="L467" i="11" s="1"/>
  <c r="K468" i="11"/>
  <c r="L468" i="11" s="1"/>
  <c r="K469" i="11"/>
  <c r="L469" i="11" s="1"/>
  <c r="K470" i="11"/>
  <c r="L470" i="11" s="1"/>
  <c r="K471" i="11"/>
  <c r="L471" i="11" s="1"/>
  <c r="K472" i="11"/>
  <c r="L472" i="11" s="1"/>
  <c r="K473" i="11"/>
  <c r="L473" i="11" s="1"/>
  <c r="K474" i="11"/>
  <c r="L474" i="11" s="1"/>
  <c r="K475" i="11"/>
  <c r="L475" i="11" s="1"/>
  <c r="K476" i="11"/>
  <c r="L476" i="11" s="1"/>
  <c r="K477" i="11"/>
  <c r="L477" i="11" s="1"/>
  <c r="K478" i="11"/>
  <c r="L478" i="11" s="1"/>
  <c r="K479" i="11"/>
  <c r="L479" i="11" s="1"/>
  <c r="K480" i="11"/>
  <c r="L480" i="11" s="1"/>
  <c r="K481" i="11"/>
  <c r="L481" i="11" s="1"/>
  <c r="K482" i="11"/>
  <c r="L482" i="11" s="1"/>
  <c r="K483" i="11"/>
  <c r="L483" i="11" s="1"/>
  <c r="K484" i="11"/>
  <c r="L484" i="11" s="1"/>
  <c r="K485" i="11"/>
  <c r="L485" i="11" s="1"/>
  <c r="K486" i="11"/>
  <c r="L486" i="11" s="1"/>
  <c r="K487" i="11"/>
  <c r="L487" i="11" s="1"/>
  <c r="K488" i="11"/>
  <c r="L488" i="11" s="1"/>
  <c r="K489" i="11"/>
  <c r="L489" i="11" s="1"/>
  <c r="K490" i="11"/>
  <c r="L490" i="11" s="1"/>
  <c r="K491" i="11"/>
  <c r="L491" i="11" s="1"/>
  <c r="K492" i="11"/>
  <c r="L492" i="11" s="1"/>
  <c r="K493" i="11"/>
  <c r="L493" i="11" s="1"/>
  <c r="K494" i="11"/>
  <c r="L494" i="11" s="1"/>
  <c r="K495" i="11"/>
  <c r="L495" i="11" s="1"/>
  <c r="K496" i="11"/>
  <c r="L496" i="11" s="1"/>
  <c r="K497" i="11"/>
  <c r="L497" i="11" s="1"/>
  <c r="K498" i="11"/>
  <c r="L498" i="11" s="1"/>
  <c r="K499" i="11"/>
  <c r="L499" i="11" s="1"/>
  <c r="K500" i="11"/>
  <c r="L500" i="11" s="1"/>
  <c r="K501" i="11"/>
  <c r="L501" i="11" s="1"/>
  <c r="K502" i="11"/>
  <c r="L502" i="11" s="1"/>
  <c r="K503" i="11"/>
  <c r="L503" i="11" s="1"/>
  <c r="K504" i="11"/>
  <c r="L504" i="11" s="1"/>
  <c r="K505" i="11"/>
  <c r="L505" i="11" s="1"/>
  <c r="K506" i="11"/>
  <c r="L506" i="11" s="1"/>
  <c r="K507" i="11"/>
  <c r="L507" i="11" s="1"/>
  <c r="K508" i="11"/>
  <c r="L508" i="11" s="1"/>
  <c r="K509" i="11"/>
  <c r="L509" i="11" s="1"/>
  <c r="K510" i="11"/>
  <c r="L510" i="11" s="1"/>
  <c r="K511" i="11"/>
  <c r="L511" i="11" s="1"/>
  <c r="K512" i="11"/>
  <c r="L512" i="11" s="1"/>
  <c r="K513" i="11"/>
  <c r="L513" i="11" s="1"/>
  <c r="K514" i="11"/>
  <c r="L514" i="11" s="1"/>
  <c r="K515" i="11"/>
  <c r="L515" i="11" s="1"/>
  <c r="K516" i="11"/>
  <c r="L516" i="11" s="1"/>
  <c r="K517" i="11"/>
  <c r="L517" i="11" s="1"/>
  <c r="K518" i="11"/>
  <c r="L518" i="11" s="1"/>
  <c r="K519" i="11"/>
  <c r="L519" i="11" s="1"/>
  <c r="K520" i="11"/>
  <c r="L520" i="11" s="1"/>
  <c r="K521" i="11"/>
  <c r="L521" i="11" s="1"/>
  <c r="K522" i="11"/>
  <c r="L522" i="11" s="1"/>
  <c r="K523" i="11"/>
  <c r="L523" i="11" s="1"/>
  <c r="K524" i="11"/>
  <c r="L524" i="11" s="1"/>
  <c r="K525" i="11"/>
  <c r="L525" i="11" s="1"/>
  <c r="K526" i="11"/>
  <c r="L526" i="11" s="1"/>
  <c r="K527" i="11"/>
  <c r="L527" i="11" s="1"/>
  <c r="K528" i="11"/>
  <c r="L528" i="11" s="1"/>
  <c r="K529" i="11"/>
  <c r="L529" i="11" s="1"/>
  <c r="K530" i="11"/>
  <c r="L530" i="11" s="1"/>
  <c r="K531" i="11"/>
  <c r="L531" i="11" s="1"/>
  <c r="K532" i="11"/>
  <c r="L532" i="11" s="1"/>
  <c r="K533" i="11"/>
  <c r="L533" i="11" s="1"/>
  <c r="K534" i="11"/>
  <c r="L534" i="11" s="1"/>
  <c r="K535" i="11"/>
  <c r="L535" i="11" s="1"/>
  <c r="K536" i="11"/>
  <c r="L536" i="11" s="1"/>
  <c r="K537" i="11"/>
  <c r="L537" i="11" s="1"/>
  <c r="K538" i="11"/>
  <c r="L538" i="11" s="1"/>
  <c r="K539" i="11"/>
  <c r="L539" i="11" s="1"/>
  <c r="K540" i="11"/>
  <c r="L540" i="11" s="1"/>
  <c r="K541" i="11"/>
  <c r="L541" i="11" s="1"/>
  <c r="K542" i="11"/>
  <c r="L542" i="11" s="1"/>
  <c r="K543" i="11"/>
  <c r="L543" i="11" s="1"/>
  <c r="K464" i="11"/>
  <c r="L464" i="11" s="1"/>
  <c r="K422" i="11"/>
  <c r="L422" i="11" s="1"/>
  <c r="K423" i="11"/>
  <c r="L423" i="11" s="1"/>
  <c r="K424" i="11"/>
  <c r="L424" i="11" s="1"/>
  <c r="K425" i="11"/>
  <c r="L425" i="11" s="1"/>
  <c r="K426" i="11"/>
  <c r="L426" i="11" s="1"/>
  <c r="K427" i="11"/>
  <c r="L427" i="11" s="1"/>
  <c r="K428" i="11"/>
  <c r="L428" i="11" s="1"/>
  <c r="K429" i="11"/>
  <c r="L429" i="11" s="1"/>
  <c r="K430" i="11"/>
  <c r="L430" i="11" s="1"/>
  <c r="K431" i="11"/>
  <c r="L431" i="11" s="1"/>
  <c r="K432" i="11"/>
  <c r="L432" i="11" s="1"/>
  <c r="K433" i="11"/>
  <c r="L433" i="11" s="1"/>
  <c r="K434" i="11"/>
  <c r="L434" i="11" s="1"/>
  <c r="K435" i="11"/>
  <c r="L435" i="11" s="1"/>
  <c r="K436" i="11"/>
  <c r="L436" i="11" s="1"/>
  <c r="K437" i="11"/>
  <c r="L437" i="11" s="1"/>
  <c r="K438" i="11"/>
  <c r="L438" i="11" s="1"/>
  <c r="K439" i="11"/>
  <c r="L439" i="11" s="1"/>
  <c r="K440" i="11"/>
  <c r="L440" i="11" s="1"/>
  <c r="K441" i="11"/>
  <c r="L441" i="11" s="1"/>
  <c r="K442" i="11"/>
  <c r="L442" i="11" s="1"/>
  <c r="K443" i="11"/>
  <c r="L443" i="11" s="1"/>
  <c r="K444" i="11"/>
  <c r="L444" i="11" s="1"/>
  <c r="K445" i="11"/>
  <c r="L445" i="11" s="1"/>
  <c r="K446" i="11"/>
  <c r="L446" i="11" s="1"/>
  <c r="K447" i="11"/>
  <c r="L447" i="11" s="1"/>
  <c r="K448" i="11"/>
  <c r="L448" i="11" s="1"/>
  <c r="K449" i="11"/>
  <c r="L449" i="11" s="1"/>
  <c r="K450" i="11"/>
  <c r="L450" i="11" s="1"/>
  <c r="K451" i="11"/>
  <c r="L451" i="11" s="1"/>
  <c r="K452" i="11"/>
  <c r="L452" i="11" s="1"/>
  <c r="K453" i="11"/>
  <c r="L453" i="11" s="1"/>
  <c r="K454" i="11"/>
  <c r="L454" i="11" s="1"/>
  <c r="K455" i="11"/>
  <c r="L455" i="11" s="1"/>
  <c r="K456" i="11"/>
  <c r="L456" i="11" s="1"/>
  <c r="K457" i="11"/>
  <c r="L457" i="11" s="1"/>
  <c r="K458" i="11"/>
  <c r="L458" i="11" s="1"/>
  <c r="K459" i="11"/>
  <c r="L459" i="11" s="1"/>
  <c r="K460" i="11"/>
  <c r="L460" i="11" s="1"/>
  <c r="K461" i="11"/>
  <c r="L461" i="11" s="1"/>
  <c r="K462" i="11"/>
  <c r="L462" i="11" s="1"/>
  <c r="K463" i="11"/>
  <c r="L463" i="11" s="1"/>
  <c r="L405" i="11"/>
  <c r="L408" i="11"/>
  <c r="K416" i="11"/>
  <c r="L416" i="11" s="1"/>
  <c r="K417" i="11"/>
  <c r="L417" i="11" s="1"/>
  <c r="K418" i="11"/>
  <c r="L418" i="11" s="1"/>
  <c r="K419" i="11"/>
  <c r="L419" i="11" s="1"/>
  <c r="K420" i="11"/>
  <c r="L420" i="11" s="1"/>
  <c r="K421" i="11"/>
  <c r="L421" i="11" s="1"/>
  <c r="K394" i="11"/>
  <c r="L394" i="11" s="1"/>
  <c r="K395" i="11"/>
  <c r="L395" i="11" s="1"/>
  <c r="K396" i="11"/>
  <c r="L396" i="11" s="1"/>
  <c r="K397" i="11"/>
  <c r="L397" i="11" s="1"/>
  <c r="K398" i="11"/>
  <c r="L398" i="11" s="1"/>
  <c r="K399" i="11"/>
  <c r="L399" i="11" s="1"/>
  <c r="K400" i="11"/>
  <c r="L400" i="11" s="1"/>
  <c r="K401" i="11"/>
  <c r="L401" i="11" s="1"/>
  <c r="K402" i="11"/>
  <c r="L402" i="11" s="1"/>
  <c r="K403" i="11"/>
  <c r="L403" i="11" s="1"/>
  <c r="K404" i="11"/>
  <c r="L404" i="11" s="1"/>
  <c r="K405" i="11"/>
  <c r="K406" i="11"/>
  <c r="L406" i="11" s="1"/>
  <c r="K407" i="11"/>
  <c r="L407" i="11" s="1"/>
  <c r="K408" i="11"/>
  <c r="K409" i="11"/>
  <c r="L409" i="11" s="1"/>
  <c r="K410" i="11"/>
  <c r="L410" i="11" s="1"/>
  <c r="K411" i="11"/>
  <c r="L411" i="11" s="1"/>
  <c r="K412" i="11"/>
  <c r="L412" i="11" s="1"/>
  <c r="K413" i="11"/>
  <c r="L413" i="11" s="1"/>
  <c r="K414" i="11"/>
  <c r="L414" i="11" s="1"/>
  <c r="K415" i="11"/>
  <c r="L415" i="11" s="1"/>
  <c r="K385" i="11"/>
  <c r="L385" i="11" s="1"/>
  <c r="K386" i="11"/>
  <c r="L386" i="11" s="1"/>
  <c r="K387" i="11"/>
  <c r="L387" i="11" s="1"/>
  <c r="K388" i="11"/>
  <c r="L388" i="11" s="1"/>
  <c r="K389" i="11"/>
  <c r="L389" i="11" s="1"/>
  <c r="K390" i="11"/>
  <c r="L390" i="11" s="1"/>
  <c r="K391" i="11"/>
  <c r="L391" i="11" s="1"/>
  <c r="K392" i="11"/>
  <c r="L392" i="11" s="1"/>
  <c r="K393" i="11"/>
  <c r="L393" i="11" s="1"/>
  <c r="K384" i="11"/>
  <c r="L384" i="11" s="1"/>
  <c r="L309" i="11"/>
  <c r="L352" i="11"/>
  <c r="L360" i="11"/>
  <c r="L372" i="11"/>
  <c r="K329" i="11"/>
  <c r="L329" i="11" s="1"/>
  <c r="K330" i="11"/>
  <c r="L330" i="11" s="1"/>
  <c r="K331" i="11"/>
  <c r="L331" i="11" s="1"/>
  <c r="K332" i="11"/>
  <c r="L332" i="11" s="1"/>
  <c r="K333" i="11"/>
  <c r="L333" i="11" s="1"/>
  <c r="K334" i="11"/>
  <c r="L334" i="11" s="1"/>
  <c r="K335" i="11"/>
  <c r="L335" i="11" s="1"/>
  <c r="K336" i="11"/>
  <c r="L336" i="11" s="1"/>
  <c r="K337" i="11"/>
  <c r="L337" i="11" s="1"/>
  <c r="K338" i="11"/>
  <c r="L338" i="11" s="1"/>
  <c r="K339" i="11"/>
  <c r="L339" i="11" s="1"/>
  <c r="K340" i="11"/>
  <c r="L340" i="11" s="1"/>
  <c r="K341" i="11"/>
  <c r="L341" i="11" s="1"/>
  <c r="K342" i="11"/>
  <c r="L342" i="11" s="1"/>
  <c r="K343" i="11"/>
  <c r="L343" i="11" s="1"/>
  <c r="K344" i="11"/>
  <c r="L344" i="11" s="1"/>
  <c r="K345" i="11"/>
  <c r="L345" i="11" s="1"/>
  <c r="K346" i="11"/>
  <c r="L346" i="11" s="1"/>
  <c r="K347" i="11"/>
  <c r="L347" i="11" s="1"/>
  <c r="K348" i="11"/>
  <c r="L348" i="11" s="1"/>
  <c r="K349" i="11"/>
  <c r="L349" i="11" s="1"/>
  <c r="K350" i="11"/>
  <c r="L350" i="11" s="1"/>
  <c r="K351" i="11"/>
  <c r="L351" i="11" s="1"/>
  <c r="K352" i="11"/>
  <c r="K353" i="11"/>
  <c r="L353" i="11" s="1"/>
  <c r="K354" i="11"/>
  <c r="L354" i="11" s="1"/>
  <c r="K355" i="11"/>
  <c r="L355" i="11" s="1"/>
  <c r="K356" i="11"/>
  <c r="L356" i="11" s="1"/>
  <c r="K357" i="11"/>
  <c r="L357" i="11" s="1"/>
  <c r="K358" i="11"/>
  <c r="L358" i="11" s="1"/>
  <c r="K359" i="11"/>
  <c r="L359" i="11" s="1"/>
  <c r="K360" i="11"/>
  <c r="K361" i="11"/>
  <c r="L361" i="11" s="1"/>
  <c r="K362" i="11"/>
  <c r="L362" i="11" s="1"/>
  <c r="K363" i="11"/>
  <c r="L363" i="11" s="1"/>
  <c r="K364" i="11"/>
  <c r="L364" i="11" s="1"/>
  <c r="K365" i="11"/>
  <c r="L365" i="11" s="1"/>
  <c r="K366" i="11"/>
  <c r="L366" i="11" s="1"/>
  <c r="K367" i="11"/>
  <c r="L367" i="11" s="1"/>
  <c r="K368" i="11"/>
  <c r="L368" i="11" s="1"/>
  <c r="K369" i="11"/>
  <c r="L369" i="11" s="1"/>
  <c r="K370" i="11"/>
  <c r="L370" i="11" s="1"/>
  <c r="K371" i="11"/>
  <c r="L371" i="11" s="1"/>
  <c r="K372" i="11"/>
  <c r="K373" i="11"/>
  <c r="L373" i="11" s="1"/>
  <c r="K374" i="11"/>
  <c r="L374" i="11" s="1"/>
  <c r="K375" i="11"/>
  <c r="L375" i="11" s="1"/>
  <c r="K376" i="11"/>
  <c r="L376" i="11" s="1"/>
  <c r="K377" i="11"/>
  <c r="L377" i="11" s="1"/>
  <c r="K378" i="11"/>
  <c r="L378" i="11" s="1"/>
  <c r="K379" i="11"/>
  <c r="L379" i="11" s="1"/>
  <c r="K380" i="11"/>
  <c r="L380" i="11" s="1"/>
  <c r="K381" i="11"/>
  <c r="L381" i="11" s="1"/>
  <c r="K382" i="11"/>
  <c r="L382" i="11" s="1"/>
  <c r="K383" i="11"/>
  <c r="L383" i="11" s="1"/>
  <c r="K305" i="11"/>
  <c r="L305" i="11" s="1"/>
  <c r="K306" i="11"/>
  <c r="L306" i="11" s="1"/>
  <c r="K307" i="11"/>
  <c r="L307" i="11" s="1"/>
  <c r="K308" i="11"/>
  <c r="L308" i="11" s="1"/>
  <c r="K309" i="11"/>
  <c r="K310" i="11"/>
  <c r="L310" i="11" s="1"/>
  <c r="K311" i="11"/>
  <c r="L311" i="11" s="1"/>
  <c r="K312" i="11"/>
  <c r="L312" i="11" s="1"/>
  <c r="K313" i="11"/>
  <c r="L313" i="11" s="1"/>
  <c r="K314" i="11"/>
  <c r="L314" i="11" s="1"/>
  <c r="K315" i="11"/>
  <c r="L315" i="11" s="1"/>
  <c r="K316" i="11"/>
  <c r="L316" i="11" s="1"/>
  <c r="K317" i="11"/>
  <c r="L317" i="11" s="1"/>
  <c r="K318" i="11"/>
  <c r="L318" i="11" s="1"/>
  <c r="K319" i="11"/>
  <c r="L319" i="11" s="1"/>
  <c r="K320" i="11"/>
  <c r="L320" i="11" s="1"/>
  <c r="K321" i="11"/>
  <c r="L321" i="11" s="1"/>
  <c r="K322" i="11"/>
  <c r="L322" i="11" s="1"/>
  <c r="K323" i="11"/>
  <c r="L323" i="11" s="1"/>
  <c r="K324" i="11"/>
  <c r="L324" i="11" s="1"/>
  <c r="K325" i="11"/>
  <c r="L325" i="11" s="1"/>
  <c r="K326" i="11"/>
  <c r="L326" i="11" s="1"/>
  <c r="K327" i="11"/>
  <c r="L327" i="11" s="1"/>
  <c r="K328" i="11"/>
  <c r="L328" i="11" s="1"/>
  <c r="K304" i="11"/>
  <c r="L304" i="11" s="1"/>
  <c r="K225" i="11"/>
  <c r="L225" i="11" s="1"/>
  <c r="K226" i="11"/>
  <c r="L226" i="11" s="1"/>
  <c r="K227" i="11"/>
  <c r="L227" i="11" s="1"/>
  <c r="K228" i="11"/>
  <c r="L228" i="11" s="1"/>
  <c r="K229" i="11"/>
  <c r="L229" i="11" s="1"/>
  <c r="K230" i="11"/>
  <c r="L230" i="11" s="1"/>
  <c r="K231" i="11"/>
  <c r="L231" i="11" s="1"/>
  <c r="K232" i="11"/>
  <c r="L232" i="11" s="1"/>
  <c r="K233" i="11"/>
  <c r="L233" i="11" s="1"/>
  <c r="K234" i="11"/>
  <c r="L234" i="11" s="1"/>
  <c r="K235" i="11"/>
  <c r="L235" i="11" s="1"/>
  <c r="K236" i="11"/>
  <c r="L236" i="11" s="1"/>
  <c r="K237" i="11"/>
  <c r="L237" i="11" s="1"/>
  <c r="K238" i="11"/>
  <c r="L238" i="11" s="1"/>
  <c r="K239" i="11"/>
  <c r="L239" i="11" s="1"/>
  <c r="K240" i="11"/>
  <c r="L240" i="11" s="1"/>
  <c r="K241" i="11"/>
  <c r="L241" i="11" s="1"/>
  <c r="K242" i="11"/>
  <c r="L242" i="11" s="1"/>
  <c r="K243" i="11"/>
  <c r="L243" i="11" s="1"/>
  <c r="K244" i="11"/>
  <c r="L244" i="11" s="1"/>
  <c r="K245" i="11"/>
  <c r="L245" i="11" s="1"/>
  <c r="K246" i="11"/>
  <c r="L246" i="11" s="1"/>
  <c r="K247" i="11"/>
  <c r="L247" i="11" s="1"/>
  <c r="K248" i="11"/>
  <c r="L248" i="11" s="1"/>
  <c r="K249" i="11"/>
  <c r="L249" i="11" s="1"/>
  <c r="K250" i="11"/>
  <c r="L250" i="11" s="1"/>
  <c r="K251" i="11"/>
  <c r="L251" i="11" s="1"/>
  <c r="K252" i="11"/>
  <c r="L252" i="11" s="1"/>
  <c r="K253" i="11"/>
  <c r="L253" i="11" s="1"/>
  <c r="K254" i="11"/>
  <c r="L254" i="11" s="1"/>
  <c r="K255" i="11"/>
  <c r="L255" i="11" s="1"/>
  <c r="K256" i="11"/>
  <c r="L256" i="11" s="1"/>
  <c r="K257" i="11"/>
  <c r="L257" i="11" s="1"/>
  <c r="K258" i="11"/>
  <c r="L258" i="11" s="1"/>
  <c r="K259" i="11"/>
  <c r="L259" i="11" s="1"/>
  <c r="K260" i="11"/>
  <c r="L260" i="11" s="1"/>
  <c r="K261" i="11"/>
  <c r="L261" i="11" s="1"/>
  <c r="K262" i="11"/>
  <c r="L262" i="11" s="1"/>
  <c r="K263" i="11"/>
  <c r="L263" i="11" s="1"/>
  <c r="K264" i="11"/>
  <c r="L264" i="11" s="1"/>
  <c r="K265" i="11"/>
  <c r="L265" i="11" s="1"/>
  <c r="K266" i="11"/>
  <c r="L266" i="11" s="1"/>
  <c r="K267" i="11"/>
  <c r="L267" i="11" s="1"/>
  <c r="K268" i="11"/>
  <c r="L268" i="11" s="1"/>
  <c r="K269" i="11"/>
  <c r="L269" i="11" s="1"/>
  <c r="K270" i="11"/>
  <c r="L270" i="11" s="1"/>
  <c r="K271" i="11"/>
  <c r="L271" i="11" s="1"/>
  <c r="K272" i="11"/>
  <c r="L272" i="11" s="1"/>
  <c r="K273" i="11"/>
  <c r="L273" i="11" s="1"/>
  <c r="K274" i="11"/>
  <c r="L274" i="11" s="1"/>
  <c r="K275" i="11"/>
  <c r="L275" i="11" s="1"/>
  <c r="K276" i="11"/>
  <c r="L276" i="11" s="1"/>
  <c r="K277" i="11"/>
  <c r="L277" i="11" s="1"/>
  <c r="K278" i="11"/>
  <c r="L278" i="11" s="1"/>
  <c r="K279" i="11"/>
  <c r="L279" i="11" s="1"/>
  <c r="K280" i="11"/>
  <c r="L280" i="11" s="1"/>
  <c r="K281" i="11"/>
  <c r="L281" i="11" s="1"/>
  <c r="K282" i="11"/>
  <c r="L282" i="11" s="1"/>
  <c r="K283" i="11"/>
  <c r="L283" i="11" s="1"/>
  <c r="K284" i="11"/>
  <c r="L284" i="11" s="1"/>
  <c r="K285" i="11"/>
  <c r="L285" i="11" s="1"/>
  <c r="K286" i="11"/>
  <c r="L286" i="11" s="1"/>
  <c r="K287" i="11"/>
  <c r="L287" i="11" s="1"/>
  <c r="K288" i="11"/>
  <c r="L288" i="11" s="1"/>
  <c r="K289" i="11"/>
  <c r="L289" i="11" s="1"/>
  <c r="K290" i="11"/>
  <c r="L290" i="11" s="1"/>
  <c r="K291" i="11"/>
  <c r="L291" i="11" s="1"/>
  <c r="K292" i="11"/>
  <c r="L292" i="11" s="1"/>
  <c r="K293" i="11"/>
  <c r="L293" i="11" s="1"/>
  <c r="K294" i="11"/>
  <c r="L294" i="11" s="1"/>
  <c r="K295" i="11"/>
  <c r="L295" i="11" s="1"/>
  <c r="K296" i="11"/>
  <c r="L296" i="11" s="1"/>
  <c r="K297" i="11"/>
  <c r="L297" i="11" s="1"/>
  <c r="K298" i="11"/>
  <c r="L298" i="11" s="1"/>
  <c r="K299" i="11"/>
  <c r="L299" i="11" s="1"/>
  <c r="K300" i="11"/>
  <c r="L300" i="11" s="1"/>
  <c r="K301" i="11"/>
  <c r="L301" i="11" s="1"/>
  <c r="K302" i="11"/>
  <c r="L302" i="11" s="1"/>
  <c r="K303" i="11"/>
  <c r="L303" i="11" s="1"/>
  <c r="K224" i="11"/>
  <c r="L224" i="11" s="1"/>
  <c r="L202" i="11"/>
  <c r="L218" i="11"/>
  <c r="K165" i="11"/>
  <c r="L165" i="11" s="1"/>
  <c r="K166" i="11"/>
  <c r="L166" i="11" s="1"/>
  <c r="K167" i="11"/>
  <c r="L167" i="11" s="1"/>
  <c r="K168" i="11"/>
  <c r="L168" i="11" s="1"/>
  <c r="K169" i="11"/>
  <c r="L169" i="11" s="1"/>
  <c r="K170" i="11"/>
  <c r="L170" i="11" s="1"/>
  <c r="K171" i="11"/>
  <c r="L171" i="11" s="1"/>
  <c r="K172" i="11"/>
  <c r="L172" i="11" s="1"/>
  <c r="K173" i="11"/>
  <c r="L173" i="11" s="1"/>
  <c r="K174" i="11"/>
  <c r="L174" i="11" s="1"/>
  <c r="K175" i="11"/>
  <c r="L175" i="11" s="1"/>
  <c r="K176" i="11"/>
  <c r="L176" i="11" s="1"/>
  <c r="K177" i="11"/>
  <c r="L177" i="11" s="1"/>
  <c r="K178" i="11"/>
  <c r="L178" i="11" s="1"/>
  <c r="K179" i="11"/>
  <c r="L179" i="11" s="1"/>
  <c r="K180" i="11"/>
  <c r="L180" i="11" s="1"/>
  <c r="K181" i="11"/>
  <c r="L181" i="11" s="1"/>
  <c r="K182" i="11"/>
  <c r="L182" i="11" s="1"/>
  <c r="K183" i="11"/>
  <c r="L183" i="11" s="1"/>
  <c r="K184" i="11"/>
  <c r="L184" i="11" s="1"/>
  <c r="K185" i="11"/>
  <c r="L185" i="11" s="1"/>
  <c r="K186" i="11"/>
  <c r="L186" i="11" s="1"/>
  <c r="K187" i="11"/>
  <c r="L187" i="11" s="1"/>
  <c r="K188" i="11"/>
  <c r="L188" i="11" s="1"/>
  <c r="K189" i="11"/>
  <c r="L189" i="11" s="1"/>
  <c r="K190" i="11"/>
  <c r="L190" i="11" s="1"/>
  <c r="K191" i="11"/>
  <c r="L191" i="11" s="1"/>
  <c r="K192" i="11"/>
  <c r="L192" i="11" s="1"/>
  <c r="K193" i="11"/>
  <c r="L193" i="11" s="1"/>
  <c r="K194" i="11"/>
  <c r="L194" i="11" s="1"/>
  <c r="K195" i="11"/>
  <c r="L195" i="11" s="1"/>
  <c r="K196" i="11"/>
  <c r="L196" i="11" s="1"/>
  <c r="K197" i="11"/>
  <c r="L197" i="11" s="1"/>
  <c r="K198" i="11"/>
  <c r="L198" i="11" s="1"/>
  <c r="K199" i="11"/>
  <c r="L199" i="11" s="1"/>
  <c r="K200" i="11"/>
  <c r="L200" i="11" s="1"/>
  <c r="K201" i="11"/>
  <c r="L201" i="11" s="1"/>
  <c r="K202" i="11"/>
  <c r="K203" i="11"/>
  <c r="L203" i="11" s="1"/>
  <c r="K204" i="11"/>
  <c r="L204" i="11" s="1"/>
  <c r="K205" i="11"/>
  <c r="L205" i="11" s="1"/>
  <c r="K206" i="11"/>
  <c r="L206" i="11" s="1"/>
  <c r="K207" i="11"/>
  <c r="L207" i="11" s="1"/>
  <c r="K208" i="11"/>
  <c r="L208" i="11" s="1"/>
  <c r="K209" i="11"/>
  <c r="L209" i="11" s="1"/>
  <c r="K210" i="11"/>
  <c r="L210" i="11" s="1"/>
  <c r="K211" i="11"/>
  <c r="L211" i="11" s="1"/>
  <c r="K212" i="11"/>
  <c r="L212" i="11" s="1"/>
  <c r="K213" i="11"/>
  <c r="L213" i="11" s="1"/>
  <c r="K214" i="11"/>
  <c r="L214" i="11" s="1"/>
  <c r="K215" i="11"/>
  <c r="L215" i="11" s="1"/>
  <c r="K216" i="11"/>
  <c r="L216" i="11" s="1"/>
  <c r="K217" i="11"/>
  <c r="L217" i="11" s="1"/>
  <c r="K218" i="11"/>
  <c r="K219" i="11"/>
  <c r="L219" i="11" s="1"/>
  <c r="K220" i="11"/>
  <c r="L220" i="11" s="1"/>
  <c r="K221" i="11"/>
  <c r="L221" i="11" s="1"/>
  <c r="K222" i="11"/>
  <c r="L222" i="11" s="1"/>
  <c r="K223" i="11"/>
  <c r="L223" i="11" s="1"/>
  <c r="K164" i="11"/>
  <c r="L164" i="11" s="1"/>
  <c r="K71" i="11"/>
  <c r="L71" i="11" s="1"/>
  <c r="K72" i="11"/>
  <c r="L72" i="11" s="1"/>
  <c r="K73" i="11"/>
  <c r="L73" i="11" s="1"/>
  <c r="K74" i="11"/>
  <c r="L74" i="11" s="1"/>
  <c r="K75" i="11"/>
  <c r="L75" i="11" s="1"/>
  <c r="K76" i="11"/>
  <c r="L76" i="11" s="1"/>
  <c r="K77" i="11"/>
  <c r="L77" i="11" s="1"/>
  <c r="K78" i="11"/>
  <c r="L78" i="11" s="1"/>
  <c r="K79" i="11"/>
  <c r="L79" i="11" s="1"/>
  <c r="K80" i="11"/>
  <c r="L80" i="11" s="1"/>
  <c r="K81" i="11"/>
  <c r="L81" i="11" s="1"/>
  <c r="K82" i="11"/>
  <c r="L82" i="11" s="1"/>
  <c r="K83" i="11"/>
  <c r="L83" i="11" s="1"/>
  <c r="K70" i="11"/>
  <c r="L70" i="11" s="1"/>
  <c r="K52" i="11"/>
  <c r="L52" i="11" s="1"/>
  <c r="K53" i="11"/>
  <c r="L53" i="11" s="1"/>
  <c r="K54" i="11"/>
  <c r="L54" i="11" s="1"/>
  <c r="K55" i="11"/>
  <c r="L55" i="11" s="1"/>
  <c r="K56" i="11"/>
  <c r="L56" i="11" s="1"/>
  <c r="K57" i="11"/>
  <c r="L57" i="11" s="1"/>
  <c r="K58" i="11"/>
  <c r="L58" i="11" s="1"/>
  <c r="K59" i="11"/>
  <c r="L59" i="11" s="1"/>
  <c r="K60" i="11"/>
  <c r="L60" i="11" s="1"/>
  <c r="K61" i="11"/>
  <c r="L61" i="11" s="1"/>
  <c r="K62" i="11"/>
  <c r="L62" i="11" s="1"/>
  <c r="K63" i="11"/>
  <c r="L63" i="11" s="1"/>
  <c r="K64" i="11"/>
  <c r="L64" i="11" s="1"/>
  <c r="K65" i="11"/>
  <c r="L65" i="11" s="1"/>
  <c r="K66" i="11"/>
  <c r="L66" i="11" s="1"/>
  <c r="K67" i="11"/>
  <c r="L67" i="11" s="1"/>
  <c r="K68" i="11"/>
  <c r="L68" i="11" s="1"/>
  <c r="K69" i="11"/>
  <c r="L69" i="11" s="1"/>
  <c r="L45" i="11"/>
  <c r="K43" i="11"/>
  <c r="L43" i="11" s="1"/>
  <c r="K44" i="11"/>
  <c r="L44" i="11" s="1"/>
  <c r="K45" i="11"/>
  <c r="K46" i="11"/>
  <c r="L46" i="11" s="1"/>
  <c r="K47" i="11"/>
  <c r="L47" i="11" s="1"/>
  <c r="K48" i="11"/>
  <c r="L48" i="11" s="1"/>
  <c r="K49" i="11"/>
  <c r="L49" i="11" s="1"/>
  <c r="K50" i="11"/>
  <c r="L50" i="11" s="1"/>
  <c r="K51" i="11"/>
  <c r="L51" i="11" s="1"/>
  <c r="L42" i="11"/>
  <c r="M4" i="11" s="1"/>
  <c r="K8" i="11"/>
  <c r="L8" i="11" s="1"/>
  <c r="K9" i="11"/>
  <c r="L9" i="11" s="1"/>
  <c r="K10" i="11"/>
  <c r="L10" i="11" s="1"/>
  <c r="K11" i="11"/>
  <c r="L11" i="11" s="1"/>
  <c r="K12" i="11"/>
  <c r="L12" i="11" s="1"/>
  <c r="K13" i="11"/>
  <c r="L13" i="11" s="1"/>
  <c r="K14" i="11"/>
  <c r="L14" i="11" s="1"/>
  <c r="K15" i="11"/>
  <c r="L15" i="11" s="1"/>
  <c r="K16" i="11"/>
  <c r="L16" i="11" s="1"/>
  <c r="K17" i="11"/>
  <c r="L17" i="11" s="1"/>
  <c r="K18" i="11"/>
  <c r="L18" i="11" s="1"/>
  <c r="K19" i="11"/>
  <c r="L19" i="11" s="1"/>
  <c r="K20" i="11"/>
  <c r="L20" i="11" s="1"/>
  <c r="K21" i="11"/>
  <c r="L21" i="11" s="1"/>
  <c r="K22" i="11"/>
  <c r="L22" i="11" s="1"/>
  <c r="K23" i="11"/>
  <c r="L23" i="11" s="1"/>
  <c r="K24" i="11"/>
  <c r="L24" i="11" s="1"/>
  <c r="K25" i="11"/>
  <c r="L25" i="11" s="1"/>
  <c r="K26" i="11"/>
  <c r="L26" i="11" s="1"/>
  <c r="K27" i="11"/>
  <c r="L27" i="11" s="1"/>
  <c r="K28" i="11"/>
  <c r="L28" i="11" s="1"/>
  <c r="K29" i="11"/>
  <c r="L29" i="11" s="1"/>
  <c r="K30" i="11"/>
  <c r="L30" i="11" s="1"/>
  <c r="K31" i="11"/>
  <c r="L31" i="11" s="1"/>
  <c r="K32" i="11"/>
  <c r="L32" i="11" s="1"/>
  <c r="K33" i="11"/>
  <c r="L33" i="11" s="1"/>
  <c r="K34" i="11"/>
  <c r="L34" i="11" s="1"/>
  <c r="K35" i="11"/>
  <c r="L35" i="11" s="1"/>
  <c r="K36" i="11"/>
  <c r="L36" i="11" s="1"/>
  <c r="K37" i="11"/>
  <c r="L37" i="11" s="1"/>
  <c r="K38" i="11"/>
  <c r="L38" i="11" s="1"/>
  <c r="K39" i="11"/>
  <c r="L39" i="11" s="1"/>
  <c r="K40" i="11"/>
  <c r="L40" i="11" s="1"/>
  <c r="K41" i="11"/>
  <c r="L41" i="11" s="1"/>
  <c r="K5" i="11"/>
  <c r="L5" i="11" s="1"/>
  <c r="K6" i="11"/>
  <c r="L6" i="11" s="1"/>
  <c r="K7" i="11"/>
  <c r="L7" i="11" s="1"/>
  <c r="K4" i="11"/>
  <c r="L4" i="11" s="1"/>
  <c r="L158" i="11"/>
  <c r="K85" i="11"/>
  <c r="L85" i="11" s="1"/>
  <c r="K86" i="11"/>
  <c r="L86" i="11" s="1"/>
  <c r="K87" i="11"/>
  <c r="L87" i="11" s="1"/>
  <c r="K88" i="11"/>
  <c r="L88" i="11" s="1"/>
  <c r="K89" i="11"/>
  <c r="L89" i="11" s="1"/>
  <c r="K90" i="11"/>
  <c r="L90" i="11" s="1"/>
  <c r="K91" i="11"/>
  <c r="L91" i="11" s="1"/>
  <c r="K92" i="11"/>
  <c r="L92" i="11" s="1"/>
  <c r="K93" i="11"/>
  <c r="L93" i="11" s="1"/>
  <c r="K94" i="11"/>
  <c r="L94" i="11" s="1"/>
  <c r="K95" i="11"/>
  <c r="L95" i="11" s="1"/>
  <c r="K96" i="11"/>
  <c r="L96" i="11" s="1"/>
  <c r="K97" i="11"/>
  <c r="L97" i="11" s="1"/>
  <c r="K98" i="11"/>
  <c r="L98" i="11" s="1"/>
  <c r="K99" i="11"/>
  <c r="L99" i="11" s="1"/>
  <c r="K100" i="11"/>
  <c r="L100" i="11" s="1"/>
  <c r="K101" i="11"/>
  <c r="L101" i="11" s="1"/>
  <c r="K102" i="11"/>
  <c r="L102" i="11" s="1"/>
  <c r="K103" i="11"/>
  <c r="L103" i="11" s="1"/>
  <c r="K104" i="11"/>
  <c r="L104" i="11" s="1"/>
  <c r="K105" i="11"/>
  <c r="L105" i="11" s="1"/>
  <c r="K106" i="11"/>
  <c r="L106" i="11" s="1"/>
  <c r="K107" i="11"/>
  <c r="L107" i="11" s="1"/>
  <c r="K108" i="11"/>
  <c r="L108" i="11" s="1"/>
  <c r="K109" i="11"/>
  <c r="L109" i="11" s="1"/>
  <c r="K110" i="11"/>
  <c r="L110" i="11" s="1"/>
  <c r="K111" i="11"/>
  <c r="L111" i="11" s="1"/>
  <c r="K112" i="11"/>
  <c r="L112" i="11" s="1"/>
  <c r="K113" i="11"/>
  <c r="L113" i="11" s="1"/>
  <c r="K114" i="11"/>
  <c r="L114" i="11" s="1"/>
  <c r="K115" i="11"/>
  <c r="L115" i="11" s="1"/>
  <c r="K116" i="11"/>
  <c r="L116" i="11" s="1"/>
  <c r="K117" i="11"/>
  <c r="L117" i="11" s="1"/>
  <c r="K118" i="11"/>
  <c r="L118" i="11" s="1"/>
  <c r="K119" i="11"/>
  <c r="L119" i="11" s="1"/>
  <c r="K123" i="11"/>
  <c r="L123" i="11" s="1"/>
  <c r="K124" i="11"/>
  <c r="L124" i="11" s="1"/>
  <c r="K125" i="11"/>
  <c r="L125" i="11" s="1"/>
  <c r="K126" i="11"/>
  <c r="L126" i="11" s="1"/>
  <c r="K127" i="11"/>
  <c r="L127" i="11" s="1"/>
  <c r="K128" i="11"/>
  <c r="L128" i="11" s="1"/>
  <c r="K129" i="11"/>
  <c r="L129" i="11" s="1"/>
  <c r="K130" i="11"/>
  <c r="L130" i="11" s="1"/>
  <c r="K131" i="11"/>
  <c r="L131" i="11" s="1"/>
  <c r="K132" i="11"/>
  <c r="L132" i="11" s="1"/>
  <c r="K133" i="11"/>
  <c r="L133" i="11" s="1"/>
  <c r="K134" i="11"/>
  <c r="L134" i="11" s="1"/>
  <c r="K135" i="11"/>
  <c r="L135" i="11" s="1"/>
  <c r="K136" i="11"/>
  <c r="L136" i="11" s="1"/>
  <c r="K137" i="11"/>
  <c r="L137" i="11" s="1"/>
  <c r="K138" i="11"/>
  <c r="L138" i="11" s="1"/>
  <c r="K139" i="11"/>
  <c r="L139" i="11" s="1"/>
  <c r="K140" i="11"/>
  <c r="L140" i="11" s="1"/>
  <c r="K141" i="11"/>
  <c r="L141" i="11" s="1"/>
  <c r="K142" i="11"/>
  <c r="L142" i="11" s="1"/>
  <c r="K143" i="11"/>
  <c r="L143" i="11" s="1"/>
  <c r="K144" i="11"/>
  <c r="L144" i="11" s="1"/>
  <c r="K145" i="11"/>
  <c r="L145" i="11" s="1"/>
  <c r="K146" i="11"/>
  <c r="L146" i="11" s="1"/>
  <c r="K147" i="11"/>
  <c r="L147" i="11" s="1"/>
  <c r="K148" i="11"/>
  <c r="L148" i="11" s="1"/>
  <c r="K149" i="11"/>
  <c r="L149" i="11" s="1"/>
  <c r="K150" i="11"/>
  <c r="L150" i="11" s="1"/>
  <c r="K151" i="11"/>
  <c r="L151" i="11" s="1"/>
  <c r="K152" i="11"/>
  <c r="L152" i="11" s="1"/>
  <c r="K153" i="11"/>
  <c r="L153" i="11" s="1"/>
  <c r="K154" i="11"/>
  <c r="L154" i="11" s="1"/>
  <c r="K155" i="11"/>
  <c r="L155" i="11" s="1"/>
  <c r="K156" i="11"/>
  <c r="L156" i="11" s="1"/>
  <c r="K157" i="11"/>
  <c r="L157" i="11" s="1"/>
  <c r="K158" i="11"/>
  <c r="K159" i="11"/>
  <c r="L159" i="11" s="1"/>
  <c r="K160" i="11"/>
  <c r="L160" i="11" s="1"/>
  <c r="K161" i="11"/>
  <c r="L161" i="11" s="1"/>
  <c r="K162" i="11"/>
  <c r="L162" i="11" s="1"/>
  <c r="K163" i="11"/>
  <c r="L163" i="11" s="1"/>
  <c r="K84" i="11"/>
  <c r="L84" i="11" s="1"/>
  <c r="K74" i="22" l="1"/>
  <c r="K218" i="22"/>
  <c r="K146" i="22"/>
  <c r="K290" i="22"/>
  <c r="K362" i="22"/>
  <c r="K2" i="22"/>
  <c r="P5" i="11"/>
  <c r="AI14" i="11"/>
  <c r="AI15" i="11"/>
  <c r="AI16" i="11"/>
  <c r="AI17" i="11"/>
  <c r="AI18" i="11"/>
  <c r="AI19" i="11"/>
  <c r="AI20" i="11"/>
  <c r="AI21" i="11"/>
  <c r="AI22" i="11"/>
  <c r="AI23" i="11"/>
  <c r="AI24" i="11"/>
  <c r="AI25" i="11"/>
  <c r="AI26" i="11"/>
  <c r="AI27" i="11"/>
  <c r="AI28" i="11"/>
  <c r="AI29" i="11"/>
  <c r="AI30" i="11"/>
  <c r="AI31" i="11"/>
  <c r="AI32" i="11"/>
  <c r="AI33" i="11"/>
  <c r="AI34" i="11"/>
  <c r="AI35" i="11"/>
  <c r="AI36" i="11"/>
  <c r="AI37" i="11"/>
  <c r="AI38" i="11"/>
  <c r="AI39" i="11"/>
  <c r="AI40" i="11"/>
  <c r="AI41" i="11"/>
  <c r="AI42" i="11"/>
  <c r="AI43" i="11"/>
  <c r="AI44" i="11"/>
  <c r="AI45" i="11"/>
  <c r="AI46" i="11"/>
  <c r="AI47" i="11"/>
  <c r="AI48" i="11"/>
  <c r="AI49" i="11"/>
  <c r="AI50" i="11"/>
  <c r="AI51" i="11"/>
  <c r="AI52" i="11"/>
  <c r="AI53" i="11"/>
  <c r="AI54" i="11"/>
  <c r="AI55" i="11"/>
  <c r="AI56" i="11"/>
  <c r="AI57" i="11"/>
  <c r="AI58" i="11"/>
  <c r="AI59" i="11"/>
  <c r="AI60" i="11"/>
  <c r="AI61" i="11"/>
  <c r="AI62" i="11"/>
  <c r="AI63" i="11"/>
  <c r="AI64" i="11"/>
  <c r="AI65" i="11"/>
  <c r="AI66" i="11"/>
  <c r="AI67" i="11"/>
  <c r="AI68" i="11"/>
  <c r="AI69" i="11"/>
  <c r="AI70" i="11"/>
  <c r="AI71" i="11"/>
  <c r="AI72" i="11"/>
  <c r="AI73" i="11"/>
  <c r="AI74" i="11"/>
  <c r="AI75" i="11"/>
  <c r="AI76" i="11"/>
  <c r="AI77" i="11"/>
  <c r="AI78" i="11"/>
  <c r="AI79" i="11"/>
  <c r="AI80" i="11"/>
  <c r="AI81" i="11"/>
  <c r="AI82" i="11"/>
  <c r="AI83" i="11"/>
  <c r="AI4" i="11"/>
  <c r="AI5" i="11"/>
  <c r="AI6" i="11"/>
  <c r="AI7" i="11"/>
  <c r="AI8" i="11"/>
  <c r="AI9" i="11"/>
  <c r="AI10" i="11"/>
  <c r="AI11" i="11"/>
  <c r="AI12" i="11"/>
  <c r="AI13" i="11"/>
  <c r="AI3" i="11"/>
  <c r="AJ4" i="11"/>
  <c r="AJ3" i="11"/>
  <c r="AK3" i="11" l="1"/>
  <c r="W483" i="13"/>
  <c r="S304" i="11"/>
  <c r="O370" i="11"/>
  <c r="P370" i="11" s="1"/>
  <c r="O351" i="11"/>
  <c r="P351" i="11" s="1"/>
  <c r="O304" i="11"/>
  <c r="P304" i="11" s="1"/>
  <c r="R304" i="11"/>
  <c r="N83" i="13"/>
  <c r="O83" i="13" s="1"/>
  <c r="W83" i="13"/>
  <c r="N70" i="11"/>
  <c r="P484" i="13"/>
  <c r="P485" i="13"/>
  <c r="P486" i="13"/>
  <c r="P487" i="13"/>
  <c r="P488" i="13"/>
  <c r="P489" i="13"/>
  <c r="P490" i="13"/>
  <c r="P491" i="13"/>
  <c r="P492" i="13"/>
  <c r="P493" i="13"/>
  <c r="P494" i="13"/>
  <c r="P495" i="13"/>
  <c r="P496" i="13"/>
  <c r="P497" i="13"/>
  <c r="P498" i="13"/>
  <c r="P499" i="13"/>
  <c r="P500" i="13"/>
  <c r="P501" i="13"/>
  <c r="P502" i="13"/>
  <c r="P503" i="13"/>
  <c r="P504" i="13"/>
  <c r="P505" i="13"/>
  <c r="P506" i="13"/>
  <c r="P507" i="13"/>
  <c r="P508" i="13"/>
  <c r="P509" i="13"/>
  <c r="P510" i="13"/>
  <c r="P511" i="13"/>
  <c r="P512" i="13"/>
  <c r="P513" i="13"/>
  <c r="P514" i="13"/>
  <c r="P515" i="13"/>
  <c r="P516" i="13"/>
  <c r="P517" i="13"/>
  <c r="P518" i="13"/>
  <c r="P519" i="13"/>
  <c r="P520" i="13"/>
  <c r="P521" i="13"/>
  <c r="P522" i="13"/>
  <c r="P523" i="13"/>
  <c r="P524" i="13"/>
  <c r="P525" i="13"/>
  <c r="P526" i="13"/>
  <c r="P527" i="13"/>
  <c r="P528" i="13"/>
  <c r="P529" i="13"/>
  <c r="P530" i="13"/>
  <c r="P531" i="13"/>
  <c r="P532" i="13"/>
  <c r="P533" i="13"/>
  <c r="P534" i="13"/>
  <c r="P535" i="13"/>
  <c r="P536" i="13"/>
  <c r="P537" i="13"/>
  <c r="P538" i="13"/>
  <c r="P539" i="13"/>
  <c r="P540" i="13"/>
  <c r="P541" i="13"/>
  <c r="P542" i="13"/>
  <c r="P543" i="13"/>
  <c r="P544" i="13"/>
  <c r="P545" i="13"/>
  <c r="P546" i="13"/>
  <c r="P547" i="13"/>
  <c r="P548" i="13"/>
  <c r="P549" i="13"/>
  <c r="P550" i="13"/>
  <c r="P551" i="13"/>
  <c r="P552" i="13"/>
  <c r="P553" i="13"/>
  <c r="P554" i="13"/>
  <c r="P555" i="13"/>
  <c r="P556" i="13"/>
  <c r="P557" i="13"/>
  <c r="P558" i="13"/>
  <c r="P559" i="13"/>
  <c r="P560" i="13"/>
  <c r="P561" i="13"/>
  <c r="P562" i="13"/>
  <c r="P483" i="13"/>
  <c r="N483" i="13"/>
  <c r="O483" i="13" s="1"/>
  <c r="P404" i="13"/>
  <c r="P405" i="13"/>
  <c r="P406" i="13"/>
  <c r="P407" i="13"/>
  <c r="P408" i="13"/>
  <c r="P409" i="13"/>
  <c r="P410" i="13"/>
  <c r="P411" i="13"/>
  <c r="P412" i="13"/>
  <c r="P413" i="13"/>
  <c r="P414" i="13"/>
  <c r="P415" i="13"/>
  <c r="P416" i="13"/>
  <c r="P417" i="13"/>
  <c r="P418" i="13"/>
  <c r="P419" i="13"/>
  <c r="P420" i="13"/>
  <c r="P421" i="13"/>
  <c r="P422" i="13"/>
  <c r="P423" i="13"/>
  <c r="P424" i="13"/>
  <c r="P425" i="13"/>
  <c r="P426" i="13"/>
  <c r="P427" i="13"/>
  <c r="P428" i="13"/>
  <c r="P429" i="13"/>
  <c r="P430" i="13"/>
  <c r="P431" i="13"/>
  <c r="P432" i="13"/>
  <c r="P433" i="13"/>
  <c r="P434" i="13"/>
  <c r="P435" i="13"/>
  <c r="P436" i="13"/>
  <c r="P437" i="13"/>
  <c r="P438" i="13"/>
  <c r="P439" i="13"/>
  <c r="P440" i="13"/>
  <c r="P441" i="13"/>
  <c r="P442" i="13"/>
  <c r="P443" i="13"/>
  <c r="P444" i="13"/>
  <c r="P445" i="13"/>
  <c r="P446" i="13"/>
  <c r="P447" i="13"/>
  <c r="P448" i="13"/>
  <c r="P449" i="13"/>
  <c r="P450" i="13"/>
  <c r="P451" i="13"/>
  <c r="P452" i="13"/>
  <c r="P453" i="13"/>
  <c r="P454" i="13"/>
  <c r="P455" i="13"/>
  <c r="P456" i="13"/>
  <c r="P457" i="13"/>
  <c r="P458" i="13"/>
  <c r="P459" i="13"/>
  <c r="P460" i="13"/>
  <c r="P461" i="13"/>
  <c r="P462" i="13"/>
  <c r="P463" i="13"/>
  <c r="P464" i="13"/>
  <c r="P465" i="13"/>
  <c r="P466" i="13"/>
  <c r="P467" i="13"/>
  <c r="P468" i="13"/>
  <c r="P469" i="13"/>
  <c r="P470" i="13"/>
  <c r="P471" i="13"/>
  <c r="P472" i="13"/>
  <c r="P473" i="13"/>
  <c r="P474" i="13"/>
  <c r="P475" i="13"/>
  <c r="P476" i="13"/>
  <c r="P477" i="13"/>
  <c r="P478" i="13"/>
  <c r="P479" i="13"/>
  <c r="P480" i="13"/>
  <c r="P481" i="13"/>
  <c r="P482" i="13"/>
  <c r="P403" i="13"/>
  <c r="P324" i="13"/>
  <c r="P325" i="13"/>
  <c r="P326" i="13"/>
  <c r="P327" i="13"/>
  <c r="P328" i="13"/>
  <c r="P329" i="13"/>
  <c r="P330" i="13"/>
  <c r="P331" i="13"/>
  <c r="P332" i="13"/>
  <c r="P333" i="13"/>
  <c r="P334" i="13"/>
  <c r="P335" i="13"/>
  <c r="P336" i="13"/>
  <c r="P337" i="13"/>
  <c r="P338" i="13"/>
  <c r="P339" i="13"/>
  <c r="P340" i="13"/>
  <c r="P341" i="13"/>
  <c r="P342" i="13"/>
  <c r="P343" i="13"/>
  <c r="P344" i="13"/>
  <c r="P345" i="13"/>
  <c r="P346" i="13"/>
  <c r="P347" i="13"/>
  <c r="P348" i="13"/>
  <c r="P349" i="13"/>
  <c r="P350" i="13"/>
  <c r="P351" i="13"/>
  <c r="P352" i="13"/>
  <c r="P353" i="13"/>
  <c r="P354" i="13"/>
  <c r="P355" i="13"/>
  <c r="P356" i="13"/>
  <c r="P357" i="13"/>
  <c r="P358" i="13"/>
  <c r="P359" i="13"/>
  <c r="P360" i="13"/>
  <c r="P361" i="13"/>
  <c r="P362" i="13"/>
  <c r="P363" i="13"/>
  <c r="P364" i="13"/>
  <c r="P365" i="13"/>
  <c r="P366" i="13"/>
  <c r="P367" i="13"/>
  <c r="P368" i="13"/>
  <c r="P369" i="13"/>
  <c r="P370" i="13"/>
  <c r="P371" i="13"/>
  <c r="P372" i="13"/>
  <c r="P373" i="13"/>
  <c r="P374" i="13"/>
  <c r="P375" i="13"/>
  <c r="P376" i="13"/>
  <c r="P377" i="13"/>
  <c r="P378" i="13"/>
  <c r="P379" i="13"/>
  <c r="P380" i="13"/>
  <c r="P381" i="13"/>
  <c r="P382" i="13"/>
  <c r="P383" i="13"/>
  <c r="P384" i="13"/>
  <c r="P385" i="13"/>
  <c r="P386" i="13"/>
  <c r="P387" i="13"/>
  <c r="P388" i="13"/>
  <c r="P389" i="13"/>
  <c r="P390" i="13"/>
  <c r="P391" i="13"/>
  <c r="P392" i="13"/>
  <c r="P393" i="13"/>
  <c r="P394" i="13"/>
  <c r="P395" i="13"/>
  <c r="P396" i="13"/>
  <c r="P397" i="13"/>
  <c r="P398" i="13"/>
  <c r="P399" i="13"/>
  <c r="P400" i="13"/>
  <c r="P401" i="13"/>
  <c r="P402" i="13"/>
  <c r="P323" i="13"/>
  <c r="Y323" i="13"/>
  <c r="X323" i="13"/>
  <c r="P263" i="13"/>
  <c r="P264" i="13"/>
  <c r="P265" i="13"/>
  <c r="P266" i="13"/>
  <c r="P267" i="13"/>
  <c r="P268" i="13"/>
  <c r="P269" i="13"/>
  <c r="P270" i="13"/>
  <c r="P271" i="13"/>
  <c r="P272" i="13"/>
  <c r="P273" i="13"/>
  <c r="P274" i="13"/>
  <c r="P275" i="13"/>
  <c r="P276" i="13"/>
  <c r="P277" i="13"/>
  <c r="P278" i="13"/>
  <c r="P279" i="13"/>
  <c r="P280" i="13"/>
  <c r="P281" i="13"/>
  <c r="P282" i="13"/>
  <c r="P283" i="13"/>
  <c r="P284" i="13"/>
  <c r="P285" i="13"/>
  <c r="P286" i="13"/>
  <c r="P287" i="13"/>
  <c r="P288" i="13"/>
  <c r="P289" i="13"/>
  <c r="P290" i="13"/>
  <c r="P291" i="13"/>
  <c r="P292" i="13"/>
  <c r="P293" i="13"/>
  <c r="P294" i="13"/>
  <c r="P295" i="13"/>
  <c r="P296" i="13"/>
  <c r="P297" i="13"/>
  <c r="P298" i="13"/>
  <c r="P299" i="13"/>
  <c r="P300" i="13"/>
  <c r="P301" i="13"/>
  <c r="P302" i="13"/>
  <c r="P303" i="13"/>
  <c r="P304" i="13"/>
  <c r="P305" i="13"/>
  <c r="P306" i="13"/>
  <c r="P307" i="13"/>
  <c r="P308" i="13"/>
  <c r="P309" i="13"/>
  <c r="P310" i="13"/>
  <c r="P311" i="13"/>
  <c r="P312" i="13"/>
  <c r="P313" i="13"/>
  <c r="P314" i="13"/>
  <c r="P315" i="13"/>
  <c r="P316" i="13"/>
  <c r="P317" i="13"/>
  <c r="P318" i="13"/>
  <c r="P319" i="13"/>
  <c r="P320" i="13"/>
  <c r="P321" i="13"/>
  <c r="P322" i="13"/>
  <c r="P247" i="13"/>
  <c r="P248" i="13"/>
  <c r="P249" i="13"/>
  <c r="P250" i="13"/>
  <c r="P251" i="13"/>
  <c r="P252" i="13"/>
  <c r="P253" i="13"/>
  <c r="P254" i="13"/>
  <c r="P255" i="13"/>
  <c r="P256" i="13"/>
  <c r="P257" i="13"/>
  <c r="P258" i="13"/>
  <c r="P259" i="13"/>
  <c r="P260" i="13"/>
  <c r="P261" i="13"/>
  <c r="P262" i="13"/>
  <c r="P244" i="13"/>
  <c r="P245" i="13"/>
  <c r="P246" i="13"/>
  <c r="P164" i="13"/>
  <c r="P165" i="13"/>
  <c r="P166" i="13"/>
  <c r="P167" i="13"/>
  <c r="P168" i="13"/>
  <c r="P169" i="13"/>
  <c r="P170" i="13"/>
  <c r="P171" i="13"/>
  <c r="P172" i="13"/>
  <c r="P173" i="13"/>
  <c r="P174" i="13"/>
  <c r="P175" i="13"/>
  <c r="P176" i="13"/>
  <c r="P177" i="13"/>
  <c r="P178" i="13"/>
  <c r="P179" i="13"/>
  <c r="P180" i="13"/>
  <c r="P181" i="13"/>
  <c r="P182" i="13"/>
  <c r="P183" i="13"/>
  <c r="P184" i="13"/>
  <c r="P185" i="13"/>
  <c r="P186" i="13"/>
  <c r="P187" i="13"/>
  <c r="P188" i="13"/>
  <c r="P189" i="13"/>
  <c r="P190" i="13"/>
  <c r="P191" i="13"/>
  <c r="P192" i="13"/>
  <c r="P193" i="13"/>
  <c r="P194" i="13"/>
  <c r="P195" i="13"/>
  <c r="P196" i="13"/>
  <c r="P197" i="13"/>
  <c r="P198" i="13"/>
  <c r="P199" i="13"/>
  <c r="P200" i="13"/>
  <c r="P201" i="13"/>
  <c r="P202" i="13"/>
  <c r="P203" i="13"/>
  <c r="P204" i="13"/>
  <c r="P205" i="13"/>
  <c r="P206" i="13"/>
  <c r="P207" i="13"/>
  <c r="P208" i="13"/>
  <c r="P209" i="13"/>
  <c r="P210" i="13"/>
  <c r="P211" i="13"/>
  <c r="P212" i="13"/>
  <c r="P213" i="13"/>
  <c r="P214" i="13"/>
  <c r="P215" i="13"/>
  <c r="P216" i="13"/>
  <c r="P217" i="13"/>
  <c r="P218" i="13"/>
  <c r="P219" i="13"/>
  <c r="P220" i="13"/>
  <c r="P221" i="13"/>
  <c r="P222" i="13"/>
  <c r="P223" i="13"/>
  <c r="P224" i="13"/>
  <c r="P225" i="13"/>
  <c r="P226" i="13"/>
  <c r="P227" i="13"/>
  <c r="P228" i="13"/>
  <c r="P229" i="13"/>
  <c r="P230" i="13"/>
  <c r="P231" i="13"/>
  <c r="P232" i="13"/>
  <c r="P233" i="13"/>
  <c r="P234" i="13"/>
  <c r="P235" i="13"/>
  <c r="P236" i="13"/>
  <c r="P237" i="13"/>
  <c r="P238" i="13"/>
  <c r="P239" i="13"/>
  <c r="P240" i="13"/>
  <c r="P241" i="13"/>
  <c r="P242" i="13"/>
  <c r="P163" i="13"/>
  <c r="O365" i="12"/>
  <c r="O366" i="12"/>
  <c r="O367" i="12"/>
  <c r="O368" i="12"/>
  <c r="O369" i="12"/>
  <c r="O370" i="12"/>
  <c r="O371" i="12"/>
  <c r="O372" i="12"/>
  <c r="O373" i="12"/>
  <c r="O374" i="12"/>
  <c r="O375" i="12"/>
  <c r="O376" i="12"/>
  <c r="O377" i="12"/>
  <c r="O378" i="12"/>
  <c r="O379" i="12"/>
  <c r="O380" i="12"/>
  <c r="O381" i="12"/>
  <c r="O382" i="12"/>
  <c r="O383" i="12"/>
  <c r="O384" i="12"/>
  <c r="O385" i="12"/>
  <c r="O386" i="12"/>
  <c r="O387" i="12"/>
  <c r="O388" i="12"/>
  <c r="O389" i="12"/>
  <c r="O390" i="12"/>
  <c r="O391" i="12"/>
  <c r="O392" i="12"/>
  <c r="O393" i="12"/>
  <c r="O394" i="12"/>
  <c r="O395" i="12"/>
  <c r="O396" i="12"/>
  <c r="O397" i="12"/>
  <c r="O398" i="12"/>
  <c r="O399" i="12"/>
  <c r="O400" i="12"/>
  <c r="O401" i="12"/>
  <c r="O402" i="12"/>
  <c r="O403" i="12"/>
  <c r="O404" i="12"/>
  <c r="O405" i="12"/>
  <c r="O406" i="12"/>
  <c r="O407" i="12"/>
  <c r="O408" i="12"/>
  <c r="O409" i="12"/>
  <c r="O410" i="12"/>
  <c r="O411" i="12"/>
  <c r="O412" i="12"/>
  <c r="O413" i="12"/>
  <c r="O414" i="12"/>
  <c r="O415" i="12"/>
  <c r="O416" i="12"/>
  <c r="O417" i="12"/>
  <c r="O418" i="12"/>
  <c r="O419" i="12"/>
  <c r="O420" i="12"/>
  <c r="O421" i="12"/>
  <c r="O422" i="12"/>
  <c r="O423" i="12"/>
  <c r="O424" i="12"/>
  <c r="O425" i="12"/>
  <c r="O426" i="12"/>
  <c r="O427" i="12"/>
  <c r="O428" i="12"/>
  <c r="O429" i="12"/>
  <c r="O430" i="12"/>
  <c r="O431" i="12"/>
  <c r="O432" i="12"/>
  <c r="O433" i="12"/>
  <c r="O434" i="12"/>
  <c r="O435" i="12"/>
  <c r="O364" i="12"/>
  <c r="Q364" i="12"/>
  <c r="P364" i="12"/>
  <c r="O304" i="12"/>
  <c r="O305" i="12"/>
  <c r="O306" i="12"/>
  <c r="O307" i="12"/>
  <c r="O308" i="12"/>
  <c r="O309" i="12"/>
  <c r="O310" i="12"/>
  <c r="O311" i="12"/>
  <c r="O312" i="12"/>
  <c r="O313" i="12"/>
  <c r="O314" i="12"/>
  <c r="O315" i="12"/>
  <c r="O316" i="12"/>
  <c r="O317" i="12"/>
  <c r="O318" i="12"/>
  <c r="O319" i="12"/>
  <c r="O320" i="12"/>
  <c r="O321" i="12"/>
  <c r="O322" i="12"/>
  <c r="O323" i="12"/>
  <c r="O324" i="12"/>
  <c r="O325" i="12"/>
  <c r="O326" i="12"/>
  <c r="O327" i="12"/>
  <c r="O328" i="12"/>
  <c r="O329" i="12"/>
  <c r="O330" i="12"/>
  <c r="O331" i="12"/>
  <c r="O332" i="12"/>
  <c r="O333" i="12"/>
  <c r="O334" i="12"/>
  <c r="O335" i="12"/>
  <c r="O336" i="12"/>
  <c r="O337" i="12"/>
  <c r="O338" i="12"/>
  <c r="O339" i="12"/>
  <c r="O340" i="12"/>
  <c r="O341" i="12"/>
  <c r="O342" i="12"/>
  <c r="O343" i="12"/>
  <c r="O344" i="12"/>
  <c r="O345" i="12"/>
  <c r="O346" i="12"/>
  <c r="O347" i="12"/>
  <c r="O348" i="12"/>
  <c r="O349" i="12"/>
  <c r="O350" i="12"/>
  <c r="O351" i="12"/>
  <c r="O352" i="12"/>
  <c r="O353" i="12"/>
  <c r="O354" i="12"/>
  <c r="O355" i="12"/>
  <c r="O356" i="12"/>
  <c r="O357" i="12"/>
  <c r="O358" i="12"/>
  <c r="O359" i="12"/>
  <c r="O360" i="12"/>
  <c r="O361" i="12"/>
  <c r="O362" i="12"/>
  <c r="O363" i="12"/>
  <c r="O293" i="12"/>
  <c r="O294" i="12"/>
  <c r="O295" i="12"/>
  <c r="O296" i="12"/>
  <c r="O297" i="12"/>
  <c r="O298" i="12"/>
  <c r="O299" i="12"/>
  <c r="O300" i="12"/>
  <c r="O301" i="12"/>
  <c r="O302" i="12"/>
  <c r="O303" i="12"/>
  <c r="O292" i="12"/>
  <c r="Q292" i="12"/>
  <c r="R292" i="12" s="1"/>
  <c r="P292" i="12"/>
  <c r="O222" i="12"/>
  <c r="O223" i="12"/>
  <c r="O224" i="12"/>
  <c r="O225" i="12"/>
  <c r="O226" i="12"/>
  <c r="O227" i="12"/>
  <c r="O228" i="12"/>
  <c r="O229" i="12"/>
  <c r="O230" i="12"/>
  <c r="O231" i="12"/>
  <c r="O232" i="12"/>
  <c r="O233" i="12"/>
  <c r="O234" i="12"/>
  <c r="O235" i="12"/>
  <c r="O236" i="12"/>
  <c r="O237" i="12"/>
  <c r="O238" i="12"/>
  <c r="O239" i="12"/>
  <c r="O240" i="12"/>
  <c r="O241" i="12"/>
  <c r="O242" i="12"/>
  <c r="O243" i="12"/>
  <c r="O244" i="12"/>
  <c r="O245" i="12"/>
  <c r="O246" i="12"/>
  <c r="O247" i="12"/>
  <c r="O248" i="12"/>
  <c r="O249" i="12"/>
  <c r="O250" i="12"/>
  <c r="O251" i="12"/>
  <c r="O252" i="12"/>
  <c r="O253" i="12"/>
  <c r="O254" i="12"/>
  <c r="O255" i="12"/>
  <c r="O256" i="12"/>
  <c r="O257" i="12"/>
  <c r="O258" i="12"/>
  <c r="O259" i="12"/>
  <c r="O260" i="12"/>
  <c r="O261" i="12"/>
  <c r="O262" i="12"/>
  <c r="O263" i="12"/>
  <c r="O264" i="12"/>
  <c r="O265" i="12"/>
  <c r="O266" i="12"/>
  <c r="O267" i="12"/>
  <c r="O268" i="12"/>
  <c r="O269" i="12"/>
  <c r="O270" i="12"/>
  <c r="O271" i="12"/>
  <c r="O272" i="12"/>
  <c r="O273" i="12"/>
  <c r="O274" i="12"/>
  <c r="O275" i="12"/>
  <c r="O276" i="12"/>
  <c r="O277" i="12"/>
  <c r="O278" i="12"/>
  <c r="O279" i="12"/>
  <c r="O280" i="12"/>
  <c r="O281" i="12"/>
  <c r="O282" i="12"/>
  <c r="O283" i="12"/>
  <c r="O284" i="12"/>
  <c r="O285" i="12"/>
  <c r="O286" i="12"/>
  <c r="O287" i="12"/>
  <c r="O288" i="12"/>
  <c r="O289" i="12"/>
  <c r="O290" i="12"/>
  <c r="O291" i="12"/>
  <c r="O221" i="12"/>
  <c r="O220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149" i="12"/>
  <c r="O150" i="12"/>
  <c r="O151" i="12"/>
  <c r="O148" i="12"/>
  <c r="Q148" i="12"/>
  <c r="R148" i="12" s="1"/>
  <c r="P148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76" i="12"/>
  <c r="L12" i="12"/>
  <c r="L20" i="12"/>
  <c r="L28" i="12"/>
  <c r="L36" i="12"/>
  <c r="L44" i="12"/>
  <c r="L52" i="12"/>
  <c r="L60" i="12"/>
  <c r="L68" i="12"/>
  <c r="K8" i="12"/>
  <c r="L8" i="12" s="1"/>
  <c r="K9" i="12"/>
  <c r="L9" i="12" s="1"/>
  <c r="K10" i="12"/>
  <c r="L10" i="12" s="1"/>
  <c r="K11" i="12"/>
  <c r="L11" i="12" s="1"/>
  <c r="K12" i="12"/>
  <c r="K13" i="12"/>
  <c r="L13" i="12" s="1"/>
  <c r="K14" i="12"/>
  <c r="L14" i="12" s="1"/>
  <c r="K15" i="12"/>
  <c r="L15" i="12" s="1"/>
  <c r="K16" i="12"/>
  <c r="L16" i="12" s="1"/>
  <c r="K17" i="12"/>
  <c r="L17" i="12" s="1"/>
  <c r="K18" i="12"/>
  <c r="L18" i="12" s="1"/>
  <c r="K19" i="12"/>
  <c r="L19" i="12" s="1"/>
  <c r="K20" i="12"/>
  <c r="K21" i="12"/>
  <c r="L21" i="12" s="1"/>
  <c r="K22" i="12"/>
  <c r="L22" i="12" s="1"/>
  <c r="K23" i="12"/>
  <c r="L23" i="12" s="1"/>
  <c r="K24" i="12"/>
  <c r="L24" i="12" s="1"/>
  <c r="K25" i="12"/>
  <c r="L25" i="12" s="1"/>
  <c r="K26" i="12"/>
  <c r="L26" i="12" s="1"/>
  <c r="K27" i="12"/>
  <c r="L27" i="12" s="1"/>
  <c r="K28" i="12"/>
  <c r="K29" i="12"/>
  <c r="L29" i="12" s="1"/>
  <c r="K30" i="12"/>
  <c r="L30" i="12" s="1"/>
  <c r="K31" i="12"/>
  <c r="L31" i="12" s="1"/>
  <c r="K32" i="12"/>
  <c r="L32" i="12" s="1"/>
  <c r="K33" i="12"/>
  <c r="L33" i="12" s="1"/>
  <c r="K34" i="12"/>
  <c r="L34" i="12" s="1"/>
  <c r="K35" i="12"/>
  <c r="L35" i="12" s="1"/>
  <c r="K36" i="12"/>
  <c r="K37" i="12"/>
  <c r="L37" i="12" s="1"/>
  <c r="K38" i="12"/>
  <c r="L38" i="12" s="1"/>
  <c r="K39" i="12"/>
  <c r="L39" i="12" s="1"/>
  <c r="K40" i="12"/>
  <c r="L40" i="12" s="1"/>
  <c r="K41" i="12"/>
  <c r="L41" i="12" s="1"/>
  <c r="K42" i="12"/>
  <c r="L42" i="12" s="1"/>
  <c r="K43" i="12"/>
  <c r="L43" i="12" s="1"/>
  <c r="K44" i="12"/>
  <c r="K45" i="12"/>
  <c r="L45" i="12" s="1"/>
  <c r="K46" i="12"/>
  <c r="L46" i="12" s="1"/>
  <c r="K47" i="12"/>
  <c r="L47" i="12" s="1"/>
  <c r="K48" i="12"/>
  <c r="L48" i="12" s="1"/>
  <c r="K49" i="12"/>
  <c r="L49" i="12" s="1"/>
  <c r="K50" i="12"/>
  <c r="L50" i="12" s="1"/>
  <c r="K51" i="12"/>
  <c r="L51" i="12" s="1"/>
  <c r="K52" i="12"/>
  <c r="K53" i="12"/>
  <c r="L53" i="12" s="1"/>
  <c r="K54" i="12"/>
  <c r="L54" i="12" s="1"/>
  <c r="K55" i="12"/>
  <c r="L55" i="12" s="1"/>
  <c r="K56" i="12"/>
  <c r="L56" i="12" s="1"/>
  <c r="K57" i="12"/>
  <c r="L57" i="12" s="1"/>
  <c r="K58" i="12"/>
  <c r="L58" i="12" s="1"/>
  <c r="K59" i="12"/>
  <c r="L59" i="12" s="1"/>
  <c r="K60" i="12"/>
  <c r="K61" i="12"/>
  <c r="L61" i="12" s="1"/>
  <c r="K62" i="12"/>
  <c r="L62" i="12" s="1"/>
  <c r="K63" i="12"/>
  <c r="L63" i="12" s="1"/>
  <c r="K64" i="12"/>
  <c r="L64" i="12" s="1"/>
  <c r="K65" i="12"/>
  <c r="L65" i="12" s="1"/>
  <c r="K66" i="12"/>
  <c r="L66" i="12" s="1"/>
  <c r="K67" i="12"/>
  <c r="L67" i="12" s="1"/>
  <c r="K68" i="12"/>
  <c r="K69" i="12"/>
  <c r="L69" i="12" s="1"/>
  <c r="K70" i="12"/>
  <c r="L70" i="12" s="1"/>
  <c r="K71" i="12"/>
  <c r="L71" i="12" s="1"/>
  <c r="K72" i="12"/>
  <c r="L72" i="12" s="1"/>
  <c r="K73" i="12"/>
  <c r="L73" i="12" s="1"/>
  <c r="K74" i="12"/>
  <c r="L74" i="12" s="1"/>
  <c r="K75" i="12"/>
  <c r="L75" i="12" s="1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6" i="12"/>
  <c r="O7" i="12"/>
  <c r="O5" i="12"/>
  <c r="O4" i="12"/>
  <c r="P4" i="12" s="1"/>
  <c r="AB80" i="11"/>
  <c r="AB81" i="11"/>
  <c r="AB82" i="11"/>
  <c r="AB83" i="11"/>
  <c r="N83" i="11"/>
  <c r="N82" i="11"/>
  <c r="N81" i="11"/>
  <c r="N80" i="11"/>
  <c r="N79" i="11"/>
  <c r="N78" i="11"/>
  <c r="N77" i="11"/>
  <c r="N76" i="11"/>
  <c r="N75" i="11"/>
  <c r="N74" i="11"/>
  <c r="N73" i="11"/>
  <c r="N72" i="11"/>
  <c r="N71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52" i="11"/>
  <c r="N44" i="11"/>
  <c r="N45" i="11"/>
  <c r="N46" i="11"/>
  <c r="N47" i="11"/>
  <c r="N48" i="11"/>
  <c r="N49" i="11"/>
  <c r="N50" i="11"/>
  <c r="N43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6" i="11"/>
  <c r="N5" i="11"/>
  <c r="O211" i="11"/>
  <c r="P211" i="11" s="1"/>
  <c r="W5" i="11" s="1"/>
  <c r="O202" i="11"/>
  <c r="P202" i="11" s="1"/>
  <c r="O164" i="11"/>
  <c r="P164" i="11" s="1"/>
  <c r="O530" i="11"/>
  <c r="P530" i="11" s="1"/>
  <c r="O511" i="11"/>
  <c r="P511" i="11" s="1"/>
  <c r="O502" i="11"/>
  <c r="O464" i="11"/>
  <c r="O450" i="11"/>
  <c r="P450" i="11" s="1"/>
  <c r="O431" i="11"/>
  <c r="P431" i="11" s="1"/>
  <c r="O422" i="11"/>
  <c r="P422" i="11" s="1"/>
  <c r="O384" i="11"/>
  <c r="O342" i="11"/>
  <c r="P342" i="11" s="1"/>
  <c r="O290" i="11"/>
  <c r="P290" i="11" s="1"/>
  <c r="O271" i="11"/>
  <c r="P271" i="11" s="1"/>
  <c r="O262" i="11"/>
  <c r="P262" i="11" s="1"/>
  <c r="O4" i="11"/>
  <c r="P4" i="11" s="1"/>
  <c r="AB467" i="11"/>
  <c r="AB468" i="11"/>
  <c r="AB469" i="11"/>
  <c r="AB470" i="11"/>
  <c r="AB471" i="11"/>
  <c r="AB472" i="11"/>
  <c r="AB473" i="11"/>
  <c r="AB474" i="11"/>
  <c r="AB475" i="11"/>
  <c r="AB476" i="11"/>
  <c r="AB477" i="11"/>
  <c r="AB478" i="11"/>
  <c r="AB479" i="11"/>
  <c r="AB480" i="11"/>
  <c r="AB481" i="11"/>
  <c r="AB482" i="11"/>
  <c r="AB483" i="11"/>
  <c r="AB484" i="11"/>
  <c r="AB485" i="11"/>
  <c r="AB486" i="11"/>
  <c r="AB487" i="11"/>
  <c r="AB488" i="11"/>
  <c r="AB489" i="11"/>
  <c r="AB490" i="11"/>
  <c r="AB491" i="11"/>
  <c r="AB492" i="11"/>
  <c r="AB493" i="11"/>
  <c r="AB494" i="11"/>
  <c r="AB495" i="11"/>
  <c r="AB496" i="11"/>
  <c r="AB497" i="11"/>
  <c r="AB498" i="11"/>
  <c r="AB499" i="11"/>
  <c r="AB500" i="11"/>
  <c r="AB501" i="11"/>
  <c r="AB465" i="11"/>
  <c r="AB464" i="11"/>
  <c r="AB292" i="11"/>
  <c r="AB293" i="11"/>
  <c r="AB294" i="11"/>
  <c r="AB295" i="11"/>
  <c r="AB296" i="11"/>
  <c r="AB297" i="11"/>
  <c r="AB298" i="11"/>
  <c r="AB299" i="11"/>
  <c r="AB300" i="11"/>
  <c r="AB301" i="11"/>
  <c r="AB302" i="11"/>
  <c r="AB303" i="11"/>
  <c r="AB291" i="11"/>
  <c r="AB290" i="11"/>
  <c r="AB273" i="11"/>
  <c r="AB274" i="11"/>
  <c r="AB275" i="11"/>
  <c r="AB276" i="11"/>
  <c r="AB277" i="11"/>
  <c r="AB278" i="11"/>
  <c r="AB279" i="11"/>
  <c r="AB280" i="11"/>
  <c r="AB281" i="11"/>
  <c r="AB282" i="11"/>
  <c r="AB283" i="11"/>
  <c r="AB284" i="11"/>
  <c r="AB285" i="11"/>
  <c r="AB286" i="11"/>
  <c r="AB287" i="11"/>
  <c r="AB288" i="11"/>
  <c r="AB289" i="11"/>
  <c r="AB272" i="11"/>
  <c r="AB271" i="11"/>
  <c r="AB264" i="11"/>
  <c r="AB265" i="11"/>
  <c r="AB266" i="11"/>
  <c r="AB267" i="11"/>
  <c r="AB268" i="11"/>
  <c r="AB269" i="11"/>
  <c r="AB270" i="11"/>
  <c r="AB263" i="11"/>
  <c r="AB262" i="11"/>
  <c r="AB226" i="11"/>
  <c r="AB227" i="11"/>
  <c r="AB228" i="11"/>
  <c r="AB229" i="11"/>
  <c r="AB230" i="11"/>
  <c r="AB231" i="11"/>
  <c r="AB232" i="11"/>
  <c r="AB233" i="11"/>
  <c r="AB234" i="11"/>
  <c r="AB235" i="11"/>
  <c r="AB236" i="11"/>
  <c r="AB237" i="11"/>
  <c r="AB238" i="11"/>
  <c r="AB239" i="11"/>
  <c r="AB240" i="11"/>
  <c r="AB241" i="11"/>
  <c r="AB242" i="11"/>
  <c r="AB243" i="11"/>
  <c r="AB244" i="11"/>
  <c r="AB245" i="11"/>
  <c r="AB246" i="11"/>
  <c r="AB247" i="11"/>
  <c r="AB248" i="11"/>
  <c r="AB249" i="11"/>
  <c r="AB250" i="11"/>
  <c r="AB251" i="11"/>
  <c r="AB252" i="11"/>
  <c r="AB253" i="11"/>
  <c r="AB254" i="11"/>
  <c r="AB255" i="11"/>
  <c r="AB256" i="11"/>
  <c r="AB257" i="11"/>
  <c r="AB258" i="11"/>
  <c r="AB259" i="11"/>
  <c r="AB260" i="11"/>
  <c r="AB261" i="11"/>
  <c r="AB225" i="11"/>
  <c r="AB224" i="11"/>
  <c r="AF464" i="11"/>
  <c r="AE464" i="11"/>
  <c r="AB530" i="11"/>
  <c r="AB502" i="11"/>
  <c r="AB503" i="11"/>
  <c r="AB504" i="11"/>
  <c r="AB505" i="11"/>
  <c r="AB506" i="11"/>
  <c r="AB507" i="11"/>
  <c r="AB508" i="11"/>
  <c r="AB509" i="11"/>
  <c r="AB510" i="11"/>
  <c r="AB511" i="11"/>
  <c r="AB512" i="11"/>
  <c r="AB513" i="11"/>
  <c r="AB514" i="11"/>
  <c r="AB515" i="11"/>
  <c r="AB516" i="11"/>
  <c r="AB517" i="11"/>
  <c r="AB518" i="11"/>
  <c r="AB519" i="11"/>
  <c r="AB520" i="11"/>
  <c r="AB521" i="11"/>
  <c r="AB522" i="11"/>
  <c r="AB523" i="11"/>
  <c r="AB524" i="11"/>
  <c r="AB525" i="11"/>
  <c r="AB526" i="11"/>
  <c r="AB527" i="11"/>
  <c r="AB528" i="11"/>
  <c r="AB529" i="11"/>
  <c r="AB531" i="11"/>
  <c r="AB532" i="11"/>
  <c r="AB533" i="11"/>
  <c r="AB534" i="11"/>
  <c r="AB535" i="11"/>
  <c r="AB536" i="11"/>
  <c r="AB537" i="11"/>
  <c r="AB538" i="11"/>
  <c r="AB539" i="11"/>
  <c r="AB540" i="11"/>
  <c r="AB541" i="11"/>
  <c r="AB542" i="11"/>
  <c r="AB543" i="11"/>
  <c r="AB466" i="11"/>
  <c r="AB450" i="11"/>
  <c r="AB451" i="11"/>
  <c r="AB452" i="11"/>
  <c r="AB453" i="11"/>
  <c r="AB454" i="11"/>
  <c r="AB455" i="11"/>
  <c r="AB456" i="11"/>
  <c r="AB457" i="11"/>
  <c r="AB458" i="11"/>
  <c r="AB459" i="11"/>
  <c r="AB460" i="11"/>
  <c r="AB461" i="11"/>
  <c r="AB462" i="11"/>
  <c r="AB463" i="11"/>
  <c r="AB402" i="11"/>
  <c r="AB403" i="11"/>
  <c r="AB404" i="11"/>
  <c r="AB405" i="11"/>
  <c r="AB406" i="11"/>
  <c r="AB407" i="11"/>
  <c r="AB408" i="11"/>
  <c r="AB409" i="11"/>
  <c r="AB410" i="11"/>
  <c r="AB411" i="11"/>
  <c r="AB412" i="11"/>
  <c r="AB413" i="11"/>
  <c r="AB414" i="11"/>
  <c r="AB415" i="11"/>
  <c r="AB416" i="11"/>
  <c r="AB417" i="11"/>
  <c r="AB418" i="11"/>
  <c r="AB419" i="11"/>
  <c r="AB420" i="11"/>
  <c r="AB421" i="11"/>
  <c r="AB422" i="11"/>
  <c r="AB423" i="11"/>
  <c r="AB424" i="11"/>
  <c r="AB425" i="11"/>
  <c r="AB426" i="11"/>
  <c r="AB427" i="11"/>
  <c r="AB428" i="11"/>
  <c r="AB429" i="11"/>
  <c r="AB430" i="11"/>
  <c r="AB431" i="11"/>
  <c r="AB432" i="11"/>
  <c r="AB433" i="11"/>
  <c r="AB434" i="11"/>
  <c r="AB435" i="11"/>
  <c r="AB436" i="11"/>
  <c r="AB437" i="11"/>
  <c r="AB438" i="11"/>
  <c r="AB439" i="11"/>
  <c r="AB440" i="11"/>
  <c r="AB441" i="11"/>
  <c r="AB442" i="11"/>
  <c r="AB443" i="11"/>
  <c r="AB444" i="11"/>
  <c r="AB445" i="11"/>
  <c r="AB446" i="11"/>
  <c r="AB447" i="11"/>
  <c r="AB448" i="11"/>
  <c r="AB449" i="11"/>
  <c r="AB385" i="11"/>
  <c r="AB386" i="11"/>
  <c r="AB387" i="11"/>
  <c r="AB388" i="11"/>
  <c r="AB389" i="11"/>
  <c r="AB390" i="11"/>
  <c r="AB391" i="11"/>
  <c r="AB392" i="11"/>
  <c r="AB393" i="11"/>
  <c r="AB394" i="11"/>
  <c r="AB395" i="11"/>
  <c r="AB396" i="11"/>
  <c r="AB397" i="11"/>
  <c r="AB398" i="11"/>
  <c r="AB399" i="11"/>
  <c r="AB400" i="11"/>
  <c r="AB401" i="11"/>
  <c r="AB384" i="11"/>
  <c r="O224" i="11"/>
  <c r="P224" i="11" s="1"/>
  <c r="AB166" i="11"/>
  <c r="AB167" i="11"/>
  <c r="AB168" i="11"/>
  <c r="AB169" i="11"/>
  <c r="AB170" i="11"/>
  <c r="AB171" i="11"/>
  <c r="AB172" i="11"/>
  <c r="AB173" i="11"/>
  <c r="AB174" i="11"/>
  <c r="AB175" i="11"/>
  <c r="AB176" i="11"/>
  <c r="AB177" i="11"/>
  <c r="AB178" i="11"/>
  <c r="AB179" i="11"/>
  <c r="AB180" i="11"/>
  <c r="AB181" i="11"/>
  <c r="AB182" i="11"/>
  <c r="AB183" i="11"/>
  <c r="AB184" i="11"/>
  <c r="AB185" i="11"/>
  <c r="AB186" i="11"/>
  <c r="AB187" i="11"/>
  <c r="AB188" i="11"/>
  <c r="AB189" i="11"/>
  <c r="AB190" i="11"/>
  <c r="AB191" i="11"/>
  <c r="AB192" i="11"/>
  <c r="AB193" i="11"/>
  <c r="AB194" i="11"/>
  <c r="AB195" i="11"/>
  <c r="AB196" i="11"/>
  <c r="AB197" i="11"/>
  <c r="AB198" i="11"/>
  <c r="AB199" i="11"/>
  <c r="AB200" i="11"/>
  <c r="AB201" i="11"/>
  <c r="AB202" i="11"/>
  <c r="AB203" i="11"/>
  <c r="AB204" i="11"/>
  <c r="AB205" i="11"/>
  <c r="AB206" i="11"/>
  <c r="AB207" i="11"/>
  <c r="AB208" i="11"/>
  <c r="AB209" i="11"/>
  <c r="AB210" i="11"/>
  <c r="AB211" i="11"/>
  <c r="AB212" i="11"/>
  <c r="AB213" i="11"/>
  <c r="AB214" i="11"/>
  <c r="AB215" i="11"/>
  <c r="AB216" i="11"/>
  <c r="AB217" i="11"/>
  <c r="AB218" i="11"/>
  <c r="AB219" i="11"/>
  <c r="AB220" i="11"/>
  <c r="AB221" i="11"/>
  <c r="AB222" i="11"/>
  <c r="AB223" i="11"/>
  <c r="AB165" i="11"/>
  <c r="AB164" i="11"/>
  <c r="AB92" i="11"/>
  <c r="AB93" i="11"/>
  <c r="AB94" i="11"/>
  <c r="AB95" i="11"/>
  <c r="AB96" i="11"/>
  <c r="AB97" i="11"/>
  <c r="AB98" i="11"/>
  <c r="AB99" i="11"/>
  <c r="AB100" i="11"/>
  <c r="AB101" i="11"/>
  <c r="AB102" i="11"/>
  <c r="AB103" i="11"/>
  <c r="AB104" i="11"/>
  <c r="AB105" i="11"/>
  <c r="AB106" i="11"/>
  <c r="AB107" i="11"/>
  <c r="AB108" i="11"/>
  <c r="AB109" i="11"/>
  <c r="AB110" i="11"/>
  <c r="AB111" i="11"/>
  <c r="AB112" i="11"/>
  <c r="AB113" i="11"/>
  <c r="AB114" i="11"/>
  <c r="AB115" i="11"/>
  <c r="AB116" i="11"/>
  <c r="AB117" i="11"/>
  <c r="AB118" i="11"/>
  <c r="AB119" i="11"/>
  <c r="AB120" i="11"/>
  <c r="AB121" i="11"/>
  <c r="AB122" i="11"/>
  <c r="AB123" i="11"/>
  <c r="AB124" i="11"/>
  <c r="AB125" i="11"/>
  <c r="AB126" i="11"/>
  <c r="AB127" i="11"/>
  <c r="AB128" i="11"/>
  <c r="AB129" i="11"/>
  <c r="AB130" i="11"/>
  <c r="AB131" i="11"/>
  <c r="AB132" i="11"/>
  <c r="AB133" i="11"/>
  <c r="AB134" i="11"/>
  <c r="AB135" i="11"/>
  <c r="AB136" i="11"/>
  <c r="AB137" i="11"/>
  <c r="AB138" i="11"/>
  <c r="AB139" i="11"/>
  <c r="AB140" i="11"/>
  <c r="AB141" i="11"/>
  <c r="AB142" i="11"/>
  <c r="AB143" i="11"/>
  <c r="AB144" i="11"/>
  <c r="AB145" i="11"/>
  <c r="AB146" i="11"/>
  <c r="AB147" i="11"/>
  <c r="AB148" i="11"/>
  <c r="AB149" i="11"/>
  <c r="AB150" i="11"/>
  <c r="AB151" i="11"/>
  <c r="AB152" i="11"/>
  <c r="AB153" i="11"/>
  <c r="AB154" i="11"/>
  <c r="AB155" i="11"/>
  <c r="AB156" i="11"/>
  <c r="AB157" i="11"/>
  <c r="AB158" i="11"/>
  <c r="AB159" i="11"/>
  <c r="AB160" i="11"/>
  <c r="AB161" i="11"/>
  <c r="AB162" i="11"/>
  <c r="AB163" i="11"/>
  <c r="AB86" i="11"/>
  <c r="AB87" i="11"/>
  <c r="AB88" i="11"/>
  <c r="AB89" i="11"/>
  <c r="AB90" i="11"/>
  <c r="AB91" i="11"/>
  <c r="N51" i="11"/>
  <c r="N42" i="11"/>
  <c r="N4" i="11"/>
  <c r="AB85" i="11"/>
  <c r="AB84" i="11"/>
  <c r="AB5" i="11"/>
  <c r="AB6" i="11"/>
  <c r="AB7" i="11"/>
  <c r="AB8" i="11"/>
  <c r="AB9" i="11"/>
  <c r="AB10" i="11"/>
  <c r="AB11" i="11"/>
  <c r="AB12" i="11"/>
  <c r="AB13" i="11"/>
  <c r="AB14" i="11"/>
  <c r="AB15" i="11"/>
  <c r="AB16" i="11"/>
  <c r="AB17" i="11"/>
  <c r="AB18" i="11"/>
  <c r="AB19" i="11"/>
  <c r="AB20" i="11"/>
  <c r="AB21" i="11"/>
  <c r="AB22" i="11"/>
  <c r="AB23" i="11"/>
  <c r="AB24" i="11"/>
  <c r="AB25" i="11"/>
  <c r="AB26" i="11"/>
  <c r="AB27" i="11"/>
  <c r="AB28" i="11"/>
  <c r="AB29" i="11"/>
  <c r="AB30" i="11"/>
  <c r="AB31" i="11"/>
  <c r="AB32" i="11"/>
  <c r="AB33" i="11"/>
  <c r="AB34" i="11"/>
  <c r="AB35" i="11"/>
  <c r="AB36" i="11"/>
  <c r="AB37" i="11"/>
  <c r="AB38" i="11"/>
  <c r="AB39" i="11"/>
  <c r="AB40" i="11"/>
  <c r="AB41" i="11"/>
  <c r="AB42" i="11"/>
  <c r="AB43" i="11"/>
  <c r="AB44" i="11"/>
  <c r="AB45" i="11"/>
  <c r="AB46" i="11"/>
  <c r="AB47" i="11"/>
  <c r="AB48" i="11"/>
  <c r="AB49" i="11"/>
  <c r="AB50" i="11"/>
  <c r="AB51" i="11"/>
  <c r="AB52" i="11"/>
  <c r="AB53" i="11"/>
  <c r="AB54" i="11"/>
  <c r="AB55" i="11"/>
  <c r="AB56" i="11"/>
  <c r="AB57" i="11"/>
  <c r="AB58" i="11"/>
  <c r="AB59" i="11"/>
  <c r="AB60" i="11"/>
  <c r="AB61" i="11"/>
  <c r="AB62" i="11"/>
  <c r="AB63" i="11"/>
  <c r="AB64" i="11"/>
  <c r="AB65" i="11"/>
  <c r="AB66" i="11"/>
  <c r="AB67" i="11"/>
  <c r="AB68" i="11"/>
  <c r="AB69" i="11"/>
  <c r="AB70" i="11"/>
  <c r="AB71" i="11"/>
  <c r="AB72" i="11"/>
  <c r="AB73" i="11"/>
  <c r="AB74" i="11"/>
  <c r="AB75" i="11"/>
  <c r="AB76" i="11"/>
  <c r="AB77" i="11"/>
  <c r="AB78" i="11"/>
  <c r="AB79" i="11"/>
  <c r="AB4" i="11"/>
  <c r="AB2" i="11"/>
  <c r="AC2" i="11" s="1"/>
  <c r="T364" i="12"/>
  <c r="U364" i="12" s="1"/>
  <c r="T292" i="12"/>
  <c r="U292" i="12" s="1"/>
  <c r="T220" i="12"/>
  <c r="U220" i="12" s="1"/>
  <c r="T148" i="12"/>
  <c r="U148" i="12" s="1"/>
  <c r="S4" i="12"/>
  <c r="T4" i="12" s="1"/>
  <c r="W464" i="11"/>
  <c r="X464" i="11" s="1"/>
  <c r="W384" i="11"/>
  <c r="X384" i="11" s="1"/>
  <c r="W304" i="11"/>
  <c r="X304" i="11" s="1"/>
  <c r="W224" i="11"/>
  <c r="X224" i="11" s="1"/>
  <c r="W164" i="11"/>
  <c r="X164" i="11" s="1"/>
  <c r="Y3" i="11"/>
  <c r="Z3" i="11" s="1"/>
  <c r="U483" i="13"/>
  <c r="V483" i="13" s="1"/>
  <c r="U403" i="13"/>
  <c r="V403" i="13" s="1"/>
  <c r="U323" i="13"/>
  <c r="V323" i="13" s="1"/>
  <c r="U243" i="13"/>
  <c r="V243" i="13" s="1"/>
  <c r="U163" i="13"/>
  <c r="V163" i="13" s="1"/>
  <c r="U3" i="13"/>
  <c r="V3" i="13" s="1"/>
  <c r="U83" i="13"/>
  <c r="V83" i="13" s="1"/>
  <c r="N549" i="13"/>
  <c r="O549" i="13" s="1"/>
  <c r="N530" i="13"/>
  <c r="O530" i="13" s="1"/>
  <c r="N521" i="13"/>
  <c r="O521" i="13" s="1"/>
  <c r="N469" i="13"/>
  <c r="O469" i="13" s="1"/>
  <c r="N450" i="13"/>
  <c r="O450" i="13" s="1"/>
  <c r="N441" i="13"/>
  <c r="O441" i="13" s="1"/>
  <c r="N403" i="13"/>
  <c r="O403" i="13" s="1"/>
  <c r="N149" i="13"/>
  <c r="O149" i="13" s="1"/>
  <c r="N130" i="13"/>
  <c r="O130" i="13" s="1"/>
  <c r="N121" i="13"/>
  <c r="O121" i="13" s="1"/>
  <c r="N69" i="13"/>
  <c r="O69" i="13" s="1"/>
  <c r="N50" i="13"/>
  <c r="O50" i="13" s="1"/>
  <c r="N41" i="13"/>
  <c r="O41" i="13" s="1"/>
  <c r="N3" i="13"/>
  <c r="O3" i="13" s="1"/>
  <c r="Q3" i="13" s="1"/>
  <c r="U530" i="11"/>
  <c r="U511" i="11"/>
  <c r="U502" i="11"/>
  <c r="U464" i="11"/>
  <c r="U450" i="11"/>
  <c r="U431" i="11"/>
  <c r="U422" i="11"/>
  <c r="U384" i="11"/>
  <c r="U150" i="11"/>
  <c r="U131" i="11"/>
  <c r="U84" i="11"/>
  <c r="R5" i="11"/>
  <c r="U42" i="11"/>
  <c r="U51" i="11"/>
  <c r="P502" i="11"/>
  <c r="P464" i="11"/>
  <c r="O84" i="11"/>
  <c r="P84" i="11" s="1"/>
  <c r="O131" i="11"/>
  <c r="P131" i="11" s="1"/>
  <c r="O70" i="11"/>
  <c r="P70" i="11" s="1"/>
  <c r="O51" i="11"/>
  <c r="P51" i="11" s="1"/>
  <c r="O42" i="11"/>
  <c r="P42" i="11" s="1"/>
  <c r="R4" i="11"/>
  <c r="Q4" i="11"/>
  <c r="M28" i="14"/>
  <c r="M29" i="14"/>
  <c r="M30" i="14"/>
  <c r="L28" i="14"/>
  <c r="L29" i="14"/>
  <c r="L30" i="14"/>
  <c r="M27" i="14"/>
  <c r="L27" i="14"/>
  <c r="M22" i="14"/>
  <c r="M21" i="14"/>
  <c r="M20" i="14"/>
  <c r="L20" i="14"/>
  <c r="L21" i="14"/>
  <c r="L22" i="14"/>
  <c r="M19" i="14"/>
  <c r="L19" i="14"/>
  <c r="M24" i="14"/>
  <c r="M25" i="14"/>
  <c r="M26" i="14"/>
  <c r="M23" i="14"/>
  <c r="L24" i="14"/>
  <c r="L25" i="14"/>
  <c r="L26" i="14"/>
  <c r="L23" i="14"/>
  <c r="M18" i="14"/>
  <c r="M17" i="14"/>
  <c r="L18" i="14"/>
  <c r="L17" i="14"/>
  <c r="M11" i="14"/>
  <c r="M12" i="14"/>
  <c r="M13" i="14"/>
  <c r="M14" i="14"/>
  <c r="L14" i="14"/>
  <c r="L11" i="14"/>
  <c r="L12" i="14"/>
  <c r="L13" i="14"/>
  <c r="M8" i="14"/>
  <c r="M9" i="14"/>
  <c r="M10" i="14"/>
  <c r="L8" i="14"/>
  <c r="L9" i="14"/>
  <c r="L10" i="14"/>
  <c r="L7" i="14"/>
  <c r="M7" i="14" s="1"/>
  <c r="M4" i="14"/>
  <c r="M5" i="14"/>
  <c r="M6" i="14"/>
  <c r="L4" i="14"/>
  <c r="L5" i="14"/>
  <c r="L6" i="14"/>
  <c r="M3" i="14"/>
  <c r="L3" i="14"/>
  <c r="N389" i="13"/>
  <c r="O389" i="13" s="1"/>
  <c r="N370" i="13"/>
  <c r="O370" i="13" s="1"/>
  <c r="N361" i="13"/>
  <c r="O361" i="13" s="1"/>
  <c r="N323" i="13"/>
  <c r="O323" i="13" s="1"/>
  <c r="N309" i="13"/>
  <c r="O309" i="13" s="1"/>
  <c r="N290" i="13"/>
  <c r="O290" i="13" s="1"/>
  <c r="N281" i="13"/>
  <c r="O281" i="13" s="1"/>
  <c r="N243" i="13"/>
  <c r="O243" i="13" s="1"/>
  <c r="N229" i="13"/>
  <c r="O229" i="13" s="1"/>
  <c r="N210" i="13"/>
  <c r="O210" i="13" s="1"/>
  <c r="N201" i="13"/>
  <c r="O201" i="13" s="1"/>
  <c r="N163" i="13"/>
  <c r="O163" i="13" s="1"/>
  <c r="K365" i="12"/>
  <c r="L365" i="12" s="1"/>
  <c r="K366" i="12"/>
  <c r="L366" i="12" s="1"/>
  <c r="K367" i="12"/>
  <c r="L367" i="12" s="1"/>
  <c r="K364" i="12"/>
  <c r="L364" i="12" s="1"/>
  <c r="K293" i="12"/>
  <c r="L293" i="12" s="1"/>
  <c r="K294" i="12"/>
  <c r="L294" i="12" s="1"/>
  <c r="K295" i="12"/>
  <c r="L295" i="12" s="1"/>
  <c r="K292" i="12"/>
  <c r="L292" i="12" s="1"/>
  <c r="K221" i="12"/>
  <c r="L221" i="12" s="1"/>
  <c r="K222" i="12"/>
  <c r="L222" i="12" s="1"/>
  <c r="K223" i="12"/>
  <c r="L223" i="12" s="1"/>
  <c r="K220" i="12"/>
  <c r="L220" i="12" s="1"/>
  <c r="K149" i="12"/>
  <c r="L149" i="12" s="1"/>
  <c r="K150" i="12"/>
  <c r="L150" i="12" s="1"/>
  <c r="K151" i="12"/>
  <c r="L151" i="12" s="1"/>
  <c r="K148" i="12"/>
  <c r="L148" i="12" s="1"/>
  <c r="K77" i="12"/>
  <c r="L77" i="12" s="1"/>
  <c r="K78" i="12"/>
  <c r="L78" i="12" s="1"/>
  <c r="K79" i="12"/>
  <c r="L79" i="12" s="1"/>
  <c r="K76" i="12"/>
  <c r="L76" i="12" s="1"/>
  <c r="K7" i="12"/>
  <c r="L7" i="12" s="1"/>
  <c r="K6" i="12"/>
  <c r="L6" i="12" s="1"/>
  <c r="K5" i="12"/>
  <c r="L5" i="12" s="1"/>
  <c r="L4" i="12"/>
  <c r="P384" i="11"/>
  <c r="O150" i="11"/>
  <c r="P150" i="11" s="1"/>
  <c r="J489" i="9"/>
  <c r="K489" i="9" s="1"/>
  <c r="L489" i="9" s="1"/>
  <c r="J488" i="9"/>
  <c r="K488" i="9" s="1"/>
  <c r="L488" i="9" s="1"/>
  <c r="J487" i="9"/>
  <c r="K487" i="9" s="1"/>
  <c r="L487" i="9" s="1"/>
  <c r="K486" i="9"/>
  <c r="L486" i="9" s="1"/>
  <c r="J486" i="9"/>
  <c r="K485" i="9"/>
  <c r="L485" i="9" s="1"/>
  <c r="J485" i="9"/>
  <c r="K484" i="9"/>
  <c r="L484" i="9" s="1"/>
  <c r="J484" i="9"/>
  <c r="J483" i="9"/>
  <c r="K483" i="9" s="1"/>
  <c r="L483" i="9" s="1"/>
  <c r="L482" i="9"/>
  <c r="K482" i="9"/>
  <c r="J482" i="9"/>
  <c r="L481" i="9"/>
  <c r="J481" i="9"/>
  <c r="K481" i="9" s="1"/>
  <c r="J480" i="9"/>
  <c r="K480" i="9" s="1"/>
  <c r="L480" i="9" s="1"/>
  <c r="K479" i="9"/>
  <c r="L479" i="9" s="1"/>
  <c r="J479" i="9"/>
  <c r="K478" i="9"/>
  <c r="L478" i="9" s="1"/>
  <c r="J478" i="9"/>
  <c r="J477" i="9"/>
  <c r="K477" i="9" s="1"/>
  <c r="L477" i="9" s="1"/>
  <c r="K476" i="9"/>
  <c r="L476" i="9" s="1"/>
  <c r="J476" i="9"/>
  <c r="J475" i="9"/>
  <c r="K475" i="9" s="1"/>
  <c r="L475" i="9" s="1"/>
  <c r="J474" i="9"/>
  <c r="K474" i="9" s="1"/>
  <c r="L474" i="9" s="1"/>
  <c r="J473" i="9"/>
  <c r="K473" i="9" s="1"/>
  <c r="L473" i="9" s="1"/>
  <c r="K472" i="9"/>
  <c r="L472" i="9" s="1"/>
  <c r="J472" i="9"/>
  <c r="J471" i="9"/>
  <c r="K471" i="9" s="1"/>
  <c r="L471" i="9" s="1"/>
  <c r="K470" i="9"/>
  <c r="L470" i="9" s="1"/>
  <c r="J470" i="9"/>
  <c r="L469" i="9"/>
  <c r="K469" i="9"/>
  <c r="J469" i="9"/>
  <c r="L468" i="9"/>
  <c r="K468" i="9"/>
  <c r="J468" i="9"/>
  <c r="J467" i="9"/>
  <c r="K467" i="9" s="1"/>
  <c r="L467" i="9" s="1"/>
  <c r="K466" i="9"/>
  <c r="L466" i="9" s="1"/>
  <c r="J466" i="9"/>
  <c r="L465" i="9"/>
  <c r="J465" i="9"/>
  <c r="K465" i="9" s="1"/>
  <c r="J464" i="9"/>
  <c r="K464" i="9" s="1"/>
  <c r="L464" i="9" s="1"/>
  <c r="J463" i="9"/>
  <c r="K463" i="9" s="1"/>
  <c r="L463" i="9" s="1"/>
  <c r="K462" i="9"/>
  <c r="L462" i="9" s="1"/>
  <c r="J462" i="9"/>
  <c r="J461" i="9"/>
  <c r="K461" i="9" s="1"/>
  <c r="L461" i="9" s="1"/>
  <c r="L460" i="9"/>
  <c r="K460" i="9"/>
  <c r="J460" i="9"/>
  <c r="J459" i="9"/>
  <c r="K459" i="9" s="1"/>
  <c r="L459" i="9" s="1"/>
  <c r="J458" i="9"/>
  <c r="K458" i="9" s="1"/>
  <c r="L458" i="9" s="1"/>
  <c r="L457" i="9"/>
  <c r="J457" i="9"/>
  <c r="K457" i="9" s="1"/>
  <c r="K456" i="9"/>
  <c r="L456" i="9" s="1"/>
  <c r="J456" i="9"/>
  <c r="J455" i="9"/>
  <c r="K455" i="9" s="1"/>
  <c r="L455" i="9" s="1"/>
  <c r="K454" i="9"/>
  <c r="L454" i="9" s="1"/>
  <c r="J454" i="9"/>
  <c r="K453" i="9"/>
  <c r="L453" i="9" s="1"/>
  <c r="J453" i="9"/>
  <c r="L452" i="9"/>
  <c r="K452" i="9"/>
  <c r="J452" i="9"/>
  <c r="L451" i="9"/>
  <c r="J451" i="9"/>
  <c r="K451" i="9" s="1"/>
  <c r="K450" i="9"/>
  <c r="L450" i="9" s="1"/>
  <c r="J450" i="9"/>
  <c r="L449" i="9"/>
  <c r="J449" i="9"/>
  <c r="K449" i="9" s="1"/>
  <c r="J448" i="9"/>
  <c r="K448" i="9" s="1"/>
  <c r="L448" i="9" s="1"/>
  <c r="J447" i="9"/>
  <c r="K447" i="9" s="1"/>
  <c r="L447" i="9" s="1"/>
  <c r="K446" i="9"/>
  <c r="L446" i="9" s="1"/>
  <c r="J446" i="9"/>
  <c r="J445" i="9"/>
  <c r="K445" i="9" s="1"/>
  <c r="L445" i="9" s="1"/>
  <c r="K444" i="9"/>
  <c r="L444" i="9" s="1"/>
  <c r="J444" i="9"/>
  <c r="J443" i="9"/>
  <c r="K443" i="9" s="1"/>
  <c r="L443" i="9" s="1"/>
  <c r="J442" i="9"/>
  <c r="K442" i="9" s="1"/>
  <c r="L442" i="9" s="1"/>
  <c r="L441" i="9"/>
  <c r="J441" i="9"/>
  <c r="K441" i="9" s="1"/>
  <c r="K440" i="9"/>
  <c r="L440" i="9" s="1"/>
  <c r="J440" i="9"/>
  <c r="J439" i="9"/>
  <c r="K439" i="9" s="1"/>
  <c r="L439" i="9" s="1"/>
  <c r="K438" i="9"/>
  <c r="L438" i="9" s="1"/>
  <c r="J438" i="9"/>
  <c r="K437" i="9"/>
  <c r="L437" i="9" s="1"/>
  <c r="J437" i="9"/>
  <c r="L436" i="9"/>
  <c r="K436" i="9"/>
  <c r="J436" i="9"/>
  <c r="L435" i="9"/>
  <c r="J435" i="9"/>
  <c r="K435" i="9" s="1"/>
  <c r="K434" i="9"/>
  <c r="L434" i="9" s="1"/>
  <c r="J434" i="9"/>
  <c r="L433" i="9"/>
  <c r="J433" i="9"/>
  <c r="K433" i="9" s="1"/>
  <c r="J432" i="9"/>
  <c r="K432" i="9" s="1"/>
  <c r="L432" i="9" s="1"/>
  <c r="J431" i="9"/>
  <c r="K430" i="9"/>
  <c r="L430" i="9" s="1"/>
  <c r="J430" i="9"/>
  <c r="L429" i="9"/>
  <c r="J429" i="9"/>
  <c r="K429" i="9" s="1"/>
  <c r="K428" i="9"/>
  <c r="L428" i="9" s="1"/>
  <c r="J428" i="9"/>
  <c r="L427" i="9"/>
  <c r="J427" i="9"/>
  <c r="K427" i="9" s="1"/>
  <c r="J426" i="9"/>
  <c r="K426" i="9" s="1"/>
  <c r="L426" i="9" s="1"/>
  <c r="J425" i="9"/>
  <c r="K425" i="9" s="1"/>
  <c r="L425" i="9" s="1"/>
  <c r="K424" i="9"/>
  <c r="L424" i="9" s="1"/>
  <c r="J424" i="9"/>
  <c r="L423" i="9"/>
  <c r="J423" i="9"/>
  <c r="K423" i="9" s="1"/>
  <c r="K422" i="9"/>
  <c r="L422" i="9" s="1"/>
  <c r="J422" i="9"/>
  <c r="J421" i="9"/>
  <c r="K420" i="9"/>
  <c r="L420" i="9" s="1"/>
  <c r="J420" i="9"/>
  <c r="K419" i="9"/>
  <c r="L419" i="9" s="1"/>
  <c r="J419" i="9"/>
  <c r="K418" i="9"/>
  <c r="L418" i="9" s="1"/>
  <c r="J418" i="9"/>
  <c r="J417" i="9"/>
  <c r="K417" i="9" s="1"/>
  <c r="L417" i="9" s="1"/>
  <c r="K416" i="9"/>
  <c r="L416" i="9" s="1"/>
  <c r="J416" i="9"/>
  <c r="J415" i="9"/>
  <c r="K415" i="9" s="1"/>
  <c r="L415" i="9" s="1"/>
  <c r="K414" i="9"/>
  <c r="L414" i="9" s="1"/>
  <c r="J414" i="9"/>
  <c r="J413" i="9"/>
  <c r="K413" i="9" s="1"/>
  <c r="L413" i="9" s="1"/>
  <c r="J412" i="9"/>
  <c r="K412" i="9" s="1"/>
  <c r="L412" i="9" s="1"/>
  <c r="K411" i="9"/>
  <c r="L411" i="9" s="1"/>
  <c r="J411" i="9"/>
  <c r="K410" i="9"/>
  <c r="L410" i="9" s="1"/>
  <c r="J410" i="9"/>
  <c r="J409" i="9"/>
  <c r="K409" i="9" s="1"/>
  <c r="L409" i="9" s="1"/>
  <c r="L408" i="9"/>
  <c r="K408" i="9"/>
  <c r="J408" i="9"/>
  <c r="L407" i="9"/>
  <c r="J407" i="9"/>
  <c r="K407" i="9" s="1"/>
  <c r="L406" i="9"/>
  <c r="J406" i="9"/>
  <c r="K406" i="9" s="1"/>
  <c r="J405" i="9"/>
  <c r="K405" i="9" s="1"/>
  <c r="L405" i="9" s="1"/>
  <c r="J404" i="9"/>
  <c r="K404" i="9" s="1"/>
  <c r="L404" i="9" s="1"/>
  <c r="K403" i="9"/>
  <c r="L403" i="9" s="1"/>
  <c r="J403" i="9"/>
  <c r="K402" i="9"/>
  <c r="L402" i="9" s="1"/>
  <c r="J402" i="9"/>
  <c r="K401" i="9"/>
  <c r="L401" i="9" s="1"/>
  <c r="J401" i="9"/>
  <c r="K400" i="9"/>
  <c r="L400" i="9" s="1"/>
  <c r="J400" i="9"/>
  <c r="J399" i="9"/>
  <c r="K399" i="9" s="1"/>
  <c r="L399" i="9" s="1"/>
  <c r="J398" i="9"/>
  <c r="K398" i="9" s="1"/>
  <c r="L398" i="9" s="1"/>
  <c r="J397" i="9"/>
  <c r="K397" i="9" s="1"/>
  <c r="L397" i="9" s="1"/>
  <c r="J396" i="9"/>
  <c r="K396" i="9" s="1"/>
  <c r="L396" i="9" s="1"/>
  <c r="J395" i="9"/>
  <c r="K395" i="9" s="1"/>
  <c r="L395" i="9" s="1"/>
  <c r="K394" i="9"/>
  <c r="L394" i="9" s="1"/>
  <c r="J394" i="9"/>
  <c r="J393" i="9"/>
  <c r="K393" i="9" s="1"/>
  <c r="L393" i="9" s="1"/>
  <c r="K392" i="9"/>
  <c r="L392" i="9" s="1"/>
  <c r="J392" i="9"/>
  <c r="J391" i="9"/>
  <c r="J390" i="9"/>
  <c r="J389" i="9"/>
  <c r="K389" i="9" s="1"/>
  <c r="L389" i="9" s="1"/>
  <c r="L388" i="9"/>
  <c r="K388" i="9"/>
  <c r="J388" i="9"/>
  <c r="L387" i="9"/>
  <c r="J387" i="9"/>
  <c r="K387" i="9" s="1"/>
  <c r="L386" i="9"/>
  <c r="J386" i="9"/>
  <c r="K386" i="9" s="1"/>
  <c r="J385" i="9"/>
  <c r="K385" i="9" s="1"/>
  <c r="L385" i="9" s="1"/>
  <c r="J384" i="9"/>
  <c r="K384" i="9" s="1"/>
  <c r="L384" i="9" s="1"/>
  <c r="K383" i="9"/>
  <c r="L383" i="9" s="1"/>
  <c r="J383" i="9"/>
  <c r="K382" i="9"/>
  <c r="L382" i="9" s="1"/>
  <c r="J382" i="9"/>
  <c r="K381" i="9"/>
  <c r="L381" i="9" s="1"/>
  <c r="J381" i="9"/>
  <c r="K380" i="9"/>
  <c r="L380" i="9" s="1"/>
  <c r="J380" i="9"/>
  <c r="J379" i="9"/>
  <c r="K379" i="9" s="1"/>
  <c r="L379" i="9" s="1"/>
  <c r="J378" i="9"/>
  <c r="K378" i="9" s="1"/>
  <c r="L378" i="9" s="1"/>
  <c r="J377" i="9"/>
  <c r="K377" i="9" s="1"/>
  <c r="L377" i="9" s="1"/>
  <c r="J376" i="9"/>
  <c r="K376" i="9" s="1"/>
  <c r="L376" i="9" s="1"/>
  <c r="J375" i="9"/>
  <c r="K375" i="9" s="1"/>
  <c r="L375" i="9" s="1"/>
  <c r="K374" i="9"/>
  <c r="L374" i="9" s="1"/>
  <c r="J374" i="9"/>
  <c r="J373" i="9"/>
  <c r="K373" i="9" s="1"/>
  <c r="L373" i="9" s="1"/>
  <c r="K372" i="9"/>
  <c r="L372" i="9" s="1"/>
  <c r="J372" i="9"/>
  <c r="L371" i="9"/>
  <c r="J371" i="9"/>
  <c r="K371" i="9" s="1"/>
  <c r="J370" i="9"/>
  <c r="K370" i="9" s="1"/>
  <c r="L370" i="9" s="1"/>
  <c r="L369" i="9"/>
  <c r="J369" i="9"/>
  <c r="K369" i="9" s="1"/>
  <c r="K368" i="9"/>
  <c r="L368" i="9" s="1"/>
  <c r="J368" i="9"/>
  <c r="K367" i="9"/>
  <c r="L367" i="9" s="1"/>
  <c r="J367" i="9"/>
  <c r="K366" i="9"/>
  <c r="L366" i="9" s="1"/>
  <c r="J366" i="9"/>
  <c r="J365" i="9"/>
  <c r="K365" i="9" s="1"/>
  <c r="L365" i="9" s="1"/>
  <c r="K364" i="9"/>
  <c r="L364" i="9" s="1"/>
  <c r="J364" i="9"/>
  <c r="J363" i="9"/>
  <c r="K363" i="9" s="1"/>
  <c r="L363" i="9" s="1"/>
  <c r="J362" i="9"/>
  <c r="K362" i="9" s="1"/>
  <c r="L362" i="9" s="1"/>
  <c r="J361" i="9"/>
  <c r="K361" i="9" s="1"/>
  <c r="L361" i="9" s="1"/>
  <c r="J360" i="9"/>
  <c r="K360" i="9" s="1"/>
  <c r="L360" i="9" s="1"/>
  <c r="K359" i="9"/>
  <c r="L359" i="9" s="1"/>
  <c r="J359" i="9"/>
  <c r="K358" i="9"/>
  <c r="L358" i="9" s="1"/>
  <c r="J358" i="9"/>
  <c r="L357" i="9"/>
  <c r="J357" i="9"/>
  <c r="K357" i="9" s="1"/>
  <c r="L356" i="9"/>
  <c r="K356" i="9"/>
  <c r="J356" i="9"/>
  <c r="L355" i="9"/>
  <c r="J355" i="9"/>
  <c r="K355" i="9" s="1"/>
  <c r="J354" i="9"/>
  <c r="K354" i="9" s="1"/>
  <c r="L354" i="9" s="1"/>
  <c r="J353" i="9"/>
  <c r="K353" i="9" s="1"/>
  <c r="L353" i="9" s="1"/>
  <c r="J352" i="9"/>
  <c r="K352" i="9" s="1"/>
  <c r="L352" i="9" s="1"/>
  <c r="K351" i="9"/>
  <c r="L351" i="9" s="1"/>
  <c r="J351" i="9"/>
  <c r="K350" i="9"/>
  <c r="L350" i="9" s="1"/>
  <c r="J350" i="9"/>
  <c r="K349" i="9"/>
  <c r="L349" i="9" s="1"/>
  <c r="J349" i="9"/>
  <c r="K348" i="9"/>
  <c r="L348" i="9" s="1"/>
  <c r="J348" i="9"/>
  <c r="J347" i="9"/>
  <c r="K347" i="9" s="1"/>
  <c r="L347" i="9" s="1"/>
  <c r="K346" i="9"/>
  <c r="L346" i="9" s="1"/>
  <c r="J346" i="9"/>
  <c r="J345" i="9"/>
  <c r="K345" i="9" s="1"/>
  <c r="L345" i="9" s="1"/>
  <c r="J344" i="9"/>
  <c r="K344" i="9" s="1"/>
  <c r="L344" i="9" s="1"/>
  <c r="L343" i="9"/>
  <c r="K343" i="9"/>
  <c r="J343" i="9"/>
  <c r="K342" i="9"/>
  <c r="L342" i="9" s="1"/>
  <c r="J342" i="9"/>
  <c r="J341" i="9"/>
  <c r="K341" i="9" s="1"/>
  <c r="L341" i="9" s="1"/>
  <c r="K340" i="9"/>
  <c r="L340" i="9" s="1"/>
  <c r="J340" i="9"/>
  <c r="J339" i="9"/>
  <c r="K339" i="9" s="1"/>
  <c r="L339" i="9" s="1"/>
  <c r="J338" i="9"/>
  <c r="K338" i="9" s="1"/>
  <c r="L338" i="9" s="1"/>
  <c r="J337" i="9"/>
  <c r="K337" i="9" s="1"/>
  <c r="L337" i="9" s="1"/>
  <c r="J336" i="9"/>
  <c r="K336" i="9" s="1"/>
  <c r="L336" i="9" s="1"/>
  <c r="J335" i="9"/>
  <c r="K335" i="9" s="1"/>
  <c r="L335" i="9" s="1"/>
  <c r="J334" i="9"/>
  <c r="K334" i="9" s="1"/>
  <c r="L334" i="9" s="1"/>
  <c r="L333" i="9"/>
  <c r="J333" i="9"/>
  <c r="K333" i="9" s="1"/>
  <c r="K332" i="9"/>
  <c r="L332" i="9" s="1"/>
  <c r="J332" i="9"/>
  <c r="L331" i="9"/>
  <c r="K331" i="9"/>
  <c r="J331" i="9"/>
  <c r="K330" i="9"/>
  <c r="L330" i="9" s="1"/>
  <c r="J330" i="9"/>
  <c r="J329" i="9"/>
  <c r="K329" i="9" s="1"/>
  <c r="L329" i="9" s="1"/>
  <c r="J328" i="9"/>
  <c r="K328" i="9" s="1"/>
  <c r="L328" i="9" s="1"/>
  <c r="K327" i="9"/>
  <c r="L327" i="9" s="1"/>
  <c r="J327" i="9"/>
  <c r="J326" i="9"/>
  <c r="K326" i="9" s="1"/>
  <c r="L326" i="9" s="1"/>
  <c r="J325" i="9"/>
  <c r="K325" i="9" s="1"/>
  <c r="L325" i="9" s="1"/>
  <c r="K324" i="9"/>
  <c r="L324" i="9" s="1"/>
  <c r="J324" i="9"/>
  <c r="K323" i="9"/>
  <c r="L323" i="9" s="1"/>
  <c r="J323" i="9"/>
  <c r="K322" i="9"/>
  <c r="L322" i="9" s="1"/>
  <c r="J322" i="9"/>
  <c r="L321" i="9"/>
  <c r="J321" i="9"/>
  <c r="K321" i="9" s="1"/>
  <c r="K320" i="9"/>
  <c r="L320" i="9" s="1"/>
  <c r="J320" i="9"/>
  <c r="K319" i="9"/>
  <c r="L319" i="9" s="1"/>
  <c r="J319" i="9"/>
  <c r="K318" i="9"/>
  <c r="L318" i="9" s="1"/>
  <c r="J318" i="9"/>
  <c r="J317" i="9"/>
  <c r="K317" i="9" s="1"/>
  <c r="L317" i="9" s="1"/>
  <c r="L316" i="9"/>
  <c r="K316" i="9"/>
  <c r="J316" i="9"/>
  <c r="L315" i="9"/>
  <c r="J315" i="9"/>
  <c r="K315" i="9" s="1"/>
  <c r="J314" i="9"/>
  <c r="K314" i="9" s="1"/>
  <c r="L314" i="9" s="1"/>
  <c r="L313" i="9"/>
  <c r="J313" i="9"/>
  <c r="K313" i="9" s="1"/>
  <c r="J312" i="9"/>
  <c r="K312" i="9" s="1"/>
  <c r="L312" i="9" s="1"/>
  <c r="K311" i="9"/>
  <c r="L311" i="9" s="1"/>
  <c r="J311" i="9"/>
  <c r="K310" i="9"/>
  <c r="L310" i="9" s="1"/>
  <c r="J310" i="9"/>
  <c r="J309" i="9"/>
  <c r="K309" i="9" s="1"/>
  <c r="L309" i="9" s="1"/>
  <c r="L308" i="9"/>
  <c r="K308" i="9"/>
  <c r="J308" i="9"/>
  <c r="J307" i="9"/>
  <c r="K307" i="9" s="1"/>
  <c r="L307" i="9" s="1"/>
  <c r="J306" i="9"/>
  <c r="K306" i="9" s="1"/>
  <c r="L306" i="9" s="1"/>
  <c r="J305" i="9"/>
  <c r="K305" i="9" s="1"/>
  <c r="L305" i="9" s="1"/>
  <c r="L304" i="9"/>
  <c r="J304" i="9"/>
  <c r="K304" i="9" s="1"/>
  <c r="J303" i="9"/>
  <c r="K303" i="9" s="1"/>
  <c r="L303" i="9" s="1"/>
  <c r="J302" i="9"/>
  <c r="K302" i="9" s="1"/>
  <c r="L302" i="9" s="1"/>
  <c r="L301" i="9"/>
  <c r="J301" i="9"/>
  <c r="K301" i="9" s="1"/>
  <c r="K300" i="9"/>
  <c r="L300" i="9" s="1"/>
  <c r="J300" i="9"/>
  <c r="K299" i="9"/>
  <c r="L299" i="9" s="1"/>
  <c r="J299" i="9"/>
  <c r="K298" i="9"/>
  <c r="L298" i="9" s="1"/>
  <c r="J298" i="9"/>
  <c r="J297" i="9"/>
  <c r="K297" i="9" s="1"/>
  <c r="L297" i="9" s="1"/>
  <c r="K296" i="9"/>
  <c r="L296" i="9" s="1"/>
  <c r="J296" i="9"/>
  <c r="K295" i="9"/>
  <c r="L295" i="9" s="1"/>
  <c r="J295" i="9"/>
  <c r="J294" i="9"/>
  <c r="K294" i="9" s="1"/>
  <c r="L294" i="9" s="1"/>
  <c r="J293" i="9"/>
  <c r="K293" i="9" s="1"/>
  <c r="L293" i="9" s="1"/>
  <c r="K292" i="9"/>
  <c r="L292" i="9" s="1"/>
  <c r="J292" i="9"/>
  <c r="K291" i="9"/>
  <c r="L291" i="9" s="1"/>
  <c r="J291" i="9"/>
  <c r="L290" i="9"/>
  <c r="K290" i="9"/>
  <c r="J290" i="9"/>
  <c r="L289" i="9"/>
  <c r="J289" i="9"/>
  <c r="K289" i="9" s="1"/>
  <c r="J288" i="9"/>
  <c r="K288" i="9" s="1"/>
  <c r="L288" i="9" s="1"/>
  <c r="K287" i="9"/>
  <c r="L287" i="9" s="1"/>
  <c r="J287" i="9"/>
  <c r="K286" i="9"/>
  <c r="L286" i="9" s="1"/>
  <c r="J286" i="9"/>
  <c r="K285" i="9"/>
  <c r="L285" i="9" s="1"/>
  <c r="J285" i="9"/>
  <c r="L284" i="9"/>
  <c r="K284" i="9"/>
  <c r="J284" i="9"/>
  <c r="L283" i="9"/>
  <c r="J283" i="9"/>
  <c r="K283" i="9" s="1"/>
  <c r="K282" i="9"/>
  <c r="L282" i="9" s="1"/>
  <c r="J282" i="9"/>
  <c r="L281" i="9"/>
  <c r="J281" i="9"/>
  <c r="K281" i="9" s="1"/>
  <c r="L280" i="9"/>
  <c r="J280" i="9"/>
  <c r="K280" i="9" s="1"/>
  <c r="J279" i="9"/>
  <c r="K279" i="9" s="1"/>
  <c r="L279" i="9" s="1"/>
  <c r="K278" i="9"/>
  <c r="L278" i="9" s="1"/>
  <c r="J278" i="9"/>
  <c r="J277" i="9"/>
  <c r="K277" i="9" s="1"/>
  <c r="L277" i="9" s="1"/>
  <c r="L276" i="9"/>
  <c r="K276" i="9"/>
  <c r="J276" i="9"/>
  <c r="L275" i="9"/>
  <c r="J275" i="9"/>
  <c r="K275" i="9" s="1"/>
  <c r="J274" i="9"/>
  <c r="K274" i="9" s="1"/>
  <c r="L274" i="9" s="1"/>
  <c r="J271" i="9"/>
  <c r="K271" i="9" s="1"/>
  <c r="L271" i="9" s="1"/>
  <c r="L270" i="9"/>
  <c r="J270" i="9"/>
  <c r="K270" i="9" s="1"/>
  <c r="J269" i="9"/>
  <c r="K269" i="9" s="1"/>
  <c r="L269" i="9" s="1"/>
  <c r="K268" i="9"/>
  <c r="L268" i="9" s="1"/>
  <c r="J268" i="9"/>
  <c r="L267" i="9"/>
  <c r="J267" i="9"/>
  <c r="K267" i="9" s="1"/>
  <c r="K266" i="9"/>
  <c r="L266" i="9" s="1"/>
  <c r="J266" i="9"/>
  <c r="J265" i="9"/>
  <c r="K265" i="9" s="1"/>
  <c r="L265" i="9" s="1"/>
  <c r="K264" i="9"/>
  <c r="L264" i="9" s="1"/>
  <c r="J264" i="9"/>
  <c r="J263" i="9"/>
  <c r="K263" i="9" s="1"/>
  <c r="L263" i="9" s="1"/>
  <c r="L262" i="9"/>
  <c r="K262" i="9"/>
  <c r="J262" i="9"/>
  <c r="K261" i="9"/>
  <c r="L261" i="9" s="1"/>
  <c r="J261" i="9"/>
  <c r="J260" i="9"/>
  <c r="K260" i="9" s="1"/>
  <c r="L260" i="9" s="1"/>
  <c r="J259" i="9"/>
  <c r="K259" i="9" s="1"/>
  <c r="L259" i="9" s="1"/>
  <c r="K258" i="9"/>
  <c r="L258" i="9" s="1"/>
  <c r="J258" i="9"/>
  <c r="J257" i="9"/>
  <c r="K257" i="9" s="1"/>
  <c r="L257" i="9" s="1"/>
  <c r="K256" i="9"/>
  <c r="L256" i="9" s="1"/>
  <c r="J256" i="9"/>
  <c r="L255" i="9"/>
  <c r="J255" i="9"/>
  <c r="K255" i="9" s="1"/>
  <c r="J254" i="9"/>
  <c r="K254" i="9" s="1"/>
  <c r="L254" i="9" s="1"/>
  <c r="L253" i="9"/>
  <c r="K253" i="9"/>
  <c r="J253" i="9"/>
  <c r="K252" i="9"/>
  <c r="L252" i="9" s="1"/>
  <c r="J252" i="9"/>
  <c r="K251" i="9"/>
  <c r="L251" i="9" s="1"/>
  <c r="J251" i="9"/>
  <c r="K250" i="9"/>
  <c r="L250" i="9" s="1"/>
  <c r="J250" i="9"/>
  <c r="L249" i="9"/>
  <c r="J249" i="9"/>
  <c r="K249" i="9" s="1"/>
  <c r="L248" i="9"/>
  <c r="K248" i="9"/>
  <c r="J248" i="9"/>
  <c r="L247" i="9"/>
  <c r="J247" i="9"/>
  <c r="K247" i="9" s="1"/>
  <c r="J246" i="9"/>
  <c r="K246" i="9" s="1"/>
  <c r="L246" i="9" s="1"/>
  <c r="K245" i="9"/>
  <c r="L245" i="9" s="1"/>
  <c r="J245" i="9"/>
  <c r="K244" i="9"/>
  <c r="L244" i="9" s="1"/>
  <c r="J244" i="9"/>
  <c r="L243" i="9"/>
  <c r="J243" i="9"/>
  <c r="K243" i="9" s="1"/>
  <c r="L242" i="9"/>
  <c r="K242" i="9"/>
  <c r="J242" i="9"/>
  <c r="L241" i="9"/>
  <c r="J241" i="9"/>
  <c r="K241" i="9" s="1"/>
  <c r="J240" i="9"/>
  <c r="K240" i="9" s="1"/>
  <c r="L240" i="9" s="1"/>
  <c r="L239" i="9"/>
  <c r="J239" i="9"/>
  <c r="K239" i="9" s="1"/>
  <c r="L238" i="9"/>
  <c r="J238" i="9"/>
  <c r="K238" i="9" s="1"/>
  <c r="J237" i="9"/>
  <c r="K237" i="9" s="1"/>
  <c r="L237" i="9" s="1"/>
  <c r="K236" i="9"/>
  <c r="L236" i="9" s="1"/>
  <c r="J236" i="9"/>
  <c r="J235" i="9"/>
  <c r="K235" i="9" s="1"/>
  <c r="L235" i="9" s="1"/>
  <c r="K234" i="9"/>
  <c r="L234" i="9" s="1"/>
  <c r="J234" i="9"/>
  <c r="K233" i="9"/>
  <c r="L233" i="9" s="1"/>
  <c r="J233" i="9"/>
  <c r="K232" i="9"/>
  <c r="L232" i="9" s="1"/>
  <c r="J232" i="9"/>
  <c r="J231" i="9"/>
  <c r="K231" i="9" s="1"/>
  <c r="L231" i="9" s="1"/>
  <c r="K230" i="9"/>
  <c r="L230" i="9" s="1"/>
  <c r="J230" i="9"/>
  <c r="K229" i="9"/>
  <c r="L229" i="9" s="1"/>
  <c r="J229" i="9"/>
  <c r="J228" i="9"/>
  <c r="K228" i="9" s="1"/>
  <c r="L228" i="9" s="1"/>
  <c r="K227" i="9"/>
  <c r="L227" i="9" s="1"/>
  <c r="J227" i="9"/>
  <c r="K226" i="9"/>
  <c r="L226" i="9" s="1"/>
  <c r="J226" i="9"/>
  <c r="K225" i="9"/>
  <c r="L225" i="9" s="1"/>
  <c r="J225" i="9"/>
  <c r="L224" i="9"/>
  <c r="K224" i="9"/>
  <c r="J224" i="9"/>
  <c r="L223" i="9"/>
  <c r="J223" i="9"/>
  <c r="K223" i="9" s="1"/>
  <c r="J222" i="9"/>
  <c r="K222" i="9" s="1"/>
  <c r="L222" i="9" s="1"/>
  <c r="L221" i="9"/>
  <c r="K221" i="9"/>
  <c r="J221" i="9"/>
  <c r="K220" i="9"/>
  <c r="L220" i="9" s="1"/>
  <c r="J220" i="9"/>
  <c r="K219" i="9"/>
  <c r="L219" i="9" s="1"/>
  <c r="J219" i="9"/>
  <c r="L218" i="9"/>
  <c r="K218" i="9"/>
  <c r="J218" i="9"/>
  <c r="J217" i="9"/>
  <c r="K217" i="9" s="1"/>
  <c r="L217" i="9" s="1"/>
  <c r="K216" i="9"/>
  <c r="L216" i="9" s="1"/>
  <c r="J216" i="9"/>
  <c r="L215" i="9"/>
  <c r="J215" i="9"/>
  <c r="K215" i="9" s="1"/>
  <c r="L214" i="9"/>
  <c r="J214" i="9"/>
  <c r="K214" i="9" s="1"/>
  <c r="J213" i="9"/>
  <c r="K213" i="9" s="1"/>
  <c r="L213" i="9" s="1"/>
  <c r="K212" i="9"/>
  <c r="L212" i="9" s="1"/>
  <c r="J212" i="9"/>
  <c r="L211" i="9"/>
  <c r="J211" i="9"/>
  <c r="K211" i="9" s="1"/>
  <c r="K210" i="9"/>
  <c r="L210" i="9" s="1"/>
  <c r="J210" i="9"/>
  <c r="L209" i="9"/>
  <c r="J209" i="9"/>
  <c r="K209" i="9" s="1"/>
  <c r="K208" i="9"/>
  <c r="L208" i="9" s="1"/>
  <c r="J208" i="9"/>
  <c r="J207" i="9"/>
  <c r="K207" i="9" s="1"/>
  <c r="L207" i="9" s="1"/>
  <c r="L206" i="9"/>
  <c r="J206" i="9"/>
  <c r="K206" i="9" s="1"/>
  <c r="K205" i="9"/>
  <c r="L205" i="9" s="1"/>
  <c r="J205" i="9"/>
  <c r="K204" i="9"/>
  <c r="L204" i="9" s="1"/>
  <c r="J204" i="9"/>
  <c r="J203" i="9"/>
  <c r="K203" i="9" s="1"/>
  <c r="L203" i="9" s="1"/>
  <c r="K202" i="9"/>
  <c r="L202" i="9" s="1"/>
  <c r="J202" i="9"/>
  <c r="J201" i="9"/>
  <c r="K201" i="9" s="1"/>
  <c r="L201" i="9" s="1"/>
  <c r="K200" i="9"/>
  <c r="L200" i="9" s="1"/>
  <c r="J200" i="9"/>
  <c r="J199" i="9"/>
  <c r="K199" i="9" s="1"/>
  <c r="L199" i="9" s="1"/>
  <c r="K198" i="9"/>
  <c r="L198" i="9" s="1"/>
  <c r="J198" i="9"/>
  <c r="K197" i="9"/>
  <c r="L197" i="9" s="1"/>
  <c r="J197" i="9"/>
  <c r="J196" i="9"/>
  <c r="K196" i="9" s="1"/>
  <c r="L196" i="9" s="1"/>
  <c r="J195" i="9"/>
  <c r="K195" i="9" s="1"/>
  <c r="L195" i="9" s="1"/>
  <c r="K194" i="9"/>
  <c r="L194" i="9" s="1"/>
  <c r="J194" i="9"/>
  <c r="J193" i="9"/>
  <c r="K193" i="9" s="1"/>
  <c r="L193" i="9" s="1"/>
  <c r="L192" i="9"/>
  <c r="K192" i="9"/>
  <c r="J192" i="9"/>
  <c r="L191" i="9"/>
  <c r="J191" i="9"/>
  <c r="K191" i="9" s="1"/>
  <c r="J190" i="9"/>
  <c r="K190" i="9" s="1"/>
  <c r="L190" i="9" s="1"/>
  <c r="L189" i="9"/>
  <c r="K189" i="9"/>
  <c r="J189" i="9"/>
  <c r="K188" i="9"/>
  <c r="L188" i="9" s="1"/>
  <c r="J188" i="9"/>
  <c r="J187" i="9"/>
  <c r="K187" i="9" s="1"/>
  <c r="L187" i="9" s="1"/>
  <c r="L186" i="9"/>
  <c r="K186" i="9"/>
  <c r="J186" i="9"/>
  <c r="J185" i="9"/>
  <c r="K185" i="9" s="1"/>
  <c r="L185" i="9" s="1"/>
  <c r="J184" i="9"/>
  <c r="K184" i="9" s="1"/>
  <c r="L184" i="9" s="1"/>
  <c r="L183" i="9"/>
  <c r="J183" i="9"/>
  <c r="K183" i="9" s="1"/>
  <c r="L182" i="9"/>
  <c r="J182" i="9"/>
  <c r="K182" i="9" s="1"/>
  <c r="K181" i="9"/>
  <c r="L181" i="9" s="1"/>
  <c r="J181" i="9"/>
  <c r="K180" i="9"/>
  <c r="L180" i="9" s="1"/>
  <c r="J180" i="9"/>
  <c r="J179" i="9"/>
  <c r="K179" i="9" s="1"/>
  <c r="L179" i="9" s="1"/>
  <c r="K178" i="9"/>
  <c r="L178" i="9" s="1"/>
  <c r="J178" i="9"/>
  <c r="J177" i="9"/>
  <c r="K177" i="9" s="1"/>
  <c r="L177" i="9" s="1"/>
  <c r="K176" i="9"/>
  <c r="L176" i="9" s="1"/>
  <c r="J176" i="9"/>
  <c r="L175" i="9"/>
  <c r="J175" i="9"/>
  <c r="K175" i="9" s="1"/>
  <c r="J174" i="9"/>
  <c r="K174" i="9" s="1"/>
  <c r="L174" i="9" s="1"/>
  <c r="J173" i="9"/>
  <c r="K173" i="9" s="1"/>
  <c r="L173" i="9" s="1"/>
  <c r="K172" i="9"/>
  <c r="L172" i="9" s="1"/>
  <c r="J172" i="9"/>
  <c r="L171" i="9"/>
  <c r="J171" i="9"/>
  <c r="K171" i="9" s="1"/>
  <c r="K170" i="9"/>
  <c r="L170" i="9" s="1"/>
  <c r="J170" i="9"/>
  <c r="J169" i="9"/>
  <c r="K169" i="9" s="1"/>
  <c r="L169" i="9" s="1"/>
  <c r="K168" i="9"/>
  <c r="L168" i="9" s="1"/>
  <c r="J168" i="9"/>
  <c r="J167" i="9"/>
  <c r="K167" i="9" s="1"/>
  <c r="L167" i="9" s="1"/>
  <c r="J166" i="9"/>
  <c r="K166" i="9" s="1"/>
  <c r="L166" i="9" s="1"/>
  <c r="K165" i="9"/>
  <c r="L165" i="9" s="1"/>
  <c r="J165" i="9"/>
  <c r="K164" i="9"/>
  <c r="L164" i="9" s="1"/>
  <c r="J164" i="9"/>
  <c r="K163" i="9"/>
  <c r="L163" i="9" s="1"/>
  <c r="J163" i="9"/>
  <c r="K162" i="9"/>
  <c r="L162" i="9" s="1"/>
  <c r="J162" i="9"/>
  <c r="J161" i="9"/>
  <c r="K161" i="9" s="1"/>
  <c r="L161" i="9" s="1"/>
  <c r="L160" i="9"/>
  <c r="K160" i="9"/>
  <c r="J160" i="9"/>
  <c r="L159" i="9"/>
  <c r="J159" i="9"/>
  <c r="K159" i="9" s="1"/>
  <c r="J158" i="9"/>
  <c r="K158" i="9" s="1"/>
  <c r="L158" i="9" s="1"/>
  <c r="L157" i="9"/>
  <c r="K157" i="9"/>
  <c r="J157" i="9"/>
  <c r="K156" i="9"/>
  <c r="L156" i="9" s="1"/>
  <c r="J156" i="9"/>
  <c r="J155" i="9"/>
  <c r="K155" i="9" s="1"/>
  <c r="L155" i="9" s="1"/>
  <c r="L154" i="9"/>
  <c r="K154" i="9"/>
  <c r="J154" i="9"/>
  <c r="L153" i="9"/>
  <c r="J153" i="9"/>
  <c r="K153" i="9" s="1"/>
  <c r="J152" i="9"/>
  <c r="K152" i="9" s="1"/>
  <c r="L152" i="9" s="1"/>
  <c r="L151" i="9"/>
  <c r="J151" i="9"/>
  <c r="K151" i="9" s="1"/>
  <c r="J150" i="9"/>
  <c r="K150" i="9" s="1"/>
  <c r="L150" i="9" s="1"/>
  <c r="K149" i="9"/>
  <c r="L149" i="9" s="1"/>
  <c r="J149" i="9"/>
  <c r="J148" i="9"/>
  <c r="K148" i="9" s="1"/>
  <c r="L148" i="9" s="1"/>
  <c r="L147" i="9"/>
  <c r="J147" i="9"/>
  <c r="K147" i="9" s="1"/>
  <c r="L146" i="9"/>
  <c r="K146" i="9"/>
  <c r="J146" i="9"/>
  <c r="J145" i="9"/>
  <c r="K145" i="9" s="1"/>
  <c r="L145" i="9" s="1"/>
  <c r="K144" i="9"/>
  <c r="L144" i="9" s="1"/>
  <c r="J144" i="9"/>
  <c r="L143" i="9"/>
  <c r="J143" i="9"/>
  <c r="K143" i="9" s="1"/>
  <c r="J142" i="9"/>
  <c r="K142" i="9" s="1"/>
  <c r="L142" i="9" s="1"/>
  <c r="K141" i="9"/>
  <c r="L141" i="9" s="1"/>
  <c r="J141" i="9"/>
  <c r="K140" i="9"/>
  <c r="L140" i="9" s="1"/>
  <c r="J140" i="9"/>
  <c r="L139" i="9"/>
  <c r="K139" i="9"/>
  <c r="J139" i="9"/>
  <c r="L138" i="9"/>
  <c r="K138" i="9"/>
  <c r="J138" i="9"/>
  <c r="J137" i="9"/>
  <c r="K137" i="9" s="1"/>
  <c r="L137" i="9" s="1"/>
  <c r="J136" i="9"/>
  <c r="K136" i="9" s="1"/>
  <c r="L136" i="9" s="1"/>
  <c r="J135" i="9"/>
  <c r="K135" i="9" s="1"/>
  <c r="L135" i="9" s="1"/>
  <c r="J134" i="9"/>
  <c r="K134" i="9" s="1"/>
  <c r="L134" i="9" s="1"/>
  <c r="J133" i="9"/>
  <c r="K133" i="9" s="1"/>
  <c r="L133" i="9" s="1"/>
  <c r="J132" i="9"/>
  <c r="K132" i="9" s="1"/>
  <c r="L132" i="9" s="1"/>
  <c r="L131" i="9"/>
  <c r="K131" i="9"/>
  <c r="J131" i="9"/>
  <c r="J130" i="9"/>
  <c r="K130" i="9" s="1"/>
  <c r="L130" i="9" s="1"/>
  <c r="J129" i="9"/>
  <c r="K129" i="9" s="1"/>
  <c r="L129" i="9" s="1"/>
  <c r="J128" i="9"/>
  <c r="K128" i="9" s="1"/>
  <c r="L128" i="9" s="1"/>
  <c r="J127" i="9"/>
  <c r="K127" i="9" s="1"/>
  <c r="L127" i="9" s="1"/>
  <c r="J126" i="9"/>
  <c r="K126" i="9" s="1"/>
  <c r="L126" i="9" s="1"/>
  <c r="J125" i="9"/>
  <c r="K125" i="9" s="1"/>
  <c r="L125" i="9" s="1"/>
  <c r="J124" i="9"/>
  <c r="K124" i="9" s="1"/>
  <c r="L124" i="9" s="1"/>
  <c r="K123" i="9"/>
  <c r="L123" i="9" s="1"/>
  <c r="J123" i="9"/>
  <c r="K122" i="9"/>
  <c r="L122" i="9" s="1"/>
  <c r="J122" i="9"/>
  <c r="K121" i="9"/>
  <c r="L121" i="9" s="1"/>
  <c r="J121" i="9"/>
  <c r="J120" i="9"/>
  <c r="K120" i="9" s="1"/>
  <c r="L120" i="9" s="1"/>
  <c r="K119" i="9"/>
  <c r="L119" i="9" s="1"/>
  <c r="J119" i="9"/>
  <c r="K118" i="9"/>
  <c r="L118" i="9" s="1"/>
  <c r="J118" i="9"/>
  <c r="J117" i="9"/>
  <c r="K117" i="9" s="1"/>
  <c r="L117" i="9" s="1"/>
  <c r="K116" i="9"/>
  <c r="L116" i="9" s="1"/>
  <c r="J116" i="9"/>
  <c r="K115" i="9"/>
  <c r="L115" i="9" s="1"/>
  <c r="J115" i="9"/>
  <c r="K114" i="9"/>
  <c r="L114" i="9" s="1"/>
  <c r="J114" i="9"/>
  <c r="J113" i="9"/>
  <c r="K113" i="9" s="1"/>
  <c r="L113" i="9" s="1"/>
  <c r="L112" i="9"/>
  <c r="J112" i="9"/>
  <c r="K112" i="9" s="1"/>
  <c r="K111" i="9"/>
  <c r="L111" i="9" s="1"/>
  <c r="J111" i="9"/>
  <c r="J110" i="9"/>
  <c r="K110" i="9" s="1"/>
  <c r="L110" i="9" s="1"/>
  <c r="K109" i="9"/>
  <c r="L109" i="9" s="1"/>
  <c r="J109" i="9"/>
  <c r="K108" i="9"/>
  <c r="L108" i="9" s="1"/>
  <c r="J108" i="9"/>
  <c r="L107" i="9"/>
  <c r="K107" i="9"/>
  <c r="J107" i="9"/>
  <c r="J106" i="9"/>
  <c r="K106" i="9" s="1"/>
  <c r="L106" i="9" s="1"/>
  <c r="J105" i="9"/>
  <c r="K105" i="9" s="1"/>
  <c r="L105" i="9" s="1"/>
  <c r="J104" i="9"/>
  <c r="K104" i="9" s="1"/>
  <c r="L104" i="9" s="1"/>
  <c r="J103" i="9"/>
  <c r="K103" i="9" s="1"/>
  <c r="L103" i="9" s="1"/>
  <c r="J102" i="9"/>
  <c r="K102" i="9" s="1"/>
  <c r="L102" i="9" s="1"/>
  <c r="J101" i="9"/>
  <c r="K101" i="9" s="1"/>
  <c r="L101" i="9" s="1"/>
  <c r="J100" i="9"/>
  <c r="K100" i="9" s="1"/>
  <c r="L100" i="9" s="1"/>
  <c r="L99" i="9"/>
  <c r="K99" i="9"/>
  <c r="J99" i="9"/>
  <c r="J98" i="9"/>
  <c r="K98" i="9" s="1"/>
  <c r="L98" i="9" s="1"/>
  <c r="J97" i="9"/>
  <c r="K97" i="9" s="1"/>
  <c r="L97" i="9" s="1"/>
  <c r="J96" i="9"/>
  <c r="K96" i="9" s="1"/>
  <c r="L96" i="9" s="1"/>
  <c r="J95" i="9"/>
  <c r="K95" i="9" s="1"/>
  <c r="L95" i="9" s="1"/>
  <c r="J94" i="9"/>
  <c r="K94" i="9" s="1"/>
  <c r="L94" i="9" s="1"/>
  <c r="J93" i="9"/>
  <c r="K93" i="9" s="1"/>
  <c r="L93" i="9" s="1"/>
  <c r="J92" i="9"/>
  <c r="K92" i="9" s="1"/>
  <c r="L92" i="9" s="1"/>
  <c r="K91" i="9"/>
  <c r="L91" i="9" s="1"/>
  <c r="J91" i="9"/>
  <c r="K90" i="9"/>
  <c r="L90" i="9" s="1"/>
  <c r="J90" i="9"/>
  <c r="K89" i="9"/>
  <c r="L89" i="9" s="1"/>
  <c r="J89" i="9"/>
  <c r="J88" i="9"/>
  <c r="K88" i="9" s="1"/>
  <c r="L88" i="9" s="1"/>
  <c r="K87" i="9"/>
  <c r="L87" i="9" s="1"/>
  <c r="J87" i="9"/>
  <c r="K86" i="9"/>
  <c r="L86" i="9" s="1"/>
  <c r="J86" i="9"/>
  <c r="J85" i="9"/>
  <c r="K85" i="9" s="1"/>
  <c r="L85" i="9" s="1"/>
  <c r="K84" i="9"/>
  <c r="L84" i="9" s="1"/>
  <c r="J84" i="9"/>
  <c r="K83" i="9"/>
  <c r="L83" i="9" s="1"/>
  <c r="J83" i="9"/>
  <c r="K82" i="9"/>
  <c r="L82" i="9" s="1"/>
  <c r="J82" i="9"/>
  <c r="J81" i="9"/>
  <c r="K81" i="9" s="1"/>
  <c r="L81" i="9" s="1"/>
  <c r="L80" i="9"/>
  <c r="J80" i="9"/>
  <c r="K80" i="9" s="1"/>
  <c r="K79" i="9"/>
  <c r="L79" i="9" s="1"/>
  <c r="J79" i="9"/>
  <c r="J78" i="9"/>
  <c r="K78" i="9" s="1"/>
  <c r="L78" i="9" s="1"/>
  <c r="K77" i="9"/>
  <c r="L77" i="9" s="1"/>
  <c r="J77" i="9"/>
  <c r="K76" i="9"/>
  <c r="L76" i="9" s="1"/>
  <c r="J76" i="9"/>
  <c r="L75" i="9"/>
  <c r="K75" i="9"/>
  <c r="J75" i="9"/>
  <c r="J74" i="9"/>
  <c r="K74" i="9" s="1"/>
  <c r="L74" i="9" s="1"/>
  <c r="J73" i="9"/>
  <c r="K73" i="9" s="1"/>
  <c r="L73" i="9" s="1"/>
  <c r="J72" i="9"/>
  <c r="K72" i="9" s="1"/>
  <c r="L72" i="9" s="1"/>
  <c r="J71" i="9"/>
  <c r="K71" i="9" s="1"/>
  <c r="L71" i="9" s="1"/>
  <c r="J70" i="9"/>
  <c r="K70" i="9" s="1"/>
  <c r="L70" i="9" s="1"/>
  <c r="J69" i="9"/>
  <c r="K69" i="9" s="1"/>
  <c r="L69" i="9" s="1"/>
  <c r="J68" i="9"/>
  <c r="K68" i="9" s="1"/>
  <c r="L68" i="9" s="1"/>
  <c r="L67" i="9"/>
  <c r="K67" i="9"/>
  <c r="J67" i="9"/>
  <c r="J66" i="9"/>
  <c r="K66" i="9" s="1"/>
  <c r="L66" i="9" s="1"/>
  <c r="J65" i="9"/>
  <c r="K65" i="9" s="1"/>
  <c r="L65" i="9" s="1"/>
  <c r="J64" i="9"/>
  <c r="K64" i="9" s="1"/>
  <c r="L64" i="9" s="1"/>
  <c r="J63" i="9"/>
  <c r="K63" i="9" s="1"/>
  <c r="L63" i="9" s="1"/>
  <c r="J62" i="9"/>
  <c r="K62" i="9" s="1"/>
  <c r="L62" i="9" s="1"/>
  <c r="J61" i="9"/>
  <c r="K61" i="9" s="1"/>
  <c r="L61" i="9" s="1"/>
  <c r="J60" i="9"/>
  <c r="K60" i="9" s="1"/>
  <c r="L60" i="9" s="1"/>
  <c r="J59" i="9"/>
  <c r="K59" i="9" s="1"/>
  <c r="L59" i="9" s="1"/>
  <c r="K58" i="9"/>
  <c r="L58" i="9" s="1"/>
  <c r="J58" i="9"/>
  <c r="K57" i="9"/>
  <c r="L57" i="9" s="1"/>
  <c r="J57" i="9"/>
  <c r="K56" i="9"/>
  <c r="L56" i="9" s="1"/>
  <c r="J56" i="9"/>
  <c r="J55" i="9"/>
  <c r="K55" i="9" s="1"/>
  <c r="L55" i="9" s="1"/>
  <c r="J54" i="9"/>
  <c r="K54" i="9" s="1"/>
  <c r="L54" i="9" s="1"/>
  <c r="J53" i="9"/>
  <c r="K53" i="9" s="1"/>
  <c r="L53" i="9" s="1"/>
  <c r="J52" i="9"/>
  <c r="K52" i="9" s="1"/>
  <c r="L52" i="9" s="1"/>
  <c r="J51" i="9"/>
  <c r="K51" i="9" s="1"/>
  <c r="L51" i="9" s="1"/>
  <c r="K50" i="9"/>
  <c r="L50" i="9" s="1"/>
  <c r="J50" i="9"/>
  <c r="K49" i="9"/>
  <c r="L49" i="9" s="1"/>
  <c r="J49" i="9"/>
  <c r="K48" i="9"/>
  <c r="L48" i="9" s="1"/>
  <c r="J48" i="9"/>
  <c r="J47" i="9"/>
  <c r="K47" i="9" s="1"/>
  <c r="L47" i="9" s="1"/>
  <c r="L46" i="9"/>
  <c r="K46" i="9"/>
  <c r="J46" i="9"/>
  <c r="J45" i="9"/>
  <c r="K45" i="9" s="1"/>
  <c r="L45" i="9" s="1"/>
  <c r="J44" i="9"/>
  <c r="K44" i="9" s="1"/>
  <c r="L44" i="9" s="1"/>
  <c r="J43" i="9"/>
  <c r="K43" i="9" s="1"/>
  <c r="L43" i="9" s="1"/>
  <c r="K42" i="9"/>
  <c r="L42" i="9" s="1"/>
  <c r="J42" i="9"/>
  <c r="K41" i="9"/>
  <c r="L41" i="9" s="1"/>
  <c r="J41" i="9"/>
  <c r="K40" i="9"/>
  <c r="L40" i="9" s="1"/>
  <c r="J40" i="9"/>
  <c r="J39" i="9"/>
  <c r="K39" i="9" s="1"/>
  <c r="L39" i="9" s="1"/>
  <c r="L38" i="9"/>
  <c r="K38" i="9"/>
  <c r="J38" i="9"/>
  <c r="J37" i="9"/>
  <c r="K37" i="9" s="1"/>
  <c r="L37" i="9" s="1"/>
  <c r="J36" i="9"/>
  <c r="K36" i="9" s="1"/>
  <c r="L36" i="9" s="1"/>
  <c r="J35" i="9"/>
  <c r="K35" i="9" s="1"/>
  <c r="L35" i="9" s="1"/>
  <c r="K34" i="9"/>
  <c r="L34" i="9" s="1"/>
  <c r="J34" i="9"/>
  <c r="K33" i="9"/>
  <c r="L33" i="9" s="1"/>
  <c r="J33" i="9"/>
  <c r="K32" i="9"/>
  <c r="L32" i="9" s="1"/>
  <c r="J32" i="9"/>
  <c r="J31" i="9"/>
  <c r="K31" i="9" s="1"/>
  <c r="L31" i="9" s="1"/>
  <c r="L30" i="9"/>
  <c r="K30" i="9"/>
  <c r="J30" i="9"/>
  <c r="J29" i="9"/>
  <c r="K29" i="9" s="1"/>
  <c r="L29" i="9" s="1"/>
  <c r="J28" i="9"/>
  <c r="K28" i="9" s="1"/>
  <c r="L28" i="9" s="1"/>
  <c r="J27" i="9"/>
  <c r="K27" i="9" s="1"/>
  <c r="L27" i="9" s="1"/>
  <c r="K26" i="9"/>
  <c r="L26" i="9" s="1"/>
  <c r="J26" i="9"/>
  <c r="K25" i="9"/>
  <c r="L25" i="9" s="1"/>
  <c r="J25" i="9"/>
  <c r="K24" i="9"/>
  <c r="L24" i="9" s="1"/>
  <c r="J24" i="9"/>
  <c r="J23" i="9"/>
  <c r="K23" i="9" s="1"/>
  <c r="L23" i="9" s="1"/>
  <c r="L22" i="9"/>
  <c r="K22" i="9"/>
  <c r="J22" i="9"/>
  <c r="J21" i="9"/>
  <c r="K21" i="9" s="1"/>
  <c r="L21" i="9" s="1"/>
  <c r="J20" i="9"/>
  <c r="K20" i="9" s="1"/>
  <c r="L20" i="9" s="1"/>
  <c r="J19" i="9"/>
  <c r="K19" i="9" s="1"/>
  <c r="L19" i="9" s="1"/>
  <c r="K18" i="9"/>
  <c r="L18" i="9" s="1"/>
  <c r="J18" i="9"/>
  <c r="K17" i="9"/>
  <c r="L17" i="9" s="1"/>
  <c r="J17" i="9"/>
  <c r="K16" i="9"/>
  <c r="L16" i="9" s="1"/>
  <c r="J16" i="9"/>
  <c r="J15" i="9"/>
  <c r="K15" i="9" s="1"/>
  <c r="L15" i="9" s="1"/>
  <c r="L14" i="9"/>
  <c r="K14" i="9"/>
  <c r="J14" i="9"/>
  <c r="J13" i="9"/>
  <c r="K13" i="9" s="1"/>
  <c r="L13" i="9" s="1"/>
  <c r="J12" i="9"/>
  <c r="K12" i="9" s="1"/>
  <c r="L12" i="9" s="1"/>
  <c r="J11" i="9"/>
  <c r="K11" i="9" s="1"/>
  <c r="L11" i="9" s="1"/>
  <c r="K10" i="9"/>
  <c r="L10" i="9" s="1"/>
  <c r="J10" i="9"/>
  <c r="K9" i="9"/>
  <c r="L9" i="9" s="1"/>
  <c r="J9" i="9"/>
  <c r="K8" i="9"/>
  <c r="L8" i="9" s="1"/>
  <c r="J8" i="9"/>
  <c r="J7" i="9"/>
  <c r="K7" i="9" s="1"/>
  <c r="L7" i="9" s="1"/>
  <c r="J6" i="9"/>
  <c r="K6" i="9" s="1"/>
  <c r="L6" i="9" s="1"/>
  <c r="J5" i="9"/>
  <c r="K5" i="9" s="1"/>
  <c r="L5" i="9" s="1"/>
  <c r="J4" i="9"/>
  <c r="K4" i="9" s="1"/>
  <c r="L4" i="9" s="1"/>
  <c r="J3" i="9"/>
  <c r="K3" i="9" s="1"/>
  <c r="L3" i="9" s="1"/>
  <c r="K2" i="9"/>
  <c r="L2" i="9" s="1"/>
  <c r="J2" i="9"/>
  <c r="Q323" i="13" l="1"/>
  <c r="Q243" i="13"/>
  <c r="Z323" i="13"/>
  <c r="T483" i="13"/>
  <c r="Q403" i="13"/>
  <c r="Q83" i="13"/>
  <c r="T83" i="13" s="1"/>
  <c r="R364" i="12"/>
  <c r="M220" i="12"/>
  <c r="S4" i="11"/>
  <c r="R224" i="11"/>
  <c r="M292" i="12"/>
  <c r="M76" i="12"/>
  <c r="M4" i="12"/>
  <c r="M364" i="12"/>
  <c r="M148" i="12"/>
  <c r="W4" i="11"/>
  <c r="W8" i="11"/>
  <c r="W9" i="11"/>
  <c r="W7" i="11"/>
  <c r="W6" i="11"/>
  <c r="W3" i="11"/>
</calcChain>
</file>

<file path=xl/sharedStrings.xml><?xml version="1.0" encoding="utf-8"?>
<sst xmlns="http://schemas.openxmlformats.org/spreadsheetml/2006/main" count="33648" uniqueCount="336">
  <si>
    <t>Statewide trial - 2008</t>
  </si>
  <si>
    <t>AVE</t>
  </si>
  <si>
    <t>Location</t>
  </si>
  <si>
    <t>Plot</t>
  </si>
  <si>
    <t>Rep</t>
  </si>
  <si>
    <t>Trt</t>
  </si>
  <si>
    <t>Product</t>
  </si>
  <si>
    <t>Company</t>
  </si>
  <si>
    <t>Rate (fl oz./A)</t>
  </si>
  <si>
    <t>Moisture</t>
  </si>
  <si>
    <t>Yield</t>
  </si>
  <si>
    <t>Brown spot</t>
  </si>
  <si>
    <t>D. Mildew</t>
  </si>
  <si>
    <t>B. blight</t>
  </si>
  <si>
    <t>SVNV</t>
  </si>
  <si>
    <t>Crawfordsville</t>
  </si>
  <si>
    <t>Stratego YLD</t>
  </si>
  <si>
    <t>Bayer CropScience</t>
  </si>
  <si>
    <t>.</t>
  </si>
  <si>
    <t>Punch</t>
  </si>
  <si>
    <t>DuPont</t>
  </si>
  <si>
    <t>Picoxystrobin</t>
  </si>
  <si>
    <t>Leverage</t>
  </si>
  <si>
    <t>Asana</t>
  </si>
  <si>
    <t>Stratego YLD + Leverage</t>
  </si>
  <si>
    <t>4 + 3.76</t>
  </si>
  <si>
    <t>Punch + Asana</t>
  </si>
  <si>
    <t>4 + 9.6</t>
  </si>
  <si>
    <t>IPM</t>
  </si>
  <si>
    <t>---</t>
  </si>
  <si>
    <t>Untreated</t>
  </si>
  <si>
    <t>Headline</t>
  </si>
  <si>
    <t>BASF</t>
  </si>
  <si>
    <t>Nashua</t>
  </si>
  <si>
    <t>McNay</t>
  </si>
  <si>
    <t>FEEL</t>
  </si>
  <si>
    <t>Kanahwa</t>
  </si>
  <si>
    <t>Armstrong</t>
  </si>
  <si>
    <t>Sutherland</t>
  </si>
  <si>
    <t>Statewide trial - 2009</t>
  </si>
  <si>
    <t>Timing</t>
  </si>
  <si>
    <t>Ames</t>
  </si>
  <si>
    <t>Stratego Pro</t>
  </si>
  <si>
    <t>R1</t>
  </si>
  <si>
    <t>Bayer</t>
  </si>
  <si>
    <t>R3</t>
  </si>
  <si>
    <t>Domark</t>
  </si>
  <si>
    <t>Valent</t>
  </si>
  <si>
    <t>LEM-17</t>
  </si>
  <si>
    <t>Belay</t>
  </si>
  <si>
    <t>Stratego Pro + Leverage</t>
  </si>
  <si>
    <t>Domark + Belay</t>
  </si>
  <si>
    <t>5 + 4</t>
  </si>
  <si>
    <t>LEM-17 + Asana</t>
  </si>
  <si>
    <t>16 +9.6</t>
  </si>
  <si>
    <t>Picoxystrobin + Asana</t>
  </si>
  <si>
    <t>6 + 9.6</t>
  </si>
  <si>
    <t>Headline + Asana</t>
  </si>
  <si>
    <t>Headline + Asana (IPM)</t>
  </si>
  <si>
    <t>**</t>
  </si>
  <si>
    <t>*</t>
  </si>
  <si>
    <t>Non-Treated Control</t>
  </si>
  <si>
    <t>Greenfield</t>
  </si>
  <si>
    <t>Statewide trial - 2010</t>
  </si>
  <si>
    <t>Asana R1</t>
  </si>
  <si>
    <t>Asana R3</t>
  </si>
  <si>
    <t>BAS 703 02F +Respect R3</t>
  </si>
  <si>
    <t>BAS 703 02F R3</t>
  </si>
  <si>
    <t>Belay R1</t>
  </si>
  <si>
    <t>Belay R3</t>
  </si>
  <si>
    <t>Domark + Belay R1</t>
  </si>
  <si>
    <t>Domark + Belay R3</t>
  </si>
  <si>
    <t>Domark R1</t>
  </si>
  <si>
    <t>Domark R3</t>
  </si>
  <si>
    <t>Headline + Respect R3</t>
  </si>
  <si>
    <t>Headline R1</t>
  </si>
  <si>
    <t>Headline R3</t>
  </si>
  <si>
    <t>IPM + Fung (IPM)</t>
  </si>
  <si>
    <t>IPM+FUNG</t>
  </si>
  <si>
    <t>LEM-17 + Asana R1</t>
  </si>
  <si>
    <t>LEM-17 + Asana R3</t>
  </si>
  <si>
    <t>LEM-17 R1</t>
  </si>
  <si>
    <t>LEM-17 R3</t>
  </si>
  <si>
    <t>Leverage R1</t>
  </si>
  <si>
    <t>Bayer Crop Science</t>
  </si>
  <si>
    <t>Leverage R3</t>
  </si>
  <si>
    <t>Picoxystrobin + Asana R1</t>
  </si>
  <si>
    <t>Picoxystrobin + Asana R3</t>
  </si>
  <si>
    <t>Picoxystrobin R1</t>
  </si>
  <si>
    <t>Picoxystrobin R3</t>
  </si>
  <si>
    <t>Quadris + WarriorR3</t>
  </si>
  <si>
    <t>Syngenta</t>
  </si>
  <si>
    <t>Quadris R3</t>
  </si>
  <si>
    <t>Quilt xcel + Warrior R3</t>
  </si>
  <si>
    <t>Quilt Xcel R3</t>
  </si>
  <si>
    <t>Respect R3</t>
  </si>
  <si>
    <t>Stratego YLD + Leverage R1</t>
  </si>
  <si>
    <t>Stratego YLD R1</t>
  </si>
  <si>
    <t>Stratego YLD R3</t>
  </si>
  <si>
    <t>UTC</t>
  </si>
  <si>
    <t>Warrior R3</t>
  </si>
  <si>
    <t>BAS 703 02F +Respect R4</t>
  </si>
  <si>
    <t>BAS 703 02F +Respect R5</t>
  </si>
  <si>
    <t>BAS 703 02F +Respect R6</t>
  </si>
  <si>
    <t>BAS 703 02F +Respect R7</t>
  </si>
  <si>
    <t>BAS 703 02F +Respect R8</t>
  </si>
  <si>
    <t>Stratego YLD + Leverage R3</t>
  </si>
  <si>
    <t>Stratego YLD  + Leverage R3</t>
  </si>
  <si>
    <t>Statewide trial - 2011</t>
  </si>
  <si>
    <t>Priaxor</t>
  </si>
  <si>
    <t>Fastac</t>
  </si>
  <si>
    <t>4 + 3.2</t>
  </si>
  <si>
    <t>Kanawha</t>
  </si>
  <si>
    <t>IPM (Aphid)</t>
  </si>
  <si>
    <t>IPM (aphid) + fungicide</t>
  </si>
  <si>
    <t>Priaxor + Fastac</t>
  </si>
  <si>
    <t>Warrior II</t>
  </si>
  <si>
    <t>Warrior II + Headline</t>
  </si>
  <si>
    <t>Syngenta/BASF</t>
  </si>
  <si>
    <t>1.92 + 6</t>
  </si>
  <si>
    <t>Evito</t>
  </si>
  <si>
    <t>Arysta</t>
  </si>
  <si>
    <t>UNTREATED CHECK</t>
  </si>
  <si>
    <t>Statewide trial - 2012</t>
  </si>
  <si>
    <t xml:space="preserve">Statewide trial - 2013 </t>
  </si>
  <si>
    <t>Green Stem Syndrome</t>
  </si>
  <si>
    <t>4 + 3.8</t>
  </si>
  <si>
    <t>Stratego YLD + Leverage 360 + COC</t>
  </si>
  <si>
    <t>4 + 2.8</t>
  </si>
  <si>
    <t>Fortix</t>
  </si>
  <si>
    <t>Cheminova</t>
  </si>
  <si>
    <t>Quadris Top</t>
  </si>
  <si>
    <t>Topguard</t>
  </si>
  <si>
    <t>Aproach</t>
  </si>
  <si>
    <t>Aproach + Alto</t>
  </si>
  <si>
    <t>5.6 + 5.6</t>
  </si>
  <si>
    <t>Aproach + Asana XL</t>
  </si>
  <si>
    <t>Custodia</t>
  </si>
  <si>
    <t>MANA</t>
  </si>
  <si>
    <t>SkyRaider</t>
  </si>
  <si>
    <t>Custodia + SkyRaider</t>
  </si>
  <si>
    <t>8.6 + 6.4</t>
  </si>
  <si>
    <t>Domark 230ME</t>
  </si>
  <si>
    <t>Domark 230ME + Quadris</t>
  </si>
  <si>
    <t>Valent + Cheminova</t>
  </si>
  <si>
    <t>3.5 + 4</t>
  </si>
  <si>
    <t>Quilt Xcel</t>
  </si>
  <si>
    <t>Fortix, R1*</t>
  </si>
  <si>
    <t>Curtiss</t>
  </si>
  <si>
    <t>Statewide trial - 2014</t>
  </si>
  <si>
    <t>Green Stem Disorder</t>
  </si>
  <si>
    <t>SDS</t>
  </si>
  <si>
    <t>Cercospora</t>
  </si>
  <si>
    <t>Frogeye</t>
  </si>
  <si>
    <t>Disease Index</t>
  </si>
  <si>
    <t>Burkey</t>
  </si>
  <si>
    <t>4+3.8</t>
  </si>
  <si>
    <t>Priaxor  + Domark</t>
  </si>
  <si>
    <t>4+4</t>
  </si>
  <si>
    <t>4+2.8</t>
  </si>
  <si>
    <t>Leverage 360</t>
  </si>
  <si>
    <t>Equation</t>
  </si>
  <si>
    <t>Aproach Prima</t>
  </si>
  <si>
    <t>Aproach prima</t>
  </si>
  <si>
    <t>Aproach+Asana XL</t>
  </si>
  <si>
    <t>6+9.6</t>
  </si>
  <si>
    <t>Asana XL</t>
  </si>
  <si>
    <t>Regalia+Quadris</t>
  </si>
  <si>
    <t>Marrone Bio Innovations</t>
  </si>
  <si>
    <t>16+6</t>
  </si>
  <si>
    <t>Regalia+Fortix</t>
  </si>
  <si>
    <t>16+5</t>
  </si>
  <si>
    <t>ADAMA</t>
  </si>
  <si>
    <t>Custodia+SkyRaider</t>
  </si>
  <si>
    <t>8.6+6.4</t>
  </si>
  <si>
    <t>StrategoYLD(V5.2oz)</t>
  </si>
  <si>
    <t>StrategoYLD(V5.4oz)</t>
  </si>
  <si>
    <t>StrategoYLD(V5+R3)</t>
  </si>
  <si>
    <t>Priaxor + Domark</t>
  </si>
  <si>
    <t>Regalia + Quadris</t>
  </si>
  <si>
    <t>Regalia + Fortix</t>
  </si>
  <si>
    <t>STATEWIDE DATA - 2015</t>
  </si>
  <si>
    <t xml:space="preserve">Timing </t>
  </si>
  <si>
    <t xml:space="preserve">Rate </t>
  </si>
  <si>
    <t>Downy mildew</t>
  </si>
  <si>
    <t>White mold</t>
  </si>
  <si>
    <t>Green stem disorder</t>
  </si>
  <si>
    <t>Trivapro (Quilt Xcel + Solatenol)</t>
  </si>
  <si>
    <t>10.5 + 4.1</t>
  </si>
  <si>
    <t xml:space="preserve">Quadris </t>
  </si>
  <si>
    <t>Proline 480 SC (R1) + Stratego YLD (R3)</t>
  </si>
  <si>
    <t>R1+R3</t>
  </si>
  <si>
    <t>3 + 4</t>
  </si>
  <si>
    <t>Kanawah</t>
  </si>
  <si>
    <t xml:space="preserve">Location </t>
  </si>
  <si>
    <t>plot</t>
  </si>
  <si>
    <t xml:space="preserve">rep </t>
  </si>
  <si>
    <t>trt</t>
  </si>
  <si>
    <t>timing</t>
  </si>
  <si>
    <t>MST</t>
  </si>
  <si>
    <t>WGT</t>
  </si>
  <si>
    <t>TMP</t>
  </si>
  <si>
    <t>CMP_MST</t>
  </si>
  <si>
    <t>ADJ_WGT</t>
  </si>
  <si>
    <t>YLD BU/A</t>
  </si>
  <si>
    <t>product</t>
  </si>
  <si>
    <t>%GSD</t>
  </si>
  <si>
    <t>BS%</t>
  </si>
  <si>
    <t>BB</t>
  </si>
  <si>
    <t>CB</t>
  </si>
  <si>
    <t>FE</t>
  </si>
  <si>
    <t>--</t>
  </si>
  <si>
    <t xml:space="preserve">Aproach </t>
  </si>
  <si>
    <t xml:space="preserve">Preemptor </t>
  </si>
  <si>
    <t>Topguard EQ</t>
  </si>
  <si>
    <t>Zolera FX 3.34 SC</t>
  </si>
  <si>
    <t>R5</t>
  </si>
  <si>
    <t>2017 Statewide Fungicide Soybean Trial</t>
  </si>
  <si>
    <t>BS incidence ht % of plant ht</t>
  </si>
  <si>
    <t>%</t>
  </si>
  <si>
    <t>FLS</t>
  </si>
  <si>
    <t xml:space="preserve">C avg. </t>
  </si>
  <si>
    <t>loc$</t>
  </si>
  <si>
    <t xml:space="preserve">farms$ </t>
  </si>
  <si>
    <t>company$</t>
  </si>
  <si>
    <t>rep</t>
  </si>
  <si>
    <t>BS</t>
  </si>
  <si>
    <t>FDX</t>
  </si>
  <si>
    <t>FLS_avg</t>
  </si>
  <si>
    <t>CLB_avg</t>
  </si>
  <si>
    <t>moisture</t>
  </si>
  <si>
    <t>yield</t>
  </si>
  <si>
    <t>curtiss</t>
  </si>
  <si>
    <t>all</t>
  </si>
  <si>
    <t>SERF</t>
  </si>
  <si>
    <t>NRF</t>
  </si>
  <si>
    <t>NERF</t>
  </si>
  <si>
    <t>NWRF</t>
  </si>
  <si>
    <t>FMC</t>
  </si>
  <si>
    <t>Koch</t>
  </si>
  <si>
    <t xml:space="preserve">Syngenta </t>
  </si>
  <si>
    <t>2016 Statewide Soybean Fungicide Trial</t>
  </si>
  <si>
    <t>Frogeye leaf spot</t>
  </si>
  <si>
    <t>BSI</t>
  </si>
  <si>
    <t>BSS</t>
  </si>
  <si>
    <t xml:space="preserve">yield </t>
  </si>
  <si>
    <t>ames</t>
  </si>
  <si>
    <t>armstrong</t>
  </si>
  <si>
    <t>crawfordsville</t>
  </si>
  <si>
    <t xml:space="preserve">kanawha </t>
  </si>
  <si>
    <t>mcnay</t>
  </si>
  <si>
    <t>nashua</t>
  </si>
  <si>
    <t xml:space="preserve">sutherland </t>
  </si>
  <si>
    <t>2019 Fungicide Statewide Soybean Trial</t>
  </si>
  <si>
    <t>nashua data deleted (trial error)</t>
  </si>
  <si>
    <t>avg_fs</t>
  </si>
  <si>
    <t>BSX</t>
  </si>
  <si>
    <t>CompMST</t>
  </si>
  <si>
    <t>kanawha</t>
  </si>
  <si>
    <t>sutherland</t>
  </si>
  <si>
    <t>2020 Statewide fungicide soybean trial</t>
  </si>
  <si>
    <t>Loc</t>
  </si>
  <si>
    <t>Avg_FLS</t>
  </si>
  <si>
    <t>Avg_CLB</t>
  </si>
  <si>
    <t xml:space="preserve">Sutherland </t>
  </si>
  <si>
    <t>2021 Statewide fungicie soybean trial</t>
  </si>
  <si>
    <t>sn</t>
  </si>
  <si>
    <t>loc</t>
  </si>
  <si>
    <t>bsi</t>
  </si>
  <si>
    <t>bss</t>
  </si>
  <si>
    <t>bsx</t>
  </si>
  <si>
    <t>avg_fls</t>
  </si>
  <si>
    <t>crf</t>
  </si>
  <si>
    <t>ncrf</t>
  </si>
  <si>
    <t>nerf</t>
  </si>
  <si>
    <t>nwrf</t>
  </si>
  <si>
    <t>scrf</t>
  </si>
  <si>
    <t>serf</t>
  </si>
  <si>
    <t>swrf</t>
  </si>
  <si>
    <t>See other file</t>
  </si>
  <si>
    <t>yield_loss</t>
  </si>
  <si>
    <t>severity</t>
  </si>
  <si>
    <t>average yield loss</t>
  </si>
  <si>
    <t>ames-2018</t>
  </si>
  <si>
    <t>swrf-2018</t>
  </si>
  <si>
    <t>serf-2018</t>
  </si>
  <si>
    <t>ncrf-2018</t>
  </si>
  <si>
    <t>scrf-2018</t>
  </si>
  <si>
    <t>nerf-2018</t>
  </si>
  <si>
    <t>nwrf-2018</t>
  </si>
  <si>
    <t>average loss</t>
  </si>
  <si>
    <t>average yiled-pesticide</t>
  </si>
  <si>
    <t>average yield-pesticide</t>
  </si>
  <si>
    <t>normalized fdx</t>
  </si>
  <si>
    <t>Max</t>
  </si>
  <si>
    <t>yield loss</t>
  </si>
  <si>
    <t>ave-yiledloss</t>
  </si>
  <si>
    <t>ave-severity</t>
  </si>
  <si>
    <t>ames-2019</t>
  </si>
  <si>
    <t>swrf-2019</t>
  </si>
  <si>
    <t>serf-2019</t>
  </si>
  <si>
    <t>ncrf-2019</t>
  </si>
  <si>
    <t>scrf-2019</t>
  </si>
  <si>
    <t>nwrf-2019</t>
  </si>
  <si>
    <t>average yiled loss</t>
  </si>
  <si>
    <t>location</t>
  </si>
  <si>
    <t>year</t>
  </si>
  <si>
    <t>potential yield (APSIM)</t>
  </si>
  <si>
    <t>-</t>
  </si>
  <si>
    <t>untreated yiled(real data)</t>
  </si>
  <si>
    <t>normalized moisture</t>
  </si>
  <si>
    <t>file_name</t>
  </si>
  <si>
    <t>max_bushels</t>
  </si>
  <si>
    <t>SoybeanFungicideAmes2018MG2.apsimx.csv</t>
  </si>
  <si>
    <t>SoybeanFungicideAmes2018MG3.apsimx.csv</t>
  </si>
  <si>
    <t>SoybeanFungicideChariton2019.apsimx.csv</t>
  </si>
  <si>
    <t>SoybeanFungicideNC2020.apsimx.csv</t>
  </si>
  <si>
    <t>SoybeanFungicideNCRF2018.apsimx.csv</t>
  </si>
  <si>
    <t>SoybeanFungicideNE2020.apsimx.csv</t>
  </si>
  <si>
    <t>SoybeanFungicideNERF2018.apsimx.csv</t>
  </si>
  <si>
    <t>SoybeanFungicideNW2020.apsimx.csv</t>
  </si>
  <si>
    <t>SoybeanFungicideNWRF2018.apsimx.csv</t>
  </si>
  <si>
    <t>SoybeanFungicideSC2020.apsimx.csv</t>
  </si>
  <si>
    <t>SoybeanFungicideSCRF2018.apsimx.csv</t>
  </si>
  <si>
    <t>SoybeanFungicideSE2020.apsimx.csv</t>
  </si>
  <si>
    <t>SoybeanFungicideSERF2018.apsimx.csv</t>
  </si>
  <si>
    <t>SoybeanFungicideSWRF2018.apsimx.csv</t>
  </si>
  <si>
    <t>yieldloss-newdata</t>
  </si>
  <si>
    <t>average yieldloss</t>
  </si>
  <si>
    <t>aggym</t>
  </si>
  <si>
    <t>yiledloss percentage</t>
  </si>
  <si>
    <t>x</t>
  </si>
  <si>
    <t>yieldloss</t>
  </si>
  <si>
    <t>crawfordvills</t>
  </si>
  <si>
    <t>Severity</t>
  </si>
  <si>
    <t>average yiledloss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</si>
</sst>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[$-409]d\-mmm"/>
    <numFmt numFmtId="166" formatCode="0.000"/>
  </numFmts>
  <fonts count="27" x14ac:knownFonts="1">
    <font>
      <sz val="12"/>
      <color theme="1"/>
      <name val="Calibri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b/>
      <sz val="16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Arial"/>
      <family val="2"/>
    </font>
    <font>
      <u/>
      <sz val="11"/>
      <color theme="1"/>
      <name val="Arial"/>
      <family val="2"/>
    </font>
    <font>
      <b/>
      <sz val="11"/>
      <color theme="1"/>
      <name val="Calibri"/>
      <family val="2"/>
    </font>
    <font>
      <sz val="12"/>
      <name val="Calibri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1"/>
      <color rgb="FF3F3F76"/>
      <name val="Calibri"/>
      <family val="2"/>
    </font>
    <font>
      <sz val="12"/>
      <color theme="1"/>
      <name val="Verdana"/>
      <family val="2"/>
    </font>
    <font>
      <sz val="11"/>
      <color rgb="FFFF0000"/>
      <name val="Calibri"/>
      <family val="2"/>
    </font>
    <font>
      <sz val="14"/>
      <color theme="1"/>
      <name val="Verdana"/>
      <family val="2"/>
    </font>
    <font>
      <b/>
      <sz val="12"/>
      <color theme="1"/>
      <name val="Calibri"/>
      <family val="2"/>
      <scheme val="minor"/>
    </font>
    <font>
      <sz val="12"/>
      <color rgb="FF000000"/>
      <name val="Verdana"/>
      <family val="2"/>
    </font>
    <font>
      <b/>
      <sz val="14"/>
      <color rgb="FF000000"/>
      <name val="Helvetica Neue"/>
      <family val="2"/>
    </font>
    <font>
      <sz val="14"/>
      <color rgb="FF000000"/>
      <name val="Helvetica Neue"/>
      <family val="2"/>
    </font>
    <font>
      <b/>
      <sz val="14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FFFF00"/>
        <bgColor rgb="FFFFFF00"/>
      </patternFill>
    </fill>
    <fill>
      <patternFill patternType="solid">
        <fgColor rgb="FFD99594"/>
        <bgColor rgb="FFD99594"/>
      </patternFill>
    </fill>
    <fill>
      <patternFill patternType="solid">
        <fgColor rgb="FFFFFFFF"/>
        <bgColor rgb="FFFFFFFF"/>
      </patternFill>
    </fill>
    <fill>
      <patternFill patternType="solid">
        <fgColor rgb="FFBFBFBF"/>
        <bgColor rgb="FFBFBFBF"/>
      </patternFill>
    </fill>
    <fill>
      <patternFill patternType="solid">
        <fgColor rgb="FFE2EFD9"/>
        <bgColor rgb="FFE2EFD9"/>
      </patternFill>
    </fill>
    <fill>
      <patternFill patternType="solid">
        <fgColor rgb="FFE2EEDA"/>
        <bgColor rgb="FFE2EEDA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theme="2"/>
        <bgColor rgb="FFFFFFFF"/>
      </patternFill>
    </fill>
    <fill>
      <patternFill patternType="solid">
        <fgColor theme="0"/>
        <bgColor rgb="FFFFFFFF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rgb="FFBFBFBF"/>
      </patternFill>
    </fill>
  </fills>
  <borders count="20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rgb="FFFF0000"/>
      </bottom>
      <diagonal/>
    </border>
    <border>
      <left/>
      <right style="thin">
        <color rgb="FFFF0000"/>
      </right>
      <top/>
      <bottom/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89">
    <xf numFmtId="0" fontId="0" fillId="0" borderId="0" xfId="0"/>
    <xf numFmtId="0" fontId="4" fillId="2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center"/>
    </xf>
    <xf numFmtId="0" fontId="5" fillId="2" borderId="1" xfId="0" applyFont="1" applyFill="1" applyBorder="1"/>
    <xf numFmtId="0" fontId="5" fillId="2" borderId="1" xfId="0" applyFont="1" applyFill="1" applyBorder="1" applyAlignment="1">
      <alignment horizontal="left"/>
    </xf>
    <xf numFmtId="0" fontId="5" fillId="0" borderId="0" xfId="0" applyFont="1"/>
    <xf numFmtId="0" fontId="5" fillId="2" borderId="2" xfId="0" applyFont="1" applyFill="1" applyBorder="1"/>
    <xf numFmtId="0" fontId="5" fillId="2" borderId="2" xfId="0" applyFont="1" applyFill="1" applyBorder="1" applyAlignment="1">
      <alignment horizontal="center"/>
    </xf>
    <xf numFmtId="0" fontId="6" fillId="2" borderId="2" xfId="0" applyFont="1" applyFill="1" applyBorder="1"/>
    <xf numFmtId="0" fontId="6" fillId="2" borderId="2" xfId="0" applyFont="1" applyFill="1" applyBorder="1" applyAlignment="1">
      <alignment horizontal="left"/>
    </xf>
    <xf numFmtId="0" fontId="5" fillId="0" borderId="0" xfId="0" applyFont="1" applyAlignment="1">
      <alignment horizontal="center"/>
    </xf>
    <xf numFmtId="2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5" fillId="0" borderId="0" xfId="0" quotePrefix="1" applyFont="1"/>
    <xf numFmtId="16" fontId="5" fillId="0" borderId="0" xfId="0" applyNumberFormat="1" applyFont="1"/>
    <xf numFmtId="165" fontId="5" fillId="0" borderId="0" xfId="0" applyNumberFormat="1" applyFont="1"/>
    <xf numFmtId="0" fontId="7" fillId="2" borderId="1" xfId="0" applyFont="1" applyFill="1" applyBorder="1" applyAlignment="1">
      <alignment horizontal="left"/>
    </xf>
    <xf numFmtId="0" fontId="8" fillId="0" borderId="0" xfId="0" applyFont="1"/>
    <xf numFmtId="0" fontId="9" fillId="0" borderId="3" xfId="0" applyFont="1" applyBorder="1" applyAlignment="1">
      <alignment vertical="center" wrapText="1"/>
    </xf>
    <xf numFmtId="0" fontId="9" fillId="0" borderId="4" xfId="0" applyFont="1" applyBorder="1" applyAlignment="1">
      <alignment vertical="center" wrapText="1"/>
    </xf>
    <xf numFmtId="0" fontId="10" fillId="0" borderId="0" xfId="0" applyFont="1" applyAlignment="1">
      <alignment vertical="center"/>
    </xf>
    <xf numFmtId="0" fontId="10" fillId="0" borderId="0" xfId="0" applyFont="1"/>
    <xf numFmtId="15" fontId="11" fillId="0" borderId="0" xfId="0" applyNumberFormat="1" applyFont="1" applyAlignment="1">
      <alignment wrapText="1"/>
    </xf>
    <xf numFmtId="15" fontId="12" fillId="0" borderId="0" xfId="0" applyNumberFormat="1" applyFont="1" applyAlignment="1">
      <alignment wrapText="1"/>
    </xf>
    <xf numFmtId="0" fontId="13" fillId="0" borderId="0" xfId="0" applyFont="1"/>
    <xf numFmtId="0" fontId="5" fillId="3" borderId="1" xfId="0" applyFont="1" applyFill="1" applyBorder="1"/>
    <xf numFmtId="0" fontId="5" fillId="4" borderId="1" xfId="0" applyFont="1" applyFill="1" applyBorder="1"/>
    <xf numFmtId="0" fontId="6" fillId="0" borderId="0" xfId="0" applyFont="1"/>
    <xf numFmtId="0" fontId="6" fillId="0" borderId="0" xfId="0" quotePrefix="1" applyFont="1" applyAlignment="1">
      <alignment horizontal="left"/>
    </xf>
    <xf numFmtId="1" fontId="5" fillId="0" borderId="0" xfId="0" applyNumberFormat="1" applyFont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2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2" borderId="7" xfId="0" applyFont="1" applyFill="1" applyBorder="1" applyAlignment="1">
      <alignment horizontal="left"/>
    </xf>
    <xf numFmtId="0" fontId="5" fillId="2" borderId="7" xfId="0" applyFont="1" applyFill="1" applyBorder="1" applyAlignment="1">
      <alignment horizontal="center"/>
    </xf>
    <xf numFmtId="0" fontId="5" fillId="2" borderId="7" xfId="0" applyFont="1" applyFill="1" applyBorder="1"/>
    <xf numFmtId="0" fontId="9" fillId="0" borderId="0" xfId="0" applyFont="1"/>
    <xf numFmtId="0" fontId="10" fillId="0" borderId="0" xfId="0" quotePrefix="1" applyFont="1" applyAlignment="1">
      <alignment horizontal="right"/>
    </xf>
    <xf numFmtId="166" fontId="5" fillId="0" borderId="0" xfId="0" applyNumberFormat="1" applyFont="1" applyAlignment="1">
      <alignment horizontal="center"/>
    </xf>
    <xf numFmtId="0" fontId="6" fillId="0" borderId="0" xfId="0" applyFont="1" applyAlignment="1">
      <alignment horizontal="right"/>
    </xf>
    <xf numFmtId="0" fontId="10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0" fontId="7" fillId="2" borderId="9" xfId="0" applyFont="1" applyFill="1" applyBorder="1"/>
    <xf numFmtId="0" fontId="5" fillId="2" borderId="9" xfId="0" applyFont="1" applyFill="1" applyBorder="1"/>
    <xf numFmtId="0" fontId="5" fillId="2" borderId="10" xfId="0" applyFont="1" applyFill="1" applyBorder="1"/>
    <xf numFmtId="0" fontId="5" fillId="2" borderId="10" xfId="0" applyFont="1" applyFill="1" applyBorder="1" applyAlignment="1">
      <alignment vertical="top"/>
    </xf>
    <xf numFmtId="2" fontId="5" fillId="2" borderId="9" xfId="0" applyNumberFormat="1" applyFont="1" applyFill="1" applyBorder="1"/>
    <xf numFmtId="0" fontId="5" fillId="2" borderId="9" xfId="0" applyFont="1" applyFill="1" applyBorder="1" applyAlignment="1">
      <alignment vertical="top"/>
    </xf>
    <xf numFmtId="0" fontId="5" fillId="2" borderId="11" xfId="0" applyFont="1" applyFill="1" applyBorder="1" applyAlignment="1">
      <alignment wrapText="1"/>
    </xf>
    <xf numFmtId="0" fontId="5" fillId="2" borderId="11" xfId="0" applyFont="1" applyFill="1" applyBorder="1" applyAlignment="1">
      <alignment horizontal="center" wrapText="1"/>
    </xf>
    <xf numFmtId="2" fontId="5" fillId="2" borderId="11" xfId="0" applyNumberFormat="1" applyFont="1" applyFill="1" applyBorder="1" applyAlignment="1">
      <alignment horizontal="center" wrapText="1"/>
    </xf>
    <xf numFmtId="164" fontId="5" fillId="2" borderId="11" xfId="0" applyNumberFormat="1" applyFont="1" applyFill="1" applyBorder="1" applyAlignment="1">
      <alignment horizontal="center" wrapText="1"/>
    </xf>
    <xf numFmtId="2" fontId="9" fillId="0" borderId="0" xfId="0" applyNumberFormat="1" applyFont="1" applyAlignment="1">
      <alignment horizontal="center"/>
    </xf>
    <xf numFmtId="164" fontId="9" fillId="0" borderId="0" xfId="0" applyNumberFormat="1" applyFont="1" applyAlignment="1">
      <alignment horizontal="center"/>
    </xf>
    <xf numFmtId="0" fontId="5" fillId="0" borderId="0" xfId="0" applyFont="1" applyAlignment="1">
      <alignment vertical="top" wrapText="1"/>
    </xf>
    <xf numFmtId="0" fontId="15" fillId="0" borderId="0" xfId="0" applyFont="1"/>
    <xf numFmtId="2" fontId="9" fillId="5" borderId="0" xfId="0" applyNumberFormat="1" applyFont="1" applyFill="1" applyAlignment="1">
      <alignment horizontal="center"/>
    </xf>
    <xf numFmtId="0" fontId="4" fillId="0" borderId="0" xfId="0" applyFont="1"/>
    <xf numFmtId="0" fontId="16" fillId="0" borderId="0" xfId="0" applyFont="1"/>
    <xf numFmtId="0" fontId="5" fillId="2" borderId="0" xfId="0" applyFont="1" applyFill="1"/>
    <xf numFmtId="0" fontId="5" fillId="0" borderId="0" xfId="0" applyFont="1" applyAlignment="1">
      <alignment horizontal="right"/>
    </xf>
    <xf numFmtId="0" fontId="17" fillId="0" borderId="0" xfId="0" applyFont="1"/>
    <xf numFmtId="49" fontId="5" fillId="0" borderId="0" xfId="0" applyNumberFormat="1" applyFont="1"/>
    <xf numFmtId="0" fontId="18" fillId="0" borderId="0" xfId="0" applyFont="1" applyAlignment="1">
      <alignment horizontal="center"/>
    </xf>
    <xf numFmtId="0" fontId="19" fillId="0" borderId="0" xfId="0" applyFont="1" applyAlignment="1">
      <alignment vertical="top"/>
    </xf>
    <xf numFmtId="0" fontId="19" fillId="0" borderId="0" xfId="0" applyFont="1"/>
    <xf numFmtId="164" fontId="19" fillId="0" borderId="0" xfId="0" applyNumberFormat="1" applyFont="1"/>
    <xf numFmtId="0" fontId="19" fillId="0" borderId="0" xfId="0" applyFont="1" applyAlignment="1">
      <alignment horizontal="right" vertical="top"/>
    </xf>
    <xf numFmtId="164" fontId="19" fillId="0" borderId="0" xfId="0" applyNumberFormat="1" applyFont="1" applyAlignment="1">
      <alignment horizontal="right" vertical="top"/>
    </xf>
    <xf numFmtId="164" fontId="19" fillId="0" borderId="0" xfId="0" applyNumberFormat="1" applyFont="1" applyAlignment="1">
      <alignment vertical="top"/>
    </xf>
    <xf numFmtId="164" fontId="19" fillId="0" borderId="0" xfId="0" applyNumberFormat="1" applyFont="1" applyAlignment="1">
      <alignment horizontal="right"/>
    </xf>
    <xf numFmtId="0" fontId="5" fillId="6" borderId="0" xfId="0" applyFont="1" applyFill="1" applyAlignment="1">
      <alignment horizontal="right"/>
    </xf>
    <xf numFmtId="0" fontId="19" fillId="0" borderId="0" xfId="0" applyFont="1" applyAlignment="1">
      <alignment horizontal="right"/>
    </xf>
    <xf numFmtId="0" fontId="19" fillId="3" borderId="0" xfId="0" applyFont="1" applyFill="1" applyAlignment="1">
      <alignment vertical="top"/>
    </xf>
    <xf numFmtId="0" fontId="19" fillId="5" borderId="0" xfId="0" applyFont="1" applyFill="1"/>
    <xf numFmtId="49" fontId="19" fillId="5" borderId="0" xfId="0" applyNumberFormat="1" applyFont="1" applyFill="1"/>
    <xf numFmtId="0" fontId="19" fillId="7" borderId="0" xfId="0" applyFont="1" applyFill="1" applyAlignment="1">
      <alignment wrapText="1"/>
    </xf>
    <xf numFmtId="0" fontId="19" fillId="0" borderId="10" xfId="0" applyFont="1" applyBorder="1"/>
    <xf numFmtId="0" fontId="19" fillId="5" borderId="10" xfId="0" applyFont="1" applyFill="1" applyBorder="1"/>
    <xf numFmtId="49" fontId="19" fillId="5" borderId="10" xfId="0" applyNumberFormat="1" applyFont="1" applyFill="1" applyBorder="1"/>
    <xf numFmtId="0" fontId="19" fillId="7" borderId="10" xfId="0" applyFont="1" applyFill="1" applyBorder="1" applyAlignment="1">
      <alignment wrapText="1"/>
    </xf>
    <xf numFmtId="0" fontId="5" fillId="0" borderId="10" xfId="0" applyFont="1" applyBorder="1" applyAlignment="1">
      <alignment vertical="top" wrapText="1"/>
    </xf>
    <xf numFmtId="0" fontId="19" fillId="5" borderId="0" xfId="0" applyFont="1" applyFill="1" applyAlignment="1">
      <alignment horizontal="right"/>
    </xf>
    <xf numFmtId="164" fontId="19" fillId="5" borderId="0" xfId="0" applyNumberFormat="1" applyFont="1" applyFill="1" applyAlignment="1">
      <alignment horizontal="right"/>
    </xf>
    <xf numFmtId="164" fontId="19" fillId="7" borderId="0" xfId="0" applyNumberFormat="1" applyFont="1" applyFill="1" applyAlignment="1">
      <alignment horizontal="right" wrapText="1"/>
    </xf>
    <xf numFmtId="0" fontId="9" fillId="5" borderId="0" xfId="0" applyFont="1" applyFill="1" applyAlignment="1">
      <alignment horizontal="right"/>
    </xf>
    <xf numFmtId="164" fontId="19" fillId="5" borderId="0" xfId="0" applyNumberFormat="1" applyFont="1" applyFill="1"/>
    <xf numFmtId="0" fontId="20" fillId="5" borderId="0" xfId="0" applyFont="1" applyFill="1" applyAlignment="1">
      <alignment horizontal="right"/>
    </xf>
    <xf numFmtId="0" fontId="19" fillId="7" borderId="0" xfId="0" applyFont="1" applyFill="1" applyAlignment="1">
      <alignment horizontal="right" wrapText="1"/>
    </xf>
    <xf numFmtId="0" fontId="9" fillId="5" borderId="0" xfId="0" applyFont="1" applyFill="1"/>
    <xf numFmtId="0" fontId="9" fillId="8" borderId="0" xfId="0" applyFont="1" applyFill="1" applyAlignment="1">
      <alignment wrapText="1"/>
    </xf>
    <xf numFmtId="0" fontId="9" fillId="8" borderId="0" xfId="0" applyFont="1" applyFill="1"/>
    <xf numFmtId="0" fontId="19" fillId="0" borderId="0" xfId="0" applyFont="1" applyAlignment="1">
      <alignment wrapText="1"/>
    </xf>
    <xf numFmtId="164" fontId="5" fillId="0" borderId="0" xfId="0" applyNumberFormat="1" applyFont="1"/>
    <xf numFmtId="0" fontId="5" fillId="0" borderId="12" xfId="0" applyFont="1" applyBorder="1"/>
    <xf numFmtId="164" fontId="5" fillId="0" borderId="13" xfId="0" applyNumberFormat="1" applyFont="1" applyBorder="1"/>
    <xf numFmtId="49" fontId="5" fillId="5" borderId="14" xfId="0" applyNumberFormat="1" applyFont="1" applyFill="1" applyBorder="1"/>
    <xf numFmtId="164" fontId="5" fillId="0" borderId="0" xfId="0" applyNumberFormat="1" applyFont="1" applyAlignment="1">
      <alignment horizontal="right"/>
    </xf>
    <xf numFmtId="164" fontId="5" fillId="0" borderId="13" xfId="0" applyNumberFormat="1" applyFont="1" applyBorder="1" applyAlignment="1">
      <alignment horizontal="right"/>
    </xf>
    <xf numFmtId="0" fontId="5" fillId="5" borderId="14" xfId="0" applyFont="1" applyFill="1" applyBorder="1" applyAlignment="1">
      <alignment horizontal="right"/>
    </xf>
    <xf numFmtId="164" fontId="5" fillId="5" borderId="14" xfId="0" applyNumberFormat="1" applyFont="1" applyFill="1" applyBorder="1" applyAlignment="1">
      <alignment horizontal="right"/>
    </xf>
    <xf numFmtId="0" fontId="17" fillId="0" borderId="0" xfId="0" applyFont="1" applyAlignment="1">
      <alignment horizontal="right"/>
    </xf>
    <xf numFmtId="0" fontId="21" fillId="0" borderId="0" xfId="0" applyFont="1"/>
    <xf numFmtId="0" fontId="21" fillId="0" borderId="0" xfId="0" applyFont="1" applyAlignment="1">
      <alignment horizontal="right"/>
    </xf>
    <xf numFmtId="164" fontId="19" fillId="9" borderId="0" xfId="0" applyNumberFormat="1" applyFont="1" applyFill="1"/>
    <xf numFmtId="0" fontId="19" fillId="9" borderId="0" xfId="0" applyFont="1" applyFill="1"/>
    <xf numFmtId="0" fontId="0" fillId="9" borderId="0" xfId="0" applyFill="1"/>
    <xf numFmtId="164" fontId="0" fillId="0" borderId="0" xfId="0" applyNumberFormat="1"/>
    <xf numFmtId="164" fontId="19" fillId="10" borderId="0" xfId="0" applyNumberFormat="1" applyFont="1" applyFill="1"/>
    <xf numFmtId="0" fontId="5" fillId="9" borderId="0" xfId="0" applyFont="1" applyFill="1"/>
    <xf numFmtId="0" fontId="5" fillId="10" borderId="0" xfId="0" applyFont="1" applyFill="1"/>
    <xf numFmtId="0" fontId="0" fillId="0" borderId="0" xfId="0" applyAlignment="1">
      <alignment horizontal="center"/>
    </xf>
    <xf numFmtId="0" fontId="22" fillId="0" borderId="0" xfId="0" applyFont="1"/>
    <xf numFmtId="0" fontId="0" fillId="0" borderId="5" xfId="0" applyBorder="1"/>
    <xf numFmtId="0" fontId="23" fillId="0" borderId="5" xfId="0" applyFont="1" applyBorder="1"/>
    <xf numFmtId="164" fontId="19" fillId="11" borderId="0" xfId="0" applyNumberFormat="1" applyFont="1" applyFill="1" applyAlignment="1">
      <alignment horizontal="right"/>
    </xf>
    <xf numFmtId="0" fontId="19" fillId="10" borderId="0" xfId="0" applyFont="1" applyFill="1"/>
    <xf numFmtId="164" fontId="19" fillId="9" borderId="0" xfId="0" applyNumberFormat="1" applyFont="1" applyFill="1" applyAlignment="1">
      <alignment horizontal="right"/>
    </xf>
    <xf numFmtId="0" fontId="19" fillId="9" borderId="0" xfId="0" applyFont="1" applyFill="1" applyAlignment="1">
      <alignment horizontal="right"/>
    </xf>
    <xf numFmtId="0" fontId="22" fillId="0" borderId="15" xfId="0" applyFont="1" applyBorder="1"/>
    <xf numFmtId="0" fontId="2" fillId="0" borderId="15" xfId="0" applyFont="1" applyBorder="1" applyAlignment="1">
      <alignment horizontal="center" vertical="center"/>
    </xf>
    <xf numFmtId="164" fontId="2" fillId="12" borderId="15" xfId="0" applyNumberFormat="1" applyFont="1" applyFill="1" applyBorder="1" applyAlignment="1">
      <alignment horizontal="right"/>
    </xf>
    <xf numFmtId="0" fontId="2" fillId="0" borderId="15" xfId="0" applyFont="1" applyBorder="1"/>
    <xf numFmtId="164" fontId="5" fillId="5" borderId="15" xfId="0" applyNumberFormat="1" applyFont="1" applyFill="1" applyBorder="1" applyAlignment="1">
      <alignment horizontal="right"/>
    </xf>
    <xf numFmtId="0" fontId="0" fillId="0" borderId="15" xfId="0" applyBorder="1"/>
    <xf numFmtId="0" fontId="0" fillId="0" borderId="15" xfId="0" applyBorder="1" applyAlignment="1">
      <alignment horizontal="center" vertical="center"/>
    </xf>
    <xf numFmtId="0" fontId="5" fillId="0" borderId="15" xfId="0" applyFont="1" applyBorder="1"/>
    <xf numFmtId="0" fontId="0" fillId="0" borderId="16" xfId="0" applyBorder="1"/>
    <xf numFmtId="0" fontId="22" fillId="0" borderId="15" xfId="0" applyFont="1" applyBorder="1" applyAlignment="1">
      <alignment horizontal="center"/>
    </xf>
    <xf numFmtId="0" fontId="0" fillId="0" borderId="15" xfId="0" applyBorder="1" applyAlignment="1">
      <alignment horizontal="center"/>
    </xf>
    <xf numFmtId="49" fontId="19" fillId="5" borderId="5" xfId="0" applyNumberFormat="1" applyFont="1" applyFill="1" applyBorder="1"/>
    <xf numFmtId="164" fontId="19" fillId="13" borderId="0" xfId="0" applyNumberFormat="1" applyFont="1" applyFill="1" applyAlignment="1">
      <alignment horizontal="right"/>
    </xf>
    <xf numFmtId="2" fontId="19" fillId="5" borderId="0" xfId="0" applyNumberFormat="1" applyFont="1" applyFill="1"/>
    <xf numFmtId="2" fontId="19" fillId="5" borderId="5" xfId="0" applyNumberFormat="1" applyFont="1" applyFill="1" applyBorder="1"/>
    <xf numFmtId="2" fontId="0" fillId="0" borderId="0" xfId="0" applyNumberFormat="1"/>
    <xf numFmtId="2" fontId="19" fillId="5" borderId="0" xfId="0" applyNumberFormat="1" applyFont="1" applyFill="1" applyAlignment="1">
      <alignment horizontal="right"/>
    </xf>
    <xf numFmtId="2" fontId="19" fillId="11" borderId="0" xfId="0" applyNumberFormat="1" applyFont="1" applyFill="1" applyAlignment="1">
      <alignment horizontal="right"/>
    </xf>
    <xf numFmtId="2" fontId="19" fillId="13" borderId="0" xfId="0" applyNumberFormat="1" applyFont="1" applyFill="1" applyAlignment="1">
      <alignment horizontal="right"/>
    </xf>
    <xf numFmtId="2" fontId="19" fillId="9" borderId="0" xfId="0" applyNumberFormat="1" applyFont="1" applyFill="1" applyAlignment="1">
      <alignment horizontal="right"/>
    </xf>
    <xf numFmtId="2" fontId="19" fillId="0" borderId="0" xfId="0" applyNumberFormat="1" applyFont="1"/>
    <xf numFmtId="2" fontId="19" fillId="9" borderId="0" xfId="0" applyNumberFormat="1" applyFont="1" applyFill="1"/>
    <xf numFmtId="2" fontId="19" fillId="10" borderId="0" xfId="0" applyNumberFormat="1" applyFont="1" applyFill="1"/>
    <xf numFmtId="0" fontId="24" fillId="0" borderId="0" xfId="0" applyFont="1"/>
    <xf numFmtId="0" fontId="25" fillId="0" borderId="0" xfId="0" applyFont="1"/>
    <xf numFmtId="0" fontId="25" fillId="9" borderId="0" xfId="0" applyFont="1" applyFill="1"/>
    <xf numFmtId="164" fontId="19" fillId="10" borderId="0" xfId="0" applyNumberFormat="1" applyFont="1" applyFill="1" applyAlignment="1">
      <alignment horizontal="right"/>
    </xf>
    <xf numFmtId="2" fontId="19" fillId="10" borderId="0" xfId="0" applyNumberFormat="1" applyFont="1" applyFill="1" applyAlignment="1">
      <alignment horizontal="right"/>
    </xf>
    <xf numFmtId="0" fontId="5" fillId="0" borderId="5" xfId="0" applyFont="1" applyBorder="1"/>
    <xf numFmtId="49" fontId="5" fillId="5" borderId="5" xfId="0" applyNumberFormat="1" applyFont="1" applyFill="1" applyBorder="1"/>
    <xf numFmtId="164" fontId="5" fillId="5" borderId="5" xfId="0" applyNumberFormat="1" applyFont="1" applyFill="1" applyBorder="1" applyAlignment="1">
      <alignment horizontal="right"/>
    </xf>
    <xf numFmtId="0" fontId="5" fillId="2" borderId="5" xfId="0" applyFont="1" applyFill="1" applyBorder="1" applyAlignment="1">
      <alignment horizontal="center" wrapText="1"/>
    </xf>
    <xf numFmtId="0" fontId="14" fillId="0" borderId="6" xfId="0" applyFont="1" applyBorder="1"/>
    <xf numFmtId="0" fontId="6" fillId="2" borderId="8" xfId="0" applyFont="1" applyFill="1" applyBorder="1" applyAlignment="1">
      <alignment horizontal="center" wrapText="1"/>
    </xf>
    <xf numFmtId="0" fontId="5" fillId="2" borderId="8" xfId="0" applyFont="1" applyFill="1" applyBorder="1" applyAlignment="1">
      <alignment horizontal="center" wrapText="1"/>
    </xf>
    <xf numFmtId="0" fontId="5" fillId="0" borderId="0" xfId="0" applyFont="1" applyAlignment="1">
      <alignment vertical="top" wrapText="1"/>
    </xf>
    <xf numFmtId="0" fontId="0" fillId="0" borderId="0" xfId="0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15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9" fillId="10" borderId="0" xfId="0" applyFont="1" applyFill="1" applyAlignment="1">
      <alignment horizontal="right"/>
    </xf>
    <xf numFmtId="0" fontId="19" fillId="14" borderId="0" xfId="0" applyFont="1" applyFill="1"/>
    <xf numFmtId="0" fontId="5" fillId="9" borderId="0" xfId="0" applyFont="1" applyFill="1" applyAlignment="1">
      <alignment horizontal="right"/>
    </xf>
    <xf numFmtId="164" fontId="19" fillId="9" borderId="0" xfId="0" applyNumberFormat="1" applyFont="1" applyFill="1" applyAlignment="1">
      <alignment horizontal="right" vertical="top"/>
    </xf>
    <xf numFmtId="164" fontId="19" fillId="9" borderId="0" xfId="0" applyNumberFormat="1" applyFont="1" applyFill="1" applyAlignment="1">
      <alignment vertical="top"/>
    </xf>
    <xf numFmtId="0" fontId="5" fillId="15" borderId="0" xfId="0" applyFont="1" applyFill="1" applyAlignment="1">
      <alignment horizontal="right"/>
    </xf>
    <xf numFmtId="0" fontId="1" fillId="0" borderId="0" xfId="0" applyFont="1"/>
    <xf numFmtId="0" fontId="26" fillId="0" borderId="15" xfId="0" applyFont="1" applyBorder="1" applyAlignment="1">
      <alignment horizontal="center"/>
    </xf>
    <xf numFmtId="0" fontId="26" fillId="0" borderId="15" xfId="0" applyFont="1" applyBorder="1"/>
    <xf numFmtId="0" fontId="1" fillId="0" borderId="15" xfId="0" applyFont="1" applyBorder="1" applyAlignment="1">
      <alignment horizontal="center" vertical="center"/>
    </xf>
    <xf numFmtId="0" fontId="1" fillId="0" borderId="15" xfId="0" applyFont="1" applyBorder="1"/>
    <xf numFmtId="0" fontId="0" fillId="0" borderId="18" xfId="0" applyFill="1" applyBorder="1"/>
    <xf numFmtId="0" fontId="0" fillId="0" borderId="19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5" xfId="0" applyFill="1" applyBorder="1"/>
    <xf numFmtId="2" fontId="5" fillId="5" borderId="5" xfId="0" applyNumberFormat="1" applyFont="1" applyFill="1" applyBorder="1" applyAlignment="1">
      <alignment horizontal="right"/>
    </xf>
    <xf numFmtId="0" fontId="1" fillId="0" borderId="5" xfId="0" applyFont="1" applyFill="1" applyBorder="1"/>
    <xf numFmtId="0" fontId="1" fillId="9" borderId="0" xfId="0" applyFont="1" applyFill="1"/>
    <xf numFmtId="0" fontId="1" fillId="10" borderId="0" xfId="0" applyFont="1" applyFill="1"/>
    <xf numFmtId="164" fontId="5" fillId="11" borderId="5" xfId="0" applyNumberFormat="1" applyFont="1" applyFill="1" applyBorder="1" applyAlignment="1">
      <alignment horizontal="right"/>
    </xf>
    <xf numFmtId="2" fontId="5" fillId="11" borderId="5" xfId="0" applyNumberFormat="1" applyFont="1" applyFill="1" applyBorder="1" applyAlignment="1">
      <alignment horizontal="right"/>
    </xf>
    <xf numFmtId="164" fontId="5" fillId="13" borderId="5" xfId="0" applyNumberFormat="1" applyFont="1" applyFill="1" applyBorder="1" applyAlignment="1">
      <alignment horizontal="right"/>
    </xf>
    <xf numFmtId="2" fontId="5" fillId="13" borderId="5" xfId="0" applyNumberFormat="1" applyFont="1" applyFill="1" applyBorder="1" applyAlignment="1">
      <alignment horizontal="right"/>
    </xf>
    <xf numFmtId="164" fontId="5" fillId="9" borderId="13" xfId="0" applyNumberFormat="1" applyFont="1" applyFill="1" applyBorder="1" applyAlignment="1">
      <alignment horizontal="right"/>
    </xf>
    <xf numFmtId="2" fontId="1" fillId="10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/>
  </sheetViews>
  <sheetFormatPr baseColWidth="10" defaultColWidth="11.1640625" defaultRowHeight="15" customHeight="1" x14ac:dyDescent="0.2"/>
  <cols>
    <col min="1" max="1" width="19" customWidth="1"/>
    <col min="2" max="2" width="4.6640625" customWidth="1"/>
    <col min="3" max="3" width="4.5" customWidth="1"/>
    <col min="4" max="4" width="3.6640625" customWidth="1"/>
    <col min="5" max="5" width="21.1640625" customWidth="1"/>
    <col min="6" max="6" width="16.5" customWidth="1"/>
    <col min="7" max="7" width="12.5" customWidth="1"/>
    <col min="8" max="8" width="8.83203125" customWidth="1"/>
    <col min="9" max="9" width="9" customWidth="1"/>
    <col min="10" max="10" width="10.6640625" customWidth="1"/>
    <col min="11" max="11" width="9.6640625" customWidth="1"/>
    <col min="12" max="12" width="8.1640625" customWidth="1"/>
    <col min="13" max="13" width="5.83203125" customWidth="1"/>
    <col min="14" max="26" width="10.83203125" customWidth="1"/>
  </cols>
  <sheetData>
    <row r="1" spans="1:26" ht="27.75" customHeight="1" x14ac:dyDescent="0.2">
      <c r="A1" s="1" t="s">
        <v>0</v>
      </c>
      <c r="B1" s="2"/>
      <c r="C1" s="2"/>
      <c r="D1" s="2"/>
      <c r="E1" s="3"/>
      <c r="F1" s="3"/>
      <c r="G1" s="4"/>
      <c r="H1" s="2"/>
      <c r="I1" s="2"/>
      <c r="J1" s="2" t="s">
        <v>1</v>
      </c>
      <c r="K1" s="2" t="s">
        <v>1</v>
      </c>
      <c r="L1" s="2" t="s">
        <v>1</v>
      </c>
      <c r="M1" s="2" t="s">
        <v>1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27.75" customHeight="1" x14ac:dyDescent="0.2">
      <c r="A2" s="6" t="s">
        <v>2</v>
      </c>
      <c r="B2" s="7" t="s">
        <v>3</v>
      </c>
      <c r="C2" s="7" t="s">
        <v>4</v>
      </c>
      <c r="D2" s="7" t="s">
        <v>5</v>
      </c>
      <c r="E2" s="8" t="s">
        <v>6</v>
      </c>
      <c r="F2" s="8" t="s">
        <v>7</v>
      </c>
      <c r="G2" s="9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27.75" customHeight="1" x14ac:dyDescent="0.2">
      <c r="A3" s="5" t="s">
        <v>15</v>
      </c>
      <c r="B3" s="5"/>
      <c r="C3" s="10">
        <v>1</v>
      </c>
      <c r="D3" s="10">
        <v>1</v>
      </c>
      <c r="E3" s="5" t="s">
        <v>16</v>
      </c>
      <c r="F3" s="5" t="s">
        <v>17</v>
      </c>
      <c r="G3" s="5">
        <v>4</v>
      </c>
      <c r="H3" s="11">
        <v>9.3000000000000007</v>
      </c>
      <c r="I3" s="11">
        <v>66.369599999999991</v>
      </c>
      <c r="J3" s="12">
        <v>5.4</v>
      </c>
      <c r="K3" s="12">
        <v>0.2</v>
      </c>
      <c r="L3" s="5"/>
      <c r="M3" s="5" t="s">
        <v>18</v>
      </c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27.75" customHeight="1" x14ac:dyDescent="0.2">
      <c r="A4" s="5" t="s">
        <v>15</v>
      </c>
      <c r="B4" s="5"/>
      <c r="C4" s="10">
        <v>1</v>
      </c>
      <c r="D4" s="10">
        <v>2</v>
      </c>
      <c r="E4" s="5" t="s">
        <v>16</v>
      </c>
      <c r="F4" s="5" t="s">
        <v>17</v>
      </c>
      <c r="G4" s="5">
        <v>4</v>
      </c>
      <c r="H4" s="11">
        <v>9</v>
      </c>
      <c r="I4" s="11">
        <v>66.844799999999992</v>
      </c>
      <c r="J4" s="12">
        <v>2.4</v>
      </c>
      <c r="K4" s="12">
        <v>0.1</v>
      </c>
      <c r="L4" s="5"/>
      <c r="M4" s="5" t="s">
        <v>18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7.75" customHeight="1" x14ac:dyDescent="0.2">
      <c r="A5" s="5" t="s">
        <v>15</v>
      </c>
      <c r="B5" s="5"/>
      <c r="C5" s="10">
        <v>1</v>
      </c>
      <c r="D5" s="10">
        <v>3</v>
      </c>
      <c r="E5" s="5" t="s">
        <v>19</v>
      </c>
      <c r="F5" s="5" t="s">
        <v>20</v>
      </c>
      <c r="G5" s="5">
        <v>4</v>
      </c>
      <c r="H5" s="11">
        <v>7.7</v>
      </c>
      <c r="I5" s="11">
        <v>66.805199999999985</v>
      </c>
      <c r="J5" s="12">
        <v>8.1</v>
      </c>
      <c r="K5" s="12">
        <v>0.4</v>
      </c>
      <c r="L5" s="5"/>
      <c r="M5" s="5" t="s">
        <v>18</v>
      </c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27.75" customHeight="1" x14ac:dyDescent="0.2">
      <c r="A6" s="5" t="s">
        <v>15</v>
      </c>
      <c r="B6" s="5"/>
      <c r="C6" s="10">
        <v>1</v>
      </c>
      <c r="D6" s="10">
        <v>4</v>
      </c>
      <c r="E6" s="5" t="s">
        <v>19</v>
      </c>
      <c r="F6" s="5" t="s">
        <v>20</v>
      </c>
      <c r="G6" s="5">
        <v>4</v>
      </c>
      <c r="H6" s="11">
        <v>6.9</v>
      </c>
      <c r="I6" s="11">
        <v>69.379199999999997</v>
      </c>
      <c r="J6" s="12">
        <v>14.5</v>
      </c>
      <c r="K6" s="12">
        <v>0.5</v>
      </c>
      <c r="L6" s="5"/>
      <c r="M6" s="5" t="s">
        <v>18</v>
      </c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27.75" customHeight="1" x14ac:dyDescent="0.2">
      <c r="A7" s="5" t="s">
        <v>15</v>
      </c>
      <c r="B7" s="5"/>
      <c r="C7" s="10">
        <v>1</v>
      </c>
      <c r="D7" s="10">
        <v>5</v>
      </c>
      <c r="E7" s="5" t="s">
        <v>21</v>
      </c>
      <c r="F7" s="5" t="s">
        <v>20</v>
      </c>
      <c r="G7" s="5">
        <v>6</v>
      </c>
      <c r="H7" s="11">
        <v>9.5</v>
      </c>
      <c r="I7" s="11">
        <v>69.973199999999991</v>
      </c>
      <c r="J7" s="12">
        <v>8.8000000000000007</v>
      </c>
      <c r="K7" s="12">
        <v>0.3</v>
      </c>
      <c r="L7" s="5"/>
      <c r="M7" s="5" t="s">
        <v>18</v>
      </c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27.75" customHeight="1" x14ac:dyDescent="0.2">
      <c r="A8" s="5" t="s">
        <v>15</v>
      </c>
      <c r="B8" s="5"/>
      <c r="C8" s="10">
        <v>1</v>
      </c>
      <c r="D8" s="10">
        <v>6</v>
      </c>
      <c r="E8" s="5" t="s">
        <v>21</v>
      </c>
      <c r="F8" s="5" t="s">
        <v>20</v>
      </c>
      <c r="G8" s="5">
        <v>6</v>
      </c>
      <c r="H8" s="11">
        <v>6.4</v>
      </c>
      <c r="I8" s="11">
        <v>66.805199999999985</v>
      </c>
      <c r="J8" s="12">
        <v>7.4</v>
      </c>
      <c r="K8" s="12">
        <v>0.3</v>
      </c>
      <c r="L8" s="5"/>
      <c r="M8" s="5" t="s">
        <v>18</v>
      </c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7.75" customHeight="1" x14ac:dyDescent="0.2">
      <c r="A9" s="5" t="s">
        <v>15</v>
      </c>
      <c r="B9" s="5"/>
      <c r="C9" s="10">
        <v>1</v>
      </c>
      <c r="D9" s="10">
        <v>7</v>
      </c>
      <c r="E9" s="5" t="s">
        <v>22</v>
      </c>
      <c r="F9" s="5" t="s">
        <v>17</v>
      </c>
      <c r="G9" s="5">
        <v>3.76</v>
      </c>
      <c r="H9" s="11">
        <v>7.8</v>
      </c>
      <c r="I9" s="11">
        <v>63.6768</v>
      </c>
      <c r="J9" s="12">
        <v>15.7</v>
      </c>
      <c r="K9" s="12">
        <v>0.5</v>
      </c>
      <c r="L9" s="5"/>
      <c r="M9" s="5" t="s">
        <v>18</v>
      </c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27.75" customHeight="1" x14ac:dyDescent="0.2">
      <c r="A10" s="5" t="s">
        <v>15</v>
      </c>
      <c r="B10" s="5"/>
      <c r="C10" s="10">
        <v>1</v>
      </c>
      <c r="D10" s="10">
        <v>8</v>
      </c>
      <c r="E10" s="5" t="s">
        <v>22</v>
      </c>
      <c r="F10" s="5" t="s">
        <v>17</v>
      </c>
      <c r="G10" s="5">
        <v>3.76</v>
      </c>
      <c r="H10" s="11">
        <v>7</v>
      </c>
      <c r="I10" s="11">
        <v>64.983599999999981</v>
      </c>
      <c r="J10" s="12">
        <v>3.3</v>
      </c>
      <c r="K10" s="12">
        <v>0.5</v>
      </c>
      <c r="L10" s="5"/>
      <c r="M10" s="5" t="s">
        <v>18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7.75" customHeight="1" x14ac:dyDescent="0.2">
      <c r="A11" s="5" t="s">
        <v>15</v>
      </c>
      <c r="B11" s="5"/>
      <c r="C11" s="10">
        <v>1</v>
      </c>
      <c r="D11" s="10">
        <v>9</v>
      </c>
      <c r="E11" s="5" t="s">
        <v>23</v>
      </c>
      <c r="F11" s="5" t="s">
        <v>20</v>
      </c>
      <c r="G11" s="5">
        <v>9.6</v>
      </c>
      <c r="H11" s="11">
        <v>8</v>
      </c>
      <c r="I11" s="11">
        <v>63.359999999999992</v>
      </c>
      <c r="J11" s="12">
        <v>9.8000000000000007</v>
      </c>
      <c r="K11" s="12">
        <v>0.4</v>
      </c>
      <c r="L11" s="5"/>
      <c r="M11" s="5" t="s">
        <v>18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7.75" customHeight="1" x14ac:dyDescent="0.2">
      <c r="A12" s="5" t="s">
        <v>15</v>
      </c>
      <c r="B12" s="5"/>
      <c r="C12" s="10">
        <v>1</v>
      </c>
      <c r="D12" s="10">
        <v>10</v>
      </c>
      <c r="E12" s="5" t="s">
        <v>23</v>
      </c>
      <c r="F12" s="5" t="s">
        <v>20</v>
      </c>
      <c r="G12" s="5">
        <v>9.6</v>
      </c>
      <c r="H12" s="11">
        <v>9.1</v>
      </c>
      <c r="I12" s="11">
        <v>65.458799999999982</v>
      </c>
      <c r="J12" s="12">
        <v>6.5</v>
      </c>
      <c r="K12" s="12">
        <v>0.7</v>
      </c>
      <c r="L12" s="5"/>
      <c r="M12" s="5" t="s">
        <v>18</v>
      </c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27.75" customHeight="1" x14ac:dyDescent="0.2">
      <c r="A13" s="5" t="s">
        <v>15</v>
      </c>
      <c r="B13" s="5"/>
      <c r="C13" s="10">
        <v>1</v>
      </c>
      <c r="D13" s="10">
        <v>11</v>
      </c>
      <c r="E13" s="5" t="s">
        <v>24</v>
      </c>
      <c r="F13" s="5" t="s">
        <v>17</v>
      </c>
      <c r="G13" s="5" t="s">
        <v>25</v>
      </c>
      <c r="H13" s="11">
        <v>7.4</v>
      </c>
      <c r="I13" s="11">
        <v>65.57759999999999</v>
      </c>
      <c r="J13" s="12">
        <v>5.5</v>
      </c>
      <c r="K13" s="12">
        <v>0.4</v>
      </c>
      <c r="L13" s="5"/>
      <c r="M13" s="5" t="s">
        <v>18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27.75" customHeight="1" x14ac:dyDescent="0.2">
      <c r="A14" s="5" t="s">
        <v>15</v>
      </c>
      <c r="B14" s="5"/>
      <c r="C14" s="10">
        <v>1</v>
      </c>
      <c r="D14" s="10">
        <v>12</v>
      </c>
      <c r="E14" s="5" t="s">
        <v>24</v>
      </c>
      <c r="F14" s="5" t="s">
        <v>17</v>
      </c>
      <c r="G14" s="5" t="s">
        <v>25</v>
      </c>
      <c r="H14" s="11">
        <v>9.8000000000000007</v>
      </c>
      <c r="I14" s="11">
        <v>74.448000000000008</v>
      </c>
      <c r="J14" s="12">
        <v>3</v>
      </c>
      <c r="K14" s="12">
        <v>0.5</v>
      </c>
      <c r="L14" s="5"/>
      <c r="M14" s="5" t="s">
        <v>18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27.75" customHeight="1" x14ac:dyDescent="0.2">
      <c r="A15" s="5" t="s">
        <v>15</v>
      </c>
      <c r="B15" s="5"/>
      <c r="C15" s="10">
        <v>1</v>
      </c>
      <c r="D15" s="10">
        <v>13</v>
      </c>
      <c r="E15" s="5" t="s">
        <v>26</v>
      </c>
      <c r="F15" s="5" t="s">
        <v>20</v>
      </c>
      <c r="G15" s="5" t="s">
        <v>27</v>
      </c>
      <c r="H15" s="11">
        <v>8.6999999999999993</v>
      </c>
      <c r="I15" s="11">
        <v>63.993599999999994</v>
      </c>
      <c r="J15" s="12">
        <v>4.3</v>
      </c>
      <c r="K15" s="12">
        <v>0.5</v>
      </c>
      <c r="L15" s="5"/>
      <c r="M15" s="5" t="s">
        <v>18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27.75" customHeight="1" x14ac:dyDescent="0.2">
      <c r="A16" s="5" t="s">
        <v>15</v>
      </c>
      <c r="B16" s="5"/>
      <c r="C16" s="10">
        <v>1</v>
      </c>
      <c r="D16" s="10">
        <v>14</v>
      </c>
      <c r="E16" s="5" t="s">
        <v>26</v>
      </c>
      <c r="F16" s="5" t="s">
        <v>20</v>
      </c>
      <c r="G16" s="5" t="s">
        <v>27</v>
      </c>
      <c r="H16" s="11">
        <v>7</v>
      </c>
      <c r="I16" s="11">
        <v>68.31</v>
      </c>
      <c r="J16" s="12">
        <v>11.3</v>
      </c>
      <c r="K16" s="12">
        <v>0.5</v>
      </c>
      <c r="L16" s="5"/>
      <c r="M16" s="5" t="s">
        <v>18</v>
      </c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27.75" customHeight="1" x14ac:dyDescent="0.2">
      <c r="A17" s="5" t="s">
        <v>15</v>
      </c>
      <c r="B17" s="5"/>
      <c r="C17" s="10">
        <v>1</v>
      </c>
      <c r="D17" s="10">
        <v>15</v>
      </c>
      <c r="E17" s="5" t="s">
        <v>28</v>
      </c>
      <c r="F17" s="5" t="s">
        <v>28</v>
      </c>
      <c r="G17" s="13" t="s">
        <v>29</v>
      </c>
      <c r="H17" s="11" t="s">
        <v>18</v>
      </c>
      <c r="I17" s="11">
        <v>66.33</v>
      </c>
      <c r="J17" s="12">
        <v>10.6</v>
      </c>
      <c r="K17" s="12">
        <v>0.7</v>
      </c>
      <c r="L17" s="5"/>
      <c r="M17" s="5" t="s">
        <v>18</v>
      </c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27.75" customHeight="1" x14ac:dyDescent="0.2">
      <c r="A18" s="5" t="s">
        <v>15</v>
      </c>
      <c r="B18" s="5"/>
      <c r="C18" s="10">
        <v>1</v>
      </c>
      <c r="D18" s="10">
        <v>16</v>
      </c>
      <c r="E18" s="5" t="s">
        <v>30</v>
      </c>
      <c r="F18" s="5" t="s">
        <v>30</v>
      </c>
      <c r="G18" s="13" t="s">
        <v>29</v>
      </c>
      <c r="H18" s="11" t="s">
        <v>18</v>
      </c>
      <c r="I18" s="11">
        <v>61.577999999999989</v>
      </c>
      <c r="J18" s="12">
        <v>10.4</v>
      </c>
      <c r="K18" s="12">
        <v>0.4</v>
      </c>
      <c r="L18" s="5"/>
      <c r="M18" s="5" t="s">
        <v>18</v>
      </c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27.75" customHeight="1" x14ac:dyDescent="0.2">
      <c r="A19" s="5" t="s">
        <v>15</v>
      </c>
      <c r="B19" s="5"/>
      <c r="C19" s="10">
        <v>1</v>
      </c>
      <c r="D19" s="10">
        <v>17</v>
      </c>
      <c r="E19" s="5" t="s">
        <v>31</v>
      </c>
      <c r="F19" s="5" t="s">
        <v>32</v>
      </c>
      <c r="G19" s="5">
        <v>6</v>
      </c>
      <c r="H19" s="11">
        <v>7.7</v>
      </c>
      <c r="I19" s="11">
        <v>69.656399999999991</v>
      </c>
      <c r="J19" s="12">
        <v>6.6</v>
      </c>
      <c r="K19" s="12">
        <v>0.6</v>
      </c>
      <c r="L19" s="5"/>
      <c r="M19" s="5" t="s">
        <v>18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27.75" customHeight="1" x14ac:dyDescent="0.2">
      <c r="A20" s="5" t="s">
        <v>15</v>
      </c>
      <c r="B20" s="5"/>
      <c r="C20" s="10">
        <v>1</v>
      </c>
      <c r="D20" s="10">
        <v>18</v>
      </c>
      <c r="E20" s="5" t="s">
        <v>31</v>
      </c>
      <c r="F20" s="5" t="s">
        <v>32</v>
      </c>
      <c r="G20" s="5">
        <v>6</v>
      </c>
      <c r="H20" s="11">
        <v>8.3000000000000007</v>
      </c>
      <c r="I20" s="11">
        <v>69.616799999999984</v>
      </c>
      <c r="J20" s="12">
        <v>4</v>
      </c>
      <c r="K20" s="12">
        <v>0.2</v>
      </c>
      <c r="L20" s="5"/>
      <c r="M20" s="5" t="s">
        <v>18</v>
      </c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27.75" customHeight="1" x14ac:dyDescent="0.2">
      <c r="A21" s="5" t="s">
        <v>15</v>
      </c>
      <c r="B21" s="5"/>
      <c r="C21" s="10">
        <v>2</v>
      </c>
      <c r="D21" s="10">
        <v>1</v>
      </c>
      <c r="E21" s="5" t="s">
        <v>16</v>
      </c>
      <c r="F21" s="5" t="s">
        <v>17</v>
      </c>
      <c r="G21" s="5">
        <v>4</v>
      </c>
      <c r="H21" s="11">
        <v>8.5</v>
      </c>
      <c r="I21" s="11">
        <v>62.44919999999999</v>
      </c>
      <c r="J21" s="12">
        <v>6.6</v>
      </c>
      <c r="K21" s="12">
        <v>0.5</v>
      </c>
      <c r="L21" s="5"/>
      <c r="M21" s="5" t="s">
        <v>18</v>
      </c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27.75" customHeight="1" x14ac:dyDescent="0.2">
      <c r="A22" s="5" t="s">
        <v>15</v>
      </c>
      <c r="B22" s="5"/>
      <c r="C22" s="10">
        <v>2</v>
      </c>
      <c r="D22" s="10">
        <v>2</v>
      </c>
      <c r="E22" s="5" t="s">
        <v>16</v>
      </c>
      <c r="F22" s="5" t="s">
        <v>17</v>
      </c>
      <c r="G22" s="5">
        <v>4</v>
      </c>
      <c r="H22" s="11">
        <v>9.5500000000000007</v>
      </c>
      <c r="I22" s="11">
        <v>67.715999999999994</v>
      </c>
      <c r="J22" s="12">
        <v>4.5</v>
      </c>
      <c r="K22" s="12">
        <v>0.3</v>
      </c>
      <c r="L22" s="5"/>
      <c r="M22" s="5" t="s">
        <v>18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27.75" customHeight="1" x14ac:dyDescent="0.2">
      <c r="A23" s="5" t="s">
        <v>15</v>
      </c>
      <c r="B23" s="5"/>
      <c r="C23" s="10">
        <v>2</v>
      </c>
      <c r="D23" s="10">
        <v>3</v>
      </c>
      <c r="E23" s="5" t="s">
        <v>19</v>
      </c>
      <c r="F23" s="5" t="s">
        <v>20</v>
      </c>
      <c r="G23" s="5">
        <v>4</v>
      </c>
      <c r="H23" s="11">
        <v>10</v>
      </c>
      <c r="I23" s="11">
        <v>63.953999999999994</v>
      </c>
      <c r="J23" s="12">
        <v>6</v>
      </c>
      <c r="K23" s="12">
        <v>0.4</v>
      </c>
      <c r="L23" s="5"/>
      <c r="M23" s="5" t="s">
        <v>18</v>
      </c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27.75" customHeight="1" x14ac:dyDescent="0.2">
      <c r="A24" s="5" t="s">
        <v>15</v>
      </c>
      <c r="B24" s="5"/>
      <c r="C24" s="10">
        <v>2</v>
      </c>
      <c r="D24" s="10">
        <v>4</v>
      </c>
      <c r="E24" s="5" t="s">
        <v>19</v>
      </c>
      <c r="F24" s="5" t="s">
        <v>20</v>
      </c>
      <c r="G24" s="5">
        <v>4</v>
      </c>
      <c r="H24" s="11">
        <v>6.2</v>
      </c>
      <c r="I24" s="11">
        <v>63.993599999999994</v>
      </c>
      <c r="J24" s="12">
        <v>5.7</v>
      </c>
      <c r="K24" s="12">
        <v>0.4</v>
      </c>
      <c r="L24" s="5"/>
      <c r="M24" s="5" t="s">
        <v>18</v>
      </c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27.75" customHeight="1" x14ac:dyDescent="0.2">
      <c r="A25" s="5" t="s">
        <v>15</v>
      </c>
      <c r="B25" s="5"/>
      <c r="C25" s="10">
        <v>2</v>
      </c>
      <c r="D25" s="10">
        <v>5</v>
      </c>
      <c r="E25" s="5" t="s">
        <v>21</v>
      </c>
      <c r="F25" s="5" t="s">
        <v>20</v>
      </c>
      <c r="G25" s="5">
        <v>6</v>
      </c>
      <c r="H25" s="11">
        <v>8.6</v>
      </c>
      <c r="I25" s="11">
        <v>63.716399999999993</v>
      </c>
      <c r="J25" s="12">
        <v>5.3</v>
      </c>
      <c r="K25" s="12">
        <v>0.5</v>
      </c>
      <c r="L25" s="5"/>
      <c r="M25" s="5" t="s">
        <v>18</v>
      </c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27.75" customHeight="1" x14ac:dyDescent="0.2">
      <c r="A26" s="5" t="s">
        <v>15</v>
      </c>
      <c r="B26" s="5"/>
      <c r="C26" s="10">
        <v>2</v>
      </c>
      <c r="D26" s="10">
        <v>6</v>
      </c>
      <c r="E26" s="5" t="s">
        <v>21</v>
      </c>
      <c r="F26" s="5" t="s">
        <v>20</v>
      </c>
      <c r="G26" s="5">
        <v>6</v>
      </c>
      <c r="H26" s="11">
        <v>9.4</v>
      </c>
      <c r="I26" s="11">
        <v>70.012799999999984</v>
      </c>
      <c r="J26" s="12">
        <v>3.8</v>
      </c>
      <c r="K26" s="12">
        <v>0</v>
      </c>
      <c r="L26" s="5"/>
      <c r="M26" s="5" t="s">
        <v>18</v>
      </c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27.75" customHeight="1" x14ac:dyDescent="0.2">
      <c r="A27" s="5" t="s">
        <v>15</v>
      </c>
      <c r="B27" s="5"/>
      <c r="C27" s="10">
        <v>2</v>
      </c>
      <c r="D27" s="10">
        <v>7</v>
      </c>
      <c r="E27" s="5" t="s">
        <v>22</v>
      </c>
      <c r="F27" s="5" t="s">
        <v>17</v>
      </c>
      <c r="G27" s="5">
        <v>3.76</v>
      </c>
      <c r="H27" s="11">
        <v>7.9</v>
      </c>
      <c r="I27" s="11">
        <v>64.349999999999994</v>
      </c>
      <c r="J27" s="12">
        <v>3.2</v>
      </c>
      <c r="K27" s="12">
        <v>0.1</v>
      </c>
      <c r="L27" s="5"/>
      <c r="M27" s="5" t="s">
        <v>18</v>
      </c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27.75" customHeight="1" x14ac:dyDescent="0.2">
      <c r="A28" s="5" t="s">
        <v>15</v>
      </c>
      <c r="B28" s="5"/>
      <c r="C28" s="10">
        <v>2</v>
      </c>
      <c r="D28" s="10">
        <v>8</v>
      </c>
      <c r="E28" s="5" t="s">
        <v>22</v>
      </c>
      <c r="F28" s="5" t="s">
        <v>17</v>
      </c>
      <c r="G28" s="5">
        <v>3.76</v>
      </c>
      <c r="H28" s="11">
        <v>9.9</v>
      </c>
      <c r="I28" s="11">
        <v>70.646399999999971</v>
      </c>
      <c r="J28" s="12">
        <v>7.1</v>
      </c>
      <c r="K28" s="12">
        <v>0.5</v>
      </c>
      <c r="L28" s="5"/>
      <c r="M28" s="5" t="s">
        <v>18</v>
      </c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27.75" customHeight="1" x14ac:dyDescent="0.2">
      <c r="A29" s="5" t="s">
        <v>15</v>
      </c>
      <c r="B29" s="5"/>
      <c r="C29" s="10">
        <v>2</v>
      </c>
      <c r="D29" s="10">
        <v>9</v>
      </c>
      <c r="E29" s="5" t="s">
        <v>23</v>
      </c>
      <c r="F29" s="5" t="s">
        <v>20</v>
      </c>
      <c r="G29" s="5">
        <v>9.6</v>
      </c>
      <c r="H29" s="11">
        <v>7.8</v>
      </c>
      <c r="I29" s="11">
        <v>58.291199999999989</v>
      </c>
      <c r="J29" s="12">
        <v>4</v>
      </c>
      <c r="K29" s="12">
        <v>0.6</v>
      </c>
      <c r="L29" s="5"/>
      <c r="M29" s="5" t="s">
        <v>18</v>
      </c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27.75" customHeight="1" x14ac:dyDescent="0.2">
      <c r="A30" s="5" t="s">
        <v>15</v>
      </c>
      <c r="B30" s="5"/>
      <c r="C30" s="10">
        <v>2</v>
      </c>
      <c r="D30" s="10">
        <v>10</v>
      </c>
      <c r="E30" s="5" t="s">
        <v>23</v>
      </c>
      <c r="F30" s="5" t="s">
        <v>20</v>
      </c>
      <c r="G30" s="5">
        <v>9.6</v>
      </c>
      <c r="H30" s="11">
        <v>8.5</v>
      </c>
      <c r="I30" s="11">
        <v>72.230399999999989</v>
      </c>
      <c r="J30" s="12">
        <v>7.5</v>
      </c>
      <c r="K30" s="12">
        <v>0.4</v>
      </c>
      <c r="L30" s="5"/>
      <c r="M30" s="5" t="s">
        <v>18</v>
      </c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27.75" customHeight="1" x14ac:dyDescent="0.2">
      <c r="A31" s="5" t="s">
        <v>15</v>
      </c>
      <c r="B31" s="5"/>
      <c r="C31" s="10">
        <v>2</v>
      </c>
      <c r="D31" s="10">
        <v>11</v>
      </c>
      <c r="E31" s="5" t="s">
        <v>24</v>
      </c>
      <c r="F31" s="5" t="s">
        <v>17</v>
      </c>
      <c r="G31" s="5" t="s">
        <v>25</v>
      </c>
      <c r="H31" s="11">
        <v>8.4</v>
      </c>
      <c r="I31" s="11">
        <v>65.933999999999997</v>
      </c>
      <c r="J31" s="12">
        <v>7.4</v>
      </c>
      <c r="K31" s="12">
        <v>0.4</v>
      </c>
      <c r="L31" s="5"/>
      <c r="M31" s="5" t="s">
        <v>18</v>
      </c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27.75" customHeight="1" x14ac:dyDescent="0.2">
      <c r="A32" s="5" t="s">
        <v>15</v>
      </c>
      <c r="B32" s="5"/>
      <c r="C32" s="10">
        <v>2</v>
      </c>
      <c r="D32" s="10">
        <v>12</v>
      </c>
      <c r="E32" s="5" t="s">
        <v>24</v>
      </c>
      <c r="F32" s="5" t="s">
        <v>17</v>
      </c>
      <c r="G32" s="5" t="s">
        <v>25</v>
      </c>
      <c r="H32" s="11">
        <v>8.9499999999999993</v>
      </c>
      <c r="I32" s="11">
        <v>71.359199999999987</v>
      </c>
      <c r="J32" s="12">
        <v>5.2</v>
      </c>
      <c r="K32" s="12">
        <v>0.6</v>
      </c>
      <c r="L32" s="5"/>
      <c r="M32" s="5" t="s">
        <v>18</v>
      </c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27.75" customHeight="1" x14ac:dyDescent="0.2">
      <c r="A33" s="5" t="s">
        <v>15</v>
      </c>
      <c r="B33" s="5"/>
      <c r="C33" s="10">
        <v>2</v>
      </c>
      <c r="D33" s="10">
        <v>13</v>
      </c>
      <c r="E33" s="5" t="s">
        <v>26</v>
      </c>
      <c r="F33" s="5" t="s">
        <v>20</v>
      </c>
      <c r="G33" s="5" t="s">
        <v>27</v>
      </c>
      <c r="H33" s="11">
        <v>8.1</v>
      </c>
      <c r="I33" s="11">
        <v>68.31</v>
      </c>
      <c r="J33" s="12">
        <v>5.2</v>
      </c>
      <c r="K33" s="12">
        <v>0.4</v>
      </c>
      <c r="L33" s="5"/>
      <c r="M33" s="5" t="s">
        <v>18</v>
      </c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27.75" customHeight="1" x14ac:dyDescent="0.2">
      <c r="A34" s="5" t="s">
        <v>15</v>
      </c>
      <c r="B34" s="5"/>
      <c r="C34" s="10">
        <v>2</v>
      </c>
      <c r="D34" s="10">
        <v>14</v>
      </c>
      <c r="E34" s="5" t="s">
        <v>26</v>
      </c>
      <c r="F34" s="5" t="s">
        <v>20</v>
      </c>
      <c r="G34" s="5" t="s">
        <v>27</v>
      </c>
      <c r="H34" s="11">
        <v>10.5</v>
      </c>
      <c r="I34" s="11">
        <v>75.952799999999996</v>
      </c>
      <c r="J34" s="12">
        <v>11.5</v>
      </c>
      <c r="K34" s="12">
        <v>0.4</v>
      </c>
      <c r="L34" s="5"/>
      <c r="M34" s="5" t="s">
        <v>18</v>
      </c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27.75" customHeight="1" x14ac:dyDescent="0.2">
      <c r="A35" s="5" t="s">
        <v>15</v>
      </c>
      <c r="B35" s="5"/>
      <c r="C35" s="10">
        <v>2</v>
      </c>
      <c r="D35" s="10">
        <v>15</v>
      </c>
      <c r="E35" s="5" t="s">
        <v>28</v>
      </c>
      <c r="F35" s="5" t="s">
        <v>28</v>
      </c>
      <c r="G35" s="13" t="s">
        <v>29</v>
      </c>
      <c r="H35" s="11">
        <v>8.5</v>
      </c>
      <c r="I35" s="11">
        <v>63.122399999999992</v>
      </c>
      <c r="J35" s="12">
        <v>7</v>
      </c>
      <c r="K35" s="12">
        <v>0.8</v>
      </c>
      <c r="L35" s="5"/>
      <c r="M35" s="5" t="s">
        <v>18</v>
      </c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27.75" customHeight="1" x14ac:dyDescent="0.2">
      <c r="A36" s="5" t="s">
        <v>15</v>
      </c>
      <c r="B36" s="5"/>
      <c r="C36" s="10">
        <v>2</v>
      </c>
      <c r="D36" s="10">
        <v>16</v>
      </c>
      <c r="E36" s="5" t="s">
        <v>30</v>
      </c>
      <c r="F36" s="5" t="s">
        <v>30</v>
      </c>
      <c r="G36" s="13" t="s">
        <v>29</v>
      </c>
      <c r="H36" s="11">
        <v>7.9</v>
      </c>
      <c r="I36" s="11">
        <v>67.0428</v>
      </c>
      <c r="J36" s="12">
        <v>7.2</v>
      </c>
      <c r="K36" s="12">
        <v>0.6</v>
      </c>
      <c r="L36" s="5"/>
      <c r="M36" s="5" t="s">
        <v>18</v>
      </c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27.75" customHeight="1" x14ac:dyDescent="0.2">
      <c r="A37" s="5" t="s">
        <v>15</v>
      </c>
      <c r="B37" s="5"/>
      <c r="C37" s="10">
        <v>2</v>
      </c>
      <c r="D37" s="10">
        <v>17</v>
      </c>
      <c r="E37" s="5" t="s">
        <v>31</v>
      </c>
      <c r="F37" s="5" t="s">
        <v>32</v>
      </c>
      <c r="G37" s="5">
        <v>6</v>
      </c>
      <c r="H37" s="11">
        <v>7.2</v>
      </c>
      <c r="I37" s="11">
        <v>62.884799999999998</v>
      </c>
      <c r="J37" s="12">
        <v>9.3000000000000007</v>
      </c>
      <c r="K37" s="12">
        <v>0.5</v>
      </c>
      <c r="L37" s="5"/>
      <c r="M37" s="5" t="s">
        <v>18</v>
      </c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27.75" customHeight="1" x14ac:dyDescent="0.2">
      <c r="A38" s="5" t="s">
        <v>15</v>
      </c>
      <c r="B38" s="5"/>
      <c r="C38" s="10">
        <v>2</v>
      </c>
      <c r="D38" s="10">
        <v>18</v>
      </c>
      <c r="E38" s="5" t="s">
        <v>31</v>
      </c>
      <c r="F38" s="5" t="s">
        <v>32</v>
      </c>
      <c r="G38" s="5">
        <v>6</v>
      </c>
      <c r="H38" s="11">
        <v>7.7</v>
      </c>
      <c r="I38" s="11">
        <v>74.804400000000001</v>
      </c>
      <c r="J38" s="12">
        <v>4.5999999999999996</v>
      </c>
      <c r="K38" s="12">
        <v>0.1</v>
      </c>
      <c r="L38" s="5"/>
      <c r="M38" s="5" t="s">
        <v>18</v>
      </c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27.75" customHeight="1" x14ac:dyDescent="0.2">
      <c r="A39" s="5" t="s">
        <v>15</v>
      </c>
      <c r="B39" s="5"/>
      <c r="C39" s="10">
        <v>3</v>
      </c>
      <c r="D39" s="10">
        <v>1</v>
      </c>
      <c r="E39" s="5" t="s">
        <v>16</v>
      </c>
      <c r="F39" s="5" t="s">
        <v>17</v>
      </c>
      <c r="G39" s="5">
        <v>4</v>
      </c>
      <c r="H39" s="11">
        <v>7.7</v>
      </c>
      <c r="I39" s="11">
        <v>63.161999999999999</v>
      </c>
      <c r="J39" s="12">
        <v>3.8</v>
      </c>
      <c r="K39" s="12">
        <v>0.4</v>
      </c>
      <c r="L39" s="5"/>
      <c r="M39" s="5" t="s">
        <v>18</v>
      </c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27.75" customHeight="1" x14ac:dyDescent="0.2">
      <c r="A40" s="5" t="s">
        <v>15</v>
      </c>
      <c r="B40" s="5"/>
      <c r="C40" s="10">
        <v>3</v>
      </c>
      <c r="D40" s="10">
        <v>2</v>
      </c>
      <c r="E40" s="5" t="s">
        <v>16</v>
      </c>
      <c r="F40" s="5" t="s">
        <v>17</v>
      </c>
      <c r="G40" s="5">
        <v>4</v>
      </c>
      <c r="H40" s="11">
        <v>8.1</v>
      </c>
      <c r="I40" s="11">
        <v>67.834799999999987</v>
      </c>
      <c r="J40" s="12">
        <v>2.7</v>
      </c>
      <c r="K40" s="12">
        <v>0.5</v>
      </c>
      <c r="L40" s="5"/>
      <c r="M40" s="5" t="s">
        <v>18</v>
      </c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27.75" customHeight="1" x14ac:dyDescent="0.2">
      <c r="A41" s="5" t="s">
        <v>15</v>
      </c>
      <c r="B41" s="5"/>
      <c r="C41" s="10">
        <v>3</v>
      </c>
      <c r="D41" s="10">
        <v>3</v>
      </c>
      <c r="E41" s="5" t="s">
        <v>19</v>
      </c>
      <c r="F41" s="5" t="s">
        <v>20</v>
      </c>
      <c r="G41" s="5">
        <v>4</v>
      </c>
      <c r="H41" s="11">
        <v>8.6</v>
      </c>
      <c r="I41" s="11">
        <v>66.923999999999992</v>
      </c>
      <c r="J41" s="12">
        <v>2.7</v>
      </c>
      <c r="K41" s="12">
        <v>0.2</v>
      </c>
      <c r="L41" s="5"/>
      <c r="M41" s="5" t="s">
        <v>18</v>
      </c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27.75" customHeight="1" x14ac:dyDescent="0.2">
      <c r="A42" s="5" t="s">
        <v>15</v>
      </c>
      <c r="B42" s="5"/>
      <c r="C42" s="10">
        <v>3</v>
      </c>
      <c r="D42" s="10">
        <v>4</v>
      </c>
      <c r="E42" s="5" t="s">
        <v>19</v>
      </c>
      <c r="F42" s="5" t="s">
        <v>20</v>
      </c>
      <c r="G42" s="5">
        <v>4</v>
      </c>
      <c r="H42" s="11">
        <v>10.65</v>
      </c>
      <c r="I42" s="11">
        <v>66.369599999999991</v>
      </c>
      <c r="J42" s="12">
        <v>3.4</v>
      </c>
      <c r="K42" s="12">
        <v>0.4</v>
      </c>
      <c r="L42" s="5"/>
      <c r="M42" s="5" t="s">
        <v>18</v>
      </c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27.75" customHeight="1" x14ac:dyDescent="0.2">
      <c r="A43" s="5" t="s">
        <v>15</v>
      </c>
      <c r="B43" s="5"/>
      <c r="C43" s="10">
        <v>3</v>
      </c>
      <c r="D43" s="10">
        <v>5</v>
      </c>
      <c r="E43" s="5" t="s">
        <v>21</v>
      </c>
      <c r="F43" s="5" t="s">
        <v>20</v>
      </c>
      <c r="G43" s="5">
        <v>6</v>
      </c>
      <c r="H43" s="11">
        <v>8.5</v>
      </c>
      <c r="I43" s="11">
        <v>63.043199999999999</v>
      </c>
      <c r="J43" s="12">
        <v>4.4000000000000004</v>
      </c>
      <c r="K43" s="12">
        <v>0.3</v>
      </c>
      <c r="L43" s="5"/>
      <c r="M43" s="5" t="s">
        <v>18</v>
      </c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27.75" customHeight="1" x14ac:dyDescent="0.2">
      <c r="A44" s="5" t="s">
        <v>15</v>
      </c>
      <c r="B44" s="5"/>
      <c r="C44" s="10">
        <v>3</v>
      </c>
      <c r="D44" s="10">
        <v>6</v>
      </c>
      <c r="E44" s="5" t="s">
        <v>21</v>
      </c>
      <c r="F44" s="5" t="s">
        <v>20</v>
      </c>
      <c r="G44" s="5">
        <v>6</v>
      </c>
      <c r="H44" s="11">
        <v>9.9</v>
      </c>
      <c r="I44" s="11">
        <v>64.627199999999988</v>
      </c>
      <c r="J44" s="12">
        <v>4.5999999999999996</v>
      </c>
      <c r="K44" s="12">
        <v>0</v>
      </c>
      <c r="L44" s="5"/>
      <c r="M44" s="5" t="s">
        <v>18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27.75" customHeight="1" x14ac:dyDescent="0.2">
      <c r="A45" s="5" t="s">
        <v>15</v>
      </c>
      <c r="B45" s="5"/>
      <c r="C45" s="10">
        <v>3</v>
      </c>
      <c r="D45" s="10">
        <v>7</v>
      </c>
      <c r="E45" s="5" t="s">
        <v>22</v>
      </c>
      <c r="F45" s="5" t="s">
        <v>17</v>
      </c>
      <c r="G45" s="5">
        <v>3.76</v>
      </c>
      <c r="H45" s="11">
        <v>9.6</v>
      </c>
      <c r="I45" s="11">
        <v>64.112399999999994</v>
      </c>
      <c r="J45" s="12">
        <v>9.1</v>
      </c>
      <c r="K45" s="12">
        <v>0.2</v>
      </c>
      <c r="L45" s="5"/>
      <c r="M45" s="5" t="s">
        <v>18</v>
      </c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27.75" customHeight="1" x14ac:dyDescent="0.2">
      <c r="A46" s="5" t="s">
        <v>15</v>
      </c>
      <c r="B46" s="5"/>
      <c r="C46" s="10">
        <v>3</v>
      </c>
      <c r="D46" s="10">
        <v>8</v>
      </c>
      <c r="E46" s="5" t="s">
        <v>22</v>
      </c>
      <c r="F46" s="5" t="s">
        <v>17</v>
      </c>
      <c r="G46" s="5">
        <v>3.76</v>
      </c>
      <c r="H46" s="11">
        <v>8.9</v>
      </c>
      <c r="I46" s="11">
        <v>70.7256</v>
      </c>
      <c r="J46" s="12">
        <v>5.8</v>
      </c>
      <c r="K46" s="12">
        <v>0.6</v>
      </c>
      <c r="L46" s="5"/>
      <c r="M46" s="5" t="s">
        <v>18</v>
      </c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27.75" customHeight="1" x14ac:dyDescent="0.2">
      <c r="A47" s="5" t="s">
        <v>15</v>
      </c>
      <c r="B47" s="5"/>
      <c r="C47" s="10">
        <v>3</v>
      </c>
      <c r="D47" s="10">
        <v>9</v>
      </c>
      <c r="E47" s="5" t="s">
        <v>23</v>
      </c>
      <c r="F47" s="5" t="s">
        <v>20</v>
      </c>
      <c r="G47" s="5">
        <v>9.6</v>
      </c>
      <c r="H47" s="11">
        <v>6.6</v>
      </c>
      <c r="I47" s="11">
        <v>65.775599999999997</v>
      </c>
      <c r="J47" s="12">
        <v>3.6</v>
      </c>
      <c r="K47" s="12">
        <v>0.5</v>
      </c>
      <c r="L47" s="5"/>
      <c r="M47" s="5" t="s">
        <v>18</v>
      </c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27.75" customHeight="1" x14ac:dyDescent="0.2">
      <c r="A48" s="5" t="s">
        <v>15</v>
      </c>
      <c r="B48" s="5"/>
      <c r="C48" s="10">
        <v>3</v>
      </c>
      <c r="D48" s="10">
        <v>10</v>
      </c>
      <c r="E48" s="5" t="s">
        <v>23</v>
      </c>
      <c r="F48" s="5" t="s">
        <v>20</v>
      </c>
      <c r="G48" s="5">
        <v>9.6</v>
      </c>
      <c r="H48" s="11">
        <v>8.6</v>
      </c>
      <c r="I48" s="11">
        <v>70.448400000000007</v>
      </c>
      <c r="J48" s="12">
        <v>5.6</v>
      </c>
      <c r="K48" s="12">
        <v>0.7</v>
      </c>
      <c r="L48" s="5"/>
      <c r="M48" s="5" t="s">
        <v>18</v>
      </c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27.75" customHeight="1" x14ac:dyDescent="0.2">
      <c r="A49" s="5" t="s">
        <v>15</v>
      </c>
      <c r="B49" s="5"/>
      <c r="C49" s="10">
        <v>3</v>
      </c>
      <c r="D49" s="10">
        <v>11</v>
      </c>
      <c r="E49" s="5" t="s">
        <v>24</v>
      </c>
      <c r="F49" s="5" t="s">
        <v>17</v>
      </c>
      <c r="G49" s="5" t="s">
        <v>25</v>
      </c>
      <c r="H49" s="11">
        <v>8.6999999999999993</v>
      </c>
      <c r="I49" s="11">
        <v>67.518000000000001</v>
      </c>
      <c r="J49" s="12">
        <v>2.6</v>
      </c>
      <c r="K49" s="12">
        <v>0.3</v>
      </c>
      <c r="L49" s="5"/>
      <c r="M49" s="5" t="s">
        <v>18</v>
      </c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27.75" customHeight="1" x14ac:dyDescent="0.2">
      <c r="A50" s="5" t="s">
        <v>15</v>
      </c>
      <c r="B50" s="5"/>
      <c r="C50" s="10">
        <v>3</v>
      </c>
      <c r="D50" s="10">
        <v>12</v>
      </c>
      <c r="E50" s="5" t="s">
        <v>24</v>
      </c>
      <c r="F50" s="5" t="s">
        <v>17</v>
      </c>
      <c r="G50" s="5" t="s">
        <v>25</v>
      </c>
      <c r="H50" s="11">
        <v>7.5</v>
      </c>
      <c r="I50" s="11">
        <v>76.427999999999997</v>
      </c>
      <c r="J50" s="12">
        <v>5.8</v>
      </c>
      <c r="K50" s="12">
        <v>0.1</v>
      </c>
      <c r="L50" s="5"/>
      <c r="M50" s="5" t="s">
        <v>18</v>
      </c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27.75" customHeight="1" x14ac:dyDescent="0.2">
      <c r="A51" s="5" t="s">
        <v>15</v>
      </c>
      <c r="B51" s="5"/>
      <c r="C51" s="10">
        <v>3</v>
      </c>
      <c r="D51" s="10">
        <v>13</v>
      </c>
      <c r="E51" s="5" t="s">
        <v>26</v>
      </c>
      <c r="F51" s="5" t="s">
        <v>20</v>
      </c>
      <c r="G51" s="5" t="s">
        <v>27</v>
      </c>
      <c r="H51" s="11">
        <v>7.1</v>
      </c>
      <c r="I51" s="11">
        <v>67.914000000000001</v>
      </c>
      <c r="J51" s="12">
        <v>8.1</v>
      </c>
      <c r="K51" s="12">
        <v>0.6</v>
      </c>
      <c r="L51" s="5"/>
      <c r="M51" s="5" t="s">
        <v>18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27.75" customHeight="1" x14ac:dyDescent="0.2">
      <c r="A52" s="5" t="s">
        <v>15</v>
      </c>
      <c r="B52" s="5"/>
      <c r="C52" s="10">
        <v>3</v>
      </c>
      <c r="D52" s="10">
        <v>14</v>
      </c>
      <c r="E52" s="5" t="s">
        <v>26</v>
      </c>
      <c r="F52" s="5" t="s">
        <v>20</v>
      </c>
      <c r="G52" s="5" t="s">
        <v>27</v>
      </c>
      <c r="H52" s="11">
        <v>9.9499999999999993</v>
      </c>
      <c r="I52" s="11">
        <v>69.260400000000004</v>
      </c>
      <c r="J52" s="12">
        <v>5.0999999999999996</v>
      </c>
      <c r="K52" s="12">
        <v>0.5</v>
      </c>
      <c r="L52" s="5"/>
      <c r="M52" s="5" t="s">
        <v>18</v>
      </c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27.75" customHeight="1" x14ac:dyDescent="0.2">
      <c r="A53" s="5" t="s">
        <v>15</v>
      </c>
      <c r="B53" s="5"/>
      <c r="C53" s="10">
        <v>3</v>
      </c>
      <c r="D53" s="10">
        <v>15</v>
      </c>
      <c r="E53" s="5" t="s">
        <v>28</v>
      </c>
      <c r="F53" s="5" t="s">
        <v>28</v>
      </c>
      <c r="G53" s="13" t="s">
        <v>29</v>
      </c>
      <c r="H53" s="11">
        <v>9.9</v>
      </c>
      <c r="I53" s="11">
        <v>64.152000000000001</v>
      </c>
      <c r="J53" s="12">
        <v>6.1</v>
      </c>
      <c r="K53" s="12">
        <v>0.2</v>
      </c>
      <c r="L53" s="5"/>
      <c r="M53" s="5" t="s">
        <v>18</v>
      </c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27.75" customHeight="1" x14ac:dyDescent="0.2">
      <c r="A54" s="5" t="s">
        <v>15</v>
      </c>
      <c r="B54" s="5"/>
      <c r="C54" s="10">
        <v>3</v>
      </c>
      <c r="D54" s="10">
        <v>16</v>
      </c>
      <c r="E54" s="5" t="s">
        <v>30</v>
      </c>
      <c r="F54" s="5" t="s">
        <v>30</v>
      </c>
      <c r="G54" s="13" t="s">
        <v>29</v>
      </c>
      <c r="H54" s="11">
        <v>9.6999999999999993</v>
      </c>
      <c r="I54" s="11">
        <v>65.57759999999999</v>
      </c>
      <c r="J54" s="12">
        <v>11</v>
      </c>
      <c r="K54" s="12">
        <v>0.3</v>
      </c>
      <c r="L54" s="5"/>
      <c r="M54" s="5" t="s">
        <v>18</v>
      </c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27.75" customHeight="1" x14ac:dyDescent="0.2">
      <c r="A55" s="5" t="s">
        <v>15</v>
      </c>
      <c r="B55" s="5"/>
      <c r="C55" s="10">
        <v>3</v>
      </c>
      <c r="D55" s="10">
        <v>17</v>
      </c>
      <c r="E55" s="5" t="s">
        <v>31</v>
      </c>
      <c r="F55" s="5" t="s">
        <v>32</v>
      </c>
      <c r="G55" s="5">
        <v>6</v>
      </c>
      <c r="H55" s="11">
        <v>9.4</v>
      </c>
      <c r="I55" s="11">
        <v>59.637599999999992</v>
      </c>
      <c r="J55" s="12">
        <v>4.0999999999999996</v>
      </c>
      <c r="K55" s="12">
        <v>0.4</v>
      </c>
      <c r="L55" s="5"/>
      <c r="M55" s="5" t="s">
        <v>18</v>
      </c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27.75" customHeight="1" x14ac:dyDescent="0.2">
      <c r="A56" s="5" t="s">
        <v>15</v>
      </c>
      <c r="B56" s="5"/>
      <c r="C56" s="10">
        <v>3</v>
      </c>
      <c r="D56" s="10">
        <v>18</v>
      </c>
      <c r="E56" s="5" t="s">
        <v>31</v>
      </c>
      <c r="F56" s="5" t="s">
        <v>32</v>
      </c>
      <c r="G56" s="5">
        <v>6</v>
      </c>
      <c r="H56" s="11">
        <v>9.3000000000000007</v>
      </c>
      <c r="I56" s="11">
        <v>71.081999999999994</v>
      </c>
      <c r="J56" s="12">
        <v>2.2999999999999998</v>
      </c>
      <c r="K56" s="12">
        <v>0.2</v>
      </c>
      <c r="L56" s="5"/>
      <c r="M56" s="5" t="s">
        <v>18</v>
      </c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27.75" customHeight="1" x14ac:dyDescent="0.2">
      <c r="A57" s="5" t="s">
        <v>15</v>
      </c>
      <c r="B57" s="5"/>
      <c r="C57" s="10">
        <v>4</v>
      </c>
      <c r="D57" s="10">
        <v>1</v>
      </c>
      <c r="E57" s="5" t="s">
        <v>16</v>
      </c>
      <c r="F57" s="5" t="s">
        <v>17</v>
      </c>
      <c r="G57" s="5">
        <v>4</v>
      </c>
      <c r="H57" s="11">
        <v>7.2</v>
      </c>
      <c r="I57" s="11">
        <v>63.835199999999993</v>
      </c>
      <c r="J57" s="12" t="s">
        <v>18</v>
      </c>
      <c r="K57" s="12" t="s">
        <v>18</v>
      </c>
      <c r="L57" s="5"/>
      <c r="M57" s="5" t="s">
        <v>18</v>
      </c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27.75" customHeight="1" x14ac:dyDescent="0.2">
      <c r="A58" s="5" t="s">
        <v>15</v>
      </c>
      <c r="B58" s="5"/>
      <c r="C58" s="10">
        <v>4</v>
      </c>
      <c r="D58" s="10">
        <v>2</v>
      </c>
      <c r="E58" s="5" t="s">
        <v>16</v>
      </c>
      <c r="F58" s="5" t="s">
        <v>17</v>
      </c>
      <c r="G58" s="5">
        <v>4</v>
      </c>
      <c r="H58" s="11">
        <v>7.8</v>
      </c>
      <c r="I58" s="11">
        <v>72.032399999999996</v>
      </c>
      <c r="J58" s="12" t="s">
        <v>18</v>
      </c>
      <c r="K58" s="12" t="s">
        <v>18</v>
      </c>
      <c r="L58" s="5"/>
      <c r="M58" s="5" t="s">
        <v>18</v>
      </c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27.75" customHeight="1" x14ac:dyDescent="0.2">
      <c r="A59" s="5" t="s">
        <v>15</v>
      </c>
      <c r="B59" s="5"/>
      <c r="C59" s="10">
        <v>4</v>
      </c>
      <c r="D59" s="10">
        <v>3</v>
      </c>
      <c r="E59" s="5" t="s">
        <v>19</v>
      </c>
      <c r="F59" s="5" t="s">
        <v>20</v>
      </c>
      <c r="G59" s="5">
        <v>4</v>
      </c>
      <c r="H59" s="11">
        <v>8.6999999999999993</v>
      </c>
      <c r="I59" s="11">
        <v>69.022800000000004</v>
      </c>
      <c r="J59" s="12" t="s">
        <v>18</v>
      </c>
      <c r="K59" s="12" t="s">
        <v>18</v>
      </c>
      <c r="L59" s="5"/>
      <c r="M59" s="5" t="s">
        <v>18</v>
      </c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27.75" customHeight="1" x14ac:dyDescent="0.2">
      <c r="A60" s="5" t="s">
        <v>15</v>
      </c>
      <c r="B60" s="5"/>
      <c r="C60" s="10">
        <v>4</v>
      </c>
      <c r="D60" s="10">
        <v>4</v>
      </c>
      <c r="E60" s="5" t="s">
        <v>19</v>
      </c>
      <c r="F60" s="5" t="s">
        <v>20</v>
      </c>
      <c r="G60" s="5">
        <v>4</v>
      </c>
      <c r="H60" s="11">
        <v>7.3</v>
      </c>
      <c r="I60" s="11">
        <v>70.884</v>
      </c>
      <c r="J60" s="12" t="s">
        <v>18</v>
      </c>
      <c r="K60" s="12" t="s">
        <v>18</v>
      </c>
      <c r="L60" s="5"/>
      <c r="M60" s="5" t="s">
        <v>18</v>
      </c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27.75" customHeight="1" x14ac:dyDescent="0.2">
      <c r="A61" s="5" t="s">
        <v>15</v>
      </c>
      <c r="B61" s="5"/>
      <c r="C61" s="10">
        <v>4</v>
      </c>
      <c r="D61" s="10">
        <v>5</v>
      </c>
      <c r="E61" s="5" t="s">
        <v>21</v>
      </c>
      <c r="F61" s="5" t="s">
        <v>20</v>
      </c>
      <c r="G61" s="5">
        <v>6</v>
      </c>
      <c r="H61" s="11">
        <v>8</v>
      </c>
      <c r="I61" s="11">
        <v>71.55719999999998</v>
      </c>
      <c r="J61" s="12" t="s">
        <v>18</v>
      </c>
      <c r="K61" s="12" t="s">
        <v>18</v>
      </c>
      <c r="L61" s="5"/>
      <c r="M61" s="5" t="s">
        <v>18</v>
      </c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27.75" customHeight="1" x14ac:dyDescent="0.2">
      <c r="A62" s="5" t="s">
        <v>15</v>
      </c>
      <c r="B62" s="5"/>
      <c r="C62" s="10">
        <v>4</v>
      </c>
      <c r="D62" s="10">
        <v>6</v>
      </c>
      <c r="E62" s="5" t="s">
        <v>21</v>
      </c>
      <c r="F62" s="5" t="s">
        <v>20</v>
      </c>
      <c r="G62" s="5">
        <v>6</v>
      </c>
      <c r="H62" s="11">
        <v>7.3</v>
      </c>
      <c r="I62" s="11">
        <v>71.319600000000008</v>
      </c>
      <c r="J62" s="12" t="s">
        <v>18</v>
      </c>
      <c r="K62" s="12" t="s">
        <v>18</v>
      </c>
      <c r="L62" s="5"/>
      <c r="M62" s="5" t="s">
        <v>18</v>
      </c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27.75" customHeight="1" x14ac:dyDescent="0.2">
      <c r="A63" s="5" t="s">
        <v>15</v>
      </c>
      <c r="B63" s="5"/>
      <c r="C63" s="10">
        <v>4</v>
      </c>
      <c r="D63" s="10">
        <v>7</v>
      </c>
      <c r="E63" s="5" t="s">
        <v>22</v>
      </c>
      <c r="F63" s="5" t="s">
        <v>17</v>
      </c>
      <c r="G63" s="5">
        <v>3.76</v>
      </c>
      <c r="H63" s="11">
        <v>9.5</v>
      </c>
      <c r="I63" s="11">
        <v>66.884399999999999</v>
      </c>
      <c r="J63" s="12" t="s">
        <v>18</v>
      </c>
      <c r="K63" s="12" t="s">
        <v>18</v>
      </c>
      <c r="L63" s="5"/>
      <c r="M63" s="5" t="s">
        <v>18</v>
      </c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27.75" customHeight="1" x14ac:dyDescent="0.2">
      <c r="A64" s="5" t="s">
        <v>15</v>
      </c>
      <c r="B64" s="5"/>
      <c r="C64" s="10">
        <v>4</v>
      </c>
      <c r="D64" s="10">
        <v>8</v>
      </c>
      <c r="E64" s="5" t="s">
        <v>22</v>
      </c>
      <c r="F64" s="5" t="s">
        <v>17</v>
      </c>
      <c r="G64" s="5">
        <v>3.76</v>
      </c>
      <c r="H64" s="11">
        <v>9.1999999999999993</v>
      </c>
      <c r="I64" s="11">
        <v>67.993199999999987</v>
      </c>
      <c r="J64" s="12" t="s">
        <v>18</v>
      </c>
      <c r="K64" s="12" t="s">
        <v>18</v>
      </c>
      <c r="L64" s="5"/>
      <c r="M64" s="5" t="s">
        <v>18</v>
      </c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27.75" customHeight="1" x14ac:dyDescent="0.2">
      <c r="A65" s="5" t="s">
        <v>15</v>
      </c>
      <c r="B65" s="5"/>
      <c r="C65" s="10">
        <v>4</v>
      </c>
      <c r="D65" s="10">
        <v>9</v>
      </c>
      <c r="E65" s="5" t="s">
        <v>23</v>
      </c>
      <c r="F65" s="5" t="s">
        <v>20</v>
      </c>
      <c r="G65" s="5">
        <v>9.6</v>
      </c>
      <c r="H65" s="11">
        <v>6.7</v>
      </c>
      <c r="I65" s="11">
        <v>67.2804</v>
      </c>
      <c r="J65" s="12" t="s">
        <v>18</v>
      </c>
      <c r="K65" s="12" t="s">
        <v>18</v>
      </c>
      <c r="L65" s="5"/>
      <c r="M65" s="5" t="s">
        <v>18</v>
      </c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27.75" customHeight="1" x14ac:dyDescent="0.2">
      <c r="A66" s="5" t="s">
        <v>15</v>
      </c>
      <c r="B66" s="5"/>
      <c r="C66" s="10">
        <v>4</v>
      </c>
      <c r="D66" s="10">
        <v>10</v>
      </c>
      <c r="E66" s="5" t="s">
        <v>23</v>
      </c>
      <c r="F66" s="5" t="s">
        <v>20</v>
      </c>
      <c r="G66" s="5">
        <v>9.6</v>
      </c>
      <c r="H66" s="11">
        <v>8</v>
      </c>
      <c r="I66" s="11">
        <v>67.636799999999994</v>
      </c>
      <c r="J66" s="12" t="s">
        <v>18</v>
      </c>
      <c r="K66" s="12" t="s">
        <v>18</v>
      </c>
      <c r="L66" s="5"/>
      <c r="M66" s="5" t="s">
        <v>18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27.75" customHeight="1" x14ac:dyDescent="0.2">
      <c r="A67" s="5" t="s">
        <v>15</v>
      </c>
      <c r="B67" s="5"/>
      <c r="C67" s="10">
        <v>4</v>
      </c>
      <c r="D67" s="10">
        <v>11</v>
      </c>
      <c r="E67" s="5" t="s">
        <v>24</v>
      </c>
      <c r="F67" s="5" t="s">
        <v>17</v>
      </c>
      <c r="G67" s="5" t="s">
        <v>25</v>
      </c>
      <c r="H67" s="11">
        <v>9.8000000000000007</v>
      </c>
      <c r="I67" s="11">
        <v>71.002799999999993</v>
      </c>
      <c r="J67" s="12" t="s">
        <v>18</v>
      </c>
      <c r="K67" s="12" t="s">
        <v>18</v>
      </c>
      <c r="L67" s="5"/>
      <c r="M67" s="5" t="s">
        <v>18</v>
      </c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27.75" customHeight="1" x14ac:dyDescent="0.2">
      <c r="A68" s="5" t="s">
        <v>15</v>
      </c>
      <c r="B68" s="5"/>
      <c r="C68" s="10">
        <v>4</v>
      </c>
      <c r="D68" s="10">
        <v>12</v>
      </c>
      <c r="E68" s="5" t="s">
        <v>24</v>
      </c>
      <c r="F68" s="5" t="s">
        <v>17</v>
      </c>
      <c r="G68" s="5" t="s">
        <v>25</v>
      </c>
      <c r="H68" s="11">
        <v>7.9</v>
      </c>
      <c r="I68" s="11">
        <v>70.369199999999992</v>
      </c>
      <c r="J68" s="12" t="s">
        <v>18</v>
      </c>
      <c r="K68" s="12" t="s">
        <v>18</v>
      </c>
      <c r="L68" s="5"/>
      <c r="M68" s="5" t="s">
        <v>18</v>
      </c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27.75" customHeight="1" x14ac:dyDescent="0.2">
      <c r="A69" s="5" t="s">
        <v>15</v>
      </c>
      <c r="B69" s="5"/>
      <c r="C69" s="10">
        <v>4</v>
      </c>
      <c r="D69" s="10">
        <v>13</v>
      </c>
      <c r="E69" s="5" t="s">
        <v>26</v>
      </c>
      <c r="F69" s="5" t="s">
        <v>20</v>
      </c>
      <c r="G69" s="5" t="s">
        <v>27</v>
      </c>
      <c r="H69" s="11">
        <v>10.5</v>
      </c>
      <c r="I69" s="11">
        <v>69.062399999999997</v>
      </c>
      <c r="J69" s="12" t="s">
        <v>18</v>
      </c>
      <c r="K69" s="12" t="s">
        <v>18</v>
      </c>
      <c r="L69" s="5"/>
      <c r="M69" s="5" t="s">
        <v>18</v>
      </c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27.75" customHeight="1" x14ac:dyDescent="0.2">
      <c r="A70" s="5" t="s">
        <v>15</v>
      </c>
      <c r="B70" s="5"/>
      <c r="C70" s="10">
        <v>4</v>
      </c>
      <c r="D70" s="10">
        <v>14</v>
      </c>
      <c r="E70" s="5" t="s">
        <v>26</v>
      </c>
      <c r="F70" s="5" t="s">
        <v>20</v>
      </c>
      <c r="G70" s="5" t="s">
        <v>27</v>
      </c>
      <c r="H70" s="11">
        <v>9.1</v>
      </c>
      <c r="I70" s="11">
        <v>72.309599999999989</v>
      </c>
      <c r="J70" s="12" t="s">
        <v>18</v>
      </c>
      <c r="K70" s="12" t="s">
        <v>18</v>
      </c>
      <c r="L70" s="5"/>
      <c r="M70" s="5" t="s">
        <v>18</v>
      </c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27.75" customHeight="1" x14ac:dyDescent="0.2">
      <c r="A71" s="5" t="s">
        <v>15</v>
      </c>
      <c r="B71" s="5"/>
      <c r="C71" s="10">
        <v>4</v>
      </c>
      <c r="D71" s="10">
        <v>15</v>
      </c>
      <c r="E71" s="5" t="s">
        <v>28</v>
      </c>
      <c r="F71" s="5" t="s">
        <v>28</v>
      </c>
      <c r="G71" s="13" t="s">
        <v>29</v>
      </c>
      <c r="H71" s="11">
        <v>7.9</v>
      </c>
      <c r="I71" s="11">
        <v>66.923999999999992</v>
      </c>
      <c r="J71" s="12" t="s">
        <v>18</v>
      </c>
      <c r="K71" s="12" t="s">
        <v>18</v>
      </c>
      <c r="L71" s="5"/>
      <c r="M71" s="5" t="s">
        <v>18</v>
      </c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27.75" customHeight="1" x14ac:dyDescent="0.2">
      <c r="A72" s="5" t="s">
        <v>15</v>
      </c>
      <c r="B72" s="5"/>
      <c r="C72" s="10">
        <v>4</v>
      </c>
      <c r="D72" s="10">
        <v>16</v>
      </c>
      <c r="E72" s="5" t="s">
        <v>30</v>
      </c>
      <c r="F72" s="5" t="s">
        <v>30</v>
      </c>
      <c r="G72" s="13" t="s">
        <v>29</v>
      </c>
      <c r="H72" s="11">
        <v>6.65</v>
      </c>
      <c r="I72" s="11">
        <v>66.844799999999992</v>
      </c>
      <c r="J72" s="12" t="s">
        <v>18</v>
      </c>
      <c r="K72" s="12" t="s">
        <v>18</v>
      </c>
      <c r="L72" s="5"/>
      <c r="M72" s="5" t="s">
        <v>18</v>
      </c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27.75" customHeight="1" x14ac:dyDescent="0.2">
      <c r="A73" s="5" t="s">
        <v>15</v>
      </c>
      <c r="B73" s="5"/>
      <c r="C73" s="10">
        <v>4</v>
      </c>
      <c r="D73" s="10">
        <v>17</v>
      </c>
      <c r="E73" s="5" t="s">
        <v>31</v>
      </c>
      <c r="F73" s="5" t="s">
        <v>32</v>
      </c>
      <c r="G73" s="5">
        <v>6</v>
      </c>
      <c r="H73" s="11">
        <v>7.4</v>
      </c>
      <c r="I73" s="11">
        <v>68.547599999999989</v>
      </c>
      <c r="J73" s="12" t="s">
        <v>18</v>
      </c>
      <c r="K73" s="12" t="s">
        <v>18</v>
      </c>
      <c r="L73" s="5"/>
      <c r="M73" s="5" t="s">
        <v>18</v>
      </c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27.75" customHeight="1" x14ac:dyDescent="0.2">
      <c r="A74" s="5" t="s">
        <v>15</v>
      </c>
      <c r="B74" s="5"/>
      <c r="C74" s="10">
        <v>4</v>
      </c>
      <c r="D74" s="10">
        <v>18</v>
      </c>
      <c r="E74" s="5" t="s">
        <v>31</v>
      </c>
      <c r="F74" s="5" t="s">
        <v>32</v>
      </c>
      <c r="G74" s="5">
        <v>6</v>
      </c>
      <c r="H74" s="11">
        <v>9.3000000000000007</v>
      </c>
      <c r="I74" s="11">
        <v>60.191999999999993</v>
      </c>
      <c r="J74" s="12" t="s">
        <v>18</v>
      </c>
      <c r="K74" s="12" t="s">
        <v>18</v>
      </c>
      <c r="L74" s="5"/>
      <c r="M74" s="5" t="s">
        <v>18</v>
      </c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27.75" customHeight="1" x14ac:dyDescent="0.2">
      <c r="A75" s="5" t="s">
        <v>15</v>
      </c>
      <c r="B75" s="5"/>
      <c r="C75" s="10">
        <v>5</v>
      </c>
      <c r="D75" s="10">
        <v>1</v>
      </c>
      <c r="E75" s="5" t="s">
        <v>16</v>
      </c>
      <c r="F75" s="5" t="s">
        <v>17</v>
      </c>
      <c r="G75" s="5">
        <v>4</v>
      </c>
      <c r="H75" s="11">
        <v>7.9</v>
      </c>
      <c r="I75" s="11">
        <v>65.141999999999996</v>
      </c>
      <c r="J75" s="12" t="s">
        <v>18</v>
      </c>
      <c r="K75" s="12" t="s">
        <v>18</v>
      </c>
      <c r="L75" s="5"/>
      <c r="M75" s="5" t="s">
        <v>18</v>
      </c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27.75" customHeight="1" x14ac:dyDescent="0.2">
      <c r="A76" s="5" t="s">
        <v>15</v>
      </c>
      <c r="B76" s="5"/>
      <c r="C76" s="10">
        <v>5</v>
      </c>
      <c r="D76" s="10">
        <v>2</v>
      </c>
      <c r="E76" s="5" t="s">
        <v>16</v>
      </c>
      <c r="F76" s="5" t="s">
        <v>17</v>
      </c>
      <c r="G76" s="5">
        <v>4</v>
      </c>
      <c r="H76" s="11">
        <v>9.1999999999999993</v>
      </c>
      <c r="I76" s="11">
        <v>65.141999999999996</v>
      </c>
      <c r="J76" s="12" t="s">
        <v>18</v>
      </c>
      <c r="K76" s="12" t="s">
        <v>18</v>
      </c>
      <c r="L76" s="5"/>
      <c r="M76" s="5" t="s">
        <v>18</v>
      </c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27.75" customHeight="1" x14ac:dyDescent="0.2">
      <c r="A77" s="5" t="s">
        <v>15</v>
      </c>
      <c r="B77" s="5"/>
      <c r="C77" s="10">
        <v>5</v>
      </c>
      <c r="D77" s="10">
        <v>3</v>
      </c>
      <c r="E77" s="5" t="s">
        <v>19</v>
      </c>
      <c r="F77" s="5" t="s">
        <v>20</v>
      </c>
      <c r="G77" s="5">
        <v>4</v>
      </c>
      <c r="H77" s="11">
        <v>8.6999999999999993</v>
      </c>
      <c r="I77" s="11">
        <v>70.527599999999993</v>
      </c>
      <c r="J77" s="12" t="s">
        <v>18</v>
      </c>
      <c r="K77" s="12" t="s">
        <v>18</v>
      </c>
      <c r="L77" s="5"/>
      <c r="M77" s="5" t="s">
        <v>18</v>
      </c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27.75" customHeight="1" x14ac:dyDescent="0.2">
      <c r="A78" s="5" t="s">
        <v>15</v>
      </c>
      <c r="B78" s="5"/>
      <c r="C78" s="10">
        <v>5</v>
      </c>
      <c r="D78" s="10">
        <v>4</v>
      </c>
      <c r="E78" s="5" t="s">
        <v>19</v>
      </c>
      <c r="F78" s="5" t="s">
        <v>20</v>
      </c>
      <c r="G78" s="5">
        <v>4</v>
      </c>
      <c r="H78" s="11">
        <v>9.8000000000000007</v>
      </c>
      <c r="I78" s="11">
        <v>65.379599999999996</v>
      </c>
      <c r="J78" s="12" t="s">
        <v>18</v>
      </c>
      <c r="K78" s="12" t="s">
        <v>18</v>
      </c>
      <c r="L78" s="5"/>
      <c r="M78" s="5" t="s">
        <v>18</v>
      </c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27.75" customHeight="1" x14ac:dyDescent="0.2">
      <c r="A79" s="5" t="s">
        <v>15</v>
      </c>
      <c r="B79" s="5"/>
      <c r="C79" s="10">
        <v>5</v>
      </c>
      <c r="D79" s="10">
        <v>5</v>
      </c>
      <c r="E79" s="5" t="s">
        <v>21</v>
      </c>
      <c r="F79" s="5" t="s">
        <v>20</v>
      </c>
      <c r="G79" s="5">
        <v>6</v>
      </c>
      <c r="H79" s="11">
        <v>9.6999999999999993</v>
      </c>
      <c r="I79" s="11">
        <v>69.022800000000004</v>
      </c>
      <c r="J79" s="12" t="s">
        <v>18</v>
      </c>
      <c r="K79" s="12" t="s">
        <v>18</v>
      </c>
      <c r="L79" s="5"/>
      <c r="M79" s="5" t="s">
        <v>18</v>
      </c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27.75" customHeight="1" x14ac:dyDescent="0.2">
      <c r="A80" s="5" t="s">
        <v>15</v>
      </c>
      <c r="B80" s="5"/>
      <c r="C80" s="10">
        <v>5</v>
      </c>
      <c r="D80" s="10">
        <v>6</v>
      </c>
      <c r="E80" s="5" t="s">
        <v>21</v>
      </c>
      <c r="F80" s="5" t="s">
        <v>20</v>
      </c>
      <c r="G80" s="5">
        <v>6</v>
      </c>
      <c r="H80" s="11">
        <v>7.9</v>
      </c>
      <c r="I80" s="11">
        <v>72.70559999999999</v>
      </c>
      <c r="J80" s="12" t="s">
        <v>18</v>
      </c>
      <c r="K80" s="12" t="s">
        <v>18</v>
      </c>
      <c r="L80" s="5"/>
      <c r="M80" s="5" t="s">
        <v>18</v>
      </c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27.75" customHeight="1" x14ac:dyDescent="0.2">
      <c r="A81" s="5" t="s">
        <v>15</v>
      </c>
      <c r="B81" s="5"/>
      <c r="C81" s="10">
        <v>5</v>
      </c>
      <c r="D81" s="10">
        <v>7</v>
      </c>
      <c r="E81" s="5" t="s">
        <v>22</v>
      </c>
      <c r="F81" s="5" t="s">
        <v>17</v>
      </c>
      <c r="G81" s="5">
        <v>3.76</v>
      </c>
      <c r="H81" s="11">
        <v>6.9</v>
      </c>
      <c r="I81" s="11">
        <v>69.41879999999999</v>
      </c>
      <c r="J81" s="12" t="s">
        <v>18</v>
      </c>
      <c r="K81" s="12" t="s">
        <v>18</v>
      </c>
      <c r="L81" s="5"/>
      <c r="M81" s="5" t="s">
        <v>18</v>
      </c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27.75" customHeight="1" x14ac:dyDescent="0.2">
      <c r="A82" s="5" t="s">
        <v>15</v>
      </c>
      <c r="B82" s="5"/>
      <c r="C82" s="10">
        <v>5</v>
      </c>
      <c r="D82" s="10">
        <v>8</v>
      </c>
      <c r="E82" s="5" t="s">
        <v>22</v>
      </c>
      <c r="F82" s="5" t="s">
        <v>17</v>
      </c>
      <c r="G82" s="5">
        <v>3.76</v>
      </c>
      <c r="H82" s="11">
        <v>9.4499999999999993</v>
      </c>
      <c r="I82" s="11">
        <v>68.547599999999989</v>
      </c>
      <c r="J82" s="12" t="s">
        <v>18</v>
      </c>
      <c r="K82" s="12" t="s">
        <v>18</v>
      </c>
      <c r="L82" s="5"/>
      <c r="M82" s="5" t="s">
        <v>18</v>
      </c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27.75" customHeight="1" x14ac:dyDescent="0.2">
      <c r="A83" s="5" t="s">
        <v>15</v>
      </c>
      <c r="B83" s="5"/>
      <c r="C83" s="10">
        <v>5</v>
      </c>
      <c r="D83" s="10">
        <v>9</v>
      </c>
      <c r="E83" s="5" t="s">
        <v>23</v>
      </c>
      <c r="F83" s="5" t="s">
        <v>20</v>
      </c>
      <c r="G83" s="5">
        <v>9.6</v>
      </c>
      <c r="H83" s="11">
        <v>7.9</v>
      </c>
      <c r="I83" s="11">
        <v>69.022800000000004</v>
      </c>
      <c r="J83" s="12" t="s">
        <v>18</v>
      </c>
      <c r="K83" s="12" t="s">
        <v>18</v>
      </c>
      <c r="L83" s="5"/>
      <c r="M83" s="5" t="s">
        <v>18</v>
      </c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27.75" customHeight="1" x14ac:dyDescent="0.2">
      <c r="A84" s="5" t="s">
        <v>15</v>
      </c>
      <c r="B84" s="5"/>
      <c r="C84" s="10">
        <v>5</v>
      </c>
      <c r="D84" s="10">
        <v>10</v>
      </c>
      <c r="E84" s="5" t="s">
        <v>23</v>
      </c>
      <c r="F84" s="5" t="s">
        <v>20</v>
      </c>
      <c r="G84" s="5">
        <v>9.6</v>
      </c>
      <c r="H84" s="11">
        <v>8.1</v>
      </c>
      <c r="I84" s="11">
        <v>72.982799999999997</v>
      </c>
      <c r="J84" s="12" t="s">
        <v>18</v>
      </c>
      <c r="K84" s="12" t="s">
        <v>18</v>
      </c>
      <c r="L84" s="5"/>
      <c r="M84" s="5" t="s">
        <v>18</v>
      </c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27.75" customHeight="1" x14ac:dyDescent="0.2">
      <c r="A85" s="5" t="s">
        <v>15</v>
      </c>
      <c r="B85" s="5"/>
      <c r="C85" s="10">
        <v>5</v>
      </c>
      <c r="D85" s="10">
        <v>11</v>
      </c>
      <c r="E85" s="5" t="s">
        <v>24</v>
      </c>
      <c r="F85" s="5" t="s">
        <v>17</v>
      </c>
      <c r="G85" s="5" t="s">
        <v>25</v>
      </c>
      <c r="H85" s="11">
        <v>7.2</v>
      </c>
      <c r="I85" s="11">
        <v>74.764799999999994</v>
      </c>
      <c r="J85" s="12" t="s">
        <v>18</v>
      </c>
      <c r="K85" s="12" t="s">
        <v>18</v>
      </c>
      <c r="L85" s="5"/>
      <c r="M85" s="5" t="s">
        <v>18</v>
      </c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27.75" customHeight="1" x14ac:dyDescent="0.2">
      <c r="A86" s="5" t="s">
        <v>15</v>
      </c>
      <c r="B86" s="5"/>
      <c r="C86" s="10">
        <v>5</v>
      </c>
      <c r="D86" s="10">
        <v>12</v>
      </c>
      <c r="E86" s="5" t="s">
        <v>24</v>
      </c>
      <c r="F86" s="5" t="s">
        <v>17</v>
      </c>
      <c r="G86" s="5" t="s">
        <v>25</v>
      </c>
      <c r="H86" s="11">
        <v>7.4</v>
      </c>
      <c r="I86" s="11">
        <v>77.259599999999992</v>
      </c>
      <c r="J86" s="12" t="s">
        <v>18</v>
      </c>
      <c r="K86" s="12" t="s">
        <v>18</v>
      </c>
      <c r="L86" s="5"/>
      <c r="M86" s="5" t="s">
        <v>18</v>
      </c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27.75" customHeight="1" x14ac:dyDescent="0.2">
      <c r="A87" s="5" t="s">
        <v>15</v>
      </c>
      <c r="B87" s="5"/>
      <c r="C87" s="10">
        <v>5</v>
      </c>
      <c r="D87" s="10">
        <v>13</v>
      </c>
      <c r="E87" s="5" t="s">
        <v>26</v>
      </c>
      <c r="F87" s="5" t="s">
        <v>20</v>
      </c>
      <c r="G87" s="5" t="s">
        <v>27</v>
      </c>
      <c r="H87" s="11">
        <v>10.6</v>
      </c>
      <c r="I87" s="11">
        <v>63.161999999999999</v>
      </c>
      <c r="J87" s="12" t="s">
        <v>18</v>
      </c>
      <c r="K87" s="12" t="s">
        <v>18</v>
      </c>
      <c r="L87" s="5"/>
      <c r="M87" s="5" t="s">
        <v>18</v>
      </c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27.75" customHeight="1" x14ac:dyDescent="0.2">
      <c r="A88" s="5" t="s">
        <v>15</v>
      </c>
      <c r="B88" s="5"/>
      <c r="C88" s="10">
        <v>5</v>
      </c>
      <c r="D88" s="10">
        <v>14</v>
      </c>
      <c r="E88" s="5" t="s">
        <v>26</v>
      </c>
      <c r="F88" s="5" t="s">
        <v>20</v>
      </c>
      <c r="G88" s="5" t="s">
        <v>27</v>
      </c>
      <c r="H88" s="11">
        <v>9</v>
      </c>
      <c r="I88" s="11">
        <v>72.309599999999989</v>
      </c>
      <c r="J88" s="12" t="s">
        <v>18</v>
      </c>
      <c r="K88" s="12" t="s">
        <v>18</v>
      </c>
      <c r="L88" s="5"/>
      <c r="M88" s="5" t="s">
        <v>18</v>
      </c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27.75" customHeight="1" x14ac:dyDescent="0.2">
      <c r="A89" s="5" t="s">
        <v>15</v>
      </c>
      <c r="B89" s="5"/>
      <c r="C89" s="10">
        <v>5</v>
      </c>
      <c r="D89" s="10">
        <v>15</v>
      </c>
      <c r="E89" s="5" t="s">
        <v>28</v>
      </c>
      <c r="F89" s="5" t="s">
        <v>28</v>
      </c>
      <c r="G89" s="13" t="s">
        <v>29</v>
      </c>
      <c r="H89" s="11">
        <v>8.1</v>
      </c>
      <c r="I89" s="11">
        <v>67.636799999999994</v>
      </c>
      <c r="J89" s="12" t="s">
        <v>18</v>
      </c>
      <c r="K89" s="12" t="s">
        <v>18</v>
      </c>
      <c r="L89" s="5"/>
      <c r="M89" s="5" t="s">
        <v>18</v>
      </c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27.75" customHeight="1" x14ac:dyDescent="0.2">
      <c r="A90" s="5" t="s">
        <v>15</v>
      </c>
      <c r="B90" s="5"/>
      <c r="C90" s="10">
        <v>5</v>
      </c>
      <c r="D90" s="10">
        <v>16</v>
      </c>
      <c r="E90" s="5" t="s">
        <v>30</v>
      </c>
      <c r="F90" s="5" t="s">
        <v>30</v>
      </c>
      <c r="G90" s="13" t="s">
        <v>29</v>
      </c>
      <c r="H90" s="11">
        <v>9.6</v>
      </c>
      <c r="I90" s="11">
        <v>67.993200000000002</v>
      </c>
      <c r="J90" s="12" t="s">
        <v>18</v>
      </c>
      <c r="K90" s="12" t="s">
        <v>18</v>
      </c>
      <c r="L90" s="5"/>
      <c r="M90" s="5" t="s">
        <v>18</v>
      </c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27.75" customHeight="1" x14ac:dyDescent="0.2">
      <c r="A91" s="5" t="s">
        <v>15</v>
      </c>
      <c r="B91" s="5"/>
      <c r="C91" s="10">
        <v>5</v>
      </c>
      <c r="D91" s="10">
        <v>17</v>
      </c>
      <c r="E91" s="5" t="s">
        <v>31</v>
      </c>
      <c r="F91" s="5" t="s">
        <v>32</v>
      </c>
      <c r="G91" s="5">
        <v>6</v>
      </c>
      <c r="H91" s="11">
        <v>9.1</v>
      </c>
      <c r="I91" s="11">
        <v>69.695999999999998</v>
      </c>
      <c r="J91" s="12" t="s">
        <v>18</v>
      </c>
      <c r="K91" s="12" t="s">
        <v>18</v>
      </c>
      <c r="L91" s="5"/>
      <c r="M91" s="5" t="s">
        <v>18</v>
      </c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27.75" customHeight="1" x14ac:dyDescent="0.2">
      <c r="A92" s="5" t="s">
        <v>15</v>
      </c>
      <c r="B92" s="5"/>
      <c r="C92" s="10">
        <v>5</v>
      </c>
      <c r="D92" s="10">
        <v>18</v>
      </c>
      <c r="E92" s="5" t="s">
        <v>31</v>
      </c>
      <c r="F92" s="5" t="s">
        <v>32</v>
      </c>
      <c r="G92" s="5">
        <v>6</v>
      </c>
      <c r="H92" s="11">
        <v>8.6</v>
      </c>
      <c r="I92" s="11">
        <v>77.338799999999992</v>
      </c>
      <c r="J92" s="12" t="s">
        <v>18</v>
      </c>
      <c r="K92" s="12" t="s">
        <v>18</v>
      </c>
      <c r="L92" s="5"/>
      <c r="M92" s="5" t="s">
        <v>18</v>
      </c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27.75" customHeight="1" x14ac:dyDescent="0.2">
      <c r="A93" s="5" t="s">
        <v>15</v>
      </c>
      <c r="B93" s="5"/>
      <c r="C93" s="10">
        <v>6</v>
      </c>
      <c r="D93" s="10">
        <v>1</v>
      </c>
      <c r="E93" s="5" t="s">
        <v>16</v>
      </c>
      <c r="F93" s="5" t="s">
        <v>17</v>
      </c>
      <c r="G93" s="5">
        <v>4</v>
      </c>
      <c r="H93" s="5">
        <v>7.2</v>
      </c>
      <c r="I93" s="5">
        <v>66.211199999999991</v>
      </c>
      <c r="J93" s="12" t="s">
        <v>18</v>
      </c>
      <c r="K93" s="12" t="s">
        <v>18</v>
      </c>
      <c r="L93" s="5"/>
      <c r="M93" s="5" t="s">
        <v>18</v>
      </c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27.75" customHeight="1" x14ac:dyDescent="0.2">
      <c r="A94" s="5" t="s">
        <v>15</v>
      </c>
      <c r="B94" s="5"/>
      <c r="C94" s="10">
        <v>6</v>
      </c>
      <c r="D94" s="10">
        <v>2</v>
      </c>
      <c r="E94" s="5" t="s">
        <v>16</v>
      </c>
      <c r="F94" s="5" t="s">
        <v>17</v>
      </c>
      <c r="G94" s="5">
        <v>4</v>
      </c>
      <c r="H94" s="5">
        <v>10.3</v>
      </c>
      <c r="I94" s="5">
        <v>69.379199999999997</v>
      </c>
      <c r="J94" s="12" t="s">
        <v>18</v>
      </c>
      <c r="K94" s="12" t="s">
        <v>18</v>
      </c>
      <c r="L94" s="5"/>
      <c r="M94" s="5" t="s">
        <v>18</v>
      </c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27.75" customHeight="1" x14ac:dyDescent="0.2">
      <c r="A95" s="5" t="s">
        <v>15</v>
      </c>
      <c r="B95" s="5"/>
      <c r="C95" s="10">
        <v>6</v>
      </c>
      <c r="D95" s="10">
        <v>3</v>
      </c>
      <c r="E95" s="5" t="s">
        <v>19</v>
      </c>
      <c r="F95" s="5" t="s">
        <v>20</v>
      </c>
      <c r="G95" s="5">
        <v>4</v>
      </c>
      <c r="H95" s="5">
        <v>7.3</v>
      </c>
      <c r="I95" s="5">
        <v>67.319999999999993</v>
      </c>
      <c r="J95" s="12" t="s">
        <v>18</v>
      </c>
      <c r="K95" s="12" t="s">
        <v>18</v>
      </c>
      <c r="L95" s="5"/>
      <c r="M95" s="5" t="s">
        <v>18</v>
      </c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27.75" customHeight="1" x14ac:dyDescent="0.2">
      <c r="A96" s="5" t="s">
        <v>15</v>
      </c>
      <c r="B96" s="5"/>
      <c r="C96" s="10">
        <v>6</v>
      </c>
      <c r="D96" s="10">
        <v>4</v>
      </c>
      <c r="E96" s="5" t="s">
        <v>19</v>
      </c>
      <c r="F96" s="5" t="s">
        <v>20</v>
      </c>
      <c r="G96" s="5">
        <v>4</v>
      </c>
      <c r="H96" s="5">
        <v>8.6</v>
      </c>
      <c r="I96" s="5">
        <v>73.576799999999992</v>
      </c>
      <c r="J96" s="12" t="s">
        <v>18</v>
      </c>
      <c r="K96" s="12" t="s">
        <v>18</v>
      </c>
      <c r="L96" s="5"/>
      <c r="M96" s="5" t="s">
        <v>18</v>
      </c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27.75" customHeight="1" x14ac:dyDescent="0.2">
      <c r="A97" s="5" t="s">
        <v>15</v>
      </c>
      <c r="B97" s="5"/>
      <c r="C97" s="10">
        <v>6</v>
      </c>
      <c r="D97" s="10">
        <v>5</v>
      </c>
      <c r="E97" s="5" t="s">
        <v>21</v>
      </c>
      <c r="F97" s="5" t="s">
        <v>20</v>
      </c>
      <c r="G97" s="5">
        <v>6</v>
      </c>
      <c r="H97" s="5">
        <v>8.3000000000000007</v>
      </c>
      <c r="I97" s="5">
        <v>70.289999999999992</v>
      </c>
      <c r="J97" s="12" t="s">
        <v>18</v>
      </c>
      <c r="K97" s="12" t="s">
        <v>18</v>
      </c>
      <c r="L97" s="5"/>
      <c r="M97" s="5" t="s">
        <v>18</v>
      </c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27.75" customHeight="1" x14ac:dyDescent="0.2">
      <c r="A98" s="5" t="s">
        <v>15</v>
      </c>
      <c r="B98" s="5"/>
      <c r="C98" s="10">
        <v>6</v>
      </c>
      <c r="D98" s="10">
        <v>6</v>
      </c>
      <c r="E98" s="5" t="s">
        <v>21</v>
      </c>
      <c r="F98" s="5" t="s">
        <v>20</v>
      </c>
      <c r="G98" s="5">
        <v>6</v>
      </c>
      <c r="H98" s="5">
        <v>9.1999999999999993</v>
      </c>
      <c r="I98" s="5">
        <v>69.49799999999999</v>
      </c>
      <c r="J98" s="12" t="s">
        <v>18</v>
      </c>
      <c r="K98" s="12" t="s">
        <v>18</v>
      </c>
      <c r="L98" s="5"/>
      <c r="M98" s="5" t="s">
        <v>18</v>
      </c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27.75" customHeight="1" x14ac:dyDescent="0.2">
      <c r="A99" s="5" t="s">
        <v>15</v>
      </c>
      <c r="B99" s="5"/>
      <c r="C99" s="10">
        <v>6</v>
      </c>
      <c r="D99" s="10">
        <v>7</v>
      </c>
      <c r="E99" s="5" t="s">
        <v>22</v>
      </c>
      <c r="F99" s="5" t="s">
        <v>17</v>
      </c>
      <c r="G99" s="5">
        <v>3.76</v>
      </c>
      <c r="H99" s="5">
        <v>8.8000000000000007</v>
      </c>
      <c r="I99" s="5">
        <v>68.74560000000001</v>
      </c>
      <c r="J99" s="12" t="s">
        <v>18</v>
      </c>
      <c r="K99" s="12" t="s">
        <v>18</v>
      </c>
      <c r="L99" s="5"/>
      <c r="M99" s="5" t="s">
        <v>18</v>
      </c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27.75" customHeight="1" x14ac:dyDescent="0.2">
      <c r="A100" s="5" t="s">
        <v>15</v>
      </c>
      <c r="B100" s="5"/>
      <c r="C100" s="10">
        <v>6</v>
      </c>
      <c r="D100" s="10">
        <v>8</v>
      </c>
      <c r="E100" s="5" t="s">
        <v>22</v>
      </c>
      <c r="F100" s="5" t="s">
        <v>17</v>
      </c>
      <c r="G100" s="5">
        <v>3.76</v>
      </c>
      <c r="H100" s="5">
        <v>8.1</v>
      </c>
      <c r="I100" s="5">
        <v>67.2804</v>
      </c>
      <c r="J100" s="12" t="s">
        <v>18</v>
      </c>
      <c r="K100" s="12" t="s">
        <v>18</v>
      </c>
      <c r="L100" s="5"/>
      <c r="M100" s="5" t="s">
        <v>18</v>
      </c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27.75" customHeight="1" x14ac:dyDescent="0.2">
      <c r="A101" s="5" t="s">
        <v>15</v>
      </c>
      <c r="B101" s="5"/>
      <c r="C101" s="10">
        <v>6</v>
      </c>
      <c r="D101" s="10">
        <v>9</v>
      </c>
      <c r="E101" s="5" t="s">
        <v>23</v>
      </c>
      <c r="F101" s="5" t="s">
        <v>20</v>
      </c>
      <c r="G101" s="5">
        <v>9.6</v>
      </c>
      <c r="H101" s="5">
        <v>9.6</v>
      </c>
      <c r="I101" s="5">
        <v>67.003199999999993</v>
      </c>
      <c r="J101" s="12" t="s">
        <v>18</v>
      </c>
      <c r="K101" s="12" t="s">
        <v>18</v>
      </c>
      <c r="L101" s="5"/>
      <c r="M101" s="5" t="s">
        <v>18</v>
      </c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27.75" customHeight="1" x14ac:dyDescent="0.2">
      <c r="A102" s="5" t="s">
        <v>15</v>
      </c>
      <c r="B102" s="5"/>
      <c r="C102" s="10">
        <v>6</v>
      </c>
      <c r="D102" s="10">
        <v>10</v>
      </c>
      <c r="E102" s="5" t="s">
        <v>23</v>
      </c>
      <c r="F102" s="5" t="s">
        <v>20</v>
      </c>
      <c r="G102" s="5">
        <v>9.6</v>
      </c>
      <c r="H102" s="5">
        <v>8.1999999999999993</v>
      </c>
      <c r="I102" s="5">
        <v>71.002799999999993</v>
      </c>
      <c r="J102" s="12" t="s">
        <v>18</v>
      </c>
      <c r="K102" s="12" t="s">
        <v>18</v>
      </c>
      <c r="L102" s="5"/>
      <c r="M102" s="5" t="s">
        <v>18</v>
      </c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27.75" customHeight="1" x14ac:dyDescent="0.2">
      <c r="A103" s="5" t="s">
        <v>15</v>
      </c>
      <c r="B103" s="5"/>
      <c r="C103" s="10">
        <v>6</v>
      </c>
      <c r="D103" s="10">
        <v>11</v>
      </c>
      <c r="E103" s="5" t="s">
        <v>24</v>
      </c>
      <c r="F103" s="5" t="s">
        <v>17</v>
      </c>
      <c r="G103" s="5" t="s">
        <v>25</v>
      </c>
      <c r="H103" s="5">
        <v>8.8000000000000007</v>
      </c>
      <c r="I103" s="5">
        <v>72.428399999999982</v>
      </c>
      <c r="J103" s="12" t="s">
        <v>18</v>
      </c>
      <c r="K103" s="12" t="s">
        <v>18</v>
      </c>
      <c r="L103" s="5"/>
      <c r="M103" s="5" t="s">
        <v>18</v>
      </c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27.75" customHeight="1" x14ac:dyDescent="0.2">
      <c r="A104" s="5" t="s">
        <v>15</v>
      </c>
      <c r="B104" s="5"/>
      <c r="C104" s="10">
        <v>6</v>
      </c>
      <c r="D104" s="10">
        <v>12</v>
      </c>
      <c r="E104" s="5" t="s">
        <v>24</v>
      </c>
      <c r="F104" s="5" t="s">
        <v>17</v>
      </c>
      <c r="G104" s="5" t="s">
        <v>25</v>
      </c>
      <c r="H104" s="5">
        <v>6.3</v>
      </c>
      <c r="I104" s="5">
        <v>76.150800000000004</v>
      </c>
      <c r="J104" s="12" t="s">
        <v>18</v>
      </c>
      <c r="K104" s="12" t="s">
        <v>18</v>
      </c>
      <c r="L104" s="5"/>
      <c r="M104" s="5" t="s">
        <v>18</v>
      </c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27.75" customHeight="1" x14ac:dyDescent="0.2">
      <c r="A105" s="5" t="s">
        <v>15</v>
      </c>
      <c r="B105" s="5"/>
      <c r="C105" s="10">
        <v>6</v>
      </c>
      <c r="D105" s="10">
        <v>13</v>
      </c>
      <c r="E105" s="5" t="s">
        <v>26</v>
      </c>
      <c r="F105" s="5" t="s">
        <v>20</v>
      </c>
      <c r="G105" s="5" t="s">
        <v>27</v>
      </c>
      <c r="H105" s="5">
        <v>6.9</v>
      </c>
      <c r="I105" s="5">
        <v>65.696399999999997</v>
      </c>
      <c r="J105" s="12" t="s">
        <v>18</v>
      </c>
      <c r="K105" s="12" t="s">
        <v>18</v>
      </c>
      <c r="L105" s="5"/>
      <c r="M105" s="5" t="s">
        <v>18</v>
      </c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27.75" customHeight="1" x14ac:dyDescent="0.2">
      <c r="A106" s="5" t="s">
        <v>15</v>
      </c>
      <c r="B106" s="5"/>
      <c r="C106" s="10">
        <v>6</v>
      </c>
      <c r="D106" s="10">
        <v>14</v>
      </c>
      <c r="E106" s="5" t="s">
        <v>26</v>
      </c>
      <c r="F106" s="5" t="s">
        <v>20</v>
      </c>
      <c r="G106" s="5" t="s">
        <v>27</v>
      </c>
      <c r="H106" s="5">
        <v>8</v>
      </c>
      <c r="I106" s="5">
        <v>75.200400000000002</v>
      </c>
      <c r="J106" s="12" t="s">
        <v>18</v>
      </c>
      <c r="K106" s="12" t="s">
        <v>18</v>
      </c>
      <c r="L106" s="5"/>
      <c r="M106" s="5" t="s">
        <v>18</v>
      </c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27.75" customHeight="1" x14ac:dyDescent="0.2">
      <c r="A107" s="5" t="s">
        <v>15</v>
      </c>
      <c r="B107" s="5"/>
      <c r="C107" s="10">
        <v>6</v>
      </c>
      <c r="D107" s="10">
        <v>15</v>
      </c>
      <c r="E107" s="5" t="s">
        <v>28</v>
      </c>
      <c r="F107" s="5" t="s">
        <v>28</v>
      </c>
      <c r="G107" s="13" t="s">
        <v>29</v>
      </c>
      <c r="H107" s="5">
        <v>9</v>
      </c>
      <c r="I107" s="5">
        <v>66.963599999999985</v>
      </c>
      <c r="J107" s="12" t="s">
        <v>18</v>
      </c>
      <c r="K107" s="12" t="s">
        <v>18</v>
      </c>
      <c r="L107" s="5"/>
      <c r="M107" s="5" t="s">
        <v>18</v>
      </c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27.75" customHeight="1" x14ac:dyDescent="0.2">
      <c r="A108" s="5" t="s">
        <v>15</v>
      </c>
      <c r="B108" s="5"/>
      <c r="C108" s="10">
        <v>6</v>
      </c>
      <c r="D108" s="10">
        <v>16</v>
      </c>
      <c r="E108" s="5" t="s">
        <v>30</v>
      </c>
      <c r="F108" s="5" t="s">
        <v>30</v>
      </c>
      <c r="G108" s="13" t="s">
        <v>29</v>
      </c>
      <c r="H108" s="5">
        <v>9.1999999999999993</v>
      </c>
      <c r="I108" s="5">
        <v>61.102799999999995</v>
      </c>
      <c r="J108" s="12" t="s">
        <v>18</v>
      </c>
      <c r="K108" s="12" t="s">
        <v>18</v>
      </c>
      <c r="L108" s="5"/>
      <c r="M108" s="5" t="s">
        <v>18</v>
      </c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27.75" customHeight="1" x14ac:dyDescent="0.2">
      <c r="A109" s="5" t="s">
        <v>15</v>
      </c>
      <c r="B109" s="5"/>
      <c r="C109" s="10">
        <v>6</v>
      </c>
      <c r="D109" s="10">
        <v>17</v>
      </c>
      <c r="E109" s="5" t="s">
        <v>31</v>
      </c>
      <c r="F109" s="5" t="s">
        <v>32</v>
      </c>
      <c r="G109" s="5">
        <v>6</v>
      </c>
      <c r="H109" s="5">
        <v>9.5</v>
      </c>
      <c r="I109" s="5">
        <v>68.824799999999996</v>
      </c>
      <c r="J109" s="12" t="s">
        <v>18</v>
      </c>
      <c r="K109" s="12" t="s">
        <v>18</v>
      </c>
      <c r="L109" s="5"/>
      <c r="M109" s="5" t="s">
        <v>18</v>
      </c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27.75" customHeight="1" x14ac:dyDescent="0.2">
      <c r="A110" s="5" t="s">
        <v>15</v>
      </c>
      <c r="B110" s="5"/>
      <c r="C110" s="10">
        <v>6</v>
      </c>
      <c r="D110" s="10">
        <v>18</v>
      </c>
      <c r="E110" s="5" t="s">
        <v>31</v>
      </c>
      <c r="F110" s="5" t="s">
        <v>32</v>
      </c>
      <c r="G110" s="5">
        <v>6</v>
      </c>
      <c r="H110" s="5">
        <v>9.1999999999999993</v>
      </c>
      <c r="I110" s="5">
        <v>71.873999999999995</v>
      </c>
      <c r="J110" s="12" t="s">
        <v>18</v>
      </c>
      <c r="K110" s="12" t="s">
        <v>18</v>
      </c>
      <c r="L110" s="5"/>
      <c r="M110" s="5" t="s">
        <v>18</v>
      </c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27.75" customHeight="1" x14ac:dyDescent="0.2">
      <c r="A111" s="14" t="s">
        <v>33</v>
      </c>
      <c r="B111" s="5"/>
      <c r="C111" s="10">
        <v>1</v>
      </c>
      <c r="D111" s="10">
        <v>1</v>
      </c>
      <c r="E111" s="5" t="s">
        <v>16</v>
      </c>
      <c r="F111" s="5" t="s">
        <v>17</v>
      </c>
      <c r="G111" s="5">
        <v>4</v>
      </c>
      <c r="H111" s="5">
        <v>9.6</v>
      </c>
      <c r="I111" s="5">
        <v>44.704000000000001</v>
      </c>
      <c r="J111" s="12">
        <v>9.6999999999999993</v>
      </c>
      <c r="K111" s="12">
        <v>0.5</v>
      </c>
      <c r="L111" s="5"/>
      <c r="M111" s="5" t="s">
        <v>18</v>
      </c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27.75" customHeight="1" x14ac:dyDescent="0.2">
      <c r="A112" s="14" t="s">
        <v>33</v>
      </c>
      <c r="B112" s="5"/>
      <c r="C112" s="10">
        <v>1</v>
      </c>
      <c r="D112" s="10">
        <v>2</v>
      </c>
      <c r="E112" s="5" t="s">
        <v>16</v>
      </c>
      <c r="F112" s="5" t="s">
        <v>17</v>
      </c>
      <c r="G112" s="5">
        <v>4</v>
      </c>
      <c r="H112" s="5">
        <v>9.65</v>
      </c>
      <c r="I112" s="5">
        <v>43.999999999999993</v>
      </c>
      <c r="J112" s="12">
        <v>7.6</v>
      </c>
      <c r="K112" s="12">
        <v>0.8</v>
      </c>
      <c r="L112" s="5"/>
      <c r="M112" s="5" t="s">
        <v>18</v>
      </c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27.75" customHeight="1" x14ac:dyDescent="0.2">
      <c r="A113" s="14" t="s">
        <v>33</v>
      </c>
      <c r="B113" s="5"/>
      <c r="C113" s="10">
        <v>1</v>
      </c>
      <c r="D113" s="10">
        <v>3</v>
      </c>
      <c r="E113" s="5" t="s">
        <v>19</v>
      </c>
      <c r="F113" s="5" t="s">
        <v>20</v>
      </c>
      <c r="G113" s="5">
        <v>4</v>
      </c>
      <c r="H113" s="5">
        <v>9.6999999999999993</v>
      </c>
      <c r="I113" s="5">
        <v>47.783999999999992</v>
      </c>
      <c r="J113" s="12">
        <v>9.5</v>
      </c>
      <c r="K113" s="12">
        <v>0.4</v>
      </c>
      <c r="L113" s="5"/>
      <c r="M113" s="5" t="s">
        <v>18</v>
      </c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27.75" customHeight="1" x14ac:dyDescent="0.2">
      <c r="A114" s="14" t="s">
        <v>33</v>
      </c>
      <c r="B114" s="5"/>
      <c r="C114" s="10">
        <v>1</v>
      </c>
      <c r="D114" s="10">
        <v>4</v>
      </c>
      <c r="E114" s="5" t="s">
        <v>19</v>
      </c>
      <c r="F114" s="5" t="s">
        <v>20</v>
      </c>
      <c r="G114" s="5">
        <v>4</v>
      </c>
      <c r="H114" s="5">
        <v>10.3</v>
      </c>
      <c r="I114" s="5">
        <v>48.223999999999997</v>
      </c>
      <c r="J114" s="12">
        <v>9.1</v>
      </c>
      <c r="K114" s="12">
        <v>0.2</v>
      </c>
      <c r="L114" s="5"/>
      <c r="M114" s="5" t="s">
        <v>18</v>
      </c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27.75" customHeight="1" x14ac:dyDescent="0.2">
      <c r="A115" s="14" t="s">
        <v>33</v>
      </c>
      <c r="B115" s="5"/>
      <c r="C115" s="10">
        <v>1</v>
      </c>
      <c r="D115" s="10">
        <v>5</v>
      </c>
      <c r="E115" s="5" t="s">
        <v>21</v>
      </c>
      <c r="F115" s="5" t="s">
        <v>20</v>
      </c>
      <c r="G115" s="5">
        <v>6</v>
      </c>
      <c r="H115" s="5">
        <v>12.4</v>
      </c>
      <c r="I115" s="5">
        <v>51.875999999999991</v>
      </c>
      <c r="J115" s="12">
        <v>12.5</v>
      </c>
      <c r="K115" s="12">
        <v>0.7</v>
      </c>
      <c r="L115" s="5"/>
      <c r="M115" s="5" t="s">
        <v>18</v>
      </c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27.75" customHeight="1" x14ac:dyDescent="0.2">
      <c r="A116" s="14" t="s">
        <v>33</v>
      </c>
      <c r="B116" s="5"/>
      <c r="C116" s="10">
        <v>1</v>
      </c>
      <c r="D116" s="10">
        <v>6</v>
      </c>
      <c r="E116" s="5" t="s">
        <v>21</v>
      </c>
      <c r="F116" s="5" t="s">
        <v>20</v>
      </c>
      <c r="G116" s="5">
        <v>6</v>
      </c>
      <c r="H116" s="5">
        <v>10.8</v>
      </c>
      <c r="I116" s="5">
        <v>54.692</v>
      </c>
      <c r="J116" s="12">
        <v>5.7</v>
      </c>
      <c r="K116" s="12">
        <v>0.3</v>
      </c>
      <c r="L116" s="5"/>
      <c r="M116" s="5" t="s">
        <v>18</v>
      </c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27.75" customHeight="1" x14ac:dyDescent="0.2">
      <c r="A117" s="14" t="s">
        <v>33</v>
      </c>
      <c r="B117" s="5"/>
      <c r="C117" s="10">
        <v>1</v>
      </c>
      <c r="D117" s="10">
        <v>7</v>
      </c>
      <c r="E117" s="5" t="s">
        <v>22</v>
      </c>
      <c r="F117" s="5" t="s">
        <v>17</v>
      </c>
      <c r="G117" s="5">
        <v>3.76</v>
      </c>
      <c r="H117" s="5">
        <v>10.8</v>
      </c>
      <c r="I117" s="5">
        <v>54.031999999999989</v>
      </c>
      <c r="J117" s="12">
        <v>9.1</v>
      </c>
      <c r="K117" s="12">
        <v>0.7</v>
      </c>
      <c r="L117" s="5"/>
      <c r="M117" s="5" t="s">
        <v>18</v>
      </c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27.75" customHeight="1" x14ac:dyDescent="0.2">
      <c r="A118" s="14" t="s">
        <v>33</v>
      </c>
      <c r="B118" s="5"/>
      <c r="C118" s="10">
        <v>1</v>
      </c>
      <c r="D118" s="10">
        <v>8</v>
      </c>
      <c r="E118" s="5" t="s">
        <v>22</v>
      </c>
      <c r="F118" s="5" t="s">
        <v>17</v>
      </c>
      <c r="G118" s="5">
        <v>3.76</v>
      </c>
      <c r="H118" s="5">
        <v>11</v>
      </c>
      <c r="I118" s="5">
        <v>56.011999999999993</v>
      </c>
      <c r="J118" s="12">
        <v>7.2</v>
      </c>
      <c r="K118" s="12">
        <v>0.7</v>
      </c>
      <c r="L118" s="5"/>
      <c r="M118" s="5" t="s">
        <v>18</v>
      </c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27.75" customHeight="1" x14ac:dyDescent="0.2">
      <c r="A119" s="14" t="s">
        <v>33</v>
      </c>
      <c r="B119" s="5"/>
      <c r="C119" s="10">
        <v>1</v>
      </c>
      <c r="D119" s="10">
        <v>9</v>
      </c>
      <c r="E119" s="5" t="s">
        <v>23</v>
      </c>
      <c r="F119" s="5" t="s">
        <v>20</v>
      </c>
      <c r="G119" s="5">
        <v>9.6</v>
      </c>
      <c r="H119" s="5">
        <v>12.4</v>
      </c>
      <c r="I119" s="5">
        <v>48.839999999999996</v>
      </c>
      <c r="J119" s="12">
        <v>8.6999999999999993</v>
      </c>
      <c r="K119" s="12">
        <v>0.1</v>
      </c>
      <c r="L119" s="5"/>
      <c r="M119" s="5" t="s">
        <v>18</v>
      </c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27.75" customHeight="1" x14ac:dyDescent="0.2">
      <c r="A120" s="14" t="s">
        <v>33</v>
      </c>
      <c r="B120" s="5"/>
      <c r="C120" s="10">
        <v>1</v>
      </c>
      <c r="D120" s="10">
        <v>10</v>
      </c>
      <c r="E120" s="5" t="s">
        <v>23</v>
      </c>
      <c r="F120" s="5" t="s">
        <v>20</v>
      </c>
      <c r="G120" s="5">
        <v>9.6</v>
      </c>
      <c r="H120" s="5">
        <v>12.8</v>
      </c>
      <c r="I120" s="5">
        <v>58.915999999999997</v>
      </c>
      <c r="J120" s="12">
        <v>8.4</v>
      </c>
      <c r="K120" s="12">
        <v>0.6</v>
      </c>
      <c r="L120" s="5"/>
      <c r="M120" s="5" t="s">
        <v>18</v>
      </c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27.75" customHeight="1" x14ac:dyDescent="0.2">
      <c r="A121" s="14" t="s">
        <v>33</v>
      </c>
      <c r="B121" s="5"/>
      <c r="C121" s="10">
        <v>1</v>
      </c>
      <c r="D121" s="10">
        <v>11</v>
      </c>
      <c r="E121" s="5" t="s">
        <v>24</v>
      </c>
      <c r="F121" s="5" t="s">
        <v>17</v>
      </c>
      <c r="G121" s="5" t="s">
        <v>25</v>
      </c>
      <c r="H121" s="5">
        <v>11.5</v>
      </c>
      <c r="I121" s="5">
        <v>50.291999999999994</v>
      </c>
      <c r="J121" s="12">
        <v>4</v>
      </c>
      <c r="K121" s="12">
        <v>0.9</v>
      </c>
      <c r="L121" s="5"/>
      <c r="M121" s="5" t="s">
        <v>18</v>
      </c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27.75" customHeight="1" x14ac:dyDescent="0.2">
      <c r="A122" s="14" t="s">
        <v>33</v>
      </c>
      <c r="B122" s="5"/>
      <c r="C122" s="10">
        <v>1</v>
      </c>
      <c r="D122" s="10">
        <v>12</v>
      </c>
      <c r="E122" s="5" t="s">
        <v>24</v>
      </c>
      <c r="F122" s="5" t="s">
        <v>17</v>
      </c>
      <c r="G122" s="5" t="s">
        <v>25</v>
      </c>
      <c r="H122" s="5">
        <v>12.4</v>
      </c>
      <c r="I122" s="5">
        <v>67.187999999999988</v>
      </c>
      <c r="J122" s="12">
        <v>5.9</v>
      </c>
      <c r="K122" s="12">
        <v>0.2</v>
      </c>
      <c r="L122" s="5"/>
      <c r="M122" s="5" t="s">
        <v>18</v>
      </c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27.75" customHeight="1" x14ac:dyDescent="0.2">
      <c r="A123" s="14" t="s">
        <v>33</v>
      </c>
      <c r="B123" s="5"/>
      <c r="C123" s="10">
        <v>1</v>
      </c>
      <c r="D123" s="10">
        <v>13</v>
      </c>
      <c r="E123" s="5" t="s">
        <v>26</v>
      </c>
      <c r="F123" s="5" t="s">
        <v>20</v>
      </c>
      <c r="G123" s="5" t="s">
        <v>27</v>
      </c>
      <c r="H123" s="5">
        <v>10.7</v>
      </c>
      <c r="I123" s="5">
        <v>51.259999999999991</v>
      </c>
      <c r="J123" s="12">
        <v>8.9</v>
      </c>
      <c r="K123" s="12">
        <v>0.7</v>
      </c>
      <c r="L123" s="5"/>
      <c r="M123" s="5" t="s">
        <v>18</v>
      </c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27.75" customHeight="1" x14ac:dyDescent="0.2">
      <c r="A124" s="14" t="s">
        <v>33</v>
      </c>
      <c r="B124" s="5"/>
      <c r="C124" s="10">
        <v>1</v>
      </c>
      <c r="D124" s="10">
        <v>14</v>
      </c>
      <c r="E124" s="5" t="s">
        <v>26</v>
      </c>
      <c r="F124" s="5" t="s">
        <v>20</v>
      </c>
      <c r="G124" s="5" t="s">
        <v>27</v>
      </c>
      <c r="H124" s="5">
        <v>9.8000000000000007</v>
      </c>
      <c r="I124" s="5">
        <v>59.663999999999994</v>
      </c>
      <c r="J124" s="12">
        <v>7.2</v>
      </c>
      <c r="K124" s="12">
        <v>0.6</v>
      </c>
      <c r="L124" s="5"/>
      <c r="M124" s="5" t="s">
        <v>18</v>
      </c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27.75" customHeight="1" x14ac:dyDescent="0.2">
      <c r="A125" s="14" t="s">
        <v>33</v>
      </c>
      <c r="B125" s="5"/>
      <c r="C125" s="10">
        <v>1</v>
      </c>
      <c r="D125" s="10">
        <v>15</v>
      </c>
      <c r="E125" s="5" t="s">
        <v>28</v>
      </c>
      <c r="F125" s="5" t="s">
        <v>28</v>
      </c>
      <c r="G125" s="13" t="s">
        <v>29</v>
      </c>
      <c r="H125" s="5">
        <v>9.8000000000000007</v>
      </c>
      <c r="I125" s="5">
        <v>45.407999999999994</v>
      </c>
      <c r="J125" s="12">
        <v>13.3</v>
      </c>
      <c r="K125" s="12">
        <v>0.4</v>
      </c>
      <c r="L125" s="5"/>
      <c r="M125" s="5" t="s">
        <v>18</v>
      </c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27.75" customHeight="1" x14ac:dyDescent="0.2">
      <c r="A126" s="14" t="s">
        <v>33</v>
      </c>
      <c r="B126" s="5"/>
      <c r="C126" s="10">
        <v>1</v>
      </c>
      <c r="D126" s="10">
        <v>16</v>
      </c>
      <c r="E126" s="5" t="s">
        <v>30</v>
      </c>
      <c r="F126" s="5" t="s">
        <v>30</v>
      </c>
      <c r="G126" s="13" t="s">
        <v>29</v>
      </c>
      <c r="H126" s="5">
        <v>11.2</v>
      </c>
      <c r="I126" s="5">
        <v>54.559999999999995</v>
      </c>
      <c r="J126" s="12">
        <v>12.8</v>
      </c>
      <c r="K126" s="12">
        <v>1</v>
      </c>
      <c r="L126" s="5"/>
      <c r="M126" s="5" t="s">
        <v>18</v>
      </c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27.75" customHeight="1" x14ac:dyDescent="0.2">
      <c r="A127" s="14" t="s">
        <v>33</v>
      </c>
      <c r="B127" s="5"/>
      <c r="C127" s="10">
        <v>1</v>
      </c>
      <c r="D127" s="10">
        <v>17</v>
      </c>
      <c r="E127" s="5" t="s">
        <v>31</v>
      </c>
      <c r="F127" s="5" t="s">
        <v>32</v>
      </c>
      <c r="G127" s="5">
        <v>6</v>
      </c>
      <c r="H127" s="5">
        <v>10</v>
      </c>
      <c r="I127" s="5">
        <v>52.843999999999994</v>
      </c>
      <c r="J127" s="12">
        <v>2.6</v>
      </c>
      <c r="K127" s="12">
        <v>0.4</v>
      </c>
      <c r="L127" s="5"/>
      <c r="M127" s="5" t="s">
        <v>18</v>
      </c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27.75" customHeight="1" x14ac:dyDescent="0.2">
      <c r="A128" s="14" t="s">
        <v>33</v>
      </c>
      <c r="B128" s="5"/>
      <c r="C128" s="10">
        <v>1</v>
      </c>
      <c r="D128" s="10">
        <v>18</v>
      </c>
      <c r="E128" s="5" t="s">
        <v>31</v>
      </c>
      <c r="F128" s="5" t="s">
        <v>32</v>
      </c>
      <c r="G128" s="5">
        <v>6</v>
      </c>
      <c r="H128" s="5">
        <v>10.6</v>
      </c>
      <c r="I128" s="5">
        <v>49.72</v>
      </c>
      <c r="J128" s="12">
        <v>7</v>
      </c>
      <c r="K128" s="12">
        <v>0.5</v>
      </c>
      <c r="L128" s="5"/>
      <c r="M128" s="5" t="s">
        <v>18</v>
      </c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27.75" customHeight="1" x14ac:dyDescent="0.2">
      <c r="A129" s="14" t="s">
        <v>33</v>
      </c>
      <c r="B129" s="5"/>
      <c r="C129" s="10">
        <v>2</v>
      </c>
      <c r="D129" s="10">
        <v>1</v>
      </c>
      <c r="E129" s="5" t="s">
        <v>16</v>
      </c>
      <c r="F129" s="5" t="s">
        <v>17</v>
      </c>
      <c r="G129" s="5">
        <v>4</v>
      </c>
      <c r="H129" s="5">
        <v>10.4</v>
      </c>
      <c r="I129" s="5">
        <v>51.216000000000001</v>
      </c>
      <c r="J129" s="12">
        <v>2.1</v>
      </c>
      <c r="K129" s="12">
        <v>0.5</v>
      </c>
      <c r="L129" s="5"/>
      <c r="M129" s="5" t="s">
        <v>18</v>
      </c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27.75" customHeight="1" x14ac:dyDescent="0.2">
      <c r="A130" s="14" t="s">
        <v>33</v>
      </c>
      <c r="B130" s="5"/>
      <c r="C130" s="10">
        <v>2</v>
      </c>
      <c r="D130" s="10">
        <v>2</v>
      </c>
      <c r="E130" s="5" t="s">
        <v>16</v>
      </c>
      <c r="F130" s="5" t="s">
        <v>17</v>
      </c>
      <c r="G130" s="5">
        <v>4</v>
      </c>
      <c r="H130" s="5">
        <v>10.199999999999999</v>
      </c>
      <c r="I130" s="5">
        <v>55.176000000000002</v>
      </c>
      <c r="J130" s="12">
        <v>4.2</v>
      </c>
      <c r="K130" s="12">
        <v>0.3</v>
      </c>
      <c r="L130" s="5"/>
      <c r="M130" s="5" t="s">
        <v>18</v>
      </c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27.75" customHeight="1" x14ac:dyDescent="0.2">
      <c r="A131" s="14" t="s">
        <v>33</v>
      </c>
      <c r="B131" s="5"/>
      <c r="C131" s="10">
        <v>2</v>
      </c>
      <c r="D131" s="10">
        <v>3</v>
      </c>
      <c r="E131" s="5" t="s">
        <v>19</v>
      </c>
      <c r="F131" s="5" t="s">
        <v>20</v>
      </c>
      <c r="G131" s="5">
        <v>4</v>
      </c>
      <c r="H131" s="5">
        <v>13.3</v>
      </c>
      <c r="I131" s="5">
        <v>48.664000000000001</v>
      </c>
      <c r="J131" s="12">
        <v>3.4</v>
      </c>
      <c r="K131" s="12">
        <v>0.6</v>
      </c>
      <c r="L131" s="5"/>
      <c r="M131" s="5" t="s">
        <v>18</v>
      </c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27.75" customHeight="1" x14ac:dyDescent="0.2">
      <c r="A132" s="14" t="s">
        <v>33</v>
      </c>
      <c r="B132" s="5"/>
      <c r="C132" s="10">
        <v>2</v>
      </c>
      <c r="D132" s="10">
        <v>4</v>
      </c>
      <c r="E132" s="5" t="s">
        <v>19</v>
      </c>
      <c r="F132" s="5" t="s">
        <v>20</v>
      </c>
      <c r="G132" s="5">
        <v>4</v>
      </c>
      <c r="H132" s="5">
        <v>9.0500000000000007</v>
      </c>
      <c r="I132" s="5">
        <v>49.499999999999993</v>
      </c>
      <c r="J132" s="12">
        <v>5.0999999999999996</v>
      </c>
      <c r="K132" s="12">
        <v>0.2</v>
      </c>
      <c r="L132" s="5"/>
      <c r="M132" s="5" t="s">
        <v>18</v>
      </c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27.75" customHeight="1" x14ac:dyDescent="0.2">
      <c r="A133" s="14" t="s">
        <v>33</v>
      </c>
      <c r="B133" s="5"/>
      <c r="C133" s="10">
        <v>2</v>
      </c>
      <c r="D133" s="10">
        <v>5</v>
      </c>
      <c r="E133" s="5" t="s">
        <v>21</v>
      </c>
      <c r="F133" s="5" t="s">
        <v>20</v>
      </c>
      <c r="G133" s="5">
        <v>6</v>
      </c>
      <c r="H133" s="5">
        <v>12.5</v>
      </c>
      <c r="I133" s="5">
        <v>51.083999999999989</v>
      </c>
      <c r="J133" s="12">
        <v>5.5</v>
      </c>
      <c r="K133" s="12">
        <v>0.7</v>
      </c>
      <c r="L133" s="5"/>
      <c r="M133" s="5" t="s">
        <v>18</v>
      </c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27.75" customHeight="1" x14ac:dyDescent="0.2">
      <c r="A134" s="14" t="s">
        <v>33</v>
      </c>
      <c r="B134" s="5"/>
      <c r="C134" s="10">
        <v>2</v>
      </c>
      <c r="D134" s="10">
        <v>6</v>
      </c>
      <c r="E134" s="5" t="s">
        <v>21</v>
      </c>
      <c r="F134" s="5" t="s">
        <v>20</v>
      </c>
      <c r="G134" s="5">
        <v>6</v>
      </c>
      <c r="H134" s="5">
        <v>12.3</v>
      </c>
      <c r="I134" s="5">
        <v>52.227999999999987</v>
      </c>
      <c r="J134" s="12">
        <v>5.0999999999999996</v>
      </c>
      <c r="K134" s="12">
        <v>0.5</v>
      </c>
      <c r="L134" s="5"/>
      <c r="M134" s="5" t="s">
        <v>18</v>
      </c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27.75" customHeight="1" x14ac:dyDescent="0.2">
      <c r="A135" s="14" t="s">
        <v>33</v>
      </c>
      <c r="B135" s="5"/>
      <c r="C135" s="10">
        <v>2</v>
      </c>
      <c r="D135" s="10">
        <v>7</v>
      </c>
      <c r="E135" s="5" t="s">
        <v>22</v>
      </c>
      <c r="F135" s="5" t="s">
        <v>17</v>
      </c>
      <c r="G135" s="5">
        <v>3.76</v>
      </c>
      <c r="H135" s="5">
        <v>10.1</v>
      </c>
      <c r="I135" s="5">
        <v>54.911999999999999</v>
      </c>
      <c r="J135" s="12">
        <v>15.5</v>
      </c>
      <c r="K135" s="12">
        <v>0.8</v>
      </c>
      <c r="L135" s="5"/>
      <c r="M135" s="5" t="s">
        <v>18</v>
      </c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27.75" customHeight="1" x14ac:dyDescent="0.2">
      <c r="A136" s="14" t="s">
        <v>33</v>
      </c>
      <c r="B136" s="5"/>
      <c r="C136" s="10">
        <v>2</v>
      </c>
      <c r="D136" s="10">
        <v>8</v>
      </c>
      <c r="E136" s="5" t="s">
        <v>22</v>
      </c>
      <c r="F136" s="5" t="s">
        <v>17</v>
      </c>
      <c r="G136" s="5">
        <v>3.76</v>
      </c>
      <c r="H136" s="5">
        <v>10</v>
      </c>
      <c r="I136" s="5">
        <v>65.11999999999999</v>
      </c>
      <c r="J136" s="12">
        <v>6.3</v>
      </c>
      <c r="K136" s="12">
        <v>0.6</v>
      </c>
      <c r="L136" s="5"/>
      <c r="M136" s="5" t="s">
        <v>18</v>
      </c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27.75" customHeight="1" x14ac:dyDescent="0.2">
      <c r="A137" s="14" t="s">
        <v>33</v>
      </c>
      <c r="B137" s="5"/>
      <c r="C137" s="10">
        <v>2</v>
      </c>
      <c r="D137" s="10">
        <v>9</v>
      </c>
      <c r="E137" s="5" t="s">
        <v>23</v>
      </c>
      <c r="F137" s="5" t="s">
        <v>20</v>
      </c>
      <c r="G137" s="5">
        <v>9.6</v>
      </c>
      <c r="H137" s="5">
        <v>9.6</v>
      </c>
      <c r="I137" s="5">
        <v>57.199999999999989</v>
      </c>
      <c r="J137" s="12">
        <v>9.3000000000000007</v>
      </c>
      <c r="K137" s="12">
        <v>0.8</v>
      </c>
      <c r="L137" s="5"/>
      <c r="M137" s="5" t="s">
        <v>18</v>
      </c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27.75" customHeight="1" x14ac:dyDescent="0.2">
      <c r="A138" s="14" t="s">
        <v>33</v>
      </c>
      <c r="B138" s="5"/>
      <c r="C138" s="10">
        <v>2</v>
      </c>
      <c r="D138" s="10">
        <v>10</v>
      </c>
      <c r="E138" s="5" t="s">
        <v>23</v>
      </c>
      <c r="F138" s="5" t="s">
        <v>20</v>
      </c>
      <c r="G138" s="5">
        <v>9.6</v>
      </c>
      <c r="H138" s="5">
        <v>10.9</v>
      </c>
      <c r="I138" s="5">
        <v>61.335999999999991</v>
      </c>
      <c r="J138" s="12">
        <v>4.5999999999999996</v>
      </c>
      <c r="K138" s="12">
        <v>0.6</v>
      </c>
      <c r="L138" s="5"/>
      <c r="M138" s="5" t="s">
        <v>18</v>
      </c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27.75" customHeight="1" x14ac:dyDescent="0.2">
      <c r="A139" s="14" t="s">
        <v>33</v>
      </c>
      <c r="B139" s="5"/>
      <c r="C139" s="10">
        <v>2</v>
      </c>
      <c r="D139" s="10">
        <v>11</v>
      </c>
      <c r="E139" s="5" t="s">
        <v>24</v>
      </c>
      <c r="F139" s="5" t="s">
        <v>17</v>
      </c>
      <c r="G139" s="5" t="s">
        <v>25</v>
      </c>
      <c r="H139" s="5">
        <v>9.9</v>
      </c>
      <c r="I139" s="5">
        <v>55.219999999999992</v>
      </c>
      <c r="J139" s="12">
        <v>2.2999999999999998</v>
      </c>
      <c r="K139" s="12">
        <v>1.6</v>
      </c>
      <c r="L139" s="5"/>
      <c r="M139" s="5" t="s">
        <v>18</v>
      </c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27.75" customHeight="1" x14ac:dyDescent="0.2">
      <c r="A140" s="14" t="s">
        <v>33</v>
      </c>
      <c r="B140" s="5"/>
      <c r="C140" s="10">
        <v>2</v>
      </c>
      <c r="D140" s="10">
        <v>12</v>
      </c>
      <c r="E140" s="5" t="s">
        <v>24</v>
      </c>
      <c r="F140" s="5" t="s">
        <v>17</v>
      </c>
      <c r="G140" s="5" t="s">
        <v>25</v>
      </c>
      <c r="H140" s="5">
        <v>10.5</v>
      </c>
      <c r="I140" s="5">
        <v>69.475999999999985</v>
      </c>
      <c r="J140" s="12">
        <v>3.6</v>
      </c>
      <c r="K140" s="12">
        <v>0.5</v>
      </c>
      <c r="L140" s="5"/>
      <c r="M140" s="5" t="s">
        <v>18</v>
      </c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27.75" customHeight="1" x14ac:dyDescent="0.2">
      <c r="A141" s="14" t="s">
        <v>33</v>
      </c>
      <c r="B141" s="5"/>
      <c r="C141" s="10">
        <v>2</v>
      </c>
      <c r="D141" s="10">
        <v>13</v>
      </c>
      <c r="E141" s="5" t="s">
        <v>26</v>
      </c>
      <c r="F141" s="5" t="s">
        <v>20</v>
      </c>
      <c r="G141" s="5" t="s">
        <v>27</v>
      </c>
      <c r="H141" s="5">
        <v>12.2</v>
      </c>
      <c r="I141" s="5">
        <v>61.247999999999998</v>
      </c>
      <c r="J141" s="12">
        <v>6.7</v>
      </c>
      <c r="K141" s="12">
        <v>0.8</v>
      </c>
      <c r="L141" s="5"/>
      <c r="M141" s="5" t="s">
        <v>18</v>
      </c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27.75" customHeight="1" x14ac:dyDescent="0.2">
      <c r="A142" s="14" t="s">
        <v>33</v>
      </c>
      <c r="B142" s="5"/>
      <c r="C142" s="10">
        <v>2</v>
      </c>
      <c r="D142" s="10">
        <v>14</v>
      </c>
      <c r="E142" s="5" t="s">
        <v>26</v>
      </c>
      <c r="F142" s="5" t="s">
        <v>20</v>
      </c>
      <c r="G142" s="5" t="s">
        <v>27</v>
      </c>
      <c r="H142" s="5">
        <v>9.6999999999999993</v>
      </c>
      <c r="I142" s="5">
        <v>61.55599999999999</v>
      </c>
      <c r="J142" s="12">
        <v>9</v>
      </c>
      <c r="K142" s="12">
        <v>0.6</v>
      </c>
      <c r="L142" s="5"/>
      <c r="M142" s="5" t="s">
        <v>18</v>
      </c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27.75" customHeight="1" x14ac:dyDescent="0.2">
      <c r="A143" s="14" t="s">
        <v>33</v>
      </c>
      <c r="B143" s="5"/>
      <c r="C143" s="10">
        <v>2</v>
      </c>
      <c r="D143" s="10">
        <v>15</v>
      </c>
      <c r="E143" s="5" t="s">
        <v>28</v>
      </c>
      <c r="F143" s="5" t="s">
        <v>28</v>
      </c>
      <c r="G143" s="13" t="s">
        <v>29</v>
      </c>
      <c r="H143" s="5">
        <v>7.6</v>
      </c>
      <c r="I143" s="5">
        <v>52.007999999999996</v>
      </c>
      <c r="J143" s="12">
        <v>13.7</v>
      </c>
      <c r="K143" s="12">
        <v>0.5</v>
      </c>
      <c r="L143" s="5"/>
      <c r="M143" s="5" t="s">
        <v>18</v>
      </c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27.75" customHeight="1" x14ac:dyDescent="0.2">
      <c r="A144" s="14" t="s">
        <v>33</v>
      </c>
      <c r="B144" s="5"/>
      <c r="C144" s="10">
        <v>2</v>
      </c>
      <c r="D144" s="10">
        <v>16</v>
      </c>
      <c r="E144" s="5" t="s">
        <v>30</v>
      </c>
      <c r="F144" s="5" t="s">
        <v>30</v>
      </c>
      <c r="G144" s="13" t="s">
        <v>29</v>
      </c>
      <c r="H144" s="5">
        <v>11.6</v>
      </c>
      <c r="I144" s="5">
        <v>54.471999999999994</v>
      </c>
      <c r="J144" s="12">
        <v>7</v>
      </c>
      <c r="K144" s="12">
        <v>1.2</v>
      </c>
      <c r="L144" s="5"/>
      <c r="M144" s="5" t="s">
        <v>18</v>
      </c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27.75" customHeight="1" x14ac:dyDescent="0.2">
      <c r="A145" s="14" t="s">
        <v>33</v>
      </c>
      <c r="B145" s="5"/>
      <c r="C145" s="10">
        <v>2</v>
      </c>
      <c r="D145" s="10">
        <v>17</v>
      </c>
      <c r="E145" s="5" t="s">
        <v>31</v>
      </c>
      <c r="F145" s="5" t="s">
        <v>32</v>
      </c>
      <c r="G145" s="5">
        <v>6</v>
      </c>
      <c r="H145" s="5">
        <v>9.8000000000000007</v>
      </c>
      <c r="I145" s="5">
        <v>51.171999999999997</v>
      </c>
      <c r="J145" s="12">
        <v>1.6</v>
      </c>
      <c r="K145" s="12">
        <v>0.4</v>
      </c>
      <c r="L145" s="5"/>
      <c r="M145" s="5" t="s">
        <v>18</v>
      </c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27.75" customHeight="1" x14ac:dyDescent="0.2">
      <c r="A146" s="14" t="s">
        <v>33</v>
      </c>
      <c r="B146" s="5"/>
      <c r="C146" s="10">
        <v>2</v>
      </c>
      <c r="D146" s="10">
        <v>18</v>
      </c>
      <c r="E146" s="5" t="s">
        <v>31</v>
      </c>
      <c r="F146" s="5" t="s">
        <v>32</v>
      </c>
      <c r="G146" s="5">
        <v>6</v>
      </c>
      <c r="H146" s="5">
        <v>9.3000000000000007</v>
      </c>
      <c r="I146" s="5">
        <v>52.887999999999991</v>
      </c>
      <c r="J146" s="12">
        <v>2.5</v>
      </c>
      <c r="K146" s="12">
        <v>0.5</v>
      </c>
      <c r="L146" s="5"/>
      <c r="M146" s="5" t="s">
        <v>18</v>
      </c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27.75" customHeight="1" x14ac:dyDescent="0.2">
      <c r="A147" s="14" t="s">
        <v>33</v>
      </c>
      <c r="B147" s="5"/>
      <c r="C147" s="10">
        <v>3</v>
      </c>
      <c r="D147" s="10">
        <v>1</v>
      </c>
      <c r="E147" s="5" t="s">
        <v>16</v>
      </c>
      <c r="F147" s="5" t="s">
        <v>17</v>
      </c>
      <c r="G147" s="5">
        <v>4</v>
      </c>
      <c r="H147" s="5">
        <v>10.9</v>
      </c>
      <c r="I147" s="5">
        <v>51.216000000000001</v>
      </c>
      <c r="J147" s="12">
        <v>4.0999999999999996</v>
      </c>
      <c r="K147" s="12">
        <v>0.3</v>
      </c>
      <c r="L147" s="5"/>
      <c r="M147" s="5" t="s">
        <v>18</v>
      </c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27.75" customHeight="1" x14ac:dyDescent="0.2">
      <c r="A148" s="14" t="s">
        <v>33</v>
      </c>
      <c r="B148" s="5"/>
      <c r="C148" s="10">
        <v>3</v>
      </c>
      <c r="D148" s="10">
        <v>2</v>
      </c>
      <c r="E148" s="5" t="s">
        <v>16</v>
      </c>
      <c r="F148" s="5" t="s">
        <v>17</v>
      </c>
      <c r="G148" s="5">
        <v>4</v>
      </c>
      <c r="H148" s="5">
        <v>11.9</v>
      </c>
      <c r="I148" s="5">
        <v>55.483999999999995</v>
      </c>
      <c r="J148" s="12">
        <v>3.5</v>
      </c>
      <c r="K148" s="12">
        <v>0</v>
      </c>
      <c r="L148" s="5"/>
      <c r="M148" s="5" t="s">
        <v>18</v>
      </c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27.75" customHeight="1" x14ac:dyDescent="0.2">
      <c r="A149" s="14" t="s">
        <v>33</v>
      </c>
      <c r="B149" s="5"/>
      <c r="C149" s="10">
        <v>3</v>
      </c>
      <c r="D149" s="10">
        <v>3</v>
      </c>
      <c r="E149" s="5" t="s">
        <v>19</v>
      </c>
      <c r="F149" s="5" t="s">
        <v>20</v>
      </c>
      <c r="G149" s="5">
        <v>4</v>
      </c>
      <c r="H149" s="5">
        <v>10.9</v>
      </c>
      <c r="I149" s="5">
        <v>55.967999999999996</v>
      </c>
      <c r="J149" s="12">
        <v>7.7</v>
      </c>
      <c r="K149" s="12">
        <v>0.1</v>
      </c>
      <c r="L149" s="5"/>
      <c r="M149" s="5" t="s">
        <v>18</v>
      </c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27.75" customHeight="1" x14ac:dyDescent="0.2">
      <c r="A150" s="14" t="s">
        <v>33</v>
      </c>
      <c r="B150" s="5"/>
      <c r="C150" s="10">
        <v>3</v>
      </c>
      <c r="D150" s="10">
        <v>4</v>
      </c>
      <c r="E150" s="5" t="s">
        <v>19</v>
      </c>
      <c r="F150" s="5" t="s">
        <v>20</v>
      </c>
      <c r="G150" s="5">
        <v>4</v>
      </c>
      <c r="H150" s="5">
        <v>10.199999999999999</v>
      </c>
      <c r="I150" s="5">
        <v>51.699999999999996</v>
      </c>
      <c r="J150" s="12">
        <v>8.8000000000000007</v>
      </c>
      <c r="K150" s="12">
        <v>0.1</v>
      </c>
      <c r="L150" s="5"/>
      <c r="M150" s="5" t="s">
        <v>18</v>
      </c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27.75" customHeight="1" x14ac:dyDescent="0.2">
      <c r="A151" s="14" t="s">
        <v>33</v>
      </c>
      <c r="B151" s="5"/>
      <c r="C151" s="10">
        <v>3</v>
      </c>
      <c r="D151" s="10">
        <v>5</v>
      </c>
      <c r="E151" s="5" t="s">
        <v>21</v>
      </c>
      <c r="F151" s="5" t="s">
        <v>20</v>
      </c>
      <c r="G151" s="5">
        <v>6</v>
      </c>
      <c r="H151" s="5">
        <v>10.6</v>
      </c>
      <c r="I151" s="5">
        <v>51.391999999999996</v>
      </c>
      <c r="J151" s="12">
        <v>11.9</v>
      </c>
      <c r="K151" s="12">
        <v>0.4</v>
      </c>
      <c r="L151" s="5"/>
      <c r="M151" s="5" t="s">
        <v>18</v>
      </c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27.75" customHeight="1" x14ac:dyDescent="0.2">
      <c r="A152" s="14" t="s">
        <v>33</v>
      </c>
      <c r="B152" s="5"/>
      <c r="C152" s="10">
        <v>3</v>
      </c>
      <c r="D152" s="10">
        <v>6</v>
      </c>
      <c r="E152" s="5" t="s">
        <v>21</v>
      </c>
      <c r="F152" s="5" t="s">
        <v>20</v>
      </c>
      <c r="G152" s="5">
        <v>6</v>
      </c>
      <c r="H152" s="5">
        <v>9.0500000000000007</v>
      </c>
      <c r="I152" s="5">
        <v>50.203999999999994</v>
      </c>
      <c r="J152" s="12">
        <v>7.8</v>
      </c>
      <c r="K152" s="12">
        <v>0</v>
      </c>
      <c r="L152" s="5"/>
      <c r="M152" s="5" t="s">
        <v>18</v>
      </c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27.75" customHeight="1" x14ac:dyDescent="0.2">
      <c r="A153" s="14" t="s">
        <v>33</v>
      </c>
      <c r="B153" s="5"/>
      <c r="C153" s="10">
        <v>3</v>
      </c>
      <c r="D153" s="10">
        <v>7</v>
      </c>
      <c r="E153" s="5" t="s">
        <v>22</v>
      </c>
      <c r="F153" s="5" t="s">
        <v>17</v>
      </c>
      <c r="G153" s="5">
        <v>3.76</v>
      </c>
      <c r="H153" s="5">
        <v>10.199999999999999</v>
      </c>
      <c r="I153" s="5">
        <v>53.943999999999996</v>
      </c>
      <c r="J153" s="12">
        <v>11.5</v>
      </c>
      <c r="K153" s="12">
        <v>0.5</v>
      </c>
      <c r="L153" s="5"/>
      <c r="M153" s="5" t="s">
        <v>18</v>
      </c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27.75" customHeight="1" x14ac:dyDescent="0.2">
      <c r="A154" s="14" t="s">
        <v>33</v>
      </c>
      <c r="B154" s="5"/>
      <c r="C154" s="10">
        <v>3</v>
      </c>
      <c r="D154" s="10">
        <v>8</v>
      </c>
      <c r="E154" s="5" t="s">
        <v>22</v>
      </c>
      <c r="F154" s="5" t="s">
        <v>17</v>
      </c>
      <c r="G154" s="5">
        <v>3.76</v>
      </c>
      <c r="H154" s="5">
        <v>10.8</v>
      </c>
      <c r="I154" s="5">
        <v>67.935999999999993</v>
      </c>
      <c r="J154" s="12">
        <v>8.3000000000000007</v>
      </c>
      <c r="K154" s="12">
        <v>1</v>
      </c>
      <c r="L154" s="5"/>
      <c r="M154" s="5" t="s">
        <v>18</v>
      </c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27.75" customHeight="1" x14ac:dyDescent="0.2">
      <c r="A155" s="14" t="s">
        <v>33</v>
      </c>
      <c r="B155" s="5"/>
      <c r="C155" s="10">
        <v>3</v>
      </c>
      <c r="D155" s="10">
        <v>9</v>
      </c>
      <c r="E155" s="5" t="s">
        <v>23</v>
      </c>
      <c r="F155" s="5" t="s">
        <v>20</v>
      </c>
      <c r="G155" s="5">
        <v>9.6</v>
      </c>
      <c r="H155" s="5">
        <v>11.5</v>
      </c>
      <c r="I155" s="5">
        <v>58.827999999999989</v>
      </c>
      <c r="J155" s="12">
        <v>9.6</v>
      </c>
      <c r="K155" s="12">
        <v>0</v>
      </c>
      <c r="L155" s="5"/>
      <c r="M155" s="5" t="s">
        <v>18</v>
      </c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27.75" customHeight="1" x14ac:dyDescent="0.2">
      <c r="A156" s="14" t="s">
        <v>33</v>
      </c>
      <c r="B156" s="5"/>
      <c r="C156" s="10">
        <v>3</v>
      </c>
      <c r="D156" s="10">
        <v>10</v>
      </c>
      <c r="E156" s="5" t="s">
        <v>23</v>
      </c>
      <c r="F156" s="5" t="s">
        <v>20</v>
      </c>
      <c r="G156" s="5">
        <v>9.6</v>
      </c>
      <c r="H156" s="5">
        <v>11.5</v>
      </c>
      <c r="I156" s="5">
        <v>63.49199999999999</v>
      </c>
      <c r="J156" s="12">
        <v>7.5</v>
      </c>
      <c r="K156" s="12">
        <v>0.3</v>
      </c>
      <c r="L156" s="5"/>
      <c r="M156" s="5" t="s">
        <v>18</v>
      </c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27.75" customHeight="1" x14ac:dyDescent="0.2">
      <c r="A157" s="14" t="s">
        <v>33</v>
      </c>
      <c r="B157" s="5"/>
      <c r="C157" s="10">
        <v>3</v>
      </c>
      <c r="D157" s="10">
        <v>11</v>
      </c>
      <c r="E157" s="5" t="s">
        <v>24</v>
      </c>
      <c r="F157" s="5" t="s">
        <v>17</v>
      </c>
      <c r="G157" s="5" t="s">
        <v>25</v>
      </c>
      <c r="H157" s="5">
        <v>13.1</v>
      </c>
      <c r="I157" s="5">
        <v>56.891999999999996</v>
      </c>
      <c r="J157" s="12">
        <v>3.3</v>
      </c>
      <c r="K157" s="12">
        <v>0.3</v>
      </c>
      <c r="L157" s="5"/>
      <c r="M157" s="5" t="s">
        <v>18</v>
      </c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27.75" customHeight="1" x14ac:dyDescent="0.2">
      <c r="A158" s="14" t="s">
        <v>33</v>
      </c>
      <c r="B158" s="5"/>
      <c r="C158" s="10">
        <v>3</v>
      </c>
      <c r="D158" s="10">
        <v>12</v>
      </c>
      <c r="E158" s="5" t="s">
        <v>24</v>
      </c>
      <c r="F158" s="5" t="s">
        <v>17</v>
      </c>
      <c r="G158" s="5" t="s">
        <v>25</v>
      </c>
      <c r="H158" s="5">
        <v>10.3</v>
      </c>
      <c r="I158" s="5">
        <v>62.699999999999989</v>
      </c>
      <c r="J158" s="12">
        <v>2.9</v>
      </c>
      <c r="K158" s="12">
        <v>0.3</v>
      </c>
      <c r="L158" s="5"/>
      <c r="M158" s="5" t="s">
        <v>18</v>
      </c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27.75" customHeight="1" x14ac:dyDescent="0.2">
      <c r="A159" s="14" t="s">
        <v>33</v>
      </c>
      <c r="B159" s="5"/>
      <c r="C159" s="10">
        <v>3</v>
      </c>
      <c r="D159" s="10">
        <v>13</v>
      </c>
      <c r="E159" s="5" t="s">
        <v>26</v>
      </c>
      <c r="F159" s="5" t="s">
        <v>20</v>
      </c>
      <c r="G159" s="5" t="s">
        <v>27</v>
      </c>
      <c r="H159" s="5">
        <v>12.1</v>
      </c>
      <c r="I159" s="5">
        <v>56.495999999999995</v>
      </c>
      <c r="J159" s="12">
        <v>10.7</v>
      </c>
      <c r="K159" s="12">
        <v>0.3</v>
      </c>
      <c r="L159" s="5"/>
      <c r="M159" s="5" t="s">
        <v>18</v>
      </c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27.75" customHeight="1" x14ac:dyDescent="0.2">
      <c r="A160" s="14" t="s">
        <v>33</v>
      </c>
      <c r="B160" s="5"/>
      <c r="C160" s="10">
        <v>3</v>
      </c>
      <c r="D160" s="10">
        <v>14</v>
      </c>
      <c r="E160" s="5" t="s">
        <v>26</v>
      </c>
      <c r="F160" s="5" t="s">
        <v>20</v>
      </c>
      <c r="G160" s="5" t="s">
        <v>27</v>
      </c>
      <c r="H160" s="5">
        <v>12.2</v>
      </c>
      <c r="I160" s="5">
        <v>63.579999999999991</v>
      </c>
      <c r="J160" s="12">
        <v>7.1</v>
      </c>
      <c r="K160" s="12">
        <v>0.4</v>
      </c>
      <c r="L160" s="5"/>
      <c r="M160" s="5" t="s">
        <v>18</v>
      </c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27.75" customHeight="1" x14ac:dyDescent="0.2">
      <c r="A161" s="14" t="s">
        <v>33</v>
      </c>
      <c r="B161" s="5"/>
      <c r="C161" s="10">
        <v>3</v>
      </c>
      <c r="D161" s="10">
        <v>15</v>
      </c>
      <c r="E161" s="5" t="s">
        <v>28</v>
      </c>
      <c r="F161" s="5" t="s">
        <v>28</v>
      </c>
      <c r="G161" s="13" t="s">
        <v>29</v>
      </c>
      <c r="H161" s="5">
        <v>12.8</v>
      </c>
      <c r="I161" s="5">
        <v>51.523999999999994</v>
      </c>
      <c r="J161" s="12">
        <v>11.3</v>
      </c>
      <c r="K161" s="12">
        <v>0.2</v>
      </c>
      <c r="L161" s="5"/>
      <c r="M161" s="5" t="s">
        <v>18</v>
      </c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27.75" customHeight="1" x14ac:dyDescent="0.2">
      <c r="A162" s="14" t="s">
        <v>33</v>
      </c>
      <c r="B162" s="5"/>
      <c r="C162" s="10">
        <v>3</v>
      </c>
      <c r="D162" s="10">
        <v>16</v>
      </c>
      <c r="E162" s="5" t="s">
        <v>30</v>
      </c>
      <c r="F162" s="5" t="s">
        <v>30</v>
      </c>
      <c r="G162" s="13" t="s">
        <v>29</v>
      </c>
      <c r="H162" s="5">
        <v>9.6</v>
      </c>
      <c r="I162" s="5">
        <v>51.612000000000002</v>
      </c>
      <c r="J162" s="12">
        <v>11.1</v>
      </c>
      <c r="K162" s="12">
        <v>0.2</v>
      </c>
      <c r="L162" s="5"/>
      <c r="M162" s="5" t="s">
        <v>18</v>
      </c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27.75" customHeight="1" x14ac:dyDescent="0.2">
      <c r="A163" s="14" t="s">
        <v>33</v>
      </c>
      <c r="B163" s="5"/>
      <c r="C163" s="10">
        <v>3</v>
      </c>
      <c r="D163" s="10">
        <v>17</v>
      </c>
      <c r="E163" s="5" t="s">
        <v>31</v>
      </c>
      <c r="F163" s="5" t="s">
        <v>32</v>
      </c>
      <c r="G163" s="5">
        <v>6</v>
      </c>
      <c r="H163" s="5">
        <v>11.1</v>
      </c>
      <c r="I163" s="5">
        <v>54.339999999999996</v>
      </c>
      <c r="J163" s="12">
        <v>2.6</v>
      </c>
      <c r="K163" s="12">
        <v>0.1</v>
      </c>
      <c r="L163" s="5"/>
      <c r="M163" s="5" t="s">
        <v>18</v>
      </c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27.75" customHeight="1" x14ac:dyDescent="0.2">
      <c r="A164" s="14" t="s">
        <v>33</v>
      </c>
      <c r="B164" s="5"/>
      <c r="C164" s="10">
        <v>3</v>
      </c>
      <c r="D164" s="10">
        <v>18</v>
      </c>
      <c r="E164" s="5" t="s">
        <v>31</v>
      </c>
      <c r="F164" s="5" t="s">
        <v>32</v>
      </c>
      <c r="G164" s="5">
        <v>6</v>
      </c>
      <c r="H164" s="5">
        <v>9</v>
      </c>
      <c r="I164" s="5">
        <v>52.711999999999996</v>
      </c>
      <c r="J164" s="12">
        <v>6.6</v>
      </c>
      <c r="K164" s="12">
        <v>0.3</v>
      </c>
      <c r="L164" s="5"/>
      <c r="M164" s="5" t="s">
        <v>18</v>
      </c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27.75" customHeight="1" x14ac:dyDescent="0.2">
      <c r="A165" s="14" t="s">
        <v>33</v>
      </c>
      <c r="B165" s="5"/>
      <c r="C165" s="10">
        <v>4</v>
      </c>
      <c r="D165" s="10">
        <v>1</v>
      </c>
      <c r="E165" s="5" t="s">
        <v>16</v>
      </c>
      <c r="F165" s="5" t="s">
        <v>17</v>
      </c>
      <c r="G165" s="5">
        <v>4</v>
      </c>
      <c r="H165" s="5">
        <v>11.1</v>
      </c>
      <c r="I165" s="5">
        <v>59.003999999999991</v>
      </c>
      <c r="J165" s="12">
        <v>2.6</v>
      </c>
      <c r="K165" s="12">
        <v>0.6</v>
      </c>
      <c r="L165" s="5"/>
      <c r="M165" s="5" t="s">
        <v>18</v>
      </c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27.75" customHeight="1" x14ac:dyDescent="0.2">
      <c r="A166" s="14" t="s">
        <v>33</v>
      </c>
      <c r="B166" s="5"/>
      <c r="C166" s="10">
        <v>4</v>
      </c>
      <c r="D166" s="10">
        <v>2</v>
      </c>
      <c r="E166" s="5" t="s">
        <v>16</v>
      </c>
      <c r="F166" s="5" t="s">
        <v>17</v>
      </c>
      <c r="G166" s="5">
        <v>4</v>
      </c>
      <c r="H166" s="5">
        <v>10.6</v>
      </c>
      <c r="I166" s="5">
        <v>52.139999999999993</v>
      </c>
      <c r="J166" s="12">
        <v>2.2999999999999998</v>
      </c>
      <c r="K166" s="12">
        <v>0.2</v>
      </c>
      <c r="L166" s="5"/>
      <c r="M166" s="5" t="s">
        <v>18</v>
      </c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27.75" customHeight="1" x14ac:dyDescent="0.2">
      <c r="A167" s="14" t="s">
        <v>33</v>
      </c>
      <c r="B167" s="5"/>
      <c r="C167" s="10">
        <v>4</v>
      </c>
      <c r="D167" s="10">
        <v>3</v>
      </c>
      <c r="E167" s="5" t="s">
        <v>19</v>
      </c>
      <c r="F167" s="5" t="s">
        <v>20</v>
      </c>
      <c r="G167" s="5">
        <v>4</v>
      </c>
      <c r="H167" s="5">
        <v>9.1999999999999993</v>
      </c>
      <c r="I167" s="5">
        <v>53.02</v>
      </c>
      <c r="J167" s="12">
        <v>4.8</v>
      </c>
      <c r="K167" s="12">
        <v>0.2</v>
      </c>
      <c r="L167" s="5"/>
      <c r="M167" s="5" t="s">
        <v>18</v>
      </c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27.75" customHeight="1" x14ac:dyDescent="0.2">
      <c r="A168" s="14" t="s">
        <v>33</v>
      </c>
      <c r="B168" s="5"/>
      <c r="C168" s="10">
        <v>4</v>
      </c>
      <c r="D168" s="10">
        <v>4</v>
      </c>
      <c r="E168" s="5" t="s">
        <v>19</v>
      </c>
      <c r="F168" s="5" t="s">
        <v>20</v>
      </c>
      <c r="G168" s="5">
        <v>4</v>
      </c>
      <c r="H168" s="5">
        <v>10.9</v>
      </c>
      <c r="I168" s="5">
        <v>47.827999999999996</v>
      </c>
      <c r="J168" s="12">
        <v>4.3</v>
      </c>
      <c r="K168" s="12">
        <v>0.5</v>
      </c>
      <c r="L168" s="5"/>
      <c r="M168" s="5" t="s">
        <v>18</v>
      </c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27.75" customHeight="1" x14ac:dyDescent="0.2">
      <c r="A169" s="14" t="s">
        <v>33</v>
      </c>
      <c r="B169" s="5"/>
      <c r="C169" s="10">
        <v>4</v>
      </c>
      <c r="D169" s="10">
        <v>5</v>
      </c>
      <c r="E169" s="5" t="s">
        <v>21</v>
      </c>
      <c r="F169" s="5" t="s">
        <v>20</v>
      </c>
      <c r="G169" s="5">
        <v>6</v>
      </c>
      <c r="H169" s="5">
        <v>9.8000000000000007</v>
      </c>
      <c r="I169" s="5">
        <v>51.743999999999993</v>
      </c>
      <c r="J169" s="12">
        <v>12.5</v>
      </c>
      <c r="K169" s="12">
        <v>0.4</v>
      </c>
      <c r="L169" s="5"/>
      <c r="M169" s="5" t="s">
        <v>18</v>
      </c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27.75" customHeight="1" x14ac:dyDescent="0.2">
      <c r="A170" s="14" t="s">
        <v>33</v>
      </c>
      <c r="B170" s="5"/>
      <c r="C170" s="10">
        <v>4</v>
      </c>
      <c r="D170" s="10">
        <v>6</v>
      </c>
      <c r="E170" s="5" t="s">
        <v>21</v>
      </c>
      <c r="F170" s="5" t="s">
        <v>20</v>
      </c>
      <c r="G170" s="5">
        <v>6</v>
      </c>
      <c r="H170" s="5">
        <v>10.8</v>
      </c>
      <c r="I170" s="5">
        <v>51.655999999999992</v>
      </c>
      <c r="J170" s="12">
        <v>1.2</v>
      </c>
      <c r="K170" s="12">
        <v>0.2</v>
      </c>
      <c r="L170" s="5"/>
      <c r="M170" s="5" t="s">
        <v>18</v>
      </c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27.75" customHeight="1" x14ac:dyDescent="0.2">
      <c r="A171" s="14" t="s">
        <v>33</v>
      </c>
      <c r="B171" s="5"/>
      <c r="C171" s="10">
        <v>4</v>
      </c>
      <c r="D171" s="10">
        <v>7</v>
      </c>
      <c r="E171" s="5" t="s">
        <v>22</v>
      </c>
      <c r="F171" s="5" t="s">
        <v>17</v>
      </c>
      <c r="G171" s="5">
        <v>3.76</v>
      </c>
      <c r="H171" s="5">
        <v>11.9</v>
      </c>
      <c r="I171" s="5">
        <v>55.967999999999996</v>
      </c>
      <c r="J171" s="12">
        <v>3.7</v>
      </c>
      <c r="K171" s="12">
        <v>1</v>
      </c>
      <c r="L171" s="5"/>
      <c r="M171" s="5" t="s">
        <v>18</v>
      </c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27.75" customHeight="1" x14ac:dyDescent="0.2">
      <c r="A172" s="14" t="s">
        <v>33</v>
      </c>
      <c r="B172" s="5"/>
      <c r="C172" s="10">
        <v>4</v>
      </c>
      <c r="D172" s="10">
        <v>8</v>
      </c>
      <c r="E172" s="5" t="s">
        <v>22</v>
      </c>
      <c r="F172" s="5" t="s">
        <v>17</v>
      </c>
      <c r="G172" s="5">
        <v>3.76</v>
      </c>
      <c r="H172" s="5">
        <v>12.75</v>
      </c>
      <c r="I172" s="5">
        <v>65.383999999999986</v>
      </c>
      <c r="J172" s="12">
        <v>9.5</v>
      </c>
      <c r="K172" s="12">
        <v>0.3</v>
      </c>
      <c r="L172" s="5"/>
      <c r="M172" s="5" t="s">
        <v>18</v>
      </c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27.75" customHeight="1" x14ac:dyDescent="0.2">
      <c r="A173" s="14" t="s">
        <v>33</v>
      </c>
      <c r="B173" s="5"/>
      <c r="C173" s="10">
        <v>4</v>
      </c>
      <c r="D173" s="10">
        <v>9</v>
      </c>
      <c r="E173" s="5" t="s">
        <v>23</v>
      </c>
      <c r="F173" s="5" t="s">
        <v>20</v>
      </c>
      <c r="G173" s="5">
        <v>9.6</v>
      </c>
      <c r="H173" s="5">
        <v>10.7</v>
      </c>
      <c r="I173" s="5">
        <v>57.331999999999994</v>
      </c>
      <c r="J173" s="12">
        <v>6</v>
      </c>
      <c r="K173" s="12">
        <v>0.7</v>
      </c>
      <c r="L173" s="5"/>
      <c r="M173" s="5" t="s">
        <v>18</v>
      </c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27.75" customHeight="1" x14ac:dyDescent="0.2">
      <c r="A174" s="14" t="s">
        <v>33</v>
      </c>
      <c r="B174" s="5"/>
      <c r="C174" s="10">
        <v>4</v>
      </c>
      <c r="D174" s="10">
        <v>10</v>
      </c>
      <c r="E174" s="5" t="s">
        <v>23</v>
      </c>
      <c r="F174" s="5" t="s">
        <v>20</v>
      </c>
      <c r="G174" s="5">
        <v>9.6</v>
      </c>
      <c r="H174" s="5">
        <v>10.199999999999999</v>
      </c>
      <c r="I174" s="5">
        <v>63.711999999999989</v>
      </c>
      <c r="J174" s="12">
        <v>6.6</v>
      </c>
      <c r="K174" s="12">
        <v>0.7</v>
      </c>
      <c r="L174" s="5"/>
      <c r="M174" s="5" t="s">
        <v>18</v>
      </c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27.75" customHeight="1" x14ac:dyDescent="0.2">
      <c r="A175" s="14" t="s">
        <v>33</v>
      </c>
      <c r="B175" s="5"/>
      <c r="C175" s="10">
        <v>4</v>
      </c>
      <c r="D175" s="10">
        <v>11</v>
      </c>
      <c r="E175" s="5" t="s">
        <v>24</v>
      </c>
      <c r="F175" s="5" t="s">
        <v>17</v>
      </c>
      <c r="G175" s="5" t="s">
        <v>25</v>
      </c>
      <c r="H175" s="5">
        <v>8.1</v>
      </c>
      <c r="I175" s="5">
        <v>53.943999999999996</v>
      </c>
      <c r="J175" s="12">
        <v>1.2</v>
      </c>
      <c r="K175" s="12">
        <v>0.4</v>
      </c>
      <c r="L175" s="5"/>
      <c r="M175" s="5" t="s">
        <v>18</v>
      </c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27.75" customHeight="1" x14ac:dyDescent="0.2">
      <c r="A176" s="14" t="s">
        <v>33</v>
      </c>
      <c r="B176" s="5"/>
      <c r="C176" s="10">
        <v>4</v>
      </c>
      <c r="D176" s="10">
        <v>12</v>
      </c>
      <c r="E176" s="5" t="s">
        <v>24</v>
      </c>
      <c r="F176" s="5" t="s">
        <v>17</v>
      </c>
      <c r="G176" s="5" t="s">
        <v>25</v>
      </c>
      <c r="H176" s="5">
        <v>9.1</v>
      </c>
      <c r="I176" s="5">
        <v>63.667999999999999</v>
      </c>
      <c r="J176" s="12">
        <v>6.9</v>
      </c>
      <c r="K176" s="12">
        <v>0.3</v>
      </c>
      <c r="L176" s="5"/>
      <c r="M176" s="5" t="s">
        <v>18</v>
      </c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27.75" customHeight="1" x14ac:dyDescent="0.2">
      <c r="A177" s="14" t="s">
        <v>33</v>
      </c>
      <c r="B177" s="5"/>
      <c r="C177" s="10">
        <v>4</v>
      </c>
      <c r="D177" s="10">
        <v>13</v>
      </c>
      <c r="E177" s="5" t="s">
        <v>26</v>
      </c>
      <c r="F177" s="5" t="s">
        <v>20</v>
      </c>
      <c r="G177" s="5" t="s">
        <v>27</v>
      </c>
      <c r="H177" s="5">
        <v>8.5</v>
      </c>
      <c r="I177" s="5">
        <v>50.072000000000003</v>
      </c>
      <c r="J177" s="12">
        <v>7.5</v>
      </c>
      <c r="K177" s="12">
        <v>0.4</v>
      </c>
      <c r="L177" s="5"/>
      <c r="M177" s="5" t="s">
        <v>18</v>
      </c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27.75" customHeight="1" x14ac:dyDescent="0.2">
      <c r="A178" s="14" t="s">
        <v>33</v>
      </c>
      <c r="B178" s="5"/>
      <c r="C178" s="10">
        <v>4</v>
      </c>
      <c r="D178" s="10">
        <v>14</v>
      </c>
      <c r="E178" s="5" t="s">
        <v>26</v>
      </c>
      <c r="F178" s="5" t="s">
        <v>20</v>
      </c>
      <c r="G178" s="5" t="s">
        <v>27</v>
      </c>
      <c r="H178" s="5">
        <v>8.6999999999999993</v>
      </c>
      <c r="I178" s="5">
        <v>58.651999999999994</v>
      </c>
      <c r="J178" s="12">
        <v>3.9</v>
      </c>
      <c r="K178" s="12">
        <v>0.1</v>
      </c>
      <c r="L178" s="5"/>
      <c r="M178" s="5" t="s">
        <v>18</v>
      </c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27.75" customHeight="1" x14ac:dyDescent="0.2">
      <c r="A179" s="14" t="s">
        <v>33</v>
      </c>
      <c r="B179" s="5"/>
      <c r="C179" s="10">
        <v>4</v>
      </c>
      <c r="D179" s="10">
        <v>15</v>
      </c>
      <c r="E179" s="5" t="s">
        <v>28</v>
      </c>
      <c r="F179" s="5" t="s">
        <v>28</v>
      </c>
      <c r="G179" s="13" t="s">
        <v>29</v>
      </c>
      <c r="H179" s="5">
        <v>11.6</v>
      </c>
      <c r="I179" s="5">
        <v>47.387999999999991</v>
      </c>
      <c r="J179" s="12">
        <v>13.5</v>
      </c>
      <c r="K179" s="12">
        <v>0.2</v>
      </c>
      <c r="L179" s="5"/>
      <c r="M179" s="5" t="s">
        <v>18</v>
      </c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27.75" customHeight="1" x14ac:dyDescent="0.2">
      <c r="A180" s="14" t="s">
        <v>33</v>
      </c>
      <c r="B180" s="5"/>
      <c r="C180" s="10">
        <v>4</v>
      </c>
      <c r="D180" s="10">
        <v>16</v>
      </c>
      <c r="E180" s="5" t="s">
        <v>30</v>
      </c>
      <c r="F180" s="5" t="s">
        <v>30</v>
      </c>
      <c r="G180" s="13" t="s">
        <v>29</v>
      </c>
      <c r="H180" s="5">
        <v>10.5</v>
      </c>
      <c r="I180" s="5">
        <v>54.383999999999986</v>
      </c>
      <c r="J180" s="12">
        <v>6.9</v>
      </c>
      <c r="K180" s="12">
        <v>0.3</v>
      </c>
      <c r="L180" s="5"/>
      <c r="M180" s="5" t="s">
        <v>18</v>
      </c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27.75" customHeight="1" x14ac:dyDescent="0.2">
      <c r="A181" s="14" t="s">
        <v>33</v>
      </c>
      <c r="B181" s="5"/>
      <c r="C181" s="10">
        <v>4</v>
      </c>
      <c r="D181" s="10">
        <v>17</v>
      </c>
      <c r="E181" s="5" t="s">
        <v>31</v>
      </c>
      <c r="F181" s="5" t="s">
        <v>32</v>
      </c>
      <c r="G181" s="5">
        <v>6</v>
      </c>
      <c r="H181" s="5">
        <v>9.6</v>
      </c>
      <c r="I181" s="5">
        <v>53.02</v>
      </c>
      <c r="J181" s="12">
        <v>2</v>
      </c>
      <c r="K181" s="12">
        <v>0</v>
      </c>
      <c r="L181" s="5"/>
      <c r="M181" s="5" t="s">
        <v>18</v>
      </c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27.75" customHeight="1" x14ac:dyDescent="0.2">
      <c r="A182" s="14" t="s">
        <v>33</v>
      </c>
      <c r="B182" s="5"/>
      <c r="C182" s="10">
        <v>4</v>
      </c>
      <c r="D182" s="10">
        <v>18</v>
      </c>
      <c r="E182" s="5" t="s">
        <v>31</v>
      </c>
      <c r="F182" s="5" t="s">
        <v>32</v>
      </c>
      <c r="G182" s="5">
        <v>6</v>
      </c>
      <c r="H182" s="5">
        <v>12.5</v>
      </c>
      <c r="I182" s="5">
        <v>57.552</v>
      </c>
      <c r="J182" s="12">
        <v>4.0999999999999996</v>
      </c>
      <c r="K182" s="12">
        <v>0.6</v>
      </c>
      <c r="L182" s="5"/>
      <c r="M182" s="5" t="s">
        <v>18</v>
      </c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27.75" customHeight="1" x14ac:dyDescent="0.2">
      <c r="A183" s="14" t="s">
        <v>33</v>
      </c>
      <c r="B183" s="5"/>
      <c r="C183" s="10">
        <v>5</v>
      </c>
      <c r="D183" s="10">
        <v>1</v>
      </c>
      <c r="E183" s="5" t="s">
        <v>16</v>
      </c>
      <c r="F183" s="5" t="s">
        <v>17</v>
      </c>
      <c r="G183" s="5">
        <v>4</v>
      </c>
      <c r="H183" s="5">
        <v>12.8</v>
      </c>
      <c r="I183" s="5">
        <v>58.3</v>
      </c>
      <c r="J183" s="12">
        <v>3.8</v>
      </c>
      <c r="K183" s="12">
        <v>0.3</v>
      </c>
      <c r="L183" s="5"/>
      <c r="M183" s="5" t="s">
        <v>18</v>
      </c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27.75" customHeight="1" x14ac:dyDescent="0.2">
      <c r="A184" s="14" t="s">
        <v>33</v>
      </c>
      <c r="B184" s="5"/>
      <c r="C184" s="10">
        <v>5</v>
      </c>
      <c r="D184" s="10">
        <v>2</v>
      </c>
      <c r="E184" s="5" t="s">
        <v>16</v>
      </c>
      <c r="F184" s="5" t="s">
        <v>17</v>
      </c>
      <c r="G184" s="5">
        <v>4</v>
      </c>
      <c r="H184" s="5">
        <v>12.6</v>
      </c>
      <c r="I184" s="5">
        <v>57.375999999999991</v>
      </c>
      <c r="J184" s="12">
        <v>3.8</v>
      </c>
      <c r="K184" s="12">
        <v>0.2</v>
      </c>
      <c r="L184" s="5"/>
      <c r="M184" s="5" t="s">
        <v>18</v>
      </c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27.75" customHeight="1" x14ac:dyDescent="0.2">
      <c r="A185" s="14" t="s">
        <v>33</v>
      </c>
      <c r="B185" s="5"/>
      <c r="C185" s="10">
        <v>5</v>
      </c>
      <c r="D185" s="10">
        <v>3</v>
      </c>
      <c r="E185" s="5" t="s">
        <v>19</v>
      </c>
      <c r="F185" s="5" t="s">
        <v>20</v>
      </c>
      <c r="G185" s="5">
        <v>4</v>
      </c>
      <c r="H185" s="5">
        <v>12.4</v>
      </c>
      <c r="I185" s="5">
        <v>50.379999999999995</v>
      </c>
      <c r="J185" s="12">
        <v>9.8000000000000007</v>
      </c>
      <c r="K185" s="12">
        <v>0</v>
      </c>
      <c r="L185" s="5"/>
      <c r="M185" s="5" t="s">
        <v>18</v>
      </c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27.75" customHeight="1" x14ac:dyDescent="0.2">
      <c r="A186" s="14" t="s">
        <v>33</v>
      </c>
      <c r="B186" s="5"/>
      <c r="C186" s="10">
        <v>5</v>
      </c>
      <c r="D186" s="10">
        <v>4</v>
      </c>
      <c r="E186" s="5" t="s">
        <v>19</v>
      </c>
      <c r="F186" s="5" t="s">
        <v>20</v>
      </c>
      <c r="G186" s="5">
        <v>4</v>
      </c>
      <c r="H186" s="5">
        <v>11.3</v>
      </c>
      <c r="I186" s="5">
        <v>57.112000000000002</v>
      </c>
      <c r="J186" s="12">
        <v>3.9</v>
      </c>
      <c r="K186" s="12">
        <v>0.4</v>
      </c>
      <c r="L186" s="5"/>
      <c r="M186" s="5" t="s">
        <v>18</v>
      </c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27.75" customHeight="1" x14ac:dyDescent="0.2">
      <c r="A187" s="14" t="s">
        <v>33</v>
      </c>
      <c r="B187" s="5"/>
      <c r="C187" s="10">
        <v>5</v>
      </c>
      <c r="D187" s="10">
        <v>5</v>
      </c>
      <c r="E187" s="5" t="s">
        <v>21</v>
      </c>
      <c r="F187" s="5" t="s">
        <v>20</v>
      </c>
      <c r="G187" s="5">
        <v>6</v>
      </c>
      <c r="H187" s="5">
        <v>12.4</v>
      </c>
      <c r="I187" s="5">
        <v>48.92799999999999</v>
      </c>
      <c r="J187" s="12">
        <v>11.8</v>
      </c>
      <c r="K187" s="12">
        <v>0.7</v>
      </c>
      <c r="L187" s="5"/>
      <c r="M187" s="5" t="s">
        <v>18</v>
      </c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27.75" customHeight="1" x14ac:dyDescent="0.2">
      <c r="A188" s="14" t="s">
        <v>33</v>
      </c>
      <c r="B188" s="5"/>
      <c r="C188" s="10">
        <v>5</v>
      </c>
      <c r="D188" s="10">
        <v>6</v>
      </c>
      <c r="E188" s="5" t="s">
        <v>21</v>
      </c>
      <c r="F188" s="5" t="s">
        <v>20</v>
      </c>
      <c r="G188" s="5">
        <v>6</v>
      </c>
      <c r="H188" s="5">
        <v>7.9</v>
      </c>
      <c r="I188" s="5">
        <v>51.612000000000002</v>
      </c>
      <c r="J188" s="12">
        <v>5.6</v>
      </c>
      <c r="K188" s="12">
        <v>0.8</v>
      </c>
      <c r="L188" s="5"/>
      <c r="M188" s="5" t="s">
        <v>18</v>
      </c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27.75" customHeight="1" x14ac:dyDescent="0.2">
      <c r="A189" s="14" t="s">
        <v>33</v>
      </c>
      <c r="B189" s="5"/>
      <c r="C189" s="10">
        <v>5</v>
      </c>
      <c r="D189" s="10">
        <v>7</v>
      </c>
      <c r="E189" s="5" t="s">
        <v>22</v>
      </c>
      <c r="F189" s="5" t="s">
        <v>17</v>
      </c>
      <c r="G189" s="5">
        <v>3.76</v>
      </c>
      <c r="H189" s="5">
        <v>9.9</v>
      </c>
      <c r="I189" s="5">
        <v>58.211999999999996</v>
      </c>
      <c r="J189" s="12">
        <v>5.8</v>
      </c>
      <c r="K189" s="12">
        <v>0.8</v>
      </c>
      <c r="L189" s="5"/>
      <c r="M189" s="5" t="s">
        <v>18</v>
      </c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27.75" customHeight="1" x14ac:dyDescent="0.2">
      <c r="A190" s="14" t="s">
        <v>33</v>
      </c>
      <c r="B190" s="5"/>
      <c r="C190" s="10">
        <v>5</v>
      </c>
      <c r="D190" s="10">
        <v>8</v>
      </c>
      <c r="E190" s="5" t="s">
        <v>22</v>
      </c>
      <c r="F190" s="5" t="s">
        <v>17</v>
      </c>
      <c r="G190" s="5">
        <v>3.76</v>
      </c>
      <c r="H190" s="5">
        <v>13.1</v>
      </c>
      <c r="I190" s="5">
        <v>61.775999999999989</v>
      </c>
      <c r="J190" s="12">
        <v>9.8000000000000007</v>
      </c>
      <c r="K190" s="12">
        <v>0.2</v>
      </c>
      <c r="L190" s="5"/>
      <c r="M190" s="5" t="s">
        <v>18</v>
      </c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27.75" customHeight="1" x14ac:dyDescent="0.2">
      <c r="A191" s="14" t="s">
        <v>33</v>
      </c>
      <c r="B191" s="5"/>
      <c r="C191" s="10">
        <v>5</v>
      </c>
      <c r="D191" s="10">
        <v>9</v>
      </c>
      <c r="E191" s="5" t="s">
        <v>23</v>
      </c>
      <c r="F191" s="5" t="s">
        <v>20</v>
      </c>
      <c r="G191" s="5">
        <v>9.6</v>
      </c>
      <c r="H191" s="5">
        <v>11.8</v>
      </c>
      <c r="I191" s="5">
        <v>58.96</v>
      </c>
      <c r="J191" s="12">
        <v>11</v>
      </c>
      <c r="K191" s="12">
        <v>0.7</v>
      </c>
      <c r="L191" s="5"/>
      <c r="M191" s="5" t="s">
        <v>18</v>
      </c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27.75" customHeight="1" x14ac:dyDescent="0.2">
      <c r="A192" s="14" t="s">
        <v>33</v>
      </c>
      <c r="B192" s="5"/>
      <c r="C192" s="10">
        <v>5</v>
      </c>
      <c r="D192" s="10">
        <v>10</v>
      </c>
      <c r="E192" s="5" t="s">
        <v>23</v>
      </c>
      <c r="F192" s="5" t="s">
        <v>20</v>
      </c>
      <c r="G192" s="5">
        <v>9.6</v>
      </c>
      <c r="H192" s="5">
        <v>10.15</v>
      </c>
      <c r="I192" s="5">
        <v>62.699999999999989</v>
      </c>
      <c r="J192" s="12">
        <v>8.9</v>
      </c>
      <c r="K192" s="12">
        <v>0.2</v>
      </c>
      <c r="L192" s="5"/>
      <c r="M192" s="5" t="s">
        <v>18</v>
      </c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27.75" customHeight="1" x14ac:dyDescent="0.2">
      <c r="A193" s="14" t="s">
        <v>33</v>
      </c>
      <c r="B193" s="5"/>
      <c r="C193" s="10">
        <v>5</v>
      </c>
      <c r="D193" s="10">
        <v>11</v>
      </c>
      <c r="E193" s="5" t="s">
        <v>24</v>
      </c>
      <c r="F193" s="5" t="s">
        <v>17</v>
      </c>
      <c r="G193" s="5" t="s">
        <v>25</v>
      </c>
      <c r="H193" s="5">
        <v>10.1</v>
      </c>
      <c r="I193" s="5">
        <v>60.367999999999995</v>
      </c>
      <c r="J193" s="12">
        <v>2.4</v>
      </c>
      <c r="K193" s="12">
        <v>0.3</v>
      </c>
      <c r="L193" s="5"/>
      <c r="M193" s="5" t="s">
        <v>18</v>
      </c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27.75" customHeight="1" x14ac:dyDescent="0.2">
      <c r="A194" s="14" t="s">
        <v>33</v>
      </c>
      <c r="B194" s="5"/>
      <c r="C194" s="10">
        <v>5</v>
      </c>
      <c r="D194" s="10">
        <v>12</v>
      </c>
      <c r="E194" s="5" t="s">
        <v>24</v>
      </c>
      <c r="F194" s="5" t="s">
        <v>17</v>
      </c>
      <c r="G194" s="5" t="s">
        <v>25</v>
      </c>
      <c r="H194" s="5">
        <v>11.8</v>
      </c>
      <c r="I194" s="5">
        <v>64.987999999999985</v>
      </c>
      <c r="J194" s="12">
        <v>5.2</v>
      </c>
      <c r="K194" s="12">
        <v>0.4</v>
      </c>
      <c r="L194" s="5"/>
      <c r="M194" s="5" t="s">
        <v>18</v>
      </c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27.75" customHeight="1" x14ac:dyDescent="0.2">
      <c r="A195" s="14" t="s">
        <v>33</v>
      </c>
      <c r="B195" s="5"/>
      <c r="C195" s="10">
        <v>5</v>
      </c>
      <c r="D195" s="10">
        <v>13</v>
      </c>
      <c r="E195" s="5" t="s">
        <v>26</v>
      </c>
      <c r="F195" s="5" t="s">
        <v>20</v>
      </c>
      <c r="G195" s="5" t="s">
        <v>27</v>
      </c>
      <c r="H195" s="5">
        <v>11.2</v>
      </c>
      <c r="I195" s="5">
        <v>60.367999999999995</v>
      </c>
      <c r="J195" s="12">
        <v>9.1</v>
      </c>
      <c r="K195" s="12">
        <v>0.1</v>
      </c>
      <c r="L195" s="5"/>
      <c r="M195" s="5" t="s">
        <v>18</v>
      </c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27.75" customHeight="1" x14ac:dyDescent="0.2">
      <c r="A196" s="14" t="s">
        <v>33</v>
      </c>
      <c r="B196" s="5"/>
      <c r="C196" s="10">
        <v>5</v>
      </c>
      <c r="D196" s="10">
        <v>14</v>
      </c>
      <c r="E196" s="5" t="s">
        <v>26</v>
      </c>
      <c r="F196" s="5" t="s">
        <v>20</v>
      </c>
      <c r="G196" s="5" t="s">
        <v>27</v>
      </c>
      <c r="H196" s="5">
        <v>13.1</v>
      </c>
      <c r="I196" s="5">
        <v>63.18399999999999</v>
      </c>
      <c r="J196" s="12">
        <v>5</v>
      </c>
      <c r="K196" s="12">
        <v>0.4</v>
      </c>
      <c r="L196" s="5"/>
      <c r="M196" s="5" t="s">
        <v>18</v>
      </c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27.75" customHeight="1" x14ac:dyDescent="0.2">
      <c r="A197" s="14" t="s">
        <v>33</v>
      </c>
      <c r="B197" s="5"/>
      <c r="C197" s="10">
        <v>5</v>
      </c>
      <c r="D197" s="10">
        <v>15</v>
      </c>
      <c r="E197" s="5" t="s">
        <v>28</v>
      </c>
      <c r="F197" s="5" t="s">
        <v>28</v>
      </c>
      <c r="G197" s="13" t="s">
        <v>29</v>
      </c>
      <c r="H197" s="5">
        <v>10.7</v>
      </c>
      <c r="I197" s="5">
        <v>47.783999999999992</v>
      </c>
      <c r="J197" s="12">
        <v>8.3000000000000007</v>
      </c>
      <c r="K197" s="12">
        <v>0.4</v>
      </c>
      <c r="L197" s="5"/>
      <c r="M197" s="5" t="s">
        <v>18</v>
      </c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27.75" customHeight="1" x14ac:dyDescent="0.2">
      <c r="A198" s="14" t="s">
        <v>33</v>
      </c>
      <c r="B198" s="5"/>
      <c r="C198" s="10">
        <v>5</v>
      </c>
      <c r="D198" s="10">
        <v>16</v>
      </c>
      <c r="E198" s="5" t="s">
        <v>30</v>
      </c>
      <c r="F198" s="5" t="s">
        <v>30</v>
      </c>
      <c r="G198" s="13" t="s">
        <v>29</v>
      </c>
      <c r="H198" s="5">
        <v>8.8000000000000007</v>
      </c>
      <c r="I198" s="5">
        <v>53.283999999999992</v>
      </c>
      <c r="J198" s="12">
        <v>12.5</v>
      </c>
      <c r="K198" s="12">
        <v>0.9</v>
      </c>
      <c r="L198" s="5"/>
      <c r="M198" s="5" t="s">
        <v>18</v>
      </c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27.75" customHeight="1" x14ac:dyDescent="0.2">
      <c r="A199" s="14" t="s">
        <v>33</v>
      </c>
      <c r="B199" s="5"/>
      <c r="C199" s="10">
        <v>5</v>
      </c>
      <c r="D199" s="10">
        <v>17</v>
      </c>
      <c r="E199" s="5" t="s">
        <v>31</v>
      </c>
      <c r="F199" s="5" t="s">
        <v>32</v>
      </c>
      <c r="G199" s="5">
        <v>6</v>
      </c>
      <c r="H199" s="5">
        <v>11</v>
      </c>
      <c r="I199" s="5">
        <v>51.47999999999999</v>
      </c>
      <c r="J199" s="12">
        <v>4.4000000000000004</v>
      </c>
      <c r="K199" s="12">
        <v>0.8</v>
      </c>
      <c r="L199" s="5"/>
      <c r="M199" s="5" t="s">
        <v>18</v>
      </c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27.75" customHeight="1" x14ac:dyDescent="0.2">
      <c r="A200" s="14" t="s">
        <v>33</v>
      </c>
      <c r="B200" s="5"/>
      <c r="C200" s="10">
        <v>5</v>
      </c>
      <c r="D200" s="10">
        <v>18</v>
      </c>
      <c r="E200" s="5" t="s">
        <v>31</v>
      </c>
      <c r="F200" s="5" t="s">
        <v>32</v>
      </c>
      <c r="G200" s="5">
        <v>6</v>
      </c>
      <c r="H200" s="5">
        <v>10.5</v>
      </c>
      <c r="I200" s="5">
        <v>58.519999999999996</v>
      </c>
      <c r="J200" s="12">
        <v>2.4</v>
      </c>
      <c r="K200" s="12">
        <v>0.6</v>
      </c>
      <c r="L200" s="5"/>
      <c r="M200" s="5" t="s">
        <v>18</v>
      </c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27.75" customHeight="1" x14ac:dyDescent="0.2">
      <c r="A201" s="14" t="s">
        <v>34</v>
      </c>
      <c r="B201" s="5"/>
      <c r="C201" s="10">
        <v>1</v>
      </c>
      <c r="D201" s="10">
        <v>1</v>
      </c>
      <c r="E201" s="5" t="s">
        <v>16</v>
      </c>
      <c r="F201" s="5" t="s">
        <v>17</v>
      </c>
      <c r="G201" s="5">
        <v>4</v>
      </c>
      <c r="H201" s="5" t="s">
        <v>18</v>
      </c>
      <c r="I201" s="5">
        <v>43.56</v>
      </c>
      <c r="J201" s="12">
        <v>9.8000000000000007</v>
      </c>
      <c r="K201" s="12">
        <v>2.4</v>
      </c>
      <c r="L201" s="5"/>
      <c r="M201" s="5" t="s">
        <v>18</v>
      </c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27.75" customHeight="1" x14ac:dyDescent="0.2">
      <c r="A202" s="14" t="s">
        <v>34</v>
      </c>
      <c r="B202" s="5"/>
      <c r="C202" s="10">
        <v>1</v>
      </c>
      <c r="D202" s="10">
        <v>2</v>
      </c>
      <c r="E202" s="5" t="s">
        <v>16</v>
      </c>
      <c r="F202" s="5" t="s">
        <v>17</v>
      </c>
      <c r="G202" s="5">
        <v>4</v>
      </c>
      <c r="H202" s="5" t="s">
        <v>18</v>
      </c>
      <c r="I202" s="5">
        <v>40.075199999999995</v>
      </c>
      <c r="J202" s="12">
        <v>6.3</v>
      </c>
      <c r="K202" s="12">
        <v>2.4500000000000002</v>
      </c>
      <c r="L202" s="5"/>
      <c r="M202" s="5" t="s">
        <v>18</v>
      </c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27.75" customHeight="1" x14ac:dyDescent="0.2">
      <c r="A203" s="14" t="s">
        <v>34</v>
      </c>
      <c r="B203" s="5"/>
      <c r="C203" s="10">
        <v>1</v>
      </c>
      <c r="D203" s="10">
        <v>3</v>
      </c>
      <c r="E203" s="5" t="s">
        <v>19</v>
      </c>
      <c r="F203" s="5" t="s">
        <v>20</v>
      </c>
      <c r="G203" s="5">
        <v>4</v>
      </c>
      <c r="H203" s="5" t="s">
        <v>18</v>
      </c>
      <c r="I203" s="5">
        <v>47.432000000000002</v>
      </c>
      <c r="J203" s="12">
        <v>7.4</v>
      </c>
      <c r="K203" s="12">
        <v>1</v>
      </c>
      <c r="L203" s="5"/>
      <c r="M203" s="5" t="s">
        <v>18</v>
      </c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27.75" customHeight="1" x14ac:dyDescent="0.2">
      <c r="A204" s="14" t="s">
        <v>34</v>
      </c>
      <c r="B204" s="5"/>
      <c r="C204" s="10">
        <v>1</v>
      </c>
      <c r="D204" s="10">
        <v>4</v>
      </c>
      <c r="E204" s="5" t="s">
        <v>19</v>
      </c>
      <c r="F204" s="5" t="s">
        <v>20</v>
      </c>
      <c r="G204" s="5">
        <v>4</v>
      </c>
      <c r="H204" s="5" t="s">
        <v>18</v>
      </c>
      <c r="I204" s="5">
        <v>26.523200000000003</v>
      </c>
      <c r="J204" s="12">
        <v>16</v>
      </c>
      <c r="K204" s="12">
        <v>1.5</v>
      </c>
      <c r="L204" s="5"/>
      <c r="M204" s="5" t="s">
        <v>18</v>
      </c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27.75" customHeight="1" x14ac:dyDescent="0.2">
      <c r="A205" s="14" t="s">
        <v>34</v>
      </c>
      <c r="B205" s="5"/>
      <c r="C205" s="10">
        <v>1</v>
      </c>
      <c r="D205" s="10">
        <v>5</v>
      </c>
      <c r="E205" s="5" t="s">
        <v>21</v>
      </c>
      <c r="F205" s="5" t="s">
        <v>20</v>
      </c>
      <c r="G205" s="5">
        <v>6</v>
      </c>
      <c r="H205" s="5" t="s">
        <v>18</v>
      </c>
      <c r="I205" s="5">
        <v>17.617599999999999</v>
      </c>
      <c r="J205" s="12">
        <v>16.3</v>
      </c>
      <c r="K205" s="12">
        <v>1.1499999999999999</v>
      </c>
      <c r="L205" s="5"/>
      <c r="M205" s="5" t="s">
        <v>18</v>
      </c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27.75" customHeight="1" x14ac:dyDescent="0.2">
      <c r="A206" s="14" t="s">
        <v>34</v>
      </c>
      <c r="B206" s="5"/>
      <c r="C206" s="10">
        <v>1</v>
      </c>
      <c r="D206" s="10">
        <v>6</v>
      </c>
      <c r="E206" s="5" t="s">
        <v>21</v>
      </c>
      <c r="F206" s="5" t="s">
        <v>20</v>
      </c>
      <c r="G206" s="5">
        <v>6</v>
      </c>
      <c r="H206" s="5" t="s">
        <v>18</v>
      </c>
      <c r="I206" s="5">
        <v>15.1008</v>
      </c>
      <c r="J206" s="12">
        <v>10</v>
      </c>
      <c r="K206" s="12">
        <v>1.7</v>
      </c>
      <c r="L206" s="5"/>
      <c r="M206" s="5" t="s">
        <v>18</v>
      </c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27.75" customHeight="1" x14ac:dyDescent="0.2">
      <c r="A207" s="14" t="s">
        <v>34</v>
      </c>
      <c r="B207" s="5"/>
      <c r="C207" s="10">
        <v>1</v>
      </c>
      <c r="D207" s="10">
        <v>7</v>
      </c>
      <c r="E207" s="5" t="s">
        <v>22</v>
      </c>
      <c r="F207" s="5" t="s">
        <v>17</v>
      </c>
      <c r="G207" s="5">
        <v>3.76</v>
      </c>
      <c r="H207" s="5" t="s">
        <v>18</v>
      </c>
      <c r="I207" s="5">
        <v>32.524799999999999</v>
      </c>
      <c r="J207" s="12">
        <v>7</v>
      </c>
      <c r="K207" s="12">
        <v>2.6</v>
      </c>
      <c r="L207" s="5"/>
      <c r="M207" s="5" t="s">
        <v>18</v>
      </c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27.75" customHeight="1" x14ac:dyDescent="0.2">
      <c r="A208" s="14" t="s">
        <v>34</v>
      </c>
      <c r="B208" s="5"/>
      <c r="C208" s="10">
        <v>1</v>
      </c>
      <c r="D208" s="10">
        <v>8</v>
      </c>
      <c r="E208" s="5" t="s">
        <v>22</v>
      </c>
      <c r="F208" s="5" t="s">
        <v>17</v>
      </c>
      <c r="G208" s="5">
        <v>3.76</v>
      </c>
      <c r="H208" s="5" t="s">
        <v>18</v>
      </c>
      <c r="I208" s="5">
        <v>27.103999999999999</v>
      </c>
      <c r="J208" s="12">
        <v>6.9</v>
      </c>
      <c r="K208" s="12">
        <v>1.45</v>
      </c>
      <c r="L208" s="5"/>
      <c r="M208" s="5" t="s">
        <v>18</v>
      </c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27.75" customHeight="1" x14ac:dyDescent="0.2">
      <c r="A209" s="14" t="s">
        <v>34</v>
      </c>
      <c r="B209" s="5"/>
      <c r="C209" s="10">
        <v>1</v>
      </c>
      <c r="D209" s="10">
        <v>9</v>
      </c>
      <c r="E209" s="5" t="s">
        <v>23</v>
      </c>
      <c r="F209" s="5" t="s">
        <v>20</v>
      </c>
      <c r="G209" s="5">
        <v>9.6</v>
      </c>
      <c r="H209" s="5" t="s">
        <v>18</v>
      </c>
      <c r="I209" s="5">
        <v>22.651199999999999</v>
      </c>
      <c r="J209" s="12">
        <v>3.8</v>
      </c>
      <c r="K209" s="12">
        <v>2.7</v>
      </c>
      <c r="L209" s="5"/>
      <c r="M209" s="5" t="s">
        <v>18</v>
      </c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27.75" customHeight="1" x14ac:dyDescent="0.2">
      <c r="A210" s="14" t="s">
        <v>34</v>
      </c>
      <c r="B210" s="5"/>
      <c r="C210" s="10">
        <v>1</v>
      </c>
      <c r="D210" s="10">
        <v>10</v>
      </c>
      <c r="E210" s="5" t="s">
        <v>23</v>
      </c>
      <c r="F210" s="5" t="s">
        <v>20</v>
      </c>
      <c r="G210" s="5">
        <v>9.6</v>
      </c>
      <c r="H210" s="5" t="s">
        <v>18</v>
      </c>
      <c r="I210" s="5">
        <v>20.521599999999999</v>
      </c>
      <c r="J210" s="12">
        <v>9.4</v>
      </c>
      <c r="K210" s="12">
        <v>1.2</v>
      </c>
      <c r="L210" s="5"/>
      <c r="M210" s="5" t="s">
        <v>18</v>
      </c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27.75" customHeight="1" x14ac:dyDescent="0.2">
      <c r="A211" s="14" t="s">
        <v>34</v>
      </c>
      <c r="B211" s="5"/>
      <c r="C211" s="10">
        <v>1</v>
      </c>
      <c r="D211" s="10">
        <v>11</v>
      </c>
      <c r="E211" s="5" t="s">
        <v>24</v>
      </c>
      <c r="F211" s="5" t="s">
        <v>17</v>
      </c>
      <c r="G211" s="5" t="s">
        <v>25</v>
      </c>
      <c r="H211" s="5" t="s">
        <v>18</v>
      </c>
      <c r="I211" s="5">
        <v>41.817599999999999</v>
      </c>
      <c r="J211" s="12">
        <v>10.5</v>
      </c>
      <c r="K211" s="12">
        <v>2.95</v>
      </c>
      <c r="L211" s="5"/>
      <c r="M211" s="5" t="s">
        <v>18</v>
      </c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27.75" customHeight="1" x14ac:dyDescent="0.2">
      <c r="A212" s="14" t="s">
        <v>34</v>
      </c>
      <c r="B212" s="5"/>
      <c r="C212" s="10">
        <v>1</v>
      </c>
      <c r="D212" s="10">
        <v>12</v>
      </c>
      <c r="E212" s="5" t="s">
        <v>24</v>
      </c>
      <c r="F212" s="5" t="s">
        <v>17</v>
      </c>
      <c r="G212" s="5" t="s">
        <v>25</v>
      </c>
      <c r="H212" s="5" t="s">
        <v>18</v>
      </c>
      <c r="I212" s="5">
        <v>21.295999999999999</v>
      </c>
      <c r="J212" s="12">
        <v>9.3000000000000007</v>
      </c>
      <c r="K212" s="12">
        <v>2.08</v>
      </c>
      <c r="L212" s="5"/>
      <c r="M212" s="5" t="s">
        <v>18</v>
      </c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27.75" customHeight="1" x14ac:dyDescent="0.2">
      <c r="A213" s="14" t="s">
        <v>34</v>
      </c>
      <c r="B213" s="5"/>
      <c r="C213" s="10">
        <v>1</v>
      </c>
      <c r="D213" s="10">
        <v>13</v>
      </c>
      <c r="E213" s="5" t="s">
        <v>26</v>
      </c>
      <c r="F213" s="5" t="s">
        <v>20</v>
      </c>
      <c r="G213" s="5" t="s">
        <v>27</v>
      </c>
      <c r="H213" s="5" t="s">
        <v>18</v>
      </c>
      <c r="I213" s="5">
        <v>27.684799999999999</v>
      </c>
      <c r="J213" s="12">
        <v>10.199999999999999</v>
      </c>
      <c r="K213" s="12">
        <v>4.9000000000000004</v>
      </c>
      <c r="L213" s="5"/>
      <c r="M213" s="5" t="s">
        <v>18</v>
      </c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27.75" customHeight="1" x14ac:dyDescent="0.2">
      <c r="A214" s="14" t="s">
        <v>34</v>
      </c>
      <c r="B214" s="5"/>
      <c r="C214" s="10">
        <v>1</v>
      </c>
      <c r="D214" s="10">
        <v>14</v>
      </c>
      <c r="E214" s="5" t="s">
        <v>26</v>
      </c>
      <c r="F214" s="5" t="s">
        <v>20</v>
      </c>
      <c r="G214" s="5" t="s">
        <v>27</v>
      </c>
      <c r="H214" s="5" t="s">
        <v>18</v>
      </c>
      <c r="I214" s="5">
        <v>34.847999999999999</v>
      </c>
      <c r="J214" s="12">
        <v>8.9</v>
      </c>
      <c r="K214" s="12">
        <v>0.25</v>
      </c>
      <c r="L214" s="5"/>
      <c r="M214" s="5" t="s">
        <v>18</v>
      </c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27.75" customHeight="1" x14ac:dyDescent="0.2">
      <c r="A215" s="14" t="s">
        <v>34</v>
      </c>
      <c r="B215" s="5"/>
      <c r="C215" s="10">
        <v>1</v>
      </c>
      <c r="D215" s="10">
        <v>15</v>
      </c>
      <c r="E215" s="5" t="s">
        <v>28</v>
      </c>
      <c r="F215" s="5" t="s">
        <v>28</v>
      </c>
      <c r="G215" s="13" t="s">
        <v>29</v>
      </c>
      <c r="H215" s="5" t="s">
        <v>18</v>
      </c>
      <c r="I215" s="5">
        <v>22.263999999999999</v>
      </c>
      <c r="J215" s="12">
        <v>12.9</v>
      </c>
      <c r="K215" s="12">
        <v>1.5</v>
      </c>
      <c r="L215" s="5"/>
      <c r="M215" s="5" t="s">
        <v>18</v>
      </c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27.75" customHeight="1" x14ac:dyDescent="0.2">
      <c r="A216" s="14" t="s">
        <v>34</v>
      </c>
      <c r="B216" s="5"/>
      <c r="C216" s="10">
        <v>1</v>
      </c>
      <c r="D216" s="10">
        <v>16</v>
      </c>
      <c r="E216" s="5" t="s">
        <v>30</v>
      </c>
      <c r="F216" s="5" t="s">
        <v>30</v>
      </c>
      <c r="G216" s="13" t="s">
        <v>29</v>
      </c>
      <c r="H216" s="5" t="s">
        <v>18</v>
      </c>
      <c r="I216" s="5">
        <v>26.716799999999996</v>
      </c>
      <c r="J216" s="12">
        <v>12</v>
      </c>
      <c r="K216" s="12">
        <v>1.5</v>
      </c>
      <c r="L216" s="5"/>
      <c r="M216" s="5" t="s">
        <v>18</v>
      </c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27.75" customHeight="1" x14ac:dyDescent="0.2">
      <c r="A217" s="14" t="s">
        <v>34</v>
      </c>
      <c r="B217" s="5"/>
      <c r="C217" s="10">
        <v>1</v>
      </c>
      <c r="D217" s="10">
        <v>17</v>
      </c>
      <c r="E217" s="5" t="s">
        <v>31</v>
      </c>
      <c r="F217" s="5" t="s">
        <v>32</v>
      </c>
      <c r="G217" s="5">
        <v>6</v>
      </c>
      <c r="H217" s="5" t="s">
        <v>18</v>
      </c>
      <c r="I217" s="5">
        <v>40.655999999999999</v>
      </c>
      <c r="J217" s="12">
        <v>14</v>
      </c>
      <c r="K217" s="12">
        <v>1.6</v>
      </c>
      <c r="L217" s="5"/>
      <c r="M217" s="5" t="s">
        <v>18</v>
      </c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27.75" customHeight="1" x14ac:dyDescent="0.2">
      <c r="A218" s="14" t="s">
        <v>34</v>
      </c>
      <c r="B218" s="5"/>
      <c r="C218" s="10">
        <v>1</v>
      </c>
      <c r="D218" s="10">
        <v>18</v>
      </c>
      <c r="E218" s="5" t="s">
        <v>31</v>
      </c>
      <c r="F218" s="5" t="s">
        <v>32</v>
      </c>
      <c r="G218" s="5">
        <v>6</v>
      </c>
      <c r="H218" s="5" t="s">
        <v>18</v>
      </c>
      <c r="I218" s="5">
        <v>52.078399999999995</v>
      </c>
      <c r="J218" s="12">
        <v>6.7</v>
      </c>
      <c r="K218" s="12">
        <v>3</v>
      </c>
      <c r="L218" s="5"/>
      <c r="M218" s="5" t="s">
        <v>18</v>
      </c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27.75" customHeight="1" x14ac:dyDescent="0.2">
      <c r="A219" s="14" t="s">
        <v>34</v>
      </c>
      <c r="B219" s="5"/>
      <c r="C219" s="10">
        <v>2</v>
      </c>
      <c r="D219" s="10">
        <v>1</v>
      </c>
      <c r="E219" s="5" t="s">
        <v>16</v>
      </c>
      <c r="F219" s="5" t="s">
        <v>17</v>
      </c>
      <c r="G219" s="5">
        <v>4</v>
      </c>
      <c r="H219" s="5" t="s">
        <v>18</v>
      </c>
      <c r="I219" s="5">
        <v>38.913599999999995</v>
      </c>
      <c r="J219" s="12">
        <v>6.4</v>
      </c>
      <c r="K219" s="12">
        <v>0.4</v>
      </c>
      <c r="L219" s="5"/>
      <c r="M219" s="5" t="s">
        <v>18</v>
      </c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27.75" customHeight="1" x14ac:dyDescent="0.2">
      <c r="A220" s="14" t="s">
        <v>34</v>
      </c>
      <c r="B220" s="5"/>
      <c r="C220" s="10">
        <v>2</v>
      </c>
      <c r="D220" s="10">
        <v>2</v>
      </c>
      <c r="E220" s="5" t="s">
        <v>16</v>
      </c>
      <c r="F220" s="5" t="s">
        <v>17</v>
      </c>
      <c r="G220" s="5">
        <v>4</v>
      </c>
      <c r="H220" s="5" t="s">
        <v>18</v>
      </c>
      <c r="I220" s="5">
        <v>32.137599999999999</v>
      </c>
      <c r="J220" s="12">
        <v>1.9</v>
      </c>
      <c r="K220" s="12">
        <v>0.5</v>
      </c>
      <c r="L220" s="5"/>
      <c r="M220" s="5" t="s">
        <v>18</v>
      </c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27.75" customHeight="1" x14ac:dyDescent="0.2">
      <c r="A221" s="14" t="s">
        <v>34</v>
      </c>
      <c r="B221" s="5"/>
      <c r="C221" s="10">
        <v>2</v>
      </c>
      <c r="D221" s="10">
        <v>3</v>
      </c>
      <c r="E221" s="5" t="s">
        <v>19</v>
      </c>
      <c r="F221" s="5" t="s">
        <v>20</v>
      </c>
      <c r="G221" s="5">
        <v>4</v>
      </c>
      <c r="H221" s="5" t="s">
        <v>18</v>
      </c>
      <c r="I221" s="5">
        <v>25.942399999999999</v>
      </c>
      <c r="J221" s="12">
        <v>1.7</v>
      </c>
      <c r="K221" s="12">
        <v>1.2</v>
      </c>
      <c r="L221" s="5"/>
      <c r="M221" s="5" t="s">
        <v>18</v>
      </c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27.75" customHeight="1" x14ac:dyDescent="0.2">
      <c r="A222" s="14" t="s">
        <v>34</v>
      </c>
      <c r="B222" s="5"/>
      <c r="C222" s="10">
        <v>2</v>
      </c>
      <c r="D222" s="10">
        <v>4</v>
      </c>
      <c r="E222" s="5" t="s">
        <v>19</v>
      </c>
      <c r="F222" s="5" t="s">
        <v>20</v>
      </c>
      <c r="G222" s="5">
        <v>4</v>
      </c>
      <c r="H222" s="5" t="s">
        <v>18</v>
      </c>
      <c r="I222" s="5">
        <v>27.297599999999999</v>
      </c>
      <c r="J222" s="12">
        <v>1</v>
      </c>
      <c r="K222" s="12">
        <v>0.7</v>
      </c>
      <c r="L222" s="5"/>
      <c r="M222" s="5" t="s">
        <v>18</v>
      </c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27.75" customHeight="1" x14ac:dyDescent="0.2">
      <c r="A223" s="14" t="s">
        <v>34</v>
      </c>
      <c r="B223" s="5"/>
      <c r="C223" s="10">
        <v>2</v>
      </c>
      <c r="D223" s="10">
        <v>5</v>
      </c>
      <c r="E223" s="5" t="s">
        <v>21</v>
      </c>
      <c r="F223" s="5" t="s">
        <v>20</v>
      </c>
      <c r="G223" s="5">
        <v>6</v>
      </c>
      <c r="H223" s="5" t="s">
        <v>18</v>
      </c>
      <c r="I223" s="5">
        <v>30.201599999999999</v>
      </c>
      <c r="J223" s="12">
        <v>7.3</v>
      </c>
      <c r="K223" s="12">
        <v>0.5</v>
      </c>
      <c r="L223" s="5"/>
      <c r="M223" s="5" t="s">
        <v>18</v>
      </c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27.75" customHeight="1" x14ac:dyDescent="0.2">
      <c r="A224" s="14" t="s">
        <v>34</v>
      </c>
      <c r="B224" s="5"/>
      <c r="C224" s="10">
        <v>2</v>
      </c>
      <c r="D224" s="10">
        <v>6</v>
      </c>
      <c r="E224" s="5" t="s">
        <v>21</v>
      </c>
      <c r="F224" s="5" t="s">
        <v>20</v>
      </c>
      <c r="G224" s="5">
        <v>6</v>
      </c>
      <c r="H224" s="5" t="s">
        <v>18</v>
      </c>
      <c r="I224" s="5">
        <v>23.038399999999999</v>
      </c>
      <c r="J224" s="12">
        <v>1.2</v>
      </c>
      <c r="K224" s="12">
        <v>0.6</v>
      </c>
      <c r="L224" s="5"/>
      <c r="M224" s="5" t="s">
        <v>18</v>
      </c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27.75" customHeight="1" x14ac:dyDescent="0.2">
      <c r="A225" s="14" t="s">
        <v>34</v>
      </c>
      <c r="B225" s="5"/>
      <c r="C225" s="10">
        <v>2</v>
      </c>
      <c r="D225" s="10">
        <v>7</v>
      </c>
      <c r="E225" s="5" t="s">
        <v>22</v>
      </c>
      <c r="F225" s="5" t="s">
        <v>17</v>
      </c>
      <c r="G225" s="5">
        <v>3.76</v>
      </c>
      <c r="H225" s="5" t="s">
        <v>18</v>
      </c>
      <c r="I225" s="5">
        <v>22.457599999999999</v>
      </c>
      <c r="J225" s="12">
        <v>2.5</v>
      </c>
      <c r="K225" s="12">
        <v>1</v>
      </c>
      <c r="L225" s="5"/>
      <c r="M225" s="5" t="s">
        <v>18</v>
      </c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27.75" customHeight="1" x14ac:dyDescent="0.2">
      <c r="A226" s="14" t="s">
        <v>34</v>
      </c>
      <c r="B226" s="5"/>
      <c r="C226" s="10">
        <v>2</v>
      </c>
      <c r="D226" s="10">
        <v>8</v>
      </c>
      <c r="E226" s="5" t="s">
        <v>22</v>
      </c>
      <c r="F226" s="5" t="s">
        <v>17</v>
      </c>
      <c r="G226" s="5">
        <v>3.76</v>
      </c>
      <c r="H226" s="5" t="s">
        <v>18</v>
      </c>
      <c r="I226" s="5">
        <v>63.500799999999991</v>
      </c>
      <c r="J226" s="12">
        <v>0.9</v>
      </c>
      <c r="K226" s="12">
        <v>1.1000000000000001</v>
      </c>
      <c r="L226" s="5"/>
      <c r="M226" s="5" t="s">
        <v>18</v>
      </c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27.75" customHeight="1" x14ac:dyDescent="0.2">
      <c r="A227" s="14" t="s">
        <v>34</v>
      </c>
      <c r="B227" s="5"/>
      <c r="C227" s="10">
        <v>2</v>
      </c>
      <c r="D227" s="10">
        <v>9</v>
      </c>
      <c r="E227" s="5" t="s">
        <v>23</v>
      </c>
      <c r="F227" s="5" t="s">
        <v>20</v>
      </c>
      <c r="G227" s="5">
        <v>9.6</v>
      </c>
      <c r="H227" s="5" t="s">
        <v>18</v>
      </c>
      <c r="I227" s="5">
        <v>39.107199999999999</v>
      </c>
      <c r="J227" s="12">
        <v>2.2999999999999998</v>
      </c>
      <c r="K227" s="12">
        <v>1.1000000000000001</v>
      </c>
      <c r="L227" s="5"/>
      <c r="M227" s="5" t="s">
        <v>18</v>
      </c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27.75" customHeight="1" x14ac:dyDescent="0.2">
      <c r="A228" s="14" t="s">
        <v>34</v>
      </c>
      <c r="B228" s="5"/>
      <c r="C228" s="10">
        <v>2</v>
      </c>
      <c r="D228" s="10">
        <v>10</v>
      </c>
      <c r="E228" s="5" t="s">
        <v>23</v>
      </c>
      <c r="F228" s="5" t="s">
        <v>20</v>
      </c>
      <c r="G228" s="5">
        <v>9.6</v>
      </c>
      <c r="H228" s="5" t="s">
        <v>18</v>
      </c>
      <c r="I228" s="5">
        <v>49.755199999999995</v>
      </c>
      <c r="J228" s="12">
        <v>1.7</v>
      </c>
      <c r="K228" s="12">
        <v>0.7</v>
      </c>
      <c r="L228" s="5"/>
      <c r="M228" s="5" t="s">
        <v>18</v>
      </c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27.75" customHeight="1" x14ac:dyDescent="0.2">
      <c r="A229" s="14" t="s">
        <v>34</v>
      </c>
      <c r="B229" s="5"/>
      <c r="C229" s="10">
        <v>2</v>
      </c>
      <c r="D229" s="10">
        <v>11</v>
      </c>
      <c r="E229" s="5" t="s">
        <v>24</v>
      </c>
      <c r="F229" s="5" t="s">
        <v>17</v>
      </c>
      <c r="G229" s="5" t="s">
        <v>25</v>
      </c>
      <c r="H229" s="5" t="s">
        <v>18</v>
      </c>
      <c r="I229" s="5">
        <v>39.107199999999999</v>
      </c>
      <c r="J229" s="12">
        <v>1</v>
      </c>
      <c r="K229" s="12">
        <v>1.3</v>
      </c>
      <c r="L229" s="5"/>
      <c r="M229" s="5" t="s">
        <v>18</v>
      </c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27.75" customHeight="1" x14ac:dyDescent="0.2">
      <c r="A230" s="14" t="s">
        <v>34</v>
      </c>
      <c r="B230" s="5"/>
      <c r="C230" s="10">
        <v>2</v>
      </c>
      <c r="D230" s="10">
        <v>12</v>
      </c>
      <c r="E230" s="5" t="s">
        <v>24</v>
      </c>
      <c r="F230" s="5" t="s">
        <v>17</v>
      </c>
      <c r="G230" s="5" t="s">
        <v>25</v>
      </c>
      <c r="H230" s="5" t="s">
        <v>18</v>
      </c>
      <c r="I230" s="5">
        <v>42.591999999999999</v>
      </c>
      <c r="J230" s="12">
        <v>0.7</v>
      </c>
      <c r="K230" s="12">
        <v>1.1000000000000001</v>
      </c>
      <c r="L230" s="5"/>
      <c r="M230" s="5" t="s">
        <v>18</v>
      </c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27.75" customHeight="1" x14ac:dyDescent="0.2">
      <c r="A231" s="14" t="s">
        <v>34</v>
      </c>
      <c r="B231" s="5"/>
      <c r="C231" s="10">
        <v>2</v>
      </c>
      <c r="D231" s="10">
        <v>13</v>
      </c>
      <c r="E231" s="5" t="s">
        <v>26</v>
      </c>
      <c r="F231" s="5" t="s">
        <v>20</v>
      </c>
      <c r="G231" s="5" t="s">
        <v>27</v>
      </c>
      <c r="H231" s="5" t="s">
        <v>18</v>
      </c>
      <c r="I231" s="5">
        <v>43.172799999999995</v>
      </c>
      <c r="J231" s="12">
        <v>0.6</v>
      </c>
      <c r="K231" s="12">
        <v>1.1000000000000001</v>
      </c>
      <c r="L231" s="5"/>
      <c r="M231" s="5" t="s">
        <v>18</v>
      </c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27.75" customHeight="1" x14ac:dyDescent="0.2">
      <c r="A232" s="14" t="s">
        <v>34</v>
      </c>
      <c r="B232" s="5"/>
      <c r="C232" s="10">
        <v>2</v>
      </c>
      <c r="D232" s="10">
        <v>14</v>
      </c>
      <c r="E232" s="5" t="s">
        <v>26</v>
      </c>
      <c r="F232" s="5" t="s">
        <v>20</v>
      </c>
      <c r="G232" s="5" t="s">
        <v>27</v>
      </c>
      <c r="H232" s="5" t="s">
        <v>18</v>
      </c>
      <c r="I232" s="5">
        <v>60.403199999999998</v>
      </c>
      <c r="J232" s="12">
        <v>1.2</v>
      </c>
      <c r="K232" s="12">
        <v>2.1</v>
      </c>
      <c r="L232" s="5"/>
      <c r="M232" s="5" t="s">
        <v>18</v>
      </c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27.75" customHeight="1" x14ac:dyDescent="0.2">
      <c r="A233" s="14" t="s">
        <v>34</v>
      </c>
      <c r="B233" s="5"/>
      <c r="C233" s="10">
        <v>2</v>
      </c>
      <c r="D233" s="10">
        <v>15</v>
      </c>
      <c r="E233" s="5" t="s">
        <v>28</v>
      </c>
      <c r="F233" s="5" t="s">
        <v>28</v>
      </c>
      <c r="G233" s="13" t="s">
        <v>29</v>
      </c>
      <c r="H233" s="5" t="s">
        <v>18</v>
      </c>
      <c r="I233" s="5">
        <v>38.72</v>
      </c>
      <c r="J233" s="12">
        <v>4.0999999999999996</v>
      </c>
      <c r="K233" s="12">
        <v>1.9</v>
      </c>
      <c r="L233" s="5"/>
      <c r="M233" s="5" t="s">
        <v>18</v>
      </c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27.75" customHeight="1" x14ac:dyDescent="0.2">
      <c r="A234" s="14" t="s">
        <v>34</v>
      </c>
      <c r="B234" s="5"/>
      <c r="C234" s="10">
        <v>2</v>
      </c>
      <c r="D234" s="10">
        <v>16</v>
      </c>
      <c r="E234" s="5" t="s">
        <v>30</v>
      </c>
      <c r="F234" s="5" t="s">
        <v>30</v>
      </c>
      <c r="G234" s="13" t="s">
        <v>29</v>
      </c>
      <c r="H234" s="5" t="s">
        <v>18</v>
      </c>
      <c r="I234" s="5">
        <v>25.555199999999999</v>
      </c>
      <c r="J234" s="12">
        <v>9</v>
      </c>
      <c r="K234" s="12">
        <v>2</v>
      </c>
      <c r="L234" s="5"/>
      <c r="M234" s="5" t="s">
        <v>18</v>
      </c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27.75" customHeight="1" x14ac:dyDescent="0.2">
      <c r="A235" s="14" t="s">
        <v>34</v>
      </c>
      <c r="B235" s="5"/>
      <c r="C235" s="10">
        <v>2</v>
      </c>
      <c r="D235" s="10">
        <v>17</v>
      </c>
      <c r="E235" s="5" t="s">
        <v>31</v>
      </c>
      <c r="F235" s="5" t="s">
        <v>32</v>
      </c>
      <c r="G235" s="5">
        <v>6</v>
      </c>
      <c r="H235" s="5" t="s">
        <v>18</v>
      </c>
      <c r="I235" s="5">
        <v>38.72</v>
      </c>
      <c r="J235" s="12">
        <v>0.2</v>
      </c>
      <c r="K235" s="12">
        <v>0.7</v>
      </c>
      <c r="L235" s="5"/>
      <c r="M235" s="5" t="s">
        <v>18</v>
      </c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27.75" customHeight="1" x14ac:dyDescent="0.2">
      <c r="A236" s="14" t="s">
        <v>34</v>
      </c>
      <c r="B236" s="5"/>
      <c r="C236" s="10">
        <v>2</v>
      </c>
      <c r="D236" s="10">
        <v>18</v>
      </c>
      <c r="E236" s="5" t="s">
        <v>31</v>
      </c>
      <c r="F236" s="5" t="s">
        <v>32</v>
      </c>
      <c r="G236" s="5">
        <v>6</v>
      </c>
      <c r="H236" s="5" t="s">
        <v>18</v>
      </c>
      <c r="I236" s="5">
        <v>30.782399999999999</v>
      </c>
      <c r="J236" s="12">
        <v>0.6</v>
      </c>
      <c r="K236" s="12">
        <v>0.4</v>
      </c>
      <c r="L236" s="5"/>
      <c r="M236" s="5" t="s">
        <v>18</v>
      </c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27.75" customHeight="1" x14ac:dyDescent="0.2">
      <c r="A237" s="14" t="s">
        <v>34</v>
      </c>
      <c r="B237" s="5"/>
      <c r="C237" s="10">
        <v>3</v>
      </c>
      <c r="D237" s="10">
        <v>1</v>
      </c>
      <c r="E237" s="5" t="s">
        <v>16</v>
      </c>
      <c r="F237" s="5" t="s">
        <v>17</v>
      </c>
      <c r="G237" s="5">
        <v>4</v>
      </c>
      <c r="H237" s="5" t="s">
        <v>18</v>
      </c>
      <c r="I237" s="5">
        <v>37.751999999999995</v>
      </c>
      <c r="J237" s="12">
        <v>22.9</v>
      </c>
      <c r="K237" s="12">
        <v>0.2</v>
      </c>
      <c r="L237" s="5"/>
      <c r="M237" s="5" t="s">
        <v>18</v>
      </c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27.75" customHeight="1" x14ac:dyDescent="0.2">
      <c r="A238" s="14" t="s">
        <v>34</v>
      </c>
      <c r="B238" s="5"/>
      <c r="C238" s="10">
        <v>3</v>
      </c>
      <c r="D238" s="10">
        <v>2</v>
      </c>
      <c r="E238" s="5" t="s">
        <v>16</v>
      </c>
      <c r="F238" s="5" t="s">
        <v>17</v>
      </c>
      <c r="G238" s="5">
        <v>4</v>
      </c>
      <c r="H238" s="5" t="s">
        <v>18</v>
      </c>
      <c r="I238" s="5">
        <v>42.979200000000006</v>
      </c>
      <c r="J238" s="12">
        <v>11.6</v>
      </c>
      <c r="K238" s="12">
        <v>0</v>
      </c>
      <c r="L238" s="5"/>
      <c r="M238" s="5" t="s">
        <v>18</v>
      </c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27.75" customHeight="1" x14ac:dyDescent="0.2">
      <c r="A239" s="14" t="s">
        <v>34</v>
      </c>
      <c r="B239" s="5"/>
      <c r="C239" s="10">
        <v>3</v>
      </c>
      <c r="D239" s="10">
        <v>3</v>
      </c>
      <c r="E239" s="5" t="s">
        <v>19</v>
      </c>
      <c r="F239" s="5" t="s">
        <v>20</v>
      </c>
      <c r="G239" s="5">
        <v>4</v>
      </c>
      <c r="H239" s="5" t="s">
        <v>18</v>
      </c>
      <c r="I239" s="5">
        <v>32.524799999999999</v>
      </c>
      <c r="J239" s="12">
        <v>13.6</v>
      </c>
      <c r="K239" s="12">
        <v>0.6</v>
      </c>
      <c r="L239" s="5"/>
      <c r="M239" s="5" t="s">
        <v>18</v>
      </c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27.75" customHeight="1" x14ac:dyDescent="0.2">
      <c r="A240" s="14" t="s">
        <v>34</v>
      </c>
      <c r="B240" s="5"/>
      <c r="C240" s="10">
        <v>3</v>
      </c>
      <c r="D240" s="10">
        <v>4</v>
      </c>
      <c r="E240" s="5" t="s">
        <v>19</v>
      </c>
      <c r="F240" s="5" t="s">
        <v>20</v>
      </c>
      <c r="G240" s="5">
        <v>4</v>
      </c>
      <c r="H240" s="5" t="s">
        <v>18</v>
      </c>
      <c r="I240" s="5">
        <v>27.491199999999999</v>
      </c>
      <c r="J240" s="12">
        <v>18.399999999999999</v>
      </c>
      <c r="K240" s="12">
        <v>1.1499999999999999</v>
      </c>
      <c r="L240" s="5"/>
      <c r="M240" s="5" t="s">
        <v>18</v>
      </c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27.75" customHeight="1" x14ac:dyDescent="0.2">
      <c r="A241" s="14" t="s">
        <v>34</v>
      </c>
      <c r="B241" s="5"/>
      <c r="C241" s="10">
        <v>3</v>
      </c>
      <c r="D241" s="10">
        <v>5</v>
      </c>
      <c r="E241" s="5" t="s">
        <v>21</v>
      </c>
      <c r="F241" s="5" t="s">
        <v>20</v>
      </c>
      <c r="G241" s="5">
        <v>6</v>
      </c>
      <c r="H241" s="5" t="s">
        <v>18</v>
      </c>
      <c r="I241" s="5">
        <v>46.270400000000002</v>
      </c>
      <c r="J241" s="12">
        <v>19.899999999999999</v>
      </c>
      <c r="K241" s="12">
        <v>0.8</v>
      </c>
      <c r="L241" s="5"/>
      <c r="M241" s="5" t="s">
        <v>18</v>
      </c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27.75" customHeight="1" x14ac:dyDescent="0.2">
      <c r="A242" s="14" t="s">
        <v>34</v>
      </c>
      <c r="B242" s="5"/>
      <c r="C242" s="10">
        <v>3</v>
      </c>
      <c r="D242" s="10">
        <v>6</v>
      </c>
      <c r="E242" s="5" t="s">
        <v>21</v>
      </c>
      <c r="F242" s="5" t="s">
        <v>20</v>
      </c>
      <c r="G242" s="5">
        <v>6</v>
      </c>
      <c r="H242" s="5" t="s">
        <v>18</v>
      </c>
      <c r="I242" s="5">
        <v>35.235199999999999</v>
      </c>
      <c r="J242" s="12">
        <v>14.8</v>
      </c>
      <c r="K242" s="12">
        <v>1.4</v>
      </c>
      <c r="L242" s="5"/>
      <c r="M242" s="5" t="s">
        <v>18</v>
      </c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27.75" customHeight="1" x14ac:dyDescent="0.2">
      <c r="A243" s="14" t="s">
        <v>34</v>
      </c>
      <c r="B243" s="5"/>
      <c r="C243" s="10">
        <v>3</v>
      </c>
      <c r="D243" s="10">
        <v>7</v>
      </c>
      <c r="E243" s="5" t="s">
        <v>22</v>
      </c>
      <c r="F243" s="5" t="s">
        <v>17</v>
      </c>
      <c r="G243" s="5">
        <v>3.76</v>
      </c>
      <c r="H243" s="5" t="s">
        <v>18</v>
      </c>
      <c r="I243" s="5">
        <v>38.913599999999995</v>
      </c>
      <c r="J243" s="12">
        <v>15.4</v>
      </c>
      <c r="K243" s="12">
        <v>0.7</v>
      </c>
      <c r="L243" s="5"/>
      <c r="M243" s="5" t="s">
        <v>18</v>
      </c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27.75" customHeight="1" x14ac:dyDescent="0.2">
      <c r="A244" s="14" t="s">
        <v>34</v>
      </c>
      <c r="B244" s="5"/>
      <c r="C244" s="10">
        <v>3</v>
      </c>
      <c r="D244" s="10">
        <v>8</v>
      </c>
      <c r="E244" s="5" t="s">
        <v>22</v>
      </c>
      <c r="F244" s="5" t="s">
        <v>17</v>
      </c>
      <c r="G244" s="5">
        <v>3.76</v>
      </c>
      <c r="H244" s="5" t="s">
        <v>18</v>
      </c>
      <c r="I244" s="5">
        <v>34.847999999999999</v>
      </c>
      <c r="J244" s="12">
        <v>8.6</v>
      </c>
      <c r="K244" s="12">
        <v>0.55000000000000004</v>
      </c>
      <c r="L244" s="5"/>
      <c r="M244" s="5" t="s">
        <v>18</v>
      </c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27.75" customHeight="1" x14ac:dyDescent="0.2">
      <c r="A245" s="14" t="s">
        <v>34</v>
      </c>
      <c r="B245" s="5"/>
      <c r="C245" s="10">
        <v>3</v>
      </c>
      <c r="D245" s="10">
        <v>9</v>
      </c>
      <c r="E245" s="5" t="s">
        <v>23</v>
      </c>
      <c r="F245" s="5" t="s">
        <v>20</v>
      </c>
      <c r="G245" s="5">
        <v>9.6</v>
      </c>
      <c r="H245" s="5" t="s">
        <v>18</v>
      </c>
      <c r="I245" s="5">
        <v>37.945599999999999</v>
      </c>
      <c r="J245" s="12">
        <v>9.8000000000000007</v>
      </c>
      <c r="K245" s="12">
        <v>0.4</v>
      </c>
      <c r="L245" s="5"/>
      <c r="M245" s="5" t="s">
        <v>18</v>
      </c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27.75" customHeight="1" x14ac:dyDescent="0.2">
      <c r="A246" s="14" t="s">
        <v>34</v>
      </c>
      <c r="B246" s="5"/>
      <c r="C246" s="10">
        <v>3</v>
      </c>
      <c r="D246" s="10">
        <v>10</v>
      </c>
      <c r="E246" s="5" t="s">
        <v>23</v>
      </c>
      <c r="F246" s="5" t="s">
        <v>20</v>
      </c>
      <c r="G246" s="5">
        <v>9.6</v>
      </c>
      <c r="H246" s="5" t="s">
        <v>18</v>
      </c>
      <c r="I246" s="5">
        <v>60.983999999999995</v>
      </c>
      <c r="J246" s="12">
        <v>19.3</v>
      </c>
      <c r="K246" s="12">
        <v>1.1000000000000001</v>
      </c>
      <c r="L246" s="5"/>
      <c r="M246" s="5" t="s">
        <v>18</v>
      </c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27.75" customHeight="1" x14ac:dyDescent="0.2">
      <c r="A247" s="14" t="s">
        <v>34</v>
      </c>
      <c r="B247" s="5"/>
      <c r="C247" s="10">
        <v>3</v>
      </c>
      <c r="D247" s="10">
        <v>11</v>
      </c>
      <c r="E247" s="5" t="s">
        <v>24</v>
      </c>
      <c r="F247" s="5" t="s">
        <v>17</v>
      </c>
      <c r="G247" s="5" t="s">
        <v>25</v>
      </c>
      <c r="H247" s="5" t="s">
        <v>18</v>
      </c>
      <c r="I247" s="5">
        <v>43.753599999999992</v>
      </c>
      <c r="J247" s="12">
        <v>9.5</v>
      </c>
      <c r="K247" s="12">
        <v>2.1</v>
      </c>
      <c r="L247" s="5"/>
      <c r="M247" s="5" t="s">
        <v>18</v>
      </c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27.75" customHeight="1" x14ac:dyDescent="0.2">
      <c r="A248" s="14" t="s">
        <v>34</v>
      </c>
      <c r="B248" s="5"/>
      <c r="C248" s="10">
        <v>3</v>
      </c>
      <c r="D248" s="10">
        <v>12</v>
      </c>
      <c r="E248" s="5" t="s">
        <v>24</v>
      </c>
      <c r="F248" s="5" t="s">
        <v>17</v>
      </c>
      <c r="G248" s="5" t="s">
        <v>25</v>
      </c>
      <c r="H248" s="5" t="s">
        <v>18</v>
      </c>
      <c r="I248" s="5">
        <v>36.783999999999999</v>
      </c>
      <c r="J248" s="12">
        <v>10.4</v>
      </c>
      <c r="K248" s="12">
        <v>2.2999999999999998</v>
      </c>
      <c r="L248" s="5"/>
      <c r="M248" s="5" t="s">
        <v>18</v>
      </c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27.75" customHeight="1" x14ac:dyDescent="0.2">
      <c r="A249" s="14" t="s">
        <v>34</v>
      </c>
      <c r="B249" s="5"/>
      <c r="C249" s="10">
        <v>3</v>
      </c>
      <c r="D249" s="10">
        <v>13</v>
      </c>
      <c r="E249" s="5" t="s">
        <v>26</v>
      </c>
      <c r="F249" s="5" t="s">
        <v>20</v>
      </c>
      <c r="G249" s="5" t="s">
        <v>27</v>
      </c>
      <c r="H249" s="5" t="s">
        <v>18</v>
      </c>
      <c r="I249" s="5">
        <v>38.332799999999999</v>
      </c>
      <c r="J249" s="12">
        <v>11.4</v>
      </c>
      <c r="K249" s="12">
        <v>1.65</v>
      </c>
      <c r="L249" s="5"/>
      <c r="M249" s="5" t="s">
        <v>18</v>
      </c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27.75" customHeight="1" x14ac:dyDescent="0.2">
      <c r="A250" s="14" t="s">
        <v>34</v>
      </c>
      <c r="B250" s="5"/>
      <c r="C250" s="10">
        <v>3</v>
      </c>
      <c r="D250" s="10">
        <v>14</v>
      </c>
      <c r="E250" s="5" t="s">
        <v>26</v>
      </c>
      <c r="F250" s="5" t="s">
        <v>20</v>
      </c>
      <c r="G250" s="5" t="s">
        <v>27</v>
      </c>
      <c r="H250" s="5" t="s">
        <v>18</v>
      </c>
      <c r="I250" s="5">
        <v>53.820799999999991</v>
      </c>
      <c r="J250" s="12">
        <v>9.5</v>
      </c>
      <c r="K250" s="12">
        <v>2.6</v>
      </c>
      <c r="L250" s="5"/>
      <c r="M250" s="5" t="s">
        <v>18</v>
      </c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27.75" customHeight="1" x14ac:dyDescent="0.2">
      <c r="A251" s="14" t="s">
        <v>34</v>
      </c>
      <c r="B251" s="5"/>
      <c r="C251" s="10">
        <v>3</v>
      </c>
      <c r="D251" s="10">
        <v>15</v>
      </c>
      <c r="E251" s="5" t="s">
        <v>28</v>
      </c>
      <c r="F251" s="5" t="s">
        <v>28</v>
      </c>
      <c r="G251" s="13" t="s">
        <v>29</v>
      </c>
      <c r="H251" s="5" t="s">
        <v>18</v>
      </c>
      <c r="I251" s="5">
        <v>29.427199999999999</v>
      </c>
      <c r="J251" s="12">
        <v>12.8</v>
      </c>
      <c r="K251" s="12">
        <v>1</v>
      </c>
      <c r="L251" s="5"/>
      <c r="M251" s="5" t="s">
        <v>18</v>
      </c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27.75" customHeight="1" x14ac:dyDescent="0.2">
      <c r="A252" s="14" t="s">
        <v>34</v>
      </c>
      <c r="B252" s="5"/>
      <c r="C252" s="10">
        <v>3</v>
      </c>
      <c r="D252" s="10">
        <v>16</v>
      </c>
      <c r="E252" s="5" t="s">
        <v>30</v>
      </c>
      <c r="F252" s="5" t="s">
        <v>30</v>
      </c>
      <c r="G252" s="13" t="s">
        <v>29</v>
      </c>
      <c r="H252" s="5" t="s">
        <v>18</v>
      </c>
      <c r="I252" s="5">
        <v>47.044800000000002</v>
      </c>
      <c r="J252" s="12">
        <v>21.5</v>
      </c>
      <c r="K252" s="12">
        <v>0.9</v>
      </c>
      <c r="L252" s="5"/>
      <c r="M252" s="5" t="s">
        <v>18</v>
      </c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27.75" customHeight="1" x14ac:dyDescent="0.2">
      <c r="A253" s="14" t="s">
        <v>34</v>
      </c>
      <c r="B253" s="5"/>
      <c r="C253" s="10">
        <v>3</v>
      </c>
      <c r="D253" s="10">
        <v>17</v>
      </c>
      <c r="E253" s="5" t="s">
        <v>31</v>
      </c>
      <c r="F253" s="5" t="s">
        <v>32</v>
      </c>
      <c r="G253" s="5">
        <v>6</v>
      </c>
      <c r="H253" s="5" t="s">
        <v>18</v>
      </c>
      <c r="I253" s="5">
        <v>46.076799999999999</v>
      </c>
      <c r="J253" s="12">
        <v>9.4</v>
      </c>
      <c r="K253" s="12">
        <v>2.7</v>
      </c>
      <c r="L253" s="5"/>
      <c r="M253" s="5" t="s">
        <v>18</v>
      </c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27.75" customHeight="1" x14ac:dyDescent="0.2">
      <c r="A254" s="14" t="s">
        <v>34</v>
      </c>
      <c r="B254" s="5"/>
      <c r="C254" s="10">
        <v>3</v>
      </c>
      <c r="D254" s="10">
        <v>18</v>
      </c>
      <c r="E254" s="5" t="s">
        <v>31</v>
      </c>
      <c r="F254" s="5" t="s">
        <v>32</v>
      </c>
      <c r="G254" s="5">
        <v>6</v>
      </c>
      <c r="H254" s="5" t="s">
        <v>18</v>
      </c>
      <c r="I254" s="5">
        <v>60.403199999999998</v>
      </c>
      <c r="J254" s="12">
        <v>10.6</v>
      </c>
      <c r="K254" s="12">
        <v>4.5</v>
      </c>
      <c r="L254" s="5"/>
      <c r="M254" s="5" t="s">
        <v>18</v>
      </c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27.75" customHeight="1" x14ac:dyDescent="0.2">
      <c r="A255" s="14" t="s">
        <v>34</v>
      </c>
      <c r="B255" s="5"/>
      <c r="C255" s="10">
        <v>4</v>
      </c>
      <c r="D255" s="10">
        <v>1</v>
      </c>
      <c r="E255" s="5" t="s">
        <v>16</v>
      </c>
      <c r="F255" s="5" t="s">
        <v>17</v>
      </c>
      <c r="G255" s="5">
        <v>4</v>
      </c>
      <c r="H255" s="5" t="s">
        <v>18</v>
      </c>
      <c r="I255" s="5">
        <v>29.620799999999999</v>
      </c>
      <c r="J255" s="12">
        <v>2</v>
      </c>
      <c r="K255" s="12">
        <v>0.6</v>
      </c>
      <c r="L255" s="5"/>
      <c r="M255" s="5" t="s">
        <v>18</v>
      </c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27.75" customHeight="1" x14ac:dyDescent="0.2">
      <c r="A256" s="14" t="s">
        <v>34</v>
      </c>
      <c r="B256" s="5"/>
      <c r="C256" s="10">
        <v>4</v>
      </c>
      <c r="D256" s="10">
        <v>2</v>
      </c>
      <c r="E256" s="5" t="s">
        <v>16</v>
      </c>
      <c r="F256" s="5" t="s">
        <v>17</v>
      </c>
      <c r="G256" s="5">
        <v>4</v>
      </c>
      <c r="H256" s="5" t="s">
        <v>18</v>
      </c>
      <c r="I256" s="5">
        <v>45.108800000000002</v>
      </c>
      <c r="J256" s="12">
        <v>0.6</v>
      </c>
      <c r="K256" s="12">
        <v>1.7</v>
      </c>
      <c r="L256" s="5"/>
      <c r="M256" s="5" t="s">
        <v>18</v>
      </c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27.75" customHeight="1" x14ac:dyDescent="0.2">
      <c r="A257" s="14" t="s">
        <v>34</v>
      </c>
      <c r="B257" s="5"/>
      <c r="C257" s="10">
        <v>4</v>
      </c>
      <c r="D257" s="10">
        <v>3</v>
      </c>
      <c r="E257" s="5" t="s">
        <v>19</v>
      </c>
      <c r="F257" s="5" t="s">
        <v>20</v>
      </c>
      <c r="G257" s="5">
        <v>4</v>
      </c>
      <c r="H257" s="5" t="s">
        <v>18</v>
      </c>
      <c r="I257" s="5">
        <v>35.041600000000003</v>
      </c>
      <c r="J257" s="12">
        <v>2.9</v>
      </c>
      <c r="K257" s="12">
        <v>1.5</v>
      </c>
      <c r="L257" s="5"/>
      <c r="M257" s="5" t="s">
        <v>18</v>
      </c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27.75" customHeight="1" x14ac:dyDescent="0.2">
      <c r="A258" s="14" t="s">
        <v>34</v>
      </c>
      <c r="B258" s="5"/>
      <c r="C258" s="10">
        <v>4</v>
      </c>
      <c r="D258" s="10">
        <v>4</v>
      </c>
      <c r="E258" s="5" t="s">
        <v>19</v>
      </c>
      <c r="F258" s="5" t="s">
        <v>20</v>
      </c>
      <c r="G258" s="5">
        <v>4</v>
      </c>
      <c r="H258" s="5" t="s">
        <v>18</v>
      </c>
      <c r="I258" s="5">
        <v>35.428800000000003</v>
      </c>
      <c r="J258" s="12">
        <v>0.6</v>
      </c>
      <c r="K258" s="12">
        <v>0.2</v>
      </c>
      <c r="L258" s="5"/>
      <c r="M258" s="5" t="s">
        <v>18</v>
      </c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27.75" customHeight="1" x14ac:dyDescent="0.2">
      <c r="A259" s="14" t="s">
        <v>34</v>
      </c>
      <c r="B259" s="5"/>
      <c r="C259" s="10">
        <v>4</v>
      </c>
      <c r="D259" s="10">
        <v>5</v>
      </c>
      <c r="E259" s="5" t="s">
        <v>21</v>
      </c>
      <c r="F259" s="5" t="s">
        <v>20</v>
      </c>
      <c r="G259" s="5">
        <v>6</v>
      </c>
      <c r="H259" s="5" t="s">
        <v>18</v>
      </c>
      <c r="I259" s="5">
        <v>28.265599999999999</v>
      </c>
      <c r="J259" s="12">
        <v>0.9</v>
      </c>
      <c r="K259" s="12">
        <v>0.7</v>
      </c>
      <c r="L259" s="5"/>
      <c r="M259" s="5" t="s">
        <v>18</v>
      </c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27.75" customHeight="1" x14ac:dyDescent="0.2">
      <c r="A260" s="14" t="s">
        <v>34</v>
      </c>
      <c r="B260" s="5"/>
      <c r="C260" s="10">
        <v>4</v>
      </c>
      <c r="D260" s="10">
        <v>6</v>
      </c>
      <c r="E260" s="5" t="s">
        <v>21</v>
      </c>
      <c r="F260" s="5" t="s">
        <v>20</v>
      </c>
      <c r="G260" s="5">
        <v>6</v>
      </c>
      <c r="H260" s="5" t="s">
        <v>18</v>
      </c>
      <c r="I260" s="5">
        <v>29.427199999999999</v>
      </c>
      <c r="J260" s="12">
        <v>2.2000000000000002</v>
      </c>
      <c r="K260" s="12">
        <v>0.1</v>
      </c>
      <c r="L260" s="5"/>
      <c r="M260" s="5" t="s">
        <v>18</v>
      </c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27.75" customHeight="1" x14ac:dyDescent="0.2">
      <c r="A261" s="14" t="s">
        <v>34</v>
      </c>
      <c r="B261" s="5"/>
      <c r="C261" s="10">
        <v>4</v>
      </c>
      <c r="D261" s="10">
        <v>7</v>
      </c>
      <c r="E261" s="5" t="s">
        <v>22</v>
      </c>
      <c r="F261" s="5" t="s">
        <v>17</v>
      </c>
      <c r="G261" s="5">
        <v>3.76</v>
      </c>
      <c r="H261" s="5" t="s">
        <v>18</v>
      </c>
      <c r="I261" s="5">
        <v>36.396799999999999</v>
      </c>
      <c r="J261" s="12">
        <v>1.1000000000000001</v>
      </c>
      <c r="K261" s="12">
        <v>0.5</v>
      </c>
      <c r="L261" s="5"/>
      <c r="M261" s="5" t="s">
        <v>18</v>
      </c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27.75" customHeight="1" x14ac:dyDescent="0.2">
      <c r="A262" s="14" t="s">
        <v>34</v>
      </c>
      <c r="B262" s="5"/>
      <c r="C262" s="10">
        <v>4</v>
      </c>
      <c r="D262" s="10">
        <v>8</v>
      </c>
      <c r="E262" s="5" t="s">
        <v>22</v>
      </c>
      <c r="F262" s="5" t="s">
        <v>17</v>
      </c>
      <c r="G262" s="5">
        <v>3.76</v>
      </c>
      <c r="H262" s="5" t="s">
        <v>18</v>
      </c>
      <c r="I262" s="5">
        <v>39.494399999999999</v>
      </c>
      <c r="J262" s="12">
        <v>0.7</v>
      </c>
      <c r="K262" s="12">
        <v>0.7</v>
      </c>
      <c r="L262" s="5"/>
      <c r="M262" s="5" t="s">
        <v>18</v>
      </c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27.75" customHeight="1" x14ac:dyDescent="0.2">
      <c r="A263" s="14" t="s">
        <v>34</v>
      </c>
      <c r="B263" s="5"/>
      <c r="C263" s="10">
        <v>4</v>
      </c>
      <c r="D263" s="10">
        <v>9</v>
      </c>
      <c r="E263" s="5" t="s">
        <v>23</v>
      </c>
      <c r="F263" s="5" t="s">
        <v>20</v>
      </c>
      <c r="G263" s="5">
        <v>9.6</v>
      </c>
      <c r="H263" s="5" t="s">
        <v>18</v>
      </c>
      <c r="I263" s="5">
        <v>51.691199999999995</v>
      </c>
      <c r="J263" s="12">
        <v>4.5</v>
      </c>
      <c r="K263" s="12">
        <v>4.0999999999999996</v>
      </c>
      <c r="L263" s="5"/>
      <c r="M263" s="5" t="s">
        <v>18</v>
      </c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27.75" customHeight="1" x14ac:dyDescent="0.2">
      <c r="A264" s="14" t="s">
        <v>34</v>
      </c>
      <c r="B264" s="5"/>
      <c r="C264" s="10">
        <v>4</v>
      </c>
      <c r="D264" s="10">
        <v>10</v>
      </c>
      <c r="E264" s="5" t="s">
        <v>23</v>
      </c>
      <c r="F264" s="5" t="s">
        <v>20</v>
      </c>
      <c r="G264" s="5">
        <v>9.6</v>
      </c>
      <c r="H264" s="5" t="s">
        <v>18</v>
      </c>
      <c r="I264" s="5">
        <v>39.300799999999995</v>
      </c>
      <c r="J264" s="12">
        <v>1.1000000000000001</v>
      </c>
      <c r="K264" s="12">
        <v>2.6</v>
      </c>
      <c r="L264" s="5"/>
      <c r="M264" s="5" t="s">
        <v>18</v>
      </c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27.75" customHeight="1" x14ac:dyDescent="0.2">
      <c r="A265" s="14" t="s">
        <v>34</v>
      </c>
      <c r="B265" s="5"/>
      <c r="C265" s="10">
        <v>4</v>
      </c>
      <c r="D265" s="10">
        <v>11</v>
      </c>
      <c r="E265" s="5" t="s">
        <v>24</v>
      </c>
      <c r="F265" s="5" t="s">
        <v>17</v>
      </c>
      <c r="G265" s="5" t="s">
        <v>25</v>
      </c>
      <c r="H265" s="5" t="s">
        <v>18</v>
      </c>
      <c r="I265" s="5">
        <v>55.563200000000002</v>
      </c>
      <c r="J265" s="12">
        <v>1.6</v>
      </c>
      <c r="K265" s="12">
        <v>1</v>
      </c>
      <c r="L265" s="5"/>
      <c r="M265" s="5" t="s">
        <v>18</v>
      </c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27.75" customHeight="1" x14ac:dyDescent="0.2">
      <c r="A266" s="14" t="s">
        <v>34</v>
      </c>
      <c r="B266" s="5"/>
      <c r="C266" s="10">
        <v>4</v>
      </c>
      <c r="D266" s="10">
        <v>12</v>
      </c>
      <c r="E266" s="5" t="s">
        <v>24</v>
      </c>
      <c r="F266" s="5" t="s">
        <v>17</v>
      </c>
      <c r="G266" s="5" t="s">
        <v>25</v>
      </c>
      <c r="H266" s="5" t="s">
        <v>18</v>
      </c>
      <c r="I266" s="5">
        <v>48.980799999999995</v>
      </c>
      <c r="J266" s="12">
        <v>1.3</v>
      </c>
      <c r="K266" s="12">
        <v>1.1000000000000001</v>
      </c>
      <c r="L266" s="5"/>
      <c r="M266" s="5" t="s">
        <v>18</v>
      </c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27.75" customHeight="1" x14ac:dyDescent="0.2">
      <c r="A267" s="14" t="s">
        <v>34</v>
      </c>
      <c r="B267" s="5"/>
      <c r="C267" s="10">
        <v>4</v>
      </c>
      <c r="D267" s="10">
        <v>13</v>
      </c>
      <c r="E267" s="5" t="s">
        <v>26</v>
      </c>
      <c r="F267" s="5" t="s">
        <v>20</v>
      </c>
      <c r="G267" s="5" t="s">
        <v>27</v>
      </c>
      <c r="H267" s="5" t="s">
        <v>18</v>
      </c>
      <c r="I267" s="5">
        <v>43.172799999999995</v>
      </c>
      <c r="J267" s="12">
        <v>1.8</v>
      </c>
      <c r="K267" s="12">
        <v>0.7</v>
      </c>
      <c r="L267" s="5"/>
      <c r="M267" s="5" t="s">
        <v>18</v>
      </c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27.75" customHeight="1" x14ac:dyDescent="0.2">
      <c r="A268" s="14" t="s">
        <v>34</v>
      </c>
      <c r="B268" s="5"/>
      <c r="C268" s="10">
        <v>4</v>
      </c>
      <c r="D268" s="10">
        <v>14</v>
      </c>
      <c r="E268" s="5" t="s">
        <v>26</v>
      </c>
      <c r="F268" s="5" t="s">
        <v>20</v>
      </c>
      <c r="G268" s="5" t="s">
        <v>27</v>
      </c>
      <c r="H268" s="5" t="s">
        <v>18</v>
      </c>
      <c r="I268" s="5">
        <v>48.787199999999999</v>
      </c>
      <c r="J268" s="12">
        <v>0.6</v>
      </c>
      <c r="K268" s="12">
        <v>1.5</v>
      </c>
      <c r="L268" s="5"/>
      <c r="M268" s="5" t="s">
        <v>18</v>
      </c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27.75" customHeight="1" x14ac:dyDescent="0.2">
      <c r="A269" s="14" t="s">
        <v>34</v>
      </c>
      <c r="B269" s="5"/>
      <c r="C269" s="10">
        <v>4</v>
      </c>
      <c r="D269" s="10">
        <v>15</v>
      </c>
      <c r="E269" s="5" t="s">
        <v>28</v>
      </c>
      <c r="F269" s="5" t="s">
        <v>28</v>
      </c>
      <c r="G269" s="13" t="s">
        <v>29</v>
      </c>
      <c r="H269" s="5" t="s">
        <v>18</v>
      </c>
      <c r="I269" s="5">
        <v>37.945599999999999</v>
      </c>
      <c r="J269" s="12">
        <v>2.5</v>
      </c>
      <c r="K269" s="12">
        <v>0.6</v>
      </c>
      <c r="L269" s="5"/>
      <c r="M269" s="5" t="s">
        <v>18</v>
      </c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27.75" customHeight="1" x14ac:dyDescent="0.2">
      <c r="A270" s="14" t="s">
        <v>34</v>
      </c>
      <c r="B270" s="5"/>
      <c r="C270" s="10">
        <v>4</v>
      </c>
      <c r="D270" s="10">
        <v>16</v>
      </c>
      <c r="E270" s="5" t="s">
        <v>30</v>
      </c>
      <c r="F270" s="5" t="s">
        <v>30</v>
      </c>
      <c r="G270" s="13" t="s">
        <v>29</v>
      </c>
      <c r="H270" s="5" t="s">
        <v>18</v>
      </c>
      <c r="I270" s="5">
        <v>25.555199999999999</v>
      </c>
      <c r="J270" s="12">
        <v>0.2</v>
      </c>
      <c r="K270" s="12">
        <v>0.4</v>
      </c>
      <c r="L270" s="5"/>
      <c r="M270" s="5" t="s">
        <v>18</v>
      </c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27.75" customHeight="1" x14ac:dyDescent="0.2">
      <c r="A271" s="14" t="s">
        <v>34</v>
      </c>
      <c r="B271" s="5"/>
      <c r="C271" s="10">
        <v>4</v>
      </c>
      <c r="D271" s="10">
        <v>17</v>
      </c>
      <c r="E271" s="5" t="s">
        <v>31</v>
      </c>
      <c r="F271" s="5" t="s">
        <v>32</v>
      </c>
      <c r="G271" s="5">
        <v>6</v>
      </c>
      <c r="H271" s="5" t="s">
        <v>18</v>
      </c>
      <c r="I271" s="5">
        <v>38.913599999999995</v>
      </c>
      <c r="J271" s="12">
        <v>0</v>
      </c>
      <c r="K271" s="12">
        <v>0.1</v>
      </c>
      <c r="L271" s="5"/>
      <c r="M271" s="5" t="s">
        <v>18</v>
      </c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27.75" customHeight="1" x14ac:dyDescent="0.2">
      <c r="A272" s="14" t="s">
        <v>34</v>
      </c>
      <c r="B272" s="5"/>
      <c r="C272" s="10">
        <v>4</v>
      </c>
      <c r="D272" s="10">
        <v>18</v>
      </c>
      <c r="E272" s="5" t="s">
        <v>31</v>
      </c>
      <c r="F272" s="5" t="s">
        <v>32</v>
      </c>
      <c r="G272" s="5">
        <v>6</v>
      </c>
      <c r="H272" s="5" t="s">
        <v>18</v>
      </c>
      <c r="I272" s="5">
        <v>36.590399999999995</v>
      </c>
      <c r="J272" s="12">
        <v>9.1999999999999993</v>
      </c>
      <c r="K272" s="12">
        <v>0.2</v>
      </c>
      <c r="L272" s="5"/>
      <c r="M272" s="5" t="s">
        <v>18</v>
      </c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27.75" customHeight="1" x14ac:dyDescent="0.2">
      <c r="A273" s="14" t="s">
        <v>34</v>
      </c>
      <c r="B273" s="5"/>
      <c r="C273" s="10">
        <v>5</v>
      </c>
      <c r="D273" s="10">
        <v>1</v>
      </c>
      <c r="E273" s="5" t="s">
        <v>16</v>
      </c>
      <c r="F273" s="5" t="s">
        <v>17</v>
      </c>
      <c r="G273" s="5">
        <v>4</v>
      </c>
      <c r="H273" s="5" t="s">
        <v>18</v>
      </c>
      <c r="I273" s="5">
        <v>30.782399999999999</v>
      </c>
      <c r="J273" s="12">
        <v>13.8</v>
      </c>
      <c r="K273" s="12">
        <v>0.6</v>
      </c>
      <c r="L273" s="5"/>
      <c r="M273" s="5" t="s">
        <v>18</v>
      </c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27.75" customHeight="1" x14ac:dyDescent="0.2">
      <c r="A274" s="14" t="s">
        <v>34</v>
      </c>
      <c r="B274" s="5"/>
      <c r="C274" s="10">
        <v>5</v>
      </c>
      <c r="D274" s="10">
        <v>2</v>
      </c>
      <c r="E274" s="5" t="s">
        <v>16</v>
      </c>
      <c r="F274" s="5" t="s">
        <v>17</v>
      </c>
      <c r="G274" s="5">
        <v>4</v>
      </c>
      <c r="H274" s="5" t="s">
        <v>18</v>
      </c>
      <c r="I274" s="5">
        <v>56.143999999999998</v>
      </c>
      <c r="J274" s="12">
        <v>8.8000000000000007</v>
      </c>
      <c r="K274" s="12">
        <v>1.8</v>
      </c>
      <c r="L274" s="5"/>
      <c r="M274" s="5" t="s">
        <v>18</v>
      </c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27.75" customHeight="1" x14ac:dyDescent="0.2">
      <c r="A275" s="14" t="s">
        <v>34</v>
      </c>
      <c r="B275" s="5"/>
      <c r="C275" s="10">
        <v>5</v>
      </c>
      <c r="D275" s="10">
        <v>3</v>
      </c>
      <c r="E275" s="5" t="s">
        <v>19</v>
      </c>
      <c r="F275" s="5" t="s">
        <v>20</v>
      </c>
      <c r="G275" s="5">
        <v>4</v>
      </c>
      <c r="H275" s="5" t="s">
        <v>18</v>
      </c>
      <c r="I275" s="5">
        <v>36.590399999999995</v>
      </c>
      <c r="J275" s="12">
        <v>10.7</v>
      </c>
      <c r="K275" s="12">
        <v>1.5</v>
      </c>
      <c r="L275" s="5"/>
      <c r="M275" s="5" t="s">
        <v>18</v>
      </c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27.75" customHeight="1" x14ac:dyDescent="0.2">
      <c r="A276" s="14" t="s">
        <v>34</v>
      </c>
      <c r="B276" s="5"/>
      <c r="C276" s="10">
        <v>5</v>
      </c>
      <c r="D276" s="10">
        <v>4</v>
      </c>
      <c r="E276" s="5" t="s">
        <v>19</v>
      </c>
      <c r="F276" s="5" t="s">
        <v>20</v>
      </c>
      <c r="G276" s="5">
        <v>4</v>
      </c>
      <c r="H276" s="5" t="s">
        <v>18</v>
      </c>
      <c r="I276" s="5">
        <v>47.432000000000002</v>
      </c>
      <c r="J276" s="12">
        <v>18</v>
      </c>
      <c r="K276" s="12">
        <v>4</v>
      </c>
      <c r="L276" s="5"/>
      <c r="M276" s="5" t="s">
        <v>18</v>
      </c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27.75" customHeight="1" x14ac:dyDescent="0.2">
      <c r="A277" s="14" t="s">
        <v>34</v>
      </c>
      <c r="B277" s="5"/>
      <c r="C277" s="10">
        <v>5</v>
      </c>
      <c r="D277" s="10">
        <v>5</v>
      </c>
      <c r="E277" s="5" t="s">
        <v>21</v>
      </c>
      <c r="F277" s="5" t="s">
        <v>20</v>
      </c>
      <c r="G277" s="5">
        <v>6</v>
      </c>
      <c r="H277" s="5" t="s">
        <v>18</v>
      </c>
      <c r="I277" s="5">
        <v>31.169600000000003</v>
      </c>
      <c r="J277" s="12">
        <v>22.8</v>
      </c>
      <c r="K277" s="12">
        <v>1.5</v>
      </c>
      <c r="L277" s="5"/>
      <c r="M277" s="5" t="s">
        <v>18</v>
      </c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27.75" customHeight="1" x14ac:dyDescent="0.2">
      <c r="A278" s="14" t="s">
        <v>34</v>
      </c>
      <c r="B278" s="5"/>
      <c r="C278" s="10">
        <v>5</v>
      </c>
      <c r="D278" s="10">
        <v>6</v>
      </c>
      <c r="E278" s="5" t="s">
        <v>21</v>
      </c>
      <c r="F278" s="5" t="s">
        <v>20</v>
      </c>
      <c r="G278" s="5">
        <v>6</v>
      </c>
      <c r="H278" s="5" t="s">
        <v>18</v>
      </c>
      <c r="I278" s="5">
        <v>29.04</v>
      </c>
      <c r="J278" s="12">
        <v>20.6</v>
      </c>
      <c r="K278" s="12">
        <v>1</v>
      </c>
      <c r="L278" s="5"/>
      <c r="M278" s="5" t="s">
        <v>18</v>
      </c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27.75" customHeight="1" x14ac:dyDescent="0.2">
      <c r="A279" s="14" t="s">
        <v>34</v>
      </c>
      <c r="B279" s="5"/>
      <c r="C279" s="10">
        <v>5</v>
      </c>
      <c r="D279" s="10">
        <v>7</v>
      </c>
      <c r="E279" s="5" t="s">
        <v>22</v>
      </c>
      <c r="F279" s="5" t="s">
        <v>17</v>
      </c>
      <c r="G279" s="5">
        <v>3.76</v>
      </c>
      <c r="H279" s="5" t="s">
        <v>18</v>
      </c>
      <c r="I279" s="5">
        <v>49.948799999999999</v>
      </c>
      <c r="J279" s="12">
        <v>9.6</v>
      </c>
      <c r="K279" s="12">
        <v>5.2</v>
      </c>
      <c r="L279" s="5"/>
      <c r="M279" s="5" t="s">
        <v>18</v>
      </c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27.75" customHeight="1" x14ac:dyDescent="0.2">
      <c r="A280" s="14" t="s">
        <v>34</v>
      </c>
      <c r="B280" s="5"/>
      <c r="C280" s="10">
        <v>5</v>
      </c>
      <c r="D280" s="10">
        <v>8</v>
      </c>
      <c r="E280" s="5" t="s">
        <v>22</v>
      </c>
      <c r="F280" s="5" t="s">
        <v>17</v>
      </c>
      <c r="G280" s="5">
        <v>3.76</v>
      </c>
      <c r="H280" s="5" t="s">
        <v>18</v>
      </c>
      <c r="I280" s="5">
        <v>48.012799999999999</v>
      </c>
      <c r="J280" s="12">
        <v>10.9</v>
      </c>
      <c r="K280" s="12">
        <v>0.7</v>
      </c>
      <c r="L280" s="5"/>
      <c r="M280" s="5" t="s">
        <v>18</v>
      </c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27.75" customHeight="1" x14ac:dyDescent="0.2">
      <c r="A281" s="14" t="s">
        <v>34</v>
      </c>
      <c r="B281" s="5"/>
      <c r="C281" s="10">
        <v>5</v>
      </c>
      <c r="D281" s="10">
        <v>9</v>
      </c>
      <c r="E281" s="5" t="s">
        <v>23</v>
      </c>
      <c r="F281" s="5" t="s">
        <v>20</v>
      </c>
      <c r="G281" s="5">
        <v>9.6</v>
      </c>
      <c r="H281" s="5" t="s">
        <v>18</v>
      </c>
      <c r="I281" s="5">
        <v>46.463999999999999</v>
      </c>
      <c r="J281" s="12">
        <v>11.8</v>
      </c>
      <c r="K281" s="12">
        <v>1.4</v>
      </c>
      <c r="L281" s="5"/>
      <c r="M281" s="5" t="s">
        <v>18</v>
      </c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27.75" customHeight="1" x14ac:dyDescent="0.2">
      <c r="A282" s="14" t="s">
        <v>34</v>
      </c>
      <c r="B282" s="5"/>
      <c r="C282" s="10">
        <v>5</v>
      </c>
      <c r="D282" s="10">
        <v>10</v>
      </c>
      <c r="E282" s="5" t="s">
        <v>23</v>
      </c>
      <c r="F282" s="5" t="s">
        <v>20</v>
      </c>
      <c r="G282" s="5">
        <v>9.6</v>
      </c>
      <c r="H282" s="5" t="s">
        <v>18</v>
      </c>
      <c r="I282" s="5">
        <v>46.463999999999999</v>
      </c>
      <c r="J282" s="12">
        <v>23.3</v>
      </c>
      <c r="K282" s="12">
        <v>1.5</v>
      </c>
      <c r="L282" s="5"/>
      <c r="M282" s="5" t="s">
        <v>18</v>
      </c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27.75" customHeight="1" x14ac:dyDescent="0.2">
      <c r="A283" s="14" t="s">
        <v>34</v>
      </c>
      <c r="B283" s="5"/>
      <c r="C283" s="10">
        <v>5</v>
      </c>
      <c r="D283" s="10">
        <v>11</v>
      </c>
      <c r="E283" s="5" t="s">
        <v>24</v>
      </c>
      <c r="F283" s="5" t="s">
        <v>17</v>
      </c>
      <c r="G283" s="5" t="s">
        <v>25</v>
      </c>
      <c r="H283" s="5" t="s">
        <v>18</v>
      </c>
      <c r="I283" s="5">
        <v>62.92</v>
      </c>
      <c r="J283" s="12">
        <v>6.1</v>
      </c>
      <c r="K283" s="12">
        <v>2.1</v>
      </c>
      <c r="L283" s="5"/>
      <c r="M283" s="5" t="s">
        <v>18</v>
      </c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27.75" customHeight="1" x14ac:dyDescent="0.2">
      <c r="A284" s="14" t="s">
        <v>34</v>
      </c>
      <c r="B284" s="5"/>
      <c r="C284" s="10">
        <v>5</v>
      </c>
      <c r="D284" s="10">
        <v>12</v>
      </c>
      <c r="E284" s="5" t="s">
        <v>24</v>
      </c>
      <c r="F284" s="5" t="s">
        <v>17</v>
      </c>
      <c r="G284" s="5" t="s">
        <v>25</v>
      </c>
      <c r="H284" s="5" t="s">
        <v>18</v>
      </c>
      <c r="I284" s="5">
        <v>47.625599999999999</v>
      </c>
      <c r="J284" s="12">
        <v>13.7</v>
      </c>
      <c r="K284" s="12">
        <v>5.4</v>
      </c>
      <c r="L284" s="5"/>
      <c r="M284" s="5" t="s">
        <v>18</v>
      </c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27.75" customHeight="1" x14ac:dyDescent="0.2">
      <c r="A285" s="14" t="s">
        <v>34</v>
      </c>
      <c r="B285" s="5"/>
      <c r="C285" s="10">
        <v>5</v>
      </c>
      <c r="D285" s="10">
        <v>13</v>
      </c>
      <c r="E285" s="5" t="s">
        <v>26</v>
      </c>
      <c r="F285" s="5" t="s">
        <v>20</v>
      </c>
      <c r="G285" s="5" t="s">
        <v>27</v>
      </c>
      <c r="H285" s="5" t="s">
        <v>18</v>
      </c>
      <c r="I285" s="5">
        <v>37.945599999999999</v>
      </c>
      <c r="J285" s="12">
        <v>13.5</v>
      </c>
      <c r="K285" s="12">
        <v>6.1</v>
      </c>
      <c r="L285" s="5"/>
      <c r="M285" s="5" t="s">
        <v>18</v>
      </c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27.75" customHeight="1" x14ac:dyDescent="0.2">
      <c r="A286" s="14" t="s">
        <v>34</v>
      </c>
      <c r="B286" s="5"/>
      <c r="C286" s="10">
        <v>5</v>
      </c>
      <c r="D286" s="10">
        <v>14</v>
      </c>
      <c r="E286" s="5" t="s">
        <v>26</v>
      </c>
      <c r="F286" s="5" t="s">
        <v>20</v>
      </c>
      <c r="G286" s="5" t="s">
        <v>27</v>
      </c>
      <c r="H286" s="5" t="s">
        <v>18</v>
      </c>
      <c r="I286" s="5">
        <v>59.822399999999995</v>
      </c>
      <c r="J286" s="12">
        <v>11.5</v>
      </c>
      <c r="K286" s="12">
        <v>2</v>
      </c>
      <c r="L286" s="5"/>
      <c r="M286" s="5" t="s">
        <v>18</v>
      </c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27.75" customHeight="1" x14ac:dyDescent="0.2">
      <c r="A287" s="14" t="s">
        <v>34</v>
      </c>
      <c r="B287" s="5"/>
      <c r="C287" s="10">
        <v>5</v>
      </c>
      <c r="D287" s="10">
        <v>15</v>
      </c>
      <c r="E287" s="5" t="s">
        <v>28</v>
      </c>
      <c r="F287" s="5" t="s">
        <v>28</v>
      </c>
      <c r="G287" s="13" t="s">
        <v>29</v>
      </c>
      <c r="H287" s="5" t="s">
        <v>18</v>
      </c>
      <c r="I287" s="5">
        <v>61.177599999999998</v>
      </c>
      <c r="J287" s="12">
        <v>22.3</v>
      </c>
      <c r="K287" s="12">
        <v>2.8</v>
      </c>
      <c r="L287" s="5"/>
      <c r="M287" s="5" t="s">
        <v>18</v>
      </c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27.75" customHeight="1" x14ac:dyDescent="0.2">
      <c r="A288" s="14" t="s">
        <v>34</v>
      </c>
      <c r="B288" s="5"/>
      <c r="C288" s="10">
        <v>5</v>
      </c>
      <c r="D288" s="10">
        <v>16</v>
      </c>
      <c r="E288" s="5" t="s">
        <v>30</v>
      </c>
      <c r="F288" s="5" t="s">
        <v>30</v>
      </c>
      <c r="G288" s="13" t="s">
        <v>29</v>
      </c>
      <c r="H288" s="5" t="s">
        <v>18</v>
      </c>
      <c r="I288" s="5">
        <v>30.395199999999999</v>
      </c>
      <c r="J288" s="12">
        <v>17.7</v>
      </c>
      <c r="K288" s="12">
        <v>3.5</v>
      </c>
      <c r="L288" s="5"/>
      <c r="M288" s="5" t="s">
        <v>18</v>
      </c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27.75" customHeight="1" x14ac:dyDescent="0.2">
      <c r="A289" s="14" t="s">
        <v>34</v>
      </c>
      <c r="B289" s="5"/>
      <c r="C289" s="10">
        <v>5</v>
      </c>
      <c r="D289" s="10">
        <v>17</v>
      </c>
      <c r="E289" s="5" t="s">
        <v>31</v>
      </c>
      <c r="F289" s="5" t="s">
        <v>32</v>
      </c>
      <c r="G289" s="5">
        <v>6</v>
      </c>
      <c r="H289" s="5" t="s">
        <v>18</v>
      </c>
      <c r="I289" s="5">
        <v>37.171199999999999</v>
      </c>
      <c r="J289" s="12">
        <v>4.9000000000000004</v>
      </c>
      <c r="K289" s="12">
        <v>0.55555555555555558</v>
      </c>
      <c r="L289" s="5"/>
      <c r="M289" s="5" t="s">
        <v>18</v>
      </c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27.75" customHeight="1" x14ac:dyDescent="0.2">
      <c r="A290" s="14" t="s">
        <v>34</v>
      </c>
      <c r="B290" s="5"/>
      <c r="C290" s="10">
        <v>5</v>
      </c>
      <c r="D290" s="10">
        <v>18</v>
      </c>
      <c r="E290" s="5" t="s">
        <v>31</v>
      </c>
      <c r="F290" s="5" t="s">
        <v>32</v>
      </c>
      <c r="G290" s="5">
        <v>6</v>
      </c>
      <c r="H290" s="5" t="s">
        <v>18</v>
      </c>
      <c r="I290" s="5">
        <v>42.591999999999999</v>
      </c>
      <c r="J290" s="12">
        <v>14.2</v>
      </c>
      <c r="K290" s="12">
        <v>1.1000000000000001</v>
      </c>
      <c r="L290" s="5"/>
      <c r="M290" s="5" t="s">
        <v>18</v>
      </c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27.75" customHeight="1" x14ac:dyDescent="0.2">
      <c r="A291" s="14" t="s">
        <v>34</v>
      </c>
      <c r="B291" s="5"/>
      <c r="C291" s="10">
        <v>6</v>
      </c>
      <c r="D291" s="10">
        <v>1</v>
      </c>
      <c r="E291" s="5" t="s">
        <v>16</v>
      </c>
      <c r="F291" s="5" t="s">
        <v>17</v>
      </c>
      <c r="G291" s="5">
        <v>4</v>
      </c>
      <c r="H291" s="5" t="s">
        <v>18</v>
      </c>
      <c r="I291" s="5">
        <v>47.432000000000002</v>
      </c>
      <c r="J291" s="12">
        <v>1.5</v>
      </c>
      <c r="K291" s="12">
        <v>0.8</v>
      </c>
      <c r="L291" s="5"/>
      <c r="M291" s="5" t="s">
        <v>18</v>
      </c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27.75" customHeight="1" x14ac:dyDescent="0.2">
      <c r="A292" s="14" t="s">
        <v>34</v>
      </c>
      <c r="B292" s="5"/>
      <c r="C292" s="10">
        <v>6</v>
      </c>
      <c r="D292" s="10">
        <v>2</v>
      </c>
      <c r="E292" s="5" t="s">
        <v>16</v>
      </c>
      <c r="F292" s="5" t="s">
        <v>17</v>
      </c>
      <c r="G292" s="5">
        <v>4</v>
      </c>
      <c r="H292" s="5" t="s">
        <v>18</v>
      </c>
      <c r="I292" s="5">
        <v>51.110399999999998</v>
      </c>
      <c r="J292" s="12">
        <v>2.2000000000000002</v>
      </c>
      <c r="K292" s="12">
        <v>0.7</v>
      </c>
      <c r="L292" s="5"/>
      <c r="M292" s="5" t="s">
        <v>18</v>
      </c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27.75" customHeight="1" x14ac:dyDescent="0.2">
      <c r="A293" s="14" t="s">
        <v>34</v>
      </c>
      <c r="B293" s="5"/>
      <c r="C293" s="10">
        <v>6</v>
      </c>
      <c r="D293" s="10">
        <v>3</v>
      </c>
      <c r="E293" s="5" t="s">
        <v>19</v>
      </c>
      <c r="F293" s="5" t="s">
        <v>20</v>
      </c>
      <c r="G293" s="5">
        <v>4</v>
      </c>
      <c r="H293" s="5" t="s">
        <v>18</v>
      </c>
      <c r="I293" s="5">
        <v>29.233599999999999</v>
      </c>
      <c r="J293" s="12">
        <v>1.1000000000000001</v>
      </c>
      <c r="K293" s="12">
        <v>0.4</v>
      </c>
      <c r="L293" s="5"/>
      <c r="M293" s="5" t="s">
        <v>18</v>
      </c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27.75" customHeight="1" x14ac:dyDescent="0.2">
      <c r="A294" s="14" t="s">
        <v>34</v>
      </c>
      <c r="B294" s="5"/>
      <c r="C294" s="10">
        <v>6</v>
      </c>
      <c r="D294" s="10">
        <v>4</v>
      </c>
      <c r="E294" s="5" t="s">
        <v>19</v>
      </c>
      <c r="F294" s="5" t="s">
        <v>20</v>
      </c>
      <c r="G294" s="5">
        <v>4</v>
      </c>
      <c r="H294" s="5" t="s">
        <v>18</v>
      </c>
      <c r="I294" s="5">
        <v>22.844799999999999</v>
      </c>
      <c r="J294" s="12">
        <v>2.4</v>
      </c>
      <c r="K294" s="12">
        <v>0.4</v>
      </c>
      <c r="L294" s="5"/>
      <c r="M294" s="5" t="s">
        <v>18</v>
      </c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27.75" customHeight="1" x14ac:dyDescent="0.2">
      <c r="A295" s="14" t="s">
        <v>34</v>
      </c>
      <c r="B295" s="5"/>
      <c r="C295" s="10">
        <v>6</v>
      </c>
      <c r="D295" s="10">
        <v>5</v>
      </c>
      <c r="E295" s="5" t="s">
        <v>21</v>
      </c>
      <c r="F295" s="5" t="s">
        <v>20</v>
      </c>
      <c r="G295" s="5">
        <v>6</v>
      </c>
      <c r="H295" s="5" t="s">
        <v>18</v>
      </c>
      <c r="I295" s="5">
        <v>43.366400000000006</v>
      </c>
      <c r="J295" s="12">
        <v>1.4</v>
      </c>
      <c r="K295" s="12">
        <v>0.5</v>
      </c>
      <c r="L295" s="5"/>
      <c r="M295" s="5" t="s">
        <v>18</v>
      </c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27.75" customHeight="1" x14ac:dyDescent="0.2">
      <c r="A296" s="14" t="s">
        <v>34</v>
      </c>
      <c r="B296" s="5"/>
      <c r="C296" s="10">
        <v>6</v>
      </c>
      <c r="D296" s="10">
        <v>6</v>
      </c>
      <c r="E296" s="5" t="s">
        <v>21</v>
      </c>
      <c r="F296" s="5" t="s">
        <v>20</v>
      </c>
      <c r="G296" s="5">
        <v>6</v>
      </c>
      <c r="H296" s="5" t="s">
        <v>18</v>
      </c>
      <c r="I296" s="5">
        <v>40.268799999999999</v>
      </c>
      <c r="J296" s="12">
        <v>0.6</v>
      </c>
      <c r="K296" s="12">
        <v>0.7</v>
      </c>
      <c r="L296" s="5"/>
      <c r="M296" s="5" t="s">
        <v>18</v>
      </c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27.75" customHeight="1" x14ac:dyDescent="0.2">
      <c r="A297" s="14" t="s">
        <v>34</v>
      </c>
      <c r="B297" s="5"/>
      <c r="C297" s="10">
        <v>6</v>
      </c>
      <c r="D297" s="10">
        <v>7</v>
      </c>
      <c r="E297" s="5" t="s">
        <v>22</v>
      </c>
      <c r="F297" s="5" t="s">
        <v>17</v>
      </c>
      <c r="G297" s="5">
        <v>3.76</v>
      </c>
      <c r="H297" s="5" t="s">
        <v>18</v>
      </c>
      <c r="I297" s="5">
        <v>41.623999999999995</v>
      </c>
      <c r="J297" s="12">
        <v>8.5</v>
      </c>
      <c r="K297" s="12">
        <v>0.7</v>
      </c>
      <c r="L297" s="5"/>
      <c r="M297" s="5" t="s">
        <v>18</v>
      </c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27.75" customHeight="1" x14ac:dyDescent="0.2">
      <c r="A298" s="14" t="s">
        <v>34</v>
      </c>
      <c r="B298" s="5"/>
      <c r="C298" s="10">
        <v>6</v>
      </c>
      <c r="D298" s="10">
        <v>8</v>
      </c>
      <c r="E298" s="5" t="s">
        <v>22</v>
      </c>
      <c r="F298" s="5" t="s">
        <v>17</v>
      </c>
      <c r="G298" s="5">
        <v>3.76</v>
      </c>
      <c r="H298" s="5" t="s">
        <v>18</v>
      </c>
      <c r="I298" s="5">
        <v>43.753599999999992</v>
      </c>
      <c r="J298" s="12">
        <v>1.8</v>
      </c>
      <c r="K298" s="12">
        <v>0.7</v>
      </c>
      <c r="L298" s="5"/>
      <c r="M298" s="5" t="s">
        <v>18</v>
      </c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27.75" customHeight="1" x14ac:dyDescent="0.2">
      <c r="A299" s="14" t="s">
        <v>34</v>
      </c>
      <c r="B299" s="5"/>
      <c r="C299" s="10">
        <v>6</v>
      </c>
      <c r="D299" s="10">
        <v>9</v>
      </c>
      <c r="E299" s="5" t="s">
        <v>23</v>
      </c>
      <c r="F299" s="5" t="s">
        <v>20</v>
      </c>
      <c r="G299" s="5">
        <v>9.6</v>
      </c>
      <c r="H299" s="5" t="s">
        <v>18</v>
      </c>
      <c r="I299" s="5">
        <v>44.334400000000002</v>
      </c>
      <c r="J299" s="12">
        <v>0.8</v>
      </c>
      <c r="K299" s="12">
        <v>0.5</v>
      </c>
      <c r="L299" s="5"/>
      <c r="M299" s="5" t="s">
        <v>18</v>
      </c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27.75" customHeight="1" x14ac:dyDescent="0.2">
      <c r="A300" s="14" t="s">
        <v>34</v>
      </c>
      <c r="B300" s="5"/>
      <c r="C300" s="10">
        <v>6</v>
      </c>
      <c r="D300" s="10">
        <v>10</v>
      </c>
      <c r="E300" s="5" t="s">
        <v>23</v>
      </c>
      <c r="F300" s="5" t="s">
        <v>20</v>
      </c>
      <c r="G300" s="5">
        <v>9.6</v>
      </c>
      <c r="H300" s="5" t="s">
        <v>18</v>
      </c>
      <c r="I300" s="5">
        <v>35.622399999999999</v>
      </c>
      <c r="J300" s="12">
        <v>1.2</v>
      </c>
      <c r="K300" s="12">
        <v>1.3</v>
      </c>
      <c r="L300" s="5"/>
      <c r="M300" s="5" t="s">
        <v>18</v>
      </c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27.75" customHeight="1" x14ac:dyDescent="0.2">
      <c r="A301" s="14" t="s">
        <v>34</v>
      </c>
      <c r="B301" s="5"/>
      <c r="C301" s="10">
        <v>6</v>
      </c>
      <c r="D301" s="10">
        <v>11</v>
      </c>
      <c r="E301" s="5" t="s">
        <v>24</v>
      </c>
      <c r="F301" s="5" t="s">
        <v>17</v>
      </c>
      <c r="G301" s="5" t="s">
        <v>25</v>
      </c>
      <c r="H301" s="5" t="s">
        <v>18</v>
      </c>
      <c r="I301" s="5">
        <v>53.046400000000006</v>
      </c>
      <c r="J301" s="12">
        <v>1</v>
      </c>
      <c r="K301" s="12">
        <v>0.6</v>
      </c>
      <c r="L301" s="5"/>
      <c r="M301" s="5" t="s">
        <v>18</v>
      </c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27.75" customHeight="1" x14ac:dyDescent="0.2">
      <c r="A302" s="14" t="s">
        <v>34</v>
      </c>
      <c r="B302" s="5"/>
      <c r="C302" s="10">
        <v>6</v>
      </c>
      <c r="D302" s="10">
        <v>12</v>
      </c>
      <c r="E302" s="5" t="s">
        <v>24</v>
      </c>
      <c r="F302" s="5" t="s">
        <v>17</v>
      </c>
      <c r="G302" s="5" t="s">
        <v>25</v>
      </c>
      <c r="H302" s="5" t="s">
        <v>18</v>
      </c>
      <c r="I302" s="5">
        <v>31.750399999999996</v>
      </c>
      <c r="J302" s="12">
        <v>1.9</v>
      </c>
      <c r="K302" s="12">
        <v>0.9</v>
      </c>
      <c r="L302" s="5"/>
      <c r="M302" s="5" t="s">
        <v>18</v>
      </c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27.75" customHeight="1" x14ac:dyDescent="0.2">
      <c r="A303" s="14" t="s">
        <v>34</v>
      </c>
      <c r="B303" s="5"/>
      <c r="C303" s="10">
        <v>6</v>
      </c>
      <c r="D303" s="10">
        <v>13</v>
      </c>
      <c r="E303" s="5" t="s">
        <v>26</v>
      </c>
      <c r="F303" s="5" t="s">
        <v>20</v>
      </c>
      <c r="G303" s="5" t="s">
        <v>27</v>
      </c>
      <c r="H303" s="5" t="s">
        <v>18</v>
      </c>
      <c r="I303" s="5">
        <v>42.591999999999999</v>
      </c>
      <c r="J303" s="12">
        <v>0.6</v>
      </c>
      <c r="K303" s="12">
        <v>0.8</v>
      </c>
      <c r="L303" s="5"/>
      <c r="M303" s="5" t="s">
        <v>18</v>
      </c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27.75" customHeight="1" x14ac:dyDescent="0.2">
      <c r="A304" s="14" t="s">
        <v>34</v>
      </c>
      <c r="B304" s="5"/>
      <c r="C304" s="10">
        <v>6</v>
      </c>
      <c r="D304" s="10">
        <v>14</v>
      </c>
      <c r="E304" s="5" t="s">
        <v>26</v>
      </c>
      <c r="F304" s="5" t="s">
        <v>20</v>
      </c>
      <c r="G304" s="5" t="s">
        <v>27</v>
      </c>
      <c r="H304" s="5" t="s">
        <v>18</v>
      </c>
      <c r="I304" s="5">
        <v>39.107199999999999</v>
      </c>
      <c r="J304" s="12">
        <v>0.6</v>
      </c>
      <c r="K304" s="12">
        <v>0.7</v>
      </c>
      <c r="L304" s="5"/>
      <c r="M304" s="5" t="s">
        <v>18</v>
      </c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27.75" customHeight="1" x14ac:dyDescent="0.2">
      <c r="A305" s="14" t="s">
        <v>34</v>
      </c>
      <c r="B305" s="5"/>
      <c r="C305" s="10">
        <v>6</v>
      </c>
      <c r="D305" s="10">
        <v>15</v>
      </c>
      <c r="E305" s="5" t="s">
        <v>28</v>
      </c>
      <c r="F305" s="5" t="s">
        <v>28</v>
      </c>
      <c r="G305" s="13" t="s">
        <v>29</v>
      </c>
      <c r="H305" s="5" t="s">
        <v>18</v>
      </c>
      <c r="I305" s="5">
        <v>52.078399999999995</v>
      </c>
      <c r="J305" s="12">
        <v>3</v>
      </c>
      <c r="K305" s="12">
        <v>1.2</v>
      </c>
      <c r="L305" s="5"/>
      <c r="M305" s="5" t="s">
        <v>18</v>
      </c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27.75" customHeight="1" x14ac:dyDescent="0.2">
      <c r="A306" s="14" t="s">
        <v>34</v>
      </c>
      <c r="B306" s="5"/>
      <c r="C306" s="10">
        <v>6</v>
      </c>
      <c r="D306" s="10">
        <v>16</v>
      </c>
      <c r="E306" s="5" t="s">
        <v>30</v>
      </c>
      <c r="F306" s="5" t="s">
        <v>30</v>
      </c>
      <c r="G306" s="13" t="s">
        <v>29</v>
      </c>
      <c r="H306" s="5" t="s">
        <v>18</v>
      </c>
      <c r="I306" s="5">
        <v>28.265599999999999</v>
      </c>
      <c r="J306" s="12">
        <v>1.4</v>
      </c>
      <c r="K306" s="12">
        <v>0.8</v>
      </c>
      <c r="L306" s="5"/>
      <c r="M306" s="5" t="s">
        <v>18</v>
      </c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27.75" customHeight="1" x14ac:dyDescent="0.2">
      <c r="A307" s="14" t="s">
        <v>34</v>
      </c>
      <c r="B307" s="5"/>
      <c r="C307" s="10">
        <v>6</v>
      </c>
      <c r="D307" s="10">
        <v>17</v>
      </c>
      <c r="E307" s="5" t="s">
        <v>31</v>
      </c>
      <c r="F307" s="5" t="s">
        <v>32</v>
      </c>
      <c r="G307" s="5">
        <v>6</v>
      </c>
      <c r="H307" s="5" t="s">
        <v>18</v>
      </c>
      <c r="I307" s="5">
        <v>38.332799999999999</v>
      </c>
      <c r="J307" s="12">
        <v>0.2</v>
      </c>
      <c r="K307" s="12">
        <v>0.8</v>
      </c>
      <c r="L307" s="5"/>
      <c r="M307" s="5" t="s">
        <v>18</v>
      </c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27.75" customHeight="1" x14ac:dyDescent="0.2">
      <c r="A308" s="14" t="s">
        <v>34</v>
      </c>
      <c r="B308" s="5"/>
      <c r="C308" s="10">
        <v>6</v>
      </c>
      <c r="D308" s="10">
        <v>18</v>
      </c>
      <c r="E308" s="5" t="s">
        <v>31</v>
      </c>
      <c r="F308" s="5" t="s">
        <v>32</v>
      </c>
      <c r="G308" s="5">
        <v>6</v>
      </c>
      <c r="H308" s="5" t="s">
        <v>18</v>
      </c>
      <c r="I308" s="5">
        <v>24.587199999999999</v>
      </c>
      <c r="J308" s="12">
        <v>1.8</v>
      </c>
      <c r="K308" s="12">
        <v>0.1</v>
      </c>
      <c r="L308" s="5"/>
      <c r="M308" s="5" t="s">
        <v>18</v>
      </c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27.75" customHeight="1" x14ac:dyDescent="0.2">
      <c r="A309" s="5" t="s">
        <v>35</v>
      </c>
      <c r="B309" s="5">
        <v>107</v>
      </c>
      <c r="C309" s="10">
        <v>1</v>
      </c>
      <c r="D309" s="10">
        <v>1</v>
      </c>
      <c r="E309" s="5" t="s">
        <v>16</v>
      </c>
      <c r="F309" s="5" t="s">
        <v>17</v>
      </c>
      <c r="G309" s="5">
        <v>4</v>
      </c>
      <c r="H309" s="5" t="s">
        <v>18</v>
      </c>
      <c r="I309" s="5">
        <v>65.436799999999991</v>
      </c>
      <c r="J309" s="12">
        <v>15.6</v>
      </c>
      <c r="K309" s="12">
        <v>0.1</v>
      </c>
      <c r="L309" s="5"/>
      <c r="M309" s="5" t="s">
        <v>18</v>
      </c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27.75" customHeight="1" x14ac:dyDescent="0.2">
      <c r="A310" s="5" t="s">
        <v>35</v>
      </c>
      <c r="B310" s="5">
        <v>104</v>
      </c>
      <c r="C310" s="10">
        <v>1</v>
      </c>
      <c r="D310" s="10">
        <v>2</v>
      </c>
      <c r="E310" s="5" t="s">
        <v>16</v>
      </c>
      <c r="F310" s="5" t="s">
        <v>17</v>
      </c>
      <c r="G310" s="5">
        <v>4</v>
      </c>
      <c r="H310" s="5" t="s">
        <v>18</v>
      </c>
      <c r="I310" s="5">
        <v>69.502399999999994</v>
      </c>
      <c r="J310" s="12">
        <v>2.87</v>
      </c>
      <c r="K310" s="12">
        <v>0.1</v>
      </c>
      <c r="L310" s="5"/>
      <c r="M310" s="5" t="s">
        <v>18</v>
      </c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27.75" customHeight="1" x14ac:dyDescent="0.2">
      <c r="A311" s="5" t="s">
        <v>35</v>
      </c>
      <c r="B311" s="5">
        <v>116</v>
      </c>
      <c r="C311" s="10">
        <v>1</v>
      </c>
      <c r="D311" s="10">
        <v>3</v>
      </c>
      <c r="E311" s="5" t="s">
        <v>19</v>
      </c>
      <c r="F311" s="5" t="s">
        <v>20</v>
      </c>
      <c r="G311" s="5">
        <v>4</v>
      </c>
      <c r="H311" s="5" t="s">
        <v>18</v>
      </c>
      <c r="I311" s="5" t="s">
        <v>18</v>
      </c>
      <c r="J311" s="12">
        <v>9.1</v>
      </c>
      <c r="K311" s="12">
        <v>0</v>
      </c>
      <c r="L311" s="5"/>
      <c r="M311" s="5" t="s">
        <v>18</v>
      </c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27.75" customHeight="1" x14ac:dyDescent="0.2">
      <c r="A312" s="5" t="s">
        <v>35</v>
      </c>
      <c r="B312" s="5">
        <v>102</v>
      </c>
      <c r="C312" s="10">
        <v>1</v>
      </c>
      <c r="D312" s="10">
        <v>4</v>
      </c>
      <c r="E312" s="5" t="s">
        <v>19</v>
      </c>
      <c r="F312" s="5" t="s">
        <v>20</v>
      </c>
      <c r="G312" s="5">
        <v>4</v>
      </c>
      <c r="H312" s="5" t="s">
        <v>18</v>
      </c>
      <c r="I312" s="5">
        <v>56.724800000000002</v>
      </c>
      <c r="J312" s="12">
        <v>9.8000000000000007</v>
      </c>
      <c r="K312" s="12">
        <v>0.6</v>
      </c>
      <c r="L312" s="5"/>
      <c r="M312" s="5" t="s">
        <v>18</v>
      </c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27.75" customHeight="1" x14ac:dyDescent="0.2">
      <c r="A313" s="5" t="s">
        <v>35</v>
      </c>
      <c r="B313" s="5">
        <v>109</v>
      </c>
      <c r="C313" s="10">
        <v>1</v>
      </c>
      <c r="D313" s="10">
        <v>5</v>
      </c>
      <c r="E313" s="5" t="s">
        <v>21</v>
      </c>
      <c r="F313" s="5" t="s">
        <v>20</v>
      </c>
      <c r="G313" s="5">
        <v>6</v>
      </c>
      <c r="H313" s="5" t="s">
        <v>18</v>
      </c>
      <c r="I313" s="5">
        <v>56.918399999999998</v>
      </c>
      <c r="J313" s="12">
        <v>12.4</v>
      </c>
      <c r="K313" s="12">
        <v>1</v>
      </c>
      <c r="L313" s="5"/>
      <c r="M313" s="5" t="s">
        <v>18</v>
      </c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27.75" customHeight="1" x14ac:dyDescent="0.2">
      <c r="A314" s="5" t="s">
        <v>35</v>
      </c>
      <c r="B314" s="5">
        <v>106</v>
      </c>
      <c r="C314" s="10">
        <v>1</v>
      </c>
      <c r="D314" s="10">
        <v>6</v>
      </c>
      <c r="E314" s="5" t="s">
        <v>21</v>
      </c>
      <c r="F314" s="5" t="s">
        <v>20</v>
      </c>
      <c r="G314" s="5">
        <v>6</v>
      </c>
      <c r="H314" s="5" t="s">
        <v>18</v>
      </c>
      <c r="I314" s="5">
        <v>62.532799999999995</v>
      </c>
      <c r="J314" s="12">
        <v>2.65</v>
      </c>
      <c r="K314" s="12">
        <v>0.4</v>
      </c>
      <c r="L314" s="5"/>
      <c r="M314" s="5" t="s">
        <v>18</v>
      </c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27.75" customHeight="1" x14ac:dyDescent="0.2">
      <c r="A315" s="5" t="s">
        <v>35</v>
      </c>
      <c r="B315" s="5">
        <v>101</v>
      </c>
      <c r="C315" s="10">
        <v>1</v>
      </c>
      <c r="D315" s="10">
        <v>7</v>
      </c>
      <c r="E315" s="5" t="s">
        <v>22</v>
      </c>
      <c r="F315" s="5" t="s">
        <v>17</v>
      </c>
      <c r="G315" s="5">
        <v>3.76</v>
      </c>
      <c r="H315" s="5" t="s">
        <v>18</v>
      </c>
      <c r="I315" s="5">
        <v>56.918399999999998</v>
      </c>
      <c r="J315" s="12">
        <v>10</v>
      </c>
      <c r="K315" s="12">
        <v>0</v>
      </c>
      <c r="L315" s="5"/>
      <c r="M315" s="5" t="s">
        <v>18</v>
      </c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27.75" customHeight="1" x14ac:dyDescent="0.2">
      <c r="A316" s="5" t="s">
        <v>35</v>
      </c>
      <c r="B316" s="5">
        <v>110</v>
      </c>
      <c r="C316" s="10">
        <v>1</v>
      </c>
      <c r="D316" s="10">
        <v>8</v>
      </c>
      <c r="E316" s="5" t="s">
        <v>22</v>
      </c>
      <c r="F316" s="5" t="s">
        <v>17</v>
      </c>
      <c r="G316" s="5">
        <v>3.76</v>
      </c>
      <c r="H316" s="5" t="s">
        <v>18</v>
      </c>
      <c r="I316" s="5">
        <v>60.209599999999995</v>
      </c>
      <c r="J316" s="12">
        <v>20.399999999999999</v>
      </c>
      <c r="K316" s="12">
        <v>0.6</v>
      </c>
      <c r="L316" s="5"/>
      <c r="M316" s="5" t="s">
        <v>18</v>
      </c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27.75" customHeight="1" x14ac:dyDescent="0.2">
      <c r="A317" s="5" t="s">
        <v>35</v>
      </c>
      <c r="B317" s="5">
        <v>113</v>
      </c>
      <c r="C317" s="10">
        <v>1</v>
      </c>
      <c r="D317" s="10">
        <v>9</v>
      </c>
      <c r="E317" s="5" t="s">
        <v>23</v>
      </c>
      <c r="F317" s="5" t="s">
        <v>20</v>
      </c>
      <c r="G317" s="5">
        <v>9.6</v>
      </c>
      <c r="H317" s="5" t="s">
        <v>18</v>
      </c>
      <c r="I317" s="5">
        <v>56.531199999999998</v>
      </c>
      <c r="J317" s="12">
        <v>12.1</v>
      </c>
      <c r="K317" s="12">
        <v>0</v>
      </c>
      <c r="L317" s="5"/>
      <c r="M317" s="5" t="s">
        <v>18</v>
      </c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27.75" customHeight="1" x14ac:dyDescent="0.2">
      <c r="A318" s="5" t="s">
        <v>35</v>
      </c>
      <c r="B318" s="5">
        <v>117</v>
      </c>
      <c r="C318" s="10">
        <v>1</v>
      </c>
      <c r="D318" s="10">
        <v>10</v>
      </c>
      <c r="E318" s="5" t="s">
        <v>23</v>
      </c>
      <c r="F318" s="5" t="s">
        <v>20</v>
      </c>
      <c r="G318" s="5">
        <v>9.6</v>
      </c>
      <c r="H318" s="5" t="s">
        <v>18</v>
      </c>
      <c r="I318" s="5" t="s">
        <v>18</v>
      </c>
      <c r="J318" s="12">
        <v>13.3</v>
      </c>
      <c r="K318" s="12">
        <v>0</v>
      </c>
      <c r="L318" s="5"/>
      <c r="M318" s="5" t="s">
        <v>18</v>
      </c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27.75" customHeight="1" x14ac:dyDescent="0.2">
      <c r="A319" s="5" t="s">
        <v>35</v>
      </c>
      <c r="B319" s="5">
        <v>114</v>
      </c>
      <c r="C319" s="10">
        <v>1</v>
      </c>
      <c r="D319" s="10">
        <v>11</v>
      </c>
      <c r="E319" s="5" t="s">
        <v>24</v>
      </c>
      <c r="F319" s="5" t="s">
        <v>17</v>
      </c>
      <c r="G319" s="5" t="s">
        <v>25</v>
      </c>
      <c r="H319" s="5" t="s">
        <v>18</v>
      </c>
      <c r="I319" s="5" t="s">
        <v>18</v>
      </c>
      <c r="J319" s="12">
        <v>11.5</v>
      </c>
      <c r="K319" s="12">
        <v>0</v>
      </c>
      <c r="L319" s="5"/>
      <c r="M319" s="5" t="s">
        <v>18</v>
      </c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27.75" customHeight="1" x14ac:dyDescent="0.2">
      <c r="A320" s="5" t="s">
        <v>35</v>
      </c>
      <c r="B320" s="5">
        <v>118</v>
      </c>
      <c r="C320" s="10">
        <v>1</v>
      </c>
      <c r="D320" s="10">
        <v>12</v>
      </c>
      <c r="E320" s="5" t="s">
        <v>24</v>
      </c>
      <c r="F320" s="5" t="s">
        <v>17</v>
      </c>
      <c r="G320" s="5" t="s">
        <v>25</v>
      </c>
      <c r="H320" s="5" t="s">
        <v>18</v>
      </c>
      <c r="I320" s="5" t="s">
        <v>18</v>
      </c>
      <c r="J320" s="12">
        <v>6.4</v>
      </c>
      <c r="K320" s="12">
        <v>0</v>
      </c>
      <c r="L320" s="5"/>
      <c r="M320" s="5" t="s">
        <v>18</v>
      </c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27.75" customHeight="1" x14ac:dyDescent="0.2">
      <c r="A321" s="5" t="s">
        <v>35</v>
      </c>
      <c r="B321" s="5">
        <v>103</v>
      </c>
      <c r="C321" s="10">
        <v>1</v>
      </c>
      <c r="D321" s="10">
        <v>13</v>
      </c>
      <c r="E321" s="5" t="s">
        <v>26</v>
      </c>
      <c r="F321" s="5" t="s">
        <v>20</v>
      </c>
      <c r="G321" s="5" t="s">
        <v>27</v>
      </c>
      <c r="H321" s="5" t="s">
        <v>18</v>
      </c>
      <c r="I321" s="5">
        <v>72.599999999999994</v>
      </c>
      <c r="J321" s="12">
        <v>12.42</v>
      </c>
      <c r="K321" s="12">
        <v>0</v>
      </c>
      <c r="L321" s="5"/>
      <c r="M321" s="5" t="s">
        <v>18</v>
      </c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27.75" customHeight="1" x14ac:dyDescent="0.2">
      <c r="A322" s="5" t="s">
        <v>35</v>
      </c>
      <c r="B322" s="5">
        <v>112</v>
      </c>
      <c r="C322" s="10">
        <v>1</v>
      </c>
      <c r="D322" s="10">
        <v>14</v>
      </c>
      <c r="E322" s="5" t="s">
        <v>26</v>
      </c>
      <c r="F322" s="5" t="s">
        <v>20</v>
      </c>
      <c r="G322" s="5" t="s">
        <v>27</v>
      </c>
      <c r="H322" s="5" t="s">
        <v>18</v>
      </c>
      <c r="I322" s="5">
        <v>65.243200000000002</v>
      </c>
      <c r="J322" s="12">
        <v>5.3</v>
      </c>
      <c r="K322" s="12">
        <v>0</v>
      </c>
      <c r="L322" s="5"/>
      <c r="M322" s="5" t="s">
        <v>18</v>
      </c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27.75" customHeight="1" x14ac:dyDescent="0.2">
      <c r="A323" s="5" t="s">
        <v>35</v>
      </c>
      <c r="B323" s="5">
        <v>115</v>
      </c>
      <c r="C323" s="10">
        <v>1</v>
      </c>
      <c r="D323" s="10">
        <v>15</v>
      </c>
      <c r="E323" s="5" t="s">
        <v>28</v>
      </c>
      <c r="F323" s="5" t="s">
        <v>28</v>
      </c>
      <c r="G323" s="13" t="s">
        <v>29</v>
      </c>
      <c r="H323" s="5" t="s">
        <v>18</v>
      </c>
      <c r="I323" s="5" t="s">
        <v>18</v>
      </c>
      <c r="J323" s="12">
        <v>3.9</v>
      </c>
      <c r="K323" s="12">
        <v>0</v>
      </c>
      <c r="L323" s="5"/>
      <c r="M323" s="5" t="s">
        <v>18</v>
      </c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27.75" customHeight="1" x14ac:dyDescent="0.2">
      <c r="A324" s="5" t="s">
        <v>35</v>
      </c>
      <c r="B324" s="5">
        <v>108</v>
      </c>
      <c r="C324" s="10">
        <v>1</v>
      </c>
      <c r="D324" s="10">
        <v>16</v>
      </c>
      <c r="E324" s="5" t="s">
        <v>30</v>
      </c>
      <c r="F324" s="5" t="s">
        <v>30</v>
      </c>
      <c r="G324" s="13" t="s">
        <v>29</v>
      </c>
      <c r="H324" s="5" t="s">
        <v>18</v>
      </c>
      <c r="I324" s="5">
        <v>67.759999999999991</v>
      </c>
      <c r="J324" s="12">
        <v>5.15</v>
      </c>
      <c r="K324" s="12">
        <v>1.5</v>
      </c>
      <c r="L324" s="5"/>
      <c r="M324" s="5" t="s">
        <v>18</v>
      </c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27.75" customHeight="1" x14ac:dyDescent="0.2">
      <c r="A325" s="5" t="s">
        <v>35</v>
      </c>
      <c r="B325" s="5">
        <v>111</v>
      </c>
      <c r="C325" s="10">
        <v>1</v>
      </c>
      <c r="D325" s="10">
        <v>17</v>
      </c>
      <c r="E325" s="5" t="s">
        <v>31</v>
      </c>
      <c r="F325" s="5" t="s">
        <v>32</v>
      </c>
      <c r="G325" s="5">
        <v>6</v>
      </c>
      <c r="H325" s="5" t="s">
        <v>18</v>
      </c>
      <c r="I325" s="5">
        <v>47.335199999999993</v>
      </c>
      <c r="J325" s="12">
        <v>15.6</v>
      </c>
      <c r="K325" s="12">
        <v>0</v>
      </c>
      <c r="L325" s="5"/>
      <c r="M325" s="5" t="s">
        <v>18</v>
      </c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27.75" customHeight="1" x14ac:dyDescent="0.2">
      <c r="A326" s="5" t="s">
        <v>35</v>
      </c>
      <c r="B326" s="5">
        <v>105</v>
      </c>
      <c r="C326" s="10">
        <v>1</v>
      </c>
      <c r="D326" s="10">
        <v>18</v>
      </c>
      <c r="E326" s="5" t="s">
        <v>31</v>
      </c>
      <c r="F326" s="5" t="s">
        <v>32</v>
      </c>
      <c r="G326" s="5">
        <v>6</v>
      </c>
      <c r="H326" s="5" t="s">
        <v>18</v>
      </c>
      <c r="I326" s="5">
        <v>72.793599999999998</v>
      </c>
      <c r="J326" s="12">
        <v>9.35</v>
      </c>
      <c r="K326" s="12">
        <v>0</v>
      </c>
      <c r="L326" s="5"/>
      <c r="M326" s="5" t="s">
        <v>18</v>
      </c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27.75" customHeight="1" x14ac:dyDescent="0.2">
      <c r="A327" s="5" t="s">
        <v>35</v>
      </c>
      <c r="B327" s="5">
        <v>217</v>
      </c>
      <c r="C327" s="10">
        <v>2</v>
      </c>
      <c r="D327" s="10">
        <v>1</v>
      </c>
      <c r="E327" s="5" t="s">
        <v>16</v>
      </c>
      <c r="F327" s="5" t="s">
        <v>17</v>
      </c>
      <c r="G327" s="5">
        <v>4</v>
      </c>
      <c r="H327" s="5" t="s">
        <v>18</v>
      </c>
      <c r="I327" s="5" t="s">
        <v>18</v>
      </c>
      <c r="J327" s="12">
        <v>8.65</v>
      </c>
      <c r="K327" s="12">
        <v>1.1000000000000001</v>
      </c>
      <c r="L327" s="5"/>
      <c r="M327" s="5" t="s">
        <v>18</v>
      </c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27.75" customHeight="1" x14ac:dyDescent="0.2">
      <c r="A328" s="5" t="s">
        <v>35</v>
      </c>
      <c r="B328" s="5">
        <v>203</v>
      </c>
      <c r="C328" s="10">
        <v>2</v>
      </c>
      <c r="D328" s="10">
        <v>2</v>
      </c>
      <c r="E328" s="5" t="s">
        <v>16</v>
      </c>
      <c r="F328" s="5" t="s">
        <v>17</v>
      </c>
      <c r="G328" s="5">
        <v>4</v>
      </c>
      <c r="H328" s="5" t="s">
        <v>18</v>
      </c>
      <c r="I328" s="5">
        <v>56.918399999999998</v>
      </c>
      <c r="J328" s="12">
        <v>2.13</v>
      </c>
      <c r="K328" s="12">
        <v>0.8</v>
      </c>
      <c r="L328" s="5"/>
      <c r="M328" s="5" t="s">
        <v>18</v>
      </c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27.75" customHeight="1" x14ac:dyDescent="0.2">
      <c r="A329" s="5" t="s">
        <v>35</v>
      </c>
      <c r="B329" s="5">
        <v>207</v>
      </c>
      <c r="C329" s="10">
        <v>2</v>
      </c>
      <c r="D329" s="10">
        <v>3</v>
      </c>
      <c r="E329" s="5" t="s">
        <v>19</v>
      </c>
      <c r="F329" s="5" t="s">
        <v>20</v>
      </c>
      <c r="G329" s="5">
        <v>4</v>
      </c>
      <c r="H329" s="5" t="s">
        <v>18</v>
      </c>
      <c r="I329" s="5">
        <v>60.403199999999998</v>
      </c>
      <c r="J329" s="12">
        <v>6.5</v>
      </c>
      <c r="K329" s="12">
        <v>0</v>
      </c>
      <c r="L329" s="5"/>
      <c r="M329" s="5" t="s">
        <v>18</v>
      </c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27.75" customHeight="1" x14ac:dyDescent="0.2">
      <c r="A330" s="5" t="s">
        <v>35</v>
      </c>
      <c r="B330" s="5">
        <v>215</v>
      </c>
      <c r="C330" s="10">
        <v>2</v>
      </c>
      <c r="D330" s="10">
        <v>4</v>
      </c>
      <c r="E330" s="5" t="s">
        <v>19</v>
      </c>
      <c r="F330" s="5" t="s">
        <v>20</v>
      </c>
      <c r="G330" s="5">
        <v>4</v>
      </c>
      <c r="H330" s="5" t="s">
        <v>18</v>
      </c>
      <c r="I330" s="5" t="s">
        <v>18</v>
      </c>
      <c r="J330" s="12">
        <v>10.7</v>
      </c>
      <c r="K330" s="12">
        <v>0.6</v>
      </c>
      <c r="L330" s="5"/>
      <c r="M330" s="5" t="s">
        <v>18</v>
      </c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27.75" customHeight="1" x14ac:dyDescent="0.2">
      <c r="A331" s="5" t="s">
        <v>35</v>
      </c>
      <c r="B331" s="5">
        <v>208</v>
      </c>
      <c r="C331" s="10">
        <v>2</v>
      </c>
      <c r="D331" s="10">
        <v>5</v>
      </c>
      <c r="E331" s="5" t="s">
        <v>21</v>
      </c>
      <c r="F331" s="5" t="s">
        <v>20</v>
      </c>
      <c r="G331" s="5">
        <v>6</v>
      </c>
      <c r="H331" s="5" t="s">
        <v>18</v>
      </c>
      <c r="I331" s="5">
        <v>58.467199999999998</v>
      </c>
      <c r="J331" s="12">
        <v>5.55</v>
      </c>
      <c r="K331" s="12">
        <v>0.4</v>
      </c>
      <c r="L331" s="5"/>
      <c r="M331" s="5" t="s">
        <v>18</v>
      </c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27.75" customHeight="1" x14ac:dyDescent="0.2">
      <c r="A332" s="5" t="s">
        <v>35</v>
      </c>
      <c r="B332" s="5">
        <v>218</v>
      </c>
      <c r="C332" s="10">
        <v>2</v>
      </c>
      <c r="D332" s="10">
        <v>6</v>
      </c>
      <c r="E332" s="5" t="s">
        <v>21</v>
      </c>
      <c r="F332" s="5" t="s">
        <v>20</v>
      </c>
      <c r="G332" s="5">
        <v>6</v>
      </c>
      <c r="H332" s="5" t="s">
        <v>18</v>
      </c>
      <c r="I332" s="5" t="s">
        <v>18</v>
      </c>
      <c r="J332" s="12">
        <v>2.2999999999999998</v>
      </c>
      <c r="K332" s="12">
        <v>0.6</v>
      </c>
      <c r="L332" s="5"/>
      <c r="M332" s="5" t="s">
        <v>18</v>
      </c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27.75" customHeight="1" x14ac:dyDescent="0.2">
      <c r="A333" s="5" t="s">
        <v>35</v>
      </c>
      <c r="B333" s="5">
        <v>213</v>
      </c>
      <c r="C333" s="10">
        <v>2</v>
      </c>
      <c r="D333" s="10">
        <v>7</v>
      </c>
      <c r="E333" s="5" t="s">
        <v>22</v>
      </c>
      <c r="F333" s="5" t="s">
        <v>17</v>
      </c>
      <c r="G333" s="5">
        <v>3.76</v>
      </c>
      <c r="H333" s="5" t="s">
        <v>18</v>
      </c>
      <c r="I333" s="5">
        <v>60.983999999999995</v>
      </c>
      <c r="J333" s="12">
        <v>22.6</v>
      </c>
      <c r="K333" s="12">
        <v>0.4</v>
      </c>
      <c r="L333" s="5"/>
      <c r="M333" s="5" t="s">
        <v>18</v>
      </c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27.75" customHeight="1" x14ac:dyDescent="0.2">
      <c r="A334" s="5" t="s">
        <v>35</v>
      </c>
      <c r="B334" s="5">
        <v>209</v>
      </c>
      <c r="C334" s="10">
        <v>2</v>
      </c>
      <c r="D334" s="10">
        <v>8</v>
      </c>
      <c r="E334" s="5" t="s">
        <v>22</v>
      </c>
      <c r="F334" s="5" t="s">
        <v>17</v>
      </c>
      <c r="G334" s="5">
        <v>3.76</v>
      </c>
      <c r="H334" s="5" t="s">
        <v>18</v>
      </c>
      <c r="I334" s="5">
        <v>73.567999999999998</v>
      </c>
      <c r="J334" s="12">
        <v>26.2</v>
      </c>
      <c r="K334" s="12">
        <v>0.4</v>
      </c>
      <c r="L334" s="5"/>
      <c r="M334" s="5" t="s">
        <v>18</v>
      </c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27.75" customHeight="1" x14ac:dyDescent="0.2">
      <c r="A335" s="5" t="s">
        <v>35</v>
      </c>
      <c r="B335" s="5">
        <v>214</v>
      </c>
      <c r="C335" s="10">
        <v>2</v>
      </c>
      <c r="D335" s="10">
        <v>9</v>
      </c>
      <c r="E335" s="5" t="s">
        <v>23</v>
      </c>
      <c r="F335" s="5" t="s">
        <v>20</v>
      </c>
      <c r="G335" s="5">
        <v>9.6</v>
      </c>
      <c r="H335" s="5" t="s">
        <v>18</v>
      </c>
      <c r="I335" s="5" t="s">
        <v>18</v>
      </c>
      <c r="J335" s="12">
        <v>8.3000000000000007</v>
      </c>
      <c r="K335" s="12">
        <v>0.5</v>
      </c>
      <c r="L335" s="5"/>
      <c r="M335" s="5" t="s">
        <v>18</v>
      </c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27.75" customHeight="1" x14ac:dyDescent="0.2">
      <c r="A336" s="5" t="s">
        <v>35</v>
      </c>
      <c r="B336" s="5">
        <v>216</v>
      </c>
      <c r="C336" s="10">
        <v>2</v>
      </c>
      <c r="D336" s="10">
        <v>10</v>
      </c>
      <c r="E336" s="5" t="s">
        <v>23</v>
      </c>
      <c r="F336" s="5" t="s">
        <v>20</v>
      </c>
      <c r="G336" s="5">
        <v>9.6</v>
      </c>
      <c r="H336" s="5" t="s">
        <v>18</v>
      </c>
      <c r="I336" s="5">
        <v>73.374399999999994</v>
      </c>
      <c r="J336" s="12">
        <v>17.8</v>
      </c>
      <c r="K336" s="12">
        <v>0.4</v>
      </c>
      <c r="L336" s="5"/>
      <c r="M336" s="5" t="s">
        <v>18</v>
      </c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27.75" customHeight="1" x14ac:dyDescent="0.2">
      <c r="A337" s="5" t="s">
        <v>35</v>
      </c>
      <c r="B337" s="5">
        <v>205</v>
      </c>
      <c r="C337" s="10">
        <v>2</v>
      </c>
      <c r="D337" s="10">
        <v>11</v>
      </c>
      <c r="E337" s="5" t="s">
        <v>24</v>
      </c>
      <c r="F337" s="5" t="s">
        <v>17</v>
      </c>
      <c r="G337" s="5" t="s">
        <v>25</v>
      </c>
      <c r="H337" s="5" t="s">
        <v>18</v>
      </c>
      <c r="I337" s="5">
        <v>70.470399999999998</v>
      </c>
      <c r="J337" s="12">
        <v>13.7</v>
      </c>
      <c r="K337" s="12">
        <v>1.3</v>
      </c>
      <c r="L337" s="5"/>
      <c r="M337" s="5" t="s">
        <v>18</v>
      </c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27.75" customHeight="1" x14ac:dyDescent="0.2">
      <c r="A338" s="5" t="s">
        <v>35</v>
      </c>
      <c r="B338" s="5">
        <v>201</v>
      </c>
      <c r="C338" s="10">
        <v>2</v>
      </c>
      <c r="D338" s="10">
        <v>12</v>
      </c>
      <c r="E338" s="5" t="s">
        <v>24</v>
      </c>
      <c r="F338" s="5" t="s">
        <v>17</v>
      </c>
      <c r="G338" s="5" t="s">
        <v>25</v>
      </c>
      <c r="H338" s="5" t="s">
        <v>18</v>
      </c>
      <c r="I338" s="5">
        <v>73.567999999999998</v>
      </c>
      <c r="J338" s="12">
        <v>9.9</v>
      </c>
      <c r="K338" s="12">
        <v>0.6</v>
      </c>
      <c r="L338" s="5"/>
      <c r="M338" s="5" t="s">
        <v>18</v>
      </c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27.75" customHeight="1" x14ac:dyDescent="0.2">
      <c r="A339" s="5" t="s">
        <v>35</v>
      </c>
      <c r="B339" s="5">
        <v>211</v>
      </c>
      <c r="C339" s="10">
        <v>2</v>
      </c>
      <c r="D339" s="10">
        <v>13</v>
      </c>
      <c r="E339" s="5" t="s">
        <v>26</v>
      </c>
      <c r="F339" s="5" t="s">
        <v>20</v>
      </c>
      <c r="G339" s="5" t="s">
        <v>27</v>
      </c>
      <c r="H339" s="5" t="s">
        <v>18</v>
      </c>
      <c r="I339" s="5">
        <v>60.983999999999995</v>
      </c>
      <c r="J339" s="12">
        <v>5.34</v>
      </c>
      <c r="K339" s="12">
        <v>0</v>
      </c>
      <c r="L339" s="5"/>
      <c r="M339" s="5" t="s">
        <v>18</v>
      </c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27.75" customHeight="1" x14ac:dyDescent="0.2">
      <c r="A340" s="5" t="s">
        <v>35</v>
      </c>
      <c r="B340" s="5">
        <v>216</v>
      </c>
      <c r="C340" s="10">
        <v>2</v>
      </c>
      <c r="D340" s="10">
        <v>14</v>
      </c>
      <c r="E340" s="5" t="s">
        <v>26</v>
      </c>
      <c r="F340" s="5" t="s">
        <v>20</v>
      </c>
      <c r="G340" s="5" t="s">
        <v>27</v>
      </c>
      <c r="H340" s="5" t="s">
        <v>18</v>
      </c>
      <c r="I340" s="5" t="s">
        <v>18</v>
      </c>
      <c r="J340" s="12">
        <v>6.4</v>
      </c>
      <c r="K340" s="12">
        <v>0</v>
      </c>
      <c r="L340" s="5"/>
      <c r="M340" s="5" t="s">
        <v>18</v>
      </c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27.75" customHeight="1" x14ac:dyDescent="0.2">
      <c r="A341" s="5" t="s">
        <v>35</v>
      </c>
      <c r="B341" s="5">
        <v>204</v>
      </c>
      <c r="C341" s="10">
        <v>2</v>
      </c>
      <c r="D341" s="10">
        <v>15</v>
      </c>
      <c r="E341" s="5" t="s">
        <v>28</v>
      </c>
      <c r="F341" s="5" t="s">
        <v>28</v>
      </c>
      <c r="G341" s="13" t="s">
        <v>29</v>
      </c>
      <c r="H341" s="5" t="s">
        <v>18</v>
      </c>
      <c r="I341" s="5">
        <v>57.692799999999998</v>
      </c>
      <c r="J341" s="12">
        <v>2.25</v>
      </c>
      <c r="K341" s="12">
        <v>1</v>
      </c>
      <c r="L341" s="5"/>
      <c r="M341" s="5" t="s">
        <v>18</v>
      </c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27.75" customHeight="1" x14ac:dyDescent="0.2">
      <c r="A342" s="5" t="s">
        <v>35</v>
      </c>
      <c r="B342" s="5">
        <v>202</v>
      </c>
      <c r="C342" s="10">
        <v>2</v>
      </c>
      <c r="D342" s="10">
        <v>16</v>
      </c>
      <c r="E342" s="5" t="s">
        <v>30</v>
      </c>
      <c r="F342" s="5" t="s">
        <v>30</v>
      </c>
      <c r="G342" s="13" t="s">
        <v>29</v>
      </c>
      <c r="H342" s="5" t="s">
        <v>18</v>
      </c>
      <c r="I342" s="5">
        <v>59.241599999999998</v>
      </c>
      <c r="J342" s="12">
        <v>4.0999999999999996</v>
      </c>
      <c r="K342" s="12">
        <v>0.7</v>
      </c>
      <c r="L342" s="5"/>
      <c r="M342" s="5" t="s">
        <v>18</v>
      </c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27.75" customHeight="1" x14ac:dyDescent="0.2">
      <c r="A343" s="5" t="s">
        <v>35</v>
      </c>
      <c r="B343" s="5">
        <v>212</v>
      </c>
      <c r="C343" s="10">
        <v>2</v>
      </c>
      <c r="D343" s="10">
        <v>17</v>
      </c>
      <c r="E343" s="5" t="s">
        <v>31</v>
      </c>
      <c r="F343" s="5" t="s">
        <v>32</v>
      </c>
      <c r="G343" s="5">
        <v>6</v>
      </c>
      <c r="H343" s="5" t="s">
        <v>18</v>
      </c>
      <c r="I343" s="5">
        <v>48.012799999999999</v>
      </c>
      <c r="J343" s="12">
        <v>26.5</v>
      </c>
      <c r="K343" s="12">
        <v>0.4</v>
      </c>
      <c r="L343" s="5"/>
      <c r="M343" s="5" t="s">
        <v>18</v>
      </c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27.75" customHeight="1" x14ac:dyDescent="0.2">
      <c r="A344" s="5" t="s">
        <v>35</v>
      </c>
      <c r="B344" s="5">
        <v>210</v>
      </c>
      <c r="C344" s="10">
        <v>2</v>
      </c>
      <c r="D344" s="10">
        <v>18</v>
      </c>
      <c r="E344" s="5" t="s">
        <v>31</v>
      </c>
      <c r="F344" s="5" t="s">
        <v>32</v>
      </c>
      <c r="G344" s="5">
        <v>6</v>
      </c>
      <c r="H344" s="5" t="s">
        <v>18</v>
      </c>
      <c r="I344" s="5">
        <v>56.724800000000002</v>
      </c>
      <c r="J344" s="12">
        <v>12.7</v>
      </c>
      <c r="K344" s="12">
        <v>0.1</v>
      </c>
      <c r="L344" s="5"/>
      <c r="M344" s="5" t="s">
        <v>18</v>
      </c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27.75" customHeight="1" x14ac:dyDescent="0.2">
      <c r="A345" s="5" t="s">
        <v>35</v>
      </c>
      <c r="B345" s="5">
        <v>311</v>
      </c>
      <c r="C345" s="10">
        <v>3</v>
      </c>
      <c r="D345" s="10">
        <v>1</v>
      </c>
      <c r="E345" s="5" t="s">
        <v>16</v>
      </c>
      <c r="F345" s="5" t="s">
        <v>17</v>
      </c>
      <c r="G345" s="5">
        <v>4</v>
      </c>
      <c r="H345" s="5" t="s">
        <v>18</v>
      </c>
      <c r="I345" s="5">
        <v>57.886400000000002</v>
      </c>
      <c r="J345" s="12">
        <v>18.399999999999999</v>
      </c>
      <c r="K345" s="12">
        <v>0</v>
      </c>
      <c r="L345" s="5"/>
      <c r="M345" s="5" t="s">
        <v>18</v>
      </c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27.75" customHeight="1" x14ac:dyDescent="0.2">
      <c r="A346" s="5" t="s">
        <v>35</v>
      </c>
      <c r="B346" s="5">
        <v>309</v>
      </c>
      <c r="C346" s="10">
        <v>3</v>
      </c>
      <c r="D346" s="10">
        <v>2</v>
      </c>
      <c r="E346" s="5" t="s">
        <v>16</v>
      </c>
      <c r="F346" s="5" t="s">
        <v>17</v>
      </c>
      <c r="G346" s="5">
        <v>4</v>
      </c>
      <c r="H346" s="5" t="s">
        <v>18</v>
      </c>
      <c r="I346" s="5">
        <v>57.112000000000002</v>
      </c>
      <c r="J346" s="12">
        <v>6.1</v>
      </c>
      <c r="K346" s="12">
        <v>0.6</v>
      </c>
      <c r="L346" s="5"/>
      <c r="M346" s="5" t="s">
        <v>18</v>
      </c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27.75" customHeight="1" x14ac:dyDescent="0.2">
      <c r="A347" s="5" t="s">
        <v>35</v>
      </c>
      <c r="B347" s="5">
        <v>310</v>
      </c>
      <c r="C347" s="10">
        <v>3</v>
      </c>
      <c r="D347" s="10">
        <v>3</v>
      </c>
      <c r="E347" s="5" t="s">
        <v>19</v>
      </c>
      <c r="F347" s="5" t="s">
        <v>20</v>
      </c>
      <c r="G347" s="5">
        <v>4</v>
      </c>
      <c r="H347" s="5" t="s">
        <v>18</v>
      </c>
      <c r="I347" s="5">
        <v>54.982399999999998</v>
      </c>
      <c r="J347" s="12">
        <v>15.3</v>
      </c>
      <c r="K347" s="12">
        <v>1.7</v>
      </c>
      <c r="L347" s="5"/>
      <c r="M347" s="5" t="s">
        <v>18</v>
      </c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27.75" customHeight="1" x14ac:dyDescent="0.2">
      <c r="A348" s="5" t="s">
        <v>35</v>
      </c>
      <c r="B348" s="5">
        <v>317</v>
      </c>
      <c r="C348" s="10">
        <v>3</v>
      </c>
      <c r="D348" s="10">
        <v>4</v>
      </c>
      <c r="E348" s="5" t="s">
        <v>19</v>
      </c>
      <c r="F348" s="5" t="s">
        <v>20</v>
      </c>
      <c r="G348" s="5">
        <v>4</v>
      </c>
      <c r="H348" s="5" t="s">
        <v>18</v>
      </c>
      <c r="I348" s="5" t="s">
        <v>18</v>
      </c>
      <c r="J348" s="12">
        <v>5.27</v>
      </c>
      <c r="K348" s="12">
        <v>0.7</v>
      </c>
      <c r="L348" s="5"/>
      <c r="M348" s="5" t="s">
        <v>18</v>
      </c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27.75" customHeight="1" x14ac:dyDescent="0.2">
      <c r="A349" s="5" t="s">
        <v>35</v>
      </c>
      <c r="B349" s="5">
        <v>304</v>
      </c>
      <c r="C349" s="10">
        <v>3</v>
      </c>
      <c r="D349" s="10">
        <v>5</v>
      </c>
      <c r="E349" s="5" t="s">
        <v>21</v>
      </c>
      <c r="F349" s="5" t="s">
        <v>20</v>
      </c>
      <c r="G349" s="5">
        <v>6</v>
      </c>
      <c r="H349" s="5" t="s">
        <v>18</v>
      </c>
      <c r="I349" s="5">
        <v>65.630399999999995</v>
      </c>
      <c r="J349" s="12">
        <v>5.98</v>
      </c>
      <c r="K349" s="12">
        <v>0.4</v>
      </c>
      <c r="L349" s="5"/>
      <c r="M349" s="5" t="s">
        <v>18</v>
      </c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27.75" customHeight="1" x14ac:dyDescent="0.2">
      <c r="A350" s="5" t="s">
        <v>35</v>
      </c>
      <c r="B350" s="5">
        <v>318</v>
      </c>
      <c r="C350" s="10">
        <v>3</v>
      </c>
      <c r="D350" s="10">
        <v>6</v>
      </c>
      <c r="E350" s="5" t="s">
        <v>21</v>
      </c>
      <c r="F350" s="5" t="s">
        <v>20</v>
      </c>
      <c r="G350" s="5">
        <v>6</v>
      </c>
      <c r="H350" s="5" t="s">
        <v>18</v>
      </c>
      <c r="I350" s="5" t="s">
        <v>18</v>
      </c>
      <c r="J350" s="12">
        <v>2.8</v>
      </c>
      <c r="K350" s="12">
        <v>0.5</v>
      </c>
      <c r="L350" s="5"/>
      <c r="M350" s="5" t="s">
        <v>18</v>
      </c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27.75" customHeight="1" x14ac:dyDescent="0.2">
      <c r="A351" s="5" t="s">
        <v>35</v>
      </c>
      <c r="B351" s="5">
        <v>302</v>
      </c>
      <c r="C351" s="10">
        <v>3</v>
      </c>
      <c r="D351" s="10">
        <v>7</v>
      </c>
      <c r="E351" s="5" t="s">
        <v>22</v>
      </c>
      <c r="F351" s="5" t="s">
        <v>17</v>
      </c>
      <c r="G351" s="5">
        <v>3.76</v>
      </c>
      <c r="H351" s="5" t="s">
        <v>18</v>
      </c>
      <c r="I351" s="5">
        <v>65.533599999999993</v>
      </c>
      <c r="J351" s="12">
        <v>8.6</v>
      </c>
      <c r="K351" s="12">
        <v>0.9</v>
      </c>
      <c r="L351" s="5"/>
      <c r="M351" s="5" t="s">
        <v>18</v>
      </c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27.75" customHeight="1" x14ac:dyDescent="0.2">
      <c r="A352" s="5" t="s">
        <v>35</v>
      </c>
      <c r="B352" s="5">
        <v>316</v>
      </c>
      <c r="C352" s="10">
        <v>3</v>
      </c>
      <c r="D352" s="10">
        <v>8</v>
      </c>
      <c r="E352" s="5" t="s">
        <v>22</v>
      </c>
      <c r="F352" s="5" t="s">
        <v>17</v>
      </c>
      <c r="G352" s="5">
        <v>3.76</v>
      </c>
      <c r="H352" s="5" t="s">
        <v>18</v>
      </c>
      <c r="I352" s="5" t="s">
        <v>18</v>
      </c>
      <c r="J352" s="12">
        <v>10.7</v>
      </c>
      <c r="K352" s="12">
        <v>0.6</v>
      </c>
      <c r="L352" s="5"/>
      <c r="M352" s="5" t="s">
        <v>18</v>
      </c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27.75" customHeight="1" x14ac:dyDescent="0.2">
      <c r="A353" s="5" t="s">
        <v>35</v>
      </c>
      <c r="B353" s="5">
        <v>306</v>
      </c>
      <c r="C353" s="10">
        <v>3</v>
      </c>
      <c r="D353" s="10">
        <v>9</v>
      </c>
      <c r="E353" s="5" t="s">
        <v>23</v>
      </c>
      <c r="F353" s="5" t="s">
        <v>20</v>
      </c>
      <c r="G353" s="5">
        <v>9.6</v>
      </c>
      <c r="H353" s="5" t="s">
        <v>18</v>
      </c>
      <c r="I353" s="5">
        <v>69.695999999999998</v>
      </c>
      <c r="J353" s="12">
        <v>13.6</v>
      </c>
      <c r="K353" s="12">
        <v>0.1</v>
      </c>
      <c r="L353" s="5"/>
      <c r="M353" s="5" t="s">
        <v>18</v>
      </c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27.75" customHeight="1" x14ac:dyDescent="0.2">
      <c r="A354" s="5" t="s">
        <v>35</v>
      </c>
      <c r="B354" s="5">
        <v>315</v>
      </c>
      <c r="C354" s="10">
        <v>3</v>
      </c>
      <c r="D354" s="10">
        <v>10</v>
      </c>
      <c r="E354" s="5" t="s">
        <v>23</v>
      </c>
      <c r="F354" s="5" t="s">
        <v>20</v>
      </c>
      <c r="G354" s="5">
        <v>9.6</v>
      </c>
      <c r="H354" s="5" t="s">
        <v>18</v>
      </c>
      <c r="I354" s="5" t="s">
        <v>18</v>
      </c>
      <c r="J354" s="12">
        <v>11.7</v>
      </c>
      <c r="K354" s="12">
        <v>0.3</v>
      </c>
      <c r="L354" s="5"/>
      <c r="M354" s="5" t="s">
        <v>18</v>
      </c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27.75" customHeight="1" x14ac:dyDescent="0.2">
      <c r="A355" s="5" t="s">
        <v>35</v>
      </c>
      <c r="B355" s="5">
        <v>312</v>
      </c>
      <c r="C355" s="10">
        <v>3</v>
      </c>
      <c r="D355" s="10">
        <v>11</v>
      </c>
      <c r="E355" s="5" t="s">
        <v>24</v>
      </c>
      <c r="F355" s="5" t="s">
        <v>17</v>
      </c>
      <c r="G355" s="5" t="s">
        <v>25</v>
      </c>
      <c r="H355" s="5" t="s">
        <v>18</v>
      </c>
      <c r="I355" s="5">
        <v>56.531199999999998</v>
      </c>
      <c r="J355" s="12">
        <v>9.6999999999999993</v>
      </c>
      <c r="K355" s="12">
        <v>0.1</v>
      </c>
      <c r="L355" s="5"/>
      <c r="M355" s="5" t="s">
        <v>18</v>
      </c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27.75" customHeight="1" x14ac:dyDescent="0.2">
      <c r="A356" s="5" t="s">
        <v>35</v>
      </c>
      <c r="B356" s="5">
        <v>303</v>
      </c>
      <c r="C356" s="10">
        <v>3</v>
      </c>
      <c r="D356" s="10">
        <v>12</v>
      </c>
      <c r="E356" s="5" t="s">
        <v>24</v>
      </c>
      <c r="F356" s="5" t="s">
        <v>17</v>
      </c>
      <c r="G356" s="5" t="s">
        <v>25</v>
      </c>
      <c r="H356" s="5" t="s">
        <v>18</v>
      </c>
      <c r="I356" s="5">
        <v>69.695999999999998</v>
      </c>
      <c r="J356" s="12">
        <v>2.4</v>
      </c>
      <c r="K356" s="12">
        <v>0.7</v>
      </c>
      <c r="L356" s="5"/>
      <c r="M356" s="5" t="s">
        <v>18</v>
      </c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27.75" customHeight="1" x14ac:dyDescent="0.2">
      <c r="A357" s="5" t="s">
        <v>35</v>
      </c>
      <c r="B357" s="5">
        <v>305</v>
      </c>
      <c r="C357" s="10">
        <v>3</v>
      </c>
      <c r="D357" s="10">
        <v>13</v>
      </c>
      <c r="E357" s="5" t="s">
        <v>26</v>
      </c>
      <c r="F357" s="5" t="s">
        <v>20</v>
      </c>
      <c r="G357" s="5" t="s">
        <v>27</v>
      </c>
      <c r="H357" s="5" t="s">
        <v>18</v>
      </c>
      <c r="I357" s="5">
        <v>65.823999999999998</v>
      </c>
      <c r="J357" s="12">
        <v>12.05</v>
      </c>
      <c r="K357" s="12">
        <v>0</v>
      </c>
      <c r="L357" s="5"/>
      <c r="M357" s="5" t="s">
        <v>18</v>
      </c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27.75" customHeight="1" x14ac:dyDescent="0.2">
      <c r="A358" s="5" t="s">
        <v>35</v>
      </c>
      <c r="B358" s="5">
        <v>313</v>
      </c>
      <c r="C358" s="10">
        <v>3</v>
      </c>
      <c r="D358" s="10">
        <v>14</v>
      </c>
      <c r="E358" s="5" t="s">
        <v>26</v>
      </c>
      <c r="F358" s="5" t="s">
        <v>20</v>
      </c>
      <c r="G358" s="5" t="s">
        <v>27</v>
      </c>
      <c r="H358" s="5" t="s">
        <v>18</v>
      </c>
      <c r="I358" s="5" t="s">
        <v>18</v>
      </c>
      <c r="J358" s="12">
        <v>18.8</v>
      </c>
      <c r="K358" s="12">
        <v>0</v>
      </c>
      <c r="L358" s="5"/>
      <c r="M358" s="5" t="s">
        <v>18</v>
      </c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27.75" customHeight="1" x14ac:dyDescent="0.2">
      <c r="A359" s="5" t="s">
        <v>35</v>
      </c>
      <c r="B359" s="5">
        <v>301</v>
      </c>
      <c r="C359" s="10">
        <v>3</v>
      </c>
      <c r="D359" s="10">
        <v>15</v>
      </c>
      <c r="E359" s="5" t="s">
        <v>28</v>
      </c>
      <c r="F359" s="5" t="s">
        <v>28</v>
      </c>
      <c r="G359" s="13" t="s">
        <v>29</v>
      </c>
      <c r="H359" s="5" t="s">
        <v>18</v>
      </c>
      <c r="I359" s="5">
        <v>55.756799999999998</v>
      </c>
      <c r="J359" s="12">
        <v>5.5</v>
      </c>
      <c r="K359" s="12">
        <v>0</v>
      </c>
      <c r="L359" s="5"/>
      <c r="M359" s="5" t="s">
        <v>18</v>
      </c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27.75" customHeight="1" x14ac:dyDescent="0.2">
      <c r="A360" s="5" t="s">
        <v>35</v>
      </c>
      <c r="B360" s="5">
        <v>314</v>
      </c>
      <c r="C360" s="10">
        <v>3</v>
      </c>
      <c r="D360" s="10">
        <v>16</v>
      </c>
      <c r="E360" s="5" t="s">
        <v>30</v>
      </c>
      <c r="F360" s="5" t="s">
        <v>30</v>
      </c>
      <c r="G360" s="13" t="s">
        <v>29</v>
      </c>
      <c r="H360" s="5" t="s">
        <v>18</v>
      </c>
      <c r="I360" s="5" t="s">
        <v>18</v>
      </c>
      <c r="J360" s="12">
        <v>3.3</v>
      </c>
      <c r="K360" s="12">
        <v>0.7</v>
      </c>
      <c r="L360" s="5"/>
      <c r="M360" s="5" t="s">
        <v>18</v>
      </c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27.75" customHeight="1" x14ac:dyDescent="0.2">
      <c r="A361" s="5" t="s">
        <v>35</v>
      </c>
      <c r="B361" s="5">
        <v>308</v>
      </c>
      <c r="C361" s="10">
        <v>3</v>
      </c>
      <c r="D361" s="10">
        <v>17</v>
      </c>
      <c r="E361" s="5" t="s">
        <v>31</v>
      </c>
      <c r="F361" s="5" t="s">
        <v>32</v>
      </c>
      <c r="G361" s="5">
        <v>6</v>
      </c>
      <c r="H361" s="5" t="s">
        <v>18</v>
      </c>
      <c r="I361" s="5">
        <v>55.563200000000002</v>
      </c>
      <c r="J361" s="12">
        <v>20</v>
      </c>
      <c r="K361" s="12">
        <v>1.2</v>
      </c>
      <c r="L361" s="5"/>
      <c r="M361" s="5" t="s">
        <v>18</v>
      </c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27.75" customHeight="1" x14ac:dyDescent="0.2">
      <c r="A362" s="5" t="s">
        <v>35</v>
      </c>
      <c r="B362" s="5">
        <v>307</v>
      </c>
      <c r="C362" s="10">
        <v>3</v>
      </c>
      <c r="D362" s="10">
        <v>18</v>
      </c>
      <c r="E362" s="5" t="s">
        <v>31</v>
      </c>
      <c r="F362" s="5" t="s">
        <v>32</v>
      </c>
      <c r="G362" s="5">
        <v>6</v>
      </c>
      <c r="H362" s="5" t="s">
        <v>18</v>
      </c>
      <c r="I362" s="5">
        <v>59.822399999999995</v>
      </c>
      <c r="J362" s="12">
        <v>12</v>
      </c>
      <c r="K362" s="12">
        <v>0.4</v>
      </c>
      <c r="L362" s="5"/>
      <c r="M362" s="5" t="s">
        <v>18</v>
      </c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27.75" customHeight="1" x14ac:dyDescent="0.2">
      <c r="A363" s="5" t="s">
        <v>35</v>
      </c>
      <c r="B363" s="5">
        <v>403</v>
      </c>
      <c r="C363" s="10">
        <v>4</v>
      </c>
      <c r="D363" s="10">
        <v>1</v>
      </c>
      <c r="E363" s="5" t="s">
        <v>16</v>
      </c>
      <c r="F363" s="5" t="s">
        <v>17</v>
      </c>
      <c r="G363" s="5">
        <v>4</v>
      </c>
      <c r="H363" s="5" t="s">
        <v>18</v>
      </c>
      <c r="I363" s="5">
        <v>52.659200000000006</v>
      </c>
      <c r="J363" s="12">
        <v>28.9</v>
      </c>
      <c r="K363" s="12">
        <v>0.8</v>
      </c>
      <c r="L363" s="5"/>
      <c r="M363" s="5" t="s">
        <v>18</v>
      </c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27.75" customHeight="1" x14ac:dyDescent="0.2">
      <c r="A364" s="5" t="s">
        <v>35</v>
      </c>
      <c r="B364" s="5">
        <v>412</v>
      </c>
      <c r="C364" s="10">
        <v>4</v>
      </c>
      <c r="D364" s="10">
        <v>2</v>
      </c>
      <c r="E364" s="5" t="s">
        <v>16</v>
      </c>
      <c r="F364" s="5" t="s">
        <v>17</v>
      </c>
      <c r="G364" s="5">
        <v>4</v>
      </c>
      <c r="H364" s="5" t="s">
        <v>18</v>
      </c>
      <c r="I364" s="5">
        <v>63.887999999999998</v>
      </c>
      <c r="J364" s="12">
        <v>9.35</v>
      </c>
      <c r="K364" s="12">
        <v>0.8</v>
      </c>
      <c r="L364" s="5"/>
      <c r="M364" s="5" t="s">
        <v>18</v>
      </c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27.75" customHeight="1" x14ac:dyDescent="0.2">
      <c r="A365" s="5" t="s">
        <v>35</v>
      </c>
      <c r="B365" s="5">
        <v>415</v>
      </c>
      <c r="C365" s="10">
        <v>4</v>
      </c>
      <c r="D365" s="10">
        <v>3</v>
      </c>
      <c r="E365" s="5" t="s">
        <v>19</v>
      </c>
      <c r="F365" s="5" t="s">
        <v>20</v>
      </c>
      <c r="G365" s="5">
        <v>4</v>
      </c>
      <c r="H365" s="5" t="s">
        <v>18</v>
      </c>
      <c r="I365" s="5" t="s">
        <v>18</v>
      </c>
      <c r="J365" s="12">
        <v>8.8000000000000007</v>
      </c>
      <c r="K365" s="12">
        <v>0.8</v>
      </c>
      <c r="L365" s="5"/>
      <c r="M365" s="5" t="s">
        <v>18</v>
      </c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27.75" customHeight="1" x14ac:dyDescent="0.2">
      <c r="A366" s="5" t="s">
        <v>35</v>
      </c>
      <c r="B366" s="5">
        <v>418</v>
      </c>
      <c r="C366" s="10">
        <v>4</v>
      </c>
      <c r="D366" s="10">
        <v>4</v>
      </c>
      <c r="E366" s="5" t="s">
        <v>19</v>
      </c>
      <c r="F366" s="5" t="s">
        <v>20</v>
      </c>
      <c r="G366" s="5">
        <v>4</v>
      </c>
      <c r="H366" s="5" t="s">
        <v>18</v>
      </c>
      <c r="I366" s="5" t="s">
        <v>18</v>
      </c>
      <c r="J366" s="12">
        <v>3.4</v>
      </c>
      <c r="K366" s="12">
        <v>0.2</v>
      </c>
      <c r="L366" s="5"/>
      <c r="M366" s="5" t="s">
        <v>18</v>
      </c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27.75" customHeight="1" x14ac:dyDescent="0.2">
      <c r="A367" s="5" t="s">
        <v>35</v>
      </c>
      <c r="B367" s="5">
        <v>407</v>
      </c>
      <c r="C367" s="10">
        <v>4</v>
      </c>
      <c r="D367" s="10">
        <v>5</v>
      </c>
      <c r="E367" s="5" t="s">
        <v>21</v>
      </c>
      <c r="F367" s="5" t="s">
        <v>20</v>
      </c>
      <c r="G367" s="5">
        <v>6</v>
      </c>
      <c r="H367" s="5" t="s">
        <v>18</v>
      </c>
      <c r="I367" s="5">
        <v>51.691199999999995</v>
      </c>
      <c r="J367" s="12">
        <v>2.85</v>
      </c>
      <c r="K367" s="12">
        <v>0.4</v>
      </c>
      <c r="L367" s="5"/>
      <c r="M367" s="5" t="s">
        <v>18</v>
      </c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27.75" customHeight="1" x14ac:dyDescent="0.2">
      <c r="A368" s="5" t="s">
        <v>35</v>
      </c>
      <c r="B368" s="5">
        <v>409</v>
      </c>
      <c r="C368" s="10">
        <v>4</v>
      </c>
      <c r="D368" s="10">
        <v>6</v>
      </c>
      <c r="E368" s="5" t="s">
        <v>21</v>
      </c>
      <c r="F368" s="5" t="s">
        <v>20</v>
      </c>
      <c r="G368" s="5">
        <v>6</v>
      </c>
      <c r="H368" s="5" t="s">
        <v>18</v>
      </c>
      <c r="I368" s="5">
        <v>56.531199999999998</v>
      </c>
      <c r="J368" s="12">
        <v>8.25</v>
      </c>
      <c r="K368" s="12">
        <v>0.4</v>
      </c>
      <c r="L368" s="5"/>
      <c r="M368" s="5" t="s">
        <v>18</v>
      </c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27.75" customHeight="1" x14ac:dyDescent="0.2">
      <c r="A369" s="5" t="s">
        <v>35</v>
      </c>
      <c r="B369" s="5">
        <v>402</v>
      </c>
      <c r="C369" s="10">
        <v>4</v>
      </c>
      <c r="D369" s="10">
        <v>7</v>
      </c>
      <c r="E369" s="5" t="s">
        <v>22</v>
      </c>
      <c r="F369" s="5" t="s">
        <v>17</v>
      </c>
      <c r="G369" s="5">
        <v>3.76</v>
      </c>
      <c r="H369" s="5" t="s">
        <v>18</v>
      </c>
      <c r="I369" s="5">
        <v>66.211199999999991</v>
      </c>
      <c r="J369" s="12">
        <v>19.3</v>
      </c>
      <c r="K369" s="12">
        <v>0.4</v>
      </c>
      <c r="L369" s="5"/>
      <c r="M369" s="5" t="s">
        <v>18</v>
      </c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27.75" customHeight="1" x14ac:dyDescent="0.2">
      <c r="A370" s="5" t="s">
        <v>35</v>
      </c>
      <c r="B370" s="5">
        <v>414</v>
      </c>
      <c r="C370" s="10">
        <v>4</v>
      </c>
      <c r="D370" s="10">
        <v>8</v>
      </c>
      <c r="E370" s="5" t="s">
        <v>22</v>
      </c>
      <c r="F370" s="5" t="s">
        <v>17</v>
      </c>
      <c r="G370" s="5">
        <v>3.76</v>
      </c>
      <c r="H370" s="5" t="s">
        <v>18</v>
      </c>
      <c r="I370" s="5" t="s">
        <v>18</v>
      </c>
      <c r="J370" s="12">
        <v>4.3</v>
      </c>
      <c r="K370" s="12">
        <v>0</v>
      </c>
      <c r="L370" s="5"/>
      <c r="M370" s="5" t="s">
        <v>18</v>
      </c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27.75" customHeight="1" x14ac:dyDescent="0.2">
      <c r="A371" s="5" t="s">
        <v>35</v>
      </c>
      <c r="B371" s="5">
        <v>413</v>
      </c>
      <c r="C371" s="10">
        <v>4</v>
      </c>
      <c r="D371" s="10">
        <v>9</v>
      </c>
      <c r="E371" s="5" t="s">
        <v>23</v>
      </c>
      <c r="F371" s="5" t="s">
        <v>20</v>
      </c>
      <c r="G371" s="5">
        <v>9.6</v>
      </c>
      <c r="H371" s="5" t="s">
        <v>18</v>
      </c>
      <c r="I371" s="5" t="s">
        <v>18</v>
      </c>
      <c r="J371" s="12">
        <v>13.8</v>
      </c>
      <c r="K371" s="12">
        <v>0.8</v>
      </c>
      <c r="L371" s="5"/>
      <c r="M371" s="5" t="s">
        <v>18</v>
      </c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27.75" customHeight="1" x14ac:dyDescent="0.2">
      <c r="A372" s="5" t="s">
        <v>35</v>
      </c>
      <c r="B372" s="5">
        <v>417</v>
      </c>
      <c r="C372" s="10">
        <v>4</v>
      </c>
      <c r="D372" s="10">
        <v>10</v>
      </c>
      <c r="E372" s="5" t="s">
        <v>23</v>
      </c>
      <c r="F372" s="5" t="s">
        <v>20</v>
      </c>
      <c r="G372" s="5">
        <v>9.6</v>
      </c>
      <c r="H372" s="5" t="s">
        <v>18</v>
      </c>
      <c r="I372" s="5" t="s">
        <v>18</v>
      </c>
      <c r="J372" s="12">
        <v>11.7</v>
      </c>
      <c r="K372" s="12">
        <v>0.8</v>
      </c>
      <c r="L372" s="5"/>
      <c r="M372" s="5" t="s">
        <v>18</v>
      </c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27.75" customHeight="1" x14ac:dyDescent="0.2">
      <c r="A373" s="5" t="s">
        <v>35</v>
      </c>
      <c r="B373" s="5">
        <v>401</v>
      </c>
      <c r="C373" s="10">
        <v>4</v>
      </c>
      <c r="D373" s="10">
        <v>11</v>
      </c>
      <c r="E373" s="5" t="s">
        <v>24</v>
      </c>
      <c r="F373" s="5" t="s">
        <v>17</v>
      </c>
      <c r="G373" s="5" t="s">
        <v>25</v>
      </c>
      <c r="H373" s="5" t="s">
        <v>18</v>
      </c>
      <c r="I373" s="5">
        <v>59.144800000000004</v>
      </c>
      <c r="J373" s="12">
        <v>20.100000000000001</v>
      </c>
      <c r="K373" s="12">
        <v>0.8</v>
      </c>
      <c r="L373" s="5"/>
      <c r="M373" s="5" t="s">
        <v>18</v>
      </c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27.75" customHeight="1" x14ac:dyDescent="0.2">
      <c r="A374" s="5" t="s">
        <v>35</v>
      </c>
      <c r="B374" s="5">
        <v>416</v>
      </c>
      <c r="C374" s="10">
        <v>4</v>
      </c>
      <c r="D374" s="10">
        <v>12</v>
      </c>
      <c r="E374" s="5" t="s">
        <v>24</v>
      </c>
      <c r="F374" s="5" t="s">
        <v>17</v>
      </c>
      <c r="G374" s="5" t="s">
        <v>25</v>
      </c>
      <c r="H374" s="5" t="s">
        <v>18</v>
      </c>
      <c r="I374" s="5" t="s">
        <v>18</v>
      </c>
      <c r="J374" s="12">
        <v>6.8</v>
      </c>
      <c r="K374" s="12">
        <v>0.4</v>
      </c>
      <c r="L374" s="5"/>
      <c r="M374" s="5" t="s">
        <v>18</v>
      </c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27.75" customHeight="1" x14ac:dyDescent="0.2">
      <c r="A375" s="5" t="s">
        <v>35</v>
      </c>
      <c r="B375" s="5">
        <v>405</v>
      </c>
      <c r="C375" s="10">
        <v>4</v>
      </c>
      <c r="D375" s="10">
        <v>13</v>
      </c>
      <c r="E375" s="5" t="s">
        <v>26</v>
      </c>
      <c r="F375" s="5" t="s">
        <v>20</v>
      </c>
      <c r="G375" s="5" t="s">
        <v>27</v>
      </c>
      <c r="H375" s="5" t="s">
        <v>18</v>
      </c>
      <c r="I375" s="5">
        <v>73.955199999999991</v>
      </c>
      <c r="J375" s="12">
        <v>2.64</v>
      </c>
      <c r="K375" s="12">
        <v>0.4</v>
      </c>
      <c r="L375" s="5"/>
      <c r="M375" s="5" t="s">
        <v>18</v>
      </c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27.75" customHeight="1" x14ac:dyDescent="0.2">
      <c r="A376" s="5" t="s">
        <v>35</v>
      </c>
      <c r="B376" s="5">
        <v>404</v>
      </c>
      <c r="C376" s="10">
        <v>4</v>
      </c>
      <c r="D376" s="10">
        <v>14</v>
      </c>
      <c r="E376" s="5" t="s">
        <v>26</v>
      </c>
      <c r="F376" s="5" t="s">
        <v>20</v>
      </c>
      <c r="G376" s="5" t="s">
        <v>27</v>
      </c>
      <c r="H376" s="5" t="s">
        <v>18</v>
      </c>
      <c r="I376" s="5">
        <v>72.599999999999994</v>
      </c>
      <c r="J376" s="12">
        <v>8.3000000000000007</v>
      </c>
      <c r="K376" s="12">
        <v>0.6</v>
      </c>
      <c r="L376" s="5"/>
      <c r="M376" s="5" t="s">
        <v>18</v>
      </c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27.75" customHeight="1" x14ac:dyDescent="0.2">
      <c r="A377" s="5" t="s">
        <v>35</v>
      </c>
      <c r="B377" s="5">
        <v>410</v>
      </c>
      <c r="C377" s="10">
        <v>4</v>
      </c>
      <c r="D377" s="10">
        <v>15</v>
      </c>
      <c r="E377" s="5" t="s">
        <v>28</v>
      </c>
      <c r="F377" s="5" t="s">
        <v>28</v>
      </c>
      <c r="G377" s="13" t="s">
        <v>29</v>
      </c>
      <c r="H377" s="5" t="s">
        <v>18</v>
      </c>
      <c r="I377" s="5">
        <v>54.788800000000002</v>
      </c>
      <c r="J377" s="12">
        <v>8.3000000000000007</v>
      </c>
      <c r="K377" s="12">
        <v>0.9</v>
      </c>
      <c r="L377" s="5"/>
      <c r="M377" s="5" t="s">
        <v>18</v>
      </c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27.75" customHeight="1" x14ac:dyDescent="0.2">
      <c r="A378" s="5" t="s">
        <v>35</v>
      </c>
      <c r="B378" s="5">
        <v>406</v>
      </c>
      <c r="C378" s="10">
        <v>4</v>
      </c>
      <c r="D378" s="10">
        <v>16</v>
      </c>
      <c r="E378" s="5" t="s">
        <v>30</v>
      </c>
      <c r="F378" s="5" t="s">
        <v>30</v>
      </c>
      <c r="G378" s="13" t="s">
        <v>29</v>
      </c>
      <c r="H378" s="5" t="s">
        <v>18</v>
      </c>
      <c r="I378" s="5">
        <v>64.081599999999995</v>
      </c>
      <c r="J378" s="12">
        <v>23.4</v>
      </c>
      <c r="K378" s="12">
        <v>0.8</v>
      </c>
      <c r="L378" s="5"/>
      <c r="M378" s="5" t="s">
        <v>18</v>
      </c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27.75" customHeight="1" x14ac:dyDescent="0.2">
      <c r="A379" s="5" t="s">
        <v>35</v>
      </c>
      <c r="B379" s="5">
        <v>408</v>
      </c>
      <c r="C379" s="10">
        <v>4</v>
      </c>
      <c r="D379" s="10">
        <v>17</v>
      </c>
      <c r="E379" s="5" t="s">
        <v>31</v>
      </c>
      <c r="F379" s="5" t="s">
        <v>32</v>
      </c>
      <c r="G379" s="5">
        <v>6</v>
      </c>
      <c r="H379" s="5" t="s">
        <v>18</v>
      </c>
      <c r="I379" s="5">
        <v>63.113599999999991</v>
      </c>
      <c r="J379" s="12">
        <v>18.399999999999999</v>
      </c>
      <c r="K379" s="12">
        <v>0</v>
      </c>
      <c r="L379" s="5"/>
      <c r="M379" s="5" t="s">
        <v>18</v>
      </c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27.75" customHeight="1" x14ac:dyDescent="0.2">
      <c r="A380" s="5" t="s">
        <v>35</v>
      </c>
      <c r="B380" s="5">
        <v>401</v>
      </c>
      <c r="C380" s="10">
        <v>4</v>
      </c>
      <c r="D380" s="10">
        <v>18</v>
      </c>
      <c r="E380" s="5" t="s">
        <v>31</v>
      </c>
      <c r="F380" s="5" t="s">
        <v>32</v>
      </c>
      <c r="G380" s="5">
        <v>6</v>
      </c>
      <c r="H380" s="5" t="s">
        <v>18</v>
      </c>
      <c r="I380" s="5">
        <v>59.628799999999998</v>
      </c>
      <c r="J380" s="12">
        <v>12.8</v>
      </c>
      <c r="K380" s="12">
        <v>0.9</v>
      </c>
      <c r="L380" s="5"/>
      <c r="M380" s="5" t="s">
        <v>18</v>
      </c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27.75" customHeight="1" x14ac:dyDescent="0.2">
      <c r="A381" s="5" t="s">
        <v>35</v>
      </c>
      <c r="B381" s="5">
        <v>506</v>
      </c>
      <c r="C381" s="10">
        <v>5</v>
      </c>
      <c r="D381" s="10">
        <v>1</v>
      </c>
      <c r="E381" s="5" t="s">
        <v>16</v>
      </c>
      <c r="F381" s="5" t="s">
        <v>17</v>
      </c>
      <c r="G381" s="5">
        <v>4</v>
      </c>
      <c r="H381" s="5" t="s">
        <v>18</v>
      </c>
      <c r="I381" s="5">
        <v>52.852799999999995</v>
      </c>
      <c r="J381" s="12">
        <v>2.95</v>
      </c>
      <c r="K381" s="12">
        <v>0.9</v>
      </c>
      <c r="L381" s="5"/>
      <c r="M381" s="5" t="s">
        <v>18</v>
      </c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27.75" customHeight="1" x14ac:dyDescent="0.2">
      <c r="A382" s="5" t="s">
        <v>35</v>
      </c>
      <c r="B382" s="5">
        <v>513</v>
      </c>
      <c r="C382" s="10">
        <v>5</v>
      </c>
      <c r="D382" s="10">
        <v>2</v>
      </c>
      <c r="E382" s="5" t="s">
        <v>16</v>
      </c>
      <c r="F382" s="5" t="s">
        <v>17</v>
      </c>
      <c r="G382" s="5">
        <v>4</v>
      </c>
      <c r="H382" s="5" t="s">
        <v>18</v>
      </c>
      <c r="I382" s="5" t="s">
        <v>18</v>
      </c>
      <c r="J382" s="12">
        <v>1.35</v>
      </c>
      <c r="K382" s="12">
        <v>0</v>
      </c>
      <c r="L382" s="5"/>
      <c r="M382" s="5" t="s">
        <v>18</v>
      </c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27.75" customHeight="1" x14ac:dyDescent="0.2">
      <c r="A383" s="5" t="s">
        <v>35</v>
      </c>
      <c r="B383" s="5">
        <v>517</v>
      </c>
      <c r="C383" s="10">
        <v>5</v>
      </c>
      <c r="D383" s="10">
        <v>3</v>
      </c>
      <c r="E383" s="5" t="s">
        <v>19</v>
      </c>
      <c r="F383" s="5" t="s">
        <v>20</v>
      </c>
      <c r="G383" s="5">
        <v>4</v>
      </c>
      <c r="H383" s="5" t="s">
        <v>18</v>
      </c>
      <c r="I383" s="5" t="s">
        <v>18</v>
      </c>
      <c r="J383" s="12">
        <v>9.1</v>
      </c>
      <c r="K383" s="12">
        <v>0.8</v>
      </c>
      <c r="L383" s="5"/>
      <c r="M383" s="5" t="s">
        <v>18</v>
      </c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27.75" customHeight="1" x14ac:dyDescent="0.2">
      <c r="A384" s="5" t="s">
        <v>35</v>
      </c>
      <c r="B384" s="5">
        <v>501</v>
      </c>
      <c r="C384" s="10">
        <v>5</v>
      </c>
      <c r="D384" s="10">
        <v>4</v>
      </c>
      <c r="E384" s="5" t="s">
        <v>19</v>
      </c>
      <c r="F384" s="5" t="s">
        <v>20</v>
      </c>
      <c r="G384" s="5">
        <v>4</v>
      </c>
      <c r="H384" s="5" t="s">
        <v>18</v>
      </c>
      <c r="I384" s="5">
        <v>54.207999999999998</v>
      </c>
      <c r="J384" s="12">
        <v>16.600000000000001</v>
      </c>
      <c r="K384" s="12">
        <v>0.5</v>
      </c>
      <c r="L384" s="5"/>
      <c r="M384" s="5" t="s">
        <v>18</v>
      </c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27.75" customHeight="1" x14ac:dyDescent="0.2">
      <c r="A385" s="5" t="s">
        <v>35</v>
      </c>
      <c r="B385" s="5">
        <v>515</v>
      </c>
      <c r="C385" s="10">
        <v>5</v>
      </c>
      <c r="D385" s="10">
        <v>5</v>
      </c>
      <c r="E385" s="5" t="s">
        <v>21</v>
      </c>
      <c r="F385" s="5" t="s">
        <v>20</v>
      </c>
      <c r="G385" s="5">
        <v>6</v>
      </c>
      <c r="H385" s="5" t="s">
        <v>18</v>
      </c>
      <c r="I385" s="5" t="s">
        <v>18</v>
      </c>
      <c r="J385" s="12">
        <v>11.45</v>
      </c>
      <c r="K385" s="12">
        <v>0.3</v>
      </c>
      <c r="L385" s="5"/>
      <c r="M385" s="5" t="s">
        <v>18</v>
      </c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27.75" customHeight="1" x14ac:dyDescent="0.2">
      <c r="A386" s="5" t="s">
        <v>35</v>
      </c>
      <c r="B386" s="5">
        <v>507</v>
      </c>
      <c r="C386" s="10">
        <v>5</v>
      </c>
      <c r="D386" s="10">
        <v>6</v>
      </c>
      <c r="E386" s="5" t="s">
        <v>21</v>
      </c>
      <c r="F386" s="5" t="s">
        <v>20</v>
      </c>
      <c r="G386" s="5">
        <v>6</v>
      </c>
      <c r="H386" s="5" t="s">
        <v>18</v>
      </c>
      <c r="I386" s="5">
        <v>55.176000000000002</v>
      </c>
      <c r="J386" s="12">
        <v>17.899999999999999</v>
      </c>
      <c r="K386" s="12">
        <v>0.7</v>
      </c>
      <c r="L386" s="5"/>
      <c r="M386" s="5" t="s">
        <v>18</v>
      </c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27.75" customHeight="1" x14ac:dyDescent="0.2">
      <c r="A387" s="5" t="s">
        <v>35</v>
      </c>
      <c r="B387" s="5">
        <v>516</v>
      </c>
      <c r="C387" s="10">
        <v>5</v>
      </c>
      <c r="D387" s="10">
        <v>7</v>
      </c>
      <c r="E387" s="5" t="s">
        <v>22</v>
      </c>
      <c r="F387" s="5" t="s">
        <v>17</v>
      </c>
      <c r="G387" s="5">
        <v>3.76</v>
      </c>
      <c r="H387" s="5" t="s">
        <v>18</v>
      </c>
      <c r="I387" s="5" t="s">
        <v>18</v>
      </c>
      <c r="J387" s="12">
        <v>14.9</v>
      </c>
      <c r="K387" s="12">
        <v>0.8</v>
      </c>
      <c r="L387" s="5"/>
      <c r="M387" s="5" t="s">
        <v>18</v>
      </c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27.75" customHeight="1" x14ac:dyDescent="0.2">
      <c r="A388" s="5" t="s">
        <v>35</v>
      </c>
      <c r="B388" s="5">
        <v>503</v>
      </c>
      <c r="C388" s="10">
        <v>5</v>
      </c>
      <c r="D388" s="10">
        <v>8</v>
      </c>
      <c r="E388" s="5" t="s">
        <v>22</v>
      </c>
      <c r="F388" s="5" t="s">
        <v>17</v>
      </c>
      <c r="G388" s="5">
        <v>3.76</v>
      </c>
      <c r="H388" s="5" t="s">
        <v>18</v>
      </c>
      <c r="I388" s="5">
        <v>66.211199999999991</v>
      </c>
      <c r="J388" s="12">
        <v>13.4</v>
      </c>
      <c r="K388" s="12">
        <v>0</v>
      </c>
      <c r="L388" s="5"/>
      <c r="M388" s="5" t="s">
        <v>18</v>
      </c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27.75" customHeight="1" x14ac:dyDescent="0.2">
      <c r="A389" s="5" t="s">
        <v>35</v>
      </c>
      <c r="B389" s="5">
        <v>508</v>
      </c>
      <c r="C389" s="10">
        <v>5</v>
      </c>
      <c r="D389" s="10">
        <v>9</v>
      </c>
      <c r="E389" s="5" t="s">
        <v>23</v>
      </c>
      <c r="F389" s="5" t="s">
        <v>20</v>
      </c>
      <c r="G389" s="5">
        <v>9.6</v>
      </c>
      <c r="H389" s="5" t="s">
        <v>18</v>
      </c>
      <c r="I389" s="5">
        <v>67.179200000000009</v>
      </c>
      <c r="J389" s="12">
        <v>12.55</v>
      </c>
      <c r="K389" s="12">
        <v>0.8</v>
      </c>
      <c r="L389" s="5"/>
      <c r="M389" s="5" t="s">
        <v>18</v>
      </c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27.75" customHeight="1" x14ac:dyDescent="0.2">
      <c r="A390" s="5" t="s">
        <v>35</v>
      </c>
      <c r="B390" s="5">
        <v>504</v>
      </c>
      <c r="C390" s="10">
        <v>5</v>
      </c>
      <c r="D390" s="10">
        <v>10</v>
      </c>
      <c r="E390" s="5" t="s">
        <v>23</v>
      </c>
      <c r="F390" s="5" t="s">
        <v>20</v>
      </c>
      <c r="G390" s="5">
        <v>9.6</v>
      </c>
      <c r="H390" s="5" t="s">
        <v>18</v>
      </c>
      <c r="I390" s="5">
        <v>80.731200000000001</v>
      </c>
      <c r="J390" s="12">
        <v>20.2</v>
      </c>
      <c r="K390" s="12">
        <v>0</v>
      </c>
      <c r="L390" s="5"/>
      <c r="M390" s="5" t="s">
        <v>18</v>
      </c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27.75" customHeight="1" x14ac:dyDescent="0.2">
      <c r="A391" s="5" t="s">
        <v>35</v>
      </c>
      <c r="B391" s="5">
        <v>502</v>
      </c>
      <c r="C391" s="10">
        <v>5</v>
      </c>
      <c r="D391" s="10">
        <v>11</v>
      </c>
      <c r="E391" s="5" t="s">
        <v>24</v>
      </c>
      <c r="F391" s="5" t="s">
        <v>17</v>
      </c>
      <c r="G391" s="5" t="s">
        <v>25</v>
      </c>
      <c r="H391" s="5" t="s">
        <v>18</v>
      </c>
      <c r="I391" s="5">
        <v>68.921599999999998</v>
      </c>
      <c r="J391" s="12">
        <v>13.3</v>
      </c>
      <c r="K391" s="12">
        <v>1.2</v>
      </c>
      <c r="L391" s="5"/>
      <c r="M391" s="5" t="s">
        <v>18</v>
      </c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27.75" customHeight="1" x14ac:dyDescent="0.2">
      <c r="A392" s="5" t="s">
        <v>35</v>
      </c>
      <c r="B392" s="5">
        <v>501</v>
      </c>
      <c r="C392" s="10">
        <v>5</v>
      </c>
      <c r="D392" s="10">
        <v>12</v>
      </c>
      <c r="E392" s="5" t="s">
        <v>24</v>
      </c>
      <c r="F392" s="5" t="s">
        <v>17</v>
      </c>
      <c r="G392" s="5" t="s">
        <v>25</v>
      </c>
      <c r="H392" s="5" t="s">
        <v>18</v>
      </c>
      <c r="I392" s="5">
        <v>72.599999999999994</v>
      </c>
      <c r="J392" s="12">
        <v>5.7</v>
      </c>
      <c r="K392" s="12">
        <v>0.6</v>
      </c>
      <c r="L392" s="5"/>
      <c r="M392" s="5" t="s">
        <v>18</v>
      </c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27.75" customHeight="1" x14ac:dyDescent="0.2">
      <c r="A393" s="5" t="s">
        <v>35</v>
      </c>
      <c r="B393" s="5">
        <v>509</v>
      </c>
      <c r="C393" s="10">
        <v>5</v>
      </c>
      <c r="D393" s="10">
        <v>13</v>
      </c>
      <c r="E393" s="5" t="s">
        <v>26</v>
      </c>
      <c r="F393" s="5" t="s">
        <v>20</v>
      </c>
      <c r="G393" s="5" t="s">
        <v>27</v>
      </c>
      <c r="H393" s="5" t="s">
        <v>18</v>
      </c>
      <c r="I393" s="5">
        <v>65.049599999999998</v>
      </c>
      <c r="J393" s="12">
        <v>12.1</v>
      </c>
      <c r="K393" s="12">
        <v>0</v>
      </c>
      <c r="L393" s="5"/>
      <c r="M393" s="5" t="s">
        <v>18</v>
      </c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27.75" customHeight="1" x14ac:dyDescent="0.2">
      <c r="A394" s="5" t="s">
        <v>35</v>
      </c>
      <c r="B394" s="5">
        <v>512</v>
      </c>
      <c r="C394" s="10">
        <v>5</v>
      </c>
      <c r="D394" s="10">
        <v>14</v>
      </c>
      <c r="E394" s="5" t="s">
        <v>26</v>
      </c>
      <c r="F394" s="5" t="s">
        <v>20</v>
      </c>
      <c r="G394" s="5" t="s">
        <v>27</v>
      </c>
      <c r="H394" s="5" t="s">
        <v>18</v>
      </c>
      <c r="I394" s="5">
        <v>66.404799999999994</v>
      </c>
      <c r="J394" s="12">
        <v>14.3</v>
      </c>
      <c r="K394" s="12">
        <v>0.2</v>
      </c>
      <c r="L394" s="5"/>
      <c r="M394" s="5" t="s">
        <v>18</v>
      </c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27.75" customHeight="1" x14ac:dyDescent="0.2">
      <c r="A395" s="5" t="s">
        <v>35</v>
      </c>
      <c r="B395" s="5">
        <v>510</v>
      </c>
      <c r="C395" s="10">
        <v>5</v>
      </c>
      <c r="D395" s="10">
        <v>15</v>
      </c>
      <c r="E395" s="5" t="s">
        <v>28</v>
      </c>
      <c r="F395" s="5" t="s">
        <v>28</v>
      </c>
      <c r="G395" s="13" t="s">
        <v>29</v>
      </c>
      <c r="H395" s="5" t="s">
        <v>18</v>
      </c>
      <c r="I395" s="5">
        <v>45.689599999999999</v>
      </c>
      <c r="J395" s="12">
        <v>12.9</v>
      </c>
      <c r="K395" s="12">
        <v>1.4</v>
      </c>
      <c r="L395" s="5"/>
      <c r="M395" s="5" t="s">
        <v>18</v>
      </c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27.75" customHeight="1" x14ac:dyDescent="0.2">
      <c r="A396" s="5" t="s">
        <v>35</v>
      </c>
      <c r="B396" s="5">
        <v>518</v>
      </c>
      <c r="C396" s="10">
        <v>5</v>
      </c>
      <c r="D396" s="10">
        <v>16</v>
      </c>
      <c r="E396" s="5" t="s">
        <v>30</v>
      </c>
      <c r="F396" s="5" t="s">
        <v>30</v>
      </c>
      <c r="G396" s="13" t="s">
        <v>29</v>
      </c>
      <c r="H396" s="5" t="s">
        <v>18</v>
      </c>
      <c r="I396" s="5" t="s">
        <v>18</v>
      </c>
      <c r="J396" s="12">
        <v>24.2</v>
      </c>
      <c r="K396" s="12">
        <v>1.3</v>
      </c>
      <c r="L396" s="5"/>
      <c r="M396" s="5" t="s">
        <v>18</v>
      </c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27.75" customHeight="1" x14ac:dyDescent="0.2">
      <c r="A397" s="5" t="s">
        <v>35</v>
      </c>
      <c r="B397" s="5">
        <v>514</v>
      </c>
      <c r="C397" s="10">
        <v>5</v>
      </c>
      <c r="D397" s="10">
        <v>17</v>
      </c>
      <c r="E397" s="5" t="s">
        <v>31</v>
      </c>
      <c r="F397" s="5" t="s">
        <v>32</v>
      </c>
      <c r="G397" s="5">
        <v>6</v>
      </c>
      <c r="H397" s="5" t="s">
        <v>18</v>
      </c>
      <c r="I397" s="5" t="s">
        <v>18</v>
      </c>
      <c r="J397" s="12">
        <v>8.6</v>
      </c>
      <c r="K397" s="12">
        <v>0</v>
      </c>
      <c r="L397" s="5"/>
      <c r="M397" s="5" t="s">
        <v>18</v>
      </c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27.75" customHeight="1" x14ac:dyDescent="0.2">
      <c r="A398" s="5" t="s">
        <v>35</v>
      </c>
      <c r="B398" s="5">
        <v>505</v>
      </c>
      <c r="C398" s="10">
        <v>5</v>
      </c>
      <c r="D398" s="10">
        <v>18</v>
      </c>
      <c r="E398" s="5" t="s">
        <v>31</v>
      </c>
      <c r="F398" s="5" t="s">
        <v>32</v>
      </c>
      <c r="G398" s="5">
        <v>6</v>
      </c>
      <c r="H398" s="5" t="s">
        <v>18</v>
      </c>
      <c r="I398" s="5">
        <v>64.468800000000002</v>
      </c>
      <c r="J398" s="12">
        <v>24.3</v>
      </c>
      <c r="K398" s="12">
        <v>0.4</v>
      </c>
      <c r="L398" s="5"/>
      <c r="M398" s="5" t="s">
        <v>18</v>
      </c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27.75" customHeight="1" x14ac:dyDescent="0.2">
      <c r="A399" s="5" t="s">
        <v>35</v>
      </c>
      <c r="B399" s="5">
        <v>618</v>
      </c>
      <c r="C399" s="10">
        <v>6</v>
      </c>
      <c r="D399" s="10">
        <v>1</v>
      </c>
      <c r="E399" s="5" t="s">
        <v>16</v>
      </c>
      <c r="F399" s="5" t="s">
        <v>17</v>
      </c>
      <c r="G399" s="5">
        <v>4</v>
      </c>
      <c r="H399" s="5" t="s">
        <v>18</v>
      </c>
      <c r="I399" s="5" t="s">
        <v>18</v>
      </c>
      <c r="J399" s="12">
        <v>3.52</v>
      </c>
      <c r="K399" s="12">
        <v>1.2</v>
      </c>
      <c r="L399" s="5"/>
      <c r="M399" s="5" t="s">
        <v>18</v>
      </c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27.75" customHeight="1" x14ac:dyDescent="0.2">
      <c r="A400" s="5" t="s">
        <v>35</v>
      </c>
      <c r="B400" s="5">
        <v>607</v>
      </c>
      <c r="C400" s="10">
        <v>6</v>
      </c>
      <c r="D400" s="10">
        <v>2</v>
      </c>
      <c r="E400" s="5" t="s">
        <v>16</v>
      </c>
      <c r="F400" s="5" t="s">
        <v>17</v>
      </c>
      <c r="G400" s="5">
        <v>4</v>
      </c>
      <c r="H400" s="5" t="s">
        <v>18</v>
      </c>
      <c r="I400" s="5">
        <v>58.854399999999998</v>
      </c>
      <c r="J400" s="12">
        <v>1.95</v>
      </c>
      <c r="K400" s="12">
        <v>1.3</v>
      </c>
      <c r="L400" s="5"/>
      <c r="M400" s="5" t="s">
        <v>18</v>
      </c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27.75" customHeight="1" x14ac:dyDescent="0.2">
      <c r="A401" s="5" t="s">
        <v>35</v>
      </c>
      <c r="B401" s="5">
        <v>611</v>
      </c>
      <c r="C401" s="10">
        <v>6</v>
      </c>
      <c r="D401" s="10">
        <v>3</v>
      </c>
      <c r="E401" s="5" t="s">
        <v>19</v>
      </c>
      <c r="F401" s="5" t="s">
        <v>20</v>
      </c>
      <c r="G401" s="5">
        <v>4</v>
      </c>
      <c r="H401" s="5" t="s">
        <v>18</v>
      </c>
      <c r="I401" s="5">
        <v>56.531199999999998</v>
      </c>
      <c r="J401" s="12">
        <v>12.8</v>
      </c>
      <c r="K401" s="12">
        <v>0.5</v>
      </c>
      <c r="L401" s="5"/>
      <c r="M401" s="5" t="s">
        <v>18</v>
      </c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27.75" customHeight="1" x14ac:dyDescent="0.2">
      <c r="A402" s="5" t="s">
        <v>35</v>
      </c>
      <c r="B402" s="5">
        <v>613</v>
      </c>
      <c r="C402" s="10">
        <v>6</v>
      </c>
      <c r="D402" s="10">
        <v>4</v>
      </c>
      <c r="E402" s="5" t="s">
        <v>19</v>
      </c>
      <c r="F402" s="5" t="s">
        <v>20</v>
      </c>
      <c r="G402" s="5">
        <v>4</v>
      </c>
      <c r="H402" s="5" t="s">
        <v>18</v>
      </c>
      <c r="I402" s="5" t="s">
        <v>18</v>
      </c>
      <c r="J402" s="12">
        <v>17.55</v>
      </c>
      <c r="K402" s="12">
        <v>0.5</v>
      </c>
      <c r="L402" s="5"/>
      <c r="M402" s="5" t="s">
        <v>18</v>
      </c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27.75" customHeight="1" x14ac:dyDescent="0.2">
      <c r="A403" s="5" t="s">
        <v>35</v>
      </c>
      <c r="B403" s="5">
        <v>604</v>
      </c>
      <c r="C403" s="10">
        <v>6</v>
      </c>
      <c r="D403" s="10">
        <v>5</v>
      </c>
      <c r="E403" s="5" t="s">
        <v>21</v>
      </c>
      <c r="F403" s="5" t="s">
        <v>20</v>
      </c>
      <c r="G403" s="5">
        <v>6</v>
      </c>
      <c r="H403" s="5" t="s">
        <v>18</v>
      </c>
      <c r="I403" s="5">
        <v>64.081599999999995</v>
      </c>
      <c r="J403" s="12">
        <v>5.8</v>
      </c>
      <c r="K403" s="12">
        <v>1.6</v>
      </c>
      <c r="L403" s="5"/>
      <c r="M403" s="5" t="s">
        <v>18</v>
      </c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27.75" customHeight="1" x14ac:dyDescent="0.2">
      <c r="A404" s="5" t="s">
        <v>35</v>
      </c>
      <c r="B404" s="5">
        <v>612</v>
      </c>
      <c r="C404" s="10">
        <v>6</v>
      </c>
      <c r="D404" s="10">
        <v>6</v>
      </c>
      <c r="E404" s="5" t="s">
        <v>21</v>
      </c>
      <c r="F404" s="5" t="s">
        <v>20</v>
      </c>
      <c r="G404" s="5">
        <v>6</v>
      </c>
      <c r="H404" s="5" t="s">
        <v>18</v>
      </c>
      <c r="I404" s="5">
        <v>62.145599999999995</v>
      </c>
      <c r="J404" s="12">
        <v>5.05</v>
      </c>
      <c r="K404" s="12">
        <v>0.7</v>
      </c>
      <c r="L404" s="5"/>
      <c r="M404" s="5" t="s">
        <v>18</v>
      </c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27.75" customHeight="1" x14ac:dyDescent="0.2">
      <c r="A405" s="5" t="s">
        <v>35</v>
      </c>
      <c r="B405" s="5">
        <v>610</v>
      </c>
      <c r="C405" s="10">
        <v>6</v>
      </c>
      <c r="D405" s="10">
        <v>7</v>
      </c>
      <c r="E405" s="5" t="s">
        <v>22</v>
      </c>
      <c r="F405" s="5" t="s">
        <v>17</v>
      </c>
      <c r="G405" s="5">
        <v>3.76</v>
      </c>
      <c r="H405" s="5" t="s">
        <v>18</v>
      </c>
      <c r="I405" s="5">
        <v>62.532799999999995</v>
      </c>
      <c r="J405" s="12">
        <v>14.4</v>
      </c>
      <c r="K405" s="12">
        <v>0.4</v>
      </c>
      <c r="L405" s="5"/>
      <c r="M405" s="5" t="s">
        <v>18</v>
      </c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27.75" customHeight="1" x14ac:dyDescent="0.2">
      <c r="A406" s="5" t="s">
        <v>35</v>
      </c>
      <c r="B406" s="5">
        <v>608</v>
      </c>
      <c r="C406" s="10">
        <v>6</v>
      </c>
      <c r="D406" s="10">
        <v>8</v>
      </c>
      <c r="E406" s="5" t="s">
        <v>22</v>
      </c>
      <c r="F406" s="5" t="s">
        <v>17</v>
      </c>
      <c r="G406" s="5">
        <v>3.76</v>
      </c>
      <c r="H406" s="5" t="s">
        <v>18</v>
      </c>
      <c r="I406" s="5">
        <v>77.633599999999987</v>
      </c>
      <c r="J406" s="12">
        <v>15.8</v>
      </c>
      <c r="K406" s="12">
        <v>0.6</v>
      </c>
      <c r="L406" s="5"/>
      <c r="M406" s="5" t="s">
        <v>18</v>
      </c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27.75" customHeight="1" x14ac:dyDescent="0.2">
      <c r="A407" s="5" t="s">
        <v>35</v>
      </c>
      <c r="B407" s="5">
        <v>602</v>
      </c>
      <c r="C407" s="10">
        <v>6</v>
      </c>
      <c r="D407" s="10">
        <v>9</v>
      </c>
      <c r="E407" s="5" t="s">
        <v>23</v>
      </c>
      <c r="F407" s="5" t="s">
        <v>20</v>
      </c>
      <c r="G407" s="5">
        <v>9.6</v>
      </c>
      <c r="H407" s="5" t="s">
        <v>18</v>
      </c>
      <c r="I407" s="5">
        <v>67.372799999999998</v>
      </c>
      <c r="J407" s="12">
        <v>12.15</v>
      </c>
      <c r="K407" s="12">
        <v>0.8</v>
      </c>
      <c r="L407" s="5"/>
      <c r="M407" s="5" t="s">
        <v>18</v>
      </c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27.75" customHeight="1" x14ac:dyDescent="0.2">
      <c r="A408" s="5" t="s">
        <v>35</v>
      </c>
      <c r="B408" s="5">
        <v>614</v>
      </c>
      <c r="C408" s="10">
        <v>6</v>
      </c>
      <c r="D408" s="10">
        <v>10</v>
      </c>
      <c r="E408" s="5" t="s">
        <v>23</v>
      </c>
      <c r="F408" s="5" t="s">
        <v>20</v>
      </c>
      <c r="G408" s="5">
        <v>9.6</v>
      </c>
      <c r="H408" s="5" t="s">
        <v>18</v>
      </c>
      <c r="I408" s="5" t="s">
        <v>18</v>
      </c>
      <c r="J408" s="12">
        <v>23.1</v>
      </c>
      <c r="K408" s="12">
        <v>0.9</v>
      </c>
      <c r="L408" s="5"/>
      <c r="M408" s="5" t="s">
        <v>18</v>
      </c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27.75" customHeight="1" x14ac:dyDescent="0.2">
      <c r="A409" s="5" t="s">
        <v>35</v>
      </c>
      <c r="B409" s="5">
        <v>617</v>
      </c>
      <c r="C409" s="10">
        <v>6</v>
      </c>
      <c r="D409" s="10">
        <v>11</v>
      </c>
      <c r="E409" s="5" t="s">
        <v>24</v>
      </c>
      <c r="F409" s="5" t="s">
        <v>17</v>
      </c>
      <c r="G409" s="5" t="s">
        <v>25</v>
      </c>
      <c r="H409" s="5" t="s">
        <v>18</v>
      </c>
      <c r="I409" s="5" t="s">
        <v>18</v>
      </c>
      <c r="J409" s="12">
        <v>11.4</v>
      </c>
      <c r="K409" s="12">
        <v>0.8</v>
      </c>
      <c r="L409" s="5"/>
      <c r="M409" s="5" t="s">
        <v>18</v>
      </c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27.75" customHeight="1" x14ac:dyDescent="0.2">
      <c r="A410" s="5" t="s">
        <v>35</v>
      </c>
      <c r="B410" s="5">
        <v>615</v>
      </c>
      <c r="C410" s="10">
        <v>6</v>
      </c>
      <c r="D410" s="10">
        <v>12</v>
      </c>
      <c r="E410" s="5" t="s">
        <v>24</v>
      </c>
      <c r="F410" s="5" t="s">
        <v>17</v>
      </c>
      <c r="G410" s="5" t="s">
        <v>25</v>
      </c>
      <c r="H410" s="5" t="s">
        <v>18</v>
      </c>
      <c r="I410" s="5" t="s">
        <v>18</v>
      </c>
      <c r="J410" s="12">
        <v>18.7</v>
      </c>
      <c r="K410" s="12">
        <v>0</v>
      </c>
      <c r="L410" s="5"/>
      <c r="M410" s="5" t="s">
        <v>18</v>
      </c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27.75" customHeight="1" x14ac:dyDescent="0.2">
      <c r="A411" s="5" t="s">
        <v>35</v>
      </c>
      <c r="B411" s="5">
        <v>609</v>
      </c>
      <c r="C411" s="10">
        <v>6</v>
      </c>
      <c r="D411" s="10">
        <v>13</v>
      </c>
      <c r="E411" s="5" t="s">
        <v>26</v>
      </c>
      <c r="F411" s="5" t="s">
        <v>20</v>
      </c>
      <c r="G411" s="5" t="s">
        <v>27</v>
      </c>
      <c r="H411" s="5" t="s">
        <v>18</v>
      </c>
      <c r="I411" s="5">
        <v>65.436799999999991</v>
      </c>
      <c r="J411" s="12">
        <v>13.2</v>
      </c>
      <c r="K411" s="12">
        <v>1.2</v>
      </c>
      <c r="L411" s="5"/>
      <c r="M411" s="5" t="s">
        <v>18</v>
      </c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27.75" customHeight="1" x14ac:dyDescent="0.2">
      <c r="A412" s="5" t="s">
        <v>35</v>
      </c>
      <c r="B412" s="5">
        <v>616</v>
      </c>
      <c r="C412" s="10">
        <v>6</v>
      </c>
      <c r="D412" s="10">
        <v>14</v>
      </c>
      <c r="E412" s="5" t="s">
        <v>26</v>
      </c>
      <c r="F412" s="5" t="s">
        <v>20</v>
      </c>
      <c r="G412" s="5" t="s">
        <v>27</v>
      </c>
      <c r="H412" s="5" t="s">
        <v>18</v>
      </c>
      <c r="I412" s="5" t="s">
        <v>18</v>
      </c>
      <c r="J412" s="12">
        <v>7</v>
      </c>
      <c r="K412" s="12">
        <v>0</v>
      </c>
      <c r="L412" s="5"/>
      <c r="M412" s="5" t="s">
        <v>18</v>
      </c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27.75" customHeight="1" x14ac:dyDescent="0.2">
      <c r="A413" s="5" t="s">
        <v>35</v>
      </c>
      <c r="B413" s="5">
        <v>605</v>
      </c>
      <c r="C413" s="10">
        <v>6</v>
      </c>
      <c r="D413" s="10">
        <v>15</v>
      </c>
      <c r="E413" s="5" t="s">
        <v>28</v>
      </c>
      <c r="F413" s="5" t="s">
        <v>28</v>
      </c>
      <c r="G413" s="13" t="s">
        <v>29</v>
      </c>
      <c r="H413" s="5" t="s">
        <v>18</v>
      </c>
      <c r="I413" s="5">
        <v>52.465599999999995</v>
      </c>
      <c r="J413" s="12">
        <v>3.02</v>
      </c>
      <c r="K413" s="12">
        <v>0.8</v>
      </c>
      <c r="L413" s="5"/>
      <c r="M413" s="5" t="s">
        <v>18</v>
      </c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27.75" customHeight="1" x14ac:dyDescent="0.2">
      <c r="A414" s="5" t="s">
        <v>35</v>
      </c>
      <c r="B414" s="5">
        <v>603</v>
      </c>
      <c r="C414" s="10">
        <v>6</v>
      </c>
      <c r="D414" s="10">
        <v>16</v>
      </c>
      <c r="E414" s="5" t="s">
        <v>30</v>
      </c>
      <c r="F414" s="5" t="s">
        <v>30</v>
      </c>
      <c r="G414" s="13" t="s">
        <v>29</v>
      </c>
      <c r="H414" s="5" t="s">
        <v>18</v>
      </c>
      <c r="I414" s="5">
        <v>65.243200000000002</v>
      </c>
      <c r="J414" s="12">
        <v>7.5</v>
      </c>
      <c r="K414" s="12">
        <v>1.7</v>
      </c>
      <c r="L414" s="5"/>
      <c r="M414" s="5" t="s">
        <v>18</v>
      </c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27.75" customHeight="1" x14ac:dyDescent="0.2">
      <c r="A415" s="5" t="s">
        <v>35</v>
      </c>
      <c r="B415" s="5">
        <v>601</v>
      </c>
      <c r="C415" s="10">
        <v>6</v>
      </c>
      <c r="D415" s="10">
        <v>17</v>
      </c>
      <c r="E415" s="5" t="s">
        <v>31</v>
      </c>
      <c r="F415" s="5" t="s">
        <v>32</v>
      </c>
      <c r="G415" s="5">
        <v>6</v>
      </c>
      <c r="H415" s="5" t="s">
        <v>18</v>
      </c>
      <c r="I415" s="5">
        <v>55.563200000000002</v>
      </c>
      <c r="J415" s="12">
        <v>16.2</v>
      </c>
      <c r="K415" s="12">
        <v>0.8</v>
      </c>
      <c r="L415" s="5"/>
      <c r="M415" s="5" t="s">
        <v>18</v>
      </c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27.75" customHeight="1" x14ac:dyDescent="0.2">
      <c r="A416" s="5" t="s">
        <v>35</v>
      </c>
      <c r="B416" s="5">
        <v>616</v>
      </c>
      <c r="C416" s="10">
        <v>6</v>
      </c>
      <c r="D416" s="10">
        <v>18</v>
      </c>
      <c r="E416" s="5" t="s">
        <v>31</v>
      </c>
      <c r="F416" s="5" t="s">
        <v>32</v>
      </c>
      <c r="G416" s="5">
        <v>6</v>
      </c>
      <c r="H416" s="5" t="s">
        <v>18</v>
      </c>
      <c r="I416" s="5">
        <v>65.436799999999991</v>
      </c>
      <c r="J416" s="12">
        <v>21.2</v>
      </c>
      <c r="K416" s="12">
        <v>0.3</v>
      </c>
      <c r="L416" s="5"/>
      <c r="M416" s="5" t="s">
        <v>18</v>
      </c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27.75" customHeight="1" x14ac:dyDescent="0.2">
      <c r="A417" s="14" t="s">
        <v>36</v>
      </c>
      <c r="B417" s="5"/>
      <c r="C417" s="10">
        <v>1</v>
      </c>
      <c r="D417" s="10">
        <v>1</v>
      </c>
      <c r="E417" s="5" t="s">
        <v>16</v>
      </c>
      <c r="F417" s="5" t="s">
        <v>17</v>
      </c>
      <c r="G417" s="5">
        <v>4</v>
      </c>
      <c r="H417" s="5" t="s">
        <v>18</v>
      </c>
      <c r="I417" s="5">
        <v>47.238399999999999</v>
      </c>
      <c r="J417" s="12">
        <v>2.2000000000000002</v>
      </c>
      <c r="K417" s="12">
        <v>0</v>
      </c>
      <c r="L417" s="5"/>
      <c r="M417" s="5" t="s">
        <v>18</v>
      </c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27.75" customHeight="1" x14ac:dyDescent="0.2">
      <c r="A418" s="14" t="s">
        <v>36</v>
      </c>
      <c r="B418" s="5"/>
      <c r="C418" s="10">
        <v>1</v>
      </c>
      <c r="D418" s="10">
        <v>2</v>
      </c>
      <c r="E418" s="5" t="s">
        <v>16</v>
      </c>
      <c r="F418" s="5" t="s">
        <v>17</v>
      </c>
      <c r="G418" s="5">
        <v>4</v>
      </c>
      <c r="H418" s="5" t="s">
        <v>18</v>
      </c>
      <c r="I418" s="5">
        <v>52.078399999999995</v>
      </c>
      <c r="J418" s="12">
        <v>1.8</v>
      </c>
      <c r="K418" s="12">
        <v>0</v>
      </c>
      <c r="L418" s="5"/>
      <c r="M418" s="5" t="s">
        <v>18</v>
      </c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27.75" customHeight="1" x14ac:dyDescent="0.2">
      <c r="A419" s="14" t="s">
        <v>36</v>
      </c>
      <c r="B419" s="5"/>
      <c r="C419" s="10">
        <v>1</v>
      </c>
      <c r="D419" s="10">
        <v>3</v>
      </c>
      <c r="E419" s="5" t="s">
        <v>19</v>
      </c>
      <c r="F419" s="5" t="s">
        <v>20</v>
      </c>
      <c r="G419" s="5">
        <v>4</v>
      </c>
      <c r="H419" s="5" t="s">
        <v>18</v>
      </c>
      <c r="I419" s="5">
        <v>54.207999999999998</v>
      </c>
      <c r="J419" s="12">
        <v>9.5</v>
      </c>
      <c r="K419" s="12">
        <v>0</v>
      </c>
      <c r="L419" s="5"/>
      <c r="M419" s="5" t="s">
        <v>18</v>
      </c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27.75" customHeight="1" x14ac:dyDescent="0.2">
      <c r="A420" s="14" t="s">
        <v>36</v>
      </c>
      <c r="B420" s="5"/>
      <c r="C420" s="10">
        <v>1</v>
      </c>
      <c r="D420" s="10">
        <v>4</v>
      </c>
      <c r="E420" s="5" t="s">
        <v>19</v>
      </c>
      <c r="F420" s="5" t="s">
        <v>20</v>
      </c>
      <c r="G420" s="5">
        <v>4</v>
      </c>
      <c r="H420" s="5" t="s">
        <v>18</v>
      </c>
      <c r="I420" s="5">
        <v>49.561599999999999</v>
      </c>
      <c r="J420" s="12">
        <v>4.3</v>
      </c>
      <c r="K420" s="12">
        <v>0</v>
      </c>
      <c r="L420" s="5"/>
      <c r="M420" s="5" t="s">
        <v>18</v>
      </c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27.75" customHeight="1" x14ac:dyDescent="0.2">
      <c r="A421" s="14" t="s">
        <v>36</v>
      </c>
      <c r="B421" s="5"/>
      <c r="C421" s="10">
        <v>1</v>
      </c>
      <c r="D421" s="10">
        <v>5</v>
      </c>
      <c r="E421" s="5" t="s">
        <v>21</v>
      </c>
      <c r="F421" s="5" t="s">
        <v>20</v>
      </c>
      <c r="G421" s="5">
        <v>6</v>
      </c>
      <c r="H421" s="5" t="s">
        <v>18</v>
      </c>
      <c r="I421" s="5">
        <v>50.335999999999999</v>
      </c>
      <c r="J421" s="12">
        <v>9.9</v>
      </c>
      <c r="K421" s="12">
        <v>0</v>
      </c>
      <c r="L421" s="5"/>
      <c r="M421" s="5" t="s">
        <v>18</v>
      </c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27.75" customHeight="1" x14ac:dyDescent="0.2">
      <c r="A422" s="14" t="s">
        <v>36</v>
      </c>
      <c r="B422" s="5"/>
      <c r="C422" s="10">
        <v>1</v>
      </c>
      <c r="D422" s="10">
        <v>6</v>
      </c>
      <c r="E422" s="5" t="s">
        <v>21</v>
      </c>
      <c r="F422" s="5" t="s">
        <v>20</v>
      </c>
      <c r="G422" s="5">
        <v>6</v>
      </c>
      <c r="H422" s="5" t="s">
        <v>18</v>
      </c>
      <c r="I422" s="5">
        <v>56.918399999999998</v>
      </c>
      <c r="J422" s="12">
        <v>8.1999999999999993</v>
      </c>
      <c r="K422" s="12">
        <v>0</v>
      </c>
      <c r="L422" s="5"/>
      <c r="M422" s="5" t="s">
        <v>18</v>
      </c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27.75" customHeight="1" x14ac:dyDescent="0.2">
      <c r="A423" s="14" t="s">
        <v>36</v>
      </c>
      <c r="B423" s="5"/>
      <c r="C423" s="10">
        <v>1</v>
      </c>
      <c r="D423" s="10">
        <v>7</v>
      </c>
      <c r="E423" s="5" t="s">
        <v>22</v>
      </c>
      <c r="F423" s="5" t="s">
        <v>17</v>
      </c>
      <c r="G423" s="5">
        <v>3.76</v>
      </c>
      <c r="H423" s="5" t="s">
        <v>18</v>
      </c>
      <c r="I423" s="5">
        <v>49.755199999999995</v>
      </c>
      <c r="J423" s="12">
        <v>10</v>
      </c>
      <c r="K423" s="12">
        <v>0</v>
      </c>
      <c r="L423" s="5"/>
      <c r="M423" s="5" t="s">
        <v>18</v>
      </c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27.75" customHeight="1" x14ac:dyDescent="0.2">
      <c r="A424" s="14" t="s">
        <v>36</v>
      </c>
      <c r="B424" s="5"/>
      <c r="C424" s="10">
        <v>1</v>
      </c>
      <c r="D424" s="10">
        <v>8</v>
      </c>
      <c r="E424" s="5" t="s">
        <v>22</v>
      </c>
      <c r="F424" s="5" t="s">
        <v>17</v>
      </c>
      <c r="G424" s="5">
        <v>3.76</v>
      </c>
      <c r="H424" s="5" t="s">
        <v>18</v>
      </c>
      <c r="I424" s="5">
        <v>52.271999999999998</v>
      </c>
      <c r="J424" s="12">
        <v>3.1</v>
      </c>
      <c r="K424" s="12">
        <v>0</v>
      </c>
      <c r="L424" s="5"/>
      <c r="M424" s="5" t="s">
        <v>18</v>
      </c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27.75" customHeight="1" x14ac:dyDescent="0.2">
      <c r="A425" s="14" t="s">
        <v>36</v>
      </c>
      <c r="B425" s="5"/>
      <c r="C425" s="10">
        <v>1</v>
      </c>
      <c r="D425" s="10">
        <v>9</v>
      </c>
      <c r="E425" s="5" t="s">
        <v>23</v>
      </c>
      <c r="F425" s="5" t="s">
        <v>20</v>
      </c>
      <c r="G425" s="5">
        <v>9.6</v>
      </c>
      <c r="H425" s="5" t="s">
        <v>18</v>
      </c>
      <c r="I425" s="5">
        <v>57.692799999999998</v>
      </c>
      <c r="J425" s="12">
        <v>10</v>
      </c>
      <c r="K425" s="12">
        <v>0.1</v>
      </c>
      <c r="L425" s="5"/>
      <c r="M425" s="5" t="s">
        <v>18</v>
      </c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27.75" customHeight="1" x14ac:dyDescent="0.2">
      <c r="A426" s="14" t="s">
        <v>36</v>
      </c>
      <c r="B426" s="5"/>
      <c r="C426" s="10">
        <v>1</v>
      </c>
      <c r="D426" s="10">
        <v>10</v>
      </c>
      <c r="E426" s="5" t="s">
        <v>23</v>
      </c>
      <c r="F426" s="5" t="s">
        <v>20</v>
      </c>
      <c r="G426" s="5">
        <v>9.6</v>
      </c>
      <c r="H426" s="5" t="s">
        <v>18</v>
      </c>
      <c r="I426" s="5">
        <v>61.564799999999998</v>
      </c>
      <c r="J426" s="12">
        <v>5.0999999999999996</v>
      </c>
      <c r="K426" s="12">
        <v>0.1</v>
      </c>
      <c r="L426" s="5"/>
      <c r="M426" s="5" t="s">
        <v>18</v>
      </c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27.75" customHeight="1" x14ac:dyDescent="0.2">
      <c r="A427" s="14" t="s">
        <v>36</v>
      </c>
      <c r="B427" s="5"/>
      <c r="C427" s="10">
        <v>1</v>
      </c>
      <c r="D427" s="10">
        <v>11</v>
      </c>
      <c r="E427" s="5" t="s">
        <v>24</v>
      </c>
      <c r="F427" s="5" t="s">
        <v>17</v>
      </c>
      <c r="G427" s="5" t="s">
        <v>25</v>
      </c>
      <c r="H427" s="5" t="s">
        <v>18</v>
      </c>
      <c r="I427" s="5">
        <v>84.990399999999994</v>
      </c>
      <c r="J427" s="12">
        <v>0.7</v>
      </c>
      <c r="K427" s="12">
        <v>0</v>
      </c>
      <c r="L427" s="5"/>
      <c r="M427" s="5" t="s">
        <v>18</v>
      </c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27.75" customHeight="1" x14ac:dyDescent="0.2">
      <c r="A428" s="14" t="s">
        <v>36</v>
      </c>
      <c r="B428" s="5"/>
      <c r="C428" s="10">
        <v>1</v>
      </c>
      <c r="D428" s="10">
        <v>12</v>
      </c>
      <c r="E428" s="5" t="s">
        <v>24</v>
      </c>
      <c r="F428" s="5" t="s">
        <v>17</v>
      </c>
      <c r="G428" s="5" t="s">
        <v>25</v>
      </c>
      <c r="H428" s="5" t="s">
        <v>18</v>
      </c>
      <c r="I428" s="5">
        <v>53.627200000000002</v>
      </c>
      <c r="J428" s="12">
        <v>3.9</v>
      </c>
      <c r="K428" s="12">
        <v>0</v>
      </c>
      <c r="L428" s="5"/>
      <c r="M428" s="5" t="s">
        <v>18</v>
      </c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27.75" customHeight="1" x14ac:dyDescent="0.2">
      <c r="A429" s="14" t="s">
        <v>36</v>
      </c>
      <c r="B429" s="5"/>
      <c r="C429" s="10">
        <v>1</v>
      </c>
      <c r="D429" s="10">
        <v>13</v>
      </c>
      <c r="E429" s="5" t="s">
        <v>26</v>
      </c>
      <c r="F429" s="5" t="s">
        <v>20</v>
      </c>
      <c r="G429" s="5" t="s">
        <v>27</v>
      </c>
      <c r="H429" s="5" t="s">
        <v>18</v>
      </c>
      <c r="I429" s="5">
        <v>52.271999999999998</v>
      </c>
      <c r="J429" s="12">
        <v>10.4</v>
      </c>
      <c r="K429" s="12">
        <v>0</v>
      </c>
      <c r="L429" s="5"/>
      <c r="M429" s="5" t="s">
        <v>18</v>
      </c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27.75" customHeight="1" x14ac:dyDescent="0.2">
      <c r="A430" s="14" t="s">
        <v>36</v>
      </c>
      <c r="B430" s="5"/>
      <c r="C430" s="10">
        <v>1</v>
      </c>
      <c r="D430" s="10">
        <v>14</v>
      </c>
      <c r="E430" s="5" t="s">
        <v>26</v>
      </c>
      <c r="F430" s="5" t="s">
        <v>20</v>
      </c>
      <c r="G430" s="5" t="s">
        <v>27</v>
      </c>
      <c r="H430" s="5" t="s">
        <v>18</v>
      </c>
      <c r="I430" s="5">
        <v>52.465599999999995</v>
      </c>
      <c r="J430" s="12">
        <v>5.9</v>
      </c>
      <c r="K430" s="12">
        <v>0</v>
      </c>
      <c r="L430" s="5"/>
      <c r="M430" s="5" t="s">
        <v>18</v>
      </c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27.75" customHeight="1" x14ac:dyDescent="0.2">
      <c r="A431" s="14" t="s">
        <v>36</v>
      </c>
      <c r="B431" s="5"/>
      <c r="C431" s="10">
        <v>1</v>
      </c>
      <c r="D431" s="10">
        <v>15</v>
      </c>
      <c r="E431" s="5" t="s">
        <v>28</v>
      </c>
      <c r="F431" s="5" t="s">
        <v>28</v>
      </c>
      <c r="G431" s="13" t="s">
        <v>29</v>
      </c>
      <c r="H431" s="5" t="s">
        <v>18</v>
      </c>
      <c r="I431" s="5">
        <v>53.433599999999991</v>
      </c>
      <c r="J431" s="12">
        <v>10</v>
      </c>
      <c r="K431" s="12">
        <v>0</v>
      </c>
      <c r="L431" s="5"/>
      <c r="M431" s="5" t="s">
        <v>18</v>
      </c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27.75" customHeight="1" x14ac:dyDescent="0.2">
      <c r="A432" s="14" t="s">
        <v>36</v>
      </c>
      <c r="B432" s="5"/>
      <c r="C432" s="10">
        <v>1</v>
      </c>
      <c r="D432" s="10">
        <v>16</v>
      </c>
      <c r="E432" s="5" t="s">
        <v>30</v>
      </c>
      <c r="F432" s="5" t="s">
        <v>30</v>
      </c>
      <c r="G432" s="13" t="s">
        <v>29</v>
      </c>
      <c r="H432" s="5" t="s">
        <v>18</v>
      </c>
      <c r="I432" s="5">
        <v>59.241599999999998</v>
      </c>
      <c r="J432" s="12">
        <v>12.6</v>
      </c>
      <c r="K432" s="12">
        <v>0</v>
      </c>
      <c r="L432" s="5"/>
      <c r="M432" s="5" t="s">
        <v>18</v>
      </c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27.75" customHeight="1" x14ac:dyDescent="0.2">
      <c r="A433" s="14" t="s">
        <v>36</v>
      </c>
      <c r="B433" s="5"/>
      <c r="C433" s="10">
        <v>1</v>
      </c>
      <c r="D433" s="10">
        <v>17</v>
      </c>
      <c r="E433" s="5" t="s">
        <v>31</v>
      </c>
      <c r="F433" s="5" t="s">
        <v>32</v>
      </c>
      <c r="G433" s="5">
        <v>6</v>
      </c>
      <c r="H433" s="5" t="s">
        <v>18</v>
      </c>
      <c r="I433" s="5">
        <v>47.819200000000002</v>
      </c>
      <c r="J433" s="12">
        <v>4.3</v>
      </c>
      <c r="K433" s="12">
        <v>0</v>
      </c>
      <c r="L433" s="5"/>
      <c r="M433" s="5" t="s">
        <v>18</v>
      </c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27.75" customHeight="1" x14ac:dyDescent="0.2">
      <c r="A434" s="14" t="s">
        <v>36</v>
      </c>
      <c r="B434" s="5"/>
      <c r="C434" s="10">
        <v>1</v>
      </c>
      <c r="D434" s="10">
        <v>18</v>
      </c>
      <c r="E434" s="5" t="s">
        <v>31</v>
      </c>
      <c r="F434" s="5" t="s">
        <v>32</v>
      </c>
      <c r="G434" s="5">
        <v>6</v>
      </c>
      <c r="H434" s="5" t="s">
        <v>18</v>
      </c>
      <c r="I434" s="5">
        <v>56.143999999999998</v>
      </c>
      <c r="J434" s="12">
        <v>5.4</v>
      </c>
      <c r="K434" s="12">
        <v>0</v>
      </c>
      <c r="L434" s="5"/>
      <c r="M434" s="5" t="s">
        <v>18</v>
      </c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27.75" customHeight="1" x14ac:dyDescent="0.2">
      <c r="A435" s="14" t="s">
        <v>36</v>
      </c>
      <c r="B435" s="5"/>
      <c r="C435" s="10">
        <v>2</v>
      </c>
      <c r="D435" s="10">
        <v>1</v>
      </c>
      <c r="E435" s="5" t="s">
        <v>16</v>
      </c>
      <c r="F435" s="5" t="s">
        <v>17</v>
      </c>
      <c r="G435" s="5">
        <v>4</v>
      </c>
      <c r="H435" s="5" t="s">
        <v>18</v>
      </c>
      <c r="I435" s="5">
        <v>53.627200000000002</v>
      </c>
      <c r="J435" s="12">
        <v>0.6</v>
      </c>
      <c r="K435" s="12">
        <v>0</v>
      </c>
      <c r="L435" s="5"/>
      <c r="M435" s="5" t="s">
        <v>18</v>
      </c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27.75" customHeight="1" x14ac:dyDescent="0.2">
      <c r="A436" s="14" t="s">
        <v>36</v>
      </c>
      <c r="B436" s="5"/>
      <c r="C436" s="10">
        <v>2</v>
      </c>
      <c r="D436" s="10">
        <v>2</v>
      </c>
      <c r="E436" s="5" t="s">
        <v>16</v>
      </c>
      <c r="F436" s="5" t="s">
        <v>17</v>
      </c>
      <c r="G436" s="5">
        <v>4</v>
      </c>
      <c r="H436" s="5" t="s">
        <v>18</v>
      </c>
      <c r="I436" s="5">
        <v>55.950400000000002</v>
      </c>
      <c r="J436" s="12">
        <v>2.9</v>
      </c>
      <c r="K436" s="12">
        <v>0</v>
      </c>
      <c r="L436" s="5"/>
      <c r="M436" s="5" t="s">
        <v>18</v>
      </c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27.75" customHeight="1" x14ac:dyDescent="0.2">
      <c r="A437" s="14" t="s">
        <v>36</v>
      </c>
      <c r="B437" s="5"/>
      <c r="C437" s="10">
        <v>2</v>
      </c>
      <c r="D437" s="10">
        <v>3</v>
      </c>
      <c r="E437" s="5" t="s">
        <v>19</v>
      </c>
      <c r="F437" s="5" t="s">
        <v>20</v>
      </c>
      <c r="G437" s="5">
        <v>4</v>
      </c>
      <c r="H437" s="5" t="s">
        <v>18</v>
      </c>
      <c r="I437" s="5">
        <v>46.076799999999999</v>
      </c>
      <c r="J437" s="12">
        <v>7.1</v>
      </c>
      <c r="K437" s="12">
        <v>0</v>
      </c>
      <c r="L437" s="5"/>
      <c r="M437" s="5" t="s">
        <v>18</v>
      </c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27.75" customHeight="1" x14ac:dyDescent="0.2">
      <c r="A438" s="14" t="s">
        <v>36</v>
      </c>
      <c r="B438" s="5"/>
      <c r="C438" s="10">
        <v>2</v>
      </c>
      <c r="D438" s="10">
        <v>4</v>
      </c>
      <c r="E438" s="5" t="s">
        <v>19</v>
      </c>
      <c r="F438" s="5" t="s">
        <v>20</v>
      </c>
      <c r="G438" s="5">
        <v>4</v>
      </c>
      <c r="H438" s="5" t="s">
        <v>18</v>
      </c>
      <c r="I438" s="5">
        <v>53.433599999999991</v>
      </c>
      <c r="J438" s="12">
        <v>8.6</v>
      </c>
      <c r="K438" s="12">
        <v>0</v>
      </c>
      <c r="L438" s="5"/>
      <c r="M438" s="5" t="s">
        <v>18</v>
      </c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27.75" customHeight="1" x14ac:dyDescent="0.2">
      <c r="A439" s="14" t="s">
        <v>36</v>
      </c>
      <c r="B439" s="5"/>
      <c r="C439" s="10">
        <v>2</v>
      </c>
      <c r="D439" s="10">
        <v>5</v>
      </c>
      <c r="E439" s="5" t="s">
        <v>21</v>
      </c>
      <c r="F439" s="5" t="s">
        <v>20</v>
      </c>
      <c r="G439" s="5">
        <v>6</v>
      </c>
      <c r="H439" s="5" t="s">
        <v>18</v>
      </c>
      <c r="I439" s="5">
        <v>52.659200000000006</v>
      </c>
      <c r="J439" s="12">
        <v>9.1999999999999993</v>
      </c>
      <c r="K439" s="12">
        <v>0</v>
      </c>
      <c r="L439" s="5"/>
      <c r="M439" s="5" t="s">
        <v>18</v>
      </c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27.75" customHeight="1" x14ac:dyDescent="0.2">
      <c r="A440" s="14" t="s">
        <v>36</v>
      </c>
      <c r="B440" s="5"/>
      <c r="C440" s="10">
        <v>2</v>
      </c>
      <c r="D440" s="10">
        <v>6</v>
      </c>
      <c r="E440" s="5" t="s">
        <v>21</v>
      </c>
      <c r="F440" s="5" t="s">
        <v>20</v>
      </c>
      <c r="G440" s="5">
        <v>6</v>
      </c>
      <c r="H440" s="5" t="s">
        <v>18</v>
      </c>
      <c r="I440" s="5">
        <v>53.046400000000006</v>
      </c>
      <c r="J440" s="12">
        <v>6.8</v>
      </c>
      <c r="K440" s="12">
        <v>0</v>
      </c>
      <c r="L440" s="5"/>
      <c r="M440" s="5" t="s">
        <v>18</v>
      </c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27.75" customHeight="1" x14ac:dyDescent="0.2">
      <c r="A441" s="14" t="s">
        <v>36</v>
      </c>
      <c r="B441" s="5"/>
      <c r="C441" s="10">
        <v>2</v>
      </c>
      <c r="D441" s="10">
        <v>7</v>
      </c>
      <c r="E441" s="5" t="s">
        <v>22</v>
      </c>
      <c r="F441" s="5" t="s">
        <v>17</v>
      </c>
      <c r="G441" s="5">
        <v>3.76</v>
      </c>
      <c r="H441" s="5" t="s">
        <v>18</v>
      </c>
      <c r="I441" s="5">
        <v>55.563200000000002</v>
      </c>
      <c r="J441" s="12">
        <v>4.9000000000000004</v>
      </c>
      <c r="K441" s="12">
        <v>0.1</v>
      </c>
      <c r="L441" s="5"/>
      <c r="M441" s="5" t="s">
        <v>18</v>
      </c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27.75" customHeight="1" x14ac:dyDescent="0.2">
      <c r="A442" s="14" t="s">
        <v>36</v>
      </c>
      <c r="B442" s="5"/>
      <c r="C442" s="10">
        <v>2</v>
      </c>
      <c r="D442" s="10">
        <v>8</v>
      </c>
      <c r="E442" s="5" t="s">
        <v>22</v>
      </c>
      <c r="F442" s="5" t="s">
        <v>17</v>
      </c>
      <c r="G442" s="5">
        <v>3.76</v>
      </c>
      <c r="H442" s="5" t="s">
        <v>18</v>
      </c>
      <c r="I442" s="5">
        <v>51.691199999999995</v>
      </c>
      <c r="J442" s="12">
        <v>2.6</v>
      </c>
      <c r="K442" s="12">
        <v>0</v>
      </c>
      <c r="L442" s="5"/>
      <c r="M442" s="5" t="s">
        <v>18</v>
      </c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27.75" customHeight="1" x14ac:dyDescent="0.2">
      <c r="A443" s="14" t="s">
        <v>36</v>
      </c>
      <c r="B443" s="5"/>
      <c r="C443" s="10">
        <v>2</v>
      </c>
      <c r="D443" s="10">
        <v>9</v>
      </c>
      <c r="E443" s="5" t="s">
        <v>23</v>
      </c>
      <c r="F443" s="5" t="s">
        <v>20</v>
      </c>
      <c r="G443" s="5">
        <v>9.6</v>
      </c>
      <c r="H443" s="5" t="s">
        <v>18</v>
      </c>
      <c r="I443" s="5">
        <v>57.499200000000002</v>
      </c>
      <c r="J443" s="12">
        <v>2.8</v>
      </c>
      <c r="K443" s="12">
        <v>0</v>
      </c>
      <c r="L443" s="5"/>
      <c r="M443" s="5" t="s">
        <v>18</v>
      </c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27.75" customHeight="1" x14ac:dyDescent="0.2">
      <c r="A444" s="14" t="s">
        <v>36</v>
      </c>
      <c r="B444" s="5"/>
      <c r="C444" s="10">
        <v>2</v>
      </c>
      <c r="D444" s="10">
        <v>10</v>
      </c>
      <c r="E444" s="5" t="s">
        <v>23</v>
      </c>
      <c r="F444" s="5" t="s">
        <v>20</v>
      </c>
      <c r="G444" s="5">
        <v>9.6</v>
      </c>
      <c r="H444" s="5" t="s">
        <v>18</v>
      </c>
      <c r="I444" s="5">
        <v>60.015999999999998</v>
      </c>
      <c r="J444" s="12">
        <v>7.3</v>
      </c>
      <c r="K444" s="12">
        <v>0</v>
      </c>
      <c r="L444" s="5"/>
      <c r="M444" s="5" t="s">
        <v>18</v>
      </c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27.75" customHeight="1" x14ac:dyDescent="0.2">
      <c r="A445" s="14" t="s">
        <v>36</v>
      </c>
      <c r="B445" s="5"/>
      <c r="C445" s="10">
        <v>2</v>
      </c>
      <c r="D445" s="10">
        <v>11</v>
      </c>
      <c r="E445" s="5" t="s">
        <v>24</v>
      </c>
      <c r="F445" s="5" t="s">
        <v>17</v>
      </c>
      <c r="G445" s="5" t="s">
        <v>25</v>
      </c>
      <c r="H445" s="5" t="s">
        <v>18</v>
      </c>
      <c r="I445" s="5">
        <v>53.820799999999991</v>
      </c>
      <c r="J445" s="12">
        <v>1.6</v>
      </c>
      <c r="K445" s="12">
        <v>0</v>
      </c>
      <c r="L445" s="5"/>
      <c r="M445" s="5" t="s">
        <v>18</v>
      </c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27.75" customHeight="1" x14ac:dyDescent="0.2">
      <c r="A446" s="14" t="s">
        <v>36</v>
      </c>
      <c r="B446" s="5"/>
      <c r="C446" s="10">
        <v>2</v>
      </c>
      <c r="D446" s="10">
        <v>12</v>
      </c>
      <c r="E446" s="5" t="s">
        <v>24</v>
      </c>
      <c r="F446" s="5" t="s">
        <v>17</v>
      </c>
      <c r="G446" s="5" t="s">
        <v>25</v>
      </c>
      <c r="H446" s="5" t="s">
        <v>18</v>
      </c>
      <c r="I446" s="5">
        <v>57.112000000000002</v>
      </c>
      <c r="J446" s="12">
        <v>3.6</v>
      </c>
      <c r="K446" s="12">
        <v>0</v>
      </c>
      <c r="L446" s="5"/>
      <c r="M446" s="5" t="s">
        <v>18</v>
      </c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27.75" customHeight="1" x14ac:dyDescent="0.2">
      <c r="A447" s="14" t="s">
        <v>36</v>
      </c>
      <c r="B447" s="5"/>
      <c r="C447" s="10">
        <v>2</v>
      </c>
      <c r="D447" s="10">
        <v>13</v>
      </c>
      <c r="E447" s="5" t="s">
        <v>26</v>
      </c>
      <c r="F447" s="5" t="s">
        <v>20</v>
      </c>
      <c r="G447" s="5" t="s">
        <v>27</v>
      </c>
      <c r="H447" s="5" t="s">
        <v>18</v>
      </c>
      <c r="I447" s="5">
        <v>50.916799999999995</v>
      </c>
      <c r="J447" s="12">
        <v>4.5</v>
      </c>
      <c r="K447" s="12">
        <v>0</v>
      </c>
      <c r="L447" s="5"/>
      <c r="M447" s="5" t="s">
        <v>18</v>
      </c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27.75" customHeight="1" x14ac:dyDescent="0.2">
      <c r="A448" s="14" t="s">
        <v>36</v>
      </c>
      <c r="B448" s="5"/>
      <c r="C448" s="10">
        <v>2</v>
      </c>
      <c r="D448" s="10">
        <v>14</v>
      </c>
      <c r="E448" s="5" t="s">
        <v>26</v>
      </c>
      <c r="F448" s="5" t="s">
        <v>20</v>
      </c>
      <c r="G448" s="5" t="s">
        <v>27</v>
      </c>
      <c r="H448" s="5" t="s">
        <v>18</v>
      </c>
      <c r="I448" s="5">
        <v>60.790399999999998</v>
      </c>
      <c r="J448" s="12">
        <v>3.7</v>
      </c>
      <c r="K448" s="12">
        <v>0</v>
      </c>
      <c r="L448" s="5"/>
      <c r="M448" s="5" t="s">
        <v>18</v>
      </c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27.75" customHeight="1" x14ac:dyDescent="0.2">
      <c r="A449" s="14" t="s">
        <v>36</v>
      </c>
      <c r="B449" s="5"/>
      <c r="C449" s="10">
        <v>2</v>
      </c>
      <c r="D449" s="10">
        <v>15</v>
      </c>
      <c r="E449" s="5" t="s">
        <v>28</v>
      </c>
      <c r="F449" s="5" t="s">
        <v>28</v>
      </c>
      <c r="G449" s="13" t="s">
        <v>29</v>
      </c>
      <c r="H449" s="5" t="s">
        <v>18</v>
      </c>
      <c r="I449" s="5">
        <v>50.335999999999999</v>
      </c>
      <c r="J449" s="12">
        <v>3.1</v>
      </c>
      <c r="K449" s="12">
        <v>0</v>
      </c>
      <c r="L449" s="5"/>
      <c r="M449" s="5" t="s">
        <v>18</v>
      </c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27.75" customHeight="1" x14ac:dyDescent="0.2">
      <c r="A450" s="14" t="s">
        <v>36</v>
      </c>
      <c r="B450" s="5"/>
      <c r="C450" s="10">
        <v>2</v>
      </c>
      <c r="D450" s="10">
        <v>16</v>
      </c>
      <c r="E450" s="5" t="s">
        <v>30</v>
      </c>
      <c r="F450" s="5" t="s">
        <v>30</v>
      </c>
      <c r="G450" s="13" t="s">
        <v>29</v>
      </c>
      <c r="H450" s="5" t="s">
        <v>18</v>
      </c>
      <c r="I450" s="5">
        <v>53.627200000000002</v>
      </c>
      <c r="J450" s="12">
        <v>3.2</v>
      </c>
      <c r="K450" s="12">
        <v>0.1</v>
      </c>
      <c r="L450" s="5"/>
      <c r="M450" s="5" t="s">
        <v>18</v>
      </c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27.75" customHeight="1" x14ac:dyDescent="0.2">
      <c r="A451" s="14" t="s">
        <v>36</v>
      </c>
      <c r="B451" s="5"/>
      <c r="C451" s="10">
        <v>2</v>
      </c>
      <c r="D451" s="10">
        <v>17</v>
      </c>
      <c r="E451" s="5" t="s">
        <v>31</v>
      </c>
      <c r="F451" s="5" t="s">
        <v>32</v>
      </c>
      <c r="G451" s="5">
        <v>6</v>
      </c>
      <c r="H451" s="5" t="s">
        <v>18</v>
      </c>
      <c r="I451" s="5">
        <v>48.787199999999999</v>
      </c>
      <c r="J451" s="12">
        <v>2.2000000000000002</v>
      </c>
      <c r="K451" s="12">
        <v>0</v>
      </c>
      <c r="L451" s="5"/>
      <c r="M451" s="5" t="s">
        <v>18</v>
      </c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27.75" customHeight="1" x14ac:dyDescent="0.2">
      <c r="A452" s="14" t="s">
        <v>36</v>
      </c>
      <c r="B452" s="5"/>
      <c r="C452" s="10">
        <v>2</v>
      </c>
      <c r="D452" s="10">
        <v>18</v>
      </c>
      <c r="E452" s="5" t="s">
        <v>31</v>
      </c>
      <c r="F452" s="5" t="s">
        <v>32</v>
      </c>
      <c r="G452" s="5">
        <v>6</v>
      </c>
      <c r="H452" s="5" t="s">
        <v>18</v>
      </c>
      <c r="I452" s="5">
        <v>55.176000000000002</v>
      </c>
      <c r="J452" s="12">
        <v>4.4000000000000004</v>
      </c>
      <c r="K452" s="12">
        <v>0</v>
      </c>
      <c r="L452" s="5"/>
      <c r="M452" s="5" t="s">
        <v>18</v>
      </c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27.75" customHeight="1" x14ac:dyDescent="0.2">
      <c r="A453" s="14" t="s">
        <v>36</v>
      </c>
      <c r="B453" s="5"/>
      <c r="C453" s="10">
        <v>3</v>
      </c>
      <c r="D453" s="10">
        <v>1</v>
      </c>
      <c r="E453" s="5" t="s">
        <v>16</v>
      </c>
      <c r="F453" s="5" t="s">
        <v>17</v>
      </c>
      <c r="G453" s="5">
        <v>4</v>
      </c>
      <c r="H453" s="5" t="s">
        <v>18</v>
      </c>
      <c r="I453" s="5">
        <v>47.044800000000002</v>
      </c>
      <c r="J453" s="12">
        <v>3.1</v>
      </c>
      <c r="K453" s="12">
        <v>0</v>
      </c>
      <c r="L453" s="5"/>
      <c r="M453" s="5" t="s">
        <v>18</v>
      </c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27.75" customHeight="1" x14ac:dyDescent="0.2">
      <c r="A454" s="14" t="s">
        <v>36</v>
      </c>
      <c r="B454" s="5"/>
      <c r="C454" s="10">
        <v>3</v>
      </c>
      <c r="D454" s="10">
        <v>2</v>
      </c>
      <c r="E454" s="5" t="s">
        <v>16</v>
      </c>
      <c r="F454" s="5" t="s">
        <v>17</v>
      </c>
      <c r="G454" s="5">
        <v>4</v>
      </c>
      <c r="H454" s="5" t="s">
        <v>18</v>
      </c>
      <c r="I454" s="5">
        <v>53.627200000000002</v>
      </c>
      <c r="J454" s="12">
        <v>5</v>
      </c>
      <c r="K454" s="12">
        <v>0.1</v>
      </c>
      <c r="L454" s="5"/>
      <c r="M454" s="5" t="s">
        <v>18</v>
      </c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27.75" customHeight="1" x14ac:dyDescent="0.2">
      <c r="A455" s="14" t="s">
        <v>36</v>
      </c>
      <c r="B455" s="5"/>
      <c r="C455" s="10">
        <v>3</v>
      </c>
      <c r="D455" s="10">
        <v>3</v>
      </c>
      <c r="E455" s="5" t="s">
        <v>19</v>
      </c>
      <c r="F455" s="5" t="s">
        <v>20</v>
      </c>
      <c r="G455" s="5">
        <v>4</v>
      </c>
      <c r="H455" s="5" t="s">
        <v>18</v>
      </c>
      <c r="I455" s="5">
        <v>54.401600000000002</v>
      </c>
      <c r="J455" s="12">
        <v>8.5</v>
      </c>
      <c r="K455" s="12">
        <v>0</v>
      </c>
      <c r="L455" s="5"/>
      <c r="M455" s="5" t="s">
        <v>18</v>
      </c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27.75" customHeight="1" x14ac:dyDescent="0.2">
      <c r="A456" s="14" t="s">
        <v>36</v>
      </c>
      <c r="B456" s="5"/>
      <c r="C456" s="10">
        <v>3</v>
      </c>
      <c r="D456" s="10">
        <v>4</v>
      </c>
      <c r="E456" s="5" t="s">
        <v>19</v>
      </c>
      <c r="F456" s="5" t="s">
        <v>20</v>
      </c>
      <c r="G456" s="5">
        <v>4</v>
      </c>
      <c r="H456" s="5" t="s">
        <v>18</v>
      </c>
      <c r="I456" s="5">
        <v>42.011199999999995</v>
      </c>
      <c r="J456" s="12">
        <v>8.9</v>
      </c>
      <c r="K456" s="12">
        <v>0</v>
      </c>
      <c r="L456" s="5"/>
      <c r="M456" s="5" t="s">
        <v>18</v>
      </c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27.75" customHeight="1" x14ac:dyDescent="0.2">
      <c r="A457" s="14" t="s">
        <v>36</v>
      </c>
      <c r="B457" s="5"/>
      <c r="C457" s="10">
        <v>3</v>
      </c>
      <c r="D457" s="10">
        <v>5</v>
      </c>
      <c r="E457" s="5" t="s">
        <v>21</v>
      </c>
      <c r="F457" s="5" t="s">
        <v>20</v>
      </c>
      <c r="G457" s="5">
        <v>6</v>
      </c>
      <c r="H457" s="5" t="s">
        <v>18</v>
      </c>
      <c r="I457" s="5">
        <v>53.433599999999991</v>
      </c>
      <c r="J457" s="12">
        <v>5</v>
      </c>
      <c r="K457" s="12">
        <v>0</v>
      </c>
      <c r="L457" s="5"/>
      <c r="M457" s="5" t="s">
        <v>18</v>
      </c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27.75" customHeight="1" x14ac:dyDescent="0.2">
      <c r="A458" s="14" t="s">
        <v>36</v>
      </c>
      <c r="B458" s="5"/>
      <c r="C458" s="10">
        <v>3</v>
      </c>
      <c r="D458" s="10">
        <v>6</v>
      </c>
      <c r="E458" s="5" t="s">
        <v>21</v>
      </c>
      <c r="F458" s="5" t="s">
        <v>20</v>
      </c>
      <c r="G458" s="5">
        <v>6</v>
      </c>
      <c r="H458" s="5" t="s">
        <v>18</v>
      </c>
      <c r="I458" s="5">
        <v>57.692799999999998</v>
      </c>
      <c r="J458" s="12">
        <v>7.8</v>
      </c>
      <c r="K458" s="12">
        <v>0</v>
      </c>
      <c r="L458" s="5"/>
      <c r="M458" s="5" t="s">
        <v>18</v>
      </c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27.75" customHeight="1" x14ac:dyDescent="0.2">
      <c r="A459" s="14" t="s">
        <v>36</v>
      </c>
      <c r="B459" s="5"/>
      <c r="C459" s="10">
        <v>3</v>
      </c>
      <c r="D459" s="10">
        <v>7</v>
      </c>
      <c r="E459" s="5" t="s">
        <v>22</v>
      </c>
      <c r="F459" s="5" t="s">
        <v>17</v>
      </c>
      <c r="G459" s="5">
        <v>3.76</v>
      </c>
      <c r="H459" s="5" t="s">
        <v>18</v>
      </c>
      <c r="I459" s="5">
        <v>48.109599999999993</v>
      </c>
      <c r="J459" s="12">
        <v>6.6</v>
      </c>
      <c r="K459" s="12">
        <v>0</v>
      </c>
      <c r="L459" s="5"/>
      <c r="M459" s="5" t="s">
        <v>18</v>
      </c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27.75" customHeight="1" x14ac:dyDescent="0.2">
      <c r="A460" s="14" t="s">
        <v>36</v>
      </c>
      <c r="B460" s="5"/>
      <c r="C460" s="10">
        <v>3</v>
      </c>
      <c r="D460" s="10">
        <v>8</v>
      </c>
      <c r="E460" s="5" t="s">
        <v>22</v>
      </c>
      <c r="F460" s="5" t="s">
        <v>17</v>
      </c>
      <c r="G460" s="5">
        <v>3.76</v>
      </c>
      <c r="H460" s="5" t="s">
        <v>18</v>
      </c>
      <c r="I460" s="5">
        <v>61.177599999999998</v>
      </c>
      <c r="J460" s="12">
        <v>3.7</v>
      </c>
      <c r="K460" s="12">
        <v>0</v>
      </c>
      <c r="L460" s="5"/>
      <c r="M460" s="5" t="s">
        <v>18</v>
      </c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27.75" customHeight="1" x14ac:dyDescent="0.2">
      <c r="A461" s="14" t="s">
        <v>36</v>
      </c>
      <c r="B461" s="5"/>
      <c r="C461" s="10">
        <v>3</v>
      </c>
      <c r="D461" s="10">
        <v>9</v>
      </c>
      <c r="E461" s="5" t="s">
        <v>23</v>
      </c>
      <c r="F461" s="5" t="s">
        <v>20</v>
      </c>
      <c r="G461" s="5">
        <v>9.6</v>
      </c>
      <c r="H461" s="5" t="s">
        <v>18</v>
      </c>
      <c r="I461" s="5">
        <v>59.047999999999995</v>
      </c>
      <c r="J461" s="12">
        <v>9.6</v>
      </c>
      <c r="K461" s="12">
        <v>0</v>
      </c>
      <c r="L461" s="5"/>
      <c r="M461" s="5" t="s">
        <v>18</v>
      </c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27.75" customHeight="1" x14ac:dyDescent="0.2">
      <c r="A462" s="14" t="s">
        <v>36</v>
      </c>
      <c r="B462" s="5"/>
      <c r="C462" s="10">
        <v>3</v>
      </c>
      <c r="D462" s="10">
        <v>10</v>
      </c>
      <c r="E462" s="5" t="s">
        <v>23</v>
      </c>
      <c r="F462" s="5" t="s">
        <v>20</v>
      </c>
      <c r="G462" s="5">
        <v>9.6</v>
      </c>
      <c r="H462" s="5" t="s">
        <v>18</v>
      </c>
      <c r="I462" s="5">
        <v>58.660799999999995</v>
      </c>
      <c r="J462" s="12">
        <v>7.8</v>
      </c>
      <c r="K462" s="12">
        <v>0</v>
      </c>
      <c r="L462" s="5"/>
      <c r="M462" s="5" t="s">
        <v>18</v>
      </c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27.75" customHeight="1" x14ac:dyDescent="0.2">
      <c r="A463" s="14" t="s">
        <v>36</v>
      </c>
      <c r="B463" s="5"/>
      <c r="C463" s="10">
        <v>3</v>
      </c>
      <c r="D463" s="10">
        <v>11</v>
      </c>
      <c r="E463" s="5" t="s">
        <v>24</v>
      </c>
      <c r="F463" s="5" t="s">
        <v>17</v>
      </c>
      <c r="G463" s="5" t="s">
        <v>25</v>
      </c>
      <c r="H463" s="5" t="s">
        <v>18</v>
      </c>
      <c r="I463" s="5">
        <v>57.305599999999998</v>
      </c>
      <c r="J463" s="12">
        <v>1.2</v>
      </c>
      <c r="K463" s="12">
        <v>0</v>
      </c>
      <c r="L463" s="5"/>
      <c r="M463" s="5" t="s">
        <v>18</v>
      </c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27.75" customHeight="1" x14ac:dyDescent="0.2">
      <c r="A464" s="14" t="s">
        <v>36</v>
      </c>
      <c r="B464" s="5"/>
      <c r="C464" s="10">
        <v>3</v>
      </c>
      <c r="D464" s="10">
        <v>12</v>
      </c>
      <c r="E464" s="5" t="s">
        <v>24</v>
      </c>
      <c r="F464" s="5" t="s">
        <v>17</v>
      </c>
      <c r="G464" s="5" t="s">
        <v>25</v>
      </c>
      <c r="H464" s="5" t="s">
        <v>18</v>
      </c>
      <c r="I464" s="5">
        <v>65.243200000000002</v>
      </c>
      <c r="J464" s="12">
        <v>12.2</v>
      </c>
      <c r="K464" s="12">
        <v>0.1</v>
      </c>
      <c r="L464" s="5"/>
      <c r="M464" s="5" t="s">
        <v>18</v>
      </c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27.75" customHeight="1" x14ac:dyDescent="0.2">
      <c r="A465" s="14" t="s">
        <v>36</v>
      </c>
      <c r="B465" s="5"/>
      <c r="C465" s="10">
        <v>3</v>
      </c>
      <c r="D465" s="10">
        <v>13</v>
      </c>
      <c r="E465" s="5" t="s">
        <v>26</v>
      </c>
      <c r="F465" s="5" t="s">
        <v>20</v>
      </c>
      <c r="G465" s="5" t="s">
        <v>27</v>
      </c>
      <c r="H465" s="5" t="s">
        <v>18</v>
      </c>
      <c r="I465" s="5">
        <v>54.401600000000002</v>
      </c>
      <c r="J465" s="12">
        <v>6.3</v>
      </c>
      <c r="K465" s="12">
        <v>0.1</v>
      </c>
      <c r="L465" s="5"/>
      <c r="M465" s="5" t="s">
        <v>18</v>
      </c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27.75" customHeight="1" x14ac:dyDescent="0.2">
      <c r="A466" s="14" t="s">
        <v>36</v>
      </c>
      <c r="B466" s="5"/>
      <c r="C466" s="10">
        <v>3</v>
      </c>
      <c r="D466" s="10">
        <v>14</v>
      </c>
      <c r="E466" s="5" t="s">
        <v>26</v>
      </c>
      <c r="F466" s="5" t="s">
        <v>20</v>
      </c>
      <c r="G466" s="5" t="s">
        <v>27</v>
      </c>
      <c r="H466" s="5" t="s">
        <v>18</v>
      </c>
      <c r="I466" s="5">
        <v>61.564799999999998</v>
      </c>
      <c r="J466" s="12">
        <v>12.4</v>
      </c>
      <c r="K466" s="12">
        <v>0</v>
      </c>
      <c r="L466" s="5"/>
      <c r="M466" s="5" t="s">
        <v>18</v>
      </c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27.75" customHeight="1" x14ac:dyDescent="0.2">
      <c r="A467" s="14" t="s">
        <v>36</v>
      </c>
      <c r="B467" s="5"/>
      <c r="C467" s="10">
        <v>3</v>
      </c>
      <c r="D467" s="10">
        <v>15</v>
      </c>
      <c r="E467" s="5" t="s">
        <v>28</v>
      </c>
      <c r="F467" s="5" t="s">
        <v>28</v>
      </c>
      <c r="G467" s="13" t="s">
        <v>29</v>
      </c>
      <c r="H467" s="5" t="s">
        <v>18</v>
      </c>
      <c r="I467" s="5">
        <v>45.302399999999999</v>
      </c>
      <c r="J467" s="12">
        <v>9.5</v>
      </c>
      <c r="K467" s="12">
        <v>0</v>
      </c>
      <c r="L467" s="5"/>
      <c r="M467" s="5" t="s">
        <v>18</v>
      </c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27.75" customHeight="1" x14ac:dyDescent="0.2">
      <c r="A468" s="14" t="s">
        <v>36</v>
      </c>
      <c r="B468" s="5"/>
      <c r="C468" s="10">
        <v>3</v>
      </c>
      <c r="D468" s="10">
        <v>16</v>
      </c>
      <c r="E468" s="5" t="s">
        <v>30</v>
      </c>
      <c r="F468" s="5" t="s">
        <v>30</v>
      </c>
      <c r="G468" s="13" t="s">
        <v>29</v>
      </c>
      <c r="H468" s="5" t="s">
        <v>18</v>
      </c>
      <c r="I468" s="5">
        <v>51.884799999999998</v>
      </c>
      <c r="J468" s="12">
        <v>8.5</v>
      </c>
      <c r="K468" s="12">
        <v>0.3</v>
      </c>
      <c r="L468" s="5"/>
      <c r="M468" s="5" t="s">
        <v>18</v>
      </c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27.75" customHeight="1" x14ac:dyDescent="0.2">
      <c r="A469" s="14" t="s">
        <v>36</v>
      </c>
      <c r="B469" s="5"/>
      <c r="C469" s="10">
        <v>3</v>
      </c>
      <c r="D469" s="10">
        <v>17</v>
      </c>
      <c r="E469" s="5" t="s">
        <v>31</v>
      </c>
      <c r="F469" s="5" t="s">
        <v>32</v>
      </c>
      <c r="G469" s="5">
        <v>6</v>
      </c>
      <c r="H469" s="5" t="s">
        <v>18</v>
      </c>
      <c r="I469" s="5">
        <v>86.34559999999999</v>
      </c>
      <c r="J469" s="12">
        <v>3.4</v>
      </c>
      <c r="K469" s="12">
        <v>0</v>
      </c>
      <c r="L469" s="5"/>
      <c r="M469" s="5" t="s">
        <v>18</v>
      </c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27.75" customHeight="1" x14ac:dyDescent="0.2">
      <c r="A470" s="14" t="s">
        <v>36</v>
      </c>
      <c r="B470" s="5"/>
      <c r="C470" s="10">
        <v>3</v>
      </c>
      <c r="D470" s="10">
        <v>18</v>
      </c>
      <c r="E470" s="5" t="s">
        <v>31</v>
      </c>
      <c r="F470" s="5" t="s">
        <v>32</v>
      </c>
      <c r="G470" s="5">
        <v>6</v>
      </c>
      <c r="H470" s="5" t="s">
        <v>18</v>
      </c>
      <c r="I470" s="5">
        <v>56.531199999999998</v>
      </c>
      <c r="J470" s="12">
        <v>8.6999999999999993</v>
      </c>
      <c r="K470" s="12">
        <v>0</v>
      </c>
      <c r="L470" s="5"/>
      <c r="M470" s="5" t="s">
        <v>18</v>
      </c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27.75" customHeight="1" x14ac:dyDescent="0.2">
      <c r="A471" s="14" t="s">
        <v>36</v>
      </c>
      <c r="B471" s="5"/>
      <c r="C471" s="10">
        <v>4</v>
      </c>
      <c r="D471" s="10">
        <v>1</v>
      </c>
      <c r="E471" s="5" t="s">
        <v>16</v>
      </c>
      <c r="F471" s="5" t="s">
        <v>17</v>
      </c>
      <c r="G471" s="5">
        <v>4</v>
      </c>
      <c r="H471" s="5" t="s">
        <v>18</v>
      </c>
      <c r="I471" s="5">
        <v>54.788800000000002</v>
      </c>
      <c r="J471" s="12">
        <v>2.2000000000000002</v>
      </c>
      <c r="K471" s="12">
        <v>0</v>
      </c>
      <c r="L471" s="5"/>
      <c r="M471" s="5" t="s">
        <v>18</v>
      </c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27.75" customHeight="1" x14ac:dyDescent="0.2">
      <c r="A472" s="14" t="s">
        <v>36</v>
      </c>
      <c r="B472" s="5"/>
      <c r="C472" s="10">
        <v>4</v>
      </c>
      <c r="D472" s="10">
        <v>2</v>
      </c>
      <c r="E472" s="5" t="s">
        <v>16</v>
      </c>
      <c r="F472" s="5" t="s">
        <v>17</v>
      </c>
      <c r="G472" s="5">
        <v>4</v>
      </c>
      <c r="H472" s="5" t="s">
        <v>18</v>
      </c>
      <c r="I472" s="5">
        <v>48.787199999999999</v>
      </c>
      <c r="J472" s="12">
        <v>8</v>
      </c>
      <c r="K472" s="12">
        <v>0.1</v>
      </c>
      <c r="L472" s="5"/>
      <c r="M472" s="5" t="s">
        <v>18</v>
      </c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27.75" customHeight="1" x14ac:dyDescent="0.2">
      <c r="A473" s="14" t="s">
        <v>36</v>
      </c>
      <c r="B473" s="5"/>
      <c r="C473" s="10">
        <v>4</v>
      </c>
      <c r="D473" s="10">
        <v>3</v>
      </c>
      <c r="E473" s="5" t="s">
        <v>19</v>
      </c>
      <c r="F473" s="5" t="s">
        <v>20</v>
      </c>
      <c r="G473" s="5">
        <v>4</v>
      </c>
      <c r="H473" s="5" t="s">
        <v>18</v>
      </c>
      <c r="I473" s="5">
        <v>42.011199999999995</v>
      </c>
      <c r="J473" s="12">
        <v>5.2</v>
      </c>
      <c r="K473" s="12">
        <v>0</v>
      </c>
      <c r="L473" s="5"/>
      <c r="M473" s="5" t="s">
        <v>18</v>
      </c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27.75" customHeight="1" x14ac:dyDescent="0.2">
      <c r="A474" s="14" t="s">
        <v>36</v>
      </c>
      <c r="B474" s="5"/>
      <c r="C474" s="10">
        <v>4</v>
      </c>
      <c r="D474" s="10">
        <v>4</v>
      </c>
      <c r="E474" s="5" t="s">
        <v>19</v>
      </c>
      <c r="F474" s="5" t="s">
        <v>20</v>
      </c>
      <c r="G474" s="5">
        <v>4</v>
      </c>
      <c r="H474" s="5" t="s">
        <v>18</v>
      </c>
      <c r="I474" s="5">
        <v>45.496000000000002</v>
      </c>
      <c r="J474" s="12">
        <v>2.1</v>
      </c>
      <c r="K474" s="12">
        <v>0.1</v>
      </c>
      <c r="L474" s="5"/>
      <c r="M474" s="5" t="s">
        <v>18</v>
      </c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27.75" customHeight="1" x14ac:dyDescent="0.2">
      <c r="A475" s="14" t="s">
        <v>36</v>
      </c>
      <c r="B475" s="5"/>
      <c r="C475" s="10">
        <v>4</v>
      </c>
      <c r="D475" s="10">
        <v>5</v>
      </c>
      <c r="E475" s="5" t="s">
        <v>21</v>
      </c>
      <c r="F475" s="5" t="s">
        <v>20</v>
      </c>
      <c r="G475" s="5">
        <v>6</v>
      </c>
      <c r="H475" s="5" t="s">
        <v>18</v>
      </c>
      <c r="I475" s="5">
        <v>47.044800000000002</v>
      </c>
      <c r="J475" s="12">
        <v>5</v>
      </c>
      <c r="K475" s="12">
        <v>0</v>
      </c>
      <c r="L475" s="5"/>
      <c r="M475" s="5" t="s">
        <v>18</v>
      </c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27.75" customHeight="1" x14ac:dyDescent="0.2">
      <c r="A476" s="14" t="s">
        <v>36</v>
      </c>
      <c r="B476" s="5"/>
      <c r="C476" s="10">
        <v>4</v>
      </c>
      <c r="D476" s="10">
        <v>6</v>
      </c>
      <c r="E476" s="5" t="s">
        <v>21</v>
      </c>
      <c r="F476" s="5" t="s">
        <v>20</v>
      </c>
      <c r="G476" s="5">
        <v>6</v>
      </c>
      <c r="H476" s="5" t="s">
        <v>18</v>
      </c>
      <c r="I476" s="5">
        <v>55.176000000000002</v>
      </c>
      <c r="J476" s="12">
        <v>7.9</v>
      </c>
      <c r="K476" s="12">
        <v>0</v>
      </c>
      <c r="L476" s="5"/>
      <c r="M476" s="5" t="s">
        <v>18</v>
      </c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27.75" customHeight="1" x14ac:dyDescent="0.2">
      <c r="A477" s="14" t="s">
        <v>36</v>
      </c>
      <c r="B477" s="5"/>
      <c r="C477" s="10">
        <v>4</v>
      </c>
      <c r="D477" s="10">
        <v>7</v>
      </c>
      <c r="E477" s="5" t="s">
        <v>22</v>
      </c>
      <c r="F477" s="5" t="s">
        <v>17</v>
      </c>
      <c r="G477" s="5">
        <v>3.76</v>
      </c>
      <c r="H477" s="5" t="s">
        <v>18</v>
      </c>
      <c r="I477" s="5">
        <v>46.851199999999999</v>
      </c>
      <c r="J477" s="12">
        <v>6.7</v>
      </c>
      <c r="K477" s="12">
        <v>0</v>
      </c>
      <c r="L477" s="5"/>
      <c r="M477" s="5" t="s">
        <v>18</v>
      </c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27.75" customHeight="1" x14ac:dyDescent="0.2">
      <c r="A478" s="14" t="s">
        <v>36</v>
      </c>
      <c r="B478" s="5"/>
      <c r="C478" s="10">
        <v>4</v>
      </c>
      <c r="D478" s="10">
        <v>8</v>
      </c>
      <c r="E478" s="5" t="s">
        <v>22</v>
      </c>
      <c r="F478" s="5" t="s">
        <v>17</v>
      </c>
      <c r="G478" s="5">
        <v>3.76</v>
      </c>
      <c r="H478" s="5" t="s">
        <v>18</v>
      </c>
      <c r="I478" s="5">
        <v>52.659200000000006</v>
      </c>
      <c r="J478" s="12">
        <v>5.0999999999999996</v>
      </c>
      <c r="K478" s="12">
        <v>0</v>
      </c>
      <c r="L478" s="5"/>
      <c r="M478" s="5" t="s">
        <v>18</v>
      </c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27.75" customHeight="1" x14ac:dyDescent="0.2">
      <c r="A479" s="14" t="s">
        <v>36</v>
      </c>
      <c r="B479" s="5"/>
      <c r="C479" s="10">
        <v>4</v>
      </c>
      <c r="D479" s="10">
        <v>9</v>
      </c>
      <c r="E479" s="5" t="s">
        <v>23</v>
      </c>
      <c r="F479" s="5" t="s">
        <v>20</v>
      </c>
      <c r="G479" s="5">
        <v>9.6</v>
      </c>
      <c r="H479" s="5" t="s">
        <v>18</v>
      </c>
      <c r="I479" s="5">
        <v>53.433599999999991</v>
      </c>
      <c r="J479" s="12">
        <v>5.7</v>
      </c>
      <c r="K479" s="12">
        <v>0</v>
      </c>
      <c r="L479" s="5"/>
      <c r="M479" s="5" t="s">
        <v>18</v>
      </c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27.75" customHeight="1" x14ac:dyDescent="0.2">
      <c r="A480" s="14" t="s">
        <v>36</v>
      </c>
      <c r="B480" s="5"/>
      <c r="C480" s="10">
        <v>4</v>
      </c>
      <c r="D480" s="10">
        <v>10</v>
      </c>
      <c r="E480" s="5" t="s">
        <v>23</v>
      </c>
      <c r="F480" s="5" t="s">
        <v>20</v>
      </c>
      <c r="G480" s="5">
        <v>9.6</v>
      </c>
      <c r="H480" s="5" t="s">
        <v>18</v>
      </c>
      <c r="I480" s="5">
        <v>56.918399999999998</v>
      </c>
      <c r="J480" s="12">
        <v>6.7</v>
      </c>
      <c r="K480" s="12">
        <v>0</v>
      </c>
      <c r="L480" s="5"/>
      <c r="M480" s="5" t="s">
        <v>18</v>
      </c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27.75" customHeight="1" x14ac:dyDescent="0.2">
      <c r="A481" s="14" t="s">
        <v>36</v>
      </c>
      <c r="B481" s="5"/>
      <c r="C481" s="10">
        <v>4</v>
      </c>
      <c r="D481" s="10">
        <v>11</v>
      </c>
      <c r="E481" s="5" t="s">
        <v>24</v>
      </c>
      <c r="F481" s="5" t="s">
        <v>17</v>
      </c>
      <c r="G481" s="5" t="s">
        <v>25</v>
      </c>
      <c r="H481" s="5" t="s">
        <v>18</v>
      </c>
      <c r="I481" s="5">
        <v>56.337600000000002</v>
      </c>
      <c r="J481" s="12">
        <v>0.4</v>
      </c>
      <c r="K481" s="12">
        <v>0</v>
      </c>
      <c r="L481" s="5"/>
      <c r="M481" s="5" t="s">
        <v>18</v>
      </c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27.75" customHeight="1" x14ac:dyDescent="0.2">
      <c r="A482" s="14" t="s">
        <v>36</v>
      </c>
      <c r="B482" s="5"/>
      <c r="C482" s="10">
        <v>4</v>
      </c>
      <c r="D482" s="10">
        <v>12</v>
      </c>
      <c r="E482" s="5" t="s">
        <v>24</v>
      </c>
      <c r="F482" s="5" t="s">
        <v>17</v>
      </c>
      <c r="G482" s="5" t="s">
        <v>25</v>
      </c>
      <c r="H482" s="5" t="s">
        <v>18</v>
      </c>
      <c r="I482" s="5">
        <v>63.887999999999998</v>
      </c>
      <c r="J482" s="12">
        <v>2.8</v>
      </c>
      <c r="K482" s="12">
        <v>0</v>
      </c>
      <c r="L482" s="5"/>
      <c r="M482" s="5" t="s">
        <v>18</v>
      </c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27.75" customHeight="1" x14ac:dyDescent="0.2">
      <c r="A483" s="14" t="s">
        <v>36</v>
      </c>
      <c r="B483" s="5"/>
      <c r="C483" s="10">
        <v>4</v>
      </c>
      <c r="D483" s="10">
        <v>13</v>
      </c>
      <c r="E483" s="5" t="s">
        <v>26</v>
      </c>
      <c r="F483" s="5" t="s">
        <v>20</v>
      </c>
      <c r="G483" s="5" t="s">
        <v>27</v>
      </c>
      <c r="H483" s="5" t="s">
        <v>18</v>
      </c>
      <c r="I483" s="5">
        <v>57.305599999999998</v>
      </c>
      <c r="J483" s="12">
        <v>10.199999999999999</v>
      </c>
      <c r="K483" s="12">
        <v>0</v>
      </c>
      <c r="L483" s="5"/>
      <c r="M483" s="5" t="s">
        <v>18</v>
      </c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27.75" customHeight="1" x14ac:dyDescent="0.2">
      <c r="A484" s="14" t="s">
        <v>36</v>
      </c>
      <c r="B484" s="5"/>
      <c r="C484" s="10">
        <v>4</v>
      </c>
      <c r="D484" s="10">
        <v>14</v>
      </c>
      <c r="E484" s="5" t="s">
        <v>26</v>
      </c>
      <c r="F484" s="5" t="s">
        <v>20</v>
      </c>
      <c r="G484" s="5" t="s">
        <v>27</v>
      </c>
      <c r="H484" s="5" t="s">
        <v>18</v>
      </c>
      <c r="I484" s="5">
        <v>61.564799999999998</v>
      </c>
      <c r="J484" s="12">
        <v>3.1</v>
      </c>
      <c r="K484" s="12">
        <v>0</v>
      </c>
      <c r="L484" s="5"/>
      <c r="M484" s="5" t="s">
        <v>18</v>
      </c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27.75" customHeight="1" x14ac:dyDescent="0.2">
      <c r="A485" s="14" t="s">
        <v>36</v>
      </c>
      <c r="B485" s="5"/>
      <c r="C485" s="10">
        <v>4</v>
      </c>
      <c r="D485" s="10">
        <v>15</v>
      </c>
      <c r="E485" s="5" t="s">
        <v>28</v>
      </c>
      <c r="F485" s="5" t="s">
        <v>28</v>
      </c>
      <c r="G485" s="13" t="s">
        <v>29</v>
      </c>
      <c r="H485" s="5" t="s">
        <v>18</v>
      </c>
      <c r="I485" s="5">
        <v>49.174399999999999</v>
      </c>
      <c r="J485" s="12">
        <v>8.1</v>
      </c>
      <c r="K485" s="12">
        <v>0</v>
      </c>
      <c r="L485" s="5"/>
      <c r="M485" s="5" t="s">
        <v>18</v>
      </c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27.75" customHeight="1" x14ac:dyDescent="0.2">
      <c r="A486" s="14" t="s">
        <v>36</v>
      </c>
      <c r="B486" s="5"/>
      <c r="C486" s="10">
        <v>4</v>
      </c>
      <c r="D486" s="10">
        <v>16</v>
      </c>
      <c r="E486" s="5" t="s">
        <v>30</v>
      </c>
      <c r="F486" s="5" t="s">
        <v>30</v>
      </c>
      <c r="G486" s="13" t="s">
        <v>29</v>
      </c>
      <c r="H486" s="5" t="s">
        <v>18</v>
      </c>
      <c r="I486" s="5">
        <v>43.366400000000006</v>
      </c>
      <c r="J486" s="12">
        <v>7.7</v>
      </c>
      <c r="K486" s="12">
        <v>0</v>
      </c>
      <c r="L486" s="5"/>
      <c r="M486" s="5" t="s">
        <v>18</v>
      </c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27.75" customHeight="1" x14ac:dyDescent="0.2">
      <c r="A487" s="14" t="s">
        <v>36</v>
      </c>
      <c r="B487" s="5"/>
      <c r="C487" s="10">
        <v>4</v>
      </c>
      <c r="D487" s="10">
        <v>17</v>
      </c>
      <c r="E487" s="5" t="s">
        <v>31</v>
      </c>
      <c r="F487" s="5" t="s">
        <v>32</v>
      </c>
      <c r="G487" s="5">
        <v>6</v>
      </c>
      <c r="H487" s="5" t="s">
        <v>18</v>
      </c>
      <c r="I487" s="5">
        <v>50.916799999999995</v>
      </c>
      <c r="J487" s="12">
        <v>0.8</v>
      </c>
      <c r="K487" s="12">
        <v>0</v>
      </c>
      <c r="L487" s="5"/>
      <c r="M487" s="5" t="s">
        <v>18</v>
      </c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27.75" customHeight="1" x14ac:dyDescent="0.2">
      <c r="A488" s="14" t="s">
        <v>36</v>
      </c>
      <c r="B488" s="5"/>
      <c r="C488" s="10">
        <v>4</v>
      </c>
      <c r="D488" s="10">
        <v>18</v>
      </c>
      <c r="E488" s="5" t="s">
        <v>31</v>
      </c>
      <c r="F488" s="5" t="s">
        <v>32</v>
      </c>
      <c r="G488" s="5">
        <v>6</v>
      </c>
      <c r="H488" s="5" t="s">
        <v>18</v>
      </c>
      <c r="I488" s="5">
        <v>48.980799999999995</v>
      </c>
      <c r="J488" s="12">
        <v>4</v>
      </c>
      <c r="K488" s="12">
        <v>0</v>
      </c>
      <c r="L488" s="5"/>
      <c r="M488" s="5" t="s">
        <v>18</v>
      </c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27.75" customHeight="1" x14ac:dyDescent="0.2">
      <c r="A489" s="14" t="s">
        <v>36</v>
      </c>
      <c r="B489" s="5"/>
      <c r="C489" s="10">
        <v>5</v>
      </c>
      <c r="D489" s="10">
        <v>1</v>
      </c>
      <c r="E489" s="5" t="s">
        <v>16</v>
      </c>
      <c r="F489" s="5" t="s">
        <v>17</v>
      </c>
      <c r="G489" s="5">
        <v>4</v>
      </c>
      <c r="H489" s="5" t="s">
        <v>18</v>
      </c>
      <c r="I489" s="5">
        <v>37.171199999999999</v>
      </c>
      <c r="J489" s="12">
        <v>1.7</v>
      </c>
      <c r="K489" s="12">
        <v>0</v>
      </c>
      <c r="L489" s="5"/>
      <c r="M489" s="5" t="s">
        <v>18</v>
      </c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27.75" customHeight="1" x14ac:dyDescent="0.2">
      <c r="A490" s="14" t="s">
        <v>36</v>
      </c>
      <c r="B490" s="5"/>
      <c r="C490" s="10">
        <v>5</v>
      </c>
      <c r="D490" s="10">
        <v>2</v>
      </c>
      <c r="E490" s="5" t="s">
        <v>16</v>
      </c>
      <c r="F490" s="5" t="s">
        <v>17</v>
      </c>
      <c r="G490" s="5">
        <v>4</v>
      </c>
      <c r="H490" s="5" t="s">
        <v>18</v>
      </c>
      <c r="I490" s="5">
        <v>52.465599999999995</v>
      </c>
      <c r="J490" s="12">
        <v>10.9</v>
      </c>
      <c r="K490" s="12">
        <v>0</v>
      </c>
      <c r="L490" s="5"/>
      <c r="M490" s="5" t="s">
        <v>18</v>
      </c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27.75" customHeight="1" x14ac:dyDescent="0.2">
      <c r="A491" s="14" t="s">
        <v>36</v>
      </c>
      <c r="B491" s="5"/>
      <c r="C491" s="10">
        <v>5</v>
      </c>
      <c r="D491" s="10">
        <v>3</v>
      </c>
      <c r="E491" s="5" t="s">
        <v>19</v>
      </c>
      <c r="F491" s="5" t="s">
        <v>20</v>
      </c>
      <c r="G491" s="5">
        <v>4</v>
      </c>
      <c r="H491" s="5" t="s">
        <v>18</v>
      </c>
      <c r="I491" s="5">
        <v>51.110399999999998</v>
      </c>
      <c r="J491" s="12">
        <v>6.3</v>
      </c>
      <c r="K491" s="12">
        <v>0</v>
      </c>
      <c r="L491" s="5"/>
      <c r="M491" s="5" t="s">
        <v>18</v>
      </c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27.75" customHeight="1" x14ac:dyDescent="0.2">
      <c r="A492" s="14" t="s">
        <v>36</v>
      </c>
      <c r="B492" s="5"/>
      <c r="C492" s="10">
        <v>5</v>
      </c>
      <c r="D492" s="10">
        <v>4</v>
      </c>
      <c r="E492" s="5" t="s">
        <v>19</v>
      </c>
      <c r="F492" s="5" t="s">
        <v>20</v>
      </c>
      <c r="G492" s="5">
        <v>4</v>
      </c>
      <c r="H492" s="5" t="s">
        <v>18</v>
      </c>
      <c r="I492" s="5">
        <v>45.108800000000002</v>
      </c>
      <c r="J492" s="12">
        <v>9.9</v>
      </c>
      <c r="K492" s="12">
        <v>0</v>
      </c>
      <c r="L492" s="5"/>
      <c r="M492" s="5" t="s">
        <v>18</v>
      </c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27.75" customHeight="1" x14ac:dyDescent="0.2">
      <c r="A493" s="14" t="s">
        <v>36</v>
      </c>
      <c r="B493" s="5"/>
      <c r="C493" s="10">
        <v>5</v>
      </c>
      <c r="D493" s="10">
        <v>5</v>
      </c>
      <c r="E493" s="5" t="s">
        <v>21</v>
      </c>
      <c r="F493" s="5" t="s">
        <v>20</v>
      </c>
      <c r="G493" s="5">
        <v>6</v>
      </c>
      <c r="H493" s="5" t="s">
        <v>18</v>
      </c>
      <c r="I493" s="5">
        <v>49.755199999999995</v>
      </c>
      <c r="J493" s="12">
        <v>5.6</v>
      </c>
      <c r="K493" s="12">
        <v>0</v>
      </c>
      <c r="L493" s="5"/>
      <c r="M493" s="5" t="s">
        <v>18</v>
      </c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27.75" customHeight="1" x14ac:dyDescent="0.2">
      <c r="A494" s="14" t="s">
        <v>36</v>
      </c>
      <c r="B494" s="5"/>
      <c r="C494" s="10">
        <v>5</v>
      </c>
      <c r="D494" s="10">
        <v>6</v>
      </c>
      <c r="E494" s="5" t="s">
        <v>21</v>
      </c>
      <c r="F494" s="5" t="s">
        <v>20</v>
      </c>
      <c r="G494" s="5">
        <v>6</v>
      </c>
      <c r="H494" s="5" t="s">
        <v>18</v>
      </c>
      <c r="I494" s="5">
        <v>40.655999999999999</v>
      </c>
      <c r="J494" s="12">
        <v>7.3</v>
      </c>
      <c r="K494" s="12">
        <v>0</v>
      </c>
      <c r="L494" s="5"/>
      <c r="M494" s="5" t="s">
        <v>18</v>
      </c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27.75" customHeight="1" x14ac:dyDescent="0.2">
      <c r="A495" s="14" t="s">
        <v>36</v>
      </c>
      <c r="B495" s="5"/>
      <c r="C495" s="10">
        <v>5</v>
      </c>
      <c r="D495" s="10">
        <v>7</v>
      </c>
      <c r="E495" s="5" t="s">
        <v>22</v>
      </c>
      <c r="F495" s="5" t="s">
        <v>17</v>
      </c>
      <c r="G495" s="5">
        <v>3.76</v>
      </c>
      <c r="H495" s="5" t="s">
        <v>18</v>
      </c>
      <c r="I495" s="5">
        <v>52.078399999999995</v>
      </c>
      <c r="J495" s="12">
        <v>4.4000000000000004</v>
      </c>
      <c r="K495" s="12">
        <v>0</v>
      </c>
      <c r="L495" s="5"/>
      <c r="M495" s="5" t="s">
        <v>18</v>
      </c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27.75" customHeight="1" x14ac:dyDescent="0.2">
      <c r="A496" s="14" t="s">
        <v>36</v>
      </c>
      <c r="B496" s="5"/>
      <c r="C496" s="10">
        <v>5</v>
      </c>
      <c r="D496" s="10">
        <v>8</v>
      </c>
      <c r="E496" s="5" t="s">
        <v>22</v>
      </c>
      <c r="F496" s="5" t="s">
        <v>17</v>
      </c>
      <c r="G496" s="5">
        <v>3.76</v>
      </c>
      <c r="H496" s="5" t="s">
        <v>18</v>
      </c>
      <c r="I496" s="5">
        <v>57.305599999999998</v>
      </c>
      <c r="J496" s="12">
        <v>7</v>
      </c>
      <c r="K496" s="12">
        <v>0</v>
      </c>
      <c r="L496" s="5"/>
      <c r="M496" s="5" t="s">
        <v>18</v>
      </c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27.75" customHeight="1" x14ac:dyDescent="0.2">
      <c r="A497" s="14" t="s">
        <v>36</v>
      </c>
      <c r="B497" s="5"/>
      <c r="C497" s="10">
        <v>5</v>
      </c>
      <c r="D497" s="10">
        <v>9</v>
      </c>
      <c r="E497" s="5" t="s">
        <v>23</v>
      </c>
      <c r="F497" s="5" t="s">
        <v>20</v>
      </c>
      <c r="G497" s="5">
        <v>9.6</v>
      </c>
      <c r="H497" s="5" t="s">
        <v>18</v>
      </c>
      <c r="I497" s="5">
        <v>43.947200000000002</v>
      </c>
      <c r="J497" s="12">
        <v>7.6</v>
      </c>
      <c r="K497" s="12">
        <v>0</v>
      </c>
      <c r="L497" s="5"/>
      <c r="M497" s="5" t="s">
        <v>18</v>
      </c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27.75" customHeight="1" x14ac:dyDescent="0.2">
      <c r="A498" s="14" t="s">
        <v>36</v>
      </c>
      <c r="B498" s="5"/>
      <c r="C498" s="10">
        <v>5</v>
      </c>
      <c r="D498" s="10">
        <v>10</v>
      </c>
      <c r="E498" s="5" t="s">
        <v>23</v>
      </c>
      <c r="F498" s="5" t="s">
        <v>20</v>
      </c>
      <c r="G498" s="5">
        <v>9.6</v>
      </c>
      <c r="H498" s="5" t="s">
        <v>18</v>
      </c>
      <c r="I498" s="5">
        <v>53.046400000000006</v>
      </c>
      <c r="J498" s="12">
        <v>9.1999999999999993</v>
      </c>
      <c r="K498" s="12">
        <v>0</v>
      </c>
      <c r="L498" s="5"/>
      <c r="M498" s="5" t="s">
        <v>18</v>
      </c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27.75" customHeight="1" x14ac:dyDescent="0.2">
      <c r="A499" s="14" t="s">
        <v>36</v>
      </c>
      <c r="B499" s="5"/>
      <c r="C499" s="10">
        <v>5</v>
      </c>
      <c r="D499" s="10">
        <v>11</v>
      </c>
      <c r="E499" s="5" t="s">
        <v>24</v>
      </c>
      <c r="F499" s="5" t="s">
        <v>17</v>
      </c>
      <c r="G499" s="5" t="s">
        <v>25</v>
      </c>
      <c r="H499" s="5" t="s">
        <v>18</v>
      </c>
      <c r="I499" s="5">
        <v>56.918399999999998</v>
      </c>
      <c r="J499" s="12">
        <v>1.2</v>
      </c>
      <c r="K499" s="12">
        <v>0</v>
      </c>
      <c r="L499" s="5"/>
      <c r="M499" s="5" t="s">
        <v>18</v>
      </c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27.75" customHeight="1" x14ac:dyDescent="0.2">
      <c r="A500" s="14" t="s">
        <v>36</v>
      </c>
      <c r="B500" s="5"/>
      <c r="C500" s="10">
        <v>5</v>
      </c>
      <c r="D500" s="10">
        <v>12</v>
      </c>
      <c r="E500" s="5" t="s">
        <v>24</v>
      </c>
      <c r="F500" s="5" t="s">
        <v>17</v>
      </c>
      <c r="G500" s="5" t="s">
        <v>25</v>
      </c>
      <c r="H500" s="5" t="s">
        <v>18</v>
      </c>
      <c r="I500" s="5">
        <v>58.08</v>
      </c>
      <c r="J500" s="12">
        <v>2.2999999999999998</v>
      </c>
      <c r="K500" s="12">
        <v>0</v>
      </c>
      <c r="L500" s="5"/>
      <c r="M500" s="5" t="s">
        <v>18</v>
      </c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27.75" customHeight="1" x14ac:dyDescent="0.2">
      <c r="A501" s="14" t="s">
        <v>36</v>
      </c>
      <c r="B501" s="5"/>
      <c r="C501" s="10">
        <v>5</v>
      </c>
      <c r="D501" s="10">
        <v>13</v>
      </c>
      <c r="E501" s="5" t="s">
        <v>26</v>
      </c>
      <c r="F501" s="5" t="s">
        <v>20</v>
      </c>
      <c r="G501" s="5" t="s">
        <v>27</v>
      </c>
      <c r="H501" s="5" t="s">
        <v>18</v>
      </c>
      <c r="I501" s="5">
        <v>45.883200000000002</v>
      </c>
      <c r="J501" s="12">
        <v>11.3</v>
      </c>
      <c r="K501" s="12">
        <v>0</v>
      </c>
      <c r="L501" s="5"/>
      <c r="M501" s="5" t="s">
        <v>18</v>
      </c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27.75" customHeight="1" x14ac:dyDescent="0.2">
      <c r="A502" s="14" t="s">
        <v>36</v>
      </c>
      <c r="B502" s="5"/>
      <c r="C502" s="10">
        <v>5</v>
      </c>
      <c r="D502" s="10">
        <v>14</v>
      </c>
      <c r="E502" s="5" t="s">
        <v>26</v>
      </c>
      <c r="F502" s="5" t="s">
        <v>20</v>
      </c>
      <c r="G502" s="5" t="s">
        <v>27</v>
      </c>
      <c r="H502" s="5" t="s">
        <v>18</v>
      </c>
      <c r="I502" s="5">
        <v>60.403199999999998</v>
      </c>
      <c r="J502" s="12">
        <v>5</v>
      </c>
      <c r="K502" s="12">
        <v>0</v>
      </c>
      <c r="L502" s="5"/>
      <c r="M502" s="5" t="s">
        <v>18</v>
      </c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27.75" customHeight="1" x14ac:dyDescent="0.2">
      <c r="A503" s="14" t="s">
        <v>36</v>
      </c>
      <c r="B503" s="5"/>
      <c r="C503" s="10">
        <v>5</v>
      </c>
      <c r="D503" s="10">
        <v>15</v>
      </c>
      <c r="E503" s="5" t="s">
        <v>28</v>
      </c>
      <c r="F503" s="5" t="s">
        <v>28</v>
      </c>
      <c r="G503" s="13" t="s">
        <v>29</v>
      </c>
      <c r="H503" s="5" t="s">
        <v>18</v>
      </c>
      <c r="I503" s="5">
        <v>39.107199999999999</v>
      </c>
      <c r="J503" s="12">
        <v>9.4</v>
      </c>
      <c r="K503" s="12">
        <v>0</v>
      </c>
      <c r="L503" s="5"/>
      <c r="M503" s="5" t="s">
        <v>18</v>
      </c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27.75" customHeight="1" x14ac:dyDescent="0.2">
      <c r="A504" s="14" t="s">
        <v>36</v>
      </c>
      <c r="B504" s="5"/>
      <c r="C504" s="10">
        <v>5</v>
      </c>
      <c r="D504" s="10">
        <v>16</v>
      </c>
      <c r="E504" s="5" t="s">
        <v>30</v>
      </c>
      <c r="F504" s="5" t="s">
        <v>30</v>
      </c>
      <c r="G504" s="13" t="s">
        <v>29</v>
      </c>
      <c r="H504" s="5" t="s">
        <v>18</v>
      </c>
      <c r="I504" s="5">
        <v>52.659200000000006</v>
      </c>
      <c r="J504" s="12">
        <v>10.6</v>
      </c>
      <c r="K504" s="12">
        <v>0</v>
      </c>
      <c r="L504" s="5"/>
      <c r="M504" s="5" t="s">
        <v>18</v>
      </c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27.75" customHeight="1" x14ac:dyDescent="0.2">
      <c r="A505" s="14" t="s">
        <v>36</v>
      </c>
      <c r="B505" s="5"/>
      <c r="C505" s="10">
        <v>5</v>
      </c>
      <c r="D505" s="10">
        <v>17</v>
      </c>
      <c r="E505" s="5" t="s">
        <v>31</v>
      </c>
      <c r="F505" s="5" t="s">
        <v>32</v>
      </c>
      <c r="G505" s="5">
        <v>6</v>
      </c>
      <c r="H505" s="5" t="s">
        <v>18</v>
      </c>
      <c r="I505" s="5">
        <v>48.980799999999995</v>
      </c>
      <c r="J505" s="12">
        <v>3.4</v>
      </c>
      <c r="K505" s="12">
        <v>0</v>
      </c>
      <c r="L505" s="5"/>
      <c r="M505" s="5" t="s">
        <v>18</v>
      </c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27.75" customHeight="1" x14ac:dyDescent="0.2">
      <c r="A506" s="14" t="s">
        <v>36</v>
      </c>
      <c r="B506" s="5"/>
      <c r="C506" s="10">
        <v>5</v>
      </c>
      <c r="D506" s="10">
        <v>18</v>
      </c>
      <c r="E506" s="5" t="s">
        <v>31</v>
      </c>
      <c r="F506" s="5" t="s">
        <v>32</v>
      </c>
      <c r="G506" s="5">
        <v>6</v>
      </c>
      <c r="H506" s="5" t="s">
        <v>18</v>
      </c>
      <c r="I506" s="5">
        <v>50.916799999999995</v>
      </c>
      <c r="J506" s="12">
        <v>5</v>
      </c>
      <c r="K506" s="12">
        <v>0</v>
      </c>
      <c r="L506" s="5"/>
      <c r="M506" s="5" t="s">
        <v>18</v>
      </c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27.75" customHeight="1" x14ac:dyDescent="0.2">
      <c r="A507" s="14" t="s">
        <v>36</v>
      </c>
      <c r="B507" s="5"/>
      <c r="C507" s="10">
        <v>6</v>
      </c>
      <c r="D507" s="10">
        <v>1</v>
      </c>
      <c r="E507" s="5" t="s">
        <v>16</v>
      </c>
      <c r="F507" s="5" t="s">
        <v>17</v>
      </c>
      <c r="G507" s="5">
        <v>4</v>
      </c>
      <c r="H507" s="5" t="s">
        <v>18</v>
      </c>
      <c r="I507" s="5">
        <v>44.140799999999992</v>
      </c>
      <c r="J507" s="12">
        <v>1.7</v>
      </c>
      <c r="K507" s="12">
        <v>0</v>
      </c>
      <c r="L507" s="5"/>
      <c r="M507" s="5" t="s">
        <v>18</v>
      </c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27.75" customHeight="1" x14ac:dyDescent="0.2">
      <c r="A508" s="14" t="s">
        <v>36</v>
      </c>
      <c r="B508" s="5"/>
      <c r="C508" s="10">
        <v>6</v>
      </c>
      <c r="D508" s="10">
        <v>2</v>
      </c>
      <c r="E508" s="5" t="s">
        <v>16</v>
      </c>
      <c r="F508" s="5" t="s">
        <v>17</v>
      </c>
      <c r="G508" s="5">
        <v>4</v>
      </c>
      <c r="H508" s="5" t="s">
        <v>18</v>
      </c>
      <c r="I508" s="5">
        <v>43.947200000000002</v>
      </c>
      <c r="J508" s="12">
        <v>8.8000000000000007</v>
      </c>
      <c r="K508" s="12">
        <v>0</v>
      </c>
      <c r="L508" s="5"/>
      <c r="M508" s="5" t="s">
        <v>18</v>
      </c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27.75" customHeight="1" x14ac:dyDescent="0.2">
      <c r="A509" s="14" t="s">
        <v>36</v>
      </c>
      <c r="B509" s="5"/>
      <c r="C509" s="10">
        <v>6</v>
      </c>
      <c r="D509" s="10">
        <v>3</v>
      </c>
      <c r="E509" s="5" t="s">
        <v>19</v>
      </c>
      <c r="F509" s="5" t="s">
        <v>20</v>
      </c>
      <c r="G509" s="5">
        <v>4</v>
      </c>
      <c r="H509" s="5" t="s">
        <v>18</v>
      </c>
      <c r="I509" s="5">
        <v>46.657600000000002</v>
      </c>
      <c r="J509" s="12">
        <v>9.8000000000000007</v>
      </c>
      <c r="K509" s="12">
        <v>0</v>
      </c>
      <c r="L509" s="5"/>
      <c r="M509" s="5" t="s">
        <v>18</v>
      </c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27.75" customHeight="1" x14ac:dyDescent="0.2">
      <c r="A510" s="14" t="s">
        <v>36</v>
      </c>
      <c r="B510" s="5"/>
      <c r="C510" s="10">
        <v>6</v>
      </c>
      <c r="D510" s="10">
        <v>4</v>
      </c>
      <c r="E510" s="5" t="s">
        <v>19</v>
      </c>
      <c r="F510" s="5" t="s">
        <v>20</v>
      </c>
      <c r="G510" s="5">
        <v>4</v>
      </c>
      <c r="H510" s="5" t="s">
        <v>18</v>
      </c>
      <c r="I510" s="5">
        <v>47.819200000000002</v>
      </c>
      <c r="J510" s="12">
        <v>8.9</v>
      </c>
      <c r="K510" s="12">
        <v>0</v>
      </c>
      <c r="L510" s="5"/>
      <c r="M510" s="5" t="s">
        <v>18</v>
      </c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27.75" customHeight="1" x14ac:dyDescent="0.2">
      <c r="A511" s="14" t="s">
        <v>36</v>
      </c>
      <c r="B511" s="5"/>
      <c r="C511" s="10">
        <v>6</v>
      </c>
      <c r="D511" s="10">
        <v>5</v>
      </c>
      <c r="E511" s="5" t="s">
        <v>21</v>
      </c>
      <c r="F511" s="5" t="s">
        <v>20</v>
      </c>
      <c r="G511" s="5">
        <v>6</v>
      </c>
      <c r="H511" s="5" t="s">
        <v>18</v>
      </c>
      <c r="I511" s="5">
        <v>50.335999999999999</v>
      </c>
      <c r="J511" s="12">
        <v>6.5</v>
      </c>
      <c r="K511" s="12">
        <v>0</v>
      </c>
      <c r="L511" s="5"/>
      <c r="M511" s="5" t="s">
        <v>18</v>
      </c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27.75" customHeight="1" x14ac:dyDescent="0.2">
      <c r="A512" s="14" t="s">
        <v>36</v>
      </c>
      <c r="B512" s="5"/>
      <c r="C512" s="10">
        <v>6</v>
      </c>
      <c r="D512" s="10">
        <v>6</v>
      </c>
      <c r="E512" s="5" t="s">
        <v>21</v>
      </c>
      <c r="F512" s="5" t="s">
        <v>20</v>
      </c>
      <c r="G512" s="5">
        <v>6</v>
      </c>
      <c r="H512" s="5" t="s">
        <v>18</v>
      </c>
      <c r="I512" s="5">
        <v>40.268799999999999</v>
      </c>
      <c r="J512" s="12">
        <v>11.9</v>
      </c>
      <c r="K512" s="12">
        <v>0</v>
      </c>
      <c r="L512" s="5"/>
      <c r="M512" s="5" t="s">
        <v>18</v>
      </c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27.75" customHeight="1" x14ac:dyDescent="0.2">
      <c r="A513" s="14" t="s">
        <v>36</v>
      </c>
      <c r="B513" s="5"/>
      <c r="C513" s="10">
        <v>6</v>
      </c>
      <c r="D513" s="10">
        <v>7</v>
      </c>
      <c r="E513" s="5" t="s">
        <v>22</v>
      </c>
      <c r="F513" s="5" t="s">
        <v>17</v>
      </c>
      <c r="G513" s="5">
        <v>3.76</v>
      </c>
      <c r="H513" s="5" t="s">
        <v>18</v>
      </c>
      <c r="I513" s="5">
        <v>50.529599999999995</v>
      </c>
      <c r="J513" s="12">
        <v>10.199999999999999</v>
      </c>
      <c r="K513" s="12">
        <v>0</v>
      </c>
      <c r="L513" s="5"/>
      <c r="M513" s="5" t="s">
        <v>18</v>
      </c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27.75" customHeight="1" x14ac:dyDescent="0.2">
      <c r="A514" s="14" t="s">
        <v>36</v>
      </c>
      <c r="B514" s="5"/>
      <c r="C514" s="10">
        <v>6</v>
      </c>
      <c r="D514" s="10">
        <v>8</v>
      </c>
      <c r="E514" s="5" t="s">
        <v>22</v>
      </c>
      <c r="F514" s="5" t="s">
        <v>17</v>
      </c>
      <c r="G514" s="5">
        <v>3.76</v>
      </c>
      <c r="H514" s="5" t="s">
        <v>18</v>
      </c>
      <c r="I514" s="5">
        <v>49.755199999999995</v>
      </c>
      <c r="J514" s="12">
        <v>14.5</v>
      </c>
      <c r="K514" s="12">
        <v>0</v>
      </c>
      <c r="L514" s="5"/>
      <c r="M514" s="5" t="s">
        <v>18</v>
      </c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27.75" customHeight="1" x14ac:dyDescent="0.2">
      <c r="A515" s="14" t="s">
        <v>36</v>
      </c>
      <c r="B515" s="5"/>
      <c r="C515" s="10">
        <v>6</v>
      </c>
      <c r="D515" s="10">
        <v>9</v>
      </c>
      <c r="E515" s="5" t="s">
        <v>23</v>
      </c>
      <c r="F515" s="5" t="s">
        <v>20</v>
      </c>
      <c r="G515" s="5">
        <v>9.6</v>
      </c>
      <c r="H515" s="5" t="s">
        <v>18</v>
      </c>
      <c r="I515" s="5">
        <v>50.723199999999999</v>
      </c>
      <c r="J515" s="12">
        <v>7.1</v>
      </c>
      <c r="K515" s="12">
        <v>0</v>
      </c>
      <c r="L515" s="5"/>
      <c r="M515" s="5" t="s">
        <v>18</v>
      </c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27.75" customHeight="1" x14ac:dyDescent="0.2">
      <c r="A516" s="14" t="s">
        <v>36</v>
      </c>
      <c r="B516" s="5"/>
      <c r="C516" s="10">
        <v>6</v>
      </c>
      <c r="D516" s="10">
        <v>10</v>
      </c>
      <c r="E516" s="5" t="s">
        <v>23</v>
      </c>
      <c r="F516" s="5" t="s">
        <v>20</v>
      </c>
      <c r="G516" s="5">
        <v>9.6</v>
      </c>
      <c r="H516" s="5" t="s">
        <v>18</v>
      </c>
      <c r="I516" s="5">
        <v>55.369599999999998</v>
      </c>
      <c r="J516" s="12">
        <v>6.1</v>
      </c>
      <c r="K516" s="12">
        <v>0</v>
      </c>
      <c r="L516" s="5"/>
      <c r="M516" s="5" t="s">
        <v>18</v>
      </c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27.75" customHeight="1" x14ac:dyDescent="0.2">
      <c r="A517" s="14" t="s">
        <v>36</v>
      </c>
      <c r="B517" s="5"/>
      <c r="C517" s="10">
        <v>6</v>
      </c>
      <c r="D517" s="10">
        <v>11</v>
      </c>
      <c r="E517" s="5" t="s">
        <v>24</v>
      </c>
      <c r="F517" s="5" t="s">
        <v>17</v>
      </c>
      <c r="G517" s="5" t="s">
        <v>25</v>
      </c>
      <c r="H517" s="5" t="s">
        <v>18</v>
      </c>
      <c r="I517" s="5">
        <v>42.398399999999995</v>
      </c>
      <c r="J517" s="12">
        <v>1</v>
      </c>
      <c r="K517" s="12">
        <v>0</v>
      </c>
      <c r="L517" s="5"/>
      <c r="M517" s="5" t="s">
        <v>18</v>
      </c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27.75" customHeight="1" x14ac:dyDescent="0.2">
      <c r="A518" s="14" t="s">
        <v>36</v>
      </c>
      <c r="B518" s="5"/>
      <c r="C518" s="10">
        <v>6</v>
      </c>
      <c r="D518" s="10">
        <v>12</v>
      </c>
      <c r="E518" s="5" t="s">
        <v>24</v>
      </c>
      <c r="F518" s="5" t="s">
        <v>17</v>
      </c>
      <c r="G518" s="5" t="s">
        <v>25</v>
      </c>
      <c r="H518" s="5" t="s">
        <v>18</v>
      </c>
      <c r="I518" s="5">
        <v>58.273599999999995</v>
      </c>
      <c r="J518" s="12">
        <v>4.0999999999999996</v>
      </c>
      <c r="K518" s="12">
        <v>0</v>
      </c>
      <c r="L518" s="5"/>
      <c r="M518" s="5" t="s">
        <v>18</v>
      </c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27.75" customHeight="1" x14ac:dyDescent="0.2">
      <c r="A519" s="14" t="s">
        <v>36</v>
      </c>
      <c r="B519" s="5"/>
      <c r="C519" s="10">
        <v>6</v>
      </c>
      <c r="D519" s="10">
        <v>13</v>
      </c>
      <c r="E519" s="5" t="s">
        <v>26</v>
      </c>
      <c r="F519" s="5" t="s">
        <v>20</v>
      </c>
      <c r="G519" s="5" t="s">
        <v>27</v>
      </c>
      <c r="H519" s="5" t="s">
        <v>18</v>
      </c>
      <c r="I519" s="5">
        <v>49.561599999999999</v>
      </c>
      <c r="J519" s="12">
        <v>7.6</v>
      </c>
      <c r="K519" s="12">
        <v>0</v>
      </c>
      <c r="L519" s="5"/>
      <c r="M519" s="5" t="s">
        <v>18</v>
      </c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27.75" customHeight="1" x14ac:dyDescent="0.2">
      <c r="A520" s="14" t="s">
        <v>36</v>
      </c>
      <c r="B520" s="5"/>
      <c r="C520" s="10">
        <v>6</v>
      </c>
      <c r="D520" s="10">
        <v>14</v>
      </c>
      <c r="E520" s="5" t="s">
        <v>26</v>
      </c>
      <c r="F520" s="5" t="s">
        <v>20</v>
      </c>
      <c r="G520" s="5" t="s">
        <v>27</v>
      </c>
      <c r="H520" s="5" t="s">
        <v>18</v>
      </c>
      <c r="I520" s="5">
        <v>53.433599999999991</v>
      </c>
      <c r="J520" s="12">
        <v>7.9</v>
      </c>
      <c r="K520" s="12">
        <v>0</v>
      </c>
      <c r="L520" s="5"/>
      <c r="M520" s="5" t="s">
        <v>18</v>
      </c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27.75" customHeight="1" x14ac:dyDescent="0.2">
      <c r="A521" s="14" t="s">
        <v>36</v>
      </c>
      <c r="B521" s="5"/>
      <c r="C521" s="10">
        <v>6</v>
      </c>
      <c r="D521" s="10">
        <v>15</v>
      </c>
      <c r="E521" s="5" t="s">
        <v>28</v>
      </c>
      <c r="F521" s="5" t="s">
        <v>28</v>
      </c>
      <c r="G521" s="13" t="s">
        <v>29</v>
      </c>
      <c r="H521" s="5" t="s">
        <v>18</v>
      </c>
      <c r="I521" s="5">
        <v>40.655999999999999</v>
      </c>
      <c r="J521" s="12">
        <v>12</v>
      </c>
      <c r="K521" s="12">
        <v>0</v>
      </c>
      <c r="L521" s="5"/>
      <c r="M521" s="5" t="s">
        <v>18</v>
      </c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27.75" customHeight="1" x14ac:dyDescent="0.2">
      <c r="A522" s="14" t="s">
        <v>36</v>
      </c>
      <c r="B522" s="5"/>
      <c r="C522" s="10">
        <v>6</v>
      </c>
      <c r="D522" s="10">
        <v>16</v>
      </c>
      <c r="E522" s="5" t="s">
        <v>30</v>
      </c>
      <c r="F522" s="5" t="s">
        <v>30</v>
      </c>
      <c r="G522" s="13" t="s">
        <v>29</v>
      </c>
      <c r="H522" s="5" t="s">
        <v>18</v>
      </c>
      <c r="I522" s="5">
        <v>54.401600000000002</v>
      </c>
      <c r="J522" s="12">
        <v>5.6</v>
      </c>
      <c r="K522" s="12">
        <v>0</v>
      </c>
      <c r="L522" s="5"/>
      <c r="M522" s="5" t="s">
        <v>18</v>
      </c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27.75" customHeight="1" x14ac:dyDescent="0.2">
      <c r="A523" s="14" t="s">
        <v>36</v>
      </c>
      <c r="B523" s="5"/>
      <c r="C523" s="10">
        <v>6</v>
      </c>
      <c r="D523" s="10">
        <v>17</v>
      </c>
      <c r="E523" s="5" t="s">
        <v>31</v>
      </c>
      <c r="F523" s="5" t="s">
        <v>32</v>
      </c>
      <c r="G523" s="5">
        <v>6</v>
      </c>
      <c r="H523" s="5" t="s">
        <v>18</v>
      </c>
      <c r="I523" s="5">
        <v>47.819200000000002</v>
      </c>
      <c r="J523" s="12">
        <v>1.8</v>
      </c>
      <c r="K523" s="12">
        <v>0</v>
      </c>
      <c r="L523" s="5"/>
      <c r="M523" s="5" t="s">
        <v>18</v>
      </c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27.75" customHeight="1" x14ac:dyDescent="0.2">
      <c r="A524" s="14" t="s">
        <v>36</v>
      </c>
      <c r="B524" s="5"/>
      <c r="C524" s="10">
        <v>6</v>
      </c>
      <c r="D524" s="10">
        <v>18</v>
      </c>
      <c r="E524" s="5" t="s">
        <v>31</v>
      </c>
      <c r="F524" s="5" t="s">
        <v>32</v>
      </c>
      <c r="G524" s="5">
        <v>6</v>
      </c>
      <c r="H524" s="5" t="s">
        <v>18</v>
      </c>
      <c r="I524" s="5">
        <v>49.948799999999999</v>
      </c>
      <c r="J524" s="12">
        <v>5.2</v>
      </c>
      <c r="K524" s="12">
        <v>0</v>
      </c>
      <c r="L524" s="5"/>
      <c r="M524" s="5" t="s">
        <v>18</v>
      </c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27.75" customHeight="1" x14ac:dyDescent="0.2">
      <c r="A525" s="15" t="s">
        <v>37</v>
      </c>
      <c r="B525" s="5"/>
      <c r="C525" s="10">
        <v>1</v>
      </c>
      <c r="D525" s="10">
        <v>1</v>
      </c>
      <c r="E525" s="5" t="s">
        <v>16</v>
      </c>
      <c r="F525" s="5" t="s">
        <v>17</v>
      </c>
      <c r="G525" s="5">
        <v>4</v>
      </c>
      <c r="H525" s="5" t="s">
        <v>18</v>
      </c>
      <c r="I525" s="5">
        <v>53.768000000000001</v>
      </c>
      <c r="J525" s="12">
        <v>0.9</v>
      </c>
      <c r="K525" s="12">
        <v>0</v>
      </c>
      <c r="L525" s="5"/>
      <c r="M525" s="5" t="s">
        <v>18</v>
      </c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27.75" customHeight="1" x14ac:dyDescent="0.2">
      <c r="A526" s="15" t="s">
        <v>37</v>
      </c>
      <c r="B526" s="5"/>
      <c r="C526" s="10">
        <v>1</v>
      </c>
      <c r="D526" s="10">
        <v>2</v>
      </c>
      <c r="E526" s="5" t="s">
        <v>16</v>
      </c>
      <c r="F526" s="5" t="s">
        <v>17</v>
      </c>
      <c r="G526" s="5">
        <v>4</v>
      </c>
      <c r="H526" s="5">
        <v>10.45</v>
      </c>
      <c r="I526" s="5">
        <v>48.575999999999993</v>
      </c>
      <c r="J526" s="12">
        <v>8.8000000000000007</v>
      </c>
      <c r="K526" s="12">
        <v>0</v>
      </c>
      <c r="L526" s="5"/>
      <c r="M526" s="5" t="s">
        <v>18</v>
      </c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27.75" customHeight="1" x14ac:dyDescent="0.2">
      <c r="A527" s="15" t="s">
        <v>37</v>
      </c>
      <c r="B527" s="5"/>
      <c r="C527" s="10">
        <v>1</v>
      </c>
      <c r="D527" s="10">
        <v>3</v>
      </c>
      <c r="E527" s="5" t="s">
        <v>19</v>
      </c>
      <c r="F527" s="5" t="s">
        <v>20</v>
      </c>
      <c r="G527" s="5">
        <v>4</v>
      </c>
      <c r="H527" s="5">
        <v>10.1</v>
      </c>
      <c r="I527" s="5">
        <v>49.147999999999996</v>
      </c>
      <c r="J527" s="12">
        <v>1.6</v>
      </c>
      <c r="K527" s="12">
        <v>0</v>
      </c>
      <c r="L527" s="5"/>
      <c r="M527" s="5" t="s">
        <v>18</v>
      </c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27.75" customHeight="1" x14ac:dyDescent="0.2">
      <c r="A528" s="15" t="s">
        <v>37</v>
      </c>
      <c r="B528" s="5"/>
      <c r="C528" s="10">
        <v>1</v>
      </c>
      <c r="D528" s="10">
        <v>4</v>
      </c>
      <c r="E528" s="5" t="s">
        <v>19</v>
      </c>
      <c r="F528" s="5" t="s">
        <v>20</v>
      </c>
      <c r="G528" s="5">
        <v>4</v>
      </c>
      <c r="H528" s="5">
        <v>10</v>
      </c>
      <c r="I528" s="5">
        <v>50.203999999999994</v>
      </c>
      <c r="J528" s="12">
        <v>4.9000000000000004</v>
      </c>
      <c r="K528" s="12">
        <v>0</v>
      </c>
      <c r="L528" s="5"/>
      <c r="M528" s="5" t="s">
        <v>18</v>
      </c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27.75" customHeight="1" x14ac:dyDescent="0.2">
      <c r="A529" s="15" t="s">
        <v>37</v>
      </c>
      <c r="B529" s="5"/>
      <c r="C529" s="10">
        <v>1</v>
      </c>
      <c r="D529" s="10">
        <v>5</v>
      </c>
      <c r="E529" s="5" t="s">
        <v>21</v>
      </c>
      <c r="F529" s="5" t="s">
        <v>20</v>
      </c>
      <c r="G529" s="5">
        <v>6</v>
      </c>
      <c r="H529" s="5">
        <v>10.4</v>
      </c>
      <c r="I529" s="5">
        <v>55.483999999999995</v>
      </c>
      <c r="J529" s="12">
        <v>4.2</v>
      </c>
      <c r="K529" s="12">
        <v>0</v>
      </c>
      <c r="L529" s="5"/>
      <c r="M529" s="5" t="s">
        <v>18</v>
      </c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27.75" customHeight="1" x14ac:dyDescent="0.2">
      <c r="A530" s="15" t="s">
        <v>37</v>
      </c>
      <c r="B530" s="5"/>
      <c r="C530" s="10">
        <v>1</v>
      </c>
      <c r="D530" s="10">
        <v>6</v>
      </c>
      <c r="E530" s="5" t="s">
        <v>21</v>
      </c>
      <c r="F530" s="5" t="s">
        <v>20</v>
      </c>
      <c r="G530" s="5">
        <v>6</v>
      </c>
      <c r="H530" s="5">
        <v>9.4</v>
      </c>
      <c r="I530" s="5">
        <v>49.895999999999994</v>
      </c>
      <c r="J530" s="12">
        <v>1.4</v>
      </c>
      <c r="K530" s="12">
        <v>0</v>
      </c>
      <c r="L530" s="5"/>
      <c r="M530" s="5" t="s">
        <v>18</v>
      </c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27.75" customHeight="1" x14ac:dyDescent="0.2">
      <c r="A531" s="15" t="s">
        <v>37</v>
      </c>
      <c r="B531" s="5"/>
      <c r="C531" s="10">
        <v>1</v>
      </c>
      <c r="D531" s="10">
        <v>7</v>
      </c>
      <c r="E531" s="5" t="s">
        <v>22</v>
      </c>
      <c r="F531" s="5" t="s">
        <v>17</v>
      </c>
      <c r="G531" s="5">
        <v>3.76</v>
      </c>
      <c r="H531" s="5">
        <v>7.9</v>
      </c>
      <c r="I531" s="5">
        <v>51.216000000000001</v>
      </c>
      <c r="J531" s="12">
        <v>3.2</v>
      </c>
      <c r="K531" s="12">
        <v>0</v>
      </c>
      <c r="L531" s="5"/>
      <c r="M531" s="5" t="s">
        <v>18</v>
      </c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27.75" customHeight="1" x14ac:dyDescent="0.2">
      <c r="A532" s="15" t="s">
        <v>37</v>
      </c>
      <c r="B532" s="5"/>
      <c r="C532" s="10">
        <v>1</v>
      </c>
      <c r="D532" s="10">
        <v>8</v>
      </c>
      <c r="E532" s="5" t="s">
        <v>22</v>
      </c>
      <c r="F532" s="5" t="s">
        <v>17</v>
      </c>
      <c r="G532" s="5">
        <v>3.76</v>
      </c>
      <c r="H532" s="5">
        <v>7.3</v>
      </c>
      <c r="I532" s="5">
        <v>48.179999999999993</v>
      </c>
      <c r="J532" s="12">
        <v>2.6</v>
      </c>
      <c r="K532" s="12">
        <v>0.2</v>
      </c>
      <c r="L532" s="5"/>
      <c r="M532" s="5" t="s">
        <v>18</v>
      </c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27.75" customHeight="1" x14ac:dyDescent="0.2">
      <c r="A533" s="15" t="s">
        <v>37</v>
      </c>
      <c r="B533" s="5"/>
      <c r="C533" s="10">
        <v>1</v>
      </c>
      <c r="D533" s="10">
        <v>9</v>
      </c>
      <c r="E533" s="5" t="s">
        <v>23</v>
      </c>
      <c r="F533" s="5" t="s">
        <v>20</v>
      </c>
      <c r="G533" s="5">
        <v>9.6</v>
      </c>
      <c r="H533" s="5">
        <v>11.4</v>
      </c>
      <c r="I533" s="5">
        <v>55.615999999999993</v>
      </c>
      <c r="J533" s="12">
        <v>2.1</v>
      </c>
      <c r="K533" s="12">
        <v>0</v>
      </c>
      <c r="L533" s="5"/>
      <c r="M533" s="5" t="s">
        <v>18</v>
      </c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27.75" customHeight="1" x14ac:dyDescent="0.2">
      <c r="A534" s="15" t="s">
        <v>37</v>
      </c>
      <c r="B534" s="5"/>
      <c r="C534" s="10">
        <v>1</v>
      </c>
      <c r="D534" s="10">
        <v>10</v>
      </c>
      <c r="E534" s="5" t="s">
        <v>23</v>
      </c>
      <c r="F534" s="5" t="s">
        <v>20</v>
      </c>
      <c r="G534" s="5">
        <v>9.6</v>
      </c>
      <c r="H534" s="5">
        <v>7.4</v>
      </c>
      <c r="I534" s="5">
        <v>55.483999999999995</v>
      </c>
      <c r="J534" s="12">
        <v>3.5</v>
      </c>
      <c r="K534" s="12">
        <v>0</v>
      </c>
      <c r="L534" s="5"/>
      <c r="M534" s="5" t="s">
        <v>18</v>
      </c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27.75" customHeight="1" x14ac:dyDescent="0.2">
      <c r="A535" s="15" t="s">
        <v>37</v>
      </c>
      <c r="B535" s="5"/>
      <c r="C535" s="10">
        <v>1</v>
      </c>
      <c r="D535" s="10">
        <v>11</v>
      </c>
      <c r="E535" s="5" t="s">
        <v>24</v>
      </c>
      <c r="F535" s="5" t="s">
        <v>17</v>
      </c>
      <c r="G535" s="5" t="s">
        <v>25</v>
      </c>
      <c r="H535" s="5">
        <v>9.6999999999999993</v>
      </c>
      <c r="I535" s="5">
        <v>47.432000000000002</v>
      </c>
      <c r="J535" s="12">
        <v>3.6</v>
      </c>
      <c r="K535" s="12">
        <v>0</v>
      </c>
      <c r="L535" s="5"/>
      <c r="M535" s="5" t="s">
        <v>18</v>
      </c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27.75" customHeight="1" x14ac:dyDescent="0.2">
      <c r="A536" s="15" t="s">
        <v>37</v>
      </c>
      <c r="B536" s="5"/>
      <c r="C536" s="10">
        <v>1</v>
      </c>
      <c r="D536" s="10">
        <v>12</v>
      </c>
      <c r="E536" s="5" t="s">
        <v>24</v>
      </c>
      <c r="F536" s="5" t="s">
        <v>17</v>
      </c>
      <c r="G536" s="5" t="s">
        <v>25</v>
      </c>
      <c r="H536" s="5">
        <v>10.95</v>
      </c>
      <c r="I536" s="5">
        <v>53.679999999999993</v>
      </c>
      <c r="J536" s="12">
        <v>2.5</v>
      </c>
      <c r="K536" s="12">
        <v>0</v>
      </c>
      <c r="L536" s="5"/>
      <c r="M536" s="5" t="s">
        <v>18</v>
      </c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27.75" customHeight="1" x14ac:dyDescent="0.2">
      <c r="A537" s="15" t="s">
        <v>37</v>
      </c>
      <c r="B537" s="5"/>
      <c r="C537" s="10">
        <v>1</v>
      </c>
      <c r="D537" s="10">
        <v>13</v>
      </c>
      <c r="E537" s="5" t="s">
        <v>26</v>
      </c>
      <c r="F537" s="5" t="s">
        <v>20</v>
      </c>
      <c r="G537" s="5" t="s">
        <v>27</v>
      </c>
      <c r="H537" s="5">
        <v>7.6</v>
      </c>
      <c r="I537" s="5">
        <v>50.115999999999993</v>
      </c>
      <c r="J537" s="12">
        <v>3.1</v>
      </c>
      <c r="K537" s="12">
        <v>0.1</v>
      </c>
      <c r="L537" s="5"/>
      <c r="M537" s="5" t="s">
        <v>18</v>
      </c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27.75" customHeight="1" x14ac:dyDescent="0.2">
      <c r="A538" s="15" t="s">
        <v>37</v>
      </c>
      <c r="B538" s="5"/>
      <c r="C538" s="10">
        <v>1</v>
      </c>
      <c r="D538" s="10">
        <v>14</v>
      </c>
      <c r="E538" s="5" t="s">
        <v>26</v>
      </c>
      <c r="F538" s="5" t="s">
        <v>20</v>
      </c>
      <c r="G538" s="5" t="s">
        <v>27</v>
      </c>
      <c r="H538" s="5">
        <v>8</v>
      </c>
      <c r="I538" s="5">
        <v>53.503999999999991</v>
      </c>
      <c r="J538" s="12">
        <v>1.5</v>
      </c>
      <c r="K538" s="12">
        <v>0</v>
      </c>
      <c r="L538" s="5"/>
      <c r="M538" s="5" t="s">
        <v>18</v>
      </c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27.75" customHeight="1" x14ac:dyDescent="0.2">
      <c r="A539" s="15" t="s">
        <v>37</v>
      </c>
      <c r="B539" s="5"/>
      <c r="C539" s="10">
        <v>1</v>
      </c>
      <c r="D539" s="10">
        <v>15</v>
      </c>
      <c r="E539" s="5" t="s">
        <v>28</v>
      </c>
      <c r="F539" s="5" t="s">
        <v>28</v>
      </c>
      <c r="G539" s="13" t="s">
        <v>29</v>
      </c>
      <c r="H539" s="5">
        <v>9.6</v>
      </c>
      <c r="I539" s="5">
        <v>48.268000000000001</v>
      </c>
      <c r="J539" s="12">
        <v>1.6</v>
      </c>
      <c r="K539" s="12">
        <v>0</v>
      </c>
      <c r="L539" s="5"/>
      <c r="M539" s="5" t="s">
        <v>18</v>
      </c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27.75" customHeight="1" x14ac:dyDescent="0.2">
      <c r="A540" s="15" t="s">
        <v>37</v>
      </c>
      <c r="B540" s="5"/>
      <c r="C540" s="10">
        <v>1</v>
      </c>
      <c r="D540" s="10">
        <v>16</v>
      </c>
      <c r="E540" s="5" t="s">
        <v>30</v>
      </c>
      <c r="F540" s="5" t="s">
        <v>30</v>
      </c>
      <c r="G540" s="13" t="s">
        <v>29</v>
      </c>
      <c r="H540" s="5">
        <v>8.3000000000000007</v>
      </c>
      <c r="I540" s="5">
        <v>47.123999999999995</v>
      </c>
      <c r="J540" s="12">
        <v>7</v>
      </c>
      <c r="K540" s="12">
        <v>0</v>
      </c>
      <c r="L540" s="5"/>
      <c r="M540" s="5" t="s">
        <v>18</v>
      </c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27.75" customHeight="1" x14ac:dyDescent="0.2">
      <c r="A541" s="15" t="s">
        <v>37</v>
      </c>
      <c r="B541" s="5"/>
      <c r="C541" s="10">
        <v>1</v>
      </c>
      <c r="D541" s="10">
        <v>17</v>
      </c>
      <c r="E541" s="5" t="s">
        <v>31</v>
      </c>
      <c r="F541" s="5" t="s">
        <v>32</v>
      </c>
      <c r="G541" s="5">
        <v>6</v>
      </c>
      <c r="H541" s="5">
        <v>8.5</v>
      </c>
      <c r="I541" s="5">
        <v>50.775999999999989</v>
      </c>
      <c r="J541" s="12">
        <v>1.3</v>
      </c>
      <c r="K541" s="12">
        <v>0</v>
      </c>
      <c r="L541" s="5"/>
      <c r="M541" s="5" t="s">
        <v>18</v>
      </c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27.75" customHeight="1" x14ac:dyDescent="0.2">
      <c r="A542" s="15" t="s">
        <v>37</v>
      </c>
      <c r="B542" s="5"/>
      <c r="C542" s="10">
        <v>1</v>
      </c>
      <c r="D542" s="10">
        <v>18</v>
      </c>
      <c r="E542" s="5" t="s">
        <v>31</v>
      </c>
      <c r="F542" s="5" t="s">
        <v>32</v>
      </c>
      <c r="G542" s="5">
        <v>6</v>
      </c>
      <c r="H542" s="5">
        <v>9</v>
      </c>
      <c r="I542" s="5">
        <v>47.695999999999991</v>
      </c>
      <c r="J542" s="12">
        <v>1</v>
      </c>
      <c r="K542" s="12">
        <v>0</v>
      </c>
      <c r="L542" s="5"/>
      <c r="M542" s="5" t="s">
        <v>18</v>
      </c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27.75" customHeight="1" x14ac:dyDescent="0.2">
      <c r="A543" s="15" t="s">
        <v>37</v>
      </c>
      <c r="B543" s="5"/>
      <c r="C543" s="10">
        <v>2</v>
      </c>
      <c r="D543" s="10">
        <v>1</v>
      </c>
      <c r="E543" s="5" t="s">
        <v>16</v>
      </c>
      <c r="F543" s="5" t="s">
        <v>17</v>
      </c>
      <c r="G543" s="5">
        <v>4</v>
      </c>
      <c r="H543" s="5">
        <v>10.4</v>
      </c>
      <c r="I543" s="5">
        <v>50.599999999999994</v>
      </c>
      <c r="J543" s="12">
        <v>2.8</v>
      </c>
      <c r="K543" s="12">
        <v>0</v>
      </c>
      <c r="L543" s="5"/>
      <c r="M543" s="5" t="s">
        <v>18</v>
      </c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27.75" customHeight="1" x14ac:dyDescent="0.2">
      <c r="A544" s="15" t="s">
        <v>37</v>
      </c>
      <c r="B544" s="5"/>
      <c r="C544" s="10">
        <v>2</v>
      </c>
      <c r="D544" s="10">
        <v>2</v>
      </c>
      <c r="E544" s="5" t="s">
        <v>16</v>
      </c>
      <c r="F544" s="5" t="s">
        <v>17</v>
      </c>
      <c r="G544" s="5">
        <v>4</v>
      </c>
      <c r="H544" s="5">
        <v>10.1</v>
      </c>
      <c r="I544" s="5">
        <v>53.635999999999989</v>
      </c>
      <c r="J544" s="12">
        <v>4.2</v>
      </c>
      <c r="K544" s="12">
        <v>0</v>
      </c>
      <c r="L544" s="5"/>
      <c r="M544" s="5" t="s">
        <v>18</v>
      </c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27.75" customHeight="1" x14ac:dyDescent="0.2">
      <c r="A545" s="15" t="s">
        <v>37</v>
      </c>
      <c r="B545" s="5"/>
      <c r="C545" s="10">
        <v>2</v>
      </c>
      <c r="D545" s="10">
        <v>3</v>
      </c>
      <c r="E545" s="5" t="s">
        <v>19</v>
      </c>
      <c r="F545" s="5" t="s">
        <v>20</v>
      </c>
      <c r="G545" s="5">
        <v>4</v>
      </c>
      <c r="H545" s="5">
        <v>11</v>
      </c>
      <c r="I545" s="5">
        <v>49.808</v>
      </c>
      <c r="J545" s="12">
        <v>2.9</v>
      </c>
      <c r="K545" s="12">
        <v>0</v>
      </c>
      <c r="L545" s="5"/>
      <c r="M545" s="5" t="s">
        <v>18</v>
      </c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27.75" customHeight="1" x14ac:dyDescent="0.2">
      <c r="A546" s="15" t="s">
        <v>37</v>
      </c>
      <c r="B546" s="5"/>
      <c r="C546" s="10">
        <v>2</v>
      </c>
      <c r="D546" s="10">
        <v>4</v>
      </c>
      <c r="E546" s="5" t="s">
        <v>19</v>
      </c>
      <c r="F546" s="5" t="s">
        <v>20</v>
      </c>
      <c r="G546" s="5">
        <v>4</v>
      </c>
      <c r="H546" s="5">
        <v>11.35</v>
      </c>
      <c r="I546" s="5">
        <v>50.335999999999999</v>
      </c>
      <c r="J546" s="12">
        <v>4.0999999999999996</v>
      </c>
      <c r="K546" s="12">
        <v>0</v>
      </c>
      <c r="L546" s="5"/>
      <c r="M546" s="5" t="s">
        <v>18</v>
      </c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27.75" customHeight="1" x14ac:dyDescent="0.2">
      <c r="A547" s="15" t="s">
        <v>37</v>
      </c>
      <c r="B547" s="5"/>
      <c r="C547" s="10">
        <v>2</v>
      </c>
      <c r="D547" s="10">
        <v>5</v>
      </c>
      <c r="E547" s="5" t="s">
        <v>21</v>
      </c>
      <c r="F547" s="5" t="s">
        <v>20</v>
      </c>
      <c r="G547" s="5">
        <v>6</v>
      </c>
      <c r="H547" s="5">
        <v>11.6</v>
      </c>
      <c r="I547" s="5">
        <v>49.852000000000004</v>
      </c>
      <c r="J547" s="12">
        <v>2</v>
      </c>
      <c r="K547" s="12">
        <v>0</v>
      </c>
      <c r="L547" s="5"/>
      <c r="M547" s="5" t="s">
        <v>18</v>
      </c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27.75" customHeight="1" x14ac:dyDescent="0.2">
      <c r="A548" s="15" t="s">
        <v>37</v>
      </c>
      <c r="B548" s="5"/>
      <c r="C548" s="10">
        <v>2</v>
      </c>
      <c r="D548" s="10">
        <v>6</v>
      </c>
      <c r="E548" s="5" t="s">
        <v>21</v>
      </c>
      <c r="F548" s="5" t="s">
        <v>20</v>
      </c>
      <c r="G548" s="5">
        <v>6</v>
      </c>
      <c r="H548" s="5">
        <v>8.4</v>
      </c>
      <c r="I548" s="5">
        <v>45.671999999999997</v>
      </c>
      <c r="J548" s="12">
        <v>0.9</v>
      </c>
      <c r="K548" s="12">
        <v>0</v>
      </c>
      <c r="L548" s="5"/>
      <c r="M548" s="5" t="s">
        <v>18</v>
      </c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27.75" customHeight="1" x14ac:dyDescent="0.2">
      <c r="A549" s="15" t="s">
        <v>37</v>
      </c>
      <c r="B549" s="5"/>
      <c r="C549" s="10">
        <v>2</v>
      </c>
      <c r="D549" s="10">
        <v>7</v>
      </c>
      <c r="E549" s="5" t="s">
        <v>22</v>
      </c>
      <c r="F549" s="5" t="s">
        <v>17</v>
      </c>
      <c r="G549" s="5">
        <v>3.76</v>
      </c>
      <c r="H549" s="5">
        <v>9.4</v>
      </c>
      <c r="I549" s="5">
        <v>51.435999999999986</v>
      </c>
      <c r="J549" s="12">
        <v>5.6</v>
      </c>
      <c r="K549" s="12">
        <v>0</v>
      </c>
      <c r="L549" s="5"/>
      <c r="M549" s="5" t="s">
        <v>18</v>
      </c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27.75" customHeight="1" x14ac:dyDescent="0.2">
      <c r="A550" s="15" t="s">
        <v>37</v>
      </c>
      <c r="B550" s="5"/>
      <c r="C550" s="10">
        <v>2</v>
      </c>
      <c r="D550" s="10">
        <v>8</v>
      </c>
      <c r="E550" s="5" t="s">
        <v>22</v>
      </c>
      <c r="F550" s="5" t="s">
        <v>17</v>
      </c>
      <c r="G550" s="5">
        <v>3.76</v>
      </c>
      <c r="H550" s="5">
        <v>9.8000000000000007</v>
      </c>
      <c r="I550" s="5">
        <v>56.143999999999998</v>
      </c>
      <c r="J550" s="12">
        <v>1.8</v>
      </c>
      <c r="K550" s="12">
        <v>0</v>
      </c>
      <c r="L550" s="5"/>
      <c r="M550" s="5" t="s">
        <v>18</v>
      </c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27.75" customHeight="1" x14ac:dyDescent="0.2">
      <c r="A551" s="15" t="s">
        <v>37</v>
      </c>
      <c r="B551" s="5"/>
      <c r="C551" s="10">
        <v>2</v>
      </c>
      <c r="D551" s="10">
        <v>9</v>
      </c>
      <c r="E551" s="5" t="s">
        <v>23</v>
      </c>
      <c r="F551" s="5" t="s">
        <v>20</v>
      </c>
      <c r="G551" s="5">
        <v>9.6</v>
      </c>
      <c r="H551" s="5">
        <v>9.8000000000000007</v>
      </c>
      <c r="I551" s="5">
        <v>52.535999999999994</v>
      </c>
      <c r="J551" s="12">
        <v>2.5</v>
      </c>
      <c r="K551" s="12">
        <v>0</v>
      </c>
      <c r="L551" s="5"/>
      <c r="M551" s="5" t="s">
        <v>18</v>
      </c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27.75" customHeight="1" x14ac:dyDescent="0.2">
      <c r="A552" s="15" t="s">
        <v>37</v>
      </c>
      <c r="B552" s="5"/>
      <c r="C552" s="10">
        <v>2</v>
      </c>
      <c r="D552" s="10">
        <v>10</v>
      </c>
      <c r="E552" s="5" t="s">
        <v>23</v>
      </c>
      <c r="F552" s="5" t="s">
        <v>20</v>
      </c>
      <c r="G552" s="5">
        <v>9.6</v>
      </c>
      <c r="H552" s="5">
        <v>11.3</v>
      </c>
      <c r="I552" s="5">
        <v>51.303999999999995</v>
      </c>
      <c r="J552" s="12">
        <v>2.8</v>
      </c>
      <c r="K552" s="12">
        <v>0</v>
      </c>
      <c r="L552" s="5"/>
      <c r="M552" s="5" t="s">
        <v>18</v>
      </c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27.75" customHeight="1" x14ac:dyDescent="0.2">
      <c r="A553" s="15" t="s">
        <v>37</v>
      </c>
      <c r="B553" s="5"/>
      <c r="C553" s="10">
        <v>2</v>
      </c>
      <c r="D553" s="10">
        <v>11</v>
      </c>
      <c r="E553" s="5" t="s">
        <v>24</v>
      </c>
      <c r="F553" s="5" t="s">
        <v>17</v>
      </c>
      <c r="G553" s="5" t="s">
        <v>25</v>
      </c>
      <c r="H553" s="5">
        <v>11.4</v>
      </c>
      <c r="I553" s="5">
        <v>52.756</v>
      </c>
      <c r="J553" s="12">
        <v>0.9</v>
      </c>
      <c r="K553" s="12">
        <v>0</v>
      </c>
      <c r="L553" s="5"/>
      <c r="M553" s="5" t="s">
        <v>18</v>
      </c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27.75" customHeight="1" x14ac:dyDescent="0.2">
      <c r="A554" s="15" t="s">
        <v>37</v>
      </c>
      <c r="B554" s="5"/>
      <c r="C554" s="10">
        <v>2</v>
      </c>
      <c r="D554" s="10">
        <v>12</v>
      </c>
      <c r="E554" s="5" t="s">
        <v>24</v>
      </c>
      <c r="F554" s="5" t="s">
        <v>17</v>
      </c>
      <c r="G554" s="5" t="s">
        <v>25</v>
      </c>
      <c r="H554" s="5">
        <v>11.3</v>
      </c>
      <c r="I554" s="5">
        <v>56.407999999999994</v>
      </c>
      <c r="J554" s="12">
        <v>1.2</v>
      </c>
      <c r="K554" s="12">
        <v>0</v>
      </c>
      <c r="L554" s="5"/>
      <c r="M554" s="5" t="s">
        <v>18</v>
      </c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27.75" customHeight="1" x14ac:dyDescent="0.2">
      <c r="A555" s="15" t="s">
        <v>37</v>
      </c>
      <c r="B555" s="5"/>
      <c r="C555" s="10">
        <v>2</v>
      </c>
      <c r="D555" s="10">
        <v>13</v>
      </c>
      <c r="E555" s="5" t="s">
        <v>26</v>
      </c>
      <c r="F555" s="5" t="s">
        <v>20</v>
      </c>
      <c r="G555" s="5" t="s">
        <v>27</v>
      </c>
      <c r="H555" s="5">
        <v>11.4</v>
      </c>
      <c r="I555" s="5">
        <v>53.855999999999995</v>
      </c>
      <c r="J555" s="12">
        <v>1.8</v>
      </c>
      <c r="K555" s="12">
        <v>0</v>
      </c>
      <c r="L555" s="5"/>
      <c r="M555" s="5" t="s">
        <v>18</v>
      </c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27.75" customHeight="1" x14ac:dyDescent="0.2">
      <c r="A556" s="15" t="s">
        <v>37</v>
      </c>
      <c r="B556" s="5"/>
      <c r="C556" s="10">
        <v>2</v>
      </c>
      <c r="D556" s="10">
        <v>14</v>
      </c>
      <c r="E556" s="5" t="s">
        <v>26</v>
      </c>
      <c r="F556" s="5" t="s">
        <v>20</v>
      </c>
      <c r="G556" s="5" t="s">
        <v>27</v>
      </c>
      <c r="H556" s="5">
        <v>9.75</v>
      </c>
      <c r="I556" s="5">
        <v>51.04</v>
      </c>
      <c r="J556" s="12">
        <v>3.3</v>
      </c>
      <c r="K556" s="12">
        <v>0</v>
      </c>
      <c r="L556" s="5"/>
      <c r="M556" s="5" t="s">
        <v>18</v>
      </c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27.75" customHeight="1" x14ac:dyDescent="0.2">
      <c r="A557" s="15" t="s">
        <v>37</v>
      </c>
      <c r="B557" s="5"/>
      <c r="C557" s="10">
        <v>2</v>
      </c>
      <c r="D557" s="10">
        <v>15</v>
      </c>
      <c r="E557" s="5" t="s">
        <v>28</v>
      </c>
      <c r="F557" s="5" t="s">
        <v>28</v>
      </c>
      <c r="G557" s="13" t="s">
        <v>29</v>
      </c>
      <c r="H557" s="5">
        <v>9.6999999999999993</v>
      </c>
      <c r="I557" s="5">
        <v>45.099999999999994</v>
      </c>
      <c r="J557" s="12">
        <v>4.0999999999999996</v>
      </c>
      <c r="K557" s="12">
        <v>0</v>
      </c>
      <c r="L557" s="5"/>
      <c r="M557" s="5" t="s">
        <v>18</v>
      </c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27.75" customHeight="1" x14ac:dyDescent="0.2">
      <c r="A558" s="15" t="s">
        <v>37</v>
      </c>
      <c r="B558" s="5"/>
      <c r="C558" s="10">
        <v>2</v>
      </c>
      <c r="D558" s="10">
        <v>16</v>
      </c>
      <c r="E558" s="5" t="s">
        <v>30</v>
      </c>
      <c r="F558" s="5" t="s">
        <v>30</v>
      </c>
      <c r="G558" s="13" t="s">
        <v>29</v>
      </c>
      <c r="H558" s="5">
        <v>9.9</v>
      </c>
      <c r="I558" s="5">
        <v>52.756</v>
      </c>
      <c r="J558" s="12">
        <v>6</v>
      </c>
      <c r="K558" s="12">
        <v>0</v>
      </c>
      <c r="L558" s="5"/>
      <c r="M558" s="5" t="s">
        <v>18</v>
      </c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27.75" customHeight="1" x14ac:dyDescent="0.2">
      <c r="A559" s="15" t="s">
        <v>37</v>
      </c>
      <c r="B559" s="5"/>
      <c r="C559" s="10">
        <v>2</v>
      </c>
      <c r="D559" s="10">
        <v>17</v>
      </c>
      <c r="E559" s="5" t="s">
        <v>31</v>
      </c>
      <c r="F559" s="5" t="s">
        <v>32</v>
      </c>
      <c r="G559" s="5">
        <v>6</v>
      </c>
      <c r="H559" s="5">
        <v>9.6999999999999993</v>
      </c>
      <c r="I559" s="5">
        <v>51.743999999999993</v>
      </c>
      <c r="J559" s="12">
        <v>1</v>
      </c>
      <c r="K559" s="12">
        <v>0</v>
      </c>
      <c r="L559" s="5"/>
      <c r="M559" s="5" t="s">
        <v>18</v>
      </c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27.75" customHeight="1" x14ac:dyDescent="0.2">
      <c r="A560" s="15" t="s">
        <v>37</v>
      </c>
      <c r="B560" s="5"/>
      <c r="C560" s="10">
        <v>2</v>
      </c>
      <c r="D560" s="10">
        <v>18</v>
      </c>
      <c r="E560" s="5" t="s">
        <v>31</v>
      </c>
      <c r="F560" s="5" t="s">
        <v>32</v>
      </c>
      <c r="G560" s="5">
        <v>6</v>
      </c>
      <c r="H560" s="5">
        <v>10.3</v>
      </c>
      <c r="I560" s="5">
        <v>50.379999999999995</v>
      </c>
      <c r="J560" s="12">
        <v>0.9</v>
      </c>
      <c r="K560" s="12">
        <v>0</v>
      </c>
      <c r="L560" s="5"/>
      <c r="M560" s="5" t="s">
        <v>18</v>
      </c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27.75" customHeight="1" x14ac:dyDescent="0.2">
      <c r="A561" s="15" t="s">
        <v>37</v>
      </c>
      <c r="B561" s="5"/>
      <c r="C561" s="10">
        <v>3</v>
      </c>
      <c r="D561" s="10">
        <v>1</v>
      </c>
      <c r="E561" s="5" t="s">
        <v>16</v>
      </c>
      <c r="F561" s="5" t="s">
        <v>17</v>
      </c>
      <c r="G561" s="5">
        <v>4</v>
      </c>
      <c r="H561" s="5">
        <v>10.1</v>
      </c>
      <c r="I561" s="5">
        <v>50.731999999999992</v>
      </c>
      <c r="J561" s="12">
        <v>1.7</v>
      </c>
      <c r="K561" s="12">
        <v>0</v>
      </c>
      <c r="L561" s="5"/>
      <c r="M561" s="5" t="s">
        <v>18</v>
      </c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27.75" customHeight="1" x14ac:dyDescent="0.2">
      <c r="A562" s="15" t="s">
        <v>37</v>
      </c>
      <c r="B562" s="5"/>
      <c r="C562" s="10">
        <v>3</v>
      </c>
      <c r="D562" s="10">
        <v>2</v>
      </c>
      <c r="E562" s="5" t="s">
        <v>16</v>
      </c>
      <c r="F562" s="5" t="s">
        <v>17</v>
      </c>
      <c r="G562" s="5">
        <v>4</v>
      </c>
      <c r="H562" s="5">
        <v>8.4</v>
      </c>
      <c r="I562" s="5">
        <v>50.072000000000003</v>
      </c>
      <c r="J562" s="12">
        <v>3.2</v>
      </c>
      <c r="K562" s="12">
        <v>0</v>
      </c>
      <c r="L562" s="5"/>
      <c r="M562" s="5" t="s">
        <v>18</v>
      </c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27.75" customHeight="1" x14ac:dyDescent="0.2">
      <c r="A563" s="15" t="s">
        <v>37</v>
      </c>
      <c r="B563" s="5"/>
      <c r="C563" s="10">
        <v>3</v>
      </c>
      <c r="D563" s="10">
        <v>3</v>
      </c>
      <c r="E563" s="5" t="s">
        <v>19</v>
      </c>
      <c r="F563" s="5" t="s">
        <v>20</v>
      </c>
      <c r="G563" s="5">
        <v>4</v>
      </c>
      <c r="H563" s="5">
        <v>9.6999999999999993</v>
      </c>
      <c r="I563" s="5">
        <v>46.419999999999995</v>
      </c>
      <c r="J563" s="12">
        <v>5.4</v>
      </c>
      <c r="K563" s="12">
        <v>0</v>
      </c>
      <c r="L563" s="5"/>
      <c r="M563" s="5" t="s">
        <v>18</v>
      </c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27.75" customHeight="1" x14ac:dyDescent="0.2">
      <c r="A564" s="15" t="s">
        <v>37</v>
      </c>
      <c r="B564" s="5"/>
      <c r="C564" s="10">
        <v>3</v>
      </c>
      <c r="D564" s="10">
        <v>4</v>
      </c>
      <c r="E564" s="5" t="s">
        <v>19</v>
      </c>
      <c r="F564" s="5" t="s">
        <v>20</v>
      </c>
      <c r="G564" s="5">
        <v>4</v>
      </c>
      <c r="H564" s="5">
        <v>8.5</v>
      </c>
      <c r="I564" s="5">
        <v>50.995999999999995</v>
      </c>
      <c r="J564" s="12">
        <v>2.2000000000000002</v>
      </c>
      <c r="K564" s="12">
        <v>0</v>
      </c>
      <c r="L564" s="5"/>
      <c r="M564" s="5" t="s">
        <v>18</v>
      </c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27.75" customHeight="1" x14ac:dyDescent="0.2">
      <c r="A565" s="15" t="s">
        <v>37</v>
      </c>
      <c r="B565" s="5"/>
      <c r="C565" s="10">
        <v>3</v>
      </c>
      <c r="D565" s="10">
        <v>5</v>
      </c>
      <c r="E565" s="5" t="s">
        <v>21</v>
      </c>
      <c r="F565" s="5" t="s">
        <v>20</v>
      </c>
      <c r="G565" s="5">
        <v>6</v>
      </c>
      <c r="H565" s="5">
        <v>10.7</v>
      </c>
      <c r="I565" s="5">
        <v>44.66</v>
      </c>
      <c r="J565" s="12">
        <v>2.8</v>
      </c>
      <c r="K565" s="12">
        <v>0</v>
      </c>
      <c r="L565" s="5"/>
      <c r="M565" s="5" t="s">
        <v>18</v>
      </c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27.75" customHeight="1" x14ac:dyDescent="0.2">
      <c r="A566" s="15" t="s">
        <v>37</v>
      </c>
      <c r="B566" s="5"/>
      <c r="C566" s="10">
        <v>3</v>
      </c>
      <c r="D566" s="10">
        <v>6</v>
      </c>
      <c r="E566" s="5" t="s">
        <v>21</v>
      </c>
      <c r="F566" s="5" t="s">
        <v>20</v>
      </c>
      <c r="G566" s="5">
        <v>6</v>
      </c>
      <c r="H566" s="5">
        <v>9.35</v>
      </c>
      <c r="I566" s="5">
        <v>46.243999999999993</v>
      </c>
      <c r="J566" s="12">
        <v>1.4</v>
      </c>
      <c r="K566" s="12">
        <v>0</v>
      </c>
      <c r="L566" s="5"/>
      <c r="M566" s="5" t="s">
        <v>18</v>
      </c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27.75" customHeight="1" x14ac:dyDescent="0.2">
      <c r="A567" s="15" t="s">
        <v>37</v>
      </c>
      <c r="B567" s="5"/>
      <c r="C567" s="10">
        <v>3</v>
      </c>
      <c r="D567" s="10">
        <v>7</v>
      </c>
      <c r="E567" s="5" t="s">
        <v>22</v>
      </c>
      <c r="F567" s="5" t="s">
        <v>17</v>
      </c>
      <c r="G567" s="5">
        <v>3.76</v>
      </c>
      <c r="H567" s="5">
        <v>9.8000000000000007</v>
      </c>
      <c r="I567" s="5">
        <v>46.903999999999989</v>
      </c>
      <c r="J567" s="12">
        <v>3.4</v>
      </c>
      <c r="K567" s="12">
        <v>0</v>
      </c>
      <c r="L567" s="5"/>
      <c r="M567" s="5" t="s">
        <v>18</v>
      </c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27.75" customHeight="1" x14ac:dyDescent="0.2">
      <c r="A568" s="15" t="s">
        <v>37</v>
      </c>
      <c r="B568" s="5"/>
      <c r="C568" s="10">
        <v>3</v>
      </c>
      <c r="D568" s="10">
        <v>8</v>
      </c>
      <c r="E568" s="5" t="s">
        <v>22</v>
      </c>
      <c r="F568" s="5" t="s">
        <v>17</v>
      </c>
      <c r="G568" s="5">
        <v>3.76</v>
      </c>
      <c r="H568" s="5">
        <v>10.4</v>
      </c>
      <c r="I568" s="5">
        <v>54.515999999999998</v>
      </c>
      <c r="J568" s="12">
        <v>2.9</v>
      </c>
      <c r="K568" s="12">
        <v>0</v>
      </c>
      <c r="L568" s="5"/>
      <c r="M568" s="5" t="s">
        <v>18</v>
      </c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27.75" customHeight="1" x14ac:dyDescent="0.2">
      <c r="A569" s="15" t="s">
        <v>37</v>
      </c>
      <c r="B569" s="5"/>
      <c r="C569" s="10">
        <v>3</v>
      </c>
      <c r="D569" s="10">
        <v>9</v>
      </c>
      <c r="E569" s="5" t="s">
        <v>23</v>
      </c>
      <c r="F569" s="5" t="s">
        <v>20</v>
      </c>
      <c r="G569" s="5">
        <v>9.6</v>
      </c>
      <c r="H569" s="5">
        <v>10</v>
      </c>
      <c r="I569" s="5">
        <v>48.795999999999992</v>
      </c>
      <c r="J569" s="12">
        <v>3.7</v>
      </c>
      <c r="K569" s="12">
        <v>0</v>
      </c>
      <c r="L569" s="5"/>
      <c r="M569" s="5" t="s">
        <v>18</v>
      </c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27.75" customHeight="1" x14ac:dyDescent="0.2">
      <c r="A570" s="15" t="s">
        <v>37</v>
      </c>
      <c r="B570" s="5"/>
      <c r="C570" s="10">
        <v>3</v>
      </c>
      <c r="D570" s="10">
        <v>10</v>
      </c>
      <c r="E570" s="5" t="s">
        <v>23</v>
      </c>
      <c r="F570" s="5" t="s">
        <v>20</v>
      </c>
      <c r="G570" s="5">
        <v>9.6</v>
      </c>
      <c r="H570" s="5">
        <v>8.6</v>
      </c>
      <c r="I570" s="5">
        <v>56.187999999999988</v>
      </c>
      <c r="J570" s="12">
        <v>4.5999999999999996</v>
      </c>
      <c r="K570" s="12">
        <v>0</v>
      </c>
      <c r="L570" s="5"/>
      <c r="M570" s="5" t="s">
        <v>18</v>
      </c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27.75" customHeight="1" x14ac:dyDescent="0.2">
      <c r="A571" s="15" t="s">
        <v>37</v>
      </c>
      <c r="B571" s="5"/>
      <c r="C571" s="10">
        <v>3</v>
      </c>
      <c r="D571" s="10">
        <v>11</v>
      </c>
      <c r="E571" s="5" t="s">
        <v>24</v>
      </c>
      <c r="F571" s="5" t="s">
        <v>17</v>
      </c>
      <c r="G571" s="5" t="s">
        <v>25</v>
      </c>
      <c r="H571" s="5">
        <v>7.9</v>
      </c>
      <c r="I571" s="5">
        <v>46.067999999999998</v>
      </c>
      <c r="J571" s="12">
        <v>3.2</v>
      </c>
      <c r="K571" s="12">
        <v>0</v>
      </c>
      <c r="L571" s="5"/>
      <c r="M571" s="5" t="s">
        <v>18</v>
      </c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27.75" customHeight="1" x14ac:dyDescent="0.2">
      <c r="A572" s="15" t="s">
        <v>37</v>
      </c>
      <c r="B572" s="5"/>
      <c r="C572" s="10">
        <v>3</v>
      </c>
      <c r="D572" s="10">
        <v>12</v>
      </c>
      <c r="E572" s="5" t="s">
        <v>24</v>
      </c>
      <c r="F572" s="5" t="s">
        <v>17</v>
      </c>
      <c r="G572" s="5" t="s">
        <v>25</v>
      </c>
      <c r="H572" s="5">
        <v>8.9</v>
      </c>
      <c r="I572" s="5">
        <v>54.163999999999994</v>
      </c>
      <c r="J572" s="12">
        <v>0.7</v>
      </c>
      <c r="K572" s="12">
        <v>0</v>
      </c>
      <c r="L572" s="5"/>
      <c r="M572" s="5" t="s">
        <v>18</v>
      </c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27.75" customHeight="1" x14ac:dyDescent="0.2">
      <c r="A573" s="15" t="s">
        <v>37</v>
      </c>
      <c r="B573" s="5"/>
      <c r="C573" s="10">
        <v>3</v>
      </c>
      <c r="D573" s="10">
        <v>13</v>
      </c>
      <c r="E573" s="5" t="s">
        <v>26</v>
      </c>
      <c r="F573" s="5" t="s">
        <v>20</v>
      </c>
      <c r="G573" s="5" t="s">
        <v>27</v>
      </c>
      <c r="H573" s="5">
        <v>9.8000000000000007</v>
      </c>
      <c r="I573" s="5">
        <v>52.139999999999993</v>
      </c>
      <c r="J573" s="12">
        <v>1.7</v>
      </c>
      <c r="K573" s="12">
        <v>0</v>
      </c>
      <c r="L573" s="5"/>
      <c r="M573" s="5" t="s">
        <v>18</v>
      </c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27.75" customHeight="1" x14ac:dyDescent="0.2">
      <c r="A574" s="15" t="s">
        <v>37</v>
      </c>
      <c r="B574" s="5"/>
      <c r="C574" s="10">
        <v>3</v>
      </c>
      <c r="D574" s="10">
        <v>14</v>
      </c>
      <c r="E574" s="5" t="s">
        <v>26</v>
      </c>
      <c r="F574" s="5" t="s">
        <v>20</v>
      </c>
      <c r="G574" s="5" t="s">
        <v>27</v>
      </c>
      <c r="H574" s="5">
        <v>10.5</v>
      </c>
      <c r="I574" s="5">
        <v>58.827999999999989</v>
      </c>
      <c r="J574" s="12">
        <v>3.5</v>
      </c>
      <c r="K574" s="12">
        <v>0</v>
      </c>
      <c r="L574" s="5"/>
      <c r="M574" s="5" t="s">
        <v>18</v>
      </c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27.75" customHeight="1" x14ac:dyDescent="0.2">
      <c r="A575" s="15" t="s">
        <v>37</v>
      </c>
      <c r="B575" s="5"/>
      <c r="C575" s="10">
        <v>3</v>
      </c>
      <c r="D575" s="10">
        <v>15</v>
      </c>
      <c r="E575" s="5" t="s">
        <v>28</v>
      </c>
      <c r="F575" s="5" t="s">
        <v>28</v>
      </c>
      <c r="G575" s="13" t="s">
        <v>29</v>
      </c>
      <c r="H575" s="5">
        <v>8.6999999999999993</v>
      </c>
      <c r="I575" s="5">
        <v>43.779999999999987</v>
      </c>
      <c r="J575" s="12">
        <v>3</v>
      </c>
      <c r="K575" s="12">
        <v>0</v>
      </c>
      <c r="L575" s="5"/>
      <c r="M575" s="5" t="s">
        <v>18</v>
      </c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27.75" customHeight="1" x14ac:dyDescent="0.2">
      <c r="A576" s="15" t="s">
        <v>37</v>
      </c>
      <c r="B576" s="5"/>
      <c r="C576" s="10">
        <v>3</v>
      </c>
      <c r="D576" s="10">
        <v>16</v>
      </c>
      <c r="E576" s="5" t="s">
        <v>30</v>
      </c>
      <c r="F576" s="5" t="s">
        <v>30</v>
      </c>
      <c r="G576" s="13" t="s">
        <v>29</v>
      </c>
      <c r="H576" s="5">
        <v>11.2</v>
      </c>
      <c r="I576" s="5">
        <v>49.675999999999988</v>
      </c>
      <c r="J576" s="12">
        <v>5.8</v>
      </c>
      <c r="K576" s="12">
        <v>0</v>
      </c>
      <c r="L576" s="5"/>
      <c r="M576" s="5" t="s">
        <v>18</v>
      </c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27.75" customHeight="1" x14ac:dyDescent="0.2">
      <c r="A577" s="15" t="s">
        <v>37</v>
      </c>
      <c r="B577" s="5"/>
      <c r="C577" s="10">
        <v>3</v>
      </c>
      <c r="D577" s="10">
        <v>17</v>
      </c>
      <c r="E577" s="5" t="s">
        <v>31</v>
      </c>
      <c r="F577" s="5" t="s">
        <v>32</v>
      </c>
      <c r="G577" s="5">
        <v>6</v>
      </c>
      <c r="H577" s="5">
        <v>8.3000000000000007</v>
      </c>
      <c r="I577" s="5">
        <v>52.183999999999997</v>
      </c>
      <c r="J577" s="12">
        <v>1.8</v>
      </c>
      <c r="K577" s="12">
        <v>0</v>
      </c>
      <c r="L577" s="5"/>
      <c r="M577" s="5" t="s">
        <v>18</v>
      </c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27.75" customHeight="1" x14ac:dyDescent="0.2">
      <c r="A578" s="15" t="s">
        <v>37</v>
      </c>
      <c r="B578" s="5"/>
      <c r="C578" s="10">
        <v>3</v>
      </c>
      <c r="D578" s="10">
        <v>18</v>
      </c>
      <c r="E578" s="5" t="s">
        <v>31</v>
      </c>
      <c r="F578" s="5" t="s">
        <v>32</v>
      </c>
      <c r="G578" s="5">
        <v>6</v>
      </c>
      <c r="H578" s="5">
        <v>10.4</v>
      </c>
      <c r="I578" s="5">
        <v>49.191999999999993</v>
      </c>
      <c r="J578" s="12">
        <v>2.1</v>
      </c>
      <c r="K578" s="12">
        <v>0</v>
      </c>
      <c r="L578" s="5"/>
      <c r="M578" s="5" t="s">
        <v>18</v>
      </c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27.75" customHeight="1" x14ac:dyDescent="0.2">
      <c r="A579" s="15" t="s">
        <v>37</v>
      </c>
      <c r="B579" s="5"/>
      <c r="C579" s="10">
        <v>4</v>
      </c>
      <c r="D579" s="10">
        <v>1</v>
      </c>
      <c r="E579" s="5" t="s">
        <v>16</v>
      </c>
      <c r="F579" s="5" t="s">
        <v>17</v>
      </c>
      <c r="G579" s="5">
        <v>4</v>
      </c>
      <c r="H579" s="5">
        <v>7.5</v>
      </c>
      <c r="I579" s="5">
        <v>48.884</v>
      </c>
      <c r="J579" s="12">
        <v>2.1</v>
      </c>
      <c r="K579" s="12">
        <v>0</v>
      </c>
      <c r="L579" s="5"/>
      <c r="M579" s="5" t="s">
        <v>18</v>
      </c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27.75" customHeight="1" x14ac:dyDescent="0.2">
      <c r="A580" s="15" t="s">
        <v>37</v>
      </c>
      <c r="B580" s="5"/>
      <c r="C580" s="10">
        <v>4</v>
      </c>
      <c r="D580" s="10">
        <v>2</v>
      </c>
      <c r="E580" s="5" t="s">
        <v>16</v>
      </c>
      <c r="F580" s="5" t="s">
        <v>17</v>
      </c>
      <c r="G580" s="5">
        <v>4</v>
      </c>
      <c r="H580" s="5">
        <v>9.1999999999999993</v>
      </c>
      <c r="I580" s="5">
        <v>48.62</v>
      </c>
      <c r="J580" s="12">
        <v>3.3</v>
      </c>
      <c r="K580" s="12">
        <v>0</v>
      </c>
      <c r="L580" s="5"/>
      <c r="M580" s="5" t="s">
        <v>18</v>
      </c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27.75" customHeight="1" x14ac:dyDescent="0.2">
      <c r="A581" s="15" t="s">
        <v>37</v>
      </c>
      <c r="B581" s="5"/>
      <c r="C581" s="10">
        <v>4</v>
      </c>
      <c r="D581" s="10">
        <v>3</v>
      </c>
      <c r="E581" s="5" t="s">
        <v>19</v>
      </c>
      <c r="F581" s="5" t="s">
        <v>20</v>
      </c>
      <c r="G581" s="5">
        <v>4</v>
      </c>
      <c r="H581" s="5">
        <v>8.1999999999999993</v>
      </c>
      <c r="I581" s="5">
        <v>45.935999999999993</v>
      </c>
      <c r="J581" s="12">
        <v>3.2</v>
      </c>
      <c r="K581" s="12">
        <v>0</v>
      </c>
      <c r="L581" s="5"/>
      <c r="M581" s="5" t="s">
        <v>18</v>
      </c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27.75" customHeight="1" x14ac:dyDescent="0.2">
      <c r="A582" s="15" t="s">
        <v>37</v>
      </c>
      <c r="B582" s="5"/>
      <c r="C582" s="10">
        <v>4</v>
      </c>
      <c r="D582" s="10">
        <v>4</v>
      </c>
      <c r="E582" s="5" t="s">
        <v>19</v>
      </c>
      <c r="F582" s="5" t="s">
        <v>20</v>
      </c>
      <c r="G582" s="5">
        <v>4</v>
      </c>
      <c r="H582" s="5">
        <v>10.199999999999999</v>
      </c>
      <c r="I582" s="5">
        <v>46.112000000000002</v>
      </c>
      <c r="J582" s="12">
        <v>10.5</v>
      </c>
      <c r="K582" s="12">
        <v>0</v>
      </c>
      <c r="L582" s="5"/>
      <c r="M582" s="5" t="s">
        <v>18</v>
      </c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27.75" customHeight="1" x14ac:dyDescent="0.2">
      <c r="A583" s="15" t="s">
        <v>37</v>
      </c>
      <c r="B583" s="5"/>
      <c r="C583" s="10">
        <v>4</v>
      </c>
      <c r="D583" s="10">
        <v>5</v>
      </c>
      <c r="E583" s="5" t="s">
        <v>21</v>
      </c>
      <c r="F583" s="5" t="s">
        <v>20</v>
      </c>
      <c r="G583" s="5">
        <v>6</v>
      </c>
      <c r="H583" s="5">
        <v>7.9</v>
      </c>
      <c r="I583" s="5">
        <v>42.679999999999993</v>
      </c>
      <c r="J583" s="12">
        <v>1.8</v>
      </c>
      <c r="K583" s="12">
        <v>0</v>
      </c>
      <c r="L583" s="5"/>
      <c r="M583" s="5" t="s">
        <v>18</v>
      </c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27.75" customHeight="1" x14ac:dyDescent="0.2">
      <c r="A584" s="15" t="s">
        <v>37</v>
      </c>
      <c r="B584" s="5"/>
      <c r="C584" s="10">
        <v>4</v>
      </c>
      <c r="D584" s="10">
        <v>6</v>
      </c>
      <c r="E584" s="5" t="s">
        <v>21</v>
      </c>
      <c r="F584" s="5" t="s">
        <v>20</v>
      </c>
      <c r="G584" s="5">
        <v>6</v>
      </c>
      <c r="H584" s="5">
        <v>8.1</v>
      </c>
      <c r="I584" s="5">
        <v>47.959999999999994</v>
      </c>
      <c r="J584" s="12">
        <v>4.8</v>
      </c>
      <c r="K584" s="12">
        <v>0</v>
      </c>
      <c r="L584" s="5"/>
      <c r="M584" s="5" t="s">
        <v>18</v>
      </c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27.75" customHeight="1" x14ac:dyDescent="0.2">
      <c r="A585" s="15" t="s">
        <v>37</v>
      </c>
      <c r="B585" s="5"/>
      <c r="C585" s="10">
        <v>4</v>
      </c>
      <c r="D585" s="10">
        <v>7</v>
      </c>
      <c r="E585" s="5" t="s">
        <v>22</v>
      </c>
      <c r="F585" s="5" t="s">
        <v>17</v>
      </c>
      <c r="G585" s="5">
        <v>3.76</v>
      </c>
      <c r="H585" s="5">
        <v>10.5</v>
      </c>
      <c r="I585" s="5">
        <v>46.99199999999999</v>
      </c>
      <c r="J585" s="12">
        <v>7.3</v>
      </c>
      <c r="K585" s="12">
        <v>0</v>
      </c>
      <c r="L585" s="5"/>
      <c r="M585" s="5" t="s">
        <v>18</v>
      </c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27.75" customHeight="1" x14ac:dyDescent="0.2">
      <c r="A586" s="15" t="s">
        <v>37</v>
      </c>
      <c r="B586" s="5"/>
      <c r="C586" s="10">
        <v>4</v>
      </c>
      <c r="D586" s="10">
        <v>8</v>
      </c>
      <c r="E586" s="5" t="s">
        <v>22</v>
      </c>
      <c r="F586" s="5" t="s">
        <v>17</v>
      </c>
      <c r="G586" s="5">
        <v>3.76</v>
      </c>
      <c r="H586" s="5">
        <v>9.1999999999999993</v>
      </c>
      <c r="I586" s="5">
        <v>51.699999999999996</v>
      </c>
      <c r="J586" s="12">
        <v>1.2</v>
      </c>
      <c r="K586" s="12">
        <v>0</v>
      </c>
      <c r="L586" s="5"/>
      <c r="M586" s="5" t="s">
        <v>18</v>
      </c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27.75" customHeight="1" x14ac:dyDescent="0.2">
      <c r="A587" s="15" t="s">
        <v>37</v>
      </c>
      <c r="B587" s="5"/>
      <c r="C587" s="10">
        <v>4</v>
      </c>
      <c r="D587" s="10">
        <v>9</v>
      </c>
      <c r="E587" s="5" t="s">
        <v>23</v>
      </c>
      <c r="F587" s="5" t="s">
        <v>20</v>
      </c>
      <c r="G587" s="5">
        <v>9.6</v>
      </c>
      <c r="H587" s="5">
        <v>9.1999999999999993</v>
      </c>
      <c r="I587" s="5">
        <v>44.704000000000001</v>
      </c>
      <c r="J587" s="12">
        <v>5.6</v>
      </c>
      <c r="K587" s="12">
        <v>0</v>
      </c>
      <c r="L587" s="5"/>
      <c r="M587" s="5" t="s">
        <v>18</v>
      </c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27.75" customHeight="1" x14ac:dyDescent="0.2">
      <c r="A588" s="15" t="s">
        <v>37</v>
      </c>
      <c r="B588" s="5"/>
      <c r="C588" s="10">
        <v>4</v>
      </c>
      <c r="D588" s="10">
        <v>10</v>
      </c>
      <c r="E588" s="5" t="s">
        <v>23</v>
      </c>
      <c r="F588" s="5" t="s">
        <v>20</v>
      </c>
      <c r="G588" s="5">
        <v>9.6</v>
      </c>
      <c r="H588" s="5">
        <v>9</v>
      </c>
      <c r="I588" s="5">
        <v>43.603999999999992</v>
      </c>
      <c r="J588" s="12">
        <v>4.2</v>
      </c>
      <c r="K588" s="12">
        <v>0</v>
      </c>
      <c r="L588" s="5"/>
      <c r="M588" s="5" t="s">
        <v>18</v>
      </c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27.75" customHeight="1" x14ac:dyDescent="0.2">
      <c r="A589" s="15" t="s">
        <v>37</v>
      </c>
      <c r="B589" s="5"/>
      <c r="C589" s="10">
        <v>4</v>
      </c>
      <c r="D589" s="10">
        <v>11</v>
      </c>
      <c r="E589" s="5" t="s">
        <v>24</v>
      </c>
      <c r="F589" s="5" t="s">
        <v>17</v>
      </c>
      <c r="G589" s="5" t="s">
        <v>25</v>
      </c>
      <c r="H589" s="5">
        <v>7.3</v>
      </c>
      <c r="I589" s="5">
        <v>44.967999999999996</v>
      </c>
      <c r="J589" s="12">
        <v>1.7</v>
      </c>
      <c r="K589" s="12">
        <v>0</v>
      </c>
      <c r="L589" s="5"/>
      <c r="M589" s="5" t="s">
        <v>18</v>
      </c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27.75" customHeight="1" x14ac:dyDescent="0.2">
      <c r="A590" s="15" t="s">
        <v>37</v>
      </c>
      <c r="B590" s="5"/>
      <c r="C590" s="10">
        <v>4</v>
      </c>
      <c r="D590" s="10">
        <v>12</v>
      </c>
      <c r="E590" s="5" t="s">
        <v>24</v>
      </c>
      <c r="F590" s="5" t="s">
        <v>17</v>
      </c>
      <c r="G590" s="5" t="s">
        <v>25</v>
      </c>
      <c r="H590" s="5">
        <v>9.1</v>
      </c>
      <c r="I590" s="5">
        <v>42.855999999999995</v>
      </c>
      <c r="J590" s="12">
        <v>2.9</v>
      </c>
      <c r="K590" s="12">
        <v>0</v>
      </c>
      <c r="L590" s="5"/>
      <c r="M590" s="5" t="s">
        <v>18</v>
      </c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27.75" customHeight="1" x14ac:dyDescent="0.2">
      <c r="A591" s="15" t="s">
        <v>37</v>
      </c>
      <c r="B591" s="5"/>
      <c r="C591" s="10">
        <v>4</v>
      </c>
      <c r="D591" s="10">
        <v>13</v>
      </c>
      <c r="E591" s="5" t="s">
        <v>26</v>
      </c>
      <c r="F591" s="5" t="s">
        <v>20</v>
      </c>
      <c r="G591" s="5" t="s">
        <v>27</v>
      </c>
      <c r="H591" s="5">
        <v>9.5</v>
      </c>
      <c r="I591" s="5">
        <v>47.256</v>
      </c>
      <c r="J591" s="12">
        <v>4.4000000000000004</v>
      </c>
      <c r="K591" s="12">
        <v>0</v>
      </c>
      <c r="L591" s="5"/>
      <c r="M591" s="5" t="s">
        <v>18</v>
      </c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27.75" customHeight="1" x14ac:dyDescent="0.2">
      <c r="A592" s="15" t="s">
        <v>37</v>
      </c>
      <c r="B592" s="5"/>
      <c r="C592" s="10">
        <v>4</v>
      </c>
      <c r="D592" s="10">
        <v>14</v>
      </c>
      <c r="E592" s="5" t="s">
        <v>26</v>
      </c>
      <c r="F592" s="5" t="s">
        <v>20</v>
      </c>
      <c r="G592" s="5" t="s">
        <v>27</v>
      </c>
      <c r="H592" s="5">
        <v>9</v>
      </c>
      <c r="I592" s="5">
        <v>53.327999999999989</v>
      </c>
      <c r="J592" s="12">
        <v>2.7</v>
      </c>
      <c r="K592" s="12">
        <v>0</v>
      </c>
      <c r="L592" s="5"/>
      <c r="M592" s="5" t="s">
        <v>18</v>
      </c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27.75" customHeight="1" x14ac:dyDescent="0.2">
      <c r="A593" s="15" t="s">
        <v>37</v>
      </c>
      <c r="B593" s="5"/>
      <c r="C593" s="10">
        <v>4</v>
      </c>
      <c r="D593" s="10">
        <v>15</v>
      </c>
      <c r="E593" s="5" t="s">
        <v>28</v>
      </c>
      <c r="F593" s="5" t="s">
        <v>28</v>
      </c>
      <c r="G593" s="13" t="s">
        <v>29</v>
      </c>
      <c r="H593" s="5">
        <v>10</v>
      </c>
      <c r="I593" s="5">
        <v>46.243999999999993</v>
      </c>
      <c r="J593" s="12">
        <v>7</v>
      </c>
      <c r="K593" s="12">
        <v>0</v>
      </c>
      <c r="L593" s="5"/>
      <c r="M593" s="5" t="s">
        <v>18</v>
      </c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27.75" customHeight="1" x14ac:dyDescent="0.2">
      <c r="A594" s="15" t="s">
        <v>37</v>
      </c>
      <c r="B594" s="5"/>
      <c r="C594" s="10">
        <v>4</v>
      </c>
      <c r="D594" s="10">
        <v>16</v>
      </c>
      <c r="E594" s="5" t="s">
        <v>30</v>
      </c>
      <c r="F594" s="5" t="s">
        <v>30</v>
      </c>
      <c r="G594" s="13" t="s">
        <v>29</v>
      </c>
      <c r="H594" s="5">
        <v>9.1999999999999993</v>
      </c>
      <c r="I594" s="5">
        <v>38.191999999999993</v>
      </c>
      <c r="J594" s="12">
        <v>1.3</v>
      </c>
      <c r="K594" s="12">
        <v>0</v>
      </c>
      <c r="L594" s="5"/>
      <c r="M594" s="5" t="s">
        <v>18</v>
      </c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27.75" customHeight="1" x14ac:dyDescent="0.2">
      <c r="A595" s="15" t="s">
        <v>37</v>
      </c>
      <c r="B595" s="5"/>
      <c r="C595" s="10">
        <v>4</v>
      </c>
      <c r="D595" s="10">
        <v>17</v>
      </c>
      <c r="E595" s="5" t="s">
        <v>31</v>
      </c>
      <c r="F595" s="5" t="s">
        <v>32</v>
      </c>
      <c r="G595" s="5">
        <v>6</v>
      </c>
      <c r="H595" s="5">
        <v>8.5</v>
      </c>
      <c r="I595" s="5">
        <v>45.407999999999994</v>
      </c>
      <c r="J595" s="12">
        <v>2.4</v>
      </c>
      <c r="K595" s="12">
        <v>0</v>
      </c>
      <c r="L595" s="5"/>
      <c r="M595" s="5" t="s">
        <v>18</v>
      </c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27.75" customHeight="1" x14ac:dyDescent="0.2">
      <c r="A596" s="15" t="s">
        <v>37</v>
      </c>
      <c r="B596" s="5"/>
      <c r="C596" s="10">
        <v>4</v>
      </c>
      <c r="D596" s="10">
        <v>18</v>
      </c>
      <c r="E596" s="5" t="s">
        <v>31</v>
      </c>
      <c r="F596" s="5" t="s">
        <v>32</v>
      </c>
      <c r="G596" s="5">
        <v>6</v>
      </c>
      <c r="H596" s="5">
        <v>8.1</v>
      </c>
      <c r="I596" s="5">
        <v>49.323999999999998</v>
      </c>
      <c r="J596" s="12">
        <v>3.6</v>
      </c>
      <c r="K596" s="12">
        <v>0</v>
      </c>
      <c r="L596" s="5"/>
      <c r="M596" s="5" t="s">
        <v>18</v>
      </c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27.75" customHeight="1" x14ac:dyDescent="0.2">
      <c r="A597" s="15" t="s">
        <v>37</v>
      </c>
      <c r="B597" s="5"/>
      <c r="C597" s="10">
        <v>5</v>
      </c>
      <c r="D597" s="10">
        <v>1</v>
      </c>
      <c r="E597" s="5" t="s">
        <v>16</v>
      </c>
      <c r="F597" s="5" t="s">
        <v>17</v>
      </c>
      <c r="G597" s="5">
        <v>4</v>
      </c>
      <c r="H597" s="5">
        <v>8.5</v>
      </c>
      <c r="I597" s="5">
        <v>48.839999999999996</v>
      </c>
      <c r="J597" s="12">
        <v>3.6</v>
      </c>
      <c r="K597" s="12">
        <v>0</v>
      </c>
      <c r="L597" s="5"/>
      <c r="M597" s="5" t="s">
        <v>18</v>
      </c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27.75" customHeight="1" x14ac:dyDescent="0.2">
      <c r="A598" s="15" t="s">
        <v>37</v>
      </c>
      <c r="B598" s="5"/>
      <c r="C598" s="10">
        <v>5</v>
      </c>
      <c r="D598" s="10">
        <v>2</v>
      </c>
      <c r="E598" s="5" t="s">
        <v>16</v>
      </c>
      <c r="F598" s="5" t="s">
        <v>17</v>
      </c>
      <c r="G598" s="5">
        <v>4</v>
      </c>
      <c r="H598" s="5">
        <v>9.1999999999999993</v>
      </c>
      <c r="I598" s="5">
        <v>54.075999999999986</v>
      </c>
      <c r="J598" s="12">
        <v>0.4</v>
      </c>
      <c r="K598" s="12">
        <v>0</v>
      </c>
      <c r="L598" s="5"/>
      <c r="M598" s="5" t="s">
        <v>18</v>
      </c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27.75" customHeight="1" x14ac:dyDescent="0.2">
      <c r="A599" s="15" t="s">
        <v>37</v>
      </c>
      <c r="B599" s="5"/>
      <c r="C599" s="10">
        <v>5</v>
      </c>
      <c r="D599" s="10">
        <v>3</v>
      </c>
      <c r="E599" s="5" t="s">
        <v>19</v>
      </c>
      <c r="F599" s="5" t="s">
        <v>20</v>
      </c>
      <c r="G599" s="5">
        <v>4</v>
      </c>
      <c r="H599" s="5">
        <v>10.4</v>
      </c>
      <c r="I599" s="5">
        <v>48.839999999999996</v>
      </c>
      <c r="J599" s="12">
        <v>3.7</v>
      </c>
      <c r="K599" s="12">
        <v>0.2</v>
      </c>
      <c r="L599" s="5"/>
      <c r="M599" s="5" t="s">
        <v>18</v>
      </c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27.75" customHeight="1" x14ac:dyDescent="0.2">
      <c r="A600" s="15" t="s">
        <v>37</v>
      </c>
      <c r="B600" s="5"/>
      <c r="C600" s="10">
        <v>5</v>
      </c>
      <c r="D600" s="10">
        <v>4</v>
      </c>
      <c r="E600" s="5" t="s">
        <v>19</v>
      </c>
      <c r="F600" s="5" t="s">
        <v>20</v>
      </c>
      <c r="G600" s="5">
        <v>4</v>
      </c>
      <c r="H600" s="5">
        <v>8.3000000000000007</v>
      </c>
      <c r="I600" s="5">
        <v>50.291999999999994</v>
      </c>
      <c r="J600" s="12">
        <v>3.1</v>
      </c>
      <c r="K600" s="12">
        <v>0</v>
      </c>
      <c r="L600" s="5"/>
      <c r="M600" s="5" t="s">
        <v>18</v>
      </c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27.75" customHeight="1" x14ac:dyDescent="0.2">
      <c r="A601" s="15" t="s">
        <v>37</v>
      </c>
      <c r="B601" s="5"/>
      <c r="C601" s="10">
        <v>5</v>
      </c>
      <c r="D601" s="10">
        <v>5</v>
      </c>
      <c r="E601" s="5" t="s">
        <v>21</v>
      </c>
      <c r="F601" s="5" t="s">
        <v>20</v>
      </c>
      <c r="G601" s="5">
        <v>6</v>
      </c>
      <c r="H601" s="5">
        <v>10.6</v>
      </c>
      <c r="I601" s="5">
        <v>47.29999999999999</v>
      </c>
      <c r="J601" s="12">
        <v>4.3</v>
      </c>
      <c r="K601" s="12">
        <v>0</v>
      </c>
      <c r="L601" s="5"/>
      <c r="M601" s="5" t="s">
        <v>18</v>
      </c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27.75" customHeight="1" x14ac:dyDescent="0.2">
      <c r="A602" s="15" t="s">
        <v>37</v>
      </c>
      <c r="B602" s="5"/>
      <c r="C602" s="10">
        <v>5</v>
      </c>
      <c r="D602" s="10">
        <v>6</v>
      </c>
      <c r="E602" s="5" t="s">
        <v>21</v>
      </c>
      <c r="F602" s="5" t="s">
        <v>20</v>
      </c>
      <c r="G602" s="5">
        <v>6</v>
      </c>
      <c r="H602" s="5">
        <v>10.3</v>
      </c>
      <c r="I602" s="5">
        <v>50.247999999999998</v>
      </c>
      <c r="J602" s="12">
        <v>1.2</v>
      </c>
      <c r="K602" s="12">
        <v>0</v>
      </c>
      <c r="L602" s="5"/>
      <c r="M602" s="5" t="s">
        <v>18</v>
      </c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27.75" customHeight="1" x14ac:dyDescent="0.2">
      <c r="A603" s="15" t="s">
        <v>37</v>
      </c>
      <c r="B603" s="5"/>
      <c r="C603" s="10">
        <v>5</v>
      </c>
      <c r="D603" s="10">
        <v>7</v>
      </c>
      <c r="E603" s="5" t="s">
        <v>22</v>
      </c>
      <c r="F603" s="5" t="s">
        <v>17</v>
      </c>
      <c r="G603" s="5">
        <v>3.76</v>
      </c>
      <c r="H603" s="5">
        <v>7.6</v>
      </c>
      <c r="I603" s="5">
        <v>49.631999999999998</v>
      </c>
      <c r="J603" s="12">
        <v>2.4444444444444446</v>
      </c>
      <c r="K603" s="12">
        <v>0</v>
      </c>
      <c r="L603" s="5"/>
      <c r="M603" s="5" t="s">
        <v>18</v>
      </c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27.75" customHeight="1" x14ac:dyDescent="0.2">
      <c r="A604" s="15" t="s">
        <v>37</v>
      </c>
      <c r="B604" s="5"/>
      <c r="C604" s="10">
        <v>5</v>
      </c>
      <c r="D604" s="10">
        <v>8</v>
      </c>
      <c r="E604" s="5" t="s">
        <v>22</v>
      </c>
      <c r="F604" s="5" t="s">
        <v>17</v>
      </c>
      <c r="G604" s="5">
        <v>3.76</v>
      </c>
      <c r="H604" s="5">
        <v>8.8000000000000007</v>
      </c>
      <c r="I604" s="5">
        <v>56.32</v>
      </c>
      <c r="J604" s="12">
        <v>0.9</v>
      </c>
      <c r="K604" s="12">
        <v>0</v>
      </c>
      <c r="L604" s="5"/>
      <c r="M604" s="5" t="s">
        <v>18</v>
      </c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27.75" customHeight="1" x14ac:dyDescent="0.2">
      <c r="A605" s="15" t="s">
        <v>37</v>
      </c>
      <c r="B605" s="5"/>
      <c r="C605" s="10">
        <v>5</v>
      </c>
      <c r="D605" s="10">
        <v>9</v>
      </c>
      <c r="E605" s="5" t="s">
        <v>23</v>
      </c>
      <c r="F605" s="5" t="s">
        <v>20</v>
      </c>
      <c r="G605" s="5">
        <v>9.6</v>
      </c>
      <c r="H605" s="5">
        <v>10.1</v>
      </c>
      <c r="I605" s="5">
        <v>52.315999999999995</v>
      </c>
      <c r="J605" s="12">
        <v>4.3</v>
      </c>
      <c r="K605" s="12">
        <v>0</v>
      </c>
      <c r="L605" s="5"/>
      <c r="M605" s="5" t="s">
        <v>18</v>
      </c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27.75" customHeight="1" x14ac:dyDescent="0.2">
      <c r="A606" s="15" t="s">
        <v>37</v>
      </c>
      <c r="B606" s="5"/>
      <c r="C606" s="10">
        <v>5</v>
      </c>
      <c r="D606" s="10">
        <v>10</v>
      </c>
      <c r="E606" s="5" t="s">
        <v>23</v>
      </c>
      <c r="F606" s="5" t="s">
        <v>20</v>
      </c>
      <c r="G606" s="5">
        <v>9.6</v>
      </c>
      <c r="H606" s="5">
        <v>8.4499999999999993</v>
      </c>
      <c r="I606" s="5">
        <v>49.499999999999993</v>
      </c>
      <c r="J606" s="12">
        <v>2.1</v>
      </c>
      <c r="K606" s="12">
        <v>0</v>
      </c>
      <c r="L606" s="5"/>
      <c r="M606" s="5" t="s">
        <v>18</v>
      </c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27.75" customHeight="1" x14ac:dyDescent="0.2">
      <c r="A607" s="15" t="s">
        <v>37</v>
      </c>
      <c r="B607" s="5"/>
      <c r="C607" s="10">
        <v>5</v>
      </c>
      <c r="D607" s="10">
        <v>11</v>
      </c>
      <c r="E607" s="5" t="s">
        <v>24</v>
      </c>
      <c r="F607" s="5" t="s">
        <v>17</v>
      </c>
      <c r="G607" s="5" t="s">
        <v>25</v>
      </c>
      <c r="H607" s="5">
        <v>10.7</v>
      </c>
      <c r="I607" s="5">
        <v>47.695999999999991</v>
      </c>
      <c r="J607" s="12">
        <v>2.6</v>
      </c>
      <c r="K607" s="12">
        <v>0</v>
      </c>
      <c r="L607" s="5"/>
      <c r="M607" s="5" t="s">
        <v>18</v>
      </c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27.75" customHeight="1" x14ac:dyDescent="0.2">
      <c r="A608" s="15" t="s">
        <v>37</v>
      </c>
      <c r="B608" s="5"/>
      <c r="C608" s="10">
        <v>5</v>
      </c>
      <c r="D608" s="10">
        <v>12</v>
      </c>
      <c r="E608" s="5" t="s">
        <v>24</v>
      </c>
      <c r="F608" s="5" t="s">
        <v>17</v>
      </c>
      <c r="G608" s="5" t="s">
        <v>25</v>
      </c>
      <c r="H608" s="5">
        <v>8.6999999999999993</v>
      </c>
      <c r="I608" s="5">
        <v>57.859999999999992</v>
      </c>
      <c r="J608" s="12">
        <v>0</v>
      </c>
      <c r="K608" s="12">
        <v>0</v>
      </c>
      <c r="L608" s="5"/>
      <c r="M608" s="5" t="s">
        <v>18</v>
      </c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27.75" customHeight="1" x14ac:dyDescent="0.2">
      <c r="A609" s="15" t="s">
        <v>37</v>
      </c>
      <c r="B609" s="5"/>
      <c r="C609" s="10">
        <v>5</v>
      </c>
      <c r="D609" s="10">
        <v>13</v>
      </c>
      <c r="E609" s="5" t="s">
        <v>26</v>
      </c>
      <c r="F609" s="5" t="s">
        <v>20</v>
      </c>
      <c r="G609" s="5" t="s">
        <v>27</v>
      </c>
      <c r="H609" s="5">
        <v>9.5</v>
      </c>
      <c r="I609" s="5">
        <v>46.815999999999995</v>
      </c>
      <c r="J609" s="12">
        <v>7.3</v>
      </c>
      <c r="K609" s="12">
        <v>0</v>
      </c>
      <c r="L609" s="5"/>
      <c r="M609" s="5" t="s">
        <v>18</v>
      </c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27.75" customHeight="1" x14ac:dyDescent="0.2">
      <c r="A610" s="15" t="s">
        <v>37</v>
      </c>
      <c r="B610" s="5"/>
      <c r="C610" s="10">
        <v>5</v>
      </c>
      <c r="D610" s="10">
        <v>14</v>
      </c>
      <c r="E610" s="5" t="s">
        <v>26</v>
      </c>
      <c r="F610" s="5" t="s">
        <v>20</v>
      </c>
      <c r="G610" s="5" t="s">
        <v>27</v>
      </c>
      <c r="H610" s="5">
        <v>8.1</v>
      </c>
      <c r="I610" s="5">
        <v>51.875999999999991</v>
      </c>
      <c r="J610" s="12">
        <v>1.9</v>
      </c>
      <c r="K610" s="12">
        <v>0</v>
      </c>
      <c r="L610" s="5"/>
      <c r="M610" s="5" t="s">
        <v>18</v>
      </c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27.75" customHeight="1" x14ac:dyDescent="0.2">
      <c r="A611" s="15" t="s">
        <v>37</v>
      </c>
      <c r="B611" s="5"/>
      <c r="C611" s="10">
        <v>5</v>
      </c>
      <c r="D611" s="10">
        <v>15</v>
      </c>
      <c r="E611" s="5" t="s">
        <v>28</v>
      </c>
      <c r="F611" s="5" t="s">
        <v>28</v>
      </c>
      <c r="G611" s="13" t="s">
        <v>29</v>
      </c>
      <c r="H611" s="5">
        <v>10.3</v>
      </c>
      <c r="I611" s="5">
        <v>57.639999999999993</v>
      </c>
      <c r="J611" s="12">
        <v>5.2</v>
      </c>
      <c r="K611" s="12">
        <v>0</v>
      </c>
      <c r="L611" s="5"/>
      <c r="M611" s="5" t="s">
        <v>18</v>
      </c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27.75" customHeight="1" x14ac:dyDescent="0.2">
      <c r="A612" s="15" t="s">
        <v>37</v>
      </c>
      <c r="B612" s="5"/>
      <c r="C612" s="10">
        <v>5</v>
      </c>
      <c r="D612" s="10">
        <v>16</v>
      </c>
      <c r="E612" s="5" t="s">
        <v>30</v>
      </c>
      <c r="F612" s="5" t="s">
        <v>30</v>
      </c>
      <c r="G612" s="13" t="s">
        <v>29</v>
      </c>
      <c r="H612" s="5">
        <v>8.5</v>
      </c>
      <c r="I612" s="5">
        <v>44.616</v>
      </c>
      <c r="J612" s="12">
        <v>2.7</v>
      </c>
      <c r="K612" s="12">
        <v>0</v>
      </c>
      <c r="L612" s="5"/>
      <c r="M612" s="5" t="s">
        <v>18</v>
      </c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27.75" customHeight="1" x14ac:dyDescent="0.2">
      <c r="A613" s="15" t="s">
        <v>37</v>
      </c>
      <c r="B613" s="5"/>
      <c r="C613" s="10">
        <v>5</v>
      </c>
      <c r="D613" s="10">
        <v>17</v>
      </c>
      <c r="E613" s="5" t="s">
        <v>31</v>
      </c>
      <c r="F613" s="5" t="s">
        <v>32</v>
      </c>
      <c r="G613" s="5">
        <v>6</v>
      </c>
      <c r="H613" s="5">
        <v>10.199999999999999</v>
      </c>
      <c r="I613" s="5">
        <v>49.895999999999994</v>
      </c>
      <c r="J613" s="12">
        <v>3.1</v>
      </c>
      <c r="K613" s="12">
        <v>0</v>
      </c>
      <c r="L613" s="5"/>
      <c r="M613" s="5" t="s">
        <v>18</v>
      </c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27.75" customHeight="1" x14ac:dyDescent="0.2">
      <c r="A614" s="15" t="s">
        <v>37</v>
      </c>
      <c r="B614" s="5"/>
      <c r="C614" s="10">
        <v>5</v>
      </c>
      <c r="D614" s="10">
        <v>18</v>
      </c>
      <c r="E614" s="5" t="s">
        <v>31</v>
      </c>
      <c r="F614" s="5" t="s">
        <v>32</v>
      </c>
      <c r="G614" s="5">
        <v>6</v>
      </c>
      <c r="H614" s="5">
        <v>9</v>
      </c>
      <c r="I614" s="5">
        <v>52.975999999999992</v>
      </c>
      <c r="J614" s="12">
        <v>3.8</v>
      </c>
      <c r="K614" s="12">
        <v>0</v>
      </c>
      <c r="L614" s="5"/>
      <c r="M614" s="5" t="s">
        <v>18</v>
      </c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27.75" customHeight="1" x14ac:dyDescent="0.2">
      <c r="A615" s="14" t="s">
        <v>38</v>
      </c>
      <c r="B615" s="5">
        <v>117</v>
      </c>
      <c r="C615" s="10">
        <v>1</v>
      </c>
      <c r="D615" s="10">
        <v>1</v>
      </c>
      <c r="E615" s="5" t="s">
        <v>16</v>
      </c>
      <c r="F615" s="5" t="s">
        <v>17</v>
      </c>
      <c r="G615" s="5">
        <v>4</v>
      </c>
      <c r="H615" s="5">
        <v>7.15</v>
      </c>
      <c r="I615" s="5">
        <v>46.639999999999993</v>
      </c>
      <c r="J615" s="12">
        <v>3.8</v>
      </c>
      <c r="K615" s="12">
        <v>1.7</v>
      </c>
      <c r="L615" s="5"/>
      <c r="M615" s="5" t="s">
        <v>18</v>
      </c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27.75" customHeight="1" x14ac:dyDescent="0.2">
      <c r="A616" s="14" t="s">
        <v>38</v>
      </c>
      <c r="B616" s="5">
        <v>103</v>
      </c>
      <c r="C616" s="10">
        <v>1</v>
      </c>
      <c r="D616" s="10">
        <v>2</v>
      </c>
      <c r="E616" s="5" t="s">
        <v>16</v>
      </c>
      <c r="F616" s="5" t="s">
        <v>17</v>
      </c>
      <c r="G616" s="5">
        <v>4</v>
      </c>
      <c r="H616" s="5">
        <v>9</v>
      </c>
      <c r="I616" s="5">
        <v>46.639999999999993</v>
      </c>
      <c r="J616" s="12">
        <v>2</v>
      </c>
      <c r="K616" s="12">
        <v>0.7</v>
      </c>
      <c r="L616" s="5"/>
      <c r="M616" s="5" t="s">
        <v>18</v>
      </c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27.75" customHeight="1" x14ac:dyDescent="0.2">
      <c r="A617" s="14" t="s">
        <v>38</v>
      </c>
      <c r="B617" s="5">
        <v>105</v>
      </c>
      <c r="C617" s="10">
        <v>1</v>
      </c>
      <c r="D617" s="10">
        <v>3</v>
      </c>
      <c r="E617" s="5" t="s">
        <v>19</v>
      </c>
      <c r="F617" s="5" t="s">
        <v>20</v>
      </c>
      <c r="G617" s="5">
        <v>4</v>
      </c>
      <c r="H617" s="5">
        <v>9.3000000000000007</v>
      </c>
      <c r="I617" s="5">
        <v>42.679999999999993</v>
      </c>
      <c r="J617" s="12">
        <v>4.5999999999999996</v>
      </c>
      <c r="K617" s="12">
        <v>1.1000000000000001</v>
      </c>
      <c r="L617" s="5"/>
      <c r="M617" s="5" t="s">
        <v>18</v>
      </c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27.75" customHeight="1" x14ac:dyDescent="0.2">
      <c r="A618" s="14" t="s">
        <v>38</v>
      </c>
      <c r="B618" s="5">
        <v>113</v>
      </c>
      <c r="C618" s="10">
        <v>1</v>
      </c>
      <c r="D618" s="10">
        <v>4</v>
      </c>
      <c r="E618" s="5" t="s">
        <v>19</v>
      </c>
      <c r="F618" s="5" t="s">
        <v>20</v>
      </c>
      <c r="G618" s="5">
        <v>4</v>
      </c>
      <c r="H618" s="5">
        <v>9.1999999999999993</v>
      </c>
      <c r="I618" s="5">
        <v>38.279999999999994</v>
      </c>
      <c r="J618" s="12">
        <v>4.5999999999999996</v>
      </c>
      <c r="K618" s="12">
        <v>0.2</v>
      </c>
      <c r="L618" s="5"/>
      <c r="M618" s="5" t="s">
        <v>18</v>
      </c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27.75" customHeight="1" x14ac:dyDescent="0.2">
      <c r="A619" s="14" t="s">
        <v>38</v>
      </c>
      <c r="B619" s="5">
        <v>116</v>
      </c>
      <c r="C619" s="10">
        <v>1</v>
      </c>
      <c r="D619" s="10">
        <v>5</v>
      </c>
      <c r="E619" s="5" t="s">
        <v>21</v>
      </c>
      <c r="F619" s="5" t="s">
        <v>20</v>
      </c>
      <c r="G619" s="5">
        <v>6</v>
      </c>
      <c r="H619" s="5">
        <v>9.3000000000000007</v>
      </c>
      <c r="I619" s="5">
        <v>43.999999999999993</v>
      </c>
      <c r="J619" s="12">
        <v>2.4</v>
      </c>
      <c r="K619" s="12">
        <v>0.5</v>
      </c>
      <c r="L619" s="5"/>
      <c r="M619" s="5" t="s">
        <v>18</v>
      </c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27.75" customHeight="1" x14ac:dyDescent="0.2">
      <c r="A620" s="14" t="s">
        <v>38</v>
      </c>
      <c r="B620" s="5">
        <v>118</v>
      </c>
      <c r="C620" s="10">
        <v>1</v>
      </c>
      <c r="D620" s="10">
        <v>6</v>
      </c>
      <c r="E620" s="5" t="s">
        <v>21</v>
      </c>
      <c r="F620" s="5" t="s">
        <v>20</v>
      </c>
      <c r="G620" s="5">
        <v>6</v>
      </c>
      <c r="H620" s="5">
        <v>9</v>
      </c>
      <c r="I620" s="5">
        <v>43.12</v>
      </c>
      <c r="J620" s="12">
        <v>4.5</v>
      </c>
      <c r="K620" s="12">
        <v>0.7</v>
      </c>
      <c r="L620" s="5"/>
      <c r="M620" s="5" t="s">
        <v>18</v>
      </c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27.75" customHeight="1" x14ac:dyDescent="0.2">
      <c r="A621" s="14" t="s">
        <v>38</v>
      </c>
      <c r="B621" s="5">
        <v>114</v>
      </c>
      <c r="C621" s="10">
        <v>1</v>
      </c>
      <c r="D621" s="10">
        <v>7</v>
      </c>
      <c r="E621" s="5" t="s">
        <v>22</v>
      </c>
      <c r="F621" s="5" t="s">
        <v>17</v>
      </c>
      <c r="G621" s="5">
        <v>3.76</v>
      </c>
      <c r="H621" s="5">
        <v>8.1999999999999993</v>
      </c>
      <c r="I621" s="5">
        <v>50.16</v>
      </c>
      <c r="J621" s="12">
        <v>4</v>
      </c>
      <c r="K621" s="12">
        <v>0</v>
      </c>
      <c r="L621" s="5"/>
      <c r="M621" s="5" t="s">
        <v>18</v>
      </c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27.75" customHeight="1" x14ac:dyDescent="0.2">
      <c r="A622" s="14" t="s">
        <v>38</v>
      </c>
      <c r="B622" s="5">
        <v>102</v>
      </c>
      <c r="C622" s="10">
        <v>1</v>
      </c>
      <c r="D622" s="10">
        <v>8</v>
      </c>
      <c r="E622" s="5" t="s">
        <v>22</v>
      </c>
      <c r="F622" s="5" t="s">
        <v>17</v>
      </c>
      <c r="G622" s="5">
        <v>3.76</v>
      </c>
      <c r="H622" s="5">
        <v>8.8000000000000007</v>
      </c>
      <c r="I622" s="5">
        <v>60.279999999999994</v>
      </c>
      <c r="J622" s="12">
        <v>3.1</v>
      </c>
      <c r="K622" s="12">
        <v>0.9</v>
      </c>
      <c r="L622" s="5"/>
      <c r="M622" s="5" t="s">
        <v>18</v>
      </c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27.75" customHeight="1" x14ac:dyDescent="0.2">
      <c r="A623" s="14" t="s">
        <v>38</v>
      </c>
      <c r="B623" s="5">
        <v>115</v>
      </c>
      <c r="C623" s="10">
        <v>1</v>
      </c>
      <c r="D623" s="10">
        <v>9</v>
      </c>
      <c r="E623" s="5" t="s">
        <v>23</v>
      </c>
      <c r="F623" s="5" t="s">
        <v>20</v>
      </c>
      <c r="G623" s="5">
        <v>9.6</v>
      </c>
      <c r="H623" s="5">
        <v>7.3</v>
      </c>
      <c r="I623" s="5">
        <v>53.679999999999993</v>
      </c>
      <c r="J623" s="12">
        <v>3.2</v>
      </c>
      <c r="K623" s="12">
        <v>1.8</v>
      </c>
      <c r="L623" s="5"/>
      <c r="M623" s="5" t="s">
        <v>18</v>
      </c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27.75" customHeight="1" x14ac:dyDescent="0.2">
      <c r="A624" s="14" t="s">
        <v>38</v>
      </c>
      <c r="B624" s="5">
        <v>110</v>
      </c>
      <c r="C624" s="10">
        <v>1</v>
      </c>
      <c r="D624" s="10">
        <v>10</v>
      </c>
      <c r="E624" s="5" t="s">
        <v>23</v>
      </c>
      <c r="F624" s="5" t="s">
        <v>20</v>
      </c>
      <c r="G624" s="5">
        <v>9.6</v>
      </c>
      <c r="H624" s="5">
        <v>8</v>
      </c>
      <c r="I624" s="5">
        <v>57.199999999999989</v>
      </c>
      <c r="J624" s="12">
        <v>6.3</v>
      </c>
      <c r="K624" s="12">
        <v>1.4</v>
      </c>
      <c r="L624" s="5"/>
      <c r="M624" s="5" t="s">
        <v>18</v>
      </c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27.75" customHeight="1" x14ac:dyDescent="0.2">
      <c r="A625" s="14" t="s">
        <v>38</v>
      </c>
      <c r="B625" s="5">
        <v>104</v>
      </c>
      <c r="C625" s="10">
        <v>1</v>
      </c>
      <c r="D625" s="10">
        <v>11</v>
      </c>
      <c r="E625" s="5" t="s">
        <v>24</v>
      </c>
      <c r="F625" s="5" t="s">
        <v>17</v>
      </c>
      <c r="G625" s="5" t="s">
        <v>25</v>
      </c>
      <c r="H625" s="5">
        <v>9</v>
      </c>
      <c r="I625" s="5">
        <v>49.279999999999987</v>
      </c>
      <c r="J625" s="12">
        <v>3</v>
      </c>
      <c r="K625" s="12">
        <v>2.7</v>
      </c>
      <c r="L625" s="5"/>
      <c r="M625" s="5" t="s">
        <v>18</v>
      </c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27.75" customHeight="1" x14ac:dyDescent="0.2">
      <c r="A626" s="14" t="s">
        <v>38</v>
      </c>
      <c r="B626" s="5">
        <v>109</v>
      </c>
      <c r="C626" s="10">
        <v>1</v>
      </c>
      <c r="D626" s="10">
        <v>12</v>
      </c>
      <c r="E626" s="5" t="s">
        <v>24</v>
      </c>
      <c r="F626" s="5" t="s">
        <v>17</v>
      </c>
      <c r="G626" s="5" t="s">
        <v>25</v>
      </c>
      <c r="H626" s="5">
        <v>7.5</v>
      </c>
      <c r="I626" s="5">
        <v>64.239999999999995</v>
      </c>
      <c r="J626" s="12">
        <v>1.1000000000000001</v>
      </c>
      <c r="K626" s="12">
        <v>1.8</v>
      </c>
      <c r="L626" s="5"/>
      <c r="M626" s="5" t="s">
        <v>18</v>
      </c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27.75" customHeight="1" x14ac:dyDescent="0.2">
      <c r="A627" s="14" t="s">
        <v>38</v>
      </c>
      <c r="B627" s="5">
        <v>108</v>
      </c>
      <c r="C627" s="10">
        <v>1</v>
      </c>
      <c r="D627" s="10">
        <v>13</v>
      </c>
      <c r="E627" s="5" t="s">
        <v>26</v>
      </c>
      <c r="F627" s="5" t="s">
        <v>20</v>
      </c>
      <c r="G627" s="5" t="s">
        <v>27</v>
      </c>
      <c r="H627" s="5">
        <v>7.7</v>
      </c>
      <c r="I627" s="5">
        <v>51.919999999999995</v>
      </c>
      <c r="J627" s="12">
        <v>5.9</v>
      </c>
      <c r="K627" s="12">
        <v>1.5</v>
      </c>
      <c r="L627" s="5"/>
      <c r="M627" s="5" t="s">
        <v>18</v>
      </c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27.75" customHeight="1" x14ac:dyDescent="0.2">
      <c r="A628" s="14" t="s">
        <v>38</v>
      </c>
      <c r="B628" s="5">
        <v>107</v>
      </c>
      <c r="C628" s="10">
        <v>1</v>
      </c>
      <c r="D628" s="10">
        <v>14</v>
      </c>
      <c r="E628" s="5" t="s">
        <v>26</v>
      </c>
      <c r="F628" s="5" t="s">
        <v>20</v>
      </c>
      <c r="G628" s="5" t="s">
        <v>27</v>
      </c>
      <c r="H628" s="5">
        <v>8.9</v>
      </c>
      <c r="I628" s="5">
        <v>64.239999999999995</v>
      </c>
      <c r="J628" s="12">
        <v>2.6</v>
      </c>
      <c r="K628" s="12">
        <v>1.6</v>
      </c>
      <c r="L628" s="5"/>
      <c r="M628" s="5" t="s">
        <v>18</v>
      </c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27.75" customHeight="1" x14ac:dyDescent="0.2">
      <c r="A629" s="14" t="s">
        <v>38</v>
      </c>
      <c r="B629" s="5">
        <v>112</v>
      </c>
      <c r="C629" s="10">
        <v>1</v>
      </c>
      <c r="D629" s="10">
        <v>15</v>
      </c>
      <c r="E629" s="5" t="s">
        <v>28</v>
      </c>
      <c r="F629" s="5" t="s">
        <v>28</v>
      </c>
      <c r="G629" s="13" t="s">
        <v>29</v>
      </c>
      <c r="H629" s="5">
        <v>9.6</v>
      </c>
      <c r="I629" s="5">
        <v>40.039999999999992</v>
      </c>
      <c r="J629" s="12">
        <v>4</v>
      </c>
      <c r="K629" s="12">
        <v>1.3</v>
      </c>
      <c r="L629" s="5"/>
      <c r="M629" s="5" t="s">
        <v>18</v>
      </c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27.75" customHeight="1" x14ac:dyDescent="0.2">
      <c r="A630" s="14" t="s">
        <v>38</v>
      </c>
      <c r="B630" s="5">
        <v>106</v>
      </c>
      <c r="C630" s="10">
        <v>1</v>
      </c>
      <c r="D630" s="10">
        <v>16</v>
      </c>
      <c r="E630" s="5" t="s">
        <v>30</v>
      </c>
      <c r="F630" s="5" t="s">
        <v>30</v>
      </c>
      <c r="G630" s="13" t="s">
        <v>29</v>
      </c>
      <c r="H630" s="5">
        <v>9.1</v>
      </c>
      <c r="I630" s="5">
        <v>62.48</v>
      </c>
      <c r="J630" s="12">
        <v>3.1</v>
      </c>
      <c r="K630" s="12">
        <v>1.4</v>
      </c>
      <c r="L630" s="5"/>
      <c r="M630" s="5" t="s">
        <v>18</v>
      </c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27.75" customHeight="1" x14ac:dyDescent="0.2">
      <c r="A631" s="14" t="s">
        <v>38</v>
      </c>
      <c r="B631" s="5">
        <v>111</v>
      </c>
      <c r="C631" s="10">
        <v>1</v>
      </c>
      <c r="D631" s="10">
        <v>17</v>
      </c>
      <c r="E631" s="5" t="s">
        <v>31</v>
      </c>
      <c r="F631" s="5" t="s">
        <v>32</v>
      </c>
      <c r="G631" s="5">
        <v>6</v>
      </c>
      <c r="H631" s="5">
        <v>8.1999999999999993</v>
      </c>
      <c r="I631" s="5">
        <v>43.56</v>
      </c>
      <c r="J631" s="12">
        <v>5.2</v>
      </c>
      <c r="K631" s="12">
        <v>1.5</v>
      </c>
      <c r="L631" s="5"/>
      <c r="M631" s="5" t="s">
        <v>18</v>
      </c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27.75" customHeight="1" x14ac:dyDescent="0.2">
      <c r="A632" s="14" t="s">
        <v>38</v>
      </c>
      <c r="B632" s="5">
        <v>101</v>
      </c>
      <c r="C632" s="10">
        <v>1</v>
      </c>
      <c r="D632" s="10">
        <v>18</v>
      </c>
      <c r="E632" s="5" t="s">
        <v>31</v>
      </c>
      <c r="F632" s="5" t="s">
        <v>32</v>
      </c>
      <c r="G632" s="5">
        <v>6</v>
      </c>
      <c r="H632" s="5">
        <v>8.6999999999999993</v>
      </c>
      <c r="I632" s="5">
        <v>46.199999999999996</v>
      </c>
      <c r="J632" s="12">
        <v>2.9</v>
      </c>
      <c r="K632" s="12">
        <v>0.7</v>
      </c>
      <c r="L632" s="5"/>
      <c r="M632" s="5" t="s">
        <v>18</v>
      </c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27.75" customHeight="1" x14ac:dyDescent="0.2">
      <c r="A633" s="14" t="s">
        <v>38</v>
      </c>
      <c r="B633" s="5">
        <v>205</v>
      </c>
      <c r="C633" s="10">
        <v>2</v>
      </c>
      <c r="D633" s="10">
        <v>1</v>
      </c>
      <c r="E633" s="5" t="s">
        <v>16</v>
      </c>
      <c r="F633" s="5" t="s">
        <v>17</v>
      </c>
      <c r="G633" s="5">
        <v>4</v>
      </c>
      <c r="H633" s="5">
        <v>8.4</v>
      </c>
      <c r="I633" s="5">
        <v>41.36</v>
      </c>
      <c r="J633" s="12">
        <v>3.2</v>
      </c>
      <c r="K633" s="12">
        <v>0.4</v>
      </c>
      <c r="L633" s="5"/>
      <c r="M633" s="5" t="s">
        <v>18</v>
      </c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27.75" customHeight="1" x14ac:dyDescent="0.2">
      <c r="A634" s="14" t="s">
        <v>38</v>
      </c>
      <c r="B634" s="5">
        <v>214</v>
      </c>
      <c r="C634" s="10">
        <v>2</v>
      </c>
      <c r="D634" s="10">
        <v>2</v>
      </c>
      <c r="E634" s="5" t="s">
        <v>16</v>
      </c>
      <c r="F634" s="5" t="s">
        <v>17</v>
      </c>
      <c r="G634" s="5">
        <v>4</v>
      </c>
      <c r="H634" s="5">
        <v>7.6</v>
      </c>
      <c r="I634" s="5">
        <v>39.159999999999997</v>
      </c>
      <c r="J634" s="12">
        <v>3.3</v>
      </c>
      <c r="K634" s="12">
        <v>0.7</v>
      </c>
      <c r="L634" s="5"/>
      <c r="M634" s="5" t="s">
        <v>18</v>
      </c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27.75" customHeight="1" x14ac:dyDescent="0.2">
      <c r="A635" s="14" t="s">
        <v>38</v>
      </c>
      <c r="B635" s="5">
        <v>216</v>
      </c>
      <c r="C635" s="10">
        <v>2</v>
      </c>
      <c r="D635" s="10">
        <v>3</v>
      </c>
      <c r="E635" s="5" t="s">
        <v>19</v>
      </c>
      <c r="F635" s="5" t="s">
        <v>20</v>
      </c>
      <c r="G635" s="5">
        <v>4</v>
      </c>
      <c r="H635" s="5">
        <v>9</v>
      </c>
      <c r="I635" s="5">
        <v>35.199999999999996</v>
      </c>
      <c r="J635" s="12">
        <v>7.5</v>
      </c>
      <c r="K635" s="12">
        <v>0.6</v>
      </c>
      <c r="L635" s="5"/>
      <c r="M635" s="5" t="s">
        <v>18</v>
      </c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27.75" customHeight="1" x14ac:dyDescent="0.2">
      <c r="A636" s="14" t="s">
        <v>38</v>
      </c>
      <c r="B636" s="5">
        <v>202</v>
      </c>
      <c r="C636" s="10">
        <v>2</v>
      </c>
      <c r="D636" s="10">
        <v>4</v>
      </c>
      <c r="E636" s="5" t="s">
        <v>19</v>
      </c>
      <c r="F636" s="5" t="s">
        <v>20</v>
      </c>
      <c r="G636" s="5">
        <v>4</v>
      </c>
      <c r="H636" s="5">
        <v>9</v>
      </c>
      <c r="I636" s="5">
        <v>38.72</v>
      </c>
      <c r="J636" s="12">
        <v>4.5999999999999996</v>
      </c>
      <c r="K636" s="12">
        <v>1.1000000000000001</v>
      </c>
      <c r="L636" s="5"/>
      <c r="M636" s="5" t="s">
        <v>18</v>
      </c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27.75" customHeight="1" x14ac:dyDescent="0.2">
      <c r="A637" s="14" t="s">
        <v>38</v>
      </c>
      <c r="B637" s="5">
        <v>204</v>
      </c>
      <c r="C637" s="10">
        <v>2</v>
      </c>
      <c r="D637" s="10">
        <v>5</v>
      </c>
      <c r="E637" s="5" t="s">
        <v>21</v>
      </c>
      <c r="F637" s="5" t="s">
        <v>20</v>
      </c>
      <c r="G637" s="5">
        <v>6</v>
      </c>
      <c r="H637" s="5">
        <v>9.1</v>
      </c>
      <c r="I637" s="5">
        <v>36.520000000000003</v>
      </c>
      <c r="J637" s="12">
        <v>9.8000000000000007</v>
      </c>
      <c r="K637" s="12">
        <v>0.3</v>
      </c>
      <c r="L637" s="5"/>
      <c r="M637" s="5" t="s">
        <v>18</v>
      </c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27.75" customHeight="1" x14ac:dyDescent="0.2">
      <c r="A638" s="14" t="s">
        <v>38</v>
      </c>
      <c r="B638" s="5">
        <v>209</v>
      </c>
      <c r="C638" s="10">
        <v>2</v>
      </c>
      <c r="D638" s="10">
        <v>6</v>
      </c>
      <c r="E638" s="5" t="s">
        <v>21</v>
      </c>
      <c r="F638" s="5" t="s">
        <v>20</v>
      </c>
      <c r="G638" s="5">
        <v>6</v>
      </c>
      <c r="H638" s="5">
        <v>8.9</v>
      </c>
      <c r="I638" s="5">
        <v>39.6</v>
      </c>
      <c r="J638" s="12">
        <v>4.5</v>
      </c>
      <c r="K638" s="12">
        <v>0.7</v>
      </c>
      <c r="L638" s="5"/>
      <c r="M638" s="5" t="s">
        <v>18</v>
      </c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27.75" customHeight="1" x14ac:dyDescent="0.2">
      <c r="A639" s="14" t="s">
        <v>38</v>
      </c>
      <c r="B639" s="5">
        <v>213</v>
      </c>
      <c r="C639" s="10">
        <v>2</v>
      </c>
      <c r="D639" s="10">
        <v>7</v>
      </c>
      <c r="E639" s="5" t="s">
        <v>22</v>
      </c>
      <c r="F639" s="5" t="s">
        <v>17</v>
      </c>
      <c r="G639" s="5">
        <v>3.76</v>
      </c>
      <c r="H639" s="5">
        <v>8.5</v>
      </c>
      <c r="I639" s="5">
        <v>50.16</v>
      </c>
      <c r="J639" s="12">
        <v>7.7</v>
      </c>
      <c r="K639" s="12">
        <v>0.7</v>
      </c>
      <c r="L639" s="5"/>
      <c r="M639" s="5" t="s">
        <v>18</v>
      </c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27.75" customHeight="1" x14ac:dyDescent="0.2">
      <c r="A640" s="14" t="s">
        <v>38</v>
      </c>
      <c r="B640" s="5">
        <v>218</v>
      </c>
      <c r="C640" s="10">
        <v>2</v>
      </c>
      <c r="D640" s="10">
        <v>8</v>
      </c>
      <c r="E640" s="5" t="s">
        <v>22</v>
      </c>
      <c r="F640" s="5" t="s">
        <v>17</v>
      </c>
      <c r="G640" s="5">
        <v>3.76</v>
      </c>
      <c r="H640" s="5">
        <v>8.1</v>
      </c>
      <c r="I640" s="5">
        <v>58.519999999999996</v>
      </c>
      <c r="J640" s="12">
        <v>8.3000000000000007</v>
      </c>
      <c r="K640" s="12">
        <v>1.7</v>
      </c>
      <c r="L640" s="5"/>
      <c r="M640" s="5" t="s">
        <v>18</v>
      </c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27.75" customHeight="1" x14ac:dyDescent="0.2">
      <c r="A641" s="14" t="s">
        <v>38</v>
      </c>
      <c r="B641" s="5">
        <v>203</v>
      </c>
      <c r="C641" s="10">
        <v>2</v>
      </c>
      <c r="D641" s="10">
        <v>9</v>
      </c>
      <c r="E641" s="5" t="s">
        <v>23</v>
      </c>
      <c r="F641" s="5" t="s">
        <v>20</v>
      </c>
      <c r="G641" s="5">
        <v>9.6</v>
      </c>
      <c r="H641" s="5">
        <v>8.4</v>
      </c>
      <c r="I641" s="5">
        <v>47.519999999999996</v>
      </c>
      <c r="J641" s="12">
        <v>7.1</v>
      </c>
      <c r="K641" s="12">
        <v>1</v>
      </c>
      <c r="L641" s="5"/>
      <c r="M641" s="5" t="s">
        <v>18</v>
      </c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27.75" customHeight="1" x14ac:dyDescent="0.2">
      <c r="A642" s="14" t="s">
        <v>38</v>
      </c>
      <c r="B642" s="5">
        <v>207</v>
      </c>
      <c r="C642" s="10">
        <v>2</v>
      </c>
      <c r="D642" s="10">
        <v>10</v>
      </c>
      <c r="E642" s="5" t="s">
        <v>23</v>
      </c>
      <c r="F642" s="5" t="s">
        <v>20</v>
      </c>
      <c r="G642" s="5">
        <v>9.6</v>
      </c>
      <c r="H642" s="5">
        <v>9</v>
      </c>
      <c r="I642" s="5">
        <v>52.36</v>
      </c>
      <c r="J642" s="12">
        <v>1.5</v>
      </c>
      <c r="K642" s="12">
        <v>0.9</v>
      </c>
      <c r="L642" s="5"/>
      <c r="M642" s="5" t="s">
        <v>18</v>
      </c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27.75" customHeight="1" x14ac:dyDescent="0.2">
      <c r="A643" s="14" t="s">
        <v>38</v>
      </c>
      <c r="B643" s="5">
        <v>201</v>
      </c>
      <c r="C643" s="10">
        <v>2</v>
      </c>
      <c r="D643" s="10">
        <v>11</v>
      </c>
      <c r="E643" s="5" t="s">
        <v>24</v>
      </c>
      <c r="F643" s="5" t="s">
        <v>17</v>
      </c>
      <c r="G643" s="5" t="s">
        <v>25</v>
      </c>
      <c r="H643" s="5">
        <v>7.3</v>
      </c>
      <c r="I643" s="5">
        <v>48.839999999999996</v>
      </c>
      <c r="J643" s="12">
        <v>2.5</v>
      </c>
      <c r="K643" s="12">
        <v>0.6</v>
      </c>
      <c r="L643" s="5"/>
      <c r="M643" s="5" t="s">
        <v>18</v>
      </c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27.75" customHeight="1" x14ac:dyDescent="0.2">
      <c r="A644" s="14" t="s">
        <v>38</v>
      </c>
      <c r="B644" s="5">
        <v>215</v>
      </c>
      <c r="C644" s="10">
        <v>2</v>
      </c>
      <c r="D644" s="10">
        <v>12</v>
      </c>
      <c r="E644" s="5" t="s">
        <v>24</v>
      </c>
      <c r="F644" s="5" t="s">
        <v>17</v>
      </c>
      <c r="G644" s="5" t="s">
        <v>25</v>
      </c>
      <c r="H644" s="5">
        <v>7.55</v>
      </c>
      <c r="I644" s="5">
        <v>58.519999999999996</v>
      </c>
      <c r="J644" s="12">
        <v>1.1000000000000001</v>
      </c>
      <c r="K644" s="12">
        <v>1</v>
      </c>
      <c r="L644" s="5"/>
      <c r="M644" s="5" t="s">
        <v>18</v>
      </c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27.75" customHeight="1" x14ac:dyDescent="0.2">
      <c r="A645" s="14" t="s">
        <v>38</v>
      </c>
      <c r="B645" s="5">
        <v>211</v>
      </c>
      <c r="C645" s="10">
        <v>2</v>
      </c>
      <c r="D645" s="10">
        <v>13</v>
      </c>
      <c r="E645" s="5" t="s">
        <v>26</v>
      </c>
      <c r="F645" s="5" t="s">
        <v>20</v>
      </c>
      <c r="G645" s="5" t="s">
        <v>27</v>
      </c>
      <c r="H645" s="5">
        <v>8.4</v>
      </c>
      <c r="I645" s="5">
        <v>47.519999999999996</v>
      </c>
      <c r="J645" s="12">
        <v>10.1</v>
      </c>
      <c r="K645" s="12">
        <v>1.3</v>
      </c>
      <c r="L645" s="5"/>
      <c r="M645" s="5" t="s">
        <v>18</v>
      </c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27.75" customHeight="1" x14ac:dyDescent="0.2">
      <c r="A646" s="14" t="s">
        <v>38</v>
      </c>
      <c r="B646" s="5">
        <v>206</v>
      </c>
      <c r="C646" s="10">
        <v>2</v>
      </c>
      <c r="D646" s="10">
        <v>14</v>
      </c>
      <c r="E646" s="5" t="s">
        <v>26</v>
      </c>
      <c r="F646" s="5" t="s">
        <v>20</v>
      </c>
      <c r="G646" s="5" t="s">
        <v>27</v>
      </c>
      <c r="H646" s="5">
        <v>8.4</v>
      </c>
      <c r="I646" s="5">
        <v>55.439999999999991</v>
      </c>
      <c r="J646" s="12">
        <v>8</v>
      </c>
      <c r="K646" s="12">
        <v>1.4</v>
      </c>
      <c r="L646" s="5"/>
      <c r="M646" s="5" t="s">
        <v>18</v>
      </c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27.75" customHeight="1" x14ac:dyDescent="0.2">
      <c r="A647" s="14" t="s">
        <v>38</v>
      </c>
      <c r="B647" s="5">
        <v>212</v>
      </c>
      <c r="C647" s="10">
        <v>2</v>
      </c>
      <c r="D647" s="10">
        <v>15</v>
      </c>
      <c r="E647" s="5" t="s">
        <v>28</v>
      </c>
      <c r="F647" s="5" t="s">
        <v>28</v>
      </c>
      <c r="G647" s="13" t="s">
        <v>29</v>
      </c>
      <c r="H647" s="5">
        <v>9</v>
      </c>
      <c r="I647" s="5">
        <v>36.079999999999991</v>
      </c>
      <c r="J647" s="12">
        <v>9.6</v>
      </c>
      <c r="K647" s="12">
        <v>0.9</v>
      </c>
      <c r="L647" s="5"/>
      <c r="M647" s="5" t="s">
        <v>18</v>
      </c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27.75" customHeight="1" x14ac:dyDescent="0.2">
      <c r="A648" s="14" t="s">
        <v>38</v>
      </c>
      <c r="B648" s="5">
        <v>208</v>
      </c>
      <c r="C648" s="10">
        <v>2</v>
      </c>
      <c r="D648" s="10">
        <v>16</v>
      </c>
      <c r="E648" s="5" t="s">
        <v>30</v>
      </c>
      <c r="F648" s="5" t="s">
        <v>30</v>
      </c>
      <c r="G648" s="13" t="s">
        <v>29</v>
      </c>
      <c r="H648" s="5">
        <v>7.1</v>
      </c>
      <c r="I648" s="5">
        <v>57.199999999999989</v>
      </c>
      <c r="J648" s="12">
        <v>1.9</v>
      </c>
      <c r="K648" s="12">
        <v>1.1000000000000001</v>
      </c>
      <c r="L648" s="5"/>
      <c r="M648" s="5" t="s">
        <v>18</v>
      </c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27.75" customHeight="1" x14ac:dyDescent="0.2">
      <c r="A649" s="14" t="s">
        <v>38</v>
      </c>
      <c r="B649" s="5">
        <v>210</v>
      </c>
      <c r="C649" s="10">
        <v>2</v>
      </c>
      <c r="D649" s="10">
        <v>17</v>
      </c>
      <c r="E649" s="5" t="s">
        <v>31</v>
      </c>
      <c r="F649" s="5" t="s">
        <v>32</v>
      </c>
      <c r="G649" s="5">
        <v>6</v>
      </c>
      <c r="H649" s="5">
        <v>9</v>
      </c>
      <c r="I649" s="5">
        <v>38.279999999999994</v>
      </c>
      <c r="J649" s="12">
        <v>1.9</v>
      </c>
      <c r="K649" s="12">
        <v>0.8</v>
      </c>
      <c r="L649" s="5"/>
      <c r="M649" s="5" t="s">
        <v>18</v>
      </c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27.75" customHeight="1" x14ac:dyDescent="0.2">
      <c r="A650" s="14" t="s">
        <v>38</v>
      </c>
      <c r="B650" s="5">
        <v>217</v>
      </c>
      <c r="C650" s="10">
        <v>2</v>
      </c>
      <c r="D650" s="10">
        <v>18</v>
      </c>
      <c r="E650" s="5" t="s">
        <v>31</v>
      </c>
      <c r="F650" s="5" t="s">
        <v>32</v>
      </c>
      <c r="G650" s="5">
        <v>6</v>
      </c>
      <c r="H650" s="5">
        <v>8.5</v>
      </c>
      <c r="I650" s="5">
        <v>41.36</v>
      </c>
      <c r="J650" s="12">
        <v>5</v>
      </c>
      <c r="K650" s="12">
        <v>0.5</v>
      </c>
      <c r="L650" s="5"/>
      <c r="M650" s="5" t="s">
        <v>18</v>
      </c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27.75" customHeight="1" x14ac:dyDescent="0.2">
      <c r="A651" s="14" t="s">
        <v>38</v>
      </c>
      <c r="B651" s="5">
        <v>302</v>
      </c>
      <c r="C651" s="10">
        <v>3</v>
      </c>
      <c r="D651" s="10">
        <v>1</v>
      </c>
      <c r="E651" s="5" t="s">
        <v>16</v>
      </c>
      <c r="F651" s="5" t="s">
        <v>17</v>
      </c>
      <c r="G651" s="5">
        <v>4</v>
      </c>
      <c r="H651" s="5">
        <v>8.1999999999999993</v>
      </c>
      <c r="I651" s="5">
        <v>33.44</v>
      </c>
      <c r="J651" s="12">
        <v>2.5</v>
      </c>
      <c r="K651" s="12">
        <v>0.1</v>
      </c>
      <c r="L651" s="5"/>
      <c r="M651" s="5" t="s">
        <v>18</v>
      </c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27.75" customHeight="1" x14ac:dyDescent="0.2">
      <c r="A652" s="14" t="s">
        <v>38</v>
      </c>
      <c r="B652" s="5">
        <v>308</v>
      </c>
      <c r="C652" s="10">
        <v>3</v>
      </c>
      <c r="D652" s="10">
        <v>2</v>
      </c>
      <c r="E652" s="5" t="s">
        <v>16</v>
      </c>
      <c r="F652" s="5" t="s">
        <v>17</v>
      </c>
      <c r="G652" s="5">
        <v>4</v>
      </c>
      <c r="H652" s="5">
        <v>8.8000000000000007</v>
      </c>
      <c r="I652" s="5">
        <v>42.239999999999995</v>
      </c>
      <c r="J652" s="12">
        <v>5.4</v>
      </c>
      <c r="K652" s="12">
        <v>0.1</v>
      </c>
      <c r="L652" s="5"/>
      <c r="M652" s="5" t="s">
        <v>18</v>
      </c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27.75" customHeight="1" x14ac:dyDescent="0.2">
      <c r="A653" s="14" t="s">
        <v>38</v>
      </c>
      <c r="B653" s="5">
        <v>311</v>
      </c>
      <c r="C653" s="10">
        <v>3</v>
      </c>
      <c r="D653" s="10">
        <v>3</v>
      </c>
      <c r="E653" s="5" t="s">
        <v>19</v>
      </c>
      <c r="F653" s="5" t="s">
        <v>20</v>
      </c>
      <c r="G653" s="5">
        <v>4</v>
      </c>
      <c r="H653" s="5">
        <v>8.6999999999999993</v>
      </c>
      <c r="I653" s="5">
        <v>40.92</v>
      </c>
      <c r="J653" s="12">
        <v>2.4</v>
      </c>
      <c r="K653" s="12">
        <v>0</v>
      </c>
      <c r="L653" s="5"/>
      <c r="M653" s="5" t="s">
        <v>18</v>
      </c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27.75" customHeight="1" x14ac:dyDescent="0.2">
      <c r="A654" s="14" t="s">
        <v>38</v>
      </c>
      <c r="B654" s="5">
        <v>316</v>
      </c>
      <c r="C654" s="10">
        <v>3</v>
      </c>
      <c r="D654" s="10">
        <v>4</v>
      </c>
      <c r="E654" s="5" t="s">
        <v>19</v>
      </c>
      <c r="F654" s="5" t="s">
        <v>20</v>
      </c>
      <c r="G654" s="5">
        <v>4</v>
      </c>
      <c r="H654" s="5">
        <v>9.5</v>
      </c>
      <c r="I654" s="5">
        <v>38.279999999999994</v>
      </c>
      <c r="J654" s="12">
        <v>4.7</v>
      </c>
      <c r="K654" s="12">
        <v>0.5</v>
      </c>
      <c r="L654" s="5"/>
      <c r="M654" s="5" t="s">
        <v>18</v>
      </c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27.75" customHeight="1" x14ac:dyDescent="0.2">
      <c r="A655" s="14" t="s">
        <v>38</v>
      </c>
      <c r="B655" s="5">
        <v>307</v>
      </c>
      <c r="C655" s="10">
        <v>3</v>
      </c>
      <c r="D655" s="10">
        <v>5</v>
      </c>
      <c r="E655" s="5" t="s">
        <v>21</v>
      </c>
      <c r="F655" s="5" t="s">
        <v>20</v>
      </c>
      <c r="G655" s="5">
        <v>6</v>
      </c>
      <c r="H655" s="5">
        <v>7.8</v>
      </c>
      <c r="I655" s="5">
        <v>37.4</v>
      </c>
      <c r="J655" s="12">
        <v>3</v>
      </c>
      <c r="K655" s="12">
        <v>0.4</v>
      </c>
      <c r="L655" s="5"/>
      <c r="M655" s="5" t="s">
        <v>18</v>
      </c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27.75" customHeight="1" x14ac:dyDescent="0.2">
      <c r="A656" s="14" t="s">
        <v>38</v>
      </c>
      <c r="B656" s="5">
        <v>317</v>
      </c>
      <c r="C656" s="10">
        <v>3</v>
      </c>
      <c r="D656" s="10">
        <v>6</v>
      </c>
      <c r="E656" s="5" t="s">
        <v>21</v>
      </c>
      <c r="F656" s="5" t="s">
        <v>20</v>
      </c>
      <c r="G656" s="5">
        <v>6</v>
      </c>
      <c r="H656" s="5">
        <v>9.1</v>
      </c>
      <c r="I656" s="5">
        <v>31.24</v>
      </c>
      <c r="J656" s="12">
        <v>5.7</v>
      </c>
      <c r="K656" s="12">
        <v>0.1</v>
      </c>
      <c r="L656" s="5"/>
      <c r="M656" s="5" t="s">
        <v>18</v>
      </c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27.75" customHeight="1" x14ac:dyDescent="0.2">
      <c r="A657" s="14" t="s">
        <v>38</v>
      </c>
      <c r="B657" s="5">
        <v>303</v>
      </c>
      <c r="C657" s="10">
        <v>3</v>
      </c>
      <c r="D657" s="10">
        <v>7</v>
      </c>
      <c r="E657" s="5" t="s">
        <v>22</v>
      </c>
      <c r="F657" s="5" t="s">
        <v>17</v>
      </c>
      <c r="G657" s="5">
        <v>3.76</v>
      </c>
      <c r="H657" s="5">
        <v>7.4</v>
      </c>
      <c r="I657" s="5">
        <v>44.879999999999995</v>
      </c>
      <c r="J657" s="12">
        <v>7.3</v>
      </c>
      <c r="K657" s="12">
        <v>1</v>
      </c>
      <c r="L657" s="5"/>
      <c r="M657" s="5" t="s">
        <v>18</v>
      </c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27.75" customHeight="1" x14ac:dyDescent="0.2">
      <c r="A658" s="14" t="s">
        <v>38</v>
      </c>
      <c r="B658" s="5">
        <v>313</v>
      </c>
      <c r="C658" s="10">
        <v>3</v>
      </c>
      <c r="D658" s="10">
        <v>8</v>
      </c>
      <c r="E658" s="5" t="s">
        <v>22</v>
      </c>
      <c r="F658" s="5" t="s">
        <v>17</v>
      </c>
      <c r="G658" s="5">
        <v>3.76</v>
      </c>
      <c r="H658" s="5">
        <v>8.1999999999999993</v>
      </c>
      <c r="I658" s="5">
        <v>50.16</v>
      </c>
      <c r="J658" s="12">
        <v>2.4</v>
      </c>
      <c r="K658" s="12">
        <v>1.2</v>
      </c>
      <c r="L658" s="5"/>
      <c r="M658" s="5" t="s">
        <v>18</v>
      </c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27.75" customHeight="1" x14ac:dyDescent="0.2">
      <c r="A659" s="14" t="s">
        <v>38</v>
      </c>
      <c r="B659" s="5">
        <v>304</v>
      </c>
      <c r="C659" s="10">
        <v>3</v>
      </c>
      <c r="D659" s="10">
        <v>9</v>
      </c>
      <c r="E659" s="5" t="s">
        <v>23</v>
      </c>
      <c r="F659" s="5" t="s">
        <v>20</v>
      </c>
      <c r="G659" s="5">
        <v>9.6</v>
      </c>
      <c r="H659" s="5">
        <v>8.6999999999999993</v>
      </c>
      <c r="I659" s="5">
        <v>41.36</v>
      </c>
      <c r="J659" s="12">
        <v>4.4000000000000004</v>
      </c>
      <c r="K659" s="12">
        <v>0.9</v>
      </c>
      <c r="L659" s="5"/>
      <c r="M659" s="5" t="s">
        <v>18</v>
      </c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27.75" customHeight="1" x14ac:dyDescent="0.2">
      <c r="A660" s="14" t="s">
        <v>38</v>
      </c>
      <c r="B660" s="5">
        <v>315</v>
      </c>
      <c r="C660" s="10">
        <v>3</v>
      </c>
      <c r="D660" s="10">
        <v>10</v>
      </c>
      <c r="E660" s="5" t="s">
        <v>23</v>
      </c>
      <c r="F660" s="5" t="s">
        <v>20</v>
      </c>
      <c r="G660" s="5">
        <v>9.6</v>
      </c>
      <c r="H660" s="5">
        <v>7.9</v>
      </c>
      <c r="I660" s="5">
        <v>59.399999999999991</v>
      </c>
      <c r="J660" s="12">
        <v>4</v>
      </c>
      <c r="K660" s="12">
        <v>0.7</v>
      </c>
      <c r="L660" s="5"/>
      <c r="M660" s="5" t="s">
        <v>18</v>
      </c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27.75" customHeight="1" x14ac:dyDescent="0.2">
      <c r="A661" s="14" t="s">
        <v>38</v>
      </c>
      <c r="B661" s="5">
        <v>318</v>
      </c>
      <c r="C661" s="10">
        <v>3</v>
      </c>
      <c r="D661" s="10">
        <v>11</v>
      </c>
      <c r="E661" s="5" t="s">
        <v>24</v>
      </c>
      <c r="F661" s="5" t="s">
        <v>17</v>
      </c>
      <c r="G661" s="5" t="s">
        <v>25</v>
      </c>
      <c r="H661" s="5">
        <v>9.1999999999999993</v>
      </c>
      <c r="I661" s="5">
        <v>49.72</v>
      </c>
      <c r="J661" s="12">
        <v>2.2000000000000002</v>
      </c>
      <c r="K661" s="12">
        <v>0.9</v>
      </c>
      <c r="L661" s="5"/>
      <c r="M661" s="5" t="s">
        <v>18</v>
      </c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27.75" customHeight="1" x14ac:dyDescent="0.2">
      <c r="A662" s="14" t="s">
        <v>38</v>
      </c>
      <c r="B662" s="5">
        <v>310</v>
      </c>
      <c r="C662" s="10">
        <v>3</v>
      </c>
      <c r="D662" s="10">
        <v>12</v>
      </c>
      <c r="E662" s="5" t="s">
        <v>24</v>
      </c>
      <c r="F662" s="5" t="s">
        <v>17</v>
      </c>
      <c r="G662" s="5" t="s">
        <v>25</v>
      </c>
      <c r="H662" s="5">
        <v>9.4</v>
      </c>
      <c r="I662" s="5">
        <v>53.239999999999995</v>
      </c>
      <c r="J662" s="12">
        <v>3.9</v>
      </c>
      <c r="K662" s="12">
        <v>0.7</v>
      </c>
      <c r="L662" s="5"/>
      <c r="M662" s="5" t="s">
        <v>18</v>
      </c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27.75" customHeight="1" x14ac:dyDescent="0.2">
      <c r="A663" s="14" t="s">
        <v>38</v>
      </c>
      <c r="B663" s="5">
        <v>306</v>
      </c>
      <c r="C663" s="10">
        <v>3</v>
      </c>
      <c r="D663" s="10">
        <v>13</v>
      </c>
      <c r="E663" s="5" t="s">
        <v>26</v>
      </c>
      <c r="F663" s="5" t="s">
        <v>20</v>
      </c>
      <c r="G663" s="5" t="s">
        <v>27</v>
      </c>
      <c r="H663" s="5">
        <v>8.9</v>
      </c>
      <c r="I663" s="5">
        <v>52.8</v>
      </c>
      <c r="J663" s="12">
        <v>6.1</v>
      </c>
      <c r="K663" s="12">
        <v>0.6</v>
      </c>
      <c r="L663" s="5"/>
      <c r="M663" s="5" t="s">
        <v>18</v>
      </c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27.75" customHeight="1" x14ac:dyDescent="0.2">
      <c r="A664" s="14" t="s">
        <v>38</v>
      </c>
      <c r="B664" s="5">
        <v>314</v>
      </c>
      <c r="C664" s="10">
        <v>3</v>
      </c>
      <c r="D664" s="10">
        <v>14</v>
      </c>
      <c r="E664" s="5" t="s">
        <v>26</v>
      </c>
      <c r="F664" s="5" t="s">
        <v>20</v>
      </c>
      <c r="G664" s="5" t="s">
        <v>27</v>
      </c>
      <c r="H664" s="5">
        <v>7.4</v>
      </c>
      <c r="I664" s="5">
        <v>51.919999999999995</v>
      </c>
      <c r="J664" s="12">
        <v>4.7</v>
      </c>
      <c r="K664" s="12">
        <v>0.5</v>
      </c>
      <c r="L664" s="5"/>
      <c r="M664" s="5" t="s">
        <v>18</v>
      </c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27.75" customHeight="1" x14ac:dyDescent="0.2">
      <c r="A665" s="14" t="s">
        <v>38</v>
      </c>
      <c r="B665" s="5">
        <v>312</v>
      </c>
      <c r="C665" s="10">
        <v>3</v>
      </c>
      <c r="D665" s="10">
        <v>15</v>
      </c>
      <c r="E665" s="5" t="s">
        <v>28</v>
      </c>
      <c r="F665" s="5" t="s">
        <v>28</v>
      </c>
      <c r="G665" s="13" t="s">
        <v>29</v>
      </c>
      <c r="H665" s="5">
        <v>9.1</v>
      </c>
      <c r="I665" s="5">
        <v>32.559999999999995</v>
      </c>
      <c r="J665" s="12">
        <v>9.8000000000000007</v>
      </c>
      <c r="K665" s="12">
        <v>0.3</v>
      </c>
      <c r="L665" s="5"/>
      <c r="M665" s="5" t="s">
        <v>18</v>
      </c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27.75" customHeight="1" x14ac:dyDescent="0.2">
      <c r="A666" s="14" t="s">
        <v>38</v>
      </c>
      <c r="B666" s="5">
        <v>301</v>
      </c>
      <c r="C666" s="10">
        <v>3</v>
      </c>
      <c r="D666" s="10">
        <v>16</v>
      </c>
      <c r="E666" s="5" t="s">
        <v>30</v>
      </c>
      <c r="F666" s="5" t="s">
        <v>30</v>
      </c>
      <c r="G666" s="13" t="s">
        <v>29</v>
      </c>
      <c r="H666" s="5">
        <v>7.7</v>
      </c>
      <c r="I666" s="5">
        <v>56.32</v>
      </c>
      <c r="J666" s="12">
        <v>5.5</v>
      </c>
      <c r="K666" s="12">
        <v>0.9</v>
      </c>
      <c r="L666" s="5"/>
      <c r="M666" s="5" t="s">
        <v>18</v>
      </c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27.75" customHeight="1" x14ac:dyDescent="0.2">
      <c r="A667" s="14" t="s">
        <v>38</v>
      </c>
      <c r="B667" s="5">
        <v>309</v>
      </c>
      <c r="C667" s="10">
        <v>3</v>
      </c>
      <c r="D667" s="10">
        <v>17</v>
      </c>
      <c r="E667" s="5" t="s">
        <v>31</v>
      </c>
      <c r="F667" s="5" t="s">
        <v>32</v>
      </c>
      <c r="G667" s="5">
        <v>6</v>
      </c>
      <c r="H667" s="5">
        <v>8.8000000000000007</v>
      </c>
      <c r="I667" s="5">
        <v>33.44</v>
      </c>
      <c r="J667" s="12">
        <v>3</v>
      </c>
      <c r="K667" s="12">
        <v>0.3</v>
      </c>
      <c r="L667" s="5"/>
      <c r="M667" s="5" t="s">
        <v>18</v>
      </c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27.75" customHeight="1" x14ac:dyDescent="0.2">
      <c r="A668" s="14" t="s">
        <v>38</v>
      </c>
      <c r="B668" s="5">
        <v>305</v>
      </c>
      <c r="C668" s="10">
        <v>3</v>
      </c>
      <c r="D668" s="10">
        <v>18</v>
      </c>
      <c r="E668" s="5" t="s">
        <v>31</v>
      </c>
      <c r="F668" s="5" t="s">
        <v>32</v>
      </c>
      <c r="G668" s="5">
        <v>6</v>
      </c>
      <c r="H668" s="5">
        <v>7.7</v>
      </c>
      <c r="I668" s="5">
        <v>38.72</v>
      </c>
      <c r="J668" s="12">
        <v>8.6999999999999993</v>
      </c>
      <c r="K668" s="12">
        <v>0.4</v>
      </c>
      <c r="L668" s="5"/>
      <c r="M668" s="5" t="s">
        <v>18</v>
      </c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27.75" customHeight="1" x14ac:dyDescent="0.2">
      <c r="A669" s="14" t="s">
        <v>38</v>
      </c>
      <c r="B669" s="5">
        <v>414</v>
      </c>
      <c r="C669" s="10">
        <v>4</v>
      </c>
      <c r="D669" s="10">
        <v>1</v>
      </c>
      <c r="E669" s="5" t="s">
        <v>16</v>
      </c>
      <c r="F669" s="5" t="s">
        <v>17</v>
      </c>
      <c r="G669" s="5">
        <v>4</v>
      </c>
      <c r="H669" s="5">
        <v>7.8</v>
      </c>
      <c r="I669" s="5">
        <v>34.319999999999993</v>
      </c>
      <c r="J669" s="12">
        <v>3</v>
      </c>
      <c r="K669" s="12">
        <v>0.2</v>
      </c>
      <c r="L669" s="5"/>
      <c r="M669" s="5" t="s">
        <v>18</v>
      </c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27.75" customHeight="1" x14ac:dyDescent="0.2">
      <c r="A670" s="14" t="s">
        <v>38</v>
      </c>
      <c r="B670" s="5">
        <v>403</v>
      </c>
      <c r="C670" s="10">
        <v>4</v>
      </c>
      <c r="D670" s="10">
        <v>2</v>
      </c>
      <c r="E670" s="5" t="s">
        <v>16</v>
      </c>
      <c r="F670" s="5" t="s">
        <v>17</v>
      </c>
      <c r="G670" s="5">
        <v>4</v>
      </c>
      <c r="H670" s="5">
        <v>8.4</v>
      </c>
      <c r="I670" s="5">
        <v>37.4</v>
      </c>
      <c r="J670" s="12">
        <v>2.1</v>
      </c>
      <c r="K670" s="12">
        <v>0.2</v>
      </c>
      <c r="L670" s="5"/>
      <c r="M670" s="5" t="s">
        <v>18</v>
      </c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27.75" customHeight="1" x14ac:dyDescent="0.2">
      <c r="A671" s="14" t="s">
        <v>38</v>
      </c>
      <c r="B671" s="5">
        <v>408</v>
      </c>
      <c r="C671" s="10">
        <v>4</v>
      </c>
      <c r="D671" s="10">
        <v>3</v>
      </c>
      <c r="E671" s="5" t="s">
        <v>19</v>
      </c>
      <c r="F671" s="5" t="s">
        <v>20</v>
      </c>
      <c r="G671" s="5">
        <v>4</v>
      </c>
      <c r="H671" s="5">
        <v>7.9</v>
      </c>
      <c r="I671" s="5">
        <v>31.679999999999996</v>
      </c>
      <c r="J671" s="12">
        <v>9.1999999999999993</v>
      </c>
      <c r="K671" s="12">
        <v>0.3</v>
      </c>
      <c r="L671" s="5"/>
      <c r="M671" s="5" t="s">
        <v>18</v>
      </c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27.75" customHeight="1" x14ac:dyDescent="0.2">
      <c r="A672" s="14" t="s">
        <v>38</v>
      </c>
      <c r="B672" s="5">
        <v>412</v>
      </c>
      <c r="C672" s="10">
        <v>4</v>
      </c>
      <c r="D672" s="10">
        <v>4</v>
      </c>
      <c r="E672" s="5" t="s">
        <v>19</v>
      </c>
      <c r="F672" s="5" t="s">
        <v>20</v>
      </c>
      <c r="G672" s="5">
        <v>4</v>
      </c>
      <c r="H672" s="5">
        <v>7.9</v>
      </c>
      <c r="I672" s="5">
        <v>36.520000000000003</v>
      </c>
      <c r="J672" s="12">
        <v>7.8</v>
      </c>
      <c r="K672" s="12">
        <v>0.5</v>
      </c>
      <c r="L672" s="5"/>
      <c r="M672" s="5" t="s">
        <v>18</v>
      </c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27.75" customHeight="1" x14ac:dyDescent="0.2">
      <c r="A673" s="14" t="s">
        <v>38</v>
      </c>
      <c r="B673" s="5">
        <v>418</v>
      </c>
      <c r="C673" s="10">
        <v>4</v>
      </c>
      <c r="D673" s="10">
        <v>5</v>
      </c>
      <c r="E673" s="5" t="s">
        <v>21</v>
      </c>
      <c r="F673" s="5" t="s">
        <v>20</v>
      </c>
      <c r="G673" s="5">
        <v>6</v>
      </c>
      <c r="H673" s="5">
        <v>9</v>
      </c>
      <c r="I673" s="5">
        <v>32.119999999999997</v>
      </c>
      <c r="J673" s="12">
        <v>7.8</v>
      </c>
      <c r="K673" s="12">
        <v>0.2</v>
      </c>
      <c r="L673" s="5"/>
      <c r="M673" s="5" t="s">
        <v>18</v>
      </c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27.75" customHeight="1" x14ac:dyDescent="0.2">
      <c r="A674" s="14" t="s">
        <v>38</v>
      </c>
      <c r="B674" s="5">
        <v>409</v>
      </c>
      <c r="C674" s="10">
        <v>4</v>
      </c>
      <c r="D674" s="10">
        <v>6</v>
      </c>
      <c r="E674" s="5" t="s">
        <v>21</v>
      </c>
      <c r="F674" s="5" t="s">
        <v>20</v>
      </c>
      <c r="G674" s="5">
        <v>6</v>
      </c>
      <c r="H674" s="5">
        <v>7.6</v>
      </c>
      <c r="I674" s="5">
        <v>34.319999999999993</v>
      </c>
      <c r="J674" s="12">
        <v>2.1</v>
      </c>
      <c r="K674" s="12">
        <v>0</v>
      </c>
      <c r="L674" s="5"/>
      <c r="M674" s="5" t="s">
        <v>18</v>
      </c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27.75" customHeight="1" x14ac:dyDescent="0.2">
      <c r="A675" s="14" t="s">
        <v>38</v>
      </c>
      <c r="B675" s="5">
        <v>417</v>
      </c>
      <c r="C675" s="10">
        <v>4</v>
      </c>
      <c r="D675" s="10">
        <v>7</v>
      </c>
      <c r="E675" s="5" t="s">
        <v>22</v>
      </c>
      <c r="F675" s="5" t="s">
        <v>17</v>
      </c>
      <c r="G675" s="5">
        <v>3.76</v>
      </c>
      <c r="H675" s="5">
        <v>8.6</v>
      </c>
      <c r="I675" s="5">
        <v>44.439999999999991</v>
      </c>
      <c r="J675" s="12">
        <v>7.1</v>
      </c>
      <c r="K675" s="12">
        <v>0.8</v>
      </c>
      <c r="L675" s="5"/>
      <c r="M675" s="5" t="s">
        <v>18</v>
      </c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27.75" customHeight="1" x14ac:dyDescent="0.2">
      <c r="A676" s="14" t="s">
        <v>38</v>
      </c>
      <c r="B676" s="5">
        <v>407</v>
      </c>
      <c r="C676" s="10">
        <v>4</v>
      </c>
      <c r="D676" s="10">
        <v>8</v>
      </c>
      <c r="E676" s="5" t="s">
        <v>22</v>
      </c>
      <c r="F676" s="5" t="s">
        <v>17</v>
      </c>
      <c r="G676" s="5">
        <v>3.76</v>
      </c>
      <c r="H676" s="5">
        <v>7.7</v>
      </c>
      <c r="I676" s="5">
        <v>58.519999999999996</v>
      </c>
      <c r="J676" s="12">
        <v>1.3</v>
      </c>
      <c r="K676" s="12">
        <v>1.5</v>
      </c>
      <c r="L676" s="5"/>
      <c r="M676" s="5" t="s">
        <v>18</v>
      </c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27.75" customHeight="1" x14ac:dyDescent="0.2">
      <c r="A677" s="14" t="s">
        <v>38</v>
      </c>
      <c r="B677" s="5">
        <v>411</v>
      </c>
      <c r="C677" s="10">
        <v>4</v>
      </c>
      <c r="D677" s="10">
        <v>9</v>
      </c>
      <c r="E677" s="5" t="s">
        <v>23</v>
      </c>
      <c r="F677" s="5" t="s">
        <v>20</v>
      </c>
      <c r="G677" s="5">
        <v>9.6</v>
      </c>
      <c r="H677" s="5">
        <v>8.1999999999999993</v>
      </c>
      <c r="I677" s="5">
        <v>49.279999999999987</v>
      </c>
      <c r="J677" s="12">
        <v>2.7</v>
      </c>
      <c r="K677" s="12">
        <v>1.4</v>
      </c>
      <c r="L677" s="5"/>
      <c r="M677" s="5" t="s">
        <v>18</v>
      </c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27.75" customHeight="1" x14ac:dyDescent="0.2">
      <c r="A678" s="14" t="s">
        <v>38</v>
      </c>
      <c r="B678" s="5">
        <v>402</v>
      </c>
      <c r="C678" s="10">
        <v>4</v>
      </c>
      <c r="D678" s="10">
        <v>10</v>
      </c>
      <c r="E678" s="5" t="s">
        <v>23</v>
      </c>
      <c r="F678" s="5" t="s">
        <v>20</v>
      </c>
      <c r="G678" s="5">
        <v>9.6</v>
      </c>
      <c r="H678" s="5">
        <v>7.9</v>
      </c>
      <c r="I678" s="5">
        <v>56.32</v>
      </c>
      <c r="J678" s="12">
        <v>9.5</v>
      </c>
      <c r="K678" s="12">
        <v>1.1000000000000001</v>
      </c>
      <c r="L678" s="5"/>
      <c r="M678" s="5" t="s">
        <v>18</v>
      </c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27.75" customHeight="1" x14ac:dyDescent="0.2">
      <c r="A679" s="14" t="s">
        <v>38</v>
      </c>
      <c r="B679" s="5">
        <v>410</v>
      </c>
      <c r="C679" s="10">
        <v>4</v>
      </c>
      <c r="D679" s="10">
        <v>11</v>
      </c>
      <c r="E679" s="5" t="s">
        <v>24</v>
      </c>
      <c r="F679" s="5" t="s">
        <v>17</v>
      </c>
      <c r="G679" s="5" t="s">
        <v>25</v>
      </c>
      <c r="H679" s="5">
        <v>9.6</v>
      </c>
      <c r="I679" s="5">
        <v>47.519999999999996</v>
      </c>
      <c r="J679" s="12">
        <v>3.9</v>
      </c>
      <c r="K679" s="12">
        <v>1.2</v>
      </c>
      <c r="L679" s="5"/>
      <c r="M679" s="5" t="s">
        <v>18</v>
      </c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27.75" customHeight="1" x14ac:dyDescent="0.2">
      <c r="A680" s="14" t="s">
        <v>38</v>
      </c>
      <c r="B680" s="5">
        <v>413</v>
      </c>
      <c r="C680" s="10">
        <v>4</v>
      </c>
      <c r="D680" s="10">
        <v>12</v>
      </c>
      <c r="E680" s="5" t="s">
        <v>24</v>
      </c>
      <c r="F680" s="5" t="s">
        <v>17</v>
      </c>
      <c r="G680" s="5" t="s">
        <v>25</v>
      </c>
      <c r="H680" s="5">
        <v>7.2</v>
      </c>
      <c r="I680" s="5">
        <v>54.559999999999995</v>
      </c>
      <c r="J680" s="12">
        <v>2.8</v>
      </c>
      <c r="K680" s="12">
        <v>1.4</v>
      </c>
      <c r="L680" s="5"/>
      <c r="M680" s="5" t="s">
        <v>18</v>
      </c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27.75" customHeight="1" x14ac:dyDescent="0.2">
      <c r="A681" s="14" t="s">
        <v>38</v>
      </c>
      <c r="B681" s="5">
        <v>416</v>
      </c>
      <c r="C681" s="10">
        <v>4</v>
      </c>
      <c r="D681" s="10">
        <v>13</v>
      </c>
      <c r="E681" s="5" t="s">
        <v>26</v>
      </c>
      <c r="F681" s="5" t="s">
        <v>20</v>
      </c>
      <c r="G681" s="5" t="s">
        <v>27</v>
      </c>
      <c r="H681" s="5">
        <v>6.7</v>
      </c>
      <c r="I681" s="5">
        <v>48.4</v>
      </c>
      <c r="J681" s="12">
        <v>4.5</v>
      </c>
      <c r="K681" s="12">
        <v>1.8</v>
      </c>
      <c r="L681" s="5"/>
      <c r="M681" s="5" t="s">
        <v>18</v>
      </c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27.75" customHeight="1" x14ac:dyDescent="0.2">
      <c r="A682" s="14" t="s">
        <v>38</v>
      </c>
      <c r="B682" s="5">
        <v>404</v>
      </c>
      <c r="C682" s="10">
        <v>4</v>
      </c>
      <c r="D682" s="10">
        <v>14</v>
      </c>
      <c r="E682" s="5" t="s">
        <v>26</v>
      </c>
      <c r="F682" s="5" t="s">
        <v>20</v>
      </c>
      <c r="G682" s="5" t="s">
        <v>27</v>
      </c>
      <c r="H682" s="5">
        <v>7.8</v>
      </c>
      <c r="I682" s="5">
        <v>50.16</v>
      </c>
      <c r="J682" s="12">
        <v>4.5999999999999996</v>
      </c>
      <c r="K682" s="12">
        <v>0.8</v>
      </c>
      <c r="L682" s="5"/>
      <c r="M682" s="5" t="s">
        <v>18</v>
      </c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27.75" customHeight="1" x14ac:dyDescent="0.2">
      <c r="A683" s="14" t="s">
        <v>38</v>
      </c>
      <c r="B683" s="5">
        <v>405</v>
      </c>
      <c r="C683" s="10">
        <v>4</v>
      </c>
      <c r="D683" s="10">
        <v>15</v>
      </c>
      <c r="E683" s="5" t="s">
        <v>28</v>
      </c>
      <c r="F683" s="5" t="s">
        <v>28</v>
      </c>
      <c r="G683" s="13" t="s">
        <v>29</v>
      </c>
      <c r="H683" s="5">
        <v>9.6</v>
      </c>
      <c r="I683" s="5">
        <v>33.879999999999995</v>
      </c>
      <c r="J683" s="12">
        <v>7</v>
      </c>
      <c r="K683" s="12">
        <v>0</v>
      </c>
      <c r="L683" s="5"/>
      <c r="M683" s="5" t="s">
        <v>18</v>
      </c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27.75" customHeight="1" x14ac:dyDescent="0.2">
      <c r="A684" s="14" t="s">
        <v>38</v>
      </c>
      <c r="B684" s="5">
        <v>415</v>
      </c>
      <c r="C684" s="10">
        <v>4</v>
      </c>
      <c r="D684" s="10">
        <v>16</v>
      </c>
      <c r="E684" s="5" t="s">
        <v>30</v>
      </c>
      <c r="F684" s="5" t="s">
        <v>30</v>
      </c>
      <c r="G684" s="13" t="s">
        <v>29</v>
      </c>
      <c r="H684" s="5">
        <v>7.3</v>
      </c>
      <c r="I684" s="5">
        <v>51.47999999999999</v>
      </c>
      <c r="J684" s="12">
        <v>7.8</v>
      </c>
      <c r="K684" s="12">
        <v>1.5</v>
      </c>
      <c r="L684" s="5"/>
      <c r="M684" s="5" t="s">
        <v>18</v>
      </c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27.75" customHeight="1" x14ac:dyDescent="0.2">
      <c r="A685" s="14" t="s">
        <v>38</v>
      </c>
      <c r="B685" s="5">
        <v>406</v>
      </c>
      <c r="C685" s="10">
        <v>4</v>
      </c>
      <c r="D685" s="10">
        <v>17</v>
      </c>
      <c r="E685" s="5" t="s">
        <v>31</v>
      </c>
      <c r="F685" s="5" t="s">
        <v>32</v>
      </c>
      <c r="G685" s="5">
        <v>6</v>
      </c>
      <c r="H685" s="5">
        <v>8.6</v>
      </c>
      <c r="I685" s="5">
        <v>30.799999999999997</v>
      </c>
      <c r="J685" s="12">
        <v>4.8</v>
      </c>
      <c r="K685" s="12">
        <v>0.3</v>
      </c>
      <c r="L685" s="5"/>
      <c r="M685" s="5" t="s">
        <v>18</v>
      </c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27.75" customHeight="1" x14ac:dyDescent="0.2">
      <c r="A686" s="14" t="s">
        <v>38</v>
      </c>
      <c r="B686" s="5">
        <v>401</v>
      </c>
      <c r="C686" s="10">
        <v>4</v>
      </c>
      <c r="D686" s="10">
        <v>18</v>
      </c>
      <c r="E686" s="5" t="s">
        <v>31</v>
      </c>
      <c r="F686" s="5" t="s">
        <v>32</v>
      </c>
      <c r="G686" s="5">
        <v>6</v>
      </c>
      <c r="H686" s="5">
        <v>7.9</v>
      </c>
      <c r="I686" s="5">
        <v>41.36</v>
      </c>
      <c r="J686" s="12">
        <v>5.5</v>
      </c>
      <c r="K686" s="12">
        <v>0.2</v>
      </c>
      <c r="L686" s="5"/>
      <c r="M686" s="5" t="s">
        <v>18</v>
      </c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27.75" customHeight="1" x14ac:dyDescent="0.2">
      <c r="A687" s="14" t="s">
        <v>38</v>
      </c>
      <c r="B687" s="5">
        <v>518</v>
      </c>
      <c r="C687" s="10">
        <v>5</v>
      </c>
      <c r="D687" s="10">
        <v>1</v>
      </c>
      <c r="E687" s="5" t="s">
        <v>16</v>
      </c>
      <c r="F687" s="5" t="s">
        <v>17</v>
      </c>
      <c r="G687" s="5">
        <v>4</v>
      </c>
      <c r="H687" s="5">
        <v>7.5</v>
      </c>
      <c r="I687" s="5">
        <v>32.559999999999995</v>
      </c>
      <c r="J687" s="12">
        <v>8.5</v>
      </c>
      <c r="K687" s="12">
        <v>0.4</v>
      </c>
      <c r="L687" s="5"/>
      <c r="M687" s="5" t="s">
        <v>18</v>
      </c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27.75" customHeight="1" x14ac:dyDescent="0.2">
      <c r="A688" s="14" t="s">
        <v>38</v>
      </c>
      <c r="B688" s="5">
        <v>510</v>
      </c>
      <c r="C688" s="10">
        <v>5</v>
      </c>
      <c r="D688" s="10">
        <v>2</v>
      </c>
      <c r="E688" s="5" t="s">
        <v>16</v>
      </c>
      <c r="F688" s="5" t="s">
        <v>17</v>
      </c>
      <c r="G688" s="5">
        <v>4</v>
      </c>
      <c r="H688" s="5">
        <v>9.1999999999999993</v>
      </c>
      <c r="I688" s="5">
        <v>31.24</v>
      </c>
      <c r="J688" s="12">
        <v>7.8</v>
      </c>
      <c r="K688" s="12">
        <v>0.2</v>
      </c>
      <c r="L688" s="5"/>
      <c r="M688" s="5" t="s">
        <v>18</v>
      </c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27.75" customHeight="1" x14ac:dyDescent="0.2">
      <c r="A689" s="14" t="s">
        <v>38</v>
      </c>
      <c r="B689" s="5">
        <v>514</v>
      </c>
      <c r="C689" s="10">
        <v>5</v>
      </c>
      <c r="D689" s="10">
        <v>3</v>
      </c>
      <c r="E689" s="5" t="s">
        <v>19</v>
      </c>
      <c r="F689" s="5" t="s">
        <v>20</v>
      </c>
      <c r="G689" s="5">
        <v>4</v>
      </c>
      <c r="H689" s="5">
        <v>8.3000000000000007</v>
      </c>
      <c r="I689" s="5">
        <v>31.24</v>
      </c>
      <c r="J689" s="12">
        <v>11</v>
      </c>
      <c r="K689" s="12">
        <v>0.3</v>
      </c>
      <c r="L689" s="5"/>
      <c r="M689" s="5" t="s">
        <v>18</v>
      </c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27.75" customHeight="1" x14ac:dyDescent="0.2">
      <c r="A690" s="14" t="s">
        <v>38</v>
      </c>
      <c r="B690" s="5">
        <v>501</v>
      </c>
      <c r="C690" s="10">
        <v>5</v>
      </c>
      <c r="D690" s="10">
        <v>4</v>
      </c>
      <c r="E690" s="5" t="s">
        <v>19</v>
      </c>
      <c r="F690" s="5" t="s">
        <v>20</v>
      </c>
      <c r="G690" s="5">
        <v>4</v>
      </c>
      <c r="H690" s="5">
        <v>8.4</v>
      </c>
      <c r="I690" s="5">
        <v>35.199999999999996</v>
      </c>
      <c r="J690" s="12">
        <v>11.2</v>
      </c>
      <c r="K690" s="12">
        <v>0.7</v>
      </c>
      <c r="L690" s="5"/>
      <c r="M690" s="5" t="s">
        <v>18</v>
      </c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27.75" customHeight="1" x14ac:dyDescent="0.2">
      <c r="A691" s="14" t="s">
        <v>38</v>
      </c>
      <c r="B691" s="5">
        <v>511</v>
      </c>
      <c r="C691" s="10">
        <v>5</v>
      </c>
      <c r="D691" s="10">
        <v>5</v>
      </c>
      <c r="E691" s="5" t="s">
        <v>21</v>
      </c>
      <c r="F691" s="5" t="s">
        <v>20</v>
      </c>
      <c r="G691" s="5">
        <v>6</v>
      </c>
      <c r="H691" s="5">
        <v>7.9</v>
      </c>
      <c r="I691" s="5">
        <v>32.559999999999995</v>
      </c>
      <c r="J691" s="12">
        <v>5</v>
      </c>
      <c r="K691" s="12">
        <v>0.3</v>
      </c>
      <c r="L691" s="5"/>
      <c r="M691" s="5" t="s">
        <v>18</v>
      </c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27.75" customHeight="1" x14ac:dyDescent="0.2">
      <c r="A692" s="14" t="s">
        <v>38</v>
      </c>
      <c r="B692" s="5">
        <v>509</v>
      </c>
      <c r="C692" s="10">
        <v>5</v>
      </c>
      <c r="D692" s="10">
        <v>6</v>
      </c>
      <c r="E692" s="5" t="s">
        <v>21</v>
      </c>
      <c r="F692" s="5" t="s">
        <v>20</v>
      </c>
      <c r="G692" s="5">
        <v>6</v>
      </c>
      <c r="H692" s="5">
        <v>8.8000000000000007</v>
      </c>
      <c r="I692" s="5">
        <v>28.599999999999994</v>
      </c>
      <c r="J692" s="12">
        <v>5.6</v>
      </c>
      <c r="K692" s="12">
        <v>0.1</v>
      </c>
      <c r="L692" s="5"/>
      <c r="M692" s="5" t="s">
        <v>18</v>
      </c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27.75" customHeight="1" x14ac:dyDescent="0.2">
      <c r="A693" s="14" t="s">
        <v>38</v>
      </c>
      <c r="B693" s="5">
        <v>508</v>
      </c>
      <c r="C693" s="10">
        <v>5</v>
      </c>
      <c r="D693" s="10">
        <v>7</v>
      </c>
      <c r="E693" s="5" t="s">
        <v>22</v>
      </c>
      <c r="F693" s="5" t="s">
        <v>17</v>
      </c>
      <c r="G693" s="5">
        <v>3.76</v>
      </c>
      <c r="H693" s="5">
        <v>8.1999999999999993</v>
      </c>
      <c r="I693" s="5">
        <v>47.959999999999994</v>
      </c>
      <c r="J693" s="12">
        <v>12.5</v>
      </c>
      <c r="K693" s="12">
        <v>0.4</v>
      </c>
      <c r="L693" s="5"/>
      <c r="M693" s="5" t="s">
        <v>18</v>
      </c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27.75" customHeight="1" x14ac:dyDescent="0.2">
      <c r="A694" s="14" t="s">
        <v>38</v>
      </c>
      <c r="B694" s="5">
        <v>504</v>
      </c>
      <c r="C694" s="10">
        <v>5</v>
      </c>
      <c r="D694" s="10">
        <v>8</v>
      </c>
      <c r="E694" s="5" t="s">
        <v>22</v>
      </c>
      <c r="F694" s="5" t="s">
        <v>17</v>
      </c>
      <c r="G694" s="5">
        <v>3.76</v>
      </c>
      <c r="H694" s="5">
        <v>9.1</v>
      </c>
      <c r="I694" s="5">
        <v>43.56</v>
      </c>
      <c r="J694" s="12">
        <v>11.5</v>
      </c>
      <c r="K694" s="12">
        <v>0.5</v>
      </c>
      <c r="L694" s="5"/>
      <c r="M694" s="5" t="s">
        <v>18</v>
      </c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27.75" customHeight="1" x14ac:dyDescent="0.2">
      <c r="A695" s="14" t="s">
        <v>38</v>
      </c>
      <c r="B695" s="5">
        <v>505</v>
      </c>
      <c r="C695" s="10">
        <v>5</v>
      </c>
      <c r="D695" s="10">
        <v>9</v>
      </c>
      <c r="E695" s="5" t="s">
        <v>23</v>
      </c>
      <c r="F695" s="5" t="s">
        <v>20</v>
      </c>
      <c r="G695" s="5">
        <v>9.6</v>
      </c>
      <c r="H695" s="5">
        <v>7.9</v>
      </c>
      <c r="I695" s="5">
        <v>46.199999999999996</v>
      </c>
      <c r="J695" s="12">
        <v>9</v>
      </c>
      <c r="K695" s="12">
        <v>0.9</v>
      </c>
      <c r="L695" s="5"/>
      <c r="M695" s="5" t="s">
        <v>18</v>
      </c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27.75" customHeight="1" x14ac:dyDescent="0.2">
      <c r="A696" s="14" t="s">
        <v>38</v>
      </c>
      <c r="B696" s="5">
        <v>506</v>
      </c>
      <c r="C696" s="10">
        <v>5</v>
      </c>
      <c r="D696" s="10">
        <v>10</v>
      </c>
      <c r="E696" s="5" t="s">
        <v>23</v>
      </c>
      <c r="F696" s="5" t="s">
        <v>20</v>
      </c>
      <c r="G696" s="5">
        <v>9.6</v>
      </c>
      <c r="H696" s="5">
        <v>9.3000000000000007</v>
      </c>
      <c r="I696" s="5">
        <v>51.919999999999995</v>
      </c>
      <c r="J696" s="12">
        <v>4</v>
      </c>
      <c r="K696" s="12">
        <v>1.3</v>
      </c>
      <c r="L696" s="5"/>
      <c r="M696" s="5" t="s">
        <v>18</v>
      </c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27.75" customHeight="1" x14ac:dyDescent="0.2">
      <c r="A697" s="14" t="s">
        <v>38</v>
      </c>
      <c r="B697" s="5">
        <v>513</v>
      </c>
      <c r="C697" s="10">
        <v>5</v>
      </c>
      <c r="D697" s="10">
        <v>11</v>
      </c>
      <c r="E697" s="5" t="s">
        <v>24</v>
      </c>
      <c r="F697" s="5" t="s">
        <v>17</v>
      </c>
      <c r="G697" s="5" t="s">
        <v>25</v>
      </c>
      <c r="H697" s="5">
        <v>8.1999999999999993</v>
      </c>
      <c r="I697" s="5">
        <v>48.839999999999996</v>
      </c>
      <c r="J697" s="12">
        <v>4.7</v>
      </c>
      <c r="K697" s="12">
        <v>1.5</v>
      </c>
      <c r="L697" s="5"/>
      <c r="M697" s="5" t="s">
        <v>18</v>
      </c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27.75" customHeight="1" x14ac:dyDescent="0.2">
      <c r="A698" s="14" t="s">
        <v>38</v>
      </c>
      <c r="B698" s="5">
        <v>517</v>
      </c>
      <c r="C698" s="10">
        <v>5</v>
      </c>
      <c r="D698" s="10">
        <v>12</v>
      </c>
      <c r="E698" s="5" t="s">
        <v>24</v>
      </c>
      <c r="F698" s="5" t="s">
        <v>17</v>
      </c>
      <c r="G698" s="5" t="s">
        <v>25</v>
      </c>
      <c r="H698" s="5">
        <v>9.3000000000000007</v>
      </c>
      <c r="I698" s="5">
        <v>52.8</v>
      </c>
      <c r="J698" s="12">
        <v>3.8</v>
      </c>
      <c r="K698" s="12">
        <v>1.5</v>
      </c>
      <c r="L698" s="5"/>
      <c r="M698" s="5" t="s">
        <v>18</v>
      </c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27.75" customHeight="1" x14ac:dyDescent="0.2">
      <c r="A699" s="14" t="s">
        <v>38</v>
      </c>
      <c r="B699" s="5">
        <v>515</v>
      </c>
      <c r="C699" s="10">
        <v>5</v>
      </c>
      <c r="D699" s="10">
        <v>13</v>
      </c>
      <c r="E699" s="5" t="s">
        <v>26</v>
      </c>
      <c r="F699" s="5" t="s">
        <v>20</v>
      </c>
      <c r="G699" s="5" t="s">
        <v>27</v>
      </c>
      <c r="H699" s="5">
        <v>8.9</v>
      </c>
      <c r="I699" s="5">
        <v>50.599999999999994</v>
      </c>
      <c r="J699" s="12">
        <v>11.4</v>
      </c>
      <c r="K699" s="12">
        <v>2</v>
      </c>
      <c r="L699" s="5"/>
      <c r="M699" s="5" t="s">
        <v>18</v>
      </c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27.75" customHeight="1" x14ac:dyDescent="0.2">
      <c r="A700" s="14" t="s">
        <v>38</v>
      </c>
      <c r="B700" s="5">
        <v>512</v>
      </c>
      <c r="C700" s="10">
        <v>5</v>
      </c>
      <c r="D700" s="10">
        <v>14</v>
      </c>
      <c r="E700" s="5" t="s">
        <v>26</v>
      </c>
      <c r="F700" s="5" t="s">
        <v>20</v>
      </c>
      <c r="G700" s="5" t="s">
        <v>27</v>
      </c>
      <c r="H700" s="5">
        <v>8.9</v>
      </c>
      <c r="I700" s="5">
        <v>54.12</v>
      </c>
      <c r="J700" s="12">
        <v>5.7</v>
      </c>
      <c r="K700" s="12">
        <v>1</v>
      </c>
      <c r="L700" s="5"/>
      <c r="M700" s="5" t="s">
        <v>18</v>
      </c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27.75" customHeight="1" x14ac:dyDescent="0.2">
      <c r="A701" s="14" t="s">
        <v>38</v>
      </c>
      <c r="B701" s="5">
        <v>516</v>
      </c>
      <c r="C701" s="10">
        <v>5</v>
      </c>
      <c r="D701" s="10">
        <v>15</v>
      </c>
      <c r="E701" s="5" t="s">
        <v>28</v>
      </c>
      <c r="F701" s="5" t="s">
        <v>28</v>
      </c>
      <c r="G701" s="13" t="s">
        <v>29</v>
      </c>
      <c r="H701" s="5">
        <v>7.1</v>
      </c>
      <c r="I701" s="5">
        <v>32.119999999999997</v>
      </c>
      <c r="J701" s="12">
        <v>6.6</v>
      </c>
      <c r="K701" s="12">
        <v>0.7</v>
      </c>
      <c r="L701" s="5"/>
      <c r="M701" s="5" t="s">
        <v>18</v>
      </c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27.75" customHeight="1" x14ac:dyDescent="0.2">
      <c r="A702" s="14" t="s">
        <v>38</v>
      </c>
      <c r="B702" s="5">
        <v>503</v>
      </c>
      <c r="C702" s="10">
        <v>5</v>
      </c>
      <c r="D702" s="10">
        <v>16</v>
      </c>
      <c r="E702" s="5" t="s">
        <v>30</v>
      </c>
      <c r="F702" s="5" t="s">
        <v>30</v>
      </c>
      <c r="G702" s="13" t="s">
        <v>29</v>
      </c>
      <c r="H702" s="5">
        <v>9</v>
      </c>
      <c r="I702" s="5">
        <v>50.16</v>
      </c>
      <c r="J702" s="12">
        <v>8.6999999999999993</v>
      </c>
      <c r="K702" s="12">
        <v>0.8</v>
      </c>
      <c r="L702" s="5"/>
      <c r="M702" s="5" t="s">
        <v>18</v>
      </c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27.75" customHeight="1" x14ac:dyDescent="0.2">
      <c r="A703" s="14" t="s">
        <v>38</v>
      </c>
      <c r="B703" s="5">
        <v>507</v>
      </c>
      <c r="C703" s="10">
        <v>5</v>
      </c>
      <c r="D703" s="10">
        <v>17</v>
      </c>
      <c r="E703" s="5" t="s">
        <v>31</v>
      </c>
      <c r="F703" s="5" t="s">
        <v>32</v>
      </c>
      <c r="G703" s="5">
        <v>6</v>
      </c>
      <c r="H703" s="5">
        <v>8.6999999999999993</v>
      </c>
      <c r="I703" s="5">
        <v>36.959999999999994</v>
      </c>
      <c r="J703" s="12">
        <v>3</v>
      </c>
      <c r="K703" s="12">
        <v>0.3</v>
      </c>
      <c r="L703" s="5"/>
      <c r="M703" s="5" t="s">
        <v>18</v>
      </c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27.75" customHeight="1" x14ac:dyDescent="0.2">
      <c r="A704" s="14" t="s">
        <v>38</v>
      </c>
      <c r="B704" s="5">
        <v>502</v>
      </c>
      <c r="C704" s="10">
        <v>5</v>
      </c>
      <c r="D704" s="10">
        <v>18</v>
      </c>
      <c r="E704" s="5" t="s">
        <v>31</v>
      </c>
      <c r="F704" s="5" t="s">
        <v>32</v>
      </c>
      <c r="G704" s="5">
        <v>6</v>
      </c>
      <c r="H704" s="5">
        <v>8.65</v>
      </c>
      <c r="I704" s="5">
        <v>42.239999999999995</v>
      </c>
      <c r="J704" s="12">
        <v>9.6999999999999993</v>
      </c>
      <c r="K704" s="12">
        <v>0.5</v>
      </c>
      <c r="L704" s="5"/>
      <c r="M704" s="5" t="s">
        <v>18</v>
      </c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27.7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27.7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27.7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27.7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27.7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27.7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27.7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27.7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27.7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27.7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27.7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27.7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27.7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27.7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27.7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27.7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27.7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27.7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27.7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27.7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27.7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27.7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27.7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27.7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27.7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27.7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27.7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27.7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27.7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27.7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27.7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27.7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27.7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27.7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27.7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27.7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27.7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27.7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27.7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27.7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27.7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27.7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27.7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27.7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27.7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27.7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27.7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27.7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27.7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27.7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27.7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27.7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27.7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27.7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27.7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27.7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27.7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27.7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27.7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27.7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27.7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27.7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27.7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27.7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27.7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27.7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27.7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27.7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27.7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27.7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27.7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27.7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27.7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27.7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27.7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27.7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27.7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27.7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27.7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27.7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27.7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27.7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27.7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27.7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27.7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27.7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27.7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27.7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27.7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27.7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27.7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27.7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27.7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27.7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27.7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27.7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27.7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27.7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27.7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27.7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27.7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27.7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27.7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27.7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27.7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27.7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27.7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27.7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27.7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27.7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27.7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27.7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27.7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27.7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27.7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27.7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27.7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27.7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27.7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27.7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27.7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27.7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27.7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27.7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27.7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27.7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27.7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27.7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27.7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27.7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27.7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27.7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27.7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27.7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27.7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27.7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27.7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27.7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27.7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27.7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27.7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27.7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27.7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27.7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27.7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27.7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27.7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27.7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27.7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27.7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27.7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27.7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27.7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27.7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27.7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27.7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27.7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27.7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27.7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27.7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27.7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27.7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27.7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27.7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27.7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27.7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27.7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27.7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27.7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27.7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27.7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27.7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27.7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27.7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27.7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27.7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27.7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27.7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27.7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27.7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27.7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27.7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27.7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27.7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27.7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27.7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27.7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27.7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27.7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27.7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27.7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27.7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27.7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27.7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27.7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27.7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27.7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27.7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27.7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27.7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27.7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27.7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27.7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27.7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27.7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27.7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27.7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27.7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27.7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27.7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27.7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27.7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27.7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27.7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27.7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27.7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27.7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27.7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27.7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27.7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27.7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27.7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27.7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27.7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27.7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27.7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27.7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27.7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27.7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27.7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27.7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27.7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27.7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27.7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27.7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27.7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27.7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27.7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27.7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27.7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27.7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27.7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27.7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27.7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27.7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27.7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27.7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27.7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27.7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27.7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27.7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27.7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27.7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27.7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27.7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27.7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27.7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27.7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27.7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27.7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27.7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27.7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27.7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27.7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27.7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27.7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27.7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27.7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27.7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27.7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27.7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27.7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27.7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27.7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27.7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27.7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27.7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27.7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27.7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27.7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27.7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27.7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27.7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27.7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27.7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27.7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27.7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27.7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27.7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27.7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27.7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27.7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27.7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27.7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27.7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27.75" customHeight="1" x14ac:dyDescent="0.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5" right="0.75" top="1" bottom="1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000"/>
  <sheetViews>
    <sheetView workbookViewId="0"/>
  </sheetViews>
  <sheetFormatPr baseColWidth="10" defaultColWidth="11.1640625" defaultRowHeight="15" customHeight="1" x14ac:dyDescent="0.2"/>
  <cols>
    <col min="1" max="1" width="13.33203125" customWidth="1"/>
    <col min="2" max="2" width="10.83203125" customWidth="1"/>
    <col min="3" max="3" width="3.83203125" customWidth="1"/>
    <col min="4" max="4" width="3" customWidth="1"/>
    <col min="5" max="5" width="20.1640625" customWidth="1"/>
    <col min="6" max="6" width="6.83203125" customWidth="1"/>
    <col min="7" max="7" width="8.33203125" customWidth="1"/>
    <col min="8" max="9" width="10.83203125" customWidth="1"/>
    <col min="10" max="10" width="12.1640625" customWidth="1"/>
    <col min="11" max="11" width="10.83203125" customWidth="1"/>
    <col min="12" max="12" width="9.5" customWidth="1"/>
    <col min="13" max="13" width="8" customWidth="1"/>
    <col min="14" max="14" width="5.6640625" customWidth="1"/>
    <col min="15" max="26" width="10.83203125" customWidth="1"/>
  </cols>
  <sheetData>
    <row r="1" spans="1:14" ht="21" x14ac:dyDescent="0.25">
      <c r="A1" s="16" t="s">
        <v>39</v>
      </c>
      <c r="B1" s="2"/>
      <c r="C1" s="2"/>
      <c r="D1" s="2"/>
      <c r="E1" s="3"/>
      <c r="F1" s="3"/>
      <c r="G1" s="3"/>
      <c r="H1" s="4"/>
      <c r="I1" s="2"/>
      <c r="J1" s="2"/>
      <c r="K1" s="2" t="s">
        <v>1</v>
      </c>
      <c r="L1" s="2" t="s">
        <v>1</v>
      </c>
      <c r="M1" s="2" t="s">
        <v>1</v>
      </c>
      <c r="N1" s="2" t="s">
        <v>1</v>
      </c>
    </row>
    <row r="2" spans="1:14" ht="16" x14ac:dyDescent="0.2">
      <c r="A2" s="6" t="s">
        <v>2</v>
      </c>
      <c r="B2" s="7" t="s">
        <v>3</v>
      </c>
      <c r="C2" s="7" t="s">
        <v>4</v>
      </c>
      <c r="D2" s="7" t="s">
        <v>5</v>
      </c>
      <c r="E2" s="8" t="s">
        <v>6</v>
      </c>
      <c r="F2" s="8" t="s">
        <v>40</v>
      </c>
      <c r="G2" s="8" t="s">
        <v>7</v>
      </c>
      <c r="H2" s="9" t="s">
        <v>8</v>
      </c>
      <c r="I2" s="7" t="s">
        <v>9</v>
      </c>
      <c r="J2" s="7" t="s">
        <v>10</v>
      </c>
      <c r="K2" s="7" t="s">
        <v>11</v>
      </c>
      <c r="L2" s="7" t="s">
        <v>12</v>
      </c>
      <c r="M2" s="7" t="s">
        <v>13</v>
      </c>
      <c r="N2" s="7" t="s">
        <v>14</v>
      </c>
    </row>
    <row r="3" spans="1:14" ht="16" x14ac:dyDescent="0.2">
      <c r="A3" s="17" t="s">
        <v>41</v>
      </c>
      <c r="C3" s="17">
        <v>1</v>
      </c>
      <c r="D3" s="17">
        <v>1</v>
      </c>
      <c r="E3" s="17" t="s">
        <v>42</v>
      </c>
      <c r="F3" s="18" t="s">
        <v>43</v>
      </c>
      <c r="G3" s="17" t="s">
        <v>44</v>
      </c>
      <c r="H3" s="17">
        <v>4</v>
      </c>
      <c r="I3" s="17">
        <v>9.94</v>
      </c>
      <c r="J3" s="17">
        <v>57.556596131202689</v>
      </c>
      <c r="K3" s="17">
        <v>6.6</v>
      </c>
      <c r="N3" s="17" t="s">
        <v>18</v>
      </c>
    </row>
    <row r="4" spans="1:14" ht="16" x14ac:dyDescent="0.2">
      <c r="A4" s="17" t="s">
        <v>41</v>
      </c>
      <c r="C4" s="17">
        <v>1</v>
      </c>
      <c r="D4" s="17">
        <v>2</v>
      </c>
      <c r="E4" s="17" t="s">
        <v>42</v>
      </c>
      <c r="F4" s="19" t="s">
        <v>45</v>
      </c>
      <c r="G4" s="17" t="s">
        <v>44</v>
      </c>
      <c r="H4" s="17">
        <v>4</v>
      </c>
      <c r="I4" s="17">
        <v>10.36</v>
      </c>
      <c r="J4" s="17">
        <v>64.111673944491173</v>
      </c>
      <c r="K4" s="17">
        <v>8.6999999999999993</v>
      </c>
      <c r="N4" s="17" t="s">
        <v>18</v>
      </c>
    </row>
    <row r="5" spans="1:14" ht="16" x14ac:dyDescent="0.2">
      <c r="A5" s="17" t="s">
        <v>41</v>
      </c>
      <c r="C5" s="17">
        <v>1</v>
      </c>
      <c r="D5" s="17">
        <v>3</v>
      </c>
      <c r="E5" s="17" t="s">
        <v>46</v>
      </c>
      <c r="F5" s="19" t="s">
        <v>43</v>
      </c>
      <c r="G5" s="17" t="s">
        <v>47</v>
      </c>
      <c r="H5" s="17">
        <v>5</v>
      </c>
      <c r="I5" s="17">
        <v>9.86</v>
      </c>
      <c r="J5" s="17">
        <v>57.607723465096711</v>
      </c>
      <c r="K5" s="17">
        <v>6.5</v>
      </c>
      <c r="N5" s="17" t="s">
        <v>18</v>
      </c>
    </row>
    <row r="6" spans="1:14" ht="16" x14ac:dyDescent="0.2">
      <c r="A6" s="17" t="s">
        <v>41</v>
      </c>
      <c r="C6" s="17">
        <v>1</v>
      </c>
      <c r="D6" s="17">
        <v>4</v>
      </c>
      <c r="E6" s="17" t="s">
        <v>46</v>
      </c>
      <c r="F6" s="19" t="s">
        <v>45</v>
      </c>
      <c r="G6" s="17" t="s">
        <v>47</v>
      </c>
      <c r="H6" s="17">
        <v>5</v>
      </c>
      <c r="I6" s="17">
        <v>10.16</v>
      </c>
      <c r="J6" s="17">
        <v>56.611440605550889</v>
      </c>
      <c r="K6" s="17">
        <v>5.5</v>
      </c>
      <c r="N6" s="17" t="s">
        <v>18</v>
      </c>
    </row>
    <row r="7" spans="1:14" ht="16" x14ac:dyDescent="0.2">
      <c r="A7" s="17" t="s">
        <v>41</v>
      </c>
      <c r="C7" s="17">
        <v>1</v>
      </c>
      <c r="D7" s="17">
        <v>5</v>
      </c>
      <c r="E7" s="17" t="s">
        <v>21</v>
      </c>
      <c r="F7" s="19" t="s">
        <v>43</v>
      </c>
      <c r="G7" s="17" t="s">
        <v>20</v>
      </c>
      <c r="H7" s="17">
        <v>6</v>
      </c>
      <c r="I7" s="17">
        <v>9.9700000000000006</v>
      </c>
      <c r="J7" s="17">
        <v>56.841110613961312</v>
      </c>
      <c r="K7" s="17">
        <v>3.4</v>
      </c>
      <c r="N7" s="17" t="s">
        <v>18</v>
      </c>
    </row>
    <row r="8" spans="1:14" ht="16" x14ac:dyDescent="0.2">
      <c r="A8" s="17" t="s">
        <v>41</v>
      </c>
      <c r="C8" s="17">
        <v>1</v>
      </c>
      <c r="D8" s="17">
        <v>6</v>
      </c>
      <c r="E8" s="17" t="s">
        <v>21</v>
      </c>
      <c r="F8" s="19" t="s">
        <v>45</v>
      </c>
      <c r="G8" s="17" t="s">
        <v>20</v>
      </c>
      <c r="H8" s="17">
        <v>6</v>
      </c>
      <c r="I8" s="17">
        <v>10.039999999999999</v>
      </c>
      <c r="J8" s="17">
        <v>62.985618839360811</v>
      </c>
      <c r="K8" s="17">
        <v>2.6</v>
      </c>
      <c r="N8" s="17" t="s">
        <v>18</v>
      </c>
    </row>
    <row r="9" spans="1:14" ht="16" x14ac:dyDescent="0.2">
      <c r="A9" s="17" t="s">
        <v>41</v>
      </c>
      <c r="C9" s="17">
        <v>1</v>
      </c>
      <c r="D9" s="17">
        <v>7</v>
      </c>
      <c r="E9" s="17" t="s">
        <v>48</v>
      </c>
      <c r="F9" s="19" t="s">
        <v>43</v>
      </c>
      <c r="G9" s="17" t="s">
        <v>20</v>
      </c>
      <c r="H9" s="17">
        <v>16</v>
      </c>
      <c r="I9" s="17">
        <v>10.029999999999999</v>
      </c>
      <c r="J9" s="17">
        <v>57.059594482758627</v>
      </c>
      <c r="K9" s="17">
        <v>5.6</v>
      </c>
      <c r="N9" s="17" t="s">
        <v>18</v>
      </c>
    </row>
    <row r="10" spans="1:14" ht="16" x14ac:dyDescent="0.2">
      <c r="A10" s="17" t="s">
        <v>41</v>
      </c>
      <c r="C10" s="17">
        <v>1</v>
      </c>
      <c r="D10" s="17">
        <v>8</v>
      </c>
      <c r="E10" s="17" t="s">
        <v>48</v>
      </c>
      <c r="F10" s="19" t="s">
        <v>45</v>
      </c>
      <c r="G10" s="17" t="s">
        <v>20</v>
      </c>
      <c r="H10" s="17">
        <v>16</v>
      </c>
      <c r="I10" s="17">
        <v>10.39</v>
      </c>
      <c r="J10" s="17">
        <v>62.266363902439025</v>
      </c>
      <c r="K10" s="17">
        <v>2.4</v>
      </c>
      <c r="N10" s="17" t="s">
        <v>18</v>
      </c>
    </row>
    <row r="11" spans="1:14" ht="16" x14ac:dyDescent="0.2">
      <c r="A11" s="17" t="s">
        <v>41</v>
      </c>
      <c r="C11" s="17">
        <v>1</v>
      </c>
      <c r="D11" s="17">
        <v>9</v>
      </c>
      <c r="E11" s="17" t="s">
        <v>31</v>
      </c>
      <c r="F11" s="19" t="s">
        <v>43</v>
      </c>
      <c r="G11" s="17" t="s">
        <v>32</v>
      </c>
      <c r="H11" s="17">
        <v>6</v>
      </c>
      <c r="I11" s="17">
        <v>10.25</v>
      </c>
      <c r="J11" s="17">
        <v>59.95239613120269</v>
      </c>
      <c r="K11" s="17">
        <v>2</v>
      </c>
      <c r="N11" s="17" t="s">
        <v>18</v>
      </c>
    </row>
    <row r="12" spans="1:14" ht="16" x14ac:dyDescent="0.2">
      <c r="A12" s="17" t="s">
        <v>41</v>
      </c>
      <c r="C12" s="17">
        <v>1</v>
      </c>
      <c r="D12" s="17">
        <v>10</v>
      </c>
      <c r="E12" s="17" t="s">
        <v>31</v>
      </c>
      <c r="F12" s="19" t="s">
        <v>45</v>
      </c>
      <c r="G12" s="17" t="s">
        <v>32</v>
      </c>
      <c r="H12" s="17">
        <v>6</v>
      </c>
      <c r="I12" s="17">
        <v>10.210000000000001</v>
      </c>
      <c r="J12" s="17">
        <v>63.012794482758622</v>
      </c>
      <c r="K12" s="17">
        <v>1.8</v>
      </c>
      <c r="N12" s="17" t="s">
        <v>18</v>
      </c>
    </row>
    <row r="13" spans="1:14" ht="16" x14ac:dyDescent="0.2">
      <c r="A13" s="17" t="s">
        <v>41</v>
      </c>
      <c r="C13" s="17">
        <v>1</v>
      </c>
      <c r="D13" s="17">
        <v>11</v>
      </c>
      <c r="E13" s="17" t="s">
        <v>22</v>
      </c>
      <c r="F13" s="19" t="s">
        <v>43</v>
      </c>
      <c r="G13" s="17" t="s">
        <v>44</v>
      </c>
      <c r="H13" s="17">
        <v>3.76</v>
      </c>
      <c r="I13" s="17">
        <v>10.58</v>
      </c>
      <c r="J13" s="17">
        <v>66.283909907485295</v>
      </c>
      <c r="K13" s="17">
        <v>5.2</v>
      </c>
      <c r="N13" s="17" t="s">
        <v>18</v>
      </c>
    </row>
    <row r="14" spans="1:14" ht="16" x14ac:dyDescent="0.2">
      <c r="A14" s="17" t="s">
        <v>41</v>
      </c>
      <c r="C14" s="17">
        <v>1</v>
      </c>
      <c r="D14" s="17">
        <v>12</v>
      </c>
      <c r="E14" s="17" t="s">
        <v>22</v>
      </c>
      <c r="F14" s="19" t="s">
        <v>45</v>
      </c>
      <c r="G14" s="17" t="s">
        <v>44</v>
      </c>
      <c r="H14" s="17">
        <v>3.76</v>
      </c>
      <c r="I14" s="17">
        <v>9.84</v>
      </c>
      <c r="J14" s="17">
        <v>66.538838284272472</v>
      </c>
      <c r="K14" s="17">
        <v>8.6</v>
      </c>
      <c r="N14" s="17" t="s">
        <v>18</v>
      </c>
    </row>
    <row r="15" spans="1:14" ht="16" x14ac:dyDescent="0.2">
      <c r="A15" s="17" t="s">
        <v>41</v>
      </c>
      <c r="C15" s="17">
        <v>1</v>
      </c>
      <c r="D15" s="17">
        <v>13</v>
      </c>
      <c r="E15" s="17" t="s">
        <v>49</v>
      </c>
      <c r="F15" s="19" t="s">
        <v>43</v>
      </c>
      <c r="G15" s="17" t="s">
        <v>47</v>
      </c>
      <c r="H15" s="17">
        <v>4</v>
      </c>
      <c r="I15" s="17">
        <v>9.67</v>
      </c>
      <c r="J15" s="17">
        <v>40.226554819175782</v>
      </c>
      <c r="K15" s="17">
        <v>13.5</v>
      </c>
      <c r="N15" s="17" t="s">
        <v>18</v>
      </c>
    </row>
    <row r="16" spans="1:14" ht="16" x14ac:dyDescent="0.2">
      <c r="A16" s="17" t="s">
        <v>41</v>
      </c>
      <c r="C16" s="17">
        <v>1</v>
      </c>
      <c r="D16" s="17">
        <v>14</v>
      </c>
      <c r="E16" s="17" t="s">
        <v>49</v>
      </c>
      <c r="F16" s="19" t="s">
        <v>45</v>
      </c>
      <c r="G16" s="17" t="s">
        <v>47</v>
      </c>
      <c r="H16" s="17">
        <v>4</v>
      </c>
      <c r="I16" s="17">
        <v>9.9</v>
      </c>
      <c r="J16" s="17">
        <v>52.92423986543313</v>
      </c>
      <c r="K16" s="17">
        <v>4.8</v>
      </c>
      <c r="N16" s="17" t="s">
        <v>18</v>
      </c>
    </row>
    <row r="17" spans="1:14" ht="16" x14ac:dyDescent="0.2">
      <c r="A17" s="17" t="s">
        <v>41</v>
      </c>
      <c r="C17" s="17">
        <v>1</v>
      </c>
      <c r="D17" s="17">
        <v>15</v>
      </c>
      <c r="E17" s="17" t="s">
        <v>23</v>
      </c>
      <c r="F17" s="19" t="s">
        <v>43</v>
      </c>
      <c r="G17" s="17" t="s">
        <v>20</v>
      </c>
      <c r="H17" s="17">
        <v>9.6</v>
      </c>
      <c r="I17" s="17">
        <v>9.92</v>
      </c>
      <c r="J17" s="17">
        <v>57.532709571068125</v>
      </c>
      <c r="K17" s="17">
        <v>12</v>
      </c>
      <c r="N17" s="17" t="s">
        <v>18</v>
      </c>
    </row>
    <row r="18" spans="1:14" ht="16" x14ac:dyDescent="0.2">
      <c r="A18" s="17" t="s">
        <v>41</v>
      </c>
      <c r="C18" s="17">
        <v>1</v>
      </c>
      <c r="D18" s="17">
        <v>16</v>
      </c>
      <c r="E18" s="17" t="s">
        <v>23</v>
      </c>
      <c r="F18" s="19" t="s">
        <v>45</v>
      </c>
      <c r="G18" s="17" t="s">
        <v>20</v>
      </c>
      <c r="H18" s="17">
        <v>9.6</v>
      </c>
      <c r="I18" s="17">
        <v>10.220000000000001</v>
      </c>
      <c r="J18" s="17">
        <v>55.404151656854509</v>
      </c>
      <c r="K18" s="17">
        <v>17</v>
      </c>
      <c r="N18" s="17" t="s">
        <v>18</v>
      </c>
    </row>
    <row r="19" spans="1:14" ht="16" x14ac:dyDescent="0.2">
      <c r="A19" s="17" t="s">
        <v>41</v>
      </c>
      <c r="C19" s="17">
        <v>1</v>
      </c>
      <c r="D19" s="17">
        <v>17</v>
      </c>
      <c r="E19" s="17" t="s">
        <v>50</v>
      </c>
      <c r="F19" s="19" t="s">
        <v>43</v>
      </c>
      <c r="G19" s="17" t="s">
        <v>44</v>
      </c>
      <c r="H19" s="17" t="s">
        <v>25</v>
      </c>
      <c r="I19" s="17">
        <v>9.92</v>
      </c>
      <c r="J19" s="17">
        <v>64.49970435660218</v>
      </c>
      <c r="K19" s="17">
        <v>5.0999999999999996</v>
      </c>
      <c r="N19" s="17" t="s">
        <v>18</v>
      </c>
    </row>
    <row r="20" spans="1:14" ht="16" x14ac:dyDescent="0.2">
      <c r="A20" s="17" t="s">
        <v>41</v>
      </c>
      <c r="C20" s="17">
        <v>1</v>
      </c>
      <c r="D20" s="17">
        <v>18</v>
      </c>
      <c r="E20" s="17" t="s">
        <v>50</v>
      </c>
      <c r="F20" s="19" t="s">
        <v>45</v>
      </c>
      <c r="G20" s="17" t="s">
        <v>44</v>
      </c>
      <c r="H20" s="17" t="s">
        <v>25</v>
      </c>
      <c r="I20" s="17">
        <v>10.32</v>
      </c>
      <c r="J20" s="17">
        <v>72.646079730866262</v>
      </c>
      <c r="K20" s="17">
        <v>0</v>
      </c>
      <c r="N20" s="17" t="s">
        <v>18</v>
      </c>
    </row>
    <row r="21" spans="1:14" ht="15.75" customHeight="1" x14ac:dyDescent="0.2">
      <c r="A21" s="17" t="s">
        <v>41</v>
      </c>
      <c r="C21" s="17">
        <v>1</v>
      </c>
      <c r="D21" s="17">
        <v>19</v>
      </c>
      <c r="E21" s="17" t="s">
        <v>51</v>
      </c>
      <c r="F21" s="19" t="s">
        <v>43</v>
      </c>
      <c r="G21" s="17" t="s">
        <v>47</v>
      </c>
      <c r="H21" s="17" t="s">
        <v>52</v>
      </c>
      <c r="I21" s="17">
        <v>9.8000000000000007</v>
      </c>
      <c r="J21" s="17">
        <v>44.684882758620688</v>
      </c>
      <c r="K21" s="17">
        <v>14</v>
      </c>
      <c r="N21" s="17" t="s">
        <v>18</v>
      </c>
    </row>
    <row r="22" spans="1:14" ht="15.75" customHeight="1" x14ac:dyDescent="0.2">
      <c r="A22" s="17" t="s">
        <v>41</v>
      </c>
      <c r="C22" s="17">
        <v>1</v>
      </c>
      <c r="D22" s="17">
        <v>20</v>
      </c>
      <c r="E22" s="17" t="s">
        <v>51</v>
      </c>
      <c r="F22" s="19" t="s">
        <v>45</v>
      </c>
      <c r="G22" s="17" t="s">
        <v>47</v>
      </c>
      <c r="H22" s="17" t="s">
        <v>52</v>
      </c>
      <c r="I22" s="17">
        <v>10.17</v>
      </c>
      <c r="J22" s="17">
        <v>53.826075559293521</v>
      </c>
      <c r="K22" s="17">
        <v>5.3</v>
      </c>
      <c r="N22" s="17" t="s">
        <v>18</v>
      </c>
    </row>
    <row r="23" spans="1:14" ht="15.75" customHeight="1" x14ac:dyDescent="0.2">
      <c r="A23" s="17" t="s">
        <v>41</v>
      </c>
      <c r="C23" s="17">
        <v>1</v>
      </c>
      <c r="D23" s="17">
        <v>21</v>
      </c>
      <c r="E23" s="17" t="s">
        <v>53</v>
      </c>
      <c r="F23" s="19" t="s">
        <v>43</v>
      </c>
      <c r="G23" s="17" t="s">
        <v>20</v>
      </c>
      <c r="H23" s="17" t="s">
        <v>54</v>
      </c>
      <c r="I23" s="17">
        <v>9.98</v>
      </c>
      <c r="J23" s="17">
        <v>63.503999529015964</v>
      </c>
      <c r="K23" s="17">
        <v>7.1</v>
      </c>
      <c r="N23" s="17" t="s">
        <v>18</v>
      </c>
    </row>
    <row r="24" spans="1:14" ht="15.75" customHeight="1" x14ac:dyDescent="0.2">
      <c r="A24" s="17" t="s">
        <v>41</v>
      </c>
      <c r="C24" s="17">
        <v>1</v>
      </c>
      <c r="D24" s="17">
        <v>22</v>
      </c>
      <c r="E24" s="17" t="s">
        <v>53</v>
      </c>
      <c r="F24" s="19" t="s">
        <v>45</v>
      </c>
      <c r="G24" s="17" t="s">
        <v>20</v>
      </c>
      <c r="H24" s="17" t="s">
        <v>54</v>
      </c>
      <c r="I24" s="17">
        <v>10.39</v>
      </c>
      <c r="J24" s="17">
        <v>66.643612682926815</v>
      </c>
      <c r="K24" s="17">
        <v>9.6999999999999993</v>
      </c>
      <c r="N24" s="17" t="s">
        <v>18</v>
      </c>
    </row>
    <row r="25" spans="1:14" ht="15.75" customHeight="1" x14ac:dyDescent="0.2">
      <c r="A25" s="17" t="s">
        <v>41</v>
      </c>
      <c r="C25" s="17">
        <v>1</v>
      </c>
      <c r="D25" s="17">
        <v>23</v>
      </c>
      <c r="E25" s="17" t="s">
        <v>55</v>
      </c>
      <c r="F25" s="19" t="s">
        <v>43</v>
      </c>
      <c r="G25" s="17" t="s">
        <v>20</v>
      </c>
      <c r="H25" s="17" t="s">
        <v>56</v>
      </c>
      <c r="I25" s="17">
        <v>9.89</v>
      </c>
      <c r="J25" s="17">
        <v>56.891619209419687</v>
      </c>
      <c r="K25" s="17">
        <v>7.9</v>
      </c>
      <c r="N25" s="17" t="s">
        <v>18</v>
      </c>
    </row>
    <row r="26" spans="1:14" ht="15.75" customHeight="1" x14ac:dyDescent="0.2">
      <c r="A26" s="17" t="s">
        <v>41</v>
      </c>
      <c r="C26" s="17">
        <v>1</v>
      </c>
      <c r="D26" s="17">
        <v>24</v>
      </c>
      <c r="E26" s="17" t="s">
        <v>55</v>
      </c>
      <c r="F26" s="19" t="s">
        <v>45</v>
      </c>
      <c r="G26" s="17" t="s">
        <v>20</v>
      </c>
      <c r="H26" s="17" t="s">
        <v>56</v>
      </c>
      <c r="I26" s="17">
        <v>9.9</v>
      </c>
      <c r="J26" s="17">
        <v>70.308917409587892</v>
      </c>
      <c r="K26" s="17">
        <v>2.7</v>
      </c>
      <c r="N26" s="17" t="s">
        <v>18</v>
      </c>
    </row>
    <row r="27" spans="1:14" ht="15.75" customHeight="1" x14ac:dyDescent="0.2">
      <c r="A27" s="17" t="s">
        <v>41</v>
      </c>
      <c r="C27" s="17">
        <v>1</v>
      </c>
      <c r="D27" s="17">
        <v>25</v>
      </c>
      <c r="E27" s="17" t="s">
        <v>57</v>
      </c>
      <c r="F27" s="19" t="s">
        <v>43</v>
      </c>
      <c r="G27" s="17" t="s">
        <v>32</v>
      </c>
      <c r="H27" s="17" t="s">
        <v>56</v>
      </c>
      <c r="I27" s="17">
        <v>10.14</v>
      </c>
      <c r="J27" s="17">
        <v>68.329271925988238</v>
      </c>
      <c r="K27" s="17">
        <v>0.1</v>
      </c>
      <c r="N27" s="17" t="s">
        <v>18</v>
      </c>
    </row>
    <row r="28" spans="1:14" ht="15.75" customHeight="1" x14ac:dyDescent="0.2">
      <c r="A28" s="17" t="s">
        <v>41</v>
      </c>
      <c r="C28" s="17">
        <v>1</v>
      </c>
      <c r="D28" s="17">
        <v>26</v>
      </c>
      <c r="E28" s="17" t="s">
        <v>58</v>
      </c>
      <c r="F28" s="19" t="s">
        <v>45</v>
      </c>
      <c r="G28" s="17" t="s">
        <v>32</v>
      </c>
      <c r="H28" s="17" t="s">
        <v>56</v>
      </c>
      <c r="I28" s="17">
        <v>9.98</v>
      </c>
      <c r="J28" s="17">
        <v>64.530030681244739</v>
      </c>
      <c r="K28" s="17">
        <v>0.8</v>
      </c>
      <c r="N28" s="17" t="s">
        <v>18</v>
      </c>
    </row>
    <row r="29" spans="1:14" ht="15.75" customHeight="1" x14ac:dyDescent="0.2">
      <c r="A29" s="17" t="s">
        <v>41</v>
      </c>
      <c r="C29" s="17">
        <v>1</v>
      </c>
      <c r="D29" s="17">
        <v>27</v>
      </c>
      <c r="E29" s="17" t="s">
        <v>28</v>
      </c>
      <c r="F29" s="19" t="s">
        <v>59</v>
      </c>
      <c r="G29" s="17" t="s">
        <v>60</v>
      </c>
      <c r="H29" s="13" t="s">
        <v>29</v>
      </c>
      <c r="I29" s="17">
        <v>9.8800000000000008</v>
      </c>
      <c r="J29" s="17">
        <v>63.684597880571914</v>
      </c>
      <c r="K29" s="17">
        <v>3.2</v>
      </c>
      <c r="N29" s="17" t="s">
        <v>18</v>
      </c>
    </row>
    <row r="30" spans="1:14" ht="15.75" customHeight="1" x14ac:dyDescent="0.2">
      <c r="A30" s="17" t="s">
        <v>41</v>
      </c>
      <c r="C30" s="17">
        <v>1</v>
      </c>
      <c r="D30" s="17">
        <v>28</v>
      </c>
      <c r="E30" s="17" t="s">
        <v>61</v>
      </c>
      <c r="F30" s="19" t="s">
        <v>29</v>
      </c>
      <c r="G30" s="17" t="s">
        <v>60</v>
      </c>
      <c r="H30" s="13" t="s">
        <v>29</v>
      </c>
      <c r="I30" s="17">
        <v>10.130000000000001</v>
      </c>
      <c r="J30" s="17">
        <v>52.972053692178299</v>
      </c>
      <c r="K30" s="17">
        <v>9.4</v>
      </c>
      <c r="N30" s="17" t="s">
        <v>18</v>
      </c>
    </row>
    <row r="31" spans="1:14" ht="15.75" customHeight="1" x14ac:dyDescent="0.2">
      <c r="A31" s="17" t="s">
        <v>41</v>
      </c>
      <c r="C31" s="17">
        <v>2</v>
      </c>
      <c r="D31" s="17">
        <v>1</v>
      </c>
      <c r="E31" s="17" t="s">
        <v>42</v>
      </c>
      <c r="F31" s="18" t="s">
        <v>43</v>
      </c>
      <c r="G31" s="17" t="s">
        <v>44</v>
      </c>
      <c r="H31" s="17">
        <v>4</v>
      </c>
      <c r="I31" s="17">
        <v>10.01</v>
      </c>
      <c r="J31" s="17">
        <v>53.958579209419682</v>
      </c>
      <c r="K31" s="17">
        <v>4.0999999999999996</v>
      </c>
      <c r="N31" s="17" t="s">
        <v>18</v>
      </c>
    </row>
    <row r="32" spans="1:14" ht="15.75" customHeight="1" x14ac:dyDescent="0.2">
      <c r="A32" s="17" t="s">
        <v>41</v>
      </c>
      <c r="C32" s="17">
        <v>2</v>
      </c>
      <c r="D32" s="17">
        <v>2</v>
      </c>
      <c r="E32" s="17" t="s">
        <v>42</v>
      </c>
      <c r="F32" s="19" t="s">
        <v>45</v>
      </c>
      <c r="G32" s="17" t="s">
        <v>44</v>
      </c>
      <c r="H32" s="17">
        <v>4</v>
      </c>
      <c r="I32" s="17">
        <v>10.24</v>
      </c>
      <c r="J32" s="17">
        <v>63.649427485281755</v>
      </c>
      <c r="K32" s="17">
        <v>2.2999999999999998</v>
      </c>
      <c r="N32" s="17" t="s">
        <v>18</v>
      </c>
    </row>
    <row r="33" spans="1:14" ht="15.75" customHeight="1" x14ac:dyDescent="0.2">
      <c r="A33" s="17" t="s">
        <v>41</v>
      </c>
      <c r="C33" s="17">
        <v>2</v>
      </c>
      <c r="D33" s="17">
        <v>3</v>
      </c>
      <c r="E33" s="17" t="s">
        <v>46</v>
      </c>
      <c r="F33" s="19" t="s">
        <v>43</v>
      </c>
      <c r="G33" s="17" t="s">
        <v>47</v>
      </c>
      <c r="H33" s="17">
        <v>5</v>
      </c>
      <c r="I33" s="17">
        <v>10.26</v>
      </c>
      <c r="J33" s="17">
        <v>55.014167333894029</v>
      </c>
      <c r="K33" s="17">
        <v>4.4000000000000004</v>
      </c>
      <c r="N33" s="17" t="s">
        <v>18</v>
      </c>
    </row>
    <row r="34" spans="1:14" ht="15.75" customHeight="1" x14ac:dyDescent="0.2">
      <c r="A34" s="17" t="s">
        <v>41</v>
      </c>
      <c r="C34" s="17">
        <v>2</v>
      </c>
      <c r="D34" s="17">
        <v>4</v>
      </c>
      <c r="E34" s="17" t="s">
        <v>46</v>
      </c>
      <c r="F34" s="19" t="s">
        <v>45</v>
      </c>
      <c r="G34" s="17" t="s">
        <v>47</v>
      </c>
      <c r="H34" s="17">
        <v>5</v>
      </c>
      <c r="I34" s="17">
        <v>10.01</v>
      </c>
      <c r="J34" s="17">
        <v>62.164092952060557</v>
      </c>
      <c r="K34" s="17">
        <v>4.8</v>
      </c>
      <c r="N34" s="17" t="s">
        <v>18</v>
      </c>
    </row>
    <row r="35" spans="1:14" ht="15.75" customHeight="1" x14ac:dyDescent="0.2">
      <c r="A35" s="17" t="s">
        <v>41</v>
      </c>
      <c r="C35" s="17">
        <v>2</v>
      </c>
      <c r="D35" s="17">
        <v>5</v>
      </c>
      <c r="E35" s="17" t="s">
        <v>21</v>
      </c>
      <c r="F35" s="19" t="s">
        <v>43</v>
      </c>
      <c r="G35" s="17" t="s">
        <v>20</v>
      </c>
      <c r="H35" s="17">
        <v>6</v>
      </c>
      <c r="I35" s="17">
        <v>10.1</v>
      </c>
      <c r="J35" s="17">
        <v>58.186243902439031</v>
      </c>
      <c r="K35" s="17">
        <v>5.0999999999999996</v>
      </c>
      <c r="N35" s="17" t="s">
        <v>18</v>
      </c>
    </row>
    <row r="36" spans="1:14" ht="15.75" customHeight="1" x14ac:dyDescent="0.2">
      <c r="A36" s="17" t="s">
        <v>41</v>
      </c>
      <c r="C36" s="17">
        <v>2</v>
      </c>
      <c r="D36" s="17">
        <v>6</v>
      </c>
      <c r="E36" s="17" t="s">
        <v>21</v>
      </c>
      <c r="F36" s="19" t="s">
        <v>45</v>
      </c>
      <c r="G36" s="17" t="s">
        <v>20</v>
      </c>
      <c r="H36" s="17">
        <v>6</v>
      </c>
      <c r="I36" s="17">
        <v>10.15</v>
      </c>
      <c r="J36" s="17">
        <v>57.568685954583685</v>
      </c>
      <c r="K36" s="17">
        <v>8.6999999999999993</v>
      </c>
      <c r="N36" s="17" t="s">
        <v>18</v>
      </c>
    </row>
    <row r="37" spans="1:14" ht="15.75" customHeight="1" x14ac:dyDescent="0.2">
      <c r="A37" s="17" t="s">
        <v>41</v>
      </c>
      <c r="C37" s="17">
        <v>2</v>
      </c>
      <c r="D37" s="17">
        <v>7</v>
      </c>
      <c r="E37" s="17" t="s">
        <v>48</v>
      </c>
      <c r="F37" s="19" t="s">
        <v>43</v>
      </c>
      <c r="G37" s="17" t="s">
        <v>20</v>
      </c>
      <c r="H37" s="17">
        <v>16</v>
      </c>
      <c r="I37" s="17">
        <v>10.199999999999999</v>
      </c>
      <c r="J37" s="17">
        <v>63.275693187552555</v>
      </c>
      <c r="K37" s="17">
        <v>5.7</v>
      </c>
      <c r="N37" s="17" t="s">
        <v>18</v>
      </c>
    </row>
    <row r="38" spans="1:14" ht="15.75" customHeight="1" x14ac:dyDescent="0.2">
      <c r="A38" s="17" t="s">
        <v>41</v>
      </c>
      <c r="C38" s="17">
        <v>2</v>
      </c>
      <c r="D38" s="17">
        <v>8</v>
      </c>
      <c r="E38" s="17" t="s">
        <v>48</v>
      </c>
      <c r="F38" s="19" t="s">
        <v>45</v>
      </c>
      <c r="G38" s="17" t="s">
        <v>20</v>
      </c>
      <c r="H38" s="17">
        <v>16</v>
      </c>
      <c r="I38" s="17">
        <v>10.25</v>
      </c>
      <c r="J38" s="17">
        <v>65.06716484440706</v>
      </c>
      <c r="K38" s="17">
        <v>3.4</v>
      </c>
      <c r="N38" s="17" t="s">
        <v>18</v>
      </c>
    </row>
    <row r="39" spans="1:14" ht="15.75" customHeight="1" x14ac:dyDescent="0.2">
      <c r="A39" s="17" t="s">
        <v>41</v>
      </c>
      <c r="C39" s="17">
        <v>2</v>
      </c>
      <c r="D39" s="17">
        <v>9</v>
      </c>
      <c r="E39" s="17" t="s">
        <v>31</v>
      </c>
      <c r="F39" s="19" t="s">
        <v>43</v>
      </c>
      <c r="G39" s="17" t="s">
        <v>32</v>
      </c>
      <c r="H39" s="17">
        <v>6</v>
      </c>
      <c r="I39" s="17">
        <v>9.9600000000000009</v>
      </c>
      <c r="J39" s="17">
        <v>60.952460622371738</v>
      </c>
      <c r="K39" s="17">
        <v>3.8</v>
      </c>
      <c r="N39" s="17" t="s">
        <v>18</v>
      </c>
    </row>
    <row r="40" spans="1:14" ht="15.75" customHeight="1" x14ac:dyDescent="0.2">
      <c r="A40" s="17" t="s">
        <v>41</v>
      </c>
      <c r="C40" s="17">
        <v>2</v>
      </c>
      <c r="D40" s="17">
        <v>10</v>
      </c>
      <c r="E40" s="17" t="s">
        <v>31</v>
      </c>
      <c r="F40" s="19" t="s">
        <v>45</v>
      </c>
      <c r="G40" s="17" t="s">
        <v>32</v>
      </c>
      <c r="H40" s="17">
        <v>6</v>
      </c>
      <c r="I40" s="17">
        <v>10.23</v>
      </c>
      <c r="J40" s="17">
        <v>60.111924810765345</v>
      </c>
      <c r="K40" s="17">
        <v>8.9</v>
      </c>
      <c r="N40" s="17" t="s">
        <v>18</v>
      </c>
    </row>
    <row r="41" spans="1:14" ht="15.75" customHeight="1" x14ac:dyDescent="0.2">
      <c r="A41" s="17" t="s">
        <v>41</v>
      </c>
      <c r="C41" s="17">
        <v>2</v>
      </c>
      <c r="D41" s="17">
        <v>11</v>
      </c>
      <c r="E41" s="17" t="s">
        <v>22</v>
      </c>
      <c r="F41" s="19" t="s">
        <v>43</v>
      </c>
      <c r="G41" s="17" t="s">
        <v>44</v>
      </c>
      <c r="H41" s="17">
        <v>3.76</v>
      </c>
      <c r="I41" s="17">
        <v>10.130000000000001</v>
      </c>
      <c r="J41" s="17">
        <v>60.069138233809923</v>
      </c>
      <c r="K41" s="17">
        <v>7.85</v>
      </c>
      <c r="N41" s="17" t="s">
        <v>18</v>
      </c>
    </row>
    <row r="42" spans="1:14" ht="15.75" customHeight="1" x14ac:dyDescent="0.2">
      <c r="A42" s="17" t="s">
        <v>41</v>
      </c>
      <c r="C42" s="17">
        <v>2</v>
      </c>
      <c r="D42" s="17">
        <v>12</v>
      </c>
      <c r="E42" s="17" t="s">
        <v>22</v>
      </c>
      <c r="F42" s="19" t="s">
        <v>45</v>
      </c>
      <c r="G42" s="17" t="s">
        <v>44</v>
      </c>
      <c r="H42" s="17">
        <v>3.76</v>
      </c>
      <c r="I42" s="17">
        <v>10.210000000000001</v>
      </c>
      <c r="J42" s="17">
        <v>64.072754482758626</v>
      </c>
      <c r="K42" s="17">
        <v>10</v>
      </c>
      <c r="N42" s="17" t="s">
        <v>18</v>
      </c>
    </row>
    <row r="43" spans="1:14" ht="15.75" customHeight="1" x14ac:dyDescent="0.2">
      <c r="A43" s="17" t="s">
        <v>41</v>
      </c>
      <c r="C43" s="17">
        <v>2</v>
      </c>
      <c r="D43" s="17">
        <v>13</v>
      </c>
      <c r="E43" s="17" t="s">
        <v>49</v>
      </c>
      <c r="F43" s="19" t="s">
        <v>43</v>
      </c>
      <c r="G43" s="17" t="s">
        <v>47</v>
      </c>
      <c r="H43" s="17">
        <v>4</v>
      </c>
      <c r="I43" s="17">
        <v>10.130000000000001</v>
      </c>
      <c r="J43" s="17">
        <v>58.130244003364169</v>
      </c>
      <c r="K43" s="17">
        <v>4.9000000000000004</v>
      </c>
      <c r="N43" s="17" t="s">
        <v>18</v>
      </c>
    </row>
    <row r="44" spans="1:14" ht="15.75" customHeight="1" x14ac:dyDescent="0.2">
      <c r="A44" s="17" t="s">
        <v>41</v>
      </c>
      <c r="C44" s="17">
        <v>2</v>
      </c>
      <c r="D44" s="17">
        <v>14</v>
      </c>
      <c r="E44" s="17" t="s">
        <v>49</v>
      </c>
      <c r="F44" s="19" t="s">
        <v>45</v>
      </c>
      <c r="G44" s="17" t="s">
        <v>47</v>
      </c>
      <c r="H44" s="17">
        <v>4</v>
      </c>
      <c r="I44" s="17">
        <v>10.09</v>
      </c>
      <c r="J44" s="17">
        <v>56.655550142977297</v>
      </c>
      <c r="K44" s="17">
        <v>6.6</v>
      </c>
      <c r="N44" s="17" t="s">
        <v>18</v>
      </c>
    </row>
    <row r="45" spans="1:14" ht="15.75" customHeight="1" x14ac:dyDescent="0.2">
      <c r="A45" s="17" t="s">
        <v>41</v>
      </c>
      <c r="C45" s="17">
        <v>2</v>
      </c>
      <c r="D45" s="17">
        <v>15</v>
      </c>
      <c r="E45" s="17" t="s">
        <v>23</v>
      </c>
      <c r="F45" s="19" t="s">
        <v>43</v>
      </c>
      <c r="G45" s="17" t="s">
        <v>20</v>
      </c>
      <c r="H45" s="17">
        <v>9.6</v>
      </c>
      <c r="I45" s="17">
        <v>10</v>
      </c>
      <c r="J45" s="17">
        <v>66.457392767031124</v>
      </c>
      <c r="K45" s="17">
        <v>5.9</v>
      </c>
      <c r="N45" s="17" t="s">
        <v>18</v>
      </c>
    </row>
    <row r="46" spans="1:14" ht="15.75" customHeight="1" x14ac:dyDescent="0.2">
      <c r="A46" s="17" t="s">
        <v>41</v>
      </c>
      <c r="C46" s="17">
        <v>2</v>
      </c>
      <c r="D46" s="17">
        <v>16</v>
      </c>
      <c r="E46" s="17" t="s">
        <v>23</v>
      </c>
      <c r="F46" s="19" t="s">
        <v>45</v>
      </c>
      <c r="G46" s="17" t="s">
        <v>20</v>
      </c>
      <c r="H46" s="17">
        <v>9.6</v>
      </c>
      <c r="I46" s="17">
        <v>10.029999999999999</v>
      </c>
      <c r="J46" s="17">
        <v>68.77915175777963</v>
      </c>
      <c r="K46" s="17">
        <v>9.4</v>
      </c>
      <c r="N46" s="17" t="s">
        <v>18</v>
      </c>
    </row>
    <row r="47" spans="1:14" ht="15.75" customHeight="1" x14ac:dyDescent="0.2">
      <c r="A47" s="17" t="s">
        <v>41</v>
      </c>
      <c r="C47" s="17">
        <v>2</v>
      </c>
      <c r="D47" s="17">
        <v>17</v>
      </c>
      <c r="E47" s="17" t="s">
        <v>50</v>
      </c>
      <c r="F47" s="19" t="s">
        <v>43</v>
      </c>
      <c r="G47" s="17" t="s">
        <v>44</v>
      </c>
      <c r="H47" s="17" t="s">
        <v>25</v>
      </c>
      <c r="I47" s="17">
        <v>10.02</v>
      </c>
      <c r="J47" s="17">
        <v>62.779855744322958</v>
      </c>
      <c r="K47" s="17">
        <v>7.4</v>
      </c>
      <c r="N47" s="17" t="s">
        <v>18</v>
      </c>
    </row>
    <row r="48" spans="1:14" ht="15.75" customHeight="1" x14ac:dyDescent="0.2">
      <c r="A48" s="17" t="s">
        <v>41</v>
      </c>
      <c r="C48" s="17">
        <v>2</v>
      </c>
      <c r="D48" s="17">
        <v>18</v>
      </c>
      <c r="E48" s="17" t="s">
        <v>50</v>
      </c>
      <c r="F48" s="19" t="s">
        <v>45</v>
      </c>
      <c r="G48" s="17" t="s">
        <v>44</v>
      </c>
      <c r="H48" s="17" t="s">
        <v>25</v>
      </c>
      <c r="I48" s="17">
        <v>10.119999999999999</v>
      </c>
      <c r="J48" s="17">
        <v>70.100654936921785</v>
      </c>
      <c r="K48" s="17">
        <v>11.5</v>
      </c>
      <c r="N48" s="17" t="s">
        <v>18</v>
      </c>
    </row>
    <row r="49" spans="1:14" ht="15.75" customHeight="1" x14ac:dyDescent="0.2">
      <c r="A49" s="17" t="s">
        <v>41</v>
      </c>
      <c r="C49" s="17">
        <v>2</v>
      </c>
      <c r="D49" s="17">
        <v>19</v>
      </c>
      <c r="E49" s="17" t="s">
        <v>51</v>
      </c>
      <c r="F49" s="19" t="s">
        <v>43</v>
      </c>
      <c r="G49" s="17" t="s">
        <v>47</v>
      </c>
      <c r="H49" s="17" t="s">
        <v>52</v>
      </c>
      <c r="I49" s="17">
        <v>10.27</v>
      </c>
      <c r="J49" s="17">
        <v>47.8854823549201</v>
      </c>
      <c r="K49" s="17">
        <v>5</v>
      </c>
      <c r="N49" s="17" t="s">
        <v>18</v>
      </c>
    </row>
    <row r="50" spans="1:14" ht="15.75" customHeight="1" x14ac:dyDescent="0.2">
      <c r="A50" s="17" t="s">
        <v>41</v>
      </c>
      <c r="C50" s="17">
        <v>2</v>
      </c>
      <c r="D50" s="17">
        <v>20</v>
      </c>
      <c r="E50" s="17" t="s">
        <v>51</v>
      </c>
      <c r="F50" s="19" t="s">
        <v>45</v>
      </c>
      <c r="G50" s="17" t="s">
        <v>47</v>
      </c>
      <c r="H50" s="17" t="s">
        <v>52</v>
      </c>
      <c r="I50" s="17">
        <v>10.050000000000001</v>
      </c>
      <c r="J50" s="17">
        <v>57.046910344827587</v>
      </c>
      <c r="K50" s="17">
        <v>6.6</v>
      </c>
      <c r="N50" s="17" t="s">
        <v>18</v>
      </c>
    </row>
    <row r="51" spans="1:14" ht="15.75" customHeight="1" x14ac:dyDescent="0.2">
      <c r="A51" s="17" t="s">
        <v>41</v>
      </c>
      <c r="C51" s="17">
        <v>2</v>
      </c>
      <c r="D51" s="17">
        <v>21</v>
      </c>
      <c r="E51" s="17" t="s">
        <v>53</v>
      </c>
      <c r="F51" s="19" t="s">
        <v>43</v>
      </c>
      <c r="G51" s="17" t="s">
        <v>20</v>
      </c>
      <c r="H51" s="17" t="s">
        <v>54</v>
      </c>
      <c r="I51" s="17">
        <v>9.8699999999999992</v>
      </c>
      <c r="J51" s="17">
        <v>69.598552767031123</v>
      </c>
      <c r="K51" s="17">
        <v>6.4</v>
      </c>
      <c r="N51" s="17" t="s">
        <v>18</v>
      </c>
    </row>
    <row r="52" spans="1:14" ht="15.75" customHeight="1" x14ac:dyDescent="0.2">
      <c r="A52" s="17" t="s">
        <v>41</v>
      </c>
      <c r="C52" s="17">
        <v>2</v>
      </c>
      <c r="D52" s="17">
        <v>22</v>
      </c>
      <c r="E52" s="17" t="s">
        <v>53</v>
      </c>
      <c r="F52" s="19" t="s">
        <v>45</v>
      </c>
      <c r="G52" s="17" t="s">
        <v>20</v>
      </c>
      <c r="H52" s="17" t="s">
        <v>54</v>
      </c>
      <c r="I52" s="17">
        <v>9.89</v>
      </c>
      <c r="J52" s="17">
        <v>78.239731640033625</v>
      </c>
      <c r="K52" s="17">
        <v>8.1</v>
      </c>
      <c r="N52" s="17" t="s">
        <v>18</v>
      </c>
    </row>
    <row r="53" spans="1:14" ht="15.75" customHeight="1" x14ac:dyDescent="0.2">
      <c r="A53" s="17" t="s">
        <v>41</v>
      </c>
      <c r="C53" s="17">
        <v>2</v>
      </c>
      <c r="D53" s="17">
        <v>23</v>
      </c>
      <c r="E53" s="17" t="s">
        <v>55</v>
      </c>
      <c r="F53" s="19" t="s">
        <v>43</v>
      </c>
      <c r="G53" s="17" t="s">
        <v>20</v>
      </c>
      <c r="H53" s="17" t="s">
        <v>56</v>
      </c>
      <c r="I53" s="17">
        <v>10.3</v>
      </c>
      <c r="J53" s="17">
        <v>60.211106139613108</v>
      </c>
      <c r="K53" s="17">
        <v>3.3</v>
      </c>
      <c r="N53" s="17" t="s">
        <v>18</v>
      </c>
    </row>
    <row r="54" spans="1:14" ht="15.75" customHeight="1" x14ac:dyDescent="0.2">
      <c r="A54" s="17" t="s">
        <v>41</v>
      </c>
      <c r="C54" s="17">
        <v>2</v>
      </c>
      <c r="D54" s="17">
        <v>24</v>
      </c>
      <c r="E54" s="17" t="s">
        <v>55</v>
      </c>
      <c r="F54" s="19" t="s">
        <v>45</v>
      </c>
      <c r="G54" s="17" t="s">
        <v>20</v>
      </c>
      <c r="H54" s="17" t="s">
        <v>56</v>
      </c>
      <c r="I54" s="17">
        <v>10.06</v>
      </c>
      <c r="J54" s="17">
        <v>69.927782674516408</v>
      </c>
      <c r="K54" s="17">
        <v>3.9</v>
      </c>
      <c r="N54" s="17" t="s">
        <v>18</v>
      </c>
    </row>
    <row r="55" spans="1:14" ht="15.75" customHeight="1" x14ac:dyDescent="0.2">
      <c r="A55" s="17" t="s">
        <v>41</v>
      </c>
      <c r="C55" s="17">
        <v>2</v>
      </c>
      <c r="D55" s="17">
        <v>25</v>
      </c>
      <c r="E55" s="17" t="s">
        <v>57</v>
      </c>
      <c r="F55" s="19" t="s">
        <v>43</v>
      </c>
      <c r="G55" s="17" t="s">
        <v>32</v>
      </c>
      <c r="H55" s="17" t="s">
        <v>56</v>
      </c>
      <c r="I55" s="17">
        <v>10.15</v>
      </c>
      <c r="J55" s="17">
        <v>83.64649604709841</v>
      </c>
      <c r="K55" s="17">
        <v>2.1</v>
      </c>
      <c r="N55" s="17" t="s">
        <v>18</v>
      </c>
    </row>
    <row r="56" spans="1:14" ht="15.75" customHeight="1" x14ac:dyDescent="0.2">
      <c r="A56" s="17" t="s">
        <v>41</v>
      </c>
      <c r="C56" s="17">
        <v>2</v>
      </c>
      <c r="D56" s="17">
        <v>26</v>
      </c>
      <c r="E56" s="17" t="s">
        <v>58</v>
      </c>
      <c r="F56" s="19" t="s">
        <v>45</v>
      </c>
      <c r="G56" s="17" t="s">
        <v>32</v>
      </c>
      <c r="H56" s="17" t="s">
        <v>56</v>
      </c>
      <c r="I56" s="17">
        <v>10.18</v>
      </c>
      <c r="J56" s="17">
        <v>69.834483431455013</v>
      </c>
      <c r="K56" s="17">
        <v>2.9</v>
      </c>
      <c r="N56" s="17" t="s">
        <v>18</v>
      </c>
    </row>
    <row r="57" spans="1:14" ht="15.75" customHeight="1" x14ac:dyDescent="0.2">
      <c r="A57" s="17" t="s">
        <v>41</v>
      </c>
      <c r="C57" s="17">
        <v>2</v>
      </c>
      <c r="D57" s="17">
        <v>27</v>
      </c>
      <c r="E57" s="17" t="s">
        <v>28</v>
      </c>
      <c r="F57" s="19" t="s">
        <v>59</v>
      </c>
      <c r="G57" s="17" t="s">
        <v>60</v>
      </c>
      <c r="H57" s="13" t="s">
        <v>29</v>
      </c>
      <c r="I57" s="17">
        <v>10.25</v>
      </c>
      <c r="J57" s="17">
        <v>62.765518923465102</v>
      </c>
      <c r="K57" s="17">
        <v>10.199999999999999</v>
      </c>
      <c r="N57" s="17" t="s">
        <v>18</v>
      </c>
    </row>
    <row r="58" spans="1:14" ht="15.75" customHeight="1" x14ac:dyDescent="0.2">
      <c r="A58" s="17" t="s">
        <v>41</v>
      </c>
      <c r="C58" s="17">
        <v>2</v>
      </c>
      <c r="D58" s="17">
        <v>28</v>
      </c>
      <c r="E58" s="17" t="s">
        <v>61</v>
      </c>
      <c r="F58" s="19" t="s">
        <v>29</v>
      </c>
      <c r="G58" s="17" t="s">
        <v>60</v>
      </c>
      <c r="H58" s="13" t="s">
        <v>29</v>
      </c>
      <c r="I58" s="17">
        <v>10.33</v>
      </c>
      <c r="J58" s="17">
        <v>65.191673742640873</v>
      </c>
      <c r="K58" s="17">
        <v>11</v>
      </c>
      <c r="N58" s="17" t="s">
        <v>18</v>
      </c>
    </row>
    <row r="59" spans="1:14" ht="15.75" customHeight="1" x14ac:dyDescent="0.2">
      <c r="A59" s="17" t="s">
        <v>41</v>
      </c>
      <c r="C59" s="17">
        <v>3</v>
      </c>
      <c r="D59" s="17">
        <v>1</v>
      </c>
      <c r="E59" s="17" t="s">
        <v>42</v>
      </c>
      <c r="F59" s="18" t="s">
        <v>43</v>
      </c>
      <c r="G59" s="17" t="s">
        <v>44</v>
      </c>
      <c r="H59" s="17">
        <v>4</v>
      </c>
      <c r="I59" s="17">
        <v>10.16</v>
      </c>
      <c r="J59" s="17">
        <v>54.380628023549193</v>
      </c>
      <c r="K59" s="17">
        <v>1.5</v>
      </c>
      <c r="N59" s="17" t="s">
        <v>18</v>
      </c>
    </row>
    <row r="60" spans="1:14" ht="15.75" customHeight="1" x14ac:dyDescent="0.2">
      <c r="A60" s="17" t="s">
        <v>41</v>
      </c>
      <c r="C60" s="17">
        <v>3</v>
      </c>
      <c r="D60" s="17">
        <v>2</v>
      </c>
      <c r="E60" s="17" t="s">
        <v>42</v>
      </c>
      <c r="F60" s="19" t="s">
        <v>45</v>
      </c>
      <c r="G60" s="17" t="s">
        <v>44</v>
      </c>
      <c r="H60" s="17">
        <v>4</v>
      </c>
      <c r="I60" s="17">
        <v>10.15</v>
      </c>
      <c r="J60" s="17">
        <v>56.325143818334737</v>
      </c>
      <c r="K60" s="17">
        <v>3.4</v>
      </c>
      <c r="N60" s="17" t="s">
        <v>18</v>
      </c>
    </row>
    <row r="61" spans="1:14" ht="15.75" customHeight="1" x14ac:dyDescent="0.2">
      <c r="A61" s="17" t="s">
        <v>41</v>
      </c>
      <c r="C61" s="17">
        <v>3</v>
      </c>
      <c r="D61" s="17">
        <v>3</v>
      </c>
      <c r="E61" s="17" t="s">
        <v>46</v>
      </c>
      <c r="F61" s="19" t="s">
        <v>43</v>
      </c>
      <c r="G61" s="17" t="s">
        <v>47</v>
      </c>
      <c r="H61" s="17">
        <v>5</v>
      </c>
      <c r="I61" s="17">
        <v>10.27</v>
      </c>
      <c r="J61" s="17">
        <v>54.460148124474344</v>
      </c>
      <c r="K61" s="17">
        <v>5.4</v>
      </c>
      <c r="N61" s="17" t="s">
        <v>18</v>
      </c>
    </row>
    <row r="62" spans="1:14" ht="15.75" customHeight="1" x14ac:dyDescent="0.2">
      <c r="A62" s="17" t="s">
        <v>41</v>
      </c>
      <c r="C62" s="17">
        <v>3</v>
      </c>
      <c r="D62" s="17">
        <v>4</v>
      </c>
      <c r="E62" s="17" t="s">
        <v>46</v>
      </c>
      <c r="F62" s="19" t="s">
        <v>45</v>
      </c>
      <c r="G62" s="17" t="s">
        <v>47</v>
      </c>
      <c r="H62" s="17">
        <v>5</v>
      </c>
      <c r="I62" s="17">
        <v>10.08</v>
      </c>
      <c r="J62" s="17">
        <v>61.164052884777135</v>
      </c>
      <c r="K62" s="17">
        <v>3.9</v>
      </c>
      <c r="N62" s="17" t="s">
        <v>18</v>
      </c>
    </row>
    <row r="63" spans="1:14" ht="15.75" customHeight="1" x14ac:dyDescent="0.2">
      <c r="A63" s="17" t="s">
        <v>41</v>
      </c>
      <c r="C63" s="17">
        <v>3</v>
      </c>
      <c r="D63" s="17">
        <v>5</v>
      </c>
      <c r="E63" s="17" t="s">
        <v>21</v>
      </c>
      <c r="F63" s="19" t="s">
        <v>43</v>
      </c>
      <c r="G63" s="17" t="s">
        <v>20</v>
      </c>
      <c r="H63" s="17">
        <v>6</v>
      </c>
      <c r="I63" s="17">
        <v>9.9600000000000009</v>
      </c>
      <c r="J63" s="17">
        <v>63.884629503784694</v>
      </c>
      <c r="K63" s="17">
        <v>5.6</v>
      </c>
      <c r="N63" s="17" t="s">
        <v>18</v>
      </c>
    </row>
    <row r="64" spans="1:14" ht="15.75" customHeight="1" x14ac:dyDescent="0.2">
      <c r="A64" s="17" t="s">
        <v>41</v>
      </c>
      <c r="C64" s="17">
        <v>3</v>
      </c>
      <c r="D64" s="17">
        <v>6</v>
      </c>
      <c r="E64" s="17" t="s">
        <v>21</v>
      </c>
      <c r="F64" s="19" t="s">
        <v>45</v>
      </c>
      <c r="G64" s="17" t="s">
        <v>20</v>
      </c>
      <c r="H64" s="17">
        <v>6</v>
      </c>
      <c r="I64" s="17">
        <v>10.02</v>
      </c>
      <c r="J64" s="17">
        <v>56.003733624894871</v>
      </c>
      <c r="K64" s="17">
        <v>2.8</v>
      </c>
      <c r="N64" s="17" t="s">
        <v>18</v>
      </c>
    </row>
    <row r="65" spans="1:14" ht="15.75" customHeight="1" x14ac:dyDescent="0.2">
      <c r="A65" s="17" t="s">
        <v>41</v>
      </c>
      <c r="C65" s="17">
        <v>3</v>
      </c>
      <c r="D65" s="17">
        <v>7</v>
      </c>
      <c r="E65" s="17" t="s">
        <v>48</v>
      </c>
      <c r="F65" s="19" t="s">
        <v>43</v>
      </c>
      <c r="G65" s="17" t="s">
        <v>20</v>
      </c>
      <c r="H65" s="17">
        <v>16</v>
      </c>
      <c r="I65" s="17">
        <v>10.11</v>
      </c>
      <c r="J65" s="17">
        <v>57.630905803195965</v>
      </c>
      <c r="K65" s="17">
        <v>2.1</v>
      </c>
      <c r="N65" s="17" t="s">
        <v>18</v>
      </c>
    </row>
    <row r="66" spans="1:14" ht="15.75" customHeight="1" x14ac:dyDescent="0.2">
      <c r="A66" s="17" t="s">
        <v>41</v>
      </c>
      <c r="C66" s="17">
        <v>3</v>
      </c>
      <c r="D66" s="17">
        <v>8</v>
      </c>
      <c r="E66" s="17" t="s">
        <v>48</v>
      </c>
      <c r="F66" s="19" t="s">
        <v>45</v>
      </c>
      <c r="G66" s="17" t="s">
        <v>20</v>
      </c>
      <c r="H66" s="17">
        <v>16</v>
      </c>
      <c r="I66" s="17">
        <v>10.19</v>
      </c>
      <c r="J66" s="17">
        <v>56.555978031959633</v>
      </c>
      <c r="K66" s="17">
        <v>5.5</v>
      </c>
      <c r="N66" s="17" t="s">
        <v>18</v>
      </c>
    </row>
    <row r="67" spans="1:14" ht="15.75" customHeight="1" x14ac:dyDescent="0.2">
      <c r="A67" s="17" t="s">
        <v>41</v>
      </c>
      <c r="C67" s="17">
        <v>3</v>
      </c>
      <c r="D67" s="17">
        <v>9</v>
      </c>
      <c r="E67" s="17" t="s">
        <v>31</v>
      </c>
      <c r="F67" s="19" t="s">
        <v>43</v>
      </c>
      <c r="G67" s="17" t="s">
        <v>32</v>
      </c>
      <c r="H67" s="17">
        <v>6</v>
      </c>
      <c r="I67" s="17">
        <v>10.24</v>
      </c>
      <c r="J67" s="17">
        <v>57.291792363330529</v>
      </c>
      <c r="K67" s="17">
        <v>1</v>
      </c>
      <c r="N67" s="17" t="s">
        <v>18</v>
      </c>
    </row>
    <row r="68" spans="1:14" ht="15.75" customHeight="1" x14ac:dyDescent="0.2">
      <c r="A68" s="17" t="s">
        <v>41</v>
      </c>
      <c r="C68" s="17">
        <v>3</v>
      </c>
      <c r="D68" s="17">
        <v>10</v>
      </c>
      <c r="E68" s="17" t="s">
        <v>31</v>
      </c>
      <c r="F68" s="19" t="s">
        <v>45</v>
      </c>
      <c r="G68" s="17" t="s">
        <v>32</v>
      </c>
      <c r="H68" s="17">
        <v>6</v>
      </c>
      <c r="I68" s="17">
        <v>9.8000000000000007</v>
      </c>
      <c r="J68" s="17">
        <v>65.062951724137932</v>
      </c>
      <c r="K68" s="17">
        <v>3.9</v>
      </c>
      <c r="N68" s="17" t="s">
        <v>18</v>
      </c>
    </row>
    <row r="69" spans="1:14" ht="15.75" customHeight="1" x14ac:dyDescent="0.2">
      <c r="A69" s="17" t="s">
        <v>41</v>
      </c>
      <c r="C69" s="17">
        <v>3</v>
      </c>
      <c r="D69" s="17">
        <v>11</v>
      </c>
      <c r="E69" s="17" t="s">
        <v>22</v>
      </c>
      <c r="F69" s="19" t="s">
        <v>43</v>
      </c>
      <c r="G69" s="17" t="s">
        <v>44</v>
      </c>
      <c r="H69" s="17">
        <v>3.76</v>
      </c>
      <c r="I69" s="17">
        <v>9.99</v>
      </c>
      <c r="J69" s="17">
        <v>61.151991555929349</v>
      </c>
      <c r="K69" s="17">
        <v>6.7</v>
      </c>
      <c r="N69" s="17" t="s">
        <v>18</v>
      </c>
    </row>
    <row r="70" spans="1:14" ht="15.75" customHeight="1" x14ac:dyDescent="0.2">
      <c r="A70" s="17" t="s">
        <v>41</v>
      </c>
      <c r="C70" s="17">
        <v>3</v>
      </c>
      <c r="D70" s="17">
        <v>12</v>
      </c>
      <c r="E70" s="17" t="s">
        <v>22</v>
      </c>
      <c r="F70" s="19" t="s">
        <v>45</v>
      </c>
      <c r="G70" s="17" t="s">
        <v>44</v>
      </c>
      <c r="H70" s="17">
        <v>3.76</v>
      </c>
      <c r="I70" s="17">
        <v>9.86</v>
      </c>
      <c r="J70" s="17">
        <v>70.670366492851144</v>
      </c>
      <c r="K70" s="17">
        <v>9</v>
      </c>
      <c r="N70" s="17" t="s">
        <v>18</v>
      </c>
    </row>
    <row r="71" spans="1:14" ht="15.75" customHeight="1" x14ac:dyDescent="0.2">
      <c r="A71" s="17" t="s">
        <v>41</v>
      </c>
      <c r="C71" s="17">
        <v>3</v>
      </c>
      <c r="D71" s="17">
        <v>13</v>
      </c>
      <c r="E71" s="17" t="s">
        <v>49</v>
      </c>
      <c r="F71" s="19" t="s">
        <v>43</v>
      </c>
      <c r="G71" s="17" t="s">
        <v>47</v>
      </c>
      <c r="H71" s="17">
        <v>4</v>
      </c>
      <c r="I71" s="17">
        <v>10.18</v>
      </c>
      <c r="J71" s="17">
        <v>56.086962085786375</v>
      </c>
      <c r="K71" s="17">
        <v>3</v>
      </c>
      <c r="N71" s="17" t="s">
        <v>18</v>
      </c>
    </row>
    <row r="72" spans="1:14" ht="15.75" customHeight="1" x14ac:dyDescent="0.2">
      <c r="A72" s="17" t="s">
        <v>41</v>
      </c>
      <c r="C72" s="17">
        <v>3</v>
      </c>
      <c r="D72" s="17">
        <v>14</v>
      </c>
      <c r="E72" s="17" t="s">
        <v>49</v>
      </c>
      <c r="F72" s="19" t="s">
        <v>45</v>
      </c>
      <c r="G72" s="17" t="s">
        <v>47</v>
      </c>
      <c r="H72" s="17">
        <v>4</v>
      </c>
      <c r="I72" s="17">
        <v>10.17</v>
      </c>
      <c r="J72" s="17">
        <v>58.981970025231277</v>
      </c>
      <c r="K72" s="17">
        <v>5</v>
      </c>
      <c r="N72" s="17" t="s">
        <v>18</v>
      </c>
    </row>
    <row r="73" spans="1:14" ht="15.75" customHeight="1" x14ac:dyDescent="0.2">
      <c r="A73" s="17" t="s">
        <v>41</v>
      </c>
      <c r="C73" s="17">
        <v>3</v>
      </c>
      <c r="D73" s="17">
        <v>15</v>
      </c>
      <c r="E73" s="17" t="s">
        <v>23</v>
      </c>
      <c r="F73" s="19" t="s">
        <v>43</v>
      </c>
      <c r="G73" s="17" t="s">
        <v>20</v>
      </c>
      <c r="H73" s="17">
        <v>9.6</v>
      </c>
      <c r="I73" s="17">
        <v>10.15</v>
      </c>
      <c r="J73" s="17">
        <v>64.298443397813287</v>
      </c>
      <c r="K73" s="17">
        <v>4.5999999999999996</v>
      </c>
      <c r="N73" s="17" t="s">
        <v>18</v>
      </c>
    </row>
    <row r="74" spans="1:14" ht="15.75" customHeight="1" x14ac:dyDescent="0.2">
      <c r="A74" s="17" t="s">
        <v>41</v>
      </c>
      <c r="C74" s="17">
        <v>3</v>
      </c>
      <c r="D74" s="17">
        <v>16</v>
      </c>
      <c r="E74" s="17" t="s">
        <v>23</v>
      </c>
      <c r="F74" s="19" t="s">
        <v>45</v>
      </c>
      <c r="G74" s="17" t="s">
        <v>20</v>
      </c>
      <c r="H74" s="17">
        <v>9.6</v>
      </c>
      <c r="I74" s="17">
        <v>10.01</v>
      </c>
      <c r="J74" s="17">
        <v>68.57465056349875</v>
      </c>
      <c r="K74" s="17">
        <v>6.8</v>
      </c>
      <c r="N74" s="17" t="s">
        <v>18</v>
      </c>
    </row>
    <row r="75" spans="1:14" ht="15.75" customHeight="1" x14ac:dyDescent="0.2">
      <c r="A75" s="17" t="s">
        <v>41</v>
      </c>
      <c r="C75" s="17">
        <v>3</v>
      </c>
      <c r="D75" s="17">
        <v>17</v>
      </c>
      <c r="E75" s="17" t="s">
        <v>50</v>
      </c>
      <c r="F75" s="19" t="s">
        <v>43</v>
      </c>
      <c r="G75" s="17" t="s">
        <v>44</v>
      </c>
      <c r="H75" s="17" t="s">
        <v>25</v>
      </c>
      <c r="I75" s="17">
        <v>9.91</v>
      </c>
      <c r="J75" s="17">
        <v>65.570366089150539</v>
      </c>
      <c r="K75" s="17">
        <v>1.7</v>
      </c>
      <c r="N75" s="17" t="s">
        <v>18</v>
      </c>
    </row>
    <row r="76" spans="1:14" ht="15.75" customHeight="1" x14ac:dyDescent="0.2">
      <c r="A76" s="17" t="s">
        <v>41</v>
      </c>
      <c r="C76" s="17">
        <v>3</v>
      </c>
      <c r="D76" s="17">
        <v>18</v>
      </c>
      <c r="E76" s="17" t="s">
        <v>50</v>
      </c>
      <c r="F76" s="19" t="s">
        <v>45</v>
      </c>
      <c r="G76" s="17" t="s">
        <v>44</v>
      </c>
      <c r="H76" s="17" t="s">
        <v>25</v>
      </c>
      <c r="I76" s="17">
        <v>9.8800000000000008</v>
      </c>
      <c r="J76" s="17">
        <v>65.92236312867955</v>
      </c>
      <c r="K76" s="17">
        <v>2.5</v>
      </c>
      <c r="N76" s="17" t="s">
        <v>18</v>
      </c>
    </row>
    <row r="77" spans="1:14" ht="15.75" customHeight="1" x14ac:dyDescent="0.2">
      <c r="A77" s="17" t="s">
        <v>41</v>
      </c>
      <c r="C77" s="17">
        <v>3</v>
      </c>
      <c r="D77" s="17">
        <v>19</v>
      </c>
      <c r="E77" s="17" t="s">
        <v>51</v>
      </c>
      <c r="F77" s="19" t="s">
        <v>43</v>
      </c>
      <c r="G77" s="17" t="s">
        <v>47</v>
      </c>
      <c r="H77" s="17" t="s">
        <v>52</v>
      </c>
      <c r="I77" s="17">
        <v>10.01</v>
      </c>
      <c r="J77" s="17">
        <v>51.467619680403708</v>
      </c>
      <c r="K77" s="17">
        <v>2.5</v>
      </c>
      <c r="N77" s="17" t="s">
        <v>18</v>
      </c>
    </row>
    <row r="78" spans="1:14" ht="15.75" customHeight="1" x14ac:dyDescent="0.2">
      <c r="A78" s="17" t="s">
        <v>41</v>
      </c>
      <c r="C78" s="17">
        <v>3</v>
      </c>
      <c r="D78" s="17">
        <v>20</v>
      </c>
      <c r="E78" s="17" t="s">
        <v>51</v>
      </c>
      <c r="F78" s="19" t="s">
        <v>45</v>
      </c>
      <c r="G78" s="17" t="s">
        <v>47</v>
      </c>
      <c r="H78" s="17" t="s">
        <v>52</v>
      </c>
      <c r="I78" s="17">
        <v>9.8800000000000008</v>
      </c>
      <c r="J78" s="17">
        <v>56.054185231286787</v>
      </c>
      <c r="K78" s="17">
        <v>3.6</v>
      </c>
      <c r="N78" s="17" t="s">
        <v>18</v>
      </c>
    </row>
    <row r="79" spans="1:14" ht="15.75" customHeight="1" x14ac:dyDescent="0.2">
      <c r="A79" s="17" t="s">
        <v>41</v>
      </c>
      <c r="C79" s="17">
        <v>3</v>
      </c>
      <c r="D79" s="17">
        <v>21</v>
      </c>
      <c r="E79" s="17" t="s">
        <v>53</v>
      </c>
      <c r="F79" s="19" t="s">
        <v>43</v>
      </c>
      <c r="G79" s="17" t="s">
        <v>20</v>
      </c>
      <c r="H79" s="17" t="s">
        <v>54</v>
      </c>
      <c r="I79" s="17">
        <v>10.11</v>
      </c>
      <c r="J79" s="17">
        <v>65.644346038687985</v>
      </c>
      <c r="K79" s="17">
        <v>3.8</v>
      </c>
      <c r="N79" s="17" t="s">
        <v>18</v>
      </c>
    </row>
    <row r="80" spans="1:14" ht="15.75" customHeight="1" x14ac:dyDescent="0.2">
      <c r="A80" s="17" t="s">
        <v>41</v>
      </c>
      <c r="C80" s="17">
        <v>3</v>
      </c>
      <c r="D80" s="17">
        <v>22</v>
      </c>
      <c r="E80" s="17" t="s">
        <v>53</v>
      </c>
      <c r="F80" s="19" t="s">
        <v>45</v>
      </c>
      <c r="G80" s="17" t="s">
        <v>20</v>
      </c>
      <c r="H80" s="17" t="s">
        <v>54</v>
      </c>
      <c r="I80" s="17">
        <v>10.15</v>
      </c>
      <c r="J80" s="17">
        <v>66.383205214465946</v>
      </c>
      <c r="K80" s="17">
        <v>6.7</v>
      </c>
      <c r="N80" s="17" t="s">
        <v>18</v>
      </c>
    </row>
    <row r="81" spans="1:14" ht="15.75" customHeight="1" x14ac:dyDescent="0.2">
      <c r="A81" s="17" t="s">
        <v>41</v>
      </c>
      <c r="C81" s="17">
        <v>3</v>
      </c>
      <c r="D81" s="17">
        <v>23</v>
      </c>
      <c r="E81" s="17" t="s">
        <v>55</v>
      </c>
      <c r="F81" s="19" t="s">
        <v>43</v>
      </c>
      <c r="G81" s="17" t="s">
        <v>20</v>
      </c>
      <c r="H81" s="17" t="s">
        <v>56</v>
      </c>
      <c r="I81" s="17">
        <v>10.28</v>
      </c>
      <c r="J81" s="17">
        <v>64.680196871320433</v>
      </c>
      <c r="K81" s="17">
        <v>1.4</v>
      </c>
      <c r="N81" s="17" t="s">
        <v>18</v>
      </c>
    </row>
    <row r="82" spans="1:14" ht="15.75" customHeight="1" x14ac:dyDescent="0.2">
      <c r="A82" s="17" t="s">
        <v>41</v>
      </c>
      <c r="C82" s="17">
        <v>3</v>
      </c>
      <c r="D82" s="17">
        <v>24</v>
      </c>
      <c r="E82" s="17" t="s">
        <v>55</v>
      </c>
      <c r="F82" s="19" t="s">
        <v>45</v>
      </c>
      <c r="G82" s="17" t="s">
        <v>20</v>
      </c>
      <c r="H82" s="17" t="s">
        <v>56</v>
      </c>
      <c r="I82" s="17">
        <v>10.08</v>
      </c>
      <c r="J82" s="17">
        <v>68.118672901597989</v>
      </c>
      <c r="K82" s="17">
        <v>1.5</v>
      </c>
      <c r="N82" s="17" t="s">
        <v>18</v>
      </c>
    </row>
    <row r="83" spans="1:14" ht="15.75" customHeight="1" x14ac:dyDescent="0.2">
      <c r="A83" s="17" t="s">
        <v>41</v>
      </c>
      <c r="C83" s="17">
        <v>3</v>
      </c>
      <c r="D83" s="17">
        <v>25</v>
      </c>
      <c r="E83" s="17" t="s">
        <v>57</v>
      </c>
      <c r="F83" s="19" t="s">
        <v>43</v>
      </c>
      <c r="G83" s="17" t="s">
        <v>32</v>
      </c>
      <c r="H83" s="17" t="s">
        <v>56</v>
      </c>
      <c r="I83" s="17">
        <v>9.98</v>
      </c>
      <c r="J83" s="17">
        <v>76.659184659377644</v>
      </c>
      <c r="K83" s="17">
        <v>2.5</v>
      </c>
      <c r="N83" s="17" t="s">
        <v>18</v>
      </c>
    </row>
    <row r="84" spans="1:14" ht="15.75" customHeight="1" x14ac:dyDescent="0.2">
      <c r="A84" s="17" t="s">
        <v>41</v>
      </c>
      <c r="C84" s="17">
        <v>3</v>
      </c>
      <c r="D84" s="17">
        <v>26</v>
      </c>
      <c r="E84" s="17" t="s">
        <v>58</v>
      </c>
      <c r="F84" s="19" t="s">
        <v>45</v>
      </c>
      <c r="G84" s="17" t="s">
        <v>32</v>
      </c>
      <c r="H84" s="17" t="s">
        <v>56</v>
      </c>
      <c r="I84" s="17">
        <v>10.1</v>
      </c>
      <c r="J84" s="17">
        <v>75.312760975609748</v>
      </c>
      <c r="K84" s="17">
        <v>4.0999999999999996</v>
      </c>
      <c r="N84" s="17" t="s">
        <v>18</v>
      </c>
    </row>
    <row r="85" spans="1:14" ht="15.75" customHeight="1" x14ac:dyDescent="0.2">
      <c r="A85" s="17" t="s">
        <v>41</v>
      </c>
      <c r="C85" s="17">
        <v>3</v>
      </c>
      <c r="D85" s="17">
        <v>27</v>
      </c>
      <c r="E85" s="17" t="s">
        <v>28</v>
      </c>
      <c r="F85" s="19" t="s">
        <v>59</v>
      </c>
      <c r="G85" s="17" t="s">
        <v>60</v>
      </c>
      <c r="H85" s="13" t="s">
        <v>29</v>
      </c>
      <c r="I85" s="17">
        <v>9.77</v>
      </c>
      <c r="J85" s="17">
        <v>71.328598351555939</v>
      </c>
      <c r="K85" s="17">
        <v>1.7</v>
      </c>
      <c r="N85" s="17" t="s">
        <v>18</v>
      </c>
    </row>
    <row r="86" spans="1:14" ht="15.75" customHeight="1" x14ac:dyDescent="0.2">
      <c r="A86" s="17" t="s">
        <v>41</v>
      </c>
      <c r="C86" s="17">
        <v>3</v>
      </c>
      <c r="D86" s="17">
        <v>28</v>
      </c>
      <c r="E86" s="17" t="s">
        <v>61</v>
      </c>
      <c r="F86" s="19" t="s">
        <v>29</v>
      </c>
      <c r="G86" s="17" t="s">
        <v>60</v>
      </c>
      <c r="H86" s="13" t="s">
        <v>29</v>
      </c>
      <c r="I86" s="17">
        <v>10.1</v>
      </c>
      <c r="J86" s="17">
        <v>58.991336585365858</v>
      </c>
      <c r="K86" s="17">
        <v>6.6</v>
      </c>
      <c r="N86" s="17" t="s">
        <v>18</v>
      </c>
    </row>
    <row r="87" spans="1:14" ht="15.75" customHeight="1" x14ac:dyDescent="0.2">
      <c r="A87" s="17" t="s">
        <v>41</v>
      </c>
      <c r="C87" s="17">
        <v>4</v>
      </c>
      <c r="D87" s="17">
        <v>1</v>
      </c>
      <c r="E87" s="17" t="s">
        <v>42</v>
      </c>
      <c r="F87" s="18" t="s">
        <v>43</v>
      </c>
      <c r="G87" s="17" t="s">
        <v>44</v>
      </c>
      <c r="H87" s="17">
        <v>4</v>
      </c>
      <c r="I87" s="17">
        <v>10.210000000000001</v>
      </c>
      <c r="J87" s="17">
        <v>57.859195862068965</v>
      </c>
      <c r="K87" s="17">
        <v>5.6</v>
      </c>
      <c r="N87" s="17" t="s">
        <v>18</v>
      </c>
    </row>
    <row r="88" spans="1:14" ht="15.75" customHeight="1" x14ac:dyDescent="0.2">
      <c r="A88" s="17" t="s">
        <v>41</v>
      </c>
      <c r="C88" s="17">
        <v>4</v>
      </c>
      <c r="D88" s="17">
        <v>2</v>
      </c>
      <c r="E88" s="17" t="s">
        <v>42</v>
      </c>
      <c r="F88" s="19" t="s">
        <v>45</v>
      </c>
      <c r="G88" s="17" t="s">
        <v>44</v>
      </c>
      <c r="H88" s="17">
        <v>4</v>
      </c>
      <c r="I88" s="17">
        <v>10.11</v>
      </c>
      <c r="J88" s="17">
        <v>56.496583212783854</v>
      </c>
      <c r="K88" s="17">
        <v>2.8</v>
      </c>
      <c r="N88" s="17" t="s">
        <v>18</v>
      </c>
    </row>
    <row r="89" spans="1:14" ht="15.75" customHeight="1" x14ac:dyDescent="0.2">
      <c r="A89" s="17" t="s">
        <v>41</v>
      </c>
      <c r="C89" s="17">
        <v>4</v>
      </c>
      <c r="D89" s="17">
        <v>3</v>
      </c>
      <c r="E89" s="17" t="s">
        <v>46</v>
      </c>
      <c r="F89" s="19" t="s">
        <v>43</v>
      </c>
      <c r="G89" s="17" t="s">
        <v>47</v>
      </c>
      <c r="H89" s="17">
        <v>5</v>
      </c>
      <c r="I89" s="17">
        <v>10.050000000000001</v>
      </c>
      <c r="J89" s="17">
        <v>56.058292514718246</v>
      </c>
      <c r="K89" s="17">
        <v>7.7</v>
      </c>
      <c r="N89" s="17" t="s">
        <v>18</v>
      </c>
    </row>
    <row r="90" spans="1:14" ht="15.75" customHeight="1" x14ac:dyDescent="0.2">
      <c r="A90" s="17" t="s">
        <v>41</v>
      </c>
      <c r="C90" s="17">
        <v>4</v>
      </c>
      <c r="D90" s="17">
        <v>4</v>
      </c>
      <c r="E90" s="17" t="s">
        <v>46</v>
      </c>
      <c r="F90" s="19" t="s">
        <v>45</v>
      </c>
      <c r="G90" s="17" t="s">
        <v>47</v>
      </c>
      <c r="H90" s="17">
        <v>5</v>
      </c>
      <c r="I90" s="17">
        <v>10.24</v>
      </c>
      <c r="J90" s="17">
        <v>52.322606291000845</v>
      </c>
      <c r="K90" s="17">
        <v>4</v>
      </c>
      <c r="N90" s="17" t="s">
        <v>18</v>
      </c>
    </row>
    <row r="91" spans="1:14" ht="15.75" customHeight="1" x14ac:dyDescent="0.2">
      <c r="A91" s="17" t="s">
        <v>41</v>
      </c>
      <c r="C91" s="17">
        <v>4</v>
      </c>
      <c r="D91" s="17">
        <v>5</v>
      </c>
      <c r="E91" s="17" t="s">
        <v>21</v>
      </c>
      <c r="F91" s="19" t="s">
        <v>43</v>
      </c>
      <c r="G91" s="17" t="s">
        <v>20</v>
      </c>
      <c r="H91" s="17">
        <v>6</v>
      </c>
      <c r="I91" s="17">
        <v>9.98</v>
      </c>
      <c r="J91" s="17">
        <v>60.645769890664418</v>
      </c>
      <c r="K91" s="17">
        <v>4.0999999999999996</v>
      </c>
      <c r="N91" s="17" t="s">
        <v>18</v>
      </c>
    </row>
    <row r="92" spans="1:14" ht="15.75" customHeight="1" x14ac:dyDescent="0.2">
      <c r="A92" s="17" t="s">
        <v>41</v>
      </c>
      <c r="C92" s="17">
        <v>4</v>
      </c>
      <c r="D92" s="17">
        <v>6</v>
      </c>
      <c r="E92" s="17" t="s">
        <v>21</v>
      </c>
      <c r="F92" s="19" t="s">
        <v>45</v>
      </c>
      <c r="G92" s="17" t="s">
        <v>20</v>
      </c>
      <c r="H92" s="17">
        <v>6</v>
      </c>
      <c r="I92" s="17">
        <v>10.19</v>
      </c>
      <c r="J92" s="17">
        <v>65.074105298570231</v>
      </c>
      <c r="K92" s="17">
        <v>17.7</v>
      </c>
      <c r="N92" s="17" t="s">
        <v>18</v>
      </c>
    </row>
    <row r="93" spans="1:14" ht="15.75" customHeight="1" x14ac:dyDescent="0.2">
      <c r="A93" s="17" t="s">
        <v>41</v>
      </c>
      <c r="C93" s="17">
        <v>4</v>
      </c>
      <c r="D93" s="17">
        <v>7</v>
      </c>
      <c r="E93" s="17" t="s">
        <v>48</v>
      </c>
      <c r="F93" s="19" t="s">
        <v>43</v>
      </c>
      <c r="G93" s="17" t="s">
        <v>20</v>
      </c>
      <c r="H93" s="17">
        <v>16</v>
      </c>
      <c r="I93" s="17">
        <v>10.17</v>
      </c>
      <c r="J93" s="17">
        <v>59.128236534903287</v>
      </c>
      <c r="K93" s="17">
        <v>4.2</v>
      </c>
      <c r="N93" s="17" t="s">
        <v>18</v>
      </c>
    </row>
    <row r="94" spans="1:14" ht="15.75" customHeight="1" x14ac:dyDescent="0.2">
      <c r="A94" s="17" t="s">
        <v>41</v>
      </c>
      <c r="C94" s="17">
        <v>4</v>
      </c>
      <c r="D94" s="17">
        <v>8</v>
      </c>
      <c r="E94" s="17" t="s">
        <v>48</v>
      </c>
      <c r="F94" s="19" t="s">
        <v>45</v>
      </c>
      <c r="G94" s="17" t="s">
        <v>20</v>
      </c>
      <c r="H94" s="17">
        <v>16</v>
      </c>
      <c r="I94" s="17">
        <v>10.27</v>
      </c>
      <c r="J94" s="17">
        <v>59.135466005046261</v>
      </c>
      <c r="K94" s="17">
        <v>5.5</v>
      </c>
      <c r="N94" s="17" t="s">
        <v>18</v>
      </c>
    </row>
    <row r="95" spans="1:14" ht="15.75" customHeight="1" x14ac:dyDescent="0.2">
      <c r="A95" s="17" t="s">
        <v>41</v>
      </c>
      <c r="C95" s="17">
        <v>4</v>
      </c>
      <c r="D95" s="17">
        <v>9</v>
      </c>
      <c r="E95" s="17" t="s">
        <v>31</v>
      </c>
      <c r="F95" s="19" t="s">
        <v>43</v>
      </c>
      <c r="G95" s="17" t="s">
        <v>32</v>
      </c>
      <c r="H95" s="17">
        <v>6</v>
      </c>
      <c r="I95" s="17">
        <v>10.130000000000001</v>
      </c>
      <c r="J95" s="17">
        <v>58.605821833473506</v>
      </c>
      <c r="K95" s="17">
        <v>4.9000000000000004</v>
      </c>
      <c r="N95" s="17" t="s">
        <v>18</v>
      </c>
    </row>
    <row r="96" spans="1:14" ht="15.75" customHeight="1" x14ac:dyDescent="0.2">
      <c r="A96" s="17" t="s">
        <v>41</v>
      </c>
      <c r="C96" s="17">
        <v>4</v>
      </c>
      <c r="D96" s="17">
        <v>10</v>
      </c>
      <c r="E96" s="17" t="s">
        <v>31</v>
      </c>
      <c r="F96" s="19" t="s">
        <v>45</v>
      </c>
      <c r="G96" s="17" t="s">
        <v>32</v>
      </c>
      <c r="H96" s="17">
        <v>6</v>
      </c>
      <c r="I96" s="17">
        <v>10.15</v>
      </c>
      <c r="J96" s="17">
        <v>64.188719091673676</v>
      </c>
      <c r="K96" s="17">
        <v>5.2</v>
      </c>
      <c r="N96" s="17" t="s">
        <v>18</v>
      </c>
    </row>
    <row r="97" spans="1:14" ht="15.75" customHeight="1" x14ac:dyDescent="0.2">
      <c r="A97" s="17" t="s">
        <v>41</v>
      </c>
      <c r="C97" s="17">
        <v>4</v>
      </c>
      <c r="D97" s="17">
        <v>11</v>
      </c>
      <c r="E97" s="17" t="s">
        <v>22</v>
      </c>
      <c r="F97" s="19" t="s">
        <v>43</v>
      </c>
      <c r="G97" s="17" t="s">
        <v>44</v>
      </c>
      <c r="H97" s="17">
        <v>3.76</v>
      </c>
      <c r="I97" s="17">
        <v>10.19</v>
      </c>
      <c r="J97" s="17">
        <v>65.659041076534891</v>
      </c>
      <c r="K97" s="17">
        <v>5.7</v>
      </c>
      <c r="N97" s="17" t="s">
        <v>18</v>
      </c>
    </row>
    <row r="98" spans="1:14" ht="15.75" customHeight="1" x14ac:dyDescent="0.2">
      <c r="A98" s="17" t="s">
        <v>41</v>
      </c>
      <c r="C98" s="17">
        <v>4</v>
      </c>
      <c r="D98" s="17">
        <v>12</v>
      </c>
      <c r="E98" s="17" t="s">
        <v>22</v>
      </c>
      <c r="F98" s="19" t="s">
        <v>45</v>
      </c>
      <c r="G98" s="17" t="s">
        <v>44</v>
      </c>
      <c r="H98" s="17">
        <v>3.76</v>
      </c>
      <c r="I98" s="17">
        <v>10.210000000000001</v>
      </c>
      <c r="J98" s="17">
        <v>68.38569517241379</v>
      </c>
      <c r="K98" s="17">
        <v>7.3</v>
      </c>
      <c r="N98" s="17" t="s">
        <v>18</v>
      </c>
    </row>
    <row r="99" spans="1:14" ht="15.75" customHeight="1" x14ac:dyDescent="0.2">
      <c r="A99" s="17" t="s">
        <v>41</v>
      </c>
      <c r="C99" s="17">
        <v>4</v>
      </c>
      <c r="D99" s="17">
        <v>13</v>
      </c>
      <c r="E99" s="17" t="s">
        <v>49</v>
      </c>
      <c r="F99" s="19" t="s">
        <v>43</v>
      </c>
      <c r="G99" s="17" t="s">
        <v>47</v>
      </c>
      <c r="H99" s="17">
        <v>4</v>
      </c>
      <c r="I99" s="17">
        <v>10.17</v>
      </c>
      <c r="J99" s="17">
        <v>52.765643364171567</v>
      </c>
      <c r="K99" s="17">
        <v>10.7</v>
      </c>
      <c r="N99" s="17" t="s">
        <v>18</v>
      </c>
    </row>
    <row r="100" spans="1:14" ht="15.75" customHeight="1" x14ac:dyDescent="0.2">
      <c r="A100" s="17" t="s">
        <v>41</v>
      </c>
      <c r="C100" s="17">
        <v>4</v>
      </c>
      <c r="D100" s="17">
        <v>14</v>
      </c>
      <c r="E100" s="17" t="s">
        <v>49</v>
      </c>
      <c r="F100" s="19" t="s">
        <v>45</v>
      </c>
      <c r="G100" s="17" t="s">
        <v>47</v>
      </c>
      <c r="H100" s="17">
        <v>4</v>
      </c>
      <c r="I100" s="17">
        <v>10.039999999999999</v>
      </c>
      <c r="J100" s="17">
        <v>59.872957443229602</v>
      </c>
      <c r="K100" s="17">
        <v>5.9</v>
      </c>
      <c r="N100" s="17" t="s">
        <v>18</v>
      </c>
    </row>
    <row r="101" spans="1:14" ht="15.75" customHeight="1" x14ac:dyDescent="0.2">
      <c r="A101" s="17" t="s">
        <v>41</v>
      </c>
      <c r="C101" s="17">
        <v>4</v>
      </c>
      <c r="D101" s="17">
        <v>15</v>
      </c>
      <c r="E101" s="17" t="s">
        <v>23</v>
      </c>
      <c r="F101" s="19" t="s">
        <v>43</v>
      </c>
      <c r="G101" s="17" t="s">
        <v>20</v>
      </c>
      <c r="H101" s="17">
        <v>9.6</v>
      </c>
      <c r="I101" s="17">
        <v>9.99</v>
      </c>
      <c r="J101" s="17">
        <v>70.824924911690488</v>
      </c>
      <c r="K101" s="17">
        <v>8.6</v>
      </c>
      <c r="N101" s="17" t="s">
        <v>18</v>
      </c>
    </row>
    <row r="102" spans="1:14" ht="15.75" customHeight="1" x14ac:dyDescent="0.2">
      <c r="A102" s="17" t="s">
        <v>41</v>
      </c>
      <c r="C102" s="17">
        <v>4</v>
      </c>
      <c r="D102" s="17">
        <v>16</v>
      </c>
      <c r="E102" s="17" t="s">
        <v>23</v>
      </c>
      <c r="F102" s="19" t="s">
        <v>45</v>
      </c>
      <c r="G102" s="17" t="s">
        <v>20</v>
      </c>
      <c r="H102" s="17">
        <v>9.6</v>
      </c>
      <c r="I102" s="17">
        <v>10.08</v>
      </c>
      <c r="J102" s="17">
        <v>71.376363330529855</v>
      </c>
      <c r="K102" s="17">
        <v>5.8</v>
      </c>
      <c r="N102" s="17" t="s">
        <v>18</v>
      </c>
    </row>
    <row r="103" spans="1:14" ht="15.75" customHeight="1" x14ac:dyDescent="0.2">
      <c r="A103" s="17" t="s">
        <v>41</v>
      </c>
      <c r="C103" s="17">
        <v>4</v>
      </c>
      <c r="D103" s="17">
        <v>17</v>
      </c>
      <c r="E103" s="17" t="s">
        <v>50</v>
      </c>
      <c r="F103" s="19" t="s">
        <v>43</v>
      </c>
      <c r="G103" s="17" t="s">
        <v>44</v>
      </c>
      <c r="H103" s="17" t="s">
        <v>25</v>
      </c>
      <c r="I103" s="17">
        <v>10.26</v>
      </c>
      <c r="J103" s="17">
        <v>66.740294634146338</v>
      </c>
      <c r="K103" s="17">
        <v>4.8</v>
      </c>
      <c r="N103" s="17" t="s">
        <v>18</v>
      </c>
    </row>
    <row r="104" spans="1:14" ht="15.75" customHeight="1" x14ac:dyDescent="0.2">
      <c r="A104" s="17" t="s">
        <v>41</v>
      </c>
      <c r="C104" s="17">
        <v>4</v>
      </c>
      <c r="D104" s="17">
        <v>18</v>
      </c>
      <c r="E104" s="17" t="s">
        <v>50</v>
      </c>
      <c r="F104" s="19" t="s">
        <v>45</v>
      </c>
      <c r="G104" s="17" t="s">
        <v>44</v>
      </c>
      <c r="H104" s="17" t="s">
        <v>25</v>
      </c>
      <c r="I104" s="17">
        <v>9.89</v>
      </c>
      <c r="J104" s="17">
        <v>72.004028696383514</v>
      </c>
      <c r="K104" s="17">
        <v>1.7</v>
      </c>
      <c r="N104" s="17" t="s">
        <v>18</v>
      </c>
    </row>
    <row r="105" spans="1:14" ht="15.75" customHeight="1" x14ac:dyDescent="0.2">
      <c r="A105" s="17" t="s">
        <v>41</v>
      </c>
      <c r="C105" s="17">
        <v>4</v>
      </c>
      <c r="D105" s="17">
        <v>19</v>
      </c>
      <c r="E105" s="17" t="s">
        <v>51</v>
      </c>
      <c r="F105" s="19" t="s">
        <v>43</v>
      </c>
      <c r="G105" s="17" t="s">
        <v>47</v>
      </c>
      <c r="H105" s="17" t="s">
        <v>52</v>
      </c>
      <c r="I105" s="17">
        <v>10.19</v>
      </c>
      <c r="J105" s="17">
        <v>55.532340420521443</v>
      </c>
      <c r="K105" s="17">
        <v>2.9</v>
      </c>
      <c r="N105" s="17" t="s">
        <v>18</v>
      </c>
    </row>
    <row r="106" spans="1:14" ht="15.75" customHeight="1" x14ac:dyDescent="0.2">
      <c r="A106" s="17" t="s">
        <v>41</v>
      </c>
      <c r="C106" s="17">
        <v>4</v>
      </c>
      <c r="D106" s="17">
        <v>20</v>
      </c>
      <c r="E106" s="17" t="s">
        <v>51</v>
      </c>
      <c r="F106" s="19" t="s">
        <v>45</v>
      </c>
      <c r="G106" s="17" t="s">
        <v>47</v>
      </c>
      <c r="H106" s="17" t="s">
        <v>52</v>
      </c>
      <c r="I106" s="17">
        <v>9.91</v>
      </c>
      <c r="J106" s="17">
        <v>57.319061631623207</v>
      </c>
      <c r="K106" s="17">
        <v>4.0999999999999996</v>
      </c>
      <c r="N106" s="17" t="s">
        <v>18</v>
      </c>
    </row>
    <row r="107" spans="1:14" ht="15.75" customHeight="1" x14ac:dyDescent="0.2">
      <c r="A107" s="17" t="s">
        <v>41</v>
      </c>
      <c r="C107" s="17">
        <v>4</v>
      </c>
      <c r="D107" s="17">
        <v>21</v>
      </c>
      <c r="E107" s="17" t="s">
        <v>53</v>
      </c>
      <c r="F107" s="19" t="s">
        <v>43</v>
      </c>
      <c r="G107" s="17" t="s">
        <v>20</v>
      </c>
      <c r="H107" s="17" t="s">
        <v>54</v>
      </c>
      <c r="I107" s="17">
        <v>11.02</v>
      </c>
      <c r="J107" s="17">
        <v>64.762472800672839</v>
      </c>
      <c r="K107" s="17">
        <v>7.2</v>
      </c>
      <c r="N107" s="17" t="s">
        <v>18</v>
      </c>
    </row>
    <row r="108" spans="1:14" ht="15.75" customHeight="1" x14ac:dyDescent="0.2">
      <c r="A108" s="17" t="s">
        <v>41</v>
      </c>
      <c r="C108" s="17">
        <v>4</v>
      </c>
      <c r="D108" s="17">
        <v>22</v>
      </c>
      <c r="E108" s="17" t="s">
        <v>53</v>
      </c>
      <c r="F108" s="19" t="s">
        <v>45</v>
      </c>
      <c r="G108" s="17" t="s">
        <v>20</v>
      </c>
      <c r="H108" s="17" t="s">
        <v>54</v>
      </c>
      <c r="I108" s="17">
        <v>9.91</v>
      </c>
      <c r="J108" s="17">
        <v>74.555119831791416</v>
      </c>
      <c r="K108" s="17">
        <v>3.9</v>
      </c>
      <c r="N108" s="17" t="s">
        <v>18</v>
      </c>
    </row>
    <row r="109" spans="1:14" ht="15.75" customHeight="1" x14ac:dyDescent="0.2">
      <c r="A109" s="17" t="s">
        <v>41</v>
      </c>
      <c r="C109" s="17">
        <v>4</v>
      </c>
      <c r="D109" s="17">
        <v>23</v>
      </c>
      <c r="E109" s="17" t="s">
        <v>55</v>
      </c>
      <c r="F109" s="19" t="s">
        <v>43</v>
      </c>
      <c r="G109" s="17" t="s">
        <v>20</v>
      </c>
      <c r="H109" s="17" t="s">
        <v>56</v>
      </c>
      <c r="I109" s="17">
        <v>9.99</v>
      </c>
      <c r="J109" s="17">
        <v>67.673893591253147</v>
      </c>
      <c r="K109" s="17">
        <v>4.5999999999999996</v>
      </c>
      <c r="N109" s="17" t="s">
        <v>18</v>
      </c>
    </row>
    <row r="110" spans="1:14" ht="15.75" customHeight="1" x14ac:dyDescent="0.2">
      <c r="A110" s="17" t="s">
        <v>41</v>
      </c>
      <c r="C110" s="17">
        <v>4</v>
      </c>
      <c r="D110" s="17">
        <v>24</v>
      </c>
      <c r="E110" s="17" t="s">
        <v>55</v>
      </c>
      <c r="F110" s="19" t="s">
        <v>45</v>
      </c>
      <c r="G110" s="17" t="s">
        <v>20</v>
      </c>
      <c r="H110" s="17" t="s">
        <v>56</v>
      </c>
      <c r="I110" s="17">
        <v>10.11</v>
      </c>
      <c r="J110" s="17">
        <v>69.522997476871325</v>
      </c>
      <c r="K110" s="17">
        <v>7.2</v>
      </c>
      <c r="N110" s="17" t="s">
        <v>18</v>
      </c>
    </row>
    <row r="111" spans="1:14" ht="15.75" customHeight="1" x14ac:dyDescent="0.2">
      <c r="A111" s="17" t="s">
        <v>41</v>
      </c>
      <c r="C111" s="17">
        <v>4</v>
      </c>
      <c r="D111" s="17">
        <v>25</v>
      </c>
      <c r="E111" s="17" t="s">
        <v>57</v>
      </c>
      <c r="F111" s="19" t="s">
        <v>43</v>
      </c>
      <c r="G111" s="17" t="s">
        <v>32</v>
      </c>
      <c r="H111" s="17" t="s">
        <v>56</v>
      </c>
      <c r="I111" s="17">
        <v>9.76</v>
      </c>
      <c r="J111" s="17">
        <v>81.144354449116904</v>
      </c>
      <c r="K111" s="17">
        <v>1.9</v>
      </c>
      <c r="N111" s="17" t="s">
        <v>18</v>
      </c>
    </row>
    <row r="112" spans="1:14" ht="15.75" customHeight="1" x14ac:dyDescent="0.2">
      <c r="A112" s="17" t="s">
        <v>41</v>
      </c>
      <c r="C112" s="17">
        <v>4</v>
      </c>
      <c r="D112" s="17">
        <v>26</v>
      </c>
      <c r="E112" s="17" t="s">
        <v>58</v>
      </c>
      <c r="F112" s="19" t="s">
        <v>45</v>
      </c>
      <c r="G112" s="17" t="s">
        <v>32</v>
      </c>
      <c r="H112" s="17" t="s">
        <v>56</v>
      </c>
      <c r="I112" s="17">
        <v>10.11</v>
      </c>
      <c r="J112" s="17">
        <v>70.767093221194287</v>
      </c>
      <c r="K112" s="17">
        <v>7</v>
      </c>
      <c r="N112" s="17" t="s">
        <v>18</v>
      </c>
    </row>
    <row r="113" spans="1:14" ht="15.75" customHeight="1" x14ac:dyDescent="0.2">
      <c r="A113" s="17" t="s">
        <v>41</v>
      </c>
      <c r="C113" s="17">
        <v>4</v>
      </c>
      <c r="D113" s="17">
        <v>27</v>
      </c>
      <c r="E113" s="17" t="s">
        <v>28</v>
      </c>
      <c r="F113" s="19" t="s">
        <v>59</v>
      </c>
      <c r="G113" s="17" t="s">
        <v>60</v>
      </c>
      <c r="H113" s="13" t="s">
        <v>29</v>
      </c>
      <c r="I113" s="17">
        <v>10.210000000000001</v>
      </c>
      <c r="J113" s="17">
        <v>70.505615172413798</v>
      </c>
      <c r="K113" s="17">
        <v>7.7</v>
      </c>
      <c r="N113" s="17" t="s">
        <v>18</v>
      </c>
    </row>
    <row r="114" spans="1:14" ht="15.75" customHeight="1" x14ac:dyDescent="0.2">
      <c r="A114" s="17" t="s">
        <v>41</v>
      </c>
      <c r="C114" s="17">
        <v>4</v>
      </c>
      <c r="D114" s="17">
        <v>28</v>
      </c>
      <c r="E114" s="17" t="s">
        <v>61</v>
      </c>
      <c r="F114" s="19" t="s">
        <v>29</v>
      </c>
      <c r="G114" s="17" t="s">
        <v>60</v>
      </c>
      <c r="H114" s="13" t="s">
        <v>29</v>
      </c>
      <c r="I114" s="17">
        <v>10.84</v>
      </c>
      <c r="J114" s="17">
        <v>55.275600605550878</v>
      </c>
      <c r="K114" s="17">
        <v>8.1999999999999993</v>
      </c>
      <c r="N114" s="17" t="s">
        <v>18</v>
      </c>
    </row>
    <row r="115" spans="1:14" ht="15.75" customHeight="1" x14ac:dyDescent="0.2">
      <c r="A115" s="17" t="s">
        <v>41</v>
      </c>
      <c r="C115" s="17">
        <v>5</v>
      </c>
      <c r="D115" s="17">
        <v>1</v>
      </c>
      <c r="E115" s="17" t="s">
        <v>42</v>
      </c>
      <c r="F115" s="18" t="s">
        <v>43</v>
      </c>
      <c r="G115" s="17" t="s">
        <v>44</v>
      </c>
      <c r="H115" s="17">
        <v>4</v>
      </c>
      <c r="I115" s="17">
        <v>10.06</v>
      </c>
      <c r="J115" s="17">
        <v>56.528008612279216</v>
      </c>
      <c r="K115" s="17">
        <v>1.1000000000000001</v>
      </c>
      <c r="N115" s="17" t="s">
        <v>18</v>
      </c>
    </row>
    <row r="116" spans="1:14" ht="15.75" customHeight="1" x14ac:dyDescent="0.2">
      <c r="A116" s="17" t="s">
        <v>41</v>
      </c>
      <c r="C116" s="17">
        <v>5</v>
      </c>
      <c r="D116" s="17">
        <v>2</v>
      </c>
      <c r="E116" s="17" t="s">
        <v>42</v>
      </c>
      <c r="F116" s="19" t="s">
        <v>45</v>
      </c>
      <c r="G116" s="17" t="s">
        <v>44</v>
      </c>
      <c r="H116" s="17">
        <v>4</v>
      </c>
      <c r="I116" s="17">
        <v>10.17</v>
      </c>
      <c r="J116" s="17">
        <v>60.042402220353239</v>
      </c>
      <c r="K116" s="17">
        <v>2</v>
      </c>
      <c r="N116" s="17" t="s">
        <v>18</v>
      </c>
    </row>
    <row r="117" spans="1:14" ht="15.75" customHeight="1" x14ac:dyDescent="0.2">
      <c r="A117" s="17" t="s">
        <v>41</v>
      </c>
      <c r="C117" s="17">
        <v>5</v>
      </c>
      <c r="D117" s="17">
        <v>3</v>
      </c>
      <c r="E117" s="17" t="s">
        <v>46</v>
      </c>
      <c r="F117" s="19" t="s">
        <v>43</v>
      </c>
      <c r="G117" s="17" t="s">
        <v>47</v>
      </c>
      <c r="H117" s="17">
        <v>5</v>
      </c>
      <c r="I117" s="17">
        <v>10.25</v>
      </c>
      <c r="J117" s="17">
        <v>52.207174936921781</v>
      </c>
      <c r="K117" s="17">
        <v>3.6</v>
      </c>
      <c r="N117" s="17" t="s">
        <v>18</v>
      </c>
    </row>
    <row r="118" spans="1:14" ht="15.75" customHeight="1" x14ac:dyDescent="0.2">
      <c r="A118" s="17" t="s">
        <v>41</v>
      </c>
      <c r="C118" s="17">
        <v>5</v>
      </c>
      <c r="D118" s="17">
        <v>4</v>
      </c>
      <c r="E118" s="17" t="s">
        <v>46</v>
      </c>
      <c r="F118" s="19" t="s">
        <v>45</v>
      </c>
      <c r="G118" s="17" t="s">
        <v>47</v>
      </c>
      <c r="H118" s="17">
        <v>5</v>
      </c>
      <c r="I118" s="17">
        <v>10.18</v>
      </c>
      <c r="J118" s="17">
        <v>50.200390445752731</v>
      </c>
      <c r="K118" s="17">
        <v>1.9</v>
      </c>
      <c r="N118" s="17" t="s">
        <v>18</v>
      </c>
    </row>
    <row r="119" spans="1:14" ht="15.75" customHeight="1" x14ac:dyDescent="0.2">
      <c r="A119" s="17" t="s">
        <v>41</v>
      </c>
      <c r="C119" s="17">
        <v>5</v>
      </c>
      <c r="D119" s="17">
        <v>5</v>
      </c>
      <c r="E119" s="17" t="s">
        <v>21</v>
      </c>
      <c r="F119" s="19" t="s">
        <v>43</v>
      </c>
      <c r="G119" s="17" t="s">
        <v>20</v>
      </c>
      <c r="H119" s="17">
        <v>6</v>
      </c>
      <c r="I119" s="17">
        <v>10.01</v>
      </c>
      <c r="J119" s="17">
        <v>57.072278620689652</v>
      </c>
      <c r="K119" s="17">
        <v>5.3</v>
      </c>
      <c r="N119" s="17" t="s">
        <v>18</v>
      </c>
    </row>
    <row r="120" spans="1:14" ht="15.75" customHeight="1" x14ac:dyDescent="0.2">
      <c r="A120" s="17" t="s">
        <v>41</v>
      </c>
      <c r="C120" s="17">
        <v>5</v>
      </c>
      <c r="D120" s="17">
        <v>6</v>
      </c>
      <c r="E120" s="17" t="s">
        <v>21</v>
      </c>
      <c r="F120" s="19" t="s">
        <v>45</v>
      </c>
      <c r="G120" s="17" t="s">
        <v>20</v>
      </c>
      <c r="H120" s="17">
        <v>6</v>
      </c>
      <c r="I120" s="17">
        <v>10.119999999999999</v>
      </c>
      <c r="J120" s="17">
        <v>49.136315021026071</v>
      </c>
      <c r="K120" s="17">
        <v>4.0999999999999996</v>
      </c>
      <c r="N120" s="17" t="s">
        <v>18</v>
      </c>
    </row>
    <row r="121" spans="1:14" ht="15.75" customHeight="1" x14ac:dyDescent="0.2">
      <c r="A121" s="17" t="s">
        <v>41</v>
      </c>
      <c r="C121" s="17">
        <v>5</v>
      </c>
      <c r="D121" s="17">
        <v>7</v>
      </c>
      <c r="E121" s="17" t="s">
        <v>48</v>
      </c>
      <c r="F121" s="19" t="s">
        <v>43</v>
      </c>
      <c r="G121" s="17" t="s">
        <v>20</v>
      </c>
      <c r="H121" s="17">
        <v>16</v>
      </c>
      <c r="I121" s="17">
        <v>9.93</v>
      </c>
      <c r="J121" s="17">
        <v>63.392614398654331</v>
      </c>
      <c r="K121" s="17">
        <v>2.9</v>
      </c>
      <c r="N121" s="17" t="s">
        <v>18</v>
      </c>
    </row>
    <row r="122" spans="1:14" ht="15.75" customHeight="1" x14ac:dyDescent="0.2">
      <c r="A122" s="17" t="s">
        <v>41</v>
      </c>
      <c r="C122" s="17">
        <v>5</v>
      </c>
      <c r="D122" s="17">
        <v>8</v>
      </c>
      <c r="E122" s="17" t="s">
        <v>48</v>
      </c>
      <c r="F122" s="19" t="s">
        <v>45</v>
      </c>
      <c r="G122" s="17" t="s">
        <v>20</v>
      </c>
      <c r="H122" s="17">
        <v>16</v>
      </c>
      <c r="I122" s="17">
        <v>9.9499999999999993</v>
      </c>
      <c r="J122" s="17">
        <v>56.890393944491166</v>
      </c>
      <c r="K122" s="17">
        <v>3.2</v>
      </c>
      <c r="N122" s="17" t="s">
        <v>18</v>
      </c>
    </row>
    <row r="123" spans="1:14" ht="15.75" customHeight="1" x14ac:dyDescent="0.2">
      <c r="A123" s="17" t="s">
        <v>41</v>
      </c>
      <c r="C123" s="17">
        <v>5</v>
      </c>
      <c r="D123" s="17">
        <v>9</v>
      </c>
      <c r="E123" s="17" t="s">
        <v>31</v>
      </c>
      <c r="F123" s="19" t="s">
        <v>43</v>
      </c>
      <c r="G123" s="17" t="s">
        <v>32</v>
      </c>
      <c r="H123" s="17">
        <v>6</v>
      </c>
      <c r="I123" s="17">
        <v>10.14</v>
      </c>
      <c r="J123" s="17">
        <v>55.343783952901603</v>
      </c>
      <c r="K123" s="17">
        <v>0.7</v>
      </c>
      <c r="N123" s="17" t="s">
        <v>18</v>
      </c>
    </row>
    <row r="124" spans="1:14" ht="15.75" customHeight="1" x14ac:dyDescent="0.2">
      <c r="A124" s="17" t="s">
        <v>41</v>
      </c>
      <c r="C124" s="17">
        <v>5</v>
      </c>
      <c r="D124" s="17">
        <v>10</v>
      </c>
      <c r="E124" s="17" t="s">
        <v>31</v>
      </c>
      <c r="F124" s="19" t="s">
        <v>45</v>
      </c>
      <c r="G124" s="17" t="s">
        <v>32</v>
      </c>
      <c r="H124" s="17">
        <v>6</v>
      </c>
      <c r="I124" s="17">
        <v>9.9600000000000009</v>
      </c>
      <c r="J124" s="17">
        <v>61.099069066442397</v>
      </c>
      <c r="K124" s="17">
        <v>2.7</v>
      </c>
      <c r="N124" s="17" t="s">
        <v>18</v>
      </c>
    </row>
    <row r="125" spans="1:14" ht="15.75" customHeight="1" x14ac:dyDescent="0.2">
      <c r="A125" s="17" t="s">
        <v>41</v>
      </c>
      <c r="C125" s="17">
        <v>5</v>
      </c>
      <c r="D125" s="17">
        <v>11</v>
      </c>
      <c r="E125" s="17" t="s">
        <v>22</v>
      </c>
      <c r="F125" s="19" t="s">
        <v>43</v>
      </c>
      <c r="G125" s="17" t="s">
        <v>44</v>
      </c>
      <c r="H125" s="17">
        <v>3.76</v>
      </c>
      <c r="I125" s="17">
        <v>9.86</v>
      </c>
      <c r="J125" s="17">
        <v>67.588169823380994</v>
      </c>
      <c r="K125" s="17">
        <v>4.8</v>
      </c>
      <c r="N125" s="17" t="s">
        <v>18</v>
      </c>
    </row>
    <row r="126" spans="1:14" ht="15.75" customHeight="1" x14ac:dyDescent="0.2">
      <c r="A126" s="17" t="s">
        <v>41</v>
      </c>
      <c r="C126" s="17">
        <v>5</v>
      </c>
      <c r="D126" s="17">
        <v>12</v>
      </c>
      <c r="E126" s="17" t="s">
        <v>22</v>
      </c>
      <c r="F126" s="19" t="s">
        <v>45</v>
      </c>
      <c r="G126" s="17" t="s">
        <v>44</v>
      </c>
      <c r="H126" s="17">
        <v>3.76</v>
      </c>
      <c r="I126" s="17">
        <v>9.94</v>
      </c>
      <c r="J126" s="17">
        <v>67.858127031118599</v>
      </c>
      <c r="K126" s="17">
        <v>2.1</v>
      </c>
      <c r="N126" s="17" t="s">
        <v>18</v>
      </c>
    </row>
    <row r="127" spans="1:14" ht="15.75" customHeight="1" x14ac:dyDescent="0.2">
      <c r="A127" s="17" t="s">
        <v>41</v>
      </c>
      <c r="C127" s="17">
        <v>5</v>
      </c>
      <c r="D127" s="17">
        <v>13</v>
      </c>
      <c r="E127" s="17" t="s">
        <v>49</v>
      </c>
      <c r="F127" s="19" t="s">
        <v>43</v>
      </c>
      <c r="G127" s="17" t="s">
        <v>47</v>
      </c>
      <c r="H127" s="17">
        <v>4</v>
      </c>
      <c r="I127" s="17">
        <v>9.98</v>
      </c>
      <c r="J127" s="17">
        <v>46.391265668629103</v>
      </c>
      <c r="K127" s="17">
        <v>3</v>
      </c>
      <c r="N127" s="17" t="s">
        <v>18</v>
      </c>
    </row>
    <row r="128" spans="1:14" ht="15.75" customHeight="1" x14ac:dyDescent="0.2">
      <c r="A128" s="17" t="s">
        <v>41</v>
      </c>
      <c r="C128" s="17">
        <v>5</v>
      </c>
      <c r="D128" s="17">
        <v>14</v>
      </c>
      <c r="E128" s="17" t="s">
        <v>49</v>
      </c>
      <c r="F128" s="19" t="s">
        <v>45</v>
      </c>
      <c r="G128" s="17" t="s">
        <v>47</v>
      </c>
      <c r="H128" s="17">
        <v>4</v>
      </c>
      <c r="I128" s="17">
        <v>9.94</v>
      </c>
      <c r="J128" s="17">
        <v>54.807077207737599</v>
      </c>
      <c r="K128" s="17">
        <v>1.3</v>
      </c>
      <c r="N128" s="17" t="s">
        <v>18</v>
      </c>
    </row>
    <row r="129" spans="1:14" ht="15.75" customHeight="1" x14ac:dyDescent="0.2">
      <c r="A129" s="17" t="s">
        <v>41</v>
      </c>
      <c r="C129" s="17">
        <v>5</v>
      </c>
      <c r="D129" s="17">
        <v>15</v>
      </c>
      <c r="E129" s="17" t="s">
        <v>23</v>
      </c>
      <c r="F129" s="19" t="s">
        <v>43</v>
      </c>
      <c r="G129" s="17" t="s">
        <v>20</v>
      </c>
      <c r="H129" s="17">
        <v>9.6</v>
      </c>
      <c r="I129" s="17">
        <v>9.89</v>
      </c>
      <c r="J129" s="17">
        <v>61.696778536585377</v>
      </c>
      <c r="K129" s="17">
        <v>4.8</v>
      </c>
      <c r="N129" s="17" t="s">
        <v>18</v>
      </c>
    </row>
    <row r="130" spans="1:14" ht="15.75" customHeight="1" x14ac:dyDescent="0.2">
      <c r="A130" s="17" t="s">
        <v>41</v>
      </c>
      <c r="C130" s="17">
        <v>5</v>
      </c>
      <c r="D130" s="17">
        <v>16</v>
      </c>
      <c r="E130" s="17" t="s">
        <v>23</v>
      </c>
      <c r="F130" s="19" t="s">
        <v>45</v>
      </c>
      <c r="G130" s="17" t="s">
        <v>20</v>
      </c>
      <c r="H130" s="17">
        <v>9.6</v>
      </c>
      <c r="I130" s="17">
        <v>9.99</v>
      </c>
      <c r="J130" s="17">
        <v>67.600613793103449</v>
      </c>
      <c r="K130" s="17">
        <v>2</v>
      </c>
      <c r="N130" s="17" t="s">
        <v>18</v>
      </c>
    </row>
    <row r="131" spans="1:14" ht="15.75" customHeight="1" x14ac:dyDescent="0.2">
      <c r="A131" s="17" t="s">
        <v>41</v>
      </c>
      <c r="C131" s="17">
        <v>5</v>
      </c>
      <c r="D131" s="17">
        <v>17</v>
      </c>
      <c r="E131" s="17" t="s">
        <v>50</v>
      </c>
      <c r="F131" s="19" t="s">
        <v>43</v>
      </c>
      <c r="G131" s="17" t="s">
        <v>44</v>
      </c>
      <c r="H131" s="17" t="s">
        <v>25</v>
      </c>
      <c r="I131" s="17">
        <v>10.199999999999999</v>
      </c>
      <c r="J131" s="17">
        <v>66.017274348191762</v>
      </c>
      <c r="K131" s="17">
        <v>1.2</v>
      </c>
      <c r="N131" s="17" t="s">
        <v>18</v>
      </c>
    </row>
    <row r="132" spans="1:14" ht="15.75" customHeight="1" x14ac:dyDescent="0.2">
      <c r="A132" s="17" t="s">
        <v>41</v>
      </c>
      <c r="C132" s="17">
        <v>5</v>
      </c>
      <c r="D132" s="17">
        <v>18</v>
      </c>
      <c r="E132" s="17" t="s">
        <v>50</v>
      </c>
      <c r="F132" s="19" t="s">
        <v>45</v>
      </c>
      <c r="G132" s="17" t="s">
        <v>44</v>
      </c>
      <c r="H132" s="17" t="s">
        <v>25</v>
      </c>
      <c r="I132" s="17">
        <v>10.050000000000001</v>
      </c>
      <c r="J132" s="17">
        <v>71.65648494533221</v>
      </c>
      <c r="K132" s="17">
        <v>1.4</v>
      </c>
      <c r="N132" s="17" t="s">
        <v>18</v>
      </c>
    </row>
    <row r="133" spans="1:14" ht="15.75" customHeight="1" x14ac:dyDescent="0.2">
      <c r="A133" s="17" t="s">
        <v>41</v>
      </c>
      <c r="C133" s="17">
        <v>5</v>
      </c>
      <c r="D133" s="17">
        <v>19</v>
      </c>
      <c r="E133" s="17" t="s">
        <v>51</v>
      </c>
      <c r="F133" s="19" t="s">
        <v>43</v>
      </c>
      <c r="G133" s="17" t="s">
        <v>47</v>
      </c>
      <c r="H133" s="17" t="s">
        <v>52</v>
      </c>
      <c r="I133" s="17">
        <v>10.18</v>
      </c>
      <c r="J133" s="17">
        <v>48.006637039529025</v>
      </c>
      <c r="K133" s="17">
        <v>3.9</v>
      </c>
      <c r="N133" s="17" t="s">
        <v>18</v>
      </c>
    </row>
    <row r="134" spans="1:14" ht="15.75" customHeight="1" x14ac:dyDescent="0.2">
      <c r="A134" s="17" t="s">
        <v>41</v>
      </c>
      <c r="C134" s="17">
        <v>5</v>
      </c>
      <c r="D134" s="17">
        <v>20</v>
      </c>
      <c r="E134" s="17" t="s">
        <v>51</v>
      </c>
      <c r="F134" s="19" t="s">
        <v>45</v>
      </c>
      <c r="G134" s="17" t="s">
        <v>47</v>
      </c>
      <c r="H134" s="17" t="s">
        <v>52</v>
      </c>
      <c r="I134" s="17">
        <v>9.85</v>
      </c>
      <c r="J134" s="17">
        <v>57.137054835996629</v>
      </c>
      <c r="K134" s="17">
        <v>1.5</v>
      </c>
      <c r="N134" s="17" t="s">
        <v>18</v>
      </c>
    </row>
    <row r="135" spans="1:14" ht="15.75" customHeight="1" x14ac:dyDescent="0.2">
      <c r="A135" s="17" t="s">
        <v>41</v>
      </c>
      <c r="C135" s="17">
        <v>5</v>
      </c>
      <c r="D135" s="17">
        <v>21</v>
      </c>
      <c r="E135" s="17" t="s">
        <v>53</v>
      </c>
      <c r="F135" s="19" t="s">
        <v>43</v>
      </c>
      <c r="G135" s="17" t="s">
        <v>20</v>
      </c>
      <c r="H135" s="17" t="s">
        <v>54</v>
      </c>
      <c r="I135" s="17">
        <v>9.9499999999999993</v>
      </c>
      <c r="J135" s="17">
        <v>67.447374264087458</v>
      </c>
      <c r="K135" s="17">
        <v>3.5</v>
      </c>
      <c r="N135" s="17" t="s">
        <v>18</v>
      </c>
    </row>
    <row r="136" spans="1:14" ht="15.75" customHeight="1" x14ac:dyDescent="0.2">
      <c r="A136" s="17" t="s">
        <v>41</v>
      </c>
      <c r="C136" s="17">
        <v>5</v>
      </c>
      <c r="D136" s="17">
        <v>22</v>
      </c>
      <c r="E136" s="17" t="s">
        <v>53</v>
      </c>
      <c r="F136" s="19" t="s">
        <v>45</v>
      </c>
      <c r="G136" s="17" t="s">
        <v>20</v>
      </c>
      <c r="H136" s="17" t="s">
        <v>54</v>
      </c>
      <c r="I136" s="17">
        <v>10.15</v>
      </c>
      <c r="J136" s="17">
        <v>64.335018166526496</v>
      </c>
      <c r="K136" s="17">
        <v>3.6</v>
      </c>
      <c r="N136" s="17" t="s">
        <v>18</v>
      </c>
    </row>
    <row r="137" spans="1:14" ht="15.75" customHeight="1" x14ac:dyDescent="0.2">
      <c r="A137" s="17" t="s">
        <v>41</v>
      </c>
      <c r="C137" s="17">
        <v>5</v>
      </c>
      <c r="D137" s="17">
        <v>23</v>
      </c>
      <c r="E137" s="17" t="s">
        <v>55</v>
      </c>
      <c r="F137" s="19" t="s">
        <v>43</v>
      </c>
      <c r="G137" s="17" t="s">
        <v>20</v>
      </c>
      <c r="H137" s="17" t="s">
        <v>56</v>
      </c>
      <c r="I137" s="17">
        <v>10.25</v>
      </c>
      <c r="J137" s="17">
        <v>64.665290159798147</v>
      </c>
      <c r="K137" s="17">
        <v>2.2000000000000002</v>
      </c>
      <c r="N137" s="17" t="s">
        <v>18</v>
      </c>
    </row>
    <row r="138" spans="1:14" ht="15.75" customHeight="1" x14ac:dyDescent="0.2">
      <c r="A138" s="17" t="s">
        <v>41</v>
      </c>
      <c r="C138" s="17">
        <v>5</v>
      </c>
      <c r="D138" s="17">
        <v>24</v>
      </c>
      <c r="E138" s="17" t="s">
        <v>55</v>
      </c>
      <c r="F138" s="19" t="s">
        <v>45</v>
      </c>
      <c r="G138" s="17" t="s">
        <v>20</v>
      </c>
      <c r="H138" s="17" t="s">
        <v>56</v>
      </c>
      <c r="I138" s="17">
        <v>9.8699999999999992</v>
      </c>
      <c r="J138" s="17">
        <v>76.459348427249779</v>
      </c>
      <c r="K138" s="17">
        <v>2</v>
      </c>
      <c r="N138" s="17" t="s">
        <v>18</v>
      </c>
    </row>
    <row r="139" spans="1:14" ht="15.75" customHeight="1" x14ac:dyDescent="0.2">
      <c r="A139" s="17" t="s">
        <v>41</v>
      </c>
      <c r="C139" s="17">
        <v>5</v>
      </c>
      <c r="D139" s="17">
        <v>25</v>
      </c>
      <c r="E139" s="17" t="s">
        <v>57</v>
      </c>
      <c r="F139" s="19" t="s">
        <v>43</v>
      </c>
      <c r="G139" s="17" t="s">
        <v>32</v>
      </c>
      <c r="H139" s="17" t="s">
        <v>56</v>
      </c>
      <c r="I139" s="17">
        <v>9.77</v>
      </c>
      <c r="J139" s="17">
        <v>76.103427283431458</v>
      </c>
      <c r="K139" s="17">
        <v>2</v>
      </c>
      <c r="N139" s="17" t="s">
        <v>18</v>
      </c>
    </row>
    <row r="140" spans="1:14" ht="15.75" customHeight="1" x14ac:dyDescent="0.2">
      <c r="A140" s="17" t="s">
        <v>41</v>
      </c>
      <c r="C140" s="17">
        <v>5</v>
      </c>
      <c r="D140" s="17">
        <v>26</v>
      </c>
      <c r="E140" s="17" t="s">
        <v>58</v>
      </c>
      <c r="F140" s="19" t="s">
        <v>45</v>
      </c>
      <c r="G140" s="17" t="s">
        <v>32</v>
      </c>
      <c r="H140" s="17" t="s">
        <v>56</v>
      </c>
      <c r="I140" s="17">
        <v>9.99</v>
      </c>
      <c r="J140" s="17">
        <v>63.387025399495379</v>
      </c>
      <c r="K140" s="17">
        <v>0.8</v>
      </c>
      <c r="N140" s="17" t="s">
        <v>18</v>
      </c>
    </row>
    <row r="141" spans="1:14" ht="15.75" customHeight="1" x14ac:dyDescent="0.2">
      <c r="A141" s="17" t="s">
        <v>41</v>
      </c>
      <c r="C141" s="17">
        <v>5</v>
      </c>
      <c r="D141" s="17">
        <v>27</v>
      </c>
      <c r="E141" s="17" t="s">
        <v>28</v>
      </c>
      <c r="F141" s="19" t="s">
        <v>59</v>
      </c>
      <c r="G141" s="17" t="s">
        <v>60</v>
      </c>
      <c r="H141" s="13" t="s">
        <v>29</v>
      </c>
      <c r="I141" s="17">
        <v>9.7799999999999994</v>
      </c>
      <c r="J141" s="17">
        <v>71.320693153910867</v>
      </c>
      <c r="K141" s="17">
        <v>1.8</v>
      </c>
      <c r="N141" s="17" t="s">
        <v>18</v>
      </c>
    </row>
    <row r="142" spans="1:14" ht="15.75" customHeight="1" x14ac:dyDescent="0.2">
      <c r="A142" s="17" t="s">
        <v>41</v>
      </c>
      <c r="C142" s="17">
        <v>5</v>
      </c>
      <c r="D142" s="17">
        <v>28</v>
      </c>
      <c r="E142" s="17" t="s">
        <v>61</v>
      </c>
      <c r="F142" s="19" t="s">
        <v>29</v>
      </c>
      <c r="G142" s="17" t="s">
        <v>60</v>
      </c>
      <c r="H142" s="13" t="s">
        <v>29</v>
      </c>
      <c r="I142" s="17">
        <v>10.18</v>
      </c>
      <c r="J142" s="17">
        <v>56.086962085786375</v>
      </c>
      <c r="K142" s="17">
        <v>5.5</v>
      </c>
      <c r="N142" s="17" t="s">
        <v>18</v>
      </c>
    </row>
    <row r="143" spans="1:14" ht="15.75" customHeight="1" x14ac:dyDescent="0.2">
      <c r="A143" s="17" t="s">
        <v>15</v>
      </c>
      <c r="C143" s="17">
        <v>1</v>
      </c>
      <c r="D143" s="17">
        <v>1</v>
      </c>
      <c r="E143" s="17" t="s">
        <v>42</v>
      </c>
      <c r="F143" s="18" t="s">
        <v>43</v>
      </c>
      <c r="G143" s="17" t="s">
        <v>44</v>
      </c>
      <c r="H143" s="17">
        <v>4</v>
      </c>
      <c r="I143" s="17">
        <v>23.700000000000003</v>
      </c>
      <c r="J143" s="17">
        <v>63.761509103448283</v>
      </c>
      <c r="K143" s="17">
        <v>0</v>
      </c>
      <c r="N143" s="17" t="s">
        <v>18</v>
      </c>
    </row>
    <row r="144" spans="1:14" ht="15.75" customHeight="1" x14ac:dyDescent="0.2">
      <c r="A144" s="17" t="s">
        <v>15</v>
      </c>
      <c r="C144" s="17">
        <v>1</v>
      </c>
      <c r="D144" s="17">
        <v>2</v>
      </c>
      <c r="E144" s="17" t="s">
        <v>42</v>
      </c>
      <c r="F144" s="19" t="s">
        <v>45</v>
      </c>
      <c r="G144" s="17" t="s">
        <v>44</v>
      </c>
      <c r="H144" s="17">
        <v>4</v>
      </c>
      <c r="I144" s="17">
        <v>26</v>
      </c>
      <c r="J144" s="17">
        <v>61.913279999999993</v>
      </c>
      <c r="K144" s="17">
        <v>2.5</v>
      </c>
      <c r="N144" s="17" t="s">
        <v>18</v>
      </c>
    </row>
    <row r="145" spans="1:14" ht="15.75" customHeight="1" x14ac:dyDescent="0.2">
      <c r="A145" s="17" t="s">
        <v>15</v>
      </c>
      <c r="C145" s="17">
        <v>1</v>
      </c>
      <c r="D145" s="17">
        <v>3</v>
      </c>
      <c r="E145" s="17" t="s">
        <v>46</v>
      </c>
      <c r="F145" s="19" t="s">
        <v>43</v>
      </c>
      <c r="G145" s="17" t="s">
        <v>47</v>
      </c>
      <c r="H145" s="17">
        <v>5</v>
      </c>
      <c r="I145" s="17">
        <v>24.3</v>
      </c>
      <c r="J145" s="17">
        <v>60.524166620689655</v>
      </c>
      <c r="K145" s="17">
        <v>0</v>
      </c>
      <c r="N145" s="17" t="s">
        <v>18</v>
      </c>
    </row>
    <row r="146" spans="1:14" ht="15.75" customHeight="1" x14ac:dyDescent="0.2">
      <c r="A146" s="17" t="s">
        <v>15</v>
      </c>
      <c r="C146" s="17">
        <v>1</v>
      </c>
      <c r="D146" s="17">
        <v>4</v>
      </c>
      <c r="E146" s="17" t="s">
        <v>46</v>
      </c>
      <c r="F146" s="19" t="s">
        <v>45</v>
      </c>
      <c r="G146" s="17" t="s">
        <v>47</v>
      </c>
      <c r="H146" s="17">
        <v>5</v>
      </c>
      <c r="I146" s="17">
        <v>24</v>
      </c>
      <c r="J146" s="17">
        <v>59.981285517241375</v>
      </c>
      <c r="K146" s="17">
        <v>1.5</v>
      </c>
      <c r="N146" s="17" t="s">
        <v>18</v>
      </c>
    </row>
    <row r="147" spans="1:14" ht="15.75" customHeight="1" x14ac:dyDescent="0.2">
      <c r="A147" s="17" t="s">
        <v>15</v>
      </c>
      <c r="C147" s="17">
        <v>1</v>
      </c>
      <c r="D147" s="17">
        <v>5</v>
      </c>
      <c r="E147" s="17" t="s">
        <v>21</v>
      </c>
      <c r="F147" s="19" t="s">
        <v>43</v>
      </c>
      <c r="G147" s="17" t="s">
        <v>20</v>
      </c>
      <c r="H147" s="17">
        <v>6</v>
      </c>
      <c r="I147" s="17">
        <v>24</v>
      </c>
      <c r="J147" s="17">
        <v>61.596844137931036</v>
      </c>
      <c r="K147" s="17">
        <v>0</v>
      </c>
      <c r="N147" s="17" t="s">
        <v>18</v>
      </c>
    </row>
    <row r="148" spans="1:14" ht="15.75" customHeight="1" x14ac:dyDescent="0.2">
      <c r="A148" s="17" t="s">
        <v>15</v>
      </c>
      <c r="C148" s="17">
        <v>1</v>
      </c>
      <c r="D148" s="17">
        <v>6</v>
      </c>
      <c r="E148" s="17" t="s">
        <v>21</v>
      </c>
      <c r="F148" s="19" t="s">
        <v>45</v>
      </c>
      <c r="G148" s="17" t="s">
        <v>20</v>
      </c>
      <c r="H148" s="17">
        <v>6</v>
      </c>
      <c r="I148" s="17">
        <v>23.8</v>
      </c>
      <c r="J148" s="17">
        <v>62.901941793103447</v>
      </c>
      <c r="K148" s="17">
        <v>0.3</v>
      </c>
      <c r="N148" s="17" t="s">
        <v>18</v>
      </c>
    </row>
    <row r="149" spans="1:14" ht="15.75" customHeight="1" x14ac:dyDescent="0.2">
      <c r="A149" s="17" t="s">
        <v>15</v>
      </c>
      <c r="C149" s="17">
        <v>1</v>
      </c>
      <c r="D149" s="17">
        <v>7</v>
      </c>
      <c r="E149" s="17" t="s">
        <v>48</v>
      </c>
      <c r="F149" s="19" t="s">
        <v>43</v>
      </c>
      <c r="G149" s="17" t="s">
        <v>20</v>
      </c>
      <c r="H149" s="17">
        <v>16</v>
      </c>
      <c r="I149" s="17">
        <v>24.4</v>
      </c>
      <c r="J149" s="17">
        <v>63.742800000000003</v>
      </c>
      <c r="K149" s="17">
        <v>0</v>
      </c>
      <c r="N149" s="17" t="s">
        <v>18</v>
      </c>
    </row>
    <row r="150" spans="1:14" ht="15.75" customHeight="1" x14ac:dyDescent="0.2">
      <c r="A150" s="17" t="s">
        <v>15</v>
      </c>
      <c r="C150" s="17">
        <v>1</v>
      </c>
      <c r="D150" s="17">
        <v>8</v>
      </c>
      <c r="E150" s="17" t="s">
        <v>48</v>
      </c>
      <c r="F150" s="19" t="s">
        <v>45</v>
      </c>
      <c r="G150" s="17" t="s">
        <v>20</v>
      </c>
      <c r="H150" s="17">
        <v>16</v>
      </c>
      <c r="I150" s="17">
        <v>23.8</v>
      </c>
      <c r="J150" s="17">
        <v>61.549211862068958</v>
      </c>
      <c r="K150" s="17">
        <v>0</v>
      </c>
      <c r="N150" s="17" t="s">
        <v>18</v>
      </c>
    </row>
    <row r="151" spans="1:14" ht="15.75" customHeight="1" x14ac:dyDescent="0.2">
      <c r="A151" s="17" t="s">
        <v>15</v>
      </c>
      <c r="C151" s="17">
        <v>1</v>
      </c>
      <c r="D151" s="17">
        <v>9</v>
      </c>
      <c r="E151" s="17" t="s">
        <v>31</v>
      </c>
      <c r="F151" s="19" t="s">
        <v>43</v>
      </c>
      <c r="G151" s="17" t="s">
        <v>32</v>
      </c>
      <c r="H151" s="17">
        <v>6</v>
      </c>
      <c r="I151" s="17">
        <v>25.2</v>
      </c>
      <c r="J151" s="17">
        <v>62.664715034482761</v>
      </c>
      <c r="K151" s="17">
        <v>0</v>
      </c>
      <c r="N151" s="17" t="s">
        <v>18</v>
      </c>
    </row>
    <row r="152" spans="1:14" ht="15.75" customHeight="1" x14ac:dyDescent="0.2">
      <c r="A152" s="17" t="s">
        <v>15</v>
      </c>
      <c r="C152" s="17">
        <v>1</v>
      </c>
      <c r="D152" s="17">
        <v>10</v>
      </c>
      <c r="E152" s="17" t="s">
        <v>31</v>
      </c>
      <c r="F152" s="19" t="s">
        <v>45</v>
      </c>
      <c r="G152" s="17" t="s">
        <v>32</v>
      </c>
      <c r="H152" s="17">
        <v>6</v>
      </c>
      <c r="I152" s="17">
        <v>24</v>
      </c>
      <c r="J152" s="17">
        <v>63.770504827586215</v>
      </c>
      <c r="K152" s="17">
        <v>0</v>
      </c>
      <c r="N152" s="17" t="s">
        <v>18</v>
      </c>
    </row>
    <row r="153" spans="1:14" ht="15.75" customHeight="1" x14ac:dyDescent="0.2">
      <c r="A153" s="17" t="s">
        <v>15</v>
      </c>
      <c r="C153" s="17">
        <v>1</v>
      </c>
      <c r="D153" s="17">
        <v>11</v>
      </c>
      <c r="E153" s="17" t="s">
        <v>22</v>
      </c>
      <c r="F153" s="19" t="s">
        <v>43</v>
      </c>
      <c r="G153" s="17" t="s">
        <v>44</v>
      </c>
      <c r="H153" s="17">
        <v>3.76</v>
      </c>
      <c r="I153" s="17">
        <v>24.1</v>
      </c>
      <c r="J153" s="17">
        <v>56.864709379310327</v>
      </c>
      <c r="K153" s="17">
        <v>0</v>
      </c>
      <c r="N153" s="17" t="s">
        <v>18</v>
      </c>
    </row>
    <row r="154" spans="1:14" ht="15.75" customHeight="1" x14ac:dyDescent="0.2">
      <c r="A154" s="17" t="s">
        <v>15</v>
      </c>
      <c r="C154" s="17">
        <v>1</v>
      </c>
      <c r="D154" s="17">
        <v>12</v>
      </c>
      <c r="E154" s="17" t="s">
        <v>22</v>
      </c>
      <c r="F154" s="19" t="s">
        <v>45</v>
      </c>
      <c r="G154" s="17" t="s">
        <v>44</v>
      </c>
      <c r="H154" s="17">
        <v>3.76</v>
      </c>
      <c r="I154" s="17">
        <v>23.4</v>
      </c>
      <c r="J154" s="17">
        <v>61.659463724137929</v>
      </c>
      <c r="K154" s="17">
        <v>0</v>
      </c>
      <c r="N154" s="17" t="s">
        <v>18</v>
      </c>
    </row>
    <row r="155" spans="1:14" ht="15.75" customHeight="1" x14ac:dyDescent="0.2">
      <c r="A155" s="17" t="s">
        <v>15</v>
      </c>
      <c r="C155" s="17">
        <v>1</v>
      </c>
      <c r="D155" s="17">
        <v>13</v>
      </c>
      <c r="E155" s="17" t="s">
        <v>49</v>
      </c>
      <c r="F155" s="19" t="s">
        <v>43</v>
      </c>
      <c r="G155" s="17" t="s">
        <v>47</v>
      </c>
      <c r="H155" s="17">
        <v>4</v>
      </c>
      <c r="I155" s="17">
        <v>23.2</v>
      </c>
      <c r="J155" s="17">
        <v>61.493234758620694</v>
      </c>
      <c r="K155" s="17">
        <v>0</v>
      </c>
      <c r="N155" s="17" t="s">
        <v>18</v>
      </c>
    </row>
    <row r="156" spans="1:14" ht="15.75" customHeight="1" x14ac:dyDescent="0.2">
      <c r="A156" s="17" t="s">
        <v>15</v>
      </c>
      <c r="C156" s="17">
        <v>1</v>
      </c>
      <c r="D156" s="17">
        <v>14</v>
      </c>
      <c r="E156" s="17" t="s">
        <v>49</v>
      </c>
      <c r="F156" s="19" t="s">
        <v>45</v>
      </c>
      <c r="G156" s="17" t="s">
        <v>47</v>
      </c>
      <c r="H156" s="17">
        <v>4</v>
      </c>
      <c r="I156" s="17">
        <v>23</v>
      </c>
      <c r="J156" s="17">
        <v>61.680960000000006</v>
      </c>
      <c r="K156" s="17">
        <v>1</v>
      </c>
      <c r="N156" s="17" t="s">
        <v>18</v>
      </c>
    </row>
    <row r="157" spans="1:14" ht="15.75" customHeight="1" x14ac:dyDescent="0.2">
      <c r="A157" s="17" t="s">
        <v>15</v>
      </c>
      <c r="C157" s="17">
        <v>1</v>
      </c>
      <c r="D157" s="17">
        <v>15</v>
      </c>
      <c r="E157" s="17" t="s">
        <v>23</v>
      </c>
      <c r="F157" s="19" t="s">
        <v>43</v>
      </c>
      <c r="G157" s="17" t="s">
        <v>20</v>
      </c>
      <c r="H157" s="17">
        <v>9.6</v>
      </c>
      <c r="I157" s="17">
        <v>24.1</v>
      </c>
      <c r="J157" s="17">
        <v>60.211419172413805</v>
      </c>
      <c r="K157" s="17">
        <v>0.1</v>
      </c>
      <c r="N157" s="17" t="s">
        <v>18</v>
      </c>
    </row>
    <row r="158" spans="1:14" ht="15.75" customHeight="1" x14ac:dyDescent="0.2">
      <c r="A158" s="17" t="s">
        <v>15</v>
      </c>
      <c r="C158" s="17">
        <v>1</v>
      </c>
      <c r="D158" s="17">
        <v>16</v>
      </c>
      <c r="E158" s="17" t="s">
        <v>23</v>
      </c>
      <c r="F158" s="19" t="s">
        <v>45</v>
      </c>
      <c r="G158" s="17" t="s">
        <v>20</v>
      </c>
      <c r="H158" s="17">
        <v>9.6</v>
      </c>
      <c r="I158" s="17">
        <v>25.2</v>
      </c>
      <c r="J158" s="17">
        <v>64.560993655172439</v>
      </c>
      <c r="K158" s="17">
        <v>0</v>
      </c>
      <c r="N158" s="17" t="s">
        <v>18</v>
      </c>
    </row>
    <row r="159" spans="1:14" ht="15.75" customHeight="1" x14ac:dyDescent="0.2">
      <c r="A159" s="17" t="s">
        <v>15</v>
      </c>
      <c r="C159" s="17">
        <v>1</v>
      </c>
      <c r="D159" s="17">
        <v>17</v>
      </c>
      <c r="E159" s="17" t="s">
        <v>50</v>
      </c>
      <c r="F159" s="19" t="s">
        <v>43</v>
      </c>
      <c r="G159" s="17" t="s">
        <v>44</v>
      </c>
      <c r="H159" s="17" t="s">
        <v>25</v>
      </c>
      <c r="I159" s="17">
        <v>23.2</v>
      </c>
      <c r="J159" s="17">
        <v>64.089878068965518</v>
      </c>
      <c r="K159" s="17">
        <v>0</v>
      </c>
      <c r="N159" s="17" t="s">
        <v>18</v>
      </c>
    </row>
    <row r="160" spans="1:14" ht="15.75" customHeight="1" x14ac:dyDescent="0.2">
      <c r="A160" s="17" t="s">
        <v>15</v>
      </c>
      <c r="C160" s="17">
        <v>1</v>
      </c>
      <c r="D160" s="17">
        <v>18</v>
      </c>
      <c r="E160" s="17" t="s">
        <v>50</v>
      </c>
      <c r="F160" s="19" t="s">
        <v>45</v>
      </c>
      <c r="G160" s="17" t="s">
        <v>44</v>
      </c>
      <c r="H160" s="17" t="s">
        <v>25</v>
      </c>
      <c r="I160" s="17">
        <v>23.299999999999997</v>
      </c>
      <c r="J160" s="17">
        <v>66.000009103448278</v>
      </c>
      <c r="K160" s="17">
        <v>0</v>
      </c>
      <c r="N160" s="17" t="s">
        <v>18</v>
      </c>
    </row>
    <row r="161" spans="1:14" ht="15.75" customHeight="1" x14ac:dyDescent="0.2">
      <c r="A161" s="17" t="s">
        <v>15</v>
      </c>
      <c r="C161" s="17">
        <v>1</v>
      </c>
      <c r="D161" s="17">
        <v>19</v>
      </c>
      <c r="E161" s="17" t="s">
        <v>51</v>
      </c>
      <c r="F161" s="19" t="s">
        <v>43</v>
      </c>
      <c r="G161" s="17" t="s">
        <v>47</v>
      </c>
      <c r="H161" s="17" t="s">
        <v>52</v>
      </c>
      <c r="I161" s="17">
        <v>24.6</v>
      </c>
      <c r="J161" s="17">
        <v>66.217007999999993</v>
      </c>
      <c r="K161" s="17">
        <v>0</v>
      </c>
      <c r="N161" s="17" t="s">
        <v>18</v>
      </c>
    </row>
    <row r="162" spans="1:14" ht="15.75" customHeight="1" x14ac:dyDescent="0.2">
      <c r="A162" s="17" t="s">
        <v>15</v>
      </c>
      <c r="C162" s="17">
        <v>1</v>
      </c>
      <c r="D162" s="17">
        <v>20</v>
      </c>
      <c r="E162" s="17" t="s">
        <v>51</v>
      </c>
      <c r="F162" s="19" t="s">
        <v>45</v>
      </c>
      <c r="G162" s="17" t="s">
        <v>47</v>
      </c>
      <c r="H162" s="17" t="s">
        <v>52</v>
      </c>
      <c r="I162" s="17">
        <v>23.8</v>
      </c>
      <c r="J162" s="17">
        <v>60.37292496551725</v>
      </c>
      <c r="K162" s="17">
        <v>0.5</v>
      </c>
      <c r="N162" s="17" t="s">
        <v>18</v>
      </c>
    </row>
    <row r="163" spans="1:14" ht="15.75" customHeight="1" x14ac:dyDescent="0.2">
      <c r="A163" s="17" t="s">
        <v>15</v>
      </c>
      <c r="C163" s="17">
        <v>1</v>
      </c>
      <c r="D163" s="17">
        <v>21</v>
      </c>
      <c r="E163" s="17" t="s">
        <v>53</v>
      </c>
      <c r="F163" s="19" t="s">
        <v>43</v>
      </c>
      <c r="G163" s="17" t="s">
        <v>20</v>
      </c>
      <c r="H163" s="17" t="s">
        <v>54</v>
      </c>
      <c r="I163" s="17">
        <v>23.700000000000003</v>
      </c>
      <c r="J163" s="17">
        <v>61.083937655172413</v>
      </c>
      <c r="K163" s="17">
        <v>0</v>
      </c>
      <c r="N163" s="17" t="s">
        <v>18</v>
      </c>
    </row>
    <row r="164" spans="1:14" ht="15.75" customHeight="1" x14ac:dyDescent="0.2">
      <c r="A164" s="17" t="s">
        <v>15</v>
      </c>
      <c r="C164" s="17">
        <v>1</v>
      </c>
      <c r="D164" s="17">
        <v>22</v>
      </c>
      <c r="E164" s="17" t="s">
        <v>53</v>
      </c>
      <c r="F164" s="19" t="s">
        <v>45</v>
      </c>
      <c r="G164" s="17" t="s">
        <v>20</v>
      </c>
      <c r="H164" s="17" t="s">
        <v>54</v>
      </c>
      <c r="I164" s="17">
        <v>25.299999999999997</v>
      </c>
      <c r="J164" s="17">
        <v>64.378275310344819</v>
      </c>
      <c r="K164" s="17">
        <v>0</v>
      </c>
      <c r="N164" s="17" t="s">
        <v>18</v>
      </c>
    </row>
    <row r="165" spans="1:14" ht="15.75" customHeight="1" x14ac:dyDescent="0.2">
      <c r="A165" s="17" t="s">
        <v>15</v>
      </c>
      <c r="C165" s="17">
        <v>1</v>
      </c>
      <c r="D165" s="17">
        <v>23</v>
      </c>
      <c r="E165" s="17" t="s">
        <v>55</v>
      </c>
      <c r="F165" s="19" t="s">
        <v>43</v>
      </c>
      <c r="G165" s="17" t="s">
        <v>20</v>
      </c>
      <c r="H165" s="17" t="s">
        <v>56</v>
      </c>
      <c r="I165" s="17">
        <v>23.4</v>
      </c>
      <c r="J165" s="17">
        <v>58.712070620689666</v>
      </c>
      <c r="K165" s="17">
        <v>0</v>
      </c>
      <c r="N165" s="17" t="s">
        <v>18</v>
      </c>
    </row>
    <row r="166" spans="1:14" ht="15.75" customHeight="1" x14ac:dyDescent="0.2">
      <c r="A166" s="17" t="s">
        <v>15</v>
      </c>
      <c r="C166" s="17">
        <v>1</v>
      </c>
      <c r="D166" s="17">
        <v>24</v>
      </c>
      <c r="E166" s="17" t="s">
        <v>55</v>
      </c>
      <c r="F166" s="19" t="s">
        <v>45</v>
      </c>
      <c r="G166" s="17" t="s">
        <v>20</v>
      </c>
      <c r="H166" s="17" t="s">
        <v>56</v>
      </c>
      <c r="I166" s="17">
        <v>23.299999999999997</v>
      </c>
      <c r="J166" s="17">
        <v>65.203762344827581</v>
      </c>
      <c r="K166" s="17">
        <v>0.6</v>
      </c>
      <c r="N166" s="17" t="s">
        <v>18</v>
      </c>
    </row>
    <row r="167" spans="1:14" ht="15.75" customHeight="1" x14ac:dyDescent="0.2">
      <c r="A167" s="17" t="s">
        <v>15</v>
      </c>
      <c r="C167" s="17">
        <v>1</v>
      </c>
      <c r="D167" s="17">
        <v>25</v>
      </c>
      <c r="E167" s="17" t="s">
        <v>57</v>
      </c>
      <c r="F167" s="19" t="s">
        <v>43</v>
      </c>
      <c r="G167" s="17" t="s">
        <v>32</v>
      </c>
      <c r="H167" s="17" t="s">
        <v>56</v>
      </c>
      <c r="I167" s="17">
        <v>25.4</v>
      </c>
      <c r="J167" s="17">
        <v>64.428844965517243</v>
      </c>
      <c r="K167" s="17">
        <v>0.2</v>
      </c>
      <c r="N167" s="17" t="s">
        <v>18</v>
      </c>
    </row>
    <row r="168" spans="1:14" ht="15.75" customHeight="1" x14ac:dyDescent="0.2">
      <c r="A168" s="17" t="s">
        <v>15</v>
      </c>
      <c r="C168" s="17">
        <v>1</v>
      </c>
      <c r="D168" s="17">
        <v>26</v>
      </c>
      <c r="E168" s="17" t="s">
        <v>58</v>
      </c>
      <c r="F168" s="19" t="s">
        <v>45</v>
      </c>
      <c r="G168" s="17" t="s">
        <v>32</v>
      </c>
      <c r="H168" s="17" t="s">
        <v>56</v>
      </c>
      <c r="I168" s="17">
        <v>24.4</v>
      </c>
      <c r="J168" s="17">
        <v>61.544772413793098</v>
      </c>
      <c r="K168" s="17">
        <v>0</v>
      </c>
      <c r="N168" s="17" t="s">
        <v>18</v>
      </c>
    </row>
    <row r="169" spans="1:14" ht="15.75" customHeight="1" x14ac:dyDescent="0.2">
      <c r="A169" s="17" t="s">
        <v>15</v>
      </c>
      <c r="C169" s="17">
        <v>1</v>
      </c>
      <c r="D169" s="17">
        <v>27</v>
      </c>
      <c r="E169" s="17" t="s">
        <v>28</v>
      </c>
      <c r="F169" s="19" t="s">
        <v>59</v>
      </c>
      <c r="G169" s="17" t="s">
        <v>60</v>
      </c>
      <c r="H169" s="13" t="s">
        <v>29</v>
      </c>
      <c r="I169" s="17">
        <v>23.5</v>
      </c>
      <c r="J169" s="17">
        <v>63.038496551724144</v>
      </c>
      <c r="K169" s="17">
        <v>0</v>
      </c>
      <c r="N169" s="17" t="s">
        <v>18</v>
      </c>
    </row>
    <row r="170" spans="1:14" ht="15.75" customHeight="1" x14ac:dyDescent="0.2">
      <c r="A170" s="17" t="s">
        <v>15</v>
      </c>
      <c r="C170" s="17">
        <v>1</v>
      </c>
      <c r="D170" s="17">
        <v>28</v>
      </c>
      <c r="E170" s="17" t="s">
        <v>61</v>
      </c>
      <c r="F170" s="19" t="s">
        <v>29</v>
      </c>
      <c r="G170" s="17" t="s">
        <v>60</v>
      </c>
      <c r="H170" s="13" t="s">
        <v>29</v>
      </c>
      <c r="I170" s="17">
        <v>25.299999999999997</v>
      </c>
      <c r="J170" s="17">
        <v>57.293166206896551</v>
      </c>
      <c r="K170" s="17">
        <v>0</v>
      </c>
      <c r="N170" s="17" t="s">
        <v>18</v>
      </c>
    </row>
    <row r="171" spans="1:14" ht="15.75" customHeight="1" x14ac:dyDescent="0.2">
      <c r="A171" s="17" t="s">
        <v>15</v>
      </c>
      <c r="C171" s="17">
        <v>2</v>
      </c>
      <c r="D171" s="17">
        <v>1</v>
      </c>
      <c r="E171" s="17" t="s">
        <v>42</v>
      </c>
      <c r="F171" s="18" t="s">
        <v>43</v>
      </c>
      <c r="G171" s="17" t="s">
        <v>44</v>
      </c>
      <c r="H171" s="17">
        <v>4</v>
      </c>
      <c r="I171" s="17">
        <v>24.1</v>
      </c>
      <c r="J171" s="17">
        <v>52.108858620689652</v>
      </c>
      <c r="K171" s="17">
        <v>2.8</v>
      </c>
      <c r="N171" s="17" t="s">
        <v>18</v>
      </c>
    </row>
    <row r="172" spans="1:14" ht="15.75" customHeight="1" x14ac:dyDescent="0.2">
      <c r="A172" s="17" t="s">
        <v>15</v>
      </c>
      <c r="C172" s="17">
        <v>2</v>
      </c>
      <c r="D172" s="17">
        <v>2</v>
      </c>
      <c r="E172" s="17" t="s">
        <v>42</v>
      </c>
      <c r="F172" s="19" t="s">
        <v>45</v>
      </c>
      <c r="G172" s="17" t="s">
        <v>44</v>
      </c>
      <c r="H172" s="17">
        <v>4</v>
      </c>
      <c r="I172" s="17">
        <v>22.9</v>
      </c>
      <c r="J172" s="17">
        <v>61.863594896551724</v>
      </c>
      <c r="K172" s="17">
        <v>5.7</v>
      </c>
      <c r="N172" s="17" t="s">
        <v>18</v>
      </c>
    </row>
    <row r="173" spans="1:14" ht="15.75" customHeight="1" x14ac:dyDescent="0.2">
      <c r="A173" s="17" t="s">
        <v>15</v>
      </c>
      <c r="C173" s="17">
        <v>2</v>
      </c>
      <c r="D173" s="17">
        <v>3</v>
      </c>
      <c r="E173" s="17" t="s">
        <v>46</v>
      </c>
      <c r="F173" s="19" t="s">
        <v>43</v>
      </c>
      <c r="G173" s="17" t="s">
        <v>47</v>
      </c>
      <c r="H173" s="17">
        <v>5</v>
      </c>
      <c r="I173" s="17">
        <v>23.4</v>
      </c>
      <c r="J173" s="17">
        <v>57.385743724137932</v>
      </c>
      <c r="K173" s="17">
        <v>2.2999999999999998</v>
      </c>
      <c r="N173" s="17" t="s">
        <v>18</v>
      </c>
    </row>
    <row r="174" spans="1:14" ht="15.75" customHeight="1" x14ac:dyDescent="0.2">
      <c r="A174" s="17" t="s">
        <v>15</v>
      </c>
      <c r="C174" s="17">
        <v>2</v>
      </c>
      <c r="D174" s="17">
        <v>4</v>
      </c>
      <c r="E174" s="17" t="s">
        <v>46</v>
      </c>
      <c r="F174" s="19" t="s">
        <v>45</v>
      </c>
      <c r="G174" s="17" t="s">
        <v>47</v>
      </c>
      <c r="H174" s="17">
        <v>5</v>
      </c>
      <c r="I174" s="17">
        <v>23.700000000000003</v>
      </c>
      <c r="J174" s="17">
        <v>60.28949337931035</v>
      </c>
      <c r="K174" s="17">
        <v>1.8</v>
      </c>
      <c r="N174" s="17" t="s">
        <v>18</v>
      </c>
    </row>
    <row r="175" spans="1:14" ht="15.75" customHeight="1" x14ac:dyDescent="0.2">
      <c r="A175" s="17" t="s">
        <v>15</v>
      </c>
      <c r="C175" s="17">
        <v>2</v>
      </c>
      <c r="D175" s="17">
        <v>5</v>
      </c>
      <c r="E175" s="17" t="s">
        <v>21</v>
      </c>
      <c r="F175" s="19" t="s">
        <v>43</v>
      </c>
      <c r="G175" s="17" t="s">
        <v>20</v>
      </c>
      <c r="H175" s="17">
        <v>6</v>
      </c>
      <c r="I175" s="17">
        <v>23</v>
      </c>
      <c r="J175" s="17">
        <v>59.317704827586198</v>
      </c>
      <c r="K175" s="17">
        <v>4.7</v>
      </c>
      <c r="N175" s="17" t="s">
        <v>18</v>
      </c>
    </row>
    <row r="176" spans="1:14" ht="15.75" customHeight="1" x14ac:dyDescent="0.2">
      <c r="A176" s="17" t="s">
        <v>15</v>
      </c>
      <c r="C176" s="17">
        <v>2</v>
      </c>
      <c r="D176" s="17">
        <v>6</v>
      </c>
      <c r="E176" s="17" t="s">
        <v>21</v>
      </c>
      <c r="F176" s="19" t="s">
        <v>45</v>
      </c>
      <c r="G176" s="17" t="s">
        <v>20</v>
      </c>
      <c r="H176" s="17">
        <v>6</v>
      </c>
      <c r="I176" s="17">
        <v>23.8</v>
      </c>
      <c r="J176" s="17">
        <v>55.52074151724139</v>
      </c>
      <c r="K176" s="17">
        <v>3.7</v>
      </c>
      <c r="N176" s="17" t="s">
        <v>18</v>
      </c>
    </row>
    <row r="177" spans="1:14" ht="15.75" customHeight="1" x14ac:dyDescent="0.2">
      <c r="A177" s="17" t="s">
        <v>15</v>
      </c>
      <c r="C177" s="17">
        <v>2</v>
      </c>
      <c r="D177" s="17">
        <v>7</v>
      </c>
      <c r="E177" s="17" t="s">
        <v>48</v>
      </c>
      <c r="F177" s="19" t="s">
        <v>43</v>
      </c>
      <c r="G177" s="17" t="s">
        <v>20</v>
      </c>
      <c r="H177" s="17">
        <v>16</v>
      </c>
      <c r="I177" s="17">
        <v>23.2</v>
      </c>
      <c r="J177" s="17">
        <v>60.401464275862068</v>
      </c>
      <c r="K177" s="17">
        <v>4.2</v>
      </c>
      <c r="N177" s="17" t="s">
        <v>18</v>
      </c>
    </row>
    <row r="178" spans="1:14" ht="15.75" customHeight="1" x14ac:dyDescent="0.2">
      <c r="A178" s="17" t="s">
        <v>15</v>
      </c>
      <c r="C178" s="17">
        <v>2</v>
      </c>
      <c r="D178" s="17">
        <v>8</v>
      </c>
      <c r="E178" s="17" t="s">
        <v>48</v>
      </c>
      <c r="F178" s="19" t="s">
        <v>45</v>
      </c>
      <c r="G178" s="17" t="s">
        <v>20</v>
      </c>
      <c r="H178" s="17">
        <v>16</v>
      </c>
      <c r="I178" s="17">
        <v>24.9</v>
      </c>
      <c r="J178" s="17">
        <v>59.411550758620685</v>
      </c>
      <c r="K178" s="17">
        <v>3</v>
      </c>
      <c r="N178" s="17" t="s">
        <v>18</v>
      </c>
    </row>
    <row r="179" spans="1:14" ht="15.75" customHeight="1" x14ac:dyDescent="0.2">
      <c r="A179" s="17" t="s">
        <v>15</v>
      </c>
      <c r="C179" s="17">
        <v>2</v>
      </c>
      <c r="D179" s="17">
        <v>9</v>
      </c>
      <c r="E179" s="17" t="s">
        <v>31</v>
      </c>
      <c r="F179" s="19" t="s">
        <v>43</v>
      </c>
      <c r="G179" s="17" t="s">
        <v>32</v>
      </c>
      <c r="H179" s="17">
        <v>6</v>
      </c>
      <c r="I179" s="17">
        <v>24.6</v>
      </c>
      <c r="J179" s="17">
        <v>55.00519806896552</v>
      </c>
      <c r="K179" s="17">
        <v>1.8</v>
      </c>
      <c r="N179" s="17" t="s">
        <v>18</v>
      </c>
    </row>
    <row r="180" spans="1:14" ht="15.75" customHeight="1" x14ac:dyDescent="0.2">
      <c r="A180" s="17" t="s">
        <v>15</v>
      </c>
      <c r="C180" s="17">
        <v>2</v>
      </c>
      <c r="D180" s="17">
        <v>10</v>
      </c>
      <c r="E180" s="17" t="s">
        <v>31</v>
      </c>
      <c r="F180" s="19" t="s">
        <v>45</v>
      </c>
      <c r="G180" s="17" t="s">
        <v>32</v>
      </c>
      <c r="H180" s="17">
        <v>6</v>
      </c>
      <c r="I180" s="17">
        <v>23.6</v>
      </c>
      <c r="J180" s="17">
        <v>62.855577931034489</v>
      </c>
      <c r="K180" s="17">
        <v>3.2</v>
      </c>
      <c r="N180" s="17" t="s">
        <v>18</v>
      </c>
    </row>
    <row r="181" spans="1:14" ht="15.75" customHeight="1" x14ac:dyDescent="0.2">
      <c r="A181" s="17" t="s">
        <v>15</v>
      </c>
      <c r="C181" s="17">
        <v>2</v>
      </c>
      <c r="D181" s="17">
        <v>11</v>
      </c>
      <c r="E181" s="17" t="s">
        <v>22</v>
      </c>
      <c r="F181" s="19" t="s">
        <v>43</v>
      </c>
      <c r="G181" s="17" t="s">
        <v>44</v>
      </c>
      <c r="H181" s="17">
        <v>3.76</v>
      </c>
      <c r="I181" s="17">
        <v>23.2</v>
      </c>
      <c r="J181" s="17">
        <v>62.053873655172417</v>
      </c>
      <c r="K181" s="17">
        <v>5.7</v>
      </c>
      <c r="N181" s="17" t="s">
        <v>18</v>
      </c>
    </row>
    <row r="182" spans="1:14" ht="15.75" customHeight="1" x14ac:dyDescent="0.2">
      <c r="A182" s="17" t="s">
        <v>15</v>
      </c>
      <c r="C182" s="17">
        <v>2</v>
      </c>
      <c r="D182" s="17">
        <v>12</v>
      </c>
      <c r="E182" s="17" t="s">
        <v>22</v>
      </c>
      <c r="F182" s="19" t="s">
        <v>45</v>
      </c>
      <c r="G182" s="17" t="s">
        <v>44</v>
      </c>
      <c r="H182" s="17">
        <v>3.76</v>
      </c>
      <c r="I182" s="17">
        <v>25.1</v>
      </c>
      <c r="J182" s="17">
        <v>53.88512193103449</v>
      </c>
      <c r="K182" s="17">
        <v>1</v>
      </c>
      <c r="N182" s="17" t="s">
        <v>18</v>
      </c>
    </row>
    <row r="183" spans="1:14" ht="15.75" customHeight="1" x14ac:dyDescent="0.2">
      <c r="A183" s="17" t="s">
        <v>15</v>
      </c>
      <c r="C183" s="17">
        <v>2</v>
      </c>
      <c r="D183" s="17">
        <v>13</v>
      </c>
      <c r="E183" s="17" t="s">
        <v>49</v>
      </c>
      <c r="F183" s="19" t="s">
        <v>43</v>
      </c>
      <c r="G183" s="17" t="s">
        <v>47</v>
      </c>
      <c r="H183" s="17">
        <v>4</v>
      </c>
      <c r="I183" s="17">
        <v>23.1</v>
      </c>
      <c r="J183" s="17">
        <v>61.468967999999997</v>
      </c>
      <c r="K183" s="17">
        <v>12.5</v>
      </c>
      <c r="N183" s="17" t="s">
        <v>18</v>
      </c>
    </row>
    <row r="184" spans="1:14" ht="15.75" customHeight="1" x14ac:dyDescent="0.2">
      <c r="A184" s="17" t="s">
        <v>15</v>
      </c>
      <c r="C184" s="17">
        <v>2</v>
      </c>
      <c r="D184" s="17">
        <v>14</v>
      </c>
      <c r="E184" s="17" t="s">
        <v>49</v>
      </c>
      <c r="F184" s="19" t="s">
        <v>45</v>
      </c>
      <c r="G184" s="17" t="s">
        <v>47</v>
      </c>
      <c r="H184" s="17">
        <v>4</v>
      </c>
      <c r="I184" s="17">
        <v>22.9</v>
      </c>
      <c r="J184" s="17">
        <v>61.568021103448274</v>
      </c>
      <c r="K184" s="17">
        <v>8.6999999999999993</v>
      </c>
      <c r="N184" s="17" t="s">
        <v>18</v>
      </c>
    </row>
    <row r="185" spans="1:14" ht="15.75" customHeight="1" x14ac:dyDescent="0.2">
      <c r="A185" s="17" t="s">
        <v>15</v>
      </c>
      <c r="C185" s="17">
        <v>2</v>
      </c>
      <c r="D185" s="17">
        <v>15</v>
      </c>
      <c r="E185" s="17" t="s">
        <v>23</v>
      </c>
      <c r="F185" s="19" t="s">
        <v>43</v>
      </c>
      <c r="G185" s="17" t="s">
        <v>20</v>
      </c>
      <c r="H185" s="17">
        <v>9.6</v>
      </c>
      <c r="I185" s="17">
        <v>25.1</v>
      </c>
      <c r="J185" s="17">
        <v>50.674199172413793</v>
      </c>
      <c r="K185" s="17">
        <v>2.6</v>
      </c>
      <c r="N185" s="17" t="s">
        <v>18</v>
      </c>
    </row>
    <row r="186" spans="1:14" ht="15.75" customHeight="1" x14ac:dyDescent="0.2">
      <c r="A186" s="17" t="s">
        <v>15</v>
      </c>
      <c r="C186" s="17">
        <v>2</v>
      </c>
      <c r="D186" s="17">
        <v>16</v>
      </c>
      <c r="E186" s="17" t="s">
        <v>23</v>
      </c>
      <c r="F186" s="19" t="s">
        <v>45</v>
      </c>
      <c r="G186" s="17" t="s">
        <v>20</v>
      </c>
      <c r="H186" s="17">
        <v>9.6</v>
      </c>
      <c r="I186" s="17">
        <v>23.4</v>
      </c>
      <c r="J186" s="17">
        <v>59.095231724137939</v>
      </c>
      <c r="K186" s="17">
        <v>3.3</v>
      </c>
      <c r="N186" s="17" t="s">
        <v>18</v>
      </c>
    </row>
    <row r="187" spans="1:14" ht="15.75" customHeight="1" x14ac:dyDescent="0.2">
      <c r="A187" s="17" t="s">
        <v>15</v>
      </c>
      <c r="C187" s="17">
        <v>2</v>
      </c>
      <c r="D187" s="17">
        <v>17</v>
      </c>
      <c r="E187" s="17" t="s">
        <v>50</v>
      </c>
      <c r="F187" s="19" t="s">
        <v>43</v>
      </c>
      <c r="G187" s="17" t="s">
        <v>44</v>
      </c>
      <c r="H187" s="17" t="s">
        <v>25</v>
      </c>
      <c r="I187" s="17">
        <v>23.9</v>
      </c>
      <c r="J187" s="17">
        <v>61.573061379310367</v>
      </c>
      <c r="K187" s="17">
        <v>2.4</v>
      </c>
      <c r="N187" s="17" t="s">
        <v>18</v>
      </c>
    </row>
    <row r="188" spans="1:14" ht="15.75" customHeight="1" x14ac:dyDescent="0.2">
      <c r="A188" s="17" t="s">
        <v>15</v>
      </c>
      <c r="C188" s="17">
        <v>2</v>
      </c>
      <c r="D188" s="17">
        <v>18</v>
      </c>
      <c r="E188" s="17" t="s">
        <v>50</v>
      </c>
      <c r="F188" s="19" t="s">
        <v>45</v>
      </c>
      <c r="G188" s="17" t="s">
        <v>44</v>
      </c>
      <c r="H188" s="17" t="s">
        <v>25</v>
      </c>
      <c r="I188" s="17">
        <v>25</v>
      </c>
      <c r="J188" s="17">
        <v>57.858862068965522</v>
      </c>
      <c r="K188" s="17">
        <v>4</v>
      </c>
      <c r="N188" s="17" t="s">
        <v>18</v>
      </c>
    </row>
    <row r="189" spans="1:14" ht="15.75" customHeight="1" x14ac:dyDescent="0.2">
      <c r="A189" s="17" t="s">
        <v>15</v>
      </c>
      <c r="C189" s="17">
        <v>2</v>
      </c>
      <c r="D189" s="17">
        <v>19</v>
      </c>
      <c r="E189" s="17" t="s">
        <v>51</v>
      </c>
      <c r="F189" s="19" t="s">
        <v>43</v>
      </c>
      <c r="G189" s="17" t="s">
        <v>47</v>
      </c>
      <c r="H189" s="17" t="s">
        <v>52</v>
      </c>
      <c r="I189" s="17">
        <v>25.1</v>
      </c>
      <c r="J189" s="17">
        <v>52.746703862068976</v>
      </c>
      <c r="K189" s="17">
        <v>4.5</v>
      </c>
      <c r="N189" s="17" t="s">
        <v>18</v>
      </c>
    </row>
    <row r="190" spans="1:14" ht="15.75" customHeight="1" x14ac:dyDescent="0.2">
      <c r="A190" s="17" t="s">
        <v>15</v>
      </c>
      <c r="C190" s="17">
        <v>2</v>
      </c>
      <c r="D190" s="17">
        <v>20</v>
      </c>
      <c r="E190" s="17" t="s">
        <v>51</v>
      </c>
      <c r="F190" s="19" t="s">
        <v>45</v>
      </c>
      <c r="G190" s="17" t="s">
        <v>47</v>
      </c>
      <c r="H190" s="17" t="s">
        <v>52</v>
      </c>
      <c r="I190" s="17">
        <v>24</v>
      </c>
      <c r="J190" s="17">
        <v>54.018405517241376</v>
      </c>
      <c r="K190" s="17">
        <v>3.5</v>
      </c>
      <c r="N190" s="17" t="s">
        <v>18</v>
      </c>
    </row>
    <row r="191" spans="1:14" ht="15.75" customHeight="1" x14ac:dyDescent="0.2">
      <c r="A191" s="17" t="s">
        <v>15</v>
      </c>
      <c r="C191" s="17">
        <v>2</v>
      </c>
      <c r="D191" s="17">
        <v>21</v>
      </c>
      <c r="E191" s="17" t="s">
        <v>53</v>
      </c>
      <c r="F191" s="19" t="s">
        <v>43</v>
      </c>
      <c r="G191" s="17" t="s">
        <v>20</v>
      </c>
      <c r="H191" s="17" t="s">
        <v>54</v>
      </c>
      <c r="I191" s="17">
        <v>23.2</v>
      </c>
      <c r="J191" s="17">
        <v>56.595021241379307</v>
      </c>
      <c r="K191" s="17">
        <v>2.7</v>
      </c>
      <c r="N191" s="17" t="s">
        <v>18</v>
      </c>
    </row>
    <row r="192" spans="1:14" ht="15.75" customHeight="1" x14ac:dyDescent="0.2">
      <c r="A192" s="17" t="s">
        <v>15</v>
      </c>
      <c r="C192" s="17">
        <v>2</v>
      </c>
      <c r="D192" s="17">
        <v>22</v>
      </c>
      <c r="E192" s="17" t="s">
        <v>53</v>
      </c>
      <c r="F192" s="19" t="s">
        <v>45</v>
      </c>
      <c r="G192" s="17" t="s">
        <v>20</v>
      </c>
      <c r="H192" s="17" t="s">
        <v>54</v>
      </c>
      <c r="I192" s="17">
        <v>25</v>
      </c>
      <c r="J192" s="17">
        <v>53.623862068965515</v>
      </c>
      <c r="K192" s="17">
        <v>4</v>
      </c>
      <c r="N192" s="17" t="s">
        <v>18</v>
      </c>
    </row>
    <row r="193" spans="1:14" ht="15.75" customHeight="1" x14ac:dyDescent="0.2">
      <c r="A193" s="17" t="s">
        <v>15</v>
      </c>
      <c r="C193" s="17">
        <v>2</v>
      </c>
      <c r="D193" s="17">
        <v>23</v>
      </c>
      <c r="E193" s="17" t="s">
        <v>55</v>
      </c>
      <c r="F193" s="19" t="s">
        <v>43</v>
      </c>
      <c r="G193" s="17" t="s">
        <v>20</v>
      </c>
      <c r="H193" s="17" t="s">
        <v>56</v>
      </c>
      <c r="I193" s="17">
        <v>23.1</v>
      </c>
      <c r="J193" s="17">
        <v>61.409920000000007</v>
      </c>
      <c r="K193" s="17">
        <v>5.4</v>
      </c>
      <c r="N193" s="17" t="s">
        <v>18</v>
      </c>
    </row>
    <row r="194" spans="1:14" ht="15.75" customHeight="1" x14ac:dyDescent="0.2">
      <c r="A194" s="17" t="s">
        <v>15</v>
      </c>
      <c r="C194" s="17">
        <v>2</v>
      </c>
      <c r="D194" s="17">
        <v>24</v>
      </c>
      <c r="E194" s="17" t="s">
        <v>55</v>
      </c>
      <c r="F194" s="19" t="s">
        <v>45</v>
      </c>
      <c r="G194" s="17" t="s">
        <v>20</v>
      </c>
      <c r="H194" s="17" t="s">
        <v>56</v>
      </c>
      <c r="I194" s="17">
        <v>24</v>
      </c>
      <c r="J194" s="17">
        <v>56.427056551724142</v>
      </c>
      <c r="K194" s="17">
        <v>4.7</v>
      </c>
      <c r="N194" s="17" t="s">
        <v>18</v>
      </c>
    </row>
    <row r="195" spans="1:14" ht="15.75" customHeight="1" x14ac:dyDescent="0.2">
      <c r="A195" s="17" t="s">
        <v>15</v>
      </c>
      <c r="C195" s="17">
        <v>2</v>
      </c>
      <c r="D195" s="17">
        <v>25</v>
      </c>
      <c r="E195" s="17" t="s">
        <v>57</v>
      </c>
      <c r="F195" s="19" t="s">
        <v>43</v>
      </c>
      <c r="G195" s="17" t="s">
        <v>32</v>
      </c>
      <c r="H195" s="17" t="s">
        <v>56</v>
      </c>
      <c r="I195" s="17">
        <v>23.299999999999997</v>
      </c>
      <c r="J195" s="17">
        <v>63.316362620689659</v>
      </c>
      <c r="K195" s="17">
        <v>4.3</v>
      </c>
      <c r="N195" s="17" t="s">
        <v>18</v>
      </c>
    </row>
    <row r="196" spans="1:14" ht="15.75" customHeight="1" x14ac:dyDescent="0.2">
      <c r="A196" s="17" t="s">
        <v>15</v>
      </c>
      <c r="C196" s="17">
        <v>2</v>
      </c>
      <c r="D196" s="17">
        <v>26</v>
      </c>
      <c r="E196" s="17" t="s">
        <v>58</v>
      </c>
      <c r="F196" s="19" t="s">
        <v>45</v>
      </c>
      <c r="G196" s="17" t="s">
        <v>32</v>
      </c>
      <c r="H196" s="17" t="s">
        <v>56</v>
      </c>
      <c r="I196" s="17">
        <v>24.1</v>
      </c>
      <c r="J196" s="17">
        <v>56.864709379310327</v>
      </c>
      <c r="K196" s="17">
        <v>3</v>
      </c>
      <c r="N196" s="17" t="s">
        <v>18</v>
      </c>
    </row>
    <row r="197" spans="1:14" ht="15.75" customHeight="1" x14ac:dyDescent="0.2">
      <c r="A197" s="17" t="s">
        <v>15</v>
      </c>
      <c r="C197" s="17">
        <v>2</v>
      </c>
      <c r="D197" s="17">
        <v>27</v>
      </c>
      <c r="E197" s="17" t="s">
        <v>28</v>
      </c>
      <c r="F197" s="19" t="s">
        <v>59</v>
      </c>
      <c r="G197" s="17" t="s">
        <v>60</v>
      </c>
      <c r="H197" s="13" t="s">
        <v>29</v>
      </c>
      <c r="I197" s="17">
        <v>23.2</v>
      </c>
      <c r="J197" s="17">
        <v>58.926098758620689</v>
      </c>
      <c r="K197" s="17">
        <v>7</v>
      </c>
      <c r="N197" s="17" t="s">
        <v>18</v>
      </c>
    </row>
    <row r="198" spans="1:14" ht="15.75" customHeight="1" x14ac:dyDescent="0.2">
      <c r="A198" s="17" t="s">
        <v>15</v>
      </c>
      <c r="C198" s="17">
        <v>2</v>
      </c>
      <c r="D198" s="17">
        <v>28</v>
      </c>
      <c r="E198" s="17" t="s">
        <v>61</v>
      </c>
      <c r="F198" s="19" t="s">
        <v>29</v>
      </c>
      <c r="G198" s="17" t="s">
        <v>60</v>
      </c>
      <c r="H198" s="13" t="s">
        <v>29</v>
      </c>
      <c r="I198" s="17">
        <v>25.5</v>
      </c>
      <c r="J198" s="17">
        <v>55.218057931034487</v>
      </c>
      <c r="K198" s="17">
        <v>5.2</v>
      </c>
      <c r="N198" s="17" t="s">
        <v>18</v>
      </c>
    </row>
    <row r="199" spans="1:14" ht="15.75" customHeight="1" x14ac:dyDescent="0.2">
      <c r="A199" s="17" t="s">
        <v>15</v>
      </c>
      <c r="C199" s="17">
        <v>3</v>
      </c>
      <c r="D199" s="17">
        <v>1</v>
      </c>
      <c r="E199" s="17" t="s">
        <v>42</v>
      </c>
      <c r="F199" s="18" t="s">
        <v>43</v>
      </c>
      <c r="G199" s="17" t="s">
        <v>44</v>
      </c>
      <c r="H199" s="17">
        <v>4</v>
      </c>
      <c r="I199" s="17">
        <v>23.8</v>
      </c>
      <c r="J199" s="17">
        <v>61.019882758620696</v>
      </c>
      <c r="K199" s="17">
        <v>0.2</v>
      </c>
      <c r="N199" s="17" t="s">
        <v>18</v>
      </c>
    </row>
    <row r="200" spans="1:14" ht="15.75" customHeight="1" x14ac:dyDescent="0.2">
      <c r="A200" s="17" t="s">
        <v>15</v>
      </c>
      <c r="C200" s="17">
        <v>3</v>
      </c>
      <c r="D200" s="17">
        <v>2</v>
      </c>
      <c r="E200" s="17" t="s">
        <v>42</v>
      </c>
      <c r="F200" s="19" t="s">
        <v>45</v>
      </c>
      <c r="G200" s="17" t="s">
        <v>44</v>
      </c>
      <c r="H200" s="17">
        <v>4</v>
      </c>
      <c r="I200" s="17">
        <v>23.5</v>
      </c>
      <c r="J200" s="17">
        <v>60.740831724137934</v>
      </c>
      <c r="K200" s="17">
        <v>0.2</v>
      </c>
      <c r="N200" s="17" t="s">
        <v>18</v>
      </c>
    </row>
    <row r="201" spans="1:14" ht="15.75" customHeight="1" x14ac:dyDescent="0.2">
      <c r="A201" s="17" t="s">
        <v>15</v>
      </c>
      <c r="C201" s="17">
        <v>3</v>
      </c>
      <c r="D201" s="17">
        <v>3</v>
      </c>
      <c r="E201" s="17" t="s">
        <v>46</v>
      </c>
      <c r="F201" s="19" t="s">
        <v>43</v>
      </c>
      <c r="G201" s="17" t="s">
        <v>47</v>
      </c>
      <c r="H201" s="17">
        <v>5</v>
      </c>
      <c r="I201" s="17">
        <v>23.5</v>
      </c>
      <c r="J201" s="17">
        <v>57.618364137931032</v>
      </c>
      <c r="K201" s="17">
        <v>0</v>
      </c>
      <c r="N201" s="17" t="s">
        <v>18</v>
      </c>
    </row>
    <row r="202" spans="1:14" ht="15.75" customHeight="1" x14ac:dyDescent="0.2">
      <c r="A202" s="17" t="s">
        <v>15</v>
      </c>
      <c r="C202" s="17">
        <v>3</v>
      </c>
      <c r="D202" s="17">
        <v>4</v>
      </c>
      <c r="E202" s="17" t="s">
        <v>46</v>
      </c>
      <c r="F202" s="19" t="s">
        <v>45</v>
      </c>
      <c r="G202" s="17" t="s">
        <v>47</v>
      </c>
      <c r="H202" s="17">
        <v>5</v>
      </c>
      <c r="I202" s="17">
        <v>23</v>
      </c>
      <c r="J202" s="17">
        <v>60.02668137931034</v>
      </c>
      <c r="K202" s="17">
        <v>0</v>
      </c>
      <c r="N202" s="17" t="s">
        <v>18</v>
      </c>
    </row>
    <row r="203" spans="1:14" ht="15.75" customHeight="1" x14ac:dyDescent="0.2">
      <c r="A203" s="17" t="s">
        <v>15</v>
      </c>
      <c r="C203" s="17">
        <v>3</v>
      </c>
      <c r="D203" s="17">
        <v>5</v>
      </c>
      <c r="E203" s="17" t="s">
        <v>21</v>
      </c>
      <c r="F203" s="19" t="s">
        <v>43</v>
      </c>
      <c r="G203" s="17" t="s">
        <v>20</v>
      </c>
      <c r="H203" s="17">
        <v>6</v>
      </c>
      <c r="I203" s="17">
        <v>25.1</v>
      </c>
      <c r="J203" s="17">
        <v>49.389830068965516</v>
      </c>
      <c r="K203" s="17">
        <v>0.3</v>
      </c>
      <c r="N203" s="17" t="s">
        <v>18</v>
      </c>
    </row>
    <row r="204" spans="1:14" ht="15.75" customHeight="1" x14ac:dyDescent="0.2">
      <c r="A204" s="17" t="s">
        <v>15</v>
      </c>
      <c r="C204" s="17">
        <v>3</v>
      </c>
      <c r="D204" s="17">
        <v>6</v>
      </c>
      <c r="E204" s="17" t="s">
        <v>21</v>
      </c>
      <c r="F204" s="19" t="s">
        <v>45</v>
      </c>
      <c r="G204" s="17" t="s">
        <v>20</v>
      </c>
      <c r="H204" s="17">
        <v>6</v>
      </c>
      <c r="I204" s="17">
        <v>23.9</v>
      </c>
      <c r="J204" s="17">
        <v>52.285668827586207</v>
      </c>
      <c r="K204" s="17">
        <v>0</v>
      </c>
      <c r="N204" s="17" t="s">
        <v>18</v>
      </c>
    </row>
    <row r="205" spans="1:14" ht="15.75" customHeight="1" x14ac:dyDescent="0.2">
      <c r="A205" s="17" t="s">
        <v>15</v>
      </c>
      <c r="C205" s="17">
        <v>3</v>
      </c>
      <c r="D205" s="17">
        <v>7</v>
      </c>
      <c r="E205" s="17" t="s">
        <v>48</v>
      </c>
      <c r="F205" s="19" t="s">
        <v>43</v>
      </c>
      <c r="G205" s="17" t="s">
        <v>20</v>
      </c>
      <c r="H205" s="17">
        <v>16</v>
      </c>
      <c r="I205" s="17">
        <v>23.1</v>
      </c>
      <c r="J205" s="17">
        <v>60.967059999999989</v>
      </c>
      <c r="K205" s="17">
        <v>0</v>
      </c>
      <c r="N205" s="17" t="s">
        <v>18</v>
      </c>
    </row>
    <row r="206" spans="1:14" ht="15.75" customHeight="1" x14ac:dyDescent="0.2">
      <c r="A206" s="17" t="s">
        <v>15</v>
      </c>
      <c r="C206" s="17">
        <v>3</v>
      </c>
      <c r="D206" s="17">
        <v>8</v>
      </c>
      <c r="E206" s="17" t="s">
        <v>48</v>
      </c>
      <c r="F206" s="19" t="s">
        <v>45</v>
      </c>
      <c r="G206" s="17" t="s">
        <v>20</v>
      </c>
      <c r="H206" s="17">
        <v>16</v>
      </c>
      <c r="I206" s="17">
        <v>25.1</v>
      </c>
      <c r="J206" s="17">
        <v>51.433144551724133</v>
      </c>
      <c r="K206" s="17">
        <v>0</v>
      </c>
      <c r="N206" s="17" t="s">
        <v>18</v>
      </c>
    </row>
    <row r="207" spans="1:14" ht="15.75" customHeight="1" x14ac:dyDescent="0.2">
      <c r="A207" s="17" t="s">
        <v>15</v>
      </c>
      <c r="C207" s="17">
        <v>3</v>
      </c>
      <c r="D207" s="17">
        <v>9</v>
      </c>
      <c r="E207" s="17" t="s">
        <v>31</v>
      </c>
      <c r="F207" s="19" t="s">
        <v>43</v>
      </c>
      <c r="G207" s="17" t="s">
        <v>32</v>
      </c>
      <c r="H207" s="17">
        <v>6</v>
      </c>
      <c r="I207" s="17">
        <v>23.2</v>
      </c>
      <c r="J207" s="17">
        <v>58.247430620689663</v>
      </c>
      <c r="K207" s="17">
        <v>0.2</v>
      </c>
      <c r="N207" s="17" t="s">
        <v>18</v>
      </c>
    </row>
    <row r="208" spans="1:14" ht="15.75" customHeight="1" x14ac:dyDescent="0.2">
      <c r="A208" s="17" t="s">
        <v>15</v>
      </c>
      <c r="C208" s="17">
        <v>3</v>
      </c>
      <c r="D208" s="17">
        <v>10</v>
      </c>
      <c r="E208" s="17" t="s">
        <v>31</v>
      </c>
      <c r="F208" s="19" t="s">
        <v>45</v>
      </c>
      <c r="G208" s="17" t="s">
        <v>32</v>
      </c>
      <c r="H208" s="17">
        <v>6</v>
      </c>
      <c r="I208" s="17">
        <v>25.2</v>
      </c>
      <c r="J208" s="17">
        <v>50.29514372413793</v>
      </c>
      <c r="K208" s="17">
        <v>0</v>
      </c>
      <c r="N208" s="17" t="s">
        <v>18</v>
      </c>
    </row>
    <row r="209" spans="1:14" ht="15.75" customHeight="1" x14ac:dyDescent="0.2">
      <c r="A209" s="17" t="s">
        <v>15</v>
      </c>
      <c r="C209" s="17">
        <v>3</v>
      </c>
      <c r="D209" s="17">
        <v>11</v>
      </c>
      <c r="E209" s="17" t="s">
        <v>22</v>
      </c>
      <c r="F209" s="19" t="s">
        <v>43</v>
      </c>
      <c r="G209" s="17" t="s">
        <v>44</v>
      </c>
      <c r="H209" s="17">
        <v>3.76</v>
      </c>
      <c r="I209" s="17">
        <v>23.5</v>
      </c>
      <c r="J209" s="17">
        <v>60.122229655172426</v>
      </c>
      <c r="K209" s="17">
        <v>0.5</v>
      </c>
      <c r="N209" s="17" t="s">
        <v>18</v>
      </c>
    </row>
    <row r="210" spans="1:14" ht="15.75" customHeight="1" x14ac:dyDescent="0.2">
      <c r="A210" s="17" t="s">
        <v>15</v>
      </c>
      <c r="C210" s="17">
        <v>3</v>
      </c>
      <c r="D210" s="17">
        <v>12</v>
      </c>
      <c r="E210" s="17" t="s">
        <v>22</v>
      </c>
      <c r="F210" s="19" t="s">
        <v>45</v>
      </c>
      <c r="G210" s="17" t="s">
        <v>44</v>
      </c>
      <c r="H210" s="17">
        <v>3.76</v>
      </c>
      <c r="I210" s="17">
        <v>23.2</v>
      </c>
      <c r="J210" s="17">
        <v>59.870332689655172</v>
      </c>
      <c r="K210" s="17">
        <v>0.4</v>
      </c>
      <c r="N210" s="17" t="s">
        <v>18</v>
      </c>
    </row>
    <row r="211" spans="1:14" ht="15.75" customHeight="1" x14ac:dyDescent="0.2">
      <c r="A211" s="17" t="s">
        <v>15</v>
      </c>
      <c r="C211" s="17">
        <v>3</v>
      </c>
      <c r="D211" s="17">
        <v>13</v>
      </c>
      <c r="E211" s="17" t="s">
        <v>49</v>
      </c>
      <c r="F211" s="19" t="s">
        <v>43</v>
      </c>
      <c r="G211" s="17" t="s">
        <v>47</v>
      </c>
      <c r="H211" s="17">
        <v>4</v>
      </c>
      <c r="I211" s="17">
        <v>22.9</v>
      </c>
      <c r="J211" s="17">
        <v>61.479348965517254</v>
      </c>
      <c r="K211" s="17">
        <v>0</v>
      </c>
      <c r="N211" s="17" t="s">
        <v>18</v>
      </c>
    </row>
    <row r="212" spans="1:14" ht="15.75" customHeight="1" x14ac:dyDescent="0.2">
      <c r="A212" s="17" t="s">
        <v>15</v>
      </c>
      <c r="C212" s="17">
        <v>3</v>
      </c>
      <c r="D212" s="17">
        <v>14</v>
      </c>
      <c r="E212" s="17" t="s">
        <v>49</v>
      </c>
      <c r="F212" s="19" t="s">
        <v>45</v>
      </c>
      <c r="G212" s="17" t="s">
        <v>47</v>
      </c>
      <c r="H212" s="17">
        <v>4</v>
      </c>
      <c r="I212" s="17">
        <v>23.4</v>
      </c>
      <c r="J212" s="17">
        <v>58.800492413793101</v>
      </c>
      <c r="K212" s="17">
        <v>0</v>
      </c>
      <c r="N212" s="17" t="s">
        <v>18</v>
      </c>
    </row>
    <row r="213" spans="1:14" ht="15.75" customHeight="1" x14ac:dyDescent="0.2">
      <c r="A213" s="17" t="s">
        <v>15</v>
      </c>
      <c r="C213" s="17">
        <v>3</v>
      </c>
      <c r="D213" s="17">
        <v>15</v>
      </c>
      <c r="E213" s="17" t="s">
        <v>23</v>
      </c>
      <c r="F213" s="19" t="s">
        <v>43</v>
      </c>
      <c r="G213" s="17" t="s">
        <v>20</v>
      </c>
      <c r="H213" s="17">
        <v>9.6</v>
      </c>
      <c r="I213" s="17">
        <v>25.6</v>
      </c>
      <c r="J213" s="17">
        <v>49.190422068965518</v>
      </c>
      <c r="K213" s="17">
        <v>0</v>
      </c>
      <c r="N213" s="17" t="s">
        <v>18</v>
      </c>
    </row>
    <row r="214" spans="1:14" ht="15.75" customHeight="1" x14ac:dyDescent="0.2">
      <c r="A214" s="17" t="s">
        <v>15</v>
      </c>
      <c r="C214" s="17">
        <v>3</v>
      </c>
      <c r="D214" s="17">
        <v>16</v>
      </c>
      <c r="E214" s="17" t="s">
        <v>23</v>
      </c>
      <c r="F214" s="19" t="s">
        <v>45</v>
      </c>
      <c r="G214" s="17" t="s">
        <v>20</v>
      </c>
      <c r="H214" s="17">
        <v>9.6</v>
      </c>
      <c r="I214" s="17">
        <v>23.700000000000003</v>
      </c>
      <c r="J214" s="17">
        <v>57.405954896551727</v>
      </c>
      <c r="K214" s="17">
        <v>0</v>
      </c>
      <c r="N214" s="17" t="s">
        <v>18</v>
      </c>
    </row>
    <row r="215" spans="1:14" ht="15.75" customHeight="1" x14ac:dyDescent="0.2">
      <c r="A215" s="17" t="s">
        <v>15</v>
      </c>
      <c r="C215" s="17">
        <v>3</v>
      </c>
      <c r="D215" s="17">
        <v>17</v>
      </c>
      <c r="E215" s="17" t="s">
        <v>50</v>
      </c>
      <c r="F215" s="19" t="s">
        <v>43</v>
      </c>
      <c r="G215" s="17" t="s">
        <v>44</v>
      </c>
      <c r="H215" s="17" t="s">
        <v>25</v>
      </c>
      <c r="I215" s="17">
        <v>23.700000000000003</v>
      </c>
      <c r="J215" s="17">
        <v>58.788876413793098</v>
      </c>
      <c r="K215" s="17">
        <v>0</v>
      </c>
      <c r="N215" s="17" t="s">
        <v>18</v>
      </c>
    </row>
    <row r="216" spans="1:14" ht="15.75" customHeight="1" x14ac:dyDescent="0.2">
      <c r="A216" s="17" t="s">
        <v>15</v>
      </c>
      <c r="C216" s="17">
        <v>3</v>
      </c>
      <c r="D216" s="17">
        <v>18</v>
      </c>
      <c r="E216" s="17" t="s">
        <v>50</v>
      </c>
      <c r="F216" s="19" t="s">
        <v>45</v>
      </c>
      <c r="G216" s="17" t="s">
        <v>44</v>
      </c>
      <c r="H216" s="17" t="s">
        <v>25</v>
      </c>
      <c r="I216" s="17">
        <v>24.700000000000003</v>
      </c>
      <c r="J216" s="17">
        <v>54.213157103448289</v>
      </c>
      <c r="K216" s="17">
        <v>0</v>
      </c>
      <c r="N216" s="17" t="s">
        <v>18</v>
      </c>
    </row>
    <row r="217" spans="1:14" ht="15.75" customHeight="1" x14ac:dyDescent="0.2">
      <c r="A217" s="17" t="s">
        <v>15</v>
      </c>
      <c r="C217" s="17">
        <v>3</v>
      </c>
      <c r="D217" s="17">
        <v>19</v>
      </c>
      <c r="E217" s="17" t="s">
        <v>51</v>
      </c>
      <c r="F217" s="19" t="s">
        <v>43</v>
      </c>
      <c r="G217" s="17" t="s">
        <v>47</v>
      </c>
      <c r="H217" s="17" t="s">
        <v>52</v>
      </c>
      <c r="I217" s="17">
        <v>23.5</v>
      </c>
      <c r="J217" s="17">
        <v>54.171866896551734</v>
      </c>
      <c r="K217" s="17">
        <v>0</v>
      </c>
      <c r="N217" s="17" t="s">
        <v>18</v>
      </c>
    </row>
    <row r="218" spans="1:14" ht="15.75" customHeight="1" x14ac:dyDescent="0.2">
      <c r="A218" s="17" t="s">
        <v>15</v>
      </c>
      <c r="C218" s="17">
        <v>3</v>
      </c>
      <c r="D218" s="17">
        <v>20</v>
      </c>
      <c r="E218" s="17" t="s">
        <v>51</v>
      </c>
      <c r="F218" s="19" t="s">
        <v>45</v>
      </c>
      <c r="G218" s="17" t="s">
        <v>47</v>
      </c>
      <c r="H218" s="17" t="s">
        <v>52</v>
      </c>
      <c r="I218" s="17">
        <v>23.4</v>
      </c>
      <c r="J218" s="17">
        <v>59.596288551724136</v>
      </c>
      <c r="K218" s="17">
        <v>1</v>
      </c>
      <c r="N218" s="17" t="s">
        <v>18</v>
      </c>
    </row>
    <row r="219" spans="1:14" ht="15.75" customHeight="1" x14ac:dyDescent="0.2">
      <c r="A219" s="17" t="s">
        <v>15</v>
      </c>
      <c r="C219" s="17">
        <v>3</v>
      </c>
      <c r="D219" s="17">
        <v>21</v>
      </c>
      <c r="E219" s="17" t="s">
        <v>53</v>
      </c>
      <c r="F219" s="19" t="s">
        <v>43</v>
      </c>
      <c r="G219" s="17" t="s">
        <v>20</v>
      </c>
      <c r="H219" s="17" t="s">
        <v>54</v>
      </c>
      <c r="I219" s="17">
        <v>25.299999999999997</v>
      </c>
      <c r="J219" s="17">
        <v>49.94564565517242</v>
      </c>
      <c r="K219" s="17">
        <v>0</v>
      </c>
      <c r="N219" s="17" t="s">
        <v>18</v>
      </c>
    </row>
    <row r="220" spans="1:14" ht="15.75" customHeight="1" x14ac:dyDescent="0.2">
      <c r="A220" s="17" t="s">
        <v>15</v>
      </c>
      <c r="C220" s="17">
        <v>3</v>
      </c>
      <c r="D220" s="17">
        <v>22</v>
      </c>
      <c r="E220" s="17" t="s">
        <v>53</v>
      </c>
      <c r="F220" s="19" t="s">
        <v>45</v>
      </c>
      <c r="G220" s="17" t="s">
        <v>20</v>
      </c>
      <c r="H220" s="17" t="s">
        <v>54</v>
      </c>
      <c r="I220" s="17">
        <v>24.1</v>
      </c>
      <c r="J220" s="17">
        <v>56.600495448275879</v>
      </c>
      <c r="K220" s="17">
        <v>0</v>
      </c>
      <c r="N220" s="17" t="s">
        <v>18</v>
      </c>
    </row>
    <row r="221" spans="1:14" ht="15.75" customHeight="1" x14ac:dyDescent="0.2">
      <c r="A221" s="17" t="s">
        <v>15</v>
      </c>
      <c r="C221" s="17">
        <v>3</v>
      </c>
      <c r="D221" s="17">
        <v>23</v>
      </c>
      <c r="E221" s="17" t="s">
        <v>55</v>
      </c>
      <c r="F221" s="19" t="s">
        <v>43</v>
      </c>
      <c r="G221" s="17" t="s">
        <v>20</v>
      </c>
      <c r="H221" s="17" t="s">
        <v>56</v>
      </c>
      <c r="I221" s="17">
        <v>23.2</v>
      </c>
      <c r="J221" s="17">
        <v>58.306445241379301</v>
      </c>
      <c r="K221" s="17">
        <v>0</v>
      </c>
      <c r="N221" s="17" t="s">
        <v>18</v>
      </c>
    </row>
    <row r="222" spans="1:14" ht="15.75" customHeight="1" x14ac:dyDescent="0.2">
      <c r="A222" s="17" t="s">
        <v>15</v>
      </c>
      <c r="C222" s="17">
        <v>3</v>
      </c>
      <c r="D222" s="17">
        <v>24</v>
      </c>
      <c r="E222" s="17" t="s">
        <v>55</v>
      </c>
      <c r="F222" s="19" t="s">
        <v>45</v>
      </c>
      <c r="G222" s="17" t="s">
        <v>20</v>
      </c>
      <c r="H222" s="17" t="s">
        <v>56</v>
      </c>
      <c r="I222" s="17">
        <v>23.2</v>
      </c>
      <c r="J222" s="17">
        <v>64.325936551724126</v>
      </c>
      <c r="K222" s="17">
        <v>0</v>
      </c>
      <c r="N222" s="17" t="s">
        <v>18</v>
      </c>
    </row>
    <row r="223" spans="1:14" ht="15.75" customHeight="1" x14ac:dyDescent="0.2">
      <c r="A223" s="17" t="s">
        <v>15</v>
      </c>
      <c r="C223" s="17">
        <v>3</v>
      </c>
      <c r="D223" s="17">
        <v>25</v>
      </c>
      <c r="E223" s="17" t="s">
        <v>57</v>
      </c>
      <c r="F223" s="19" t="s">
        <v>43</v>
      </c>
      <c r="G223" s="17" t="s">
        <v>32</v>
      </c>
      <c r="H223" s="17" t="s">
        <v>56</v>
      </c>
      <c r="I223" s="17">
        <v>25.2</v>
      </c>
      <c r="J223" s="17">
        <v>49.011508965517251</v>
      </c>
      <c r="K223" s="17">
        <v>0</v>
      </c>
      <c r="N223" s="17" t="s">
        <v>18</v>
      </c>
    </row>
    <row r="224" spans="1:14" ht="15.75" customHeight="1" x14ac:dyDescent="0.2">
      <c r="A224" s="17" t="s">
        <v>15</v>
      </c>
      <c r="C224" s="17">
        <v>3</v>
      </c>
      <c r="D224" s="17">
        <v>26</v>
      </c>
      <c r="E224" s="17" t="s">
        <v>58</v>
      </c>
      <c r="F224" s="19" t="s">
        <v>45</v>
      </c>
      <c r="G224" s="17" t="s">
        <v>32</v>
      </c>
      <c r="H224" s="17" t="s">
        <v>56</v>
      </c>
      <c r="I224" s="17">
        <v>23.1</v>
      </c>
      <c r="J224" s="17">
        <v>63.181360000000005</v>
      </c>
      <c r="K224" s="17">
        <v>0</v>
      </c>
      <c r="N224" s="17" t="s">
        <v>18</v>
      </c>
    </row>
    <row r="225" spans="1:14" ht="15.75" customHeight="1" x14ac:dyDescent="0.2">
      <c r="A225" s="17" t="s">
        <v>15</v>
      </c>
      <c r="C225" s="17">
        <v>3</v>
      </c>
      <c r="D225" s="17">
        <v>27</v>
      </c>
      <c r="E225" s="17" t="s">
        <v>28</v>
      </c>
      <c r="F225" s="19" t="s">
        <v>59</v>
      </c>
      <c r="G225" s="17" t="s">
        <v>60</v>
      </c>
      <c r="H225" s="13" t="s">
        <v>29</v>
      </c>
      <c r="I225" s="17">
        <v>25.700000000000003</v>
      </c>
      <c r="J225" s="17">
        <v>50.209459034482762</v>
      </c>
      <c r="K225" s="17">
        <v>0</v>
      </c>
      <c r="N225" s="17" t="s">
        <v>18</v>
      </c>
    </row>
    <row r="226" spans="1:14" ht="15.75" customHeight="1" x14ac:dyDescent="0.2">
      <c r="A226" s="17" t="s">
        <v>15</v>
      </c>
      <c r="C226" s="17">
        <v>3</v>
      </c>
      <c r="D226" s="17">
        <v>28</v>
      </c>
      <c r="E226" s="17" t="s">
        <v>61</v>
      </c>
      <c r="F226" s="19" t="s">
        <v>29</v>
      </c>
      <c r="G226" s="17" t="s">
        <v>60</v>
      </c>
      <c r="H226" s="13" t="s">
        <v>29</v>
      </c>
      <c r="I226" s="17">
        <v>23</v>
      </c>
      <c r="J226" s="17">
        <v>61.740041379310334</v>
      </c>
      <c r="K226" s="17">
        <v>0.1</v>
      </c>
      <c r="N226" s="17" t="s">
        <v>18</v>
      </c>
    </row>
    <row r="227" spans="1:14" ht="15.75" customHeight="1" x14ac:dyDescent="0.2">
      <c r="A227" s="17" t="s">
        <v>15</v>
      </c>
      <c r="C227" s="17">
        <v>4</v>
      </c>
      <c r="D227" s="17">
        <v>1</v>
      </c>
      <c r="E227" s="17" t="s">
        <v>42</v>
      </c>
      <c r="F227" s="18" t="s">
        <v>43</v>
      </c>
      <c r="G227" s="17" t="s">
        <v>44</v>
      </c>
      <c r="H227" s="17">
        <v>4</v>
      </c>
      <c r="I227" s="17">
        <v>23.2</v>
      </c>
      <c r="J227" s="17">
        <v>63.381702620689651</v>
      </c>
      <c r="K227" s="17">
        <v>0.9</v>
      </c>
      <c r="N227" s="17" t="s">
        <v>18</v>
      </c>
    </row>
    <row r="228" spans="1:14" ht="15.75" customHeight="1" x14ac:dyDescent="0.2">
      <c r="A228" s="17" t="s">
        <v>15</v>
      </c>
      <c r="C228" s="17">
        <v>4</v>
      </c>
      <c r="D228" s="17">
        <v>2</v>
      </c>
      <c r="E228" s="17" t="s">
        <v>42</v>
      </c>
      <c r="F228" s="19" t="s">
        <v>45</v>
      </c>
      <c r="G228" s="17" t="s">
        <v>44</v>
      </c>
      <c r="H228" s="17">
        <v>4</v>
      </c>
      <c r="I228" s="17">
        <v>25.299999999999997</v>
      </c>
      <c r="J228" s="17">
        <v>61.083553793103455</v>
      </c>
      <c r="K228" s="17">
        <v>1.5</v>
      </c>
      <c r="N228" s="17" t="s">
        <v>18</v>
      </c>
    </row>
    <row r="229" spans="1:14" ht="15.75" customHeight="1" x14ac:dyDescent="0.2">
      <c r="A229" s="17" t="s">
        <v>15</v>
      </c>
      <c r="C229" s="17">
        <v>4</v>
      </c>
      <c r="D229" s="17">
        <v>3</v>
      </c>
      <c r="E229" s="17" t="s">
        <v>46</v>
      </c>
      <c r="F229" s="19" t="s">
        <v>43</v>
      </c>
      <c r="G229" s="17" t="s">
        <v>47</v>
      </c>
      <c r="H229" s="17">
        <v>5</v>
      </c>
      <c r="I229" s="17">
        <v>24.9</v>
      </c>
      <c r="J229" s="17">
        <v>56.109285517241382</v>
      </c>
      <c r="K229" s="17">
        <v>2.7</v>
      </c>
      <c r="N229" s="17" t="s">
        <v>18</v>
      </c>
    </row>
    <row r="230" spans="1:14" ht="15.75" customHeight="1" x14ac:dyDescent="0.2">
      <c r="A230" s="17" t="s">
        <v>15</v>
      </c>
      <c r="C230" s="17">
        <v>4</v>
      </c>
      <c r="D230" s="17">
        <v>4</v>
      </c>
      <c r="E230" s="17" t="s">
        <v>46</v>
      </c>
      <c r="F230" s="19" t="s">
        <v>45</v>
      </c>
      <c r="G230" s="17" t="s">
        <v>47</v>
      </c>
      <c r="H230" s="17">
        <v>5</v>
      </c>
      <c r="I230" s="17">
        <v>25</v>
      </c>
      <c r="J230" s="17">
        <v>54.266413793103446</v>
      </c>
      <c r="K230" s="17">
        <v>0.8</v>
      </c>
      <c r="N230" s="17" t="s">
        <v>18</v>
      </c>
    </row>
    <row r="231" spans="1:14" ht="15.75" customHeight="1" x14ac:dyDescent="0.2">
      <c r="A231" s="17" t="s">
        <v>15</v>
      </c>
      <c r="C231" s="17">
        <v>4</v>
      </c>
      <c r="D231" s="17">
        <v>5</v>
      </c>
      <c r="E231" s="17" t="s">
        <v>21</v>
      </c>
      <c r="F231" s="19" t="s">
        <v>43</v>
      </c>
      <c r="G231" s="17" t="s">
        <v>20</v>
      </c>
      <c r="H231" s="17">
        <v>6</v>
      </c>
      <c r="I231" s="17">
        <v>23.1</v>
      </c>
      <c r="J231" s="17">
        <v>60.317531999999993</v>
      </c>
      <c r="K231" s="17">
        <v>3.1</v>
      </c>
      <c r="N231" s="17" t="s">
        <v>18</v>
      </c>
    </row>
    <row r="232" spans="1:14" ht="15.75" customHeight="1" x14ac:dyDescent="0.2">
      <c r="A232" s="17" t="s">
        <v>15</v>
      </c>
      <c r="C232" s="17">
        <v>4</v>
      </c>
      <c r="D232" s="17">
        <v>6</v>
      </c>
      <c r="E232" s="17" t="s">
        <v>21</v>
      </c>
      <c r="F232" s="19" t="s">
        <v>45</v>
      </c>
      <c r="G232" s="17" t="s">
        <v>20</v>
      </c>
      <c r="H232" s="17">
        <v>6</v>
      </c>
      <c r="I232" s="17">
        <v>23.9</v>
      </c>
      <c r="J232" s="17">
        <v>55.224717103448285</v>
      </c>
      <c r="K232" s="17">
        <v>1.3</v>
      </c>
      <c r="N232" s="17" t="s">
        <v>18</v>
      </c>
    </row>
    <row r="233" spans="1:14" ht="15.75" customHeight="1" x14ac:dyDescent="0.2">
      <c r="A233" s="17" t="s">
        <v>15</v>
      </c>
      <c r="C233" s="17">
        <v>4</v>
      </c>
      <c r="D233" s="17">
        <v>7</v>
      </c>
      <c r="E233" s="17" t="s">
        <v>48</v>
      </c>
      <c r="F233" s="19" t="s">
        <v>43</v>
      </c>
      <c r="G233" s="17" t="s">
        <v>20</v>
      </c>
      <c r="H233" s="17">
        <v>16</v>
      </c>
      <c r="I233" s="17">
        <v>25</v>
      </c>
      <c r="J233" s="17">
        <v>55.055</v>
      </c>
      <c r="K233" s="17">
        <v>0.8</v>
      </c>
      <c r="N233" s="17" t="s">
        <v>18</v>
      </c>
    </row>
    <row r="234" spans="1:14" ht="15.75" customHeight="1" x14ac:dyDescent="0.2">
      <c r="A234" s="17" t="s">
        <v>15</v>
      </c>
      <c r="C234" s="17">
        <v>4</v>
      </c>
      <c r="D234" s="17">
        <v>8</v>
      </c>
      <c r="E234" s="17" t="s">
        <v>48</v>
      </c>
      <c r="F234" s="19" t="s">
        <v>45</v>
      </c>
      <c r="G234" s="17" t="s">
        <v>20</v>
      </c>
      <c r="H234" s="17">
        <v>16</v>
      </c>
      <c r="I234" s="17">
        <v>23.299999999999997</v>
      </c>
      <c r="J234" s="17">
        <v>60.072394344827586</v>
      </c>
      <c r="K234" s="17">
        <v>2.7</v>
      </c>
      <c r="N234" s="17" t="s">
        <v>18</v>
      </c>
    </row>
    <row r="235" spans="1:14" ht="15.75" customHeight="1" x14ac:dyDescent="0.2">
      <c r="A235" s="17" t="s">
        <v>15</v>
      </c>
      <c r="C235" s="17">
        <v>4</v>
      </c>
      <c r="D235" s="17">
        <v>9</v>
      </c>
      <c r="E235" s="17" t="s">
        <v>31</v>
      </c>
      <c r="F235" s="19" t="s">
        <v>43</v>
      </c>
      <c r="G235" s="17" t="s">
        <v>32</v>
      </c>
      <c r="H235" s="17">
        <v>6</v>
      </c>
      <c r="I235" s="17">
        <v>23.7</v>
      </c>
      <c r="J235" s="17">
        <v>56.552662896551723</v>
      </c>
      <c r="K235" s="17">
        <v>2.7</v>
      </c>
      <c r="N235" s="17" t="s">
        <v>18</v>
      </c>
    </row>
    <row r="236" spans="1:14" ht="15.75" customHeight="1" x14ac:dyDescent="0.2">
      <c r="A236" s="17" t="s">
        <v>15</v>
      </c>
      <c r="C236" s="17">
        <v>4</v>
      </c>
      <c r="D236" s="17">
        <v>10</v>
      </c>
      <c r="E236" s="17" t="s">
        <v>31</v>
      </c>
      <c r="F236" s="19" t="s">
        <v>45</v>
      </c>
      <c r="G236" s="17" t="s">
        <v>32</v>
      </c>
      <c r="H236" s="17">
        <v>6</v>
      </c>
      <c r="I236" s="17">
        <v>24.4</v>
      </c>
      <c r="J236" s="17">
        <v>53.133653517241378</v>
      </c>
      <c r="K236" s="17">
        <v>1.7</v>
      </c>
      <c r="N236" s="17" t="s">
        <v>18</v>
      </c>
    </row>
    <row r="237" spans="1:14" ht="15.75" customHeight="1" x14ac:dyDescent="0.2">
      <c r="A237" s="17" t="s">
        <v>15</v>
      </c>
      <c r="C237" s="17">
        <v>4</v>
      </c>
      <c r="D237" s="17">
        <v>11</v>
      </c>
      <c r="E237" s="17" t="s">
        <v>22</v>
      </c>
      <c r="F237" s="19" t="s">
        <v>43</v>
      </c>
      <c r="G237" s="17" t="s">
        <v>44</v>
      </c>
      <c r="H237" s="17">
        <v>3.76</v>
      </c>
      <c r="I237" s="17">
        <v>23.4</v>
      </c>
      <c r="J237" s="17">
        <v>58.505753103448278</v>
      </c>
      <c r="K237" s="17">
        <v>4.5</v>
      </c>
      <c r="N237" s="17" t="s">
        <v>18</v>
      </c>
    </row>
    <row r="238" spans="1:14" ht="15.75" customHeight="1" x14ac:dyDescent="0.2">
      <c r="A238" s="17" t="s">
        <v>15</v>
      </c>
      <c r="C238" s="17">
        <v>4</v>
      </c>
      <c r="D238" s="17">
        <v>12</v>
      </c>
      <c r="E238" s="17" t="s">
        <v>22</v>
      </c>
      <c r="F238" s="19" t="s">
        <v>45</v>
      </c>
      <c r="G238" s="17" t="s">
        <v>44</v>
      </c>
      <c r="H238" s="17">
        <v>3.76</v>
      </c>
      <c r="I238" s="17">
        <v>23.9</v>
      </c>
      <c r="J238" s="17">
        <v>57.575955724137927</v>
      </c>
      <c r="K238" s="17">
        <v>3.1</v>
      </c>
      <c r="N238" s="17" t="s">
        <v>18</v>
      </c>
    </row>
    <row r="239" spans="1:14" ht="15.75" customHeight="1" x14ac:dyDescent="0.2">
      <c r="A239" s="17" t="s">
        <v>15</v>
      </c>
      <c r="C239" s="17">
        <v>4</v>
      </c>
      <c r="D239" s="17">
        <v>13</v>
      </c>
      <c r="E239" s="17" t="s">
        <v>49</v>
      </c>
      <c r="F239" s="19" t="s">
        <v>43</v>
      </c>
      <c r="G239" s="17" t="s">
        <v>47</v>
      </c>
      <c r="H239" s="17">
        <v>4</v>
      </c>
      <c r="I239" s="17">
        <v>23.1</v>
      </c>
      <c r="J239" s="17">
        <v>58.900379999999998</v>
      </c>
      <c r="K239" s="17">
        <v>4.2</v>
      </c>
      <c r="N239" s="17" t="s">
        <v>18</v>
      </c>
    </row>
    <row r="240" spans="1:14" ht="15.75" customHeight="1" x14ac:dyDescent="0.2">
      <c r="A240" s="17" t="s">
        <v>15</v>
      </c>
      <c r="C240" s="17">
        <v>4</v>
      </c>
      <c r="D240" s="17">
        <v>14</v>
      </c>
      <c r="E240" s="17" t="s">
        <v>49</v>
      </c>
      <c r="F240" s="19" t="s">
        <v>45</v>
      </c>
      <c r="G240" s="17" t="s">
        <v>47</v>
      </c>
      <c r="H240" s="17">
        <v>4</v>
      </c>
      <c r="I240" s="17">
        <v>23.700000000000003</v>
      </c>
      <c r="J240" s="17">
        <v>57.317683310344826</v>
      </c>
      <c r="K240" s="17">
        <v>2.4</v>
      </c>
      <c r="N240" s="17" t="s">
        <v>18</v>
      </c>
    </row>
    <row r="241" spans="1:14" ht="15.75" customHeight="1" x14ac:dyDescent="0.2">
      <c r="A241" s="17" t="s">
        <v>15</v>
      </c>
      <c r="C241" s="17">
        <v>4</v>
      </c>
      <c r="D241" s="17">
        <v>15</v>
      </c>
      <c r="E241" s="17" t="s">
        <v>23</v>
      </c>
      <c r="F241" s="19" t="s">
        <v>43</v>
      </c>
      <c r="G241" s="17" t="s">
        <v>20</v>
      </c>
      <c r="H241" s="17">
        <v>9.6</v>
      </c>
      <c r="I241" s="17">
        <v>24.1</v>
      </c>
      <c r="J241" s="17">
        <v>50.582289241379307</v>
      </c>
      <c r="K241" s="17">
        <v>6</v>
      </c>
      <c r="N241" s="17" t="s">
        <v>18</v>
      </c>
    </row>
    <row r="242" spans="1:14" ht="15.75" customHeight="1" x14ac:dyDescent="0.2">
      <c r="A242" s="17" t="s">
        <v>15</v>
      </c>
      <c r="C242" s="17">
        <v>4</v>
      </c>
      <c r="D242" s="17">
        <v>16</v>
      </c>
      <c r="E242" s="17" t="s">
        <v>23</v>
      </c>
      <c r="F242" s="19" t="s">
        <v>45</v>
      </c>
      <c r="G242" s="17" t="s">
        <v>20</v>
      </c>
      <c r="H242" s="17">
        <v>9.6</v>
      </c>
      <c r="I242" s="17">
        <v>25.4</v>
      </c>
      <c r="J242" s="17">
        <v>60.465786206896567</v>
      </c>
      <c r="K242" s="17">
        <v>3.8</v>
      </c>
      <c r="N242" s="17" t="s">
        <v>18</v>
      </c>
    </row>
    <row r="243" spans="1:14" ht="15.75" customHeight="1" x14ac:dyDescent="0.2">
      <c r="A243" s="17" t="s">
        <v>15</v>
      </c>
      <c r="C243" s="17">
        <v>4</v>
      </c>
      <c r="D243" s="17">
        <v>17</v>
      </c>
      <c r="E243" s="17" t="s">
        <v>50</v>
      </c>
      <c r="F243" s="19" t="s">
        <v>43</v>
      </c>
      <c r="G243" s="17" t="s">
        <v>44</v>
      </c>
      <c r="H243" s="17" t="s">
        <v>25</v>
      </c>
      <c r="I243" s="17">
        <v>25.1</v>
      </c>
      <c r="J243" s="17">
        <v>53.622410068965529</v>
      </c>
      <c r="K243" s="17">
        <v>0.8</v>
      </c>
      <c r="N243" s="17" t="s">
        <v>18</v>
      </c>
    </row>
    <row r="244" spans="1:14" ht="15.75" customHeight="1" x14ac:dyDescent="0.2">
      <c r="A244" s="17" t="s">
        <v>15</v>
      </c>
      <c r="C244" s="17">
        <v>4</v>
      </c>
      <c r="D244" s="17">
        <v>18</v>
      </c>
      <c r="E244" s="17" t="s">
        <v>50</v>
      </c>
      <c r="F244" s="19" t="s">
        <v>45</v>
      </c>
      <c r="G244" s="17" t="s">
        <v>44</v>
      </c>
      <c r="H244" s="17" t="s">
        <v>25</v>
      </c>
      <c r="I244" s="17">
        <v>23.299999999999997</v>
      </c>
      <c r="J244" s="17">
        <v>60.898131724137926</v>
      </c>
      <c r="K244" s="17">
        <v>4.5</v>
      </c>
      <c r="N244" s="17" t="s">
        <v>18</v>
      </c>
    </row>
    <row r="245" spans="1:14" ht="15.75" customHeight="1" x14ac:dyDescent="0.2">
      <c r="A245" s="17" t="s">
        <v>15</v>
      </c>
      <c r="C245" s="17">
        <v>4</v>
      </c>
      <c r="D245" s="17">
        <v>19</v>
      </c>
      <c r="E245" s="17" t="s">
        <v>51</v>
      </c>
      <c r="F245" s="19" t="s">
        <v>43</v>
      </c>
      <c r="G245" s="17" t="s">
        <v>47</v>
      </c>
      <c r="H245" s="17" t="s">
        <v>52</v>
      </c>
      <c r="I245" s="17">
        <v>23.2</v>
      </c>
      <c r="J245" s="17">
        <v>56.358962758620699</v>
      </c>
      <c r="K245" s="17">
        <v>5.0999999999999996</v>
      </c>
      <c r="N245" s="17" t="s">
        <v>18</v>
      </c>
    </row>
    <row r="246" spans="1:14" ht="15.75" customHeight="1" x14ac:dyDescent="0.2">
      <c r="A246" s="17" t="s">
        <v>15</v>
      </c>
      <c r="C246" s="17">
        <v>4</v>
      </c>
      <c r="D246" s="17">
        <v>20</v>
      </c>
      <c r="E246" s="17" t="s">
        <v>51</v>
      </c>
      <c r="F246" s="19" t="s">
        <v>45</v>
      </c>
      <c r="G246" s="17" t="s">
        <v>47</v>
      </c>
      <c r="H246" s="17" t="s">
        <v>52</v>
      </c>
      <c r="I246" s="17">
        <v>23.5</v>
      </c>
      <c r="J246" s="17">
        <v>58.119137241379306</v>
      </c>
      <c r="K246" s="17">
        <v>9.8000000000000007</v>
      </c>
      <c r="N246" s="17" t="s">
        <v>18</v>
      </c>
    </row>
    <row r="247" spans="1:14" ht="15.75" customHeight="1" x14ac:dyDescent="0.2">
      <c r="A247" s="17" t="s">
        <v>15</v>
      </c>
      <c r="C247" s="17">
        <v>4</v>
      </c>
      <c r="D247" s="17">
        <v>21</v>
      </c>
      <c r="E247" s="17" t="s">
        <v>53</v>
      </c>
      <c r="F247" s="19" t="s">
        <v>43</v>
      </c>
      <c r="G247" s="17" t="s">
        <v>20</v>
      </c>
      <c r="H247" s="17" t="s">
        <v>54</v>
      </c>
      <c r="I247" s="17">
        <v>23.2</v>
      </c>
      <c r="J247" s="17">
        <v>59.07363531034482</v>
      </c>
      <c r="K247" s="17">
        <v>1.9</v>
      </c>
      <c r="N247" s="17" t="s">
        <v>18</v>
      </c>
    </row>
    <row r="248" spans="1:14" ht="15.75" customHeight="1" x14ac:dyDescent="0.2">
      <c r="A248" s="17" t="s">
        <v>15</v>
      </c>
      <c r="C248" s="17">
        <v>4</v>
      </c>
      <c r="D248" s="17">
        <v>22</v>
      </c>
      <c r="E248" s="17" t="s">
        <v>53</v>
      </c>
      <c r="F248" s="19" t="s">
        <v>45</v>
      </c>
      <c r="G248" s="17" t="s">
        <v>20</v>
      </c>
      <c r="H248" s="17" t="s">
        <v>54</v>
      </c>
      <c r="I248" s="17">
        <v>25.1</v>
      </c>
      <c r="J248" s="17">
        <v>57.154425103448276</v>
      </c>
      <c r="K248" s="17">
        <v>0.8</v>
      </c>
      <c r="N248" s="17" t="s">
        <v>18</v>
      </c>
    </row>
    <row r="249" spans="1:14" ht="15.75" customHeight="1" x14ac:dyDescent="0.2">
      <c r="A249" s="17" t="s">
        <v>15</v>
      </c>
      <c r="C249" s="17">
        <v>4</v>
      </c>
      <c r="D249" s="17">
        <v>23</v>
      </c>
      <c r="E249" s="17" t="s">
        <v>55</v>
      </c>
      <c r="F249" s="19" t="s">
        <v>43</v>
      </c>
      <c r="G249" s="17" t="s">
        <v>20</v>
      </c>
      <c r="H249" s="17" t="s">
        <v>56</v>
      </c>
      <c r="I249" s="17">
        <v>23.6</v>
      </c>
      <c r="J249" s="17">
        <v>58.645579034482765</v>
      </c>
      <c r="K249" s="17">
        <v>6</v>
      </c>
      <c r="N249" s="17" t="s">
        <v>18</v>
      </c>
    </row>
    <row r="250" spans="1:14" ht="15.75" customHeight="1" x14ac:dyDescent="0.2">
      <c r="A250" s="17" t="s">
        <v>15</v>
      </c>
      <c r="C250" s="17">
        <v>4</v>
      </c>
      <c r="D250" s="17">
        <v>24</v>
      </c>
      <c r="E250" s="17" t="s">
        <v>55</v>
      </c>
      <c r="F250" s="19" t="s">
        <v>45</v>
      </c>
      <c r="G250" s="17" t="s">
        <v>20</v>
      </c>
      <c r="H250" s="17" t="s">
        <v>56</v>
      </c>
      <c r="I250" s="17">
        <v>23.299999999999997</v>
      </c>
      <c r="J250" s="17">
        <v>59.600544413793088</v>
      </c>
      <c r="K250" s="17">
        <v>3</v>
      </c>
      <c r="N250" s="17" t="s">
        <v>18</v>
      </c>
    </row>
    <row r="251" spans="1:14" ht="15.75" customHeight="1" x14ac:dyDescent="0.2">
      <c r="A251" s="17" t="s">
        <v>15</v>
      </c>
      <c r="C251" s="17">
        <v>4</v>
      </c>
      <c r="D251" s="17">
        <v>25</v>
      </c>
      <c r="E251" s="17" t="s">
        <v>57</v>
      </c>
      <c r="F251" s="19" t="s">
        <v>43</v>
      </c>
      <c r="G251" s="17" t="s">
        <v>32</v>
      </c>
      <c r="H251" s="17" t="s">
        <v>56</v>
      </c>
      <c r="I251" s="17">
        <v>23.6</v>
      </c>
      <c r="J251" s="17">
        <v>65.32858427586207</v>
      </c>
      <c r="K251" s="17">
        <v>3.2</v>
      </c>
      <c r="N251" s="17" t="s">
        <v>18</v>
      </c>
    </row>
    <row r="252" spans="1:14" ht="15.75" customHeight="1" x14ac:dyDescent="0.2">
      <c r="A252" s="17" t="s">
        <v>15</v>
      </c>
      <c r="C252" s="17">
        <v>4</v>
      </c>
      <c r="D252" s="17">
        <v>26</v>
      </c>
      <c r="E252" s="17" t="s">
        <v>58</v>
      </c>
      <c r="F252" s="19" t="s">
        <v>45</v>
      </c>
      <c r="G252" s="17" t="s">
        <v>32</v>
      </c>
      <c r="H252" s="17" t="s">
        <v>56</v>
      </c>
      <c r="I252" s="17">
        <v>22.9</v>
      </c>
      <c r="J252" s="17">
        <v>61.065545655172407</v>
      </c>
      <c r="K252" s="17">
        <v>3.2</v>
      </c>
      <c r="N252" s="17" t="s">
        <v>18</v>
      </c>
    </row>
    <row r="253" spans="1:14" ht="15.75" customHeight="1" x14ac:dyDescent="0.2">
      <c r="A253" s="17" t="s">
        <v>15</v>
      </c>
      <c r="C253" s="17">
        <v>4</v>
      </c>
      <c r="D253" s="17">
        <v>27</v>
      </c>
      <c r="E253" s="17" t="s">
        <v>28</v>
      </c>
      <c r="F253" s="19" t="s">
        <v>59</v>
      </c>
      <c r="G253" s="17" t="s">
        <v>60</v>
      </c>
      <c r="H253" s="13" t="s">
        <v>29</v>
      </c>
      <c r="I253" s="17">
        <v>25.2</v>
      </c>
      <c r="J253" s="17">
        <v>49.274070620689649</v>
      </c>
      <c r="K253" s="17">
        <v>2.2999999999999998</v>
      </c>
      <c r="N253" s="17" t="s">
        <v>18</v>
      </c>
    </row>
    <row r="254" spans="1:14" ht="15.75" customHeight="1" x14ac:dyDescent="0.2">
      <c r="A254" s="17" t="s">
        <v>15</v>
      </c>
      <c r="C254" s="17">
        <v>4</v>
      </c>
      <c r="D254" s="17">
        <v>28</v>
      </c>
      <c r="E254" s="17" t="s">
        <v>61</v>
      </c>
      <c r="F254" s="19" t="s">
        <v>29</v>
      </c>
      <c r="G254" s="17" t="s">
        <v>60</v>
      </c>
      <c r="H254" s="13" t="s">
        <v>29</v>
      </c>
      <c r="I254" s="17">
        <v>23.700000000000003</v>
      </c>
      <c r="J254" s="17">
        <v>56.464391310344816</v>
      </c>
      <c r="K254" s="17">
        <v>6.1</v>
      </c>
      <c r="N254" s="17" t="s">
        <v>18</v>
      </c>
    </row>
    <row r="255" spans="1:14" ht="15.75" customHeight="1" x14ac:dyDescent="0.2">
      <c r="A255" s="17" t="s">
        <v>15</v>
      </c>
      <c r="C255" s="17">
        <v>5</v>
      </c>
      <c r="D255" s="17">
        <v>1</v>
      </c>
      <c r="E255" s="17" t="s">
        <v>42</v>
      </c>
      <c r="F255" s="18" t="s">
        <v>43</v>
      </c>
      <c r="G255" s="17" t="s">
        <v>44</v>
      </c>
      <c r="H255" s="17">
        <v>4</v>
      </c>
      <c r="I255" s="17">
        <v>24.9</v>
      </c>
      <c r="J255" s="17">
        <v>58.008818620689667</v>
      </c>
      <c r="K255" s="17">
        <v>0.6</v>
      </c>
      <c r="N255" s="17" t="s">
        <v>18</v>
      </c>
    </row>
    <row r="256" spans="1:14" ht="15.75" customHeight="1" x14ac:dyDescent="0.2">
      <c r="A256" s="17" t="s">
        <v>15</v>
      </c>
      <c r="C256" s="17">
        <v>5</v>
      </c>
      <c r="D256" s="17">
        <v>2</v>
      </c>
      <c r="E256" s="17" t="s">
        <v>42</v>
      </c>
      <c r="F256" s="19" t="s">
        <v>45</v>
      </c>
      <c r="G256" s="17" t="s">
        <v>44</v>
      </c>
      <c r="H256" s="17">
        <v>4</v>
      </c>
      <c r="I256" s="17">
        <v>25.1</v>
      </c>
      <c r="J256" s="17">
        <v>56.307909103448267</v>
      </c>
      <c r="K256" s="17">
        <v>0.3</v>
      </c>
      <c r="N256" s="17" t="s">
        <v>18</v>
      </c>
    </row>
    <row r="257" spans="1:14" ht="15.75" customHeight="1" x14ac:dyDescent="0.2">
      <c r="A257" s="17" t="s">
        <v>15</v>
      </c>
      <c r="C257" s="17">
        <v>5</v>
      </c>
      <c r="D257" s="17">
        <v>3</v>
      </c>
      <c r="E257" s="17" t="s">
        <v>46</v>
      </c>
      <c r="F257" s="19" t="s">
        <v>43</v>
      </c>
      <c r="G257" s="17" t="s">
        <v>47</v>
      </c>
      <c r="H257" s="17">
        <v>5</v>
      </c>
      <c r="I257" s="17">
        <v>23.5</v>
      </c>
      <c r="J257" s="17">
        <v>54.81992620689654</v>
      </c>
      <c r="K257" s="17">
        <v>0</v>
      </c>
      <c r="N257" s="17" t="s">
        <v>18</v>
      </c>
    </row>
    <row r="258" spans="1:14" ht="15.75" customHeight="1" x14ac:dyDescent="0.2">
      <c r="A258" s="17" t="s">
        <v>15</v>
      </c>
      <c r="C258" s="17">
        <v>5</v>
      </c>
      <c r="D258" s="17">
        <v>4</v>
      </c>
      <c r="E258" s="17" t="s">
        <v>46</v>
      </c>
      <c r="F258" s="19" t="s">
        <v>45</v>
      </c>
      <c r="G258" s="17" t="s">
        <v>47</v>
      </c>
      <c r="H258" s="17">
        <v>5</v>
      </c>
      <c r="I258" s="17">
        <v>23.1</v>
      </c>
      <c r="J258" s="17">
        <v>57.926087999999986</v>
      </c>
      <c r="K258" s="17">
        <v>0</v>
      </c>
      <c r="N258" s="17" t="s">
        <v>18</v>
      </c>
    </row>
    <row r="259" spans="1:14" ht="15.75" customHeight="1" x14ac:dyDescent="0.2">
      <c r="A259" s="17" t="s">
        <v>15</v>
      </c>
      <c r="C259" s="17">
        <v>5</v>
      </c>
      <c r="D259" s="17">
        <v>5</v>
      </c>
      <c r="E259" s="17" t="s">
        <v>21</v>
      </c>
      <c r="F259" s="19" t="s">
        <v>43</v>
      </c>
      <c r="G259" s="17" t="s">
        <v>20</v>
      </c>
      <c r="H259" s="17">
        <v>6</v>
      </c>
      <c r="I259" s="17">
        <v>23.1</v>
      </c>
      <c r="J259" s="17">
        <v>58.516567999999999</v>
      </c>
      <c r="K259" s="17">
        <v>0</v>
      </c>
      <c r="N259" s="17" t="s">
        <v>18</v>
      </c>
    </row>
    <row r="260" spans="1:14" ht="15.75" customHeight="1" x14ac:dyDescent="0.2">
      <c r="A260" s="17" t="s">
        <v>15</v>
      </c>
      <c r="C260" s="17">
        <v>5</v>
      </c>
      <c r="D260" s="17">
        <v>6</v>
      </c>
      <c r="E260" s="17" t="s">
        <v>21</v>
      </c>
      <c r="F260" s="19" t="s">
        <v>45</v>
      </c>
      <c r="G260" s="17" t="s">
        <v>20</v>
      </c>
      <c r="H260" s="17">
        <v>6</v>
      </c>
      <c r="I260" s="17">
        <v>23.2</v>
      </c>
      <c r="J260" s="17">
        <v>57.981864827586215</v>
      </c>
      <c r="K260" s="17">
        <v>0</v>
      </c>
      <c r="N260" s="17" t="s">
        <v>18</v>
      </c>
    </row>
    <row r="261" spans="1:14" ht="15.75" customHeight="1" x14ac:dyDescent="0.2">
      <c r="A261" s="17" t="s">
        <v>15</v>
      </c>
      <c r="C261" s="17">
        <v>5</v>
      </c>
      <c r="D261" s="17">
        <v>7</v>
      </c>
      <c r="E261" s="17" t="s">
        <v>48</v>
      </c>
      <c r="F261" s="19" t="s">
        <v>43</v>
      </c>
      <c r="G261" s="17" t="s">
        <v>20</v>
      </c>
      <c r="H261" s="17">
        <v>16</v>
      </c>
      <c r="I261" s="17">
        <v>23.5</v>
      </c>
      <c r="J261" s="17">
        <v>56.498988965517235</v>
      </c>
      <c r="K261" s="17">
        <v>0</v>
      </c>
      <c r="N261" s="17" t="s">
        <v>18</v>
      </c>
    </row>
    <row r="262" spans="1:14" ht="15.75" customHeight="1" x14ac:dyDescent="0.2">
      <c r="A262" s="17" t="s">
        <v>15</v>
      </c>
      <c r="C262" s="17">
        <v>5</v>
      </c>
      <c r="D262" s="17">
        <v>8</v>
      </c>
      <c r="E262" s="17" t="s">
        <v>48</v>
      </c>
      <c r="F262" s="19" t="s">
        <v>45</v>
      </c>
      <c r="G262" s="17" t="s">
        <v>20</v>
      </c>
      <c r="H262" s="17">
        <v>16</v>
      </c>
      <c r="I262" s="17">
        <v>24.1</v>
      </c>
      <c r="J262" s="17">
        <v>51.110717103448266</v>
      </c>
      <c r="K262" s="17">
        <v>0</v>
      </c>
      <c r="N262" s="17" t="s">
        <v>18</v>
      </c>
    </row>
    <row r="263" spans="1:14" ht="15.75" customHeight="1" x14ac:dyDescent="0.2">
      <c r="A263" s="17" t="s">
        <v>15</v>
      </c>
      <c r="C263" s="17">
        <v>5</v>
      </c>
      <c r="D263" s="17">
        <v>9</v>
      </c>
      <c r="E263" s="17" t="s">
        <v>31</v>
      </c>
      <c r="F263" s="19" t="s">
        <v>43</v>
      </c>
      <c r="G263" s="17" t="s">
        <v>32</v>
      </c>
      <c r="H263" s="17">
        <v>6</v>
      </c>
      <c r="I263" s="17">
        <v>23.5</v>
      </c>
      <c r="J263" s="17">
        <v>60.122229655172426</v>
      </c>
      <c r="K263" s="17">
        <v>0</v>
      </c>
      <c r="N263" s="17" t="s">
        <v>18</v>
      </c>
    </row>
    <row r="264" spans="1:14" ht="15.75" customHeight="1" x14ac:dyDescent="0.2">
      <c r="A264" s="17" t="s">
        <v>15</v>
      </c>
      <c r="C264" s="17">
        <v>5</v>
      </c>
      <c r="D264" s="17">
        <v>10</v>
      </c>
      <c r="E264" s="17" t="s">
        <v>31</v>
      </c>
      <c r="F264" s="19" t="s">
        <v>45</v>
      </c>
      <c r="G264" s="17" t="s">
        <v>32</v>
      </c>
      <c r="H264" s="17">
        <v>6</v>
      </c>
      <c r="I264" s="17">
        <v>23.5</v>
      </c>
      <c r="J264" s="17">
        <v>59.768742758620689</v>
      </c>
      <c r="K264" s="17">
        <v>0</v>
      </c>
      <c r="N264" s="17" t="s">
        <v>18</v>
      </c>
    </row>
    <row r="265" spans="1:14" ht="15.75" customHeight="1" x14ac:dyDescent="0.2">
      <c r="A265" s="17" t="s">
        <v>15</v>
      </c>
      <c r="C265" s="17">
        <v>5</v>
      </c>
      <c r="D265" s="17">
        <v>11</v>
      </c>
      <c r="E265" s="17" t="s">
        <v>22</v>
      </c>
      <c r="F265" s="19" t="s">
        <v>43</v>
      </c>
      <c r="G265" s="17" t="s">
        <v>44</v>
      </c>
      <c r="H265" s="17">
        <v>3.76</v>
      </c>
      <c r="I265" s="17">
        <v>25.4</v>
      </c>
      <c r="J265" s="17">
        <v>53.209891862068964</v>
      </c>
      <c r="K265" s="17">
        <v>0.2</v>
      </c>
      <c r="N265" s="17" t="s">
        <v>18</v>
      </c>
    </row>
    <row r="266" spans="1:14" ht="15.75" customHeight="1" x14ac:dyDescent="0.2">
      <c r="A266" s="17" t="s">
        <v>15</v>
      </c>
      <c r="C266" s="17">
        <v>5</v>
      </c>
      <c r="D266" s="17">
        <v>12</v>
      </c>
      <c r="E266" s="17" t="s">
        <v>22</v>
      </c>
      <c r="F266" s="19" t="s">
        <v>45</v>
      </c>
      <c r="G266" s="17" t="s">
        <v>44</v>
      </c>
      <c r="H266" s="17">
        <v>3.76</v>
      </c>
      <c r="I266" s="17">
        <v>23.700000000000003</v>
      </c>
      <c r="J266" s="17">
        <v>58.376942344827583</v>
      </c>
      <c r="K266" s="17">
        <v>0</v>
      </c>
      <c r="N266" s="17" t="s">
        <v>18</v>
      </c>
    </row>
    <row r="267" spans="1:14" ht="15.75" customHeight="1" x14ac:dyDescent="0.2">
      <c r="A267" s="17" t="s">
        <v>15</v>
      </c>
      <c r="C267" s="17">
        <v>5</v>
      </c>
      <c r="D267" s="17">
        <v>13</v>
      </c>
      <c r="E267" s="17" t="s">
        <v>49</v>
      </c>
      <c r="F267" s="19" t="s">
        <v>43</v>
      </c>
      <c r="G267" s="17" t="s">
        <v>47</v>
      </c>
      <c r="H267" s="17">
        <v>4</v>
      </c>
      <c r="I267" s="17">
        <v>24</v>
      </c>
      <c r="J267" s="17">
        <v>56.133318620689657</v>
      </c>
      <c r="K267" s="17">
        <v>0</v>
      </c>
      <c r="N267" s="17" t="s">
        <v>18</v>
      </c>
    </row>
    <row r="268" spans="1:14" ht="15.75" customHeight="1" x14ac:dyDescent="0.2">
      <c r="A268" s="17" t="s">
        <v>15</v>
      </c>
      <c r="C268" s="17">
        <v>5</v>
      </c>
      <c r="D268" s="17">
        <v>14</v>
      </c>
      <c r="E268" s="17" t="s">
        <v>49</v>
      </c>
      <c r="F268" s="19" t="s">
        <v>45</v>
      </c>
      <c r="G268" s="17" t="s">
        <v>47</v>
      </c>
      <c r="H268" s="17">
        <v>4</v>
      </c>
      <c r="I268" s="17">
        <v>23.2</v>
      </c>
      <c r="J268" s="17">
        <v>58.808069517241385</v>
      </c>
      <c r="K268" s="17">
        <v>0.4</v>
      </c>
      <c r="N268" s="17" t="s">
        <v>18</v>
      </c>
    </row>
    <row r="269" spans="1:14" ht="15.75" customHeight="1" x14ac:dyDescent="0.2">
      <c r="A269" s="17" t="s">
        <v>15</v>
      </c>
      <c r="C269" s="17">
        <v>5</v>
      </c>
      <c r="D269" s="17">
        <v>15</v>
      </c>
      <c r="E269" s="17" t="s">
        <v>23</v>
      </c>
      <c r="F269" s="19" t="s">
        <v>43</v>
      </c>
      <c r="G269" s="17" t="s">
        <v>20</v>
      </c>
      <c r="H269" s="17">
        <v>9.6</v>
      </c>
      <c r="I269" s="17">
        <v>25.5</v>
      </c>
      <c r="J269" s="17">
        <v>54.227860689655159</v>
      </c>
      <c r="K269" s="17">
        <v>0.1</v>
      </c>
      <c r="N269" s="17" t="s">
        <v>18</v>
      </c>
    </row>
    <row r="270" spans="1:14" ht="15.75" customHeight="1" x14ac:dyDescent="0.2">
      <c r="A270" s="17" t="s">
        <v>15</v>
      </c>
      <c r="C270" s="17">
        <v>5</v>
      </c>
      <c r="D270" s="17">
        <v>16</v>
      </c>
      <c r="E270" s="17" t="s">
        <v>23</v>
      </c>
      <c r="F270" s="19" t="s">
        <v>45</v>
      </c>
      <c r="G270" s="17" t="s">
        <v>20</v>
      </c>
      <c r="H270" s="17">
        <v>9.6</v>
      </c>
      <c r="I270" s="17">
        <v>25.5</v>
      </c>
      <c r="J270" s="17">
        <v>55.567539310344813</v>
      </c>
      <c r="K270" s="17">
        <v>0</v>
      </c>
      <c r="N270" s="17" t="s">
        <v>18</v>
      </c>
    </row>
    <row r="271" spans="1:14" ht="15.75" customHeight="1" x14ac:dyDescent="0.2">
      <c r="A271" s="17" t="s">
        <v>15</v>
      </c>
      <c r="C271" s="17">
        <v>5</v>
      </c>
      <c r="D271" s="17">
        <v>17</v>
      </c>
      <c r="E271" s="17" t="s">
        <v>50</v>
      </c>
      <c r="F271" s="19" t="s">
        <v>43</v>
      </c>
      <c r="G271" s="17" t="s">
        <v>44</v>
      </c>
      <c r="H271" s="17" t="s">
        <v>25</v>
      </c>
      <c r="I271" s="17">
        <v>25.9</v>
      </c>
      <c r="J271" s="17">
        <v>58.433002896551713</v>
      </c>
      <c r="K271" s="17">
        <v>0.1</v>
      </c>
      <c r="N271" s="17" t="s">
        <v>18</v>
      </c>
    </row>
    <row r="272" spans="1:14" ht="15.75" customHeight="1" x14ac:dyDescent="0.2">
      <c r="A272" s="17" t="s">
        <v>15</v>
      </c>
      <c r="C272" s="17">
        <v>5</v>
      </c>
      <c r="D272" s="17">
        <v>18</v>
      </c>
      <c r="E272" s="17" t="s">
        <v>50</v>
      </c>
      <c r="F272" s="19" t="s">
        <v>45</v>
      </c>
      <c r="G272" s="17" t="s">
        <v>44</v>
      </c>
      <c r="H272" s="17" t="s">
        <v>25</v>
      </c>
      <c r="I272" s="17">
        <v>26.7</v>
      </c>
      <c r="J272" s="17">
        <v>55.734953241379301</v>
      </c>
      <c r="K272" s="17">
        <v>0</v>
      </c>
      <c r="N272" s="17" t="s">
        <v>18</v>
      </c>
    </row>
    <row r="273" spans="1:14" ht="15.75" customHeight="1" x14ac:dyDescent="0.2">
      <c r="A273" s="17" t="s">
        <v>15</v>
      </c>
      <c r="C273" s="17">
        <v>5</v>
      </c>
      <c r="D273" s="17">
        <v>19</v>
      </c>
      <c r="E273" s="17" t="s">
        <v>51</v>
      </c>
      <c r="F273" s="19" t="s">
        <v>43</v>
      </c>
      <c r="G273" s="17" t="s">
        <v>47</v>
      </c>
      <c r="H273" s="17" t="s">
        <v>52</v>
      </c>
      <c r="I273" s="17">
        <v>23.4</v>
      </c>
      <c r="J273" s="17">
        <v>55.528886068965519</v>
      </c>
      <c r="K273" s="17">
        <v>0</v>
      </c>
      <c r="N273" s="17" t="s">
        <v>18</v>
      </c>
    </row>
    <row r="274" spans="1:14" ht="15.75" customHeight="1" x14ac:dyDescent="0.2">
      <c r="A274" s="17" t="s">
        <v>15</v>
      </c>
      <c r="C274" s="17">
        <v>5</v>
      </c>
      <c r="D274" s="17">
        <v>20</v>
      </c>
      <c r="E274" s="17" t="s">
        <v>51</v>
      </c>
      <c r="F274" s="19" t="s">
        <v>45</v>
      </c>
      <c r="G274" s="17" t="s">
        <v>47</v>
      </c>
      <c r="H274" s="17" t="s">
        <v>52</v>
      </c>
      <c r="I274" s="17">
        <v>24</v>
      </c>
      <c r="J274" s="17">
        <v>52.109108965517258</v>
      </c>
      <c r="K274" s="17">
        <v>0</v>
      </c>
      <c r="N274" s="17" t="s">
        <v>18</v>
      </c>
    </row>
    <row r="275" spans="1:14" ht="15.75" customHeight="1" x14ac:dyDescent="0.2">
      <c r="A275" s="17" t="s">
        <v>15</v>
      </c>
      <c r="C275" s="17">
        <v>5</v>
      </c>
      <c r="D275" s="17">
        <v>21</v>
      </c>
      <c r="E275" s="17" t="s">
        <v>53</v>
      </c>
      <c r="F275" s="19" t="s">
        <v>43</v>
      </c>
      <c r="G275" s="17" t="s">
        <v>20</v>
      </c>
      <c r="H275" s="17" t="s">
        <v>54</v>
      </c>
      <c r="I275" s="17">
        <v>23.700000000000003</v>
      </c>
      <c r="J275" s="17">
        <v>55.875914068965514</v>
      </c>
      <c r="K275" s="17">
        <v>0</v>
      </c>
      <c r="N275" s="17" t="s">
        <v>18</v>
      </c>
    </row>
    <row r="276" spans="1:14" ht="15.75" customHeight="1" x14ac:dyDescent="0.2">
      <c r="A276" s="17" t="s">
        <v>15</v>
      </c>
      <c r="C276" s="17">
        <v>5</v>
      </c>
      <c r="D276" s="17">
        <v>22</v>
      </c>
      <c r="E276" s="17" t="s">
        <v>53</v>
      </c>
      <c r="F276" s="19" t="s">
        <v>45</v>
      </c>
      <c r="G276" s="17" t="s">
        <v>20</v>
      </c>
      <c r="H276" s="17" t="s">
        <v>54</v>
      </c>
      <c r="I276" s="17">
        <v>25</v>
      </c>
      <c r="J276" s="17">
        <v>51.433344827586204</v>
      </c>
      <c r="K276" s="17">
        <v>0</v>
      </c>
      <c r="N276" s="17" t="s">
        <v>18</v>
      </c>
    </row>
    <row r="277" spans="1:14" ht="15.75" customHeight="1" x14ac:dyDescent="0.2">
      <c r="A277" s="17" t="s">
        <v>15</v>
      </c>
      <c r="C277" s="17">
        <v>5</v>
      </c>
      <c r="D277" s="17">
        <v>23</v>
      </c>
      <c r="E277" s="17" t="s">
        <v>55</v>
      </c>
      <c r="F277" s="19" t="s">
        <v>43</v>
      </c>
      <c r="G277" s="17" t="s">
        <v>20</v>
      </c>
      <c r="H277" s="17" t="s">
        <v>56</v>
      </c>
      <c r="I277" s="17">
        <v>23.299999999999997</v>
      </c>
      <c r="J277" s="17">
        <v>58.361938344827585</v>
      </c>
      <c r="K277" s="17">
        <v>0.2</v>
      </c>
      <c r="N277" s="17" t="s">
        <v>18</v>
      </c>
    </row>
    <row r="278" spans="1:14" ht="15.75" customHeight="1" x14ac:dyDescent="0.2">
      <c r="A278" s="17" t="s">
        <v>15</v>
      </c>
      <c r="C278" s="17">
        <v>5</v>
      </c>
      <c r="D278" s="17">
        <v>24</v>
      </c>
      <c r="E278" s="17" t="s">
        <v>55</v>
      </c>
      <c r="F278" s="19" t="s">
        <v>45</v>
      </c>
      <c r="G278" s="17" t="s">
        <v>20</v>
      </c>
      <c r="H278" s="17" t="s">
        <v>56</v>
      </c>
      <c r="I278" s="17">
        <v>23.299999999999997</v>
      </c>
      <c r="J278" s="17">
        <v>60.57373489655172</v>
      </c>
      <c r="K278" s="17">
        <v>0</v>
      </c>
      <c r="N278" s="17" t="s">
        <v>18</v>
      </c>
    </row>
    <row r="279" spans="1:14" ht="15.75" customHeight="1" x14ac:dyDescent="0.2">
      <c r="A279" s="17" t="s">
        <v>15</v>
      </c>
      <c r="C279" s="17">
        <v>5</v>
      </c>
      <c r="D279" s="17">
        <v>25</v>
      </c>
      <c r="E279" s="17" t="s">
        <v>57</v>
      </c>
      <c r="F279" s="19" t="s">
        <v>43</v>
      </c>
      <c r="G279" s="17" t="s">
        <v>32</v>
      </c>
      <c r="H279" s="17" t="s">
        <v>56</v>
      </c>
      <c r="I279" s="17">
        <v>23.5</v>
      </c>
      <c r="J279" s="17">
        <v>56.469531724137937</v>
      </c>
      <c r="K279" s="17">
        <v>0</v>
      </c>
      <c r="N279" s="17" t="s">
        <v>18</v>
      </c>
    </row>
    <row r="280" spans="1:14" ht="15.75" customHeight="1" x14ac:dyDescent="0.2">
      <c r="A280" s="17" t="s">
        <v>15</v>
      </c>
      <c r="C280" s="17">
        <v>5</v>
      </c>
      <c r="D280" s="17">
        <v>26</v>
      </c>
      <c r="E280" s="17" t="s">
        <v>58</v>
      </c>
      <c r="F280" s="19" t="s">
        <v>45</v>
      </c>
      <c r="G280" s="17" t="s">
        <v>32</v>
      </c>
      <c r="H280" s="17" t="s">
        <v>56</v>
      </c>
      <c r="I280" s="17">
        <v>24</v>
      </c>
      <c r="J280" s="17">
        <v>57.748877241379311</v>
      </c>
      <c r="K280" s="17">
        <v>0.1</v>
      </c>
      <c r="N280" s="17" t="s">
        <v>18</v>
      </c>
    </row>
    <row r="281" spans="1:14" ht="15.75" customHeight="1" x14ac:dyDescent="0.2">
      <c r="A281" s="17" t="s">
        <v>15</v>
      </c>
      <c r="C281" s="17">
        <v>5</v>
      </c>
      <c r="D281" s="17">
        <v>27</v>
      </c>
      <c r="E281" s="17" t="s">
        <v>28</v>
      </c>
      <c r="F281" s="19" t="s">
        <v>59</v>
      </c>
      <c r="G281" s="17" t="s">
        <v>60</v>
      </c>
      <c r="H281" s="13" t="s">
        <v>29</v>
      </c>
      <c r="I281" s="17">
        <v>23.6</v>
      </c>
      <c r="J281" s="17">
        <v>51.638727724137922</v>
      </c>
      <c r="K281" s="17">
        <v>0.1</v>
      </c>
      <c r="N281" s="17" t="s">
        <v>18</v>
      </c>
    </row>
    <row r="282" spans="1:14" ht="15.75" customHeight="1" x14ac:dyDescent="0.2">
      <c r="A282" s="17" t="s">
        <v>15</v>
      </c>
      <c r="C282" s="17">
        <v>5</v>
      </c>
      <c r="D282" s="17">
        <v>28</v>
      </c>
      <c r="E282" s="17" t="s">
        <v>61</v>
      </c>
      <c r="F282" s="19" t="s">
        <v>29</v>
      </c>
      <c r="G282" s="17" t="s">
        <v>60</v>
      </c>
      <c r="H282" s="13" t="s">
        <v>29</v>
      </c>
      <c r="I282" s="17">
        <v>23.2</v>
      </c>
      <c r="J282" s="17">
        <v>60.519493517241365</v>
      </c>
      <c r="K282" s="17">
        <v>0</v>
      </c>
      <c r="N282" s="17" t="s">
        <v>18</v>
      </c>
    </row>
    <row r="283" spans="1:14" ht="15.75" customHeight="1" x14ac:dyDescent="0.2">
      <c r="A283" s="17" t="s">
        <v>15</v>
      </c>
      <c r="C283" s="17">
        <v>6</v>
      </c>
      <c r="D283" s="17">
        <v>1</v>
      </c>
      <c r="E283" s="17" t="s">
        <v>42</v>
      </c>
      <c r="F283" s="18" t="s">
        <v>43</v>
      </c>
      <c r="G283" s="17" t="s">
        <v>44</v>
      </c>
      <c r="H283" s="17">
        <v>4</v>
      </c>
      <c r="I283" s="17">
        <v>24.6</v>
      </c>
      <c r="J283" s="17">
        <v>53.629336275862066</v>
      </c>
      <c r="K283" s="17">
        <v>1.6</v>
      </c>
      <c r="N283" s="17" t="s">
        <v>18</v>
      </c>
    </row>
    <row r="284" spans="1:14" ht="15.75" customHeight="1" x14ac:dyDescent="0.2">
      <c r="A284" s="17" t="s">
        <v>15</v>
      </c>
      <c r="C284" s="17">
        <v>6</v>
      </c>
      <c r="D284" s="17">
        <v>2</v>
      </c>
      <c r="E284" s="17" t="s">
        <v>42</v>
      </c>
      <c r="F284" s="19" t="s">
        <v>45</v>
      </c>
      <c r="G284" s="17" t="s">
        <v>44</v>
      </c>
      <c r="H284" s="17">
        <v>4</v>
      </c>
      <c r="I284" s="17">
        <v>23.9</v>
      </c>
      <c r="J284" s="17">
        <v>55.871307724137914</v>
      </c>
      <c r="K284" s="17">
        <v>2.4</v>
      </c>
      <c r="N284" s="17" t="s">
        <v>18</v>
      </c>
    </row>
    <row r="285" spans="1:14" ht="15.75" customHeight="1" x14ac:dyDescent="0.2">
      <c r="A285" s="17" t="s">
        <v>15</v>
      </c>
      <c r="C285" s="17">
        <v>6</v>
      </c>
      <c r="D285" s="17">
        <v>3</v>
      </c>
      <c r="E285" s="17" t="s">
        <v>46</v>
      </c>
      <c r="F285" s="19" t="s">
        <v>43</v>
      </c>
      <c r="G285" s="17" t="s">
        <v>47</v>
      </c>
      <c r="H285" s="17">
        <v>5</v>
      </c>
      <c r="I285" s="17">
        <v>23.299999999999997</v>
      </c>
      <c r="J285" s="17">
        <v>53.407514068965511</v>
      </c>
      <c r="K285" s="17">
        <v>1.8</v>
      </c>
      <c r="N285" s="17" t="s">
        <v>18</v>
      </c>
    </row>
    <row r="286" spans="1:14" ht="15.75" customHeight="1" x14ac:dyDescent="0.2">
      <c r="A286" s="17" t="s">
        <v>15</v>
      </c>
      <c r="C286" s="17">
        <v>6</v>
      </c>
      <c r="D286" s="17">
        <v>4</v>
      </c>
      <c r="E286" s="17" t="s">
        <v>46</v>
      </c>
      <c r="F286" s="19" t="s">
        <v>45</v>
      </c>
      <c r="G286" s="17" t="s">
        <v>47</v>
      </c>
      <c r="H286" s="17">
        <v>5</v>
      </c>
      <c r="I286" s="17">
        <v>25.8</v>
      </c>
      <c r="J286" s="17">
        <v>56.315135724137924</v>
      </c>
      <c r="K286" s="17">
        <v>1.4</v>
      </c>
      <c r="N286" s="17" t="s">
        <v>18</v>
      </c>
    </row>
    <row r="287" spans="1:14" ht="15.75" customHeight="1" x14ac:dyDescent="0.2">
      <c r="A287" s="17" t="s">
        <v>15</v>
      </c>
      <c r="C287" s="17">
        <v>6</v>
      </c>
      <c r="D287" s="17">
        <v>5</v>
      </c>
      <c r="E287" s="17" t="s">
        <v>21</v>
      </c>
      <c r="F287" s="19" t="s">
        <v>43</v>
      </c>
      <c r="G287" s="17" t="s">
        <v>20</v>
      </c>
      <c r="H287" s="17">
        <v>6</v>
      </c>
      <c r="I287" s="17">
        <v>23.6</v>
      </c>
      <c r="J287" s="17">
        <v>56.996908137931015</v>
      </c>
      <c r="K287" s="17">
        <v>1.8</v>
      </c>
      <c r="N287" s="17" t="s">
        <v>18</v>
      </c>
    </row>
    <row r="288" spans="1:14" ht="15.75" customHeight="1" x14ac:dyDescent="0.2">
      <c r="A288" s="17" t="s">
        <v>15</v>
      </c>
      <c r="C288" s="17">
        <v>6</v>
      </c>
      <c r="D288" s="17">
        <v>6</v>
      </c>
      <c r="E288" s="17" t="s">
        <v>21</v>
      </c>
      <c r="F288" s="19" t="s">
        <v>45</v>
      </c>
      <c r="G288" s="17" t="s">
        <v>20</v>
      </c>
      <c r="H288" s="17">
        <v>6</v>
      </c>
      <c r="I288" s="17">
        <v>23.6</v>
      </c>
      <c r="J288" s="17">
        <v>55.878167172413789</v>
      </c>
      <c r="K288" s="17">
        <v>2.2000000000000002</v>
      </c>
      <c r="N288" s="17" t="s">
        <v>18</v>
      </c>
    </row>
    <row r="289" spans="1:14" ht="15.75" customHeight="1" x14ac:dyDescent="0.2">
      <c r="A289" s="17" t="s">
        <v>15</v>
      </c>
      <c r="C289" s="17">
        <v>6</v>
      </c>
      <c r="D289" s="17">
        <v>7</v>
      </c>
      <c r="E289" s="17" t="s">
        <v>48</v>
      </c>
      <c r="F289" s="19" t="s">
        <v>43</v>
      </c>
      <c r="G289" s="17" t="s">
        <v>20</v>
      </c>
      <c r="H289" s="17">
        <v>16</v>
      </c>
      <c r="I289" s="17">
        <v>23.4</v>
      </c>
      <c r="J289" s="17">
        <v>59.537340689655181</v>
      </c>
      <c r="K289" s="17">
        <v>1.3</v>
      </c>
      <c r="N289" s="17" t="s">
        <v>18</v>
      </c>
    </row>
    <row r="290" spans="1:14" ht="15.75" customHeight="1" x14ac:dyDescent="0.2">
      <c r="A290" s="17" t="s">
        <v>15</v>
      </c>
      <c r="C290" s="17">
        <v>6</v>
      </c>
      <c r="D290" s="17">
        <v>8</v>
      </c>
      <c r="E290" s="17" t="s">
        <v>48</v>
      </c>
      <c r="F290" s="19" t="s">
        <v>45</v>
      </c>
      <c r="G290" s="17" t="s">
        <v>20</v>
      </c>
      <c r="H290" s="17">
        <v>16</v>
      </c>
      <c r="I290" s="17">
        <v>25.6</v>
      </c>
      <c r="J290" s="17">
        <v>51.664496551724135</v>
      </c>
      <c r="K290" s="17">
        <v>5.6</v>
      </c>
      <c r="N290" s="17" t="s">
        <v>18</v>
      </c>
    </row>
    <row r="291" spans="1:14" ht="15.75" customHeight="1" x14ac:dyDescent="0.2">
      <c r="A291" s="17" t="s">
        <v>15</v>
      </c>
      <c r="C291" s="17">
        <v>6</v>
      </c>
      <c r="D291" s="17">
        <v>9</v>
      </c>
      <c r="E291" s="17" t="s">
        <v>31</v>
      </c>
      <c r="F291" s="19" t="s">
        <v>43</v>
      </c>
      <c r="G291" s="17" t="s">
        <v>32</v>
      </c>
      <c r="H291" s="17">
        <v>6</v>
      </c>
      <c r="I291" s="17">
        <v>25.5</v>
      </c>
      <c r="J291" s="17">
        <v>51.606750344827582</v>
      </c>
      <c r="K291" s="17">
        <v>1.7</v>
      </c>
      <c r="N291" s="17" t="s">
        <v>18</v>
      </c>
    </row>
    <row r="292" spans="1:14" ht="15.75" customHeight="1" x14ac:dyDescent="0.2">
      <c r="A292" s="17" t="s">
        <v>15</v>
      </c>
      <c r="C292" s="17">
        <v>6</v>
      </c>
      <c r="D292" s="17">
        <v>10</v>
      </c>
      <c r="E292" s="17" t="s">
        <v>31</v>
      </c>
      <c r="F292" s="19" t="s">
        <v>45</v>
      </c>
      <c r="G292" s="17" t="s">
        <v>32</v>
      </c>
      <c r="H292" s="17">
        <v>6</v>
      </c>
      <c r="I292" s="17">
        <v>23.4</v>
      </c>
      <c r="J292" s="17">
        <v>60.92261544827587</v>
      </c>
      <c r="K292" s="17">
        <v>1</v>
      </c>
      <c r="N292" s="17" t="s">
        <v>18</v>
      </c>
    </row>
    <row r="293" spans="1:14" ht="15.75" customHeight="1" x14ac:dyDescent="0.2">
      <c r="A293" s="17" t="s">
        <v>15</v>
      </c>
      <c r="C293" s="17">
        <v>6</v>
      </c>
      <c r="D293" s="17">
        <v>11</v>
      </c>
      <c r="E293" s="17" t="s">
        <v>22</v>
      </c>
      <c r="F293" s="19" t="s">
        <v>43</v>
      </c>
      <c r="G293" s="17" t="s">
        <v>44</v>
      </c>
      <c r="H293" s="17">
        <v>3.76</v>
      </c>
      <c r="I293" s="17">
        <v>25.3</v>
      </c>
      <c r="J293" s="17">
        <v>47.992138206896556</v>
      </c>
      <c r="K293" s="17">
        <v>6</v>
      </c>
      <c r="N293" s="17" t="s">
        <v>18</v>
      </c>
    </row>
    <row r="294" spans="1:14" ht="15.75" customHeight="1" x14ac:dyDescent="0.2">
      <c r="A294" s="17" t="s">
        <v>15</v>
      </c>
      <c r="C294" s="17">
        <v>6</v>
      </c>
      <c r="D294" s="17">
        <v>12</v>
      </c>
      <c r="E294" s="17" t="s">
        <v>22</v>
      </c>
      <c r="F294" s="19" t="s">
        <v>45</v>
      </c>
      <c r="G294" s="17" t="s">
        <v>44</v>
      </c>
      <c r="H294" s="17">
        <v>3.76</v>
      </c>
      <c r="I294" s="17">
        <v>23.299999999999997</v>
      </c>
      <c r="J294" s="17">
        <v>56.916897931034477</v>
      </c>
      <c r="K294" s="17">
        <v>5.5</v>
      </c>
      <c r="N294" s="17" t="s">
        <v>18</v>
      </c>
    </row>
    <row r="295" spans="1:14" ht="15.75" customHeight="1" x14ac:dyDescent="0.2">
      <c r="A295" s="17" t="s">
        <v>15</v>
      </c>
      <c r="C295" s="17">
        <v>6</v>
      </c>
      <c r="D295" s="17">
        <v>13</v>
      </c>
      <c r="E295" s="17" t="s">
        <v>49</v>
      </c>
      <c r="F295" s="19" t="s">
        <v>43</v>
      </c>
      <c r="G295" s="17" t="s">
        <v>47</v>
      </c>
      <c r="H295" s="17">
        <v>4</v>
      </c>
      <c r="I295" s="17">
        <v>24</v>
      </c>
      <c r="J295" s="17">
        <v>56.720794482758627</v>
      </c>
      <c r="K295" s="17">
        <v>4</v>
      </c>
      <c r="N295" s="17" t="s">
        <v>18</v>
      </c>
    </row>
    <row r="296" spans="1:14" ht="15.75" customHeight="1" x14ac:dyDescent="0.2">
      <c r="A296" s="17" t="s">
        <v>15</v>
      </c>
      <c r="C296" s="17">
        <v>6</v>
      </c>
      <c r="D296" s="17">
        <v>14</v>
      </c>
      <c r="E296" s="17" t="s">
        <v>49</v>
      </c>
      <c r="F296" s="19" t="s">
        <v>45</v>
      </c>
      <c r="G296" s="17" t="s">
        <v>47</v>
      </c>
      <c r="H296" s="17">
        <v>4</v>
      </c>
      <c r="I296" s="17">
        <v>23.9</v>
      </c>
      <c r="J296" s="17">
        <v>54.401783586206889</v>
      </c>
      <c r="K296" s="17">
        <v>1.2</v>
      </c>
      <c r="N296" s="17" t="s">
        <v>18</v>
      </c>
    </row>
    <row r="297" spans="1:14" ht="15.75" customHeight="1" x14ac:dyDescent="0.2">
      <c r="A297" s="17" t="s">
        <v>15</v>
      </c>
      <c r="C297" s="17">
        <v>6</v>
      </c>
      <c r="D297" s="17">
        <v>15</v>
      </c>
      <c r="E297" s="17" t="s">
        <v>23</v>
      </c>
      <c r="F297" s="19" t="s">
        <v>43</v>
      </c>
      <c r="G297" s="17" t="s">
        <v>20</v>
      </c>
      <c r="H297" s="17">
        <v>9.6</v>
      </c>
      <c r="I297" s="17">
        <v>25.1</v>
      </c>
      <c r="J297" s="17">
        <v>56.103577655172423</v>
      </c>
      <c r="K297" s="17">
        <v>7.8</v>
      </c>
      <c r="N297" s="17" t="s">
        <v>18</v>
      </c>
    </row>
    <row r="298" spans="1:14" ht="15.75" customHeight="1" x14ac:dyDescent="0.2">
      <c r="A298" s="17" t="s">
        <v>15</v>
      </c>
      <c r="C298" s="17">
        <v>6</v>
      </c>
      <c r="D298" s="17">
        <v>16</v>
      </c>
      <c r="E298" s="17" t="s">
        <v>23</v>
      </c>
      <c r="F298" s="19" t="s">
        <v>45</v>
      </c>
      <c r="G298" s="17" t="s">
        <v>20</v>
      </c>
      <c r="H298" s="17">
        <v>9.6</v>
      </c>
      <c r="I298" s="17">
        <v>23.299999999999997</v>
      </c>
      <c r="J298" s="17">
        <v>59.423600689655174</v>
      </c>
      <c r="K298" s="17">
        <v>1.8</v>
      </c>
      <c r="N298" s="17" t="s">
        <v>18</v>
      </c>
    </row>
    <row r="299" spans="1:14" ht="15.75" customHeight="1" x14ac:dyDescent="0.2">
      <c r="A299" s="17" t="s">
        <v>15</v>
      </c>
      <c r="C299" s="17">
        <v>6</v>
      </c>
      <c r="D299" s="17">
        <v>17</v>
      </c>
      <c r="E299" s="17" t="s">
        <v>50</v>
      </c>
      <c r="F299" s="19" t="s">
        <v>43</v>
      </c>
      <c r="G299" s="17" t="s">
        <v>44</v>
      </c>
      <c r="H299" s="17" t="s">
        <v>25</v>
      </c>
      <c r="I299" s="17">
        <v>24.2</v>
      </c>
      <c r="J299" s="17">
        <v>59.296976275862079</v>
      </c>
      <c r="K299" s="17">
        <v>1.4</v>
      </c>
      <c r="N299" s="17" t="s">
        <v>18</v>
      </c>
    </row>
    <row r="300" spans="1:14" ht="15.75" customHeight="1" x14ac:dyDescent="0.2">
      <c r="A300" s="17" t="s">
        <v>15</v>
      </c>
      <c r="C300" s="17">
        <v>6</v>
      </c>
      <c r="D300" s="17">
        <v>18</v>
      </c>
      <c r="E300" s="17" t="s">
        <v>50</v>
      </c>
      <c r="F300" s="19" t="s">
        <v>45</v>
      </c>
      <c r="G300" s="17" t="s">
        <v>44</v>
      </c>
      <c r="H300" s="17" t="s">
        <v>25</v>
      </c>
      <c r="I300" s="17">
        <v>23.4</v>
      </c>
      <c r="J300" s="17">
        <v>56.472051862068945</v>
      </c>
      <c r="K300" s="17">
        <v>0.3</v>
      </c>
      <c r="N300" s="17" t="s">
        <v>18</v>
      </c>
    </row>
    <row r="301" spans="1:14" ht="15.75" customHeight="1" x14ac:dyDescent="0.2">
      <c r="A301" s="17" t="s">
        <v>15</v>
      </c>
      <c r="C301" s="17">
        <v>6</v>
      </c>
      <c r="D301" s="17">
        <v>19</v>
      </c>
      <c r="E301" s="17" t="s">
        <v>51</v>
      </c>
      <c r="F301" s="19" t="s">
        <v>43</v>
      </c>
      <c r="G301" s="17" t="s">
        <v>47</v>
      </c>
      <c r="H301" s="17" t="s">
        <v>52</v>
      </c>
      <c r="I301" s="17">
        <v>25.299999999999997</v>
      </c>
      <c r="J301" s="17">
        <v>53.502778620689661</v>
      </c>
      <c r="K301" s="17">
        <v>3.3</v>
      </c>
      <c r="N301" s="17" t="s">
        <v>18</v>
      </c>
    </row>
    <row r="302" spans="1:14" ht="15.75" customHeight="1" x14ac:dyDescent="0.2">
      <c r="A302" s="17" t="s">
        <v>15</v>
      </c>
      <c r="C302" s="17">
        <v>6</v>
      </c>
      <c r="D302" s="17">
        <v>20</v>
      </c>
      <c r="E302" s="17" t="s">
        <v>51</v>
      </c>
      <c r="F302" s="19" t="s">
        <v>45</v>
      </c>
      <c r="G302" s="17" t="s">
        <v>47</v>
      </c>
      <c r="H302" s="17" t="s">
        <v>52</v>
      </c>
      <c r="I302" s="17">
        <v>25.9</v>
      </c>
      <c r="J302" s="17">
        <v>58.403946206896556</v>
      </c>
      <c r="K302" s="17">
        <v>4.3</v>
      </c>
      <c r="N302" s="17" t="s">
        <v>18</v>
      </c>
    </row>
    <row r="303" spans="1:14" ht="15.75" customHeight="1" x14ac:dyDescent="0.2">
      <c r="A303" s="17" t="s">
        <v>15</v>
      </c>
      <c r="C303" s="17">
        <v>6</v>
      </c>
      <c r="D303" s="17">
        <v>21</v>
      </c>
      <c r="E303" s="17" t="s">
        <v>53</v>
      </c>
      <c r="F303" s="19" t="s">
        <v>43</v>
      </c>
      <c r="G303" s="17" t="s">
        <v>20</v>
      </c>
      <c r="H303" s="17" t="s">
        <v>54</v>
      </c>
      <c r="I303" s="17">
        <v>23.6</v>
      </c>
      <c r="J303" s="17">
        <v>57.968446344827591</v>
      </c>
      <c r="K303" s="17">
        <v>4.3</v>
      </c>
      <c r="N303" s="17" t="s">
        <v>18</v>
      </c>
    </row>
    <row r="304" spans="1:14" ht="15.75" customHeight="1" x14ac:dyDescent="0.2">
      <c r="A304" s="17" t="s">
        <v>15</v>
      </c>
      <c r="C304" s="17">
        <v>6</v>
      </c>
      <c r="D304" s="17">
        <v>22</v>
      </c>
      <c r="E304" s="17" t="s">
        <v>53</v>
      </c>
      <c r="F304" s="19" t="s">
        <v>45</v>
      </c>
      <c r="G304" s="17" t="s">
        <v>20</v>
      </c>
      <c r="H304" s="17" t="s">
        <v>54</v>
      </c>
      <c r="I304" s="17">
        <v>24.299999999999997</v>
      </c>
      <c r="J304" s="17">
        <v>56.594787586206898</v>
      </c>
      <c r="K304" s="17">
        <v>3.5</v>
      </c>
      <c r="N304" s="17" t="s">
        <v>18</v>
      </c>
    </row>
    <row r="305" spans="1:14" ht="15.75" customHeight="1" x14ac:dyDescent="0.2">
      <c r="A305" s="17" t="s">
        <v>15</v>
      </c>
      <c r="C305" s="17">
        <v>6</v>
      </c>
      <c r="D305" s="17">
        <v>23</v>
      </c>
      <c r="E305" s="17" t="s">
        <v>55</v>
      </c>
      <c r="F305" s="19" t="s">
        <v>43</v>
      </c>
      <c r="G305" s="17" t="s">
        <v>20</v>
      </c>
      <c r="H305" s="17" t="s">
        <v>56</v>
      </c>
      <c r="I305" s="17">
        <v>23.6</v>
      </c>
      <c r="J305" s="17">
        <v>56.172572689655176</v>
      </c>
      <c r="K305" s="17">
        <v>1.1000000000000001</v>
      </c>
      <c r="N305" s="17" t="s">
        <v>18</v>
      </c>
    </row>
    <row r="306" spans="1:14" ht="15.75" customHeight="1" x14ac:dyDescent="0.2">
      <c r="A306" s="17" t="s">
        <v>15</v>
      </c>
      <c r="C306" s="17">
        <v>6</v>
      </c>
      <c r="D306" s="17">
        <v>24</v>
      </c>
      <c r="E306" s="17" t="s">
        <v>55</v>
      </c>
      <c r="F306" s="19" t="s">
        <v>45</v>
      </c>
      <c r="G306" s="17" t="s">
        <v>20</v>
      </c>
      <c r="H306" s="17" t="s">
        <v>56</v>
      </c>
      <c r="I306" s="17">
        <v>23.8</v>
      </c>
      <c r="J306" s="17">
        <v>51.050851310344825</v>
      </c>
      <c r="K306" s="17">
        <v>1.3</v>
      </c>
      <c r="N306" s="17" t="s">
        <v>18</v>
      </c>
    </row>
    <row r="307" spans="1:14" ht="15.75" customHeight="1" x14ac:dyDescent="0.2">
      <c r="A307" s="17" t="s">
        <v>15</v>
      </c>
      <c r="C307" s="17">
        <v>6</v>
      </c>
      <c r="D307" s="17">
        <v>25</v>
      </c>
      <c r="E307" s="17" t="s">
        <v>57</v>
      </c>
      <c r="F307" s="19" t="s">
        <v>43</v>
      </c>
      <c r="G307" s="17" t="s">
        <v>32</v>
      </c>
      <c r="H307" s="17" t="s">
        <v>56</v>
      </c>
      <c r="I307" s="17">
        <v>24.1</v>
      </c>
      <c r="J307" s="17">
        <v>54.66292662068966</v>
      </c>
      <c r="K307" s="17">
        <v>1.7</v>
      </c>
      <c r="N307" s="17" t="s">
        <v>18</v>
      </c>
    </row>
    <row r="308" spans="1:14" ht="15.75" customHeight="1" x14ac:dyDescent="0.2">
      <c r="A308" s="17" t="s">
        <v>15</v>
      </c>
      <c r="C308" s="17">
        <v>6</v>
      </c>
      <c r="D308" s="17">
        <v>26</v>
      </c>
      <c r="E308" s="17" t="s">
        <v>58</v>
      </c>
      <c r="F308" s="19" t="s">
        <v>45</v>
      </c>
      <c r="G308" s="17" t="s">
        <v>32</v>
      </c>
      <c r="H308" s="17" t="s">
        <v>56</v>
      </c>
      <c r="I308" s="17">
        <v>24</v>
      </c>
      <c r="J308" s="17">
        <v>55.19335724137931</v>
      </c>
      <c r="K308" s="17">
        <v>1</v>
      </c>
      <c r="N308" s="17" t="s">
        <v>18</v>
      </c>
    </row>
    <row r="309" spans="1:14" ht="15.75" customHeight="1" x14ac:dyDescent="0.2">
      <c r="A309" s="17" t="s">
        <v>15</v>
      </c>
      <c r="C309" s="17">
        <v>6</v>
      </c>
      <c r="D309" s="17">
        <v>27</v>
      </c>
      <c r="E309" s="17" t="s">
        <v>28</v>
      </c>
      <c r="F309" s="19" t="s">
        <v>59</v>
      </c>
      <c r="G309" s="17" t="s">
        <v>60</v>
      </c>
      <c r="H309" s="13" t="s">
        <v>29</v>
      </c>
      <c r="I309" s="17">
        <v>25.299999999999997</v>
      </c>
      <c r="J309" s="17">
        <v>50.353841241379307</v>
      </c>
      <c r="K309" s="17">
        <v>8</v>
      </c>
      <c r="N309" s="17" t="s">
        <v>18</v>
      </c>
    </row>
    <row r="310" spans="1:14" ht="15.75" customHeight="1" x14ac:dyDescent="0.2">
      <c r="A310" s="17" t="s">
        <v>15</v>
      </c>
      <c r="C310" s="17">
        <v>6</v>
      </c>
      <c r="D310" s="17">
        <v>28</v>
      </c>
      <c r="E310" s="17" t="s">
        <v>61</v>
      </c>
      <c r="F310" s="19" t="s">
        <v>29</v>
      </c>
      <c r="G310" s="17" t="s">
        <v>60</v>
      </c>
      <c r="H310" s="13" t="s">
        <v>29</v>
      </c>
      <c r="I310" s="17">
        <v>23.8</v>
      </c>
      <c r="J310" s="17">
        <v>57.402800551724141</v>
      </c>
      <c r="K310" s="17">
        <v>2.2999999999999998</v>
      </c>
      <c r="N310" s="17" t="s">
        <v>18</v>
      </c>
    </row>
    <row r="311" spans="1:14" ht="15.75" customHeight="1" x14ac:dyDescent="0.2">
      <c r="A311" s="17" t="s">
        <v>62</v>
      </c>
      <c r="C311" s="17">
        <v>1</v>
      </c>
      <c r="D311" s="17">
        <v>1</v>
      </c>
      <c r="E311" s="17" t="s">
        <v>42</v>
      </c>
      <c r="F311" s="18" t="s">
        <v>43</v>
      </c>
      <c r="G311" s="17" t="s">
        <v>44</v>
      </c>
      <c r="H311" s="17">
        <v>4</v>
      </c>
      <c r="I311" s="17">
        <v>11.46</v>
      </c>
      <c r="J311" s="17">
        <v>66.538813162561581</v>
      </c>
      <c r="K311" s="17">
        <v>0</v>
      </c>
      <c r="N311" s="17" t="s">
        <v>18</v>
      </c>
    </row>
    <row r="312" spans="1:14" ht="15.75" customHeight="1" x14ac:dyDescent="0.2">
      <c r="A312" s="17" t="s">
        <v>62</v>
      </c>
      <c r="C312" s="17">
        <v>1</v>
      </c>
      <c r="D312" s="17">
        <v>2</v>
      </c>
      <c r="E312" s="17" t="s">
        <v>42</v>
      </c>
      <c r="F312" s="19" t="s">
        <v>45</v>
      </c>
      <c r="G312" s="17" t="s">
        <v>44</v>
      </c>
      <c r="H312" s="17">
        <v>4</v>
      </c>
      <c r="I312" s="17">
        <v>12.67</v>
      </c>
      <c r="J312" s="17">
        <v>69.002573438423639</v>
      </c>
      <c r="K312" s="17">
        <v>4.3</v>
      </c>
      <c r="N312" s="17" t="s">
        <v>18</v>
      </c>
    </row>
    <row r="313" spans="1:14" ht="15.75" customHeight="1" x14ac:dyDescent="0.2">
      <c r="A313" s="17" t="s">
        <v>62</v>
      </c>
      <c r="C313" s="17">
        <v>1</v>
      </c>
      <c r="D313" s="17">
        <v>3</v>
      </c>
      <c r="E313" s="17" t="s">
        <v>46</v>
      </c>
      <c r="F313" s="19" t="s">
        <v>43</v>
      </c>
      <c r="G313" s="17" t="s">
        <v>47</v>
      </c>
      <c r="H313" s="17">
        <v>5</v>
      </c>
      <c r="I313" s="17">
        <v>10.66</v>
      </c>
      <c r="J313" s="17">
        <v>74.041471211822653</v>
      </c>
      <c r="K313" s="17">
        <v>7.7</v>
      </c>
      <c r="N313" s="17" t="s">
        <v>18</v>
      </c>
    </row>
    <row r="314" spans="1:14" ht="15.75" customHeight="1" x14ac:dyDescent="0.2">
      <c r="A314" s="17" t="s">
        <v>62</v>
      </c>
      <c r="C314" s="17">
        <v>1</v>
      </c>
      <c r="D314" s="17">
        <v>4</v>
      </c>
      <c r="E314" s="17" t="s">
        <v>46</v>
      </c>
      <c r="F314" s="19" t="s">
        <v>45</v>
      </c>
      <c r="G314" s="17" t="s">
        <v>47</v>
      </c>
      <c r="H314" s="17">
        <v>5</v>
      </c>
      <c r="I314" s="17">
        <v>10.51</v>
      </c>
      <c r="J314" s="17">
        <v>67.03938360591134</v>
      </c>
      <c r="K314" s="17">
        <v>4.5</v>
      </c>
      <c r="N314" s="17" t="s">
        <v>18</v>
      </c>
    </row>
    <row r="315" spans="1:14" ht="15.75" customHeight="1" x14ac:dyDescent="0.2">
      <c r="A315" s="17" t="s">
        <v>62</v>
      </c>
      <c r="C315" s="17">
        <v>1</v>
      </c>
      <c r="D315" s="17">
        <v>5</v>
      </c>
      <c r="E315" s="17" t="s">
        <v>21</v>
      </c>
      <c r="F315" s="19" t="s">
        <v>43</v>
      </c>
      <c r="G315" s="17" t="s">
        <v>20</v>
      </c>
      <c r="H315" s="17">
        <v>6</v>
      </c>
      <c r="I315" s="17">
        <v>11.47</v>
      </c>
      <c r="J315" s="17">
        <v>71.174980019704421</v>
      </c>
      <c r="K315" s="17">
        <v>3</v>
      </c>
      <c r="N315" s="17" t="s">
        <v>18</v>
      </c>
    </row>
    <row r="316" spans="1:14" ht="15.75" customHeight="1" x14ac:dyDescent="0.2">
      <c r="A316" s="17" t="s">
        <v>62</v>
      </c>
      <c r="C316" s="17">
        <v>1</v>
      </c>
      <c r="D316" s="17">
        <v>6</v>
      </c>
      <c r="E316" s="17" t="s">
        <v>21</v>
      </c>
      <c r="F316" s="19" t="s">
        <v>45</v>
      </c>
      <c r="G316" s="17" t="s">
        <v>20</v>
      </c>
      <c r="H316" s="17">
        <v>6</v>
      </c>
      <c r="I316" s="17">
        <v>11.26</v>
      </c>
      <c r="J316" s="17">
        <v>65.208075428571433</v>
      </c>
      <c r="K316" s="17">
        <v>3.4</v>
      </c>
      <c r="N316" s="17" t="s">
        <v>18</v>
      </c>
    </row>
    <row r="317" spans="1:14" ht="15.75" customHeight="1" x14ac:dyDescent="0.2">
      <c r="A317" s="17" t="s">
        <v>62</v>
      </c>
      <c r="C317" s="17">
        <v>1</v>
      </c>
      <c r="D317" s="17">
        <v>7</v>
      </c>
      <c r="E317" s="17" t="s">
        <v>48</v>
      </c>
      <c r="F317" s="19" t="s">
        <v>43</v>
      </c>
      <c r="G317" s="17" t="s">
        <v>20</v>
      </c>
      <c r="H317" s="17">
        <v>16</v>
      </c>
      <c r="I317" s="17">
        <v>11.33</v>
      </c>
      <c r="J317" s="17">
        <v>72.429150384236451</v>
      </c>
      <c r="K317" s="17">
        <v>2.7</v>
      </c>
      <c r="N317" s="17" t="s">
        <v>18</v>
      </c>
    </row>
    <row r="318" spans="1:14" ht="15.75" customHeight="1" x14ac:dyDescent="0.2">
      <c r="A318" s="17" t="s">
        <v>62</v>
      </c>
      <c r="C318" s="17">
        <v>1</v>
      </c>
      <c r="D318" s="17">
        <v>8</v>
      </c>
      <c r="E318" s="17" t="s">
        <v>48</v>
      </c>
      <c r="F318" s="19" t="s">
        <v>45</v>
      </c>
      <c r="G318" s="17" t="s">
        <v>20</v>
      </c>
      <c r="H318" s="17">
        <v>16</v>
      </c>
      <c r="I318" s="17">
        <v>11.08</v>
      </c>
      <c r="J318" s="17">
        <v>66.061164768472906</v>
      </c>
      <c r="K318" s="17">
        <v>3.9</v>
      </c>
      <c r="N318" s="17" t="s">
        <v>18</v>
      </c>
    </row>
    <row r="319" spans="1:14" ht="15.75" customHeight="1" x14ac:dyDescent="0.2">
      <c r="A319" s="17" t="s">
        <v>62</v>
      </c>
      <c r="C319" s="17">
        <v>1</v>
      </c>
      <c r="D319" s="17">
        <v>9</v>
      </c>
      <c r="E319" s="17" t="s">
        <v>31</v>
      </c>
      <c r="F319" s="19" t="s">
        <v>43</v>
      </c>
      <c r="G319" s="17" t="s">
        <v>32</v>
      </c>
      <c r="H319" s="17">
        <v>6</v>
      </c>
      <c r="I319" s="17">
        <v>10.29</v>
      </c>
      <c r="J319" s="17">
        <v>70.198649497536948</v>
      </c>
      <c r="K319" s="17">
        <v>11.1</v>
      </c>
      <c r="N319" s="17" t="s">
        <v>18</v>
      </c>
    </row>
    <row r="320" spans="1:14" ht="15.75" customHeight="1" x14ac:dyDescent="0.2">
      <c r="A320" s="17" t="s">
        <v>62</v>
      </c>
      <c r="C320" s="17">
        <v>1</v>
      </c>
      <c r="D320" s="17">
        <v>10</v>
      </c>
      <c r="E320" s="17" t="s">
        <v>31</v>
      </c>
      <c r="F320" s="19" t="s">
        <v>45</v>
      </c>
      <c r="G320" s="17" t="s">
        <v>32</v>
      </c>
      <c r="H320" s="17">
        <v>6</v>
      </c>
      <c r="I320" s="17">
        <v>10.89</v>
      </c>
      <c r="J320" s="17">
        <v>72.108689931034462</v>
      </c>
      <c r="K320" s="17">
        <v>3.1</v>
      </c>
      <c r="N320" s="17" t="s">
        <v>18</v>
      </c>
    </row>
    <row r="321" spans="1:14" ht="15.75" customHeight="1" x14ac:dyDescent="0.2">
      <c r="A321" s="17" t="s">
        <v>62</v>
      </c>
      <c r="C321" s="17">
        <v>1</v>
      </c>
      <c r="D321" s="17">
        <v>11</v>
      </c>
      <c r="E321" s="17" t="s">
        <v>22</v>
      </c>
      <c r="F321" s="19" t="s">
        <v>43</v>
      </c>
      <c r="G321" s="17" t="s">
        <v>44</v>
      </c>
      <c r="H321" s="17">
        <v>3.76</v>
      </c>
      <c r="I321" s="17">
        <v>10.55</v>
      </c>
      <c r="J321" s="17">
        <v>67.35065044334975</v>
      </c>
      <c r="K321" s="17">
        <v>2.5</v>
      </c>
      <c r="N321" s="17" t="s">
        <v>18</v>
      </c>
    </row>
    <row r="322" spans="1:14" ht="15.75" customHeight="1" x14ac:dyDescent="0.2">
      <c r="A322" s="17" t="s">
        <v>62</v>
      </c>
      <c r="C322" s="17">
        <v>1</v>
      </c>
      <c r="D322" s="17">
        <v>12</v>
      </c>
      <c r="E322" s="17" t="s">
        <v>22</v>
      </c>
      <c r="F322" s="19" t="s">
        <v>45</v>
      </c>
      <c r="G322" s="17" t="s">
        <v>44</v>
      </c>
      <c r="H322" s="17">
        <v>3.76</v>
      </c>
      <c r="I322" s="17">
        <v>12.39</v>
      </c>
      <c r="J322" s="17">
        <v>74.445885399014784</v>
      </c>
      <c r="K322" s="17">
        <v>6.1</v>
      </c>
      <c r="N322" s="17" t="s">
        <v>18</v>
      </c>
    </row>
    <row r="323" spans="1:14" ht="15.75" customHeight="1" x14ac:dyDescent="0.2">
      <c r="A323" s="17" t="s">
        <v>62</v>
      </c>
      <c r="C323" s="17">
        <v>1</v>
      </c>
      <c r="D323" s="17">
        <v>13</v>
      </c>
      <c r="E323" s="17" t="s">
        <v>49</v>
      </c>
      <c r="F323" s="19" t="s">
        <v>43</v>
      </c>
      <c r="G323" s="17" t="s">
        <v>47</v>
      </c>
      <c r="H323" s="17">
        <v>4</v>
      </c>
      <c r="I323" s="17">
        <v>10.66</v>
      </c>
      <c r="J323" s="17">
        <v>66.117585339901481</v>
      </c>
      <c r="K323" s="17">
        <v>3.3</v>
      </c>
      <c r="N323" s="17" t="s">
        <v>18</v>
      </c>
    </row>
    <row r="324" spans="1:14" ht="15.75" customHeight="1" x14ac:dyDescent="0.2">
      <c r="A324" s="17" t="s">
        <v>62</v>
      </c>
      <c r="C324" s="17">
        <v>1</v>
      </c>
      <c r="D324" s="17">
        <v>14</v>
      </c>
      <c r="E324" s="17" t="s">
        <v>49</v>
      </c>
      <c r="F324" s="19" t="s">
        <v>45</v>
      </c>
      <c r="G324" s="17" t="s">
        <v>47</v>
      </c>
      <c r="H324" s="17">
        <v>4</v>
      </c>
      <c r="I324" s="17">
        <v>11.55</v>
      </c>
      <c r="J324" s="17">
        <v>67.525605714285717</v>
      </c>
      <c r="K324" s="17">
        <v>7.5</v>
      </c>
      <c r="N324" s="17" t="s">
        <v>18</v>
      </c>
    </row>
    <row r="325" spans="1:14" ht="15.75" customHeight="1" x14ac:dyDescent="0.2">
      <c r="A325" s="17" t="s">
        <v>62</v>
      </c>
      <c r="C325" s="17">
        <v>1</v>
      </c>
      <c r="D325" s="17">
        <v>15</v>
      </c>
      <c r="E325" s="17" t="s">
        <v>23</v>
      </c>
      <c r="F325" s="19" t="s">
        <v>43</v>
      </c>
      <c r="G325" s="17" t="s">
        <v>20</v>
      </c>
      <c r="H325" s="17">
        <v>9.6</v>
      </c>
      <c r="I325" s="17">
        <v>10.61</v>
      </c>
      <c r="J325" s="17">
        <v>74.466537655172417</v>
      </c>
      <c r="K325" s="17">
        <v>3.4</v>
      </c>
      <c r="N325" s="17" t="s">
        <v>18</v>
      </c>
    </row>
    <row r="326" spans="1:14" ht="15.75" customHeight="1" x14ac:dyDescent="0.2">
      <c r="A326" s="17" t="s">
        <v>62</v>
      </c>
      <c r="C326" s="17">
        <v>1</v>
      </c>
      <c r="D326" s="17">
        <v>16</v>
      </c>
      <c r="E326" s="17" t="s">
        <v>23</v>
      </c>
      <c r="F326" s="19" t="s">
        <v>45</v>
      </c>
      <c r="G326" s="17" t="s">
        <v>20</v>
      </c>
      <c r="H326" s="17">
        <v>9.6</v>
      </c>
      <c r="I326" s="17">
        <v>10.56</v>
      </c>
      <c r="J326" s="17">
        <v>73.100765950738904</v>
      </c>
      <c r="K326" s="17">
        <v>2.7</v>
      </c>
      <c r="N326" s="17" t="s">
        <v>18</v>
      </c>
    </row>
    <row r="327" spans="1:14" ht="15.75" customHeight="1" x14ac:dyDescent="0.2">
      <c r="A327" s="17" t="s">
        <v>62</v>
      </c>
      <c r="C327" s="17">
        <v>1</v>
      </c>
      <c r="D327" s="17">
        <v>17</v>
      </c>
      <c r="E327" s="17" t="s">
        <v>50</v>
      </c>
      <c r="F327" s="19" t="s">
        <v>43</v>
      </c>
      <c r="G327" s="17" t="s">
        <v>44</v>
      </c>
      <c r="H327" s="17" t="s">
        <v>25</v>
      </c>
      <c r="I327" s="17">
        <v>11.12</v>
      </c>
      <c r="J327" s="17">
        <v>76.923669753694568</v>
      </c>
      <c r="K327" s="17">
        <v>0.6</v>
      </c>
      <c r="N327" s="17" t="s">
        <v>18</v>
      </c>
    </row>
    <row r="328" spans="1:14" ht="15.75" customHeight="1" x14ac:dyDescent="0.2">
      <c r="A328" s="17" t="s">
        <v>62</v>
      </c>
      <c r="C328" s="17">
        <v>1</v>
      </c>
      <c r="D328" s="17">
        <v>18</v>
      </c>
      <c r="E328" s="17" t="s">
        <v>50</v>
      </c>
      <c r="F328" s="19" t="s">
        <v>45</v>
      </c>
      <c r="G328" s="17" t="s">
        <v>44</v>
      </c>
      <c r="H328" s="17" t="s">
        <v>25</v>
      </c>
      <c r="I328" s="17">
        <v>11.01</v>
      </c>
      <c r="J328" s="17">
        <v>77.82513048275861</v>
      </c>
      <c r="K328" s="17">
        <v>2.9</v>
      </c>
      <c r="N328" s="17" t="s">
        <v>18</v>
      </c>
    </row>
    <row r="329" spans="1:14" ht="15.75" customHeight="1" x14ac:dyDescent="0.2">
      <c r="A329" s="17" t="s">
        <v>62</v>
      </c>
      <c r="C329" s="17">
        <v>1</v>
      </c>
      <c r="D329" s="17">
        <v>19</v>
      </c>
      <c r="E329" s="17" t="s">
        <v>51</v>
      </c>
      <c r="F329" s="19" t="s">
        <v>43</v>
      </c>
      <c r="G329" s="17" t="s">
        <v>47</v>
      </c>
      <c r="H329" s="17" t="s">
        <v>52</v>
      </c>
      <c r="I329" s="17">
        <v>10.37</v>
      </c>
      <c r="J329" s="17">
        <v>63.25493753694581</v>
      </c>
      <c r="K329" s="17">
        <v>14.7</v>
      </c>
      <c r="N329" s="17" t="s">
        <v>18</v>
      </c>
    </row>
    <row r="330" spans="1:14" ht="15.75" customHeight="1" x14ac:dyDescent="0.2">
      <c r="A330" s="17" t="s">
        <v>62</v>
      </c>
      <c r="C330" s="17">
        <v>1</v>
      </c>
      <c r="D330" s="17">
        <v>20</v>
      </c>
      <c r="E330" s="17" t="s">
        <v>51</v>
      </c>
      <c r="F330" s="19" t="s">
        <v>45</v>
      </c>
      <c r="G330" s="17" t="s">
        <v>47</v>
      </c>
      <c r="H330" s="17" t="s">
        <v>52</v>
      </c>
      <c r="I330" s="17">
        <v>10.58</v>
      </c>
      <c r="J330" s="17">
        <v>68.479333674876841</v>
      </c>
      <c r="K330" s="17">
        <v>9</v>
      </c>
      <c r="N330" s="17" t="s">
        <v>18</v>
      </c>
    </row>
    <row r="331" spans="1:14" ht="15.75" customHeight="1" x14ac:dyDescent="0.2">
      <c r="A331" s="17" t="s">
        <v>62</v>
      </c>
      <c r="C331" s="17">
        <v>1</v>
      </c>
      <c r="D331" s="17">
        <v>21</v>
      </c>
      <c r="E331" s="17" t="s">
        <v>53</v>
      </c>
      <c r="F331" s="19" t="s">
        <v>43</v>
      </c>
      <c r="G331" s="17" t="s">
        <v>20</v>
      </c>
      <c r="H331" s="17" t="s">
        <v>54</v>
      </c>
      <c r="I331" s="17">
        <v>12.29</v>
      </c>
      <c r="J331" s="17">
        <v>72.355997241379313</v>
      </c>
      <c r="K331" s="17">
        <v>0</v>
      </c>
      <c r="N331" s="17" t="s">
        <v>18</v>
      </c>
    </row>
    <row r="332" spans="1:14" ht="15.75" customHeight="1" x14ac:dyDescent="0.2">
      <c r="A332" s="17" t="s">
        <v>62</v>
      </c>
      <c r="C332" s="17">
        <v>1</v>
      </c>
      <c r="D332" s="17">
        <v>22</v>
      </c>
      <c r="E332" s="17" t="s">
        <v>53</v>
      </c>
      <c r="F332" s="19" t="s">
        <v>45</v>
      </c>
      <c r="G332" s="17" t="s">
        <v>20</v>
      </c>
      <c r="H332" s="17" t="s">
        <v>54</v>
      </c>
      <c r="I332" s="17">
        <v>10.67</v>
      </c>
      <c r="J332" s="17">
        <v>72.244119330049259</v>
      </c>
      <c r="K332" s="17">
        <v>11</v>
      </c>
      <c r="N332" s="17" t="s">
        <v>18</v>
      </c>
    </row>
    <row r="333" spans="1:14" ht="15.75" customHeight="1" x14ac:dyDescent="0.2">
      <c r="A333" s="17" t="s">
        <v>62</v>
      </c>
      <c r="C333" s="17">
        <v>1</v>
      </c>
      <c r="D333" s="17">
        <v>23</v>
      </c>
      <c r="E333" s="17" t="s">
        <v>55</v>
      </c>
      <c r="F333" s="19" t="s">
        <v>43</v>
      </c>
      <c r="G333" s="17" t="s">
        <v>20</v>
      </c>
      <c r="H333" s="17" t="s">
        <v>56</v>
      </c>
      <c r="I333" s="17">
        <v>10.84</v>
      </c>
      <c r="J333" s="17">
        <v>67.642485753694572</v>
      </c>
      <c r="K333" s="17">
        <v>4.3</v>
      </c>
      <c r="N333" s="17" t="s">
        <v>18</v>
      </c>
    </row>
    <row r="334" spans="1:14" ht="15.75" customHeight="1" x14ac:dyDescent="0.2">
      <c r="A334" s="17" t="s">
        <v>62</v>
      </c>
      <c r="C334" s="17">
        <v>1</v>
      </c>
      <c r="D334" s="17">
        <v>24</v>
      </c>
      <c r="E334" s="17" t="s">
        <v>55</v>
      </c>
      <c r="F334" s="19" t="s">
        <v>45</v>
      </c>
      <c r="G334" s="17" t="s">
        <v>20</v>
      </c>
      <c r="H334" s="17" t="s">
        <v>56</v>
      </c>
      <c r="I334" s="17">
        <v>10.69</v>
      </c>
      <c r="J334" s="17">
        <v>74.442480709359614</v>
      </c>
      <c r="K334" s="17">
        <v>5.0999999999999996</v>
      </c>
      <c r="N334" s="17" t="s">
        <v>18</v>
      </c>
    </row>
    <row r="335" spans="1:14" ht="15.75" customHeight="1" x14ac:dyDescent="0.2">
      <c r="A335" s="17" t="s">
        <v>62</v>
      </c>
      <c r="C335" s="17">
        <v>1</v>
      </c>
      <c r="D335" s="17">
        <v>25</v>
      </c>
      <c r="E335" s="17" t="s">
        <v>57</v>
      </c>
      <c r="F335" s="19" t="s">
        <v>43</v>
      </c>
      <c r="G335" s="17" t="s">
        <v>32</v>
      </c>
      <c r="H335" s="17" t="s">
        <v>56</v>
      </c>
      <c r="I335" s="17">
        <v>10.85</v>
      </c>
      <c r="J335" s="17">
        <v>69.845467783251237</v>
      </c>
      <c r="K335" s="17">
        <v>3.7</v>
      </c>
      <c r="N335" s="17" t="s">
        <v>18</v>
      </c>
    </row>
    <row r="336" spans="1:14" ht="15.75" customHeight="1" x14ac:dyDescent="0.2">
      <c r="A336" s="17" t="s">
        <v>62</v>
      </c>
      <c r="C336" s="17">
        <v>1</v>
      </c>
      <c r="D336" s="17">
        <v>26</v>
      </c>
      <c r="E336" s="17" t="s">
        <v>58</v>
      </c>
      <c r="F336" s="19" t="s">
        <v>45</v>
      </c>
      <c r="G336" s="17" t="s">
        <v>32</v>
      </c>
      <c r="H336" s="17" t="s">
        <v>56</v>
      </c>
      <c r="I336" s="17">
        <v>10.71</v>
      </c>
      <c r="J336" s="17">
        <v>77.406248748768476</v>
      </c>
      <c r="K336" s="17">
        <v>2.7</v>
      </c>
      <c r="N336" s="17" t="s">
        <v>18</v>
      </c>
    </row>
    <row r="337" spans="1:14" ht="15.75" customHeight="1" x14ac:dyDescent="0.2">
      <c r="A337" s="17" t="s">
        <v>62</v>
      </c>
      <c r="C337" s="17">
        <v>1</v>
      </c>
      <c r="D337" s="17">
        <v>27</v>
      </c>
      <c r="E337" s="17" t="s">
        <v>28</v>
      </c>
      <c r="F337" s="19" t="s">
        <v>59</v>
      </c>
      <c r="G337" s="17" t="s">
        <v>60</v>
      </c>
      <c r="H337" s="13" t="s">
        <v>29</v>
      </c>
      <c r="I337" s="17">
        <v>11.62</v>
      </c>
      <c r="J337" s="17">
        <v>66.249996295566518</v>
      </c>
      <c r="K337" s="17">
        <v>4.8</v>
      </c>
      <c r="N337" s="17" t="s">
        <v>18</v>
      </c>
    </row>
    <row r="338" spans="1:14" ht="15.75" customHeight="1" x14ac:dyDescent="0.2">
      <c r="A338" s="17" t="s">
        <v>62</v>
      </c>
      <c r="C338" s="17">
        <v>1</v>
      </c>
      <c r="D338" s="17">
        <v>28</v>
      </c>
      <c r="E338" s="17" t="s">
        <v>61</v>
      </c>
      <c r="F338" s="19" t="s">
        <v>29</v>
      </c>
      <c r="G338" s="17" t="s">
        <v>60</v>
      </c>
      <c r="H338" s="13" t="s">
        <v>29</v>
      </c>
      <c r="I338" s="17">
        <v>11.09</v>
      </c>
      <c r="J338" s="17">
        <v>69.021489970443341</v>
      </c>
      <c r="K338" s="17">
        <v>3.9</v>
      </c>
      <c r="N338" s="17" t="s">
        <v>18</v>
      </c>
    </row>
    <row r="339" spans="1:14" ht="15.75" customHeight="1" x14ac:dyDescent="0.2">
      <c r="A339" s="17" t="s">
        <v>62</v>
      </c>
      <c r="C339" s="17">
        <v>2</v>
      </c>
      <c r="D339" s="17">
        <v>1</v>
      </c>
      <c r="E339" s="17" t="s">
        <v>42</v>
      </c>
      <c r="F339" s="18" t="s">
        <v>43</v>
      </c>
      <c r="G339" s="17" t="s">
        <v>44</v>
      </c>
      <c r="H339" s="17">
        <v>4</v>
      </c>
      <c r="I339" s="17">
        <v>10.65</v>
      </c>
      <c r="J339" s="17">
        <v>74.475821871921184</v>
      </c>
      <c r="K339" s="17">
        <v>0</v>
      </c>
      <c r="N339" s="17" t="s">
        <v>18</v>
      </c>
    </row>
    <row r="340" spans="1:14" ht="15.75" customHeight="1" x14ac:dyDescent="0.2">
      <c r="A340" s="17" t="s">
        <v>62</v>
      </c>
      <c r="C340" s="17">
        <v>2</v>
      </c>
      <c r="D340" s="17">
        <v>2</v>
      </c>
      <c r="E340" s="17" t="s">
        <v>42</v>
      </c>
      <c r="F340" s="19" t="s">
        <v>45</v>
      </c>
      <c r="G340" s="17" t="s">
        <v>44</v>
      </c>
      <c r="H340" s="17">
        <v>4</v>
      </c>
      <c r="I340" s="17">
        <v>10.85</v>
      </c>
      <c r="J340" s="17">
        <v>71.078284926108367</v>
      </c>
      <c r="K340" s="17">
        <v>0</v>
      </c>
      <c r="N340" s="17" t="s">
        <v>18</v>
      </c>
    </row>
    <row r="341" spans="1:14" ht="15.75" customHeight="1" x14ac:dyDescent="0.2">
      <c r="A341" s="17" t="s">
        <v>62</v>
      </c>
      <c r="C341" s="17">
        <v>2</v>
      </c>
      <c r="D341" s="17">
        <v>3</v>
      </c>
      <c r="E341" s="17" t="s">
        <v>46</v>
      </c>
      <c r="F341" s="19" t="s">
        <v>43</v>
      </c>
      <c r="G341" s="17" t="s">
        <v>47</v>
      </c>
      <c r="H341" s="17">
        <v>5</v>
      </c>
      <c r="I341" s="17">
        <v>11.02</v>
      </c>
      <c r="J341" s="17">
        <v>73.276388807881773</v>
      </c>
      <c r="K341" s="17">
        <v>0</v>
      </c>
      <c r="N341" s="17" t="s">
        <v>18</v>
      </c>
    </row>
    <row r="342" spans="1:14" ht="15.75" customHeight="1" x14ac:dyDescent="0.2">
      <c r="A342" s="17" t="s">
        <v>62</v>
      </c>
      <c r="C342" s="17">
        <v>2</v>
      </c>
      <c r="D342" s="17">
        <v>4</v>
      </c>
      <c r="E342" s="17" t="s">
        <v>46</v>
      </c>
      <c r="F342" s="19" t="s">
        <v>45</v>
      </c>
      <c r="G342" s="17" t="s">
        <v>47</v>
      </c>
      <c r="H342" s="17">
        <v>5</v>
      </c>
      <c r="I342" s="17">
        <v>11.31</v>
      </c>
      <c r="J342" s="17">
        <v>64.917584827586197</v>
      </c>
      <c r="K342" s="17">
        <v>0.2</v>
      </c>
      <c r="N342" s="17" t="s">
        <v>18</v>
      </c>
    </row>
    <row r="343" spans="1:14" ht="15.75" customHeight="1" x14ac:dyDescent="0.2">
      <c r="A343" s="17" t="s">
        <v>62</v>
      </c>
      <c r="C343" s="17">
        <v>2</v>
      </c>
      <c r="D343" s="17">
        <v>5</v>
      </c>
      <c r="E343" s="17" t="s">
        <v>21</v>
      </c>
      <c r="F343" s="19" t="s">
        <v>43</v>
      </c>
      <c r="G343" s="17" t="s">
        <v>20</v>
      </c>
      <c r="H343" s="17">
        <v>6</v>
      </c>
      <c r="I343" s="17">
        <v>11.3</v>
      </c>
      <c r="J343" s="17">
        <v>66.532165911330054</v>
      </c>
      <c r="K343" s="17">
        <v>0</v>
      </c>
      <c r="N343" s="17" t="s">
        <v>18</v>
      </c>
    </row>
    <row r="344" spans="1:14" ht="15.75" customHeight="1" x14ac:dyDescent="0.2">
      <c r="A344" s="17" t="s">
        <v>62</v>
      </c>
      <c r="C344" s="17">
        <v>2</v>
      </c>
      <c r="D344" s="17">
        <v>6</v>
      </c>
      <c r="E344" s="17" t="s">
        <v>21</v>
      </c>
      <c r="F344" s="19" t="s">
        <v>45</v>
      </c>
      <c r="G344" s="17" t="s">
        <v>20</v>
      </c>
      <c r="H344" s="17">
        <v>6</v>
      </c>
      <c r="I344" s="17">
        <v>10.75</v>
      </c>
      <c r="J344" s="17">
        <v>69.030082758620679</v>
      </c>
      <c r="K344" s="17">
        <v>0</v>
      </c>
      <c r="N344" s="17" t="s">
        <v>18</v>
      </c>
    </row>
    <row r="345" spans="1:14" ht="15.75" customHeight="1" x14ac:dyDescent="0.2">
      <c r="A345" s="17" t="s">
        <v>62</v>
      </c>
      <c r="C345" s="17">
        <v>2</v>
      </c>
      <c r="D345" s="17">
        <v>7</v>
      </c>
      <c r="E345" s="17" t="s">
        <v>48</v>
      </c>
      <c r="F345" s="19" t="s">
        <v>43</v>
      </c>
      <c r="G345" s="17" t="s">
        <v>20</v>
      </c>
      <c r="H345" s="17">
        <v>16</v>
      </c>
      <c r="I345" s="17">
        <v>10.89</v>
      </c>
      <c r="J345" s="17">
        <v>74.403250482758637</v>
      </c>
      <c r="K345" s="17">
        <v>0.4</v>
      </c>
      <c r="N345" s="17" t="s">
        <v>18</v>
      </c>
    </row>
    <row r="346" spans="1:14" ht="15.75" customHeight="1" x14ac:dyDescent="0.2">
      <c r="A346" s="17" t="s">
        <v>62</v>
      </c>
      <c r="C346" s="17">
        <v>2</v>
      </c>
      <c r="D346" s="17">
        <v>8</v>
      </c>
      <c r="E346" s="17" t="s">
        <v>48</v>
      </c>
      <c r="F346" s="19" t="s">
        <v>45</v>
      </c>
      <c r="G346" s="17" t="s">
        <v>20</v>
      </c>
      <c r="H346" s="17">
        <v>16</v>
      </c>
      <c r="I346" s="17">
        <v>10.93</v>
      </c>
      <c r="J346" s="17">
        <v>69.995154916256155</v>
      </c>
      <c r="K346" s="17">
        <v>0</v>
      </c>
      <c r="N346" s="17" t="s">
        <v>18</v>
      </c>
    </row>
    <row r="347" spans="1:14" ht="15.75" customHeight="1" x14ac:dyDescent="0.2">
      <c r="A347" s="17" t="s">
        <v>62</v>
      </c>
      <c r="C347" s="17">
        <v>2</v>
      </c>
      <c r="D347" s="17">
        <v>9</v>
      </c>
      <c r="E347" s="17" t="s">
        <v>31</v>
      </c>
      <c r="F347" s="19" t="s">
        <v>43</v>
      </c>
      <c r="G347" s="17" t="s">
        <v>32</v>
      </c>
      <c r="H347" s="17">
        <v>6</v>
      </c>
      <c r="I347" s="17">
        <v>10.68</v>
      </c>
      <c r="J347" s="17">
        <v>73.300832</v>
      </c>
      <c r="K347" s="17">
        <v>0</v>
      </c>
      <c r="N347" s="17" t="s">
        <v>18</v>
      </c>
    </row>
    <row r="348" spans="1:14" ht="15.75" customHeight="1" x14ac:dyDescent="0.2">
      <c r="A348" s="17" t="s">
        <v>62</v>
      </c>
      <c r="C348" s="17">
        <v>2</v>
      </c>
      <c r="D348" s="17">
        <v>10</v>
      </c>
      <c r="E348" s="17" t="s">
        <v>31</v>
      </c>
      <c r="F348" s="19" t="s">
        <v>45</v>
      </c>
      <c r="G348" s="17" t="s">
        <v>32</v>
      </c>
      <c r="H348" s="17">
        <v>6</v>
      </c>
      <c r="I348" s="17">
        <v>11.19</v>
      </c>
      <c r="J348" s="17">
        <v>79.573410009852225</v>
      </c>
      <c r="K348" s="17">
        <v>0</v>
      </c>
      <c r="N348" s="17" t="s">
        <v>18</v>
      </c>
    </row>
    <row r="349" spans="1:14" ht="15.75" customHeight="1" x14ac:dyDescent="0.2">
      <c r="A349" s="17" t="s">
        <v>62</v>
      </c>
      <c r="C349" s="17">
        <v>2</v>
      </c>
      <c r="D349" s="17">
        <v>11</v>
      </c>
      <c r="E349" s="17" t="s">
        <v>22</v>
      </c>
      <c r="F349" s="19" t="s">
        <v>43</v>
      </c>
      <c r="G349" s="17" t="s">
        <v>44</v>
      </c>
      <c r="H349" s="17">
        <v>3.76</v>
      </c>
      <c r="I349" s="17">
        <v>10.74</v>
      </c>
      <c r="J349" s="17">
        <v>73.379282916256145</v>
      </c>
      <c r="K349" s="17">
        <v>0.7</v>
      </c>
      <c r="N349" s="17" t="s">
        <v>18</v>
      </c>
    </row>
    <row r="350" spans="1:14" ht="15.75" customHeight="1" x14ac:dyDescent="0.2">
      <c r="A350" s="17" t="s">
        <v>62</v>
      </c>
      <c r="C350" s="17">
        <v>2</v>
      </c>
      <c r="D350" s="17">
        <v>12</v>
      </c>
      <c r="E350" s="17" t="s">
        <v>22</v>
      </c>
      <c r="F350" s="19" t="s">
        <v>45</v>
      </c>
      <c r="G350" s="17" t="s">
        <v>44</v>
      </c>
      <c r="H350" s="17">
        <v>3.76</v>
      </c>
      <c r="I350" s="17">
        <v>11.01</v>
      </c>
      <c r="J350" s="17">
        <v>74.006012847290648</v>
      </c>
      <c r="K350" s="17">
        <v>0</v>
      </c>
      <c r="N350" s="17" t="s">
        <v>18</v>
      </c>
    </row>
    <row r="351" spans="1:14" ht="15.75" customHeight="1" x14ac:dyDescent="0.2">
      <c r="A351" s="17" t="s">
        <v>62</v>
      </c>
      <c r="C351" s="17">
        <v>2</v>
      </c>
      <c r="D351" s="17">
        <v>13</v>
      </c>
      <c r="E351" s="17" t="s">
        <v>49</v>
      </c>
      <c r="F351" s="19" t="s">
        <v>43</v>
      </c>
      <c r="G351" s="17" t="s">
        <v>47</v>
      </c>
      <c r="H351" s="17">
        <v>4</v>
      </c>
      <c r="I351" s="17">
        <v>10.56</v>
      </c>
      <c r="J351" s="17">
        <v>65.082712275862065</v>
      </c>
      <c r="K351" s="17">
        <v>0.3</v>
      </c>
      <c r="N351" s="17" t="s">
        <v>18</v>
      </c>
    </row>
    <row r="352" spans="1:14" ht="15.75" customHeight="1" x14ac:dyDescent="0.2">
      <c r="A352" s="17" t="s">
        <v>62</v>
      </c>
      <c r="C352" s="17">
        <v>2</v>
      </c>
      <c r="D352" s="17">
        <v>14</v>
      </c>
      <c r="E352" s="17" t="s">
        <v>49</v>
      </c>
      <c r="F352" s="19" t="s">
        <v>45</v>
      </c>
      <c r="G352" s="17" t="s">
        <v>47</v>
      </c>
      <c r="H352" s="17">
        <v>4</v>
      </c>
      <c r="I352" s="17">
        <v>12.44</v>
      </c>
      <c r="J352" s="17">
        <v>71.77297513300492</v>
      </c>
      <c r="K352" s="17">
        <v>0</v>
      </c>
      <c r="N352" s="17" t="s">
        <v>18</v>
      </c>
    </row>
    <row r="353" spans="1:14" ht="15.75" customHeight="1" x14ac:dyDescent="0.2">
      <c r="A353" s="17" t="s">
        <v>62</v>
      </c>
      <c r="C353" s="17">
        <v>2</v>
      </c>
      <c r="D353" s="17">
        <v>15</v>
      </c>
      <c r="E353" s="17" t="s">
        <v>23</v>
      </c>
      <c r="F353" s="19" t="s">
        <v>43</v>
      </c>
      <c r="G353" s="17" t="s">
        <v>20</v>
      </c>
      <c r="H353" s="17">
        <v>9.6</v>
      </c>
      <c r="I353" s="17">
        <v>11.2</v>
      </c>
      <c r="J353" s="17">
        <v>70.037041182265995</v>
      </c>
      <c r="K353" s="17">
        <v>0</v>
      </c>
      <c r="N353" s="17" t="s">
        <v>18</v>
      </c>
    </row>
    <row r="354" spans="1:14" ht="15.75" customHeight="1" x14ac:dyDescent="0.2">
      <c r="A354" s="17" t="s">
        <v>62</v>
      </c>
      <c r="C354" s="17">
        <v>2</v>
      </c>
      <c r="D354" s="17">
        <v>16</v>
      </c>
      <c r="E354" s="17" t="s">
        <v>23</v>
      </c>
      <c r="F354" s="19" t="s">
        <v>45</v>
      </c>
      <c r="G354" s="17" t="s">
        <v>20</v>
      </c>
      <c r="H354" s="17">
        <v>9.6</v>
      </c>
      <c r="I354" s="17">
        <v>11.56</v>
      </c>
      <c r="J354" s="17">
        <v>72.578656315270948</v>
      </c>
      <c r="K354" s="17">
        <v>0</v>
      </c>
      <c r="N354" s="17" t="s">
        <v>18</v>
      </c>
    </row>
    <row r="355" spans="1:14" ht="15.75" customHeight="1" x14ac:dyDescent="0.2">
      <c r="A355" s="17" t="s">
        <v>62</v>
      </c>
      <c r="C355" s="17">
        <v>2</v>
      </c>
      <c r="D355" s="17">
        <v>17</v>
      </c>
      <c r="E355" s="17" t="s">
        <v>50</v>
      </c>
      <c r="F355" s="19" t="s">
        <v>43</v>
      </c>
      <c r="G355" s="17" t="s">
        <v>44</v>
      </c>
      <c r="H355" s="17" t="s">
        <v>25</v>
      </c>
      <c r="I355" s="17">
        <v>12.6</v>
      </c>
      <c r="J355" s="17">
        <v>66.015501871921188</v>
      </c>
      <c r="K355" s="17">
        <v>0</v>
      </c>
      <c r="N355" s="17" t="s">
        <v>18</v>
      </c>
    </row>
    <row r="356" spans="1:14" ht="15.75" customHeight="1" x14ac:dyDescent="0.2">
      <c r="A356" s="17" t="s">
        <v>62</v>
      </c>
      <c r="C356" s="17">
        <v>2</v>
      </c>
      <c r="D356" s="17">
        <v>18</v>
      </c>
      <c r="E356" s="17" t="s">
        <v>50</v>
      </c>
      <c r="F356" s="19" t="s">
        <v>45</v>
      </c>
      <c r="G356" s="17" t="s">
        <v>44</v>
      </c>
      <c r="H356" s="17" t="s">
        <v>25</v>
      </c>
      <c r="I356" s="17">
        <v>10.95</v>
      </c>
      <c r="J356" s="17">
        <v>72.866939113300504</v>
      </c>
      <c r="K356" s="17">
        <v>0</v>
      </c>
      <c r="N356" s="17" t="s">
        <v>18</v>
      </c>
    </row>
    <row r="357" spans="1:14" ht="15.75" customHeight="1" x14ac:dyDescent="0.2">
      <c r="A357" s="17" t="s">
        <v>62</v>
      </c>
      <c r="C357" s="17">
        <v>2</v>
      </c>
      <c r="D357" s="17">
        <v>19</v>
      </c>
      <c r="E357" s="17" t="s">
        <v>51</v>
      </c>
      <c r="F357" s="19" t="s">
        <v>43</v>
      </c>
      <c r="G357" s="17" t="s">
        <v>47</v>
      </c>
      <c r="H357" s="17" t="s">
        <v>52</v>
      </c>
      <c r="I357" s="17">
        <v>11.06</v>
      </c>
      <c r="J357" s="17">
        <v>70.656389517241394</v>
      </c>
      <c r="K357" s="17">
        <v>0</v>
      </c>
      <c r="N357" s="17" t="s">
        <v>18</v>
      </c>
    </row>
    <row r="358" spans="1:14" ht="15.75" customHeight="1" x14ac:dyDescent="0.2">
      <c r="A358" s="17" t="s">
        <v>62</v>
      </c>
      <c r="C358" s="17">
        <v>2</v>
      </c>
      <c r="D358" s="17">
        <v>20</v>
      </c>
      <c r="E358" s="17" t="s">
        <v>51</v>
      </c>
      <c r="F358" s="19" t="s">
        <v>45</v>
      </c>
      <c r="G358" s="17" t="s">
        <v>47</v>
      </c>
      <c r="H358" s="17" t="s">
        <v>52</v>
      </c>
      <c r="I358" s="17">
        <v>10.48</v>
      </c>
      <c r="J358" s="17">
        <v>69.665786955665027</v>
      </c>
      <c r="K358" s="17">
        <v>0</v>
      </c>
      <c r="N358" s="17" t="s">
        <v>18</v>
      </c>
    </row>
    <row r="359" spans="1:14" ht="15.75" customHeight="1" x14ac:dyDescent="0.2">
      <c r="A359" s="17" t="s">
        <v>62</v>
      </c>
      <c r="C359" s="17">
        <v>2</v>
      </c>
      <c r="D359" s="17">
        <v>21</v>
      </c>
      <c r="E359" s="17" t="s">
        <v>53</v>
      </c>
      <c r="F359" s="19" t="s">
        <v>43</v>
      </c>
      <c r="G359" s="17" t="s">
        <v>20</v>
      </c>
      <c r="H359" s="17" t="s">
        <v>54</v>
      </c>
      <c r="I359" s="17">
        <v>11.17</v>
      </c>
      <c r="J359" s="17">
        <v>68.578160275862075</v>
      </c>
      <c r="K359" s="17">
        <v>0</v>
      </c>
      <c r="N359" s="17" t="s">
        <v>18</v>
      </c>
    </row>
    <row r="360" spans="1:14" ht="15.75" customHeight="1" x14ac:dyDescent="0.2">
      <c r="A360" s="17" t="s">
        <v>62</v>
      </c>
      <c r="C360" s="17">
        <v>2</v>
      </c>
      <c r="D360" s="17">
        <v>22</v>
      </c>
      <c r="E360" s="17" t="s">
        <v>53</v>
      </c>
      <c r="F360" s="19" t="s">
        <v>45</v>
      </c>
      <c r="G360" s="17" t="s">
        <v>20</v>
      </c>
      <c r="H360" s="17" t="s">
        <v>54</v>
      </c>
      <c r="I360" s="17">
        <v>11.11</v>
      </c>
      <c r="J360" s="17">
        <v>73.075111566502457</v>
      </c>
      <c r="K360" s="17">
        <v>0</v>
      </c>
      <c r="N360" s="17" t="s">
        <v>18</v>
      </c>
    </row>
    <row r="361" spans="1:14" ht="15.75" customHeight="1" x14ac:dyDescent="0.2">
      <c r="A361" s="17" t="s">
        <v>62</v>
      </c>
      <c r="C361" s="17">
        <v>2</v>
      </c>
      <c r="D361" s="17">
        <v>23</v>
      </c>
      <c r="E361" s="17" t="s">
        <v>55</v>
      </c>
      <c r="F361" s="19" t="s">
        <v>43</v>
      </c>
      <c r="G361" s="17" t="s">
        <v>20</v>
      </c>
      <c r="H361" s="17" t="s">
        <v>56</v>
      </c>
      <c r="I361" s="17">
        <v>12.49</v>
      </c>
      <c r="J361" s="17">
        <v>68.810966660098529</v>
      </c>
      <c r="K361" s="17">
        <v>0</v>
      </c>
      <c r="N361" s="17" t="s">
        <v>18</v>
      </c>
    </row>
    <row r="362" spans="1:14" ht="15.75" customHeight="1" x14ac:dyDescent="0.2">
      <c r="A362" s="17" t="s">
        <v>62</v>
      </c>
      <c r="C362" s="17">
        <v>2</v>
      </c>
      <c r="D362" s="17">
        <v>24</v>
      </c>
      <c r="E362" s="17" t="s">
        <v>55</v>
      </c>
      <c r="F362" s="19" t="s">
        <v>45</v>
      </c>
      <c r="G362" s="17" t="s">
        <v>20</v>
      </c>
      <c r="H362" s="17" t="s">
        <v>56</v>
      </c>
      <c r="I362" s="17">
        <v>11.52</v>
      </c>
      <c r="J362" s="17">
        <v>71.303547586206889</v>
      </c>
      <c r="K362" s="17">
        <v>0</v>
      </c>
      <c r="N362" s="17" t="s">
        <v>18</v>
      </c>
    </row>
    <row r="363" spans="1:14" ht="15.75" customHeight="1" x14ac:dyDescent="0.2">
      <c r="A363" s="17" t="s">
        <v>62</v>
      </c>
      <c r="C363" s="17">
        <v>2</v>
      </c>
      <c r="D363" s="17">
        <v>25</v>
      </c>
      <c r="E363" s="17" t="s">
        <v>57</v>
      </c>
      <c r="F363" s="19" t="s">
        <v>43</v>
      </c>
      <c r="G363" s="17" t="s">
        <v>32</v>
      </c>
      <c r="H363" s="17" t="s">
        <v>56</v>
      </c>
      <c r="I363" s="17">
        <v>11.05</v>
      </c>
      <c r="J363" s="17">
        <v>78.299135763546786</v>
      </c>
      <c r="K363" s="17">
        <v>0</v>
      </c>
      <c r="N363" s="17" t="s">
        <v>18</v>
      </c>
    </row>
    <row r="364" spans="1:14" ht="15.75" customHeight="1" x14ac:dyDescent="0.2">
      <c r="A364" s="17" t="s">
        <v>62</v>
      </c>
      <c r="C364" s="17">
        <v>2</v>
      </c>
      <c r="D364" s="17">
        <v>26</v>
      </c>
      <c r="E364" s="17" t="s">
        <v>58</v>
      </c>
      <c r="F364" s="19" t="s">
        <v>45</v>
      </c>
      <c r="G364" s="17" t="s">
        <v>32</v>
      </c>
      <c r="H364" s="17" t="s">
        <v>56</v>
      </c>
      <c r="I364" s="17">
        <v>10.8</v>
      </c>
      <c r="J364" s="17">
        <v>78.519200788177343</v>
      </c>
      <c r="K364" s="17">
        <v>0</v>
      </c>
      <c r="N364" s="17" t="s">
        <v>18</v>
      </c>
    </row>
    <row r="365" spans="1:14" ht="15.75" customHeight="1" x14ac:dyDescent="0.2">
      <c r="A365" s="17" t="s">
        <v>62</v>
      </c>
      <c r="C365" s="17">
        <v>2</v>
      </c>
      <c r="D365" s="17">
        <v>27</v>
      </c>
      <c r="E365" s="17" t="s">
        <v>28</v>
      </c>
      <c r="F365" s="19" t="s">
        <v>59</v>
      </c>
      <c r="G365" s="17" t="s">
        <v>60</v>
      </c>
      <c r="H365" s="13" t="s">
        <v>29</v>
      </c>
      <c r="I365" s="17">
        <v>11.63</v>
      </c>
      <c r="J365" s="17">
        <v>69.150090916256161</v>
      </c>
      <c r="K365" s="17">
        <v>0</v>
      </c>
      <c r="N365" s="17" t="s">
        <v>18</v>
      </c>
    </row>
    <row r="366" spans="1:14" ht="15.75" customHeight="1" x14ac:dyDescent="0.2">
      <c r="A366" s="17" t="s">
        <v>62</v>
      </c>
      <c r="C366" s="17">
        <v>2</v>
      </c>
      <c r="D366" s="17">
        <v>28</v>
      </c>
      <c r="E366" s="17" t="s">
        <v>61</v>
      </c>
      <c r="F366" s="19" t="s">
        <v>29</v>
      </c>
      <c r="G366" s="17" t="s">
        <v>60</v>
      </c>
      <c r="H366" s="13" t="s">
        <v>29</v>
      </c>
      <c r="I366" s="17">
        <v>11.48</v>
      </c>
      <c r="J366" s="17">
        <v>64.117783172413795</v>
      </c>
      <c r="K366" s="17">
        <v>0.4</v>
      </c>
      <c r="N366" s="17" t="s">
        <v>18</v>
      </c>
    </row>
    <row r="367" spans="1:14" ht="15.75" customHeight="1" x14ac:dyDescent="0.2">
      <c r="A367" s="17" t="s">
        <v>62</v>
      </c>
      <c r="C367" s="17">
        <v>3</v>
      </c>
      <c r="D367" s="17">
        <v>1</v>
      </c>
      <c r="E367" s="17" t="s">
        <v>42</v>
      </c>
      <c r="F367" s="18" t="s">
        <v>43</v>
      </c>
      <c r="G367" s="17" t="s">
        <v>44</v>
      </c>
      <c r="H367" s="17">
        <v>4</v>
      </c>
      <c r="I367" s="17">
        <v>11.4</v>
      </c>
      <c r="J367" s="17">
        <v>62.274539507389157</v>
      </c>
      <c r="K367" s="17">
        <v>4.2</v>
      </c>
      <c r="N367" s="17" t="s">
        <v>18</v>
      </c>
    </row>
    <row r="368" spans="1:14" ht="15.75" customHeight="1" x14ac:dyDescent="0.2">
      <c r="A368" s="17" t="s">
        <v>62</v>
      </c>
      <c r="C368" s="17">
        <v>3</v>
      </c>
      <c r="D368" s="17">
        <v>2</v>
      </c>
      <c r="E368" s="17" t="s">
        <v>42</v>
      </c>
      <c r="F368" s="19" t="s">
        <v>45</v>
      </c>
      <c r="G368" s="17" t="s">
        <v>44</v>
      </c>
      <c r="H368" s="17">
        <v>4</v>
      </c>
      <c r="I368" s="17">
        <v>11.53</v>
      </c>
      <c r="J368" s="17">
        <v>72.603275940886704</v>
      </c>
      <c r="K368" s="17">
        <v>3.4</v>
      </c>
      <c r="N368" s="17" t="s">
        <v>18</v>
      </c>
    </row>
    <row r="369" spans="1:14" ht="15.75" customHeight="1" x14ac:dyDescent="0.2">
      <c r="A369" s="17" t="s">
        <v>62</v>
      </c>
      <c r="C369" s="17">
        <v>3</v>
      </c>
      <c r="D369" s="17">
        <v>3</v>
      </c>
      <c r="E369" s="17" t="s">
        <v>46</v>
      </c>
      <c r="F369" s="19" t="s">
        <v>43</v>
      </c>
      <c r="G369" s="17" t="s">
        <v>47</v>
      </c>
      <c r="H369" s="17">
        <v>5</v>
      </c>
      <c r="I369" s="17">
        <v>11.01</v>
      </c>
      <c r="J369" s="17">
        <v>66.070735093596056</v>
      </c>
      <c r="K369" s="17">
        <v>3.5</v>
      </c>
      <c r="N369" s="17" t="s">
        <v>18</v>
      </c>
    </row>
    <row r="370" spans="1:14" ht="15.75" customHeight="1" x14ac:dyDescent="0.2">
      <c r="A370" s="17" t="s">
        <v>62</v>
      </c>
      <c r="C370" s="17">
        <v>3</v>
      </c>
      <c r="D370" s="17">
        <v>4</v>
      </c>
      <c r="E370" s="17" t="s">
        <v>46</v>
      </c>
      <c r="F370" s="19" t="s">
        <v>45</v>
      </c>
      <c r="G370" s="17" t="s">
        <v>47</v>
      </c>
      <c r="H370" s="17">
        <v>5</v>
      </c>
      <c r="I370" s="17">
        <v>10.38</v>
      </c>
      <c r="J370" s="17">
        <v>70.042753812807888</v>
      </c>
      <c r="K370" s="17">
        <v>9.1</v>
      </c>
      <c r="N370" s="17" t="s">
        <v>18</v>
      </c>
    </row>
    <row r="371" spans="1:14" ht="15.75" customHeight="1" x14ac:dyDescent="0.2">
      <c r="A371" s="17" t="s">
        <v>62</v>
      </c>
      <c r="C371" s="17">
        <v>3</v>
      </c>
      <c r="D371" s="17">
        <v>5</v>
      </c>
      <c r="E371" s="17" t="s">
        <v>21</v>
      </c>
      <c r="F371" s="19" t="s">
        <v>43</v>
      </c>
      <c r="G371" s="17" t="s">
        <v>20</v>
      </c>
      <c r="H371" s="17">
        <v>6</v>
      </c>
      <c r="I371" s="17">
        <v>11.08</v>
      </c>
      <c r="J371" s="17">
        <v>71.361322403940889</v>
      </c>
      <c r="K371" s="17">
        <v>6.5</v>
      </c>
      <c r="N371" s="17" t="s">
        <v>18</v>
      </c>
    </row>
    <row r="372" spans="1:14" ht="15.75" customHeight="1" x14ac:dyDescent="0.2">
      <c r="A372" s="17" t="s">
        <v>62</v>
      </c>
      <c r="C372" s="17">
        <v>3</v>
      </c>
      <c r="D372" s="17">
        <v>6</v>
      </c>
      <c r="E372" s="17" t="s">
        <v>21</v>
      </c>
      <c r="F372" s="19" t="s">
        <v>45</v>
      </c>
      <c r="G372" s="17" t="s">
        <v>20</v>
      </c>
      <c r="H372" s="17">
        <v>6</v>
      </c>
      <c r="I372" s="17">
        <v>10.95</v>
      </c>
      <c r="J372" s="17">
        <v>66.115282167487692</v>
      </c>
      <c r="K372" s="17">
        <v>7.1</v>
      </c>
      <c r="N372" s="17" t="s">
        <v>18</v>
      </c>
    </row>
    <row r="373" spans="1:14" ht="15.75" customHeight="1" x14ac:dyDescent="0.2">
      <c r="A373" s="17" t="s">
        <v>62</v>
      </c>
      <c r="C373" s="17">
        <v>3</v>
      </c>
      <c r="D373" s="17">
        <v>7</v>
      </c>
      <c r="E373" s="17" t="s">
        <v>48</v>
      </c>
      <c r="F373" s="19" t="s">
        <v>43</v>
      </c>
      <c r="G373" s="17" t="s">
        <v>20</v>
      </c>
      <c r="H373" s="17">
        <v>16</v>
      </c>
      <c r="I373" s="17">
        <v>11.13</v>
      </c>
      <c r="J373" s="17">
        <v>63.31186356650246</v>
      </c>
      <c r="K373" s="17">
        <v>2.2000000000000002</v>
      </c>
      <c r="N373" s="17" t="s">
        <v>18</v>
      </c>
    </row>
    <row r="374" spans="1:14" ht="15.75" customHeight="1" x14ac:dyDescent="0.2">
      <c r="A374" s="17" t="s">
        <v>62</v>
      </c>
      <c r="C374" s="17">
        <v>3</v>
      </c>
      <c r="D374" s="17">
        <v>8</v>
      </c>
      <c r="E374" s="17" t="s">
        <v>48</v>
      </c>
      <c r="F374" s="19" t="s">
        <v>45</v>
      </c>
      <c r="G374" s="17" t="s">
        <v>20</v>
      </c>
      <c r="H374" s="17">
        <v>16</v>
      </c>
      <c r="I374" s="17">
        <v>12.92</v>
      </c>
      <c r="J374" s="17">
        <v>60.541790896551717</v>
      </c>
      <c r="K374" s="17">
        <v>7.9</v>
      </c>
      <c r="N374" s="17" t="s">
        <v>18</v>
      </c>
    </row>
    <row r="375" spans="1:14" ht="15.75" customHeight="1" x14ac:dyDescent="0.2">
      <c r="A375" s="17" t="s">
        <v>62</v>
      </c>
      <c r="C375" s="17">
        <v>3</v>
      </c>
      <c r="D375" s="17">
        <v>9</v>
      </c>
      <c r="E375" s="17" t="s">
        <v>31</v>
      </c>
      <c r="F375" s="19" t="s">
        <v>43</v>
      </c>
      <c r="G375" s="17" t="s">
        <v>32</v>
      </c>
      <c r="H375" s="17">
        <v>6</v>
      </c>
      <c r="I375" s="17">
        <v>10.67</v>
      </c>
      <c r="J375" s="17">
        <v>66.87692650246305</v>
      </c>
      <c r="K375" s="17">
        <v>5.6</v>
      </c>
      <c r="N375" s="17" t="s">
        <v>18</v>
      </c>
    </row>
    <row r="376" spans="1:14" ht="15.75" customHeight="1" x14ac:dyDescent="0.2">
      <c r="A376" s="17" t="s">
        <v>62</v>
      </c>
      <c r="C376" s="17">
        <v>3</v>
      </c>
      <c r="D376" s="17">
        <v>10</v>
      </c>
      <c r="E376" s="17" t="s">
        <v>31</v>
      </c>
      <c r="F376" s="19" t="s">
        <v>45</v>
      </c>
      <c r="G376" s="17" t="s">
        <v>32</v>
      </c>
      <c r="H376" s="17">
        <v>6</v>
      </c>
      <c r="I376" s="17">
        <v>11.03</v>
      </c>
      <c r="J376" s="17">
        <v>72.122675862068959</v>
      </c>
      <c r="K376" s="17">
        <v>5</v>
      </c>
      <c r="N376" s="17" t="s">
        <v>18</v>
      </c>
    </row>
    <row r="377" spans="1:14" ht="15.75" customHeight="1" x14ac:dyDescent="0.2">
      <c r="A377" s="17" t="s">
        <v>62</v>
      </c>
      <c r="C377" s="17">
        <v>3</v>
      </c>
      <c r="D377" s="17">
        <v>11</v>
      </c>
      <c r="E377" s="17" t="s">
        <v>22</v>
      </c>
      <c r="F377" s="19" t="s">
        <v>43</v>
      </c>
      <c r="G377" s="17" t="s">
        <v>44</v>
      </c>
      <c r="H377" s="17">
        <v>3.76</v>
      </c>
      <c r="I377" s="17">
        <v>10.77</v>
      </c>
      <c r="J377" s="17">
        <v>66.376570640394078</v>
      </c>
      <c r="K377" s="17">
        <v>7.3</v>
      </c>
      <c r="N377" s="17" t="s">
        <v>18</v>
      </c>
    </row>
    <row r="378" spans="1:14" ht="15.75" customHeight="1" x14ac:dyDescent="0.2">
      <c r="A378" s="17" t="s">
        <v>62</v>
      </c>
      <c r="C378" s="17">
        <v>3</v>
      </c>
      <c r="D378" s="17">
        <v>12</v>
      </c>
      <c r="E378" s="17" t="s">
        <v>22</v>
      </c>
      <c r="F378" s="19" t="s">
        <v>45</v>
      </c>
      <c r="G378" s="17" t="s">
        <v>44</v>
      </c>
      <c r="H378" s="17">
        <v>3.76</v>
      </c>
      <c r="I378" s="17">
        <v>10.81</v>
      </c>
      <c r="J378" s="17">
        <v>66.899705497536942</v>
      </c>
      <c r="K378" s="17">
        <v>3.7</v>
      </c>
      <c r="N378" s="17" t="s">
        <v>18</v>
      </c>
    </row>
    <row r="379" spans="1:14" ht="15.75" customHeight="1" x14ac:dyDescent="0.2">
      <c r="A379" s="17" t="s">
        <v>62</v>
      </c>
      <c r="C379" s="17">
        <v>3</v>
      </c>
      <c r="D379" s="17">
        <v>13</v>
      </c>
      <c r="E379" s="17" t="s">
        <v>49</v>
      </c>
      <c r="F379" s="19" t="s">
        <v>43</v>
      </c>
      <c r="G379" s="17" t="s">
        <v>47</v>
      </c>
      <c r="H379" s="17">
        <v>4</v>
      </c>
      <c r="I379" s="17">
        <v>12.02</v>
      </c>
      <c r="J379" s="17">
        <v>60.370402443349761</v>
      </c>
      <c r="K379" s="17">
        <v>7</v>
      </c>
      <c r="N379" s="17" t="s">
        <v>18</v>
      </c>
    </row>
    <row r="380" spans="1:14" ht="15.75" customHeight="1" x14ac:dyDescent="0.2">
      <c r="A380" s="17" t="s">
        <v>62</v>
      </c>
      <c r="C380" s="17">
        <v>3</v>
      </c>
      <c r="D380" s="17">
        <v>14</v>
      </c>
      <c r="E380" s="17" t="s">
        <v>49</v>
      </c>
      <c r="F380" s="19" t="s">
        <v>45</v>
      </c>
      <c r="G380" s="17" t="s">
        <v>47</v>
      </c>
      <c r="H380" s="17">
        <v>4</v>
      </c>
      <c r="I380" s="17">
        <v>10.7</v>
      </c>
      <c r="J380" s="17">
        <v>70.090734187192112</v>
      </c>
      <c r="K380" s="17">
        <v>5.8</v>
      </c>
      <c r="N380" s="17" t="s">
        <v>18</v>
      </c>
    </row>
    <row r="381" spans="1:14" ht="15.75" customHeight="1" x14ac:dyDescent="0.2">
      <c r="A381" s="17" t="s">
        <v>62</v>
      </c>
      <c r="C381" s="17">
        <v>3</v>
      </c>
      <c r="D381" s="17">
        <v>15</v>
      </c>
      <c r="E381" s="17" t="s">
        <v>23</v>
      </c>
      <c r="F381" s="19" t="s">
        <v>43</v>
      </c>
      <c r="G381" s="17" t="s">
        <v>20</v>
      </c>
      <c r="H381" s="17">
        <v>9.6</v>
      </c>
      <c r="I381" s="17">
        <v>10.67</v>
      </c>
      <c r="J381" s="17">
        <v>66.19537820689655</v>
      </c>
      <c r="K381" s="17">
        <v>12.8</v>
      </c>
      <c r="N381" s="17" t="s">
        <v>18</v>
      </c>
    </row>
    <row r="382" spans="1:14" ht="15.75" customHeight="1" x14ac:dyDescent="0.2">
      <c r="A382" s="17" t="s">
        <v>62</v>
      </c>
      <c r="C382" s="17">
        <v>3</v>
      </c>
      <c r="D382" s="17">
        <v>16</v>
      </c>
      <c r="E382" s="17" t="s">
        <v>23</v>
      </c>
      <c r="F382" s="19" t="s">
        <v>45</v>
      </c>
      <c r="G382" s="17" t="s">
        <v>20</v>
      </c>
      <c r="H382" s="17">
        <v>9.6</v>
      </c>
      <c r="I382" s="17">
        <v>10.98</v>
      </c>
      <c r="J382" s="17">
        <v>65.838314955665027</v>
      </c>
      <c r="K382" s="17">
        <v>2.7</v>
      </c>
      <c r="N382" s="17" t="s">
        <v>18</v>
      </c>
    </row>
    <row r="383" spans="1:14" ht="15.75" customHeight="1" x14ac:dyDescent="0.2">
      <c r="A383" s="17" t="s">
        <v>62</v>
      </c>
      <c r="C383" s="17">
        <v>3</v>
      </c>
      <c r="D383" s="17">
        <v>17</v>
      </c>
      <c r="E383" s="17" t="s">
        <v>50</v>
      </c>
      <c r="F383" s="19" t="s">
        <v>43</v>
      </c>
      <c r="G383" s="17" t="s">
        <v>44</v>
      </c>
      <c r="H383" s="17" t="s">
        <v>25</v>
      </c>
      <c r="I383" s="17">
        <v>10.81</v>
      </c>
      <c r="J383" s="17">
        <v>69.579096118226587</v>
      </c>
      <c r="K383" s="17">
        <v>2.9</v>
      </c>
      <c r="N383" s="17" t="s">
        <v>18</v>
      </c>
    </row>
    <row r="384" spans="1:14" ht="15.75" customHeight="1" x14ac:dyDescent="0.2">
      <c r="A384" s="17" t="s">
        <v>62</v>
      </c>
      <c r="C384" s="17">
        <v>3</v>
      </c>
      <c r="D384" s="17">
        <v>18</v>
      </c>
      <c r="E384" s="17" t="s">
        <v>50</v>
      </c>
      <c r="F384" s="19" t="s">
        <v>45</v>
      </c>
      <c r="G384" s="17" t="s">
        <v>44</v>
      </c>
      <c r="H384" s="17" t="s">
        <v>25</v>
      </c>
      <c r="I384" s="17">
        <v>10.79</v>
      </c>
      <c r="J384" s="17">
        <v>75.209918738916272</v>
      </c>
      <c r="K384" s="17">
        <v>8.5</v>
      </c>
      <c r="N384" s="17" t="s">
        <v>18</v>
      </c>
    </row>
    <row r="385" spans="1:14" ht="15.75" customHeight="1" x14ac:dyDescent="0.2">
      <c r="A385" s="17" t="s">
        <v>62</v>
      </c>
      <c r="C385" s="17">
        <v>3</v>
      </c>
      <c r="D385" s="17">
        <v>19</v>
      </c>
      <c r="E385" s="17" t="s">
        <v>51</v>
      </c>
      <c r="F385" s="19" t="s">
        <v>43</v>
      </c>
      <c r="G385" s="17" t="s">
        <v>47</v>
      </c>
      <c r="H385" s="17" t="s">
        <v>52</v>
      </c>
      <c r="I385" s="17">
        <v>11.22</v>
      </c>
      <c r="J385" s="17">
        <v>67.227189911330058</v>
      </c>
      <c r="K385" s="17">
        <v>8.1999999999999993</v>
      </c>
      <c r="N385" s="17" t="s">
        <v>18</v>
      </c>
    </row>
    <row r="386" spans="1:14" ht="15.75" customHeight="1" x14ac:dyDescent="0.2">
      <c r="A386" s="17" t="s">
        <v>62</v>
      </c>
      <c r="C386" s="17">
        <v>3</v>
      </c>
      <c r="D386" s="17">
        <v>20</v>
      </c>
      <c r="E386" s="17" t="s">
        <v>51</v>
      </c>
      <c r="F386" s="19" t="s">
        <v>45</v>
      </c>
      <c r="G386" s="17" t="s">
        <v>47</v>
      </c>
      <c r="H386" s="17" t="s">
        <v>52</v>
      </c>
      <c r="I386" s="17">
        <v>11.82</v>
      </c>
      <c r="J386" s="17">
        <v>70.767447251231516</v>
      </c>
      <c r="K386" s="17">
        <v>5.6</v>
      </c>
      <c r="N386" s="17" t="s">
        <v>18</v>
      </c>
    </row>
    <row r="387" spans="1:14" ht="15.75" customHeight="1" x14ac:dyDescent="0.2">
      <c r="A387" s="17" t="s">
        <v>62</v>
      </c>
      <c r="C387" s="17">
        <v>3</v>
      </c>
      <c r="D387" s="17">
        <v>21</v>
      </c>
      <c r="E387" s="17" t="s">
        <v>53</v>
      </c>
      <c r="F387" s="19" t="s">
        <v>43</v>
      </c>
      <c r="G387" s="17" t="s">
        <v>20</v>
      </c>
      <c r="H387" s="17" t="s">
        <v>54</v>
      </c>
      <c r="I387" s="17">
        <v>10.85</v>
      </c>
      <c r="J387" s="17">
        <v>66.912213201970445</v>
      </c>
      <c r="K387" s="17">
        <v>5.6</v>
      </c>
      <c r="N387" s="17" t="s">
        <v>18</v>
      </c>
    </row>
    <row r="388" spans="1:14" ht="15.75" customHeight="1" x14ac:dyDescent="0.2">
      <c r="A388" s="17" t="s">
        <v>62</v>
      </c>
      <c r="C388" s="17">
        <v>3</v>
      </c>
      <c r="D388" s="17">
        <v>22</v>
      </c>
      <c r="E388" s="17" t="s">
        <v>53</v>
      </c>
      <c r="F388" s="19" t="s">
        <v>45</v>
      </c>
      <c r="G388" s="17" t="s">
        <v>20</v>
      </c>
      <c r="H388" s="17" t="s">
        <v>54</v>
      </c>
      <c r="I388" s="17">
        <v>10.67</v>
      </c>
      <c r="J388" s="17">
        <v>70.369861517241375</v>
      </c>
      <c r="K388" s="17">
        <v>3.4</v>
      </c>
      <c r="N388" s="17" t="s">
        <v>18</v>
      </c>
    </row>
    <row r="389" spans="1:14" ht="15.75" customHeight="1" x14ac:dyDescent="0.2">
      <c r="A389" s="17" t="s">
        <v>62</v>
      </c>
      <c r="C389" s="17">
        <v>3</v>
      </c>
      <c r="D389" s="17">
        <v>23</v>
      </c>
      <c r="E389" s="17" t="s">
        <v>55</v>
      </c>
      <c r="F389" s="19" t="s">
        <v>43</v>
      </c>
      <c r="G389" s="17" t="s">
        <v>20</v>
      </c>
      <c r="H389" s="17" t="s">
        <v>56</v>
      </c>
      <c r="I389" s="17">
        <v>12.41</v>
      </c>
      <c r="J389" s="17">
        <v>66.952587862068967</v>
      </c>
      <c r="K389" s="17">
        <v>5.5</v>
      </c>
      <c r="N389" s="17" t="s">
        <v>18</v>
      </c>
    </row>
    <row r="390" spans="1:14" ht="15.75" customHeight="1" x14ac:dyDescent="0.2">
      <c r="A390" s="17" t="s">
        <v>62</v>
      </c>
      <c r="C390" s="17">
        <v>3</v>
      </c>
      <c r="D390" s="17">
        <v>24</v>
      </c>
      <c r="E390" s="17" t="s">
        <v>55</v>
      </c>
      <c r="F390" s="19" t="s">
        <v>45</v>
      </c>
      <c r="G390" s="17" t="s">
        <v>20</v>
      </c>
      <c r="H390" s="17" t="s">
        <v>56</v>
      </c>
      <c r="I390" s="17">
        <v>12.29</v>
      </c>
      <c r="J390" s="17">
        <v>73.234307034482768</v>
      </c>
      <c r="K390" s="17">
        <v>3.4</v>
      </c>
      <c r="N390" s="17" t="s">
        <v>18</v>
      </c>
    </row>
    <row r="391" spans="1:14" ht="15.75" customHeight="1" x14ac:dyDescent="0.2">
      <c r="A391" s="17" t="s">
        <v>62</v>
      </c>
      <c r="C391" s="17">
        <v>3</v>
      </c>
      <c r="D391" s="17">
        <v>25</v>
      </c>
      <c r="E391" s="17" t="s">
        <v>57</v>
      </c>
      <c r="F391" s="19" t="s">
        <v>43</v>
      </c>
      <c r="G391" s="17" t="s">
        <v>32</v>
      </c>
      <c r="H391" s="17" t="s">
        <v>56</v>
      </c>
      <c r="I391" s="17">
        <v>14.79</v>
      </c>
      <c r="J391" s="17">
        <v>69.11530013793103</v>
      </c>
      <c r="K391" s="17">
        <v>2.6</v>
      </c>
      <c r="N391" s="17" t="s">
        <v>18</v>
      </c>
    </row>
    <row r="392" spans="1:14" ht="15.75" customHeight="1" x14ac:dyDescent="0.2">
      <c r="A392" s="17" t="s">
        <v>62</v>
      </c>
      <c r="C392" s="17">
        <v>3</v>
      </c>
      <c r="D392" s="17">
        <v>26</v>
      </c>
      <c r="E392" s="17" t="s">
        <v>58</v>
      </c>
      <c r="F392" s="19" t="s">
        <v>45</v>
      </c>
      <c r="G392" s="17" t="s">
        <v>32</v>
      </c>
      <c r="H392" s="17" t="s">
        <v>56</v>
      </c>
      <c r="I392" s="17">
        <v>11</v>
      </c>
      <c r="J392" s="17">
        <v>70.491858128078803</v>
      </c>
      <c r="K392" s="17">
        <v>5.5</v>
      </c>
      <c r="N392" s="17" t="s">
        <v>18</v>
      </c>
    </row>
    <row r="393" spans="1:14" ht="15.75" customHeight="1" x14ac:dyDescent="0.2">
      <c r="A393" s="17" t="s">
        <v>62</v>
      </c>
      <c r="C393" s="17">
        <v>3</v>
      </c>
      <c r="D393" s="17">
        <v>27</v>
      </c>
      <c r="E393" s="17" t="s">
        <v>28</v>
      </c>
      <c r="F393" s="19" t="s">
        <v>59</v>
      </c>
      <c r="G393" s="17" t="s">
        <v>60</v>
      </c>
      <c r="H393" s="13" t="s">
        <v>29</v>
      </c>
      <c r="I393" s="17">
        <v>11.46</v>
      </c>
      <c r="J393" s="17">
        <v>64.807790738916253</v>
      </c>
      <c r="K393" s="17">
        <v>4.7</v>
      </c>
      <c r="N393" s="17" t="s">
        <v>18</v>
      </c>
    </row>
    <row r="394" spans="1:14" ht="15.75" customHeight="1" x14ac:dyDescent="0.2">
      <c r="A394" s="17" t="s">
        <v>62</v>
      </c>
      <c r="C394" s="17">
        <v>3</v>
      </c>
      <c r="D394" s="17">
        <v>28</v>
      </c>
      <c r="E394" s="17" t="s">
        <v>61</v>
      </c>
      <c r="F394" s="19" t="s">
        <v>29</v>
      </c>
      <c r="G394" s="17" t="s">
        <v>60</v>
      </c>
      <c r="H394" s="13" t="s">
        <v>29</v>
      </c>
      <c r="I394" s="17">
        <v>10.68</v>
      </c>
      <c r="J394" s="17">
        <v>69.680511999999993</v>
      </c>
      <c r="K394" s="17">
        <v>2.5</v>
      </c>
      <c r="N394" s="17" t="s">
        <v>18</v>
      </c>
    </row>
    <row r="395" spans="1:14" ht="15.75" customHeight="1" x14ac:dyDescent="0.2">
      <c r="A395" s="17" t="s">
        <v>62</v>
      </c>
      <c r="C395" s="17">
        <v>4</v>
      </c>
      <c r="D395" s="17">
        <v>1</v>
      </c>
      <c r="E395" s="17" t="s">
        <v>42</v>
      </c>
      <c r="F395" s="18" t="s">
        <v>43</v>
      </c>
      <c r="G395" s="17" t="s">
        <v>44</v>
      </c>
      <c r="H395" s="17">
        <v>4</v>
      </c>
      <c r="I395" s="17">
        <v>11.35</v>
      </c>
      <c r="J395" s="17">
        <v>70.637368078817744</v>
      </c>
      <c r="K395" s="17">
        <v>0</v>
      </c>
      <c r="N395" s="17" t="s">
        <v>18</v>
      </c>
    </row>
    <row r="396" spans="1:14" ht="15.75" customHeight="1" x14ac:dyDescent="0.2">
      <c r="A396" s="17" t="s">
        <v>62</v>
      </c>
      <c r="C396" s="17">
        <v>4</v>
      </c>
      <c r="D396" s="17">
        <v>2</v>
      </c>
      <c r="E396" s="17" t="s">
        <v>42</v>
      </c>
      <c r="F396" s="19" t="s">
        <v>45</v>
      </c>
      <c r="G396" s="17" t="s">
        <v>44</v>
      </c>
      <c r="H396" s="17">
        <v>4</v>
      </c>
      <c r="I396" s="17">
        <v>11.71</v>
      </c>
      <c r="J396" s="17">
        <v>68.624381083743856</v>
      </c>
      <c r="K396" s="17">
        <v>0</v>
      </c>
      <c r="N396" s="17" t="s">
        <v>18</v>
      </c>
    </row>
    <row r="397" spans="1:14" ht="15.75" customHeight="1" x14ac:dyDescent="0.2">
      <c r="A397" s="17" t="s">
        <v>62</v>
      </c>
      <c r="C397" s="17">
        <v>4</v>
      </c>
      <c r="D397" s="17">
        <v>3</v>
      </c>
      <c r="E397" s="17" t="s">
        <v>46</v>
      </c>
      <c r="F397" s="19" t="s">
        <v>43</v>
      </c>
      <c r="G397" s="17" t="s">
        <v>47</v>
      </c>
      <c r="H397" s="17">
        <v>5</v>
      </c>
      <c r="I397" s="17">
        <v>11.03</v>
      </c>
      <c r="J397" s="17">
        <v>69.110493517241366</v>
      </c>
      <c r="K397" s="17">
        <v>0.2</v>
      </c>
      <c r="N397" s="17" t="s">
        <v>18</v>
      </c>
    </row>
    <row r="398" spans="1:14" ht="15.75" customHeight="1" x14ac:dyDescent="0.2">
      <c r="A398" s="17" t="s">
        <v>62</v>
      </c>
      <c r="C398" s="17">
        <v>4</v>
      </c>
      <c r="D398" s="17">
        <v>4</v>
      </c>
      <c r="E398" s="17" t="s">
        <v>46</v>
      </c>
      <c r="F398" s="19" t="s">
        <v>45</v>
      </c>
      <c r="G398" s="17" t="s">
        <v>47</v>
      </c>
      <c r="H398" s="17">
        <v>5</v>
      </c>
      <c r="I398" s="17">
        <v>11.18</v>
      </c>
      <c r="J398" s="17">
        <v>76.532912472906418</v>
      </c>
      <c r="K398" s="17">
        <v>0.3</v>
      </c>
      <c r="N398" s="17" t="s">
        <v>18</v>
      </c>
    </row>
    <row r="399" spans="1:14" ht="15.75" customHeight="1" x14ac:dyDescent="0.2">
      <c r="A399" s="17" t="s">
        <v>62</v>
      </c>
      <c r="C399" s="17">
        <v>4</v>
      </c>
      <c r="D399" s="17">
        <v>5</v>
      </c>
      <c r="E399" s="17" t="s">
        <v>21</v>
      </c>
      <c r="F399" s="19" t="s">
        <v>43</v>
      </c>
      <c r="G399" s="17" t="s">
        <v>20</v>
      </c>
      <c r="H399" s="17">
        <v>6</v>
      </c>
      <c r="I399" s="17">
        <v>10.89</v>
      </c>
      <c r="J399" s="17">
        <v>65.90487806896553</v>
      </c>
      <c r="K399" s="17">
        <v>0</v>
      </c>
      <c r="N399" s="17" t="s">
        <v>18</v>
      </c>
    </row>
    <row r="400" spans="1:14" ht="15.75" customHeight="1" x14ac:dyDescent="0.2">
      <c r="A400" s="17" t="s">
        <v>62</v>
      </c>
      <c r="C400" s="17">
        <v>4</v>
      </c>
      <c r="D400" s="17">
        <v>6</v>
      </c>
      <c r="E400" s="17" t="s">
        <v>21</v>
      </c>
      <c r="F400" s="19" t="s">
        <v>45</v>
      </c>
      <c r="G400" s="17" t="s">
        <v>20</v>
      </c>
      <c r="H400" s="17">
        <v>6</v>
      </c>
      <c r="I400" s="17">
        <v>11.14</v>
      </c>
      <c r="J400" s="17">
        <v>62.287795862068961</v>
      </c>
      <c r="K400" s="17">
        <v>0</v>
      </c>
      <c r="N400" s="17" t="s">
        <v>18</v>
      </c>
    </row>
    <row r="401" spans="1:14" ht="15.75" customHeight="1" x14ac:dyDescent="0.2">
      <c r="A401" s="17" t="s">
        <v>62</v>
      </c>
      <c r="C401" s="17">
        <v>4</v>
      </c>
      <c r="D401" s="17">
        <v>7</v>
      </c>
      <c r="E401" s="17" t="s">
        <v>48</v>
      </c>
      <c r="F401" s="19" t="s">
        <v>43</v>
      </c>
      <c r="G401" s="17" t="s">
        <v>20</v>
      </c>
      <c r="H401" s="17">
        <v>16</v>
      </c>
      <c r="I401" s="17">
        <v>13.08</v>
      </c>
      <c r="J401" s="17">
        <v>59.933181162561581</v>
      </c>
      <c r="K401" s="17">
        <v>0.1</v>
      </c>
      <c r="N401" s="17" t="s">
        <v>18</v>
      </c>
    </row>
    <row r="402" spans="1:14" ht="15.75" customHeight="1" x14ac:dyDescent="0.2">
      <c r="A402" s="17" t="s">
        <v>62</v>
      </c>
      <c r="C402" s="17">
        <v>4</v>
      </c>
      <c r="D402" s="17">
        <v>8</v>
      </c>
      <c r="E402" s="17" t="s">
        <v>48</v>
      </c>
      <c r="F402" s="19" t="s">
        <v>45</v>
      </c>
      <c r="G402" s="17" t="s">
        <v>20</v>
      </c>
      <c r="H402" s="17">
        <v>16</v>
      </c>
      <c r="I402" s="17">
        <v>11.38</v>
      </c>
      <c r="J402" s="17">
        <v>65.246671448275862</v>
      </c>
      <c r="K402" s="17">
        <v>0</v>
      </c>
      <c r="N402" s="17" t="s">
        <v>18</v>
      </c>
    </row>
    <row r="403" spans="1:14" ht="15.75" customHeight="1" x14ac:dyDescent="0.2">
      <c r="A403" s="17" t="s">
        <v>62</v>
      </c>
      <c r="C403" s="17">
        <v>4</v>
      </c>
      <c r="D403" s="17">
        <v>9</v>
      </c>
      <c r="E403" s="17" t="s">
        <v>31</v>
      </c>
      <c r="F403" s="19" t="s">
        <v>43</v>
      </c>
      <c r="G403" s="17" t="s">
        <v>32</v>
      </c>
      <c r="H403" s="17">
        <v>6</v>
      </c>
      <c r="I403" s="17">
        <v>10.82</v>
      </c>
      <c r="J403" s="17">
        <v>78.203918896551713</v>
      </c>
      <c r="K403" s="17">
        <v>0.2</v>
      </c>
      <c r="N403" s="17" t="s">
        <v>18</v>
      </c>
    </row>
    <row r="404" spans="1:14" ht="15.75" customHeight="1" x14ac:dyDescent="0.2">
      <c r="A404" s="17" t="s">
        <v>62</v>
      </c>
      <c r="C404" s="17">
        <v>4</v>
      </c>
      <c r="D404" s="17">
        <v>10</v>
      </c>
      <c r="E404" s="17" t="s">
        <v>31</v>
      </c>
      <c r="F404" s="19" t="s">
        <v>45</v>
      </c>
      <c r="G404" s="17" t="s">
        <v>32</v>
      </c>
      <c r="H404" s="17">
        <v>6</v>
      </c>
      <c r="I404" s="17">
        <v>10.8</v>
      </c>
      <c r="J404" s="17">
        <v>78.30652689655173</v>
      </c>
      <c r="K404" s="17">
        <v>0.4</v>
      </c>
      <c r="N404" s="17" t="s">
        <v>18</v>
      </c>
    </row>
    <row r="405" spans="1:14" ht="15.75" customHeight="1" x14ac:dyDescent="0.2">
      <c r="A405" s="17" t="s">
        <v>62</v>
      </c>
      <c r="C405" s="17">
        <v>4</v>
      </c>
      <c r="D405" s="17">
        <v>11</v>
      </c>
      <c r="E405" s="17" t="s">
        <v>22</v>
      </c>
      <c r="F405" s="19" t="s">
        <v>43</v>
      </c>
      <c r="G405" s="17" t="s">
        <v>44</v>
      </c>
      <c r="H405" s="17">
        <v>3.76</v>
      </c>
      <c r="I405" s="17">
        <v>10.77</v>
      </c>
      <c r="J405" s="17">
        <v>68.121083073891626</v>
      </c>
      <c r="K405" s="17">
        <v>0</v>
      </c>
      <c r="N405" s="17" t="s">
        <v>18</v>
      </c>
    </row>
    <row r="406" spans="1:14" ht="15.75" customHeight="1" x14ac:dyDescent="0.2">
      <c r="A406" s="17" t="s">
        <v>62</v>
      </c>
      <c r="C406" s="17">
        <v>4</v>
      </c>
      <c r="D406" s="17">
        <v>12</v>
      </c>
      <c r="E406" s="17" t="s">
        <v>22</v>
      </c>
      <c r="F406" s="19" t="s">
        <v>45</v>
      </c>
      <c r="G406" s="17" t="s">
        <v>44</v>
      </c>
      <c r="H406" s="17">
        <v>3.76</v>
      </c>
      <c r="I406" s="17">
        <v>12.27</v>
      </c>
      <c r="J406" s="17">
        <v>71.033814147783247</v>
      </c>
      <c r="K406" s="17">
        <v>0.1</v>
      </c>
      <c r="N406" s="17" t="s">
        <v>18</v>
      </c>
    </row>
    <row r="407" spans="1:14" ht="15.75" customHeight="1" x14ac:dyDescent="0.2">
      <c r="A407" s="17" t="s">
        <v>62</v>
      </c>
      <c r="C407" s="17">
        <v>4</v>
      </c>
      <c r="D407" s="17">
        <v>13</v>
      </c>
      <c r="E407" s="17" t="s">
        <v>49</v>
      </c>
      <c r="F407" s="19" t="s">
        <v>43</v>
      </c>
      <c r="G407" s="17" t="s">
        <v>47</v>
      </c>
      <c r="H407" s="17">
        <v>4</v>
      </c>
      <c r="I407" s="17">
        <v>11.1</v>
      </c>
      <c r="J407" s="17">
        <v>66.809357241379317</v>
      </c>
      <c r="K407" s="17">
        <v>0</v>
      </c>
      <c r="N407" s="17" t="s">
        <v>18</v>
      </c>
    </row>
    <row r="408" spans="1:14" ht="15.75" customHeight="1" x14ac:dyDescent="0.2">
      <c r="A408" s="17" t="s">
        <v>62</v>
      </c>
      <c r="C408" s="17">
        <v>4</v>
      </c>
      <c r="D408" s="17">
        <v>14</v>
      </c>
      <c r="E408" s="17" t="s">
        <v>49</v>
      </c>
      <c r="F408" s="19" t="s">
        <v>45</v>
      </c>
      <c r="G408" s="17" t="s">
        <v>47</v>
      </c>
      <c r="H408" s="17">
        <v>4</v>
      </c>
      <c r="I408" s="17">
        <v>11.36</v>
      </c>
      <c r="J408" s="17">
        <v>72.024235507389164</v>
      </c>
      <c r="K408" s="17">
        <v>0</v>
      </c>
      <c r="N408" s="17" t="s">
        <v>18</v>
      </c>
    </row>
    <row r="409" spans="1:14" ht="15.75" customHeight="1" x14ac:dyDescent="0.2">
      <c r="A409" s="17" t="s">
        <v>62</v>
      </c>
      <c r="C409" s="17">
        <v>4</v>
      </c>
      <c r="D409" s="17">
        <v>15</v>
      </c>
      <c r="E409" s="17" t="s">
        <v>23</v>
      </c>
      <c r="F409" s="19" t="s">
        <v>43</v>
      </c>
      <c r="G409" s="17" t="s">
        <v>20</v>
      </c>
      <c r="H409" s="17">
        <v>9.6</v>
      </c>
      <c r="I409" s="17">
        <v>10.66</v>
      </c>
      <c r="J409" s="17">
        <v>82.050560157635488</v>
      </c>
      <c r="K409" s="17">
        <v>0</v>
      </c>
      <c r="N409" s="17" t="s">
        <v>18</v>
      </c>
    </row>
    <row r="410" spans="1:14" ht="15.75" customHeight="1" x14ac:dyDescent="0.2">
      <c r="A410" s="17" t="s">
        <v>62</v>
      </c>
      <c r="C410" s="17">
        <v>4</v>
      </c>
      <c r="D410" s="17">
        <v>16</v>
      </c>
      <c r="E410" s="17" t="s">
        <v>23</v>
      </c>
      <c r="F410" s="19" t="s">
        <v>45</v>
      </c>
      <c r="G410" s="17" t="s">
        <v>20</v>
      </c>
      <c r="H410" s="17">
        <v>9.6</v>
      </c>
      <c r="I410" s="17">
        <v>10.7</v>
      </c>
      <c r="J410" s="17">
        <v>74.519310344827588</v>
      </c>
      <c r="K410" s="17">
        <v>0</v>
      </c>
      <c r="N410" s="17" t="s">
        <v>18</v>
      </c>
    </row>
    <row r="411" spans="1:14" ht="15.75" customHeight="1" x14ac:dyDescent="0.2">
      <c r="A411" s="17" t="s">
        <v>62</v>
      </c>
      <c r="C411" s="17">
        <v>4</v>
      </c>
      <c r="D411" s="17">
        <v>17</v>
      </c>
      <c r="E411" s="17" t="s">
        <v>50</v>
      </c>
      <c r="F411" s="19" t="s">
        <v>43</v>
      </c>
      <c r="G411" s="17" t="s">
        <v>44</v>
      </c>
      <c r="H411" s="17" t="s">
        <v>25</v>
      </c>
      <c r="I411" s="17">
        <v>10.59</v>
      </c>
      <c r="J411" s="17">
        <v>74.611103448275855</v>
      </c>
      <c r="K411" s="17">
        <v>0.2</v>
      </c>
      <c r="N411" s="17" t="s">
        <v>18</v>
      </c>
    </row>
    <row r="412" spans="1:14" ht="15.75" customHeight="1" x14ac:dyDescent="0.2">
      <c r="A412" s="17" t="s">
        <v>62</v>
      </c>
      <c r="C412" s="17">
        <v>4</v>
      </c>
      <c r="D412" s="17">
        <v>18</v>
      </c>
      <c r="E412" s="17" t="s">
        <v>50</v>
      </c>
      <c r="F412" s="19" t="s">
        <v>45</v>
      </c>
      <c r="G412" s="17" t="s">
        <v>44</v>
      </c>
      <c r="H412" s="17" t="s">
        <v>25</v>
      </c>
      <c r="I412" s="17">
        <v>11.01</v>
      </c>
      <c r="J412" s="17">
        <v>77.443218719211828</v>
      </c>
      <c r="K412" s="17">
        <v>0.3</v>
      </c>
      <c r="N412" s="17" t="s">
        <v>18</v>
      </c>
    </row>
    <row r="413" spans="1:14" ht="15.75" customHeight="1" x14ac:dyDescent="0.2">
      <c r="A413" s="17" t="s">
        <v>62</v>
      </c>
      <c r="C413" s="17">
        <v>4</v>
      </c>
      <c r="D413" s="17">
        <v>19</v>
      </c>
      <c r="E413" s="17" t="s">
        <v>51</v>
      </c>
      <c r="F413" s="19" t="s">
        <v>43</v>
      </c>
      <c r="G413" s="17" t="s">
        <v>47</v>
      </c>
      <c r="H413" s="17" t="s">
        <v>52</v>
      </c>
      <c r="I413" s="17">
        <v>10.71</v>
      </c>
      <c r="J413" s="17">
        <v>69.486797556650259</v>
      </c>
      <c r="K413" s="17">
        <v>0</v>
      </c>
      <c r="N413" s="17" t="s">
        <v>18</v>
      </c>
    </row>
    <row r="414" spans="1:14" ht="15.75" customHeight="1" x14ac:dyDescent="0.2">
      <c r="A414" s="17" t="s">
        <v>62</v>
      </c>
      <c r="C414" s="17">
        <v>4</v>
      </c>
      <c r="D414" s="17">
        <v>20</v>
      </c>
      <c r="E414" s="17" t="s">
        <v>51</v>
      </c>
      <c r="F414" s="19" t="s">
        <v>45</v>
      </c>
      <c r="G414" s="17" t="s">
        <v>47</v>
      </c>
      <c r="H414" s="17" t="s">
        <v>52</v>
      </c>
      <c r="I414" s="17">
        <v>11.01</v>
      </c>
      <c r="J414" s="17">
        <v>69.041159921182256</v>
      </c>
      <c r="K414" s="17">
        <v>0</v>
      </c>
      <c r="N414" s="17" t="s">
        <v>18</v>
      </c>
    </row>
    <row r="415" spans="1:14" ht="15.75" customHeight="1" x14ac:dyDescent="0.2">
      <c r="A415" s="17" t="s">
        <v>62</v>
      </c>
      <c r="C415" s="17">
        <v>4</v>
      </c>
      <c r="D415" s="17">
        <v>21</v>
      </c>
      <c r="E415" s="17" t="s">
        <v>53</v>
      </c>
      <c r="F415" s="19" t="s">
        <v>43</v>
      </c>
      <c r="G415" s="17" t="s">
        <v>20</v>
      </c>
      <c r="H415" s="17" t="s">
        <v>54</v>
      </c>
      <c r="I415" s="17">
        <v>11.2</v>
      </c>
      <c r="J415" s="17">
        <v>75.118325911330047</v>
      </c>
      <c r="K415" s="17">
        <v>0</v>
      </c>
      <c r="N415" s="17" t="s">
        <v>18</v>
      </c>
    </row>
    <row r="416" spans="1:14" ht="15.75" customHeight="1" x14ac:dyDescent="0.2">
      <c r="A416" s="17" t="s">
        <v>62</v>
      </c>
      <c r="C416" s="17">
        <v>4</v>
      </c>
      <c r="D416" s="17">
        <v>22</v>
      </c>
      <c r="E416" s="17" t="s">
        <v>53</v>
      </c>
      <c r="F416" s="19" t="s">
        <v>45</v>
      </c>
      <c r="G416" s="17" t="s">
        <v>20</v>
      </c>
      <c r="H416" s="17" t="s">
        <v>54</v>
      </c>
      <c r="I416" s="17">
        <v>11.01</v>
      </c>
      <c r="J416" s="17">
        <v>77.952434403940899</v>
      </c>
      <c r="K416" s="17">
        <v>0.3</v>
      </c>
      <c r="N416" s="17" t="s">
        <v>18</v>
      </c>
    </row>
    <row r="417" spans="1:14" ht="15.75" customHeight="1" x14ac:dyDescent="0.2">
      <c r="A417" s="17" t="s">
        <v>62</v>
      </c>
      <c r="C417" s="17">
        <v>4</v>
      </c>
      <c r="D417" s="17">
        <v>23</v>
      </c>
      <c r="E417" s="17" t="s">
        <v>55</v>
      </c>
      <c r="F417" s="19" t="s">
        <v>43</v>
      </c>
      <c r="G417" s="17" t="s">
        <v>20</v>
      </c>
      <c r="H417" s="17" t="s">
        <v>56</v>
      </c>
      <c r="I417" s="17">
        <v>11</v>
      </c>
      <c r="J417" s="17">
        <v>78.894861083743834</v>
      </c>
      <c r="K417" s="17">
        <v>0</v>
      </c>
      <c r="N417" s="17" t="s">
        <v>18</v>
      </c>
    </row>
    <row r="418" spans="1:14" ht="15.75" customHeight="1" x14ac:dyDescent="0.2">
      <c r="A418" s="17" t="s">
        <v>62</v>
      </c>
      <c r="C418" s="17">
        <v>4</v>
      </c>
      <c r="D418" s="17">
        <v>24</v>
      </c>
      <c r="E418" s="17" t="s">
        <v>55</v>
      </c>
      <c r="F418" s="19" t="s">
        <v>45</v>
      </c>
      <c r="G418" s="17" t="s">
        <v>20</v>
      </c>
      <c r="H418" s="17" t="s">
        <v>56</v>
      </c>
      <c r="I418" s="17">
        <v>10.86</v>
      </c>
      <c r="J418" s="17">
        <v>69.752620847290643</v>
      </c>
      <c r="K418" s="17">
        <v>0.3</v>
      </c>
      <c r="N418" s="17" t="s">
        <v>18</v>
      </c>
    </row>
    <row r="419" spans="1:14" ht="15.75" customHeight="1" x14ac:dyDescent="0.2">
      <c r="A419" s="17" t="s">
        <v>62</v>
      </c>
      <c r="C419" s="17">
        <v>4</v>
      </c>
      <c r="D419" s="17">
        <v>25</v>
      </c>
      <c r="E419" s="17" t="s">
        <v>57</v>
      </c>
      <c r="F419" s="19" t="s">
        <v>43</v>
      </c>
      <c r="G419" s="17" t="s">
        <v>32</v>
      </c>
      <c r="H419" s="17" t="s">
        <v>56</v>
      </c>
      <c r="I419" s="17">
        <v>10.75</v>
      </c>
      <c r="J419" s="17">
        <v>75.62666896551724</v>
      </c>
      <c r="K419" s="17">
        <v>0</v>
      </c>
      <c r="N419" s="17" t="s">
        <v>18</v>
      </c>
    </row>
    <row r="420" spans="1:14" ht="15.75" customHeight="1" x14ac:dyDescent="0.2">
      <c r="A420" s="17" t="s">
        <v>62</v>
      </c>
      <c r="C420" s="17">
        <v>4</v>
      </c>
      <c r="D420" s="17">
        <v>26</v>
      </c>
      <c r="E420" s="17" t="s">
        <v>58</v>
      </c>
      <c r="F420" s="19" t="s">
        <v>45</v>
      </c>
      <c r="G420" s="17" t="s">
        <v>32</v>
      </c>
      <c r="H420" s="17" t="s">
        <v>56</v>
      </c>
      <c r="I420" s="17">
        <v>12.3</v>
      </c>
      <c r="J420" s="17">
        <v>80.795288275862063</v>
      </c>
      <c r="K420" s="17">
        <v>0</v>
      </c>
      <c r="N420" s="17" t="s">
        <v>18</v>
      </c>
    </row>
    <row r="421" spans="1:14" ht="15.75" customHeight="1" x14ac:dyDescent="0.2">
      <c r="A421" s="17" t="s">
        <v>62</v>
      </c>
      <c r="C421" s="17">
        <v>4</v>
      </c>
      <c r="D421" s="17">
        <v>27</v>
      </c>
      <c r="E421" s="17" t="s">
        <v>28</v>
      </c>
      <c r="F421" s="19" t="s">
        <v>59</v>
      </c>
      <c r="G421" s="17" t="s">
        <v>60</v>
      </c>
      <c r="H421" s="13" t="s">
        <v>29</v>
      </c>
      <c r="I421" s="17">
        <v>12.2</v>
      </c>
      <c r="J421" s="17">
        <v>56.771912512315275</v>
      </c>
      <c r="K421" s="17">
        <v>0</v>
      </c>
      <c r="N421" s="17" t="s">
        <v>18</v>
      </c>
    </row>
    <row r="422" spans="1:14" ht="15.75" customHeight="1" x14ac:dyDescent="0.2">
      <c r="A422" s="17" t="s">
        <v>62</v>
      </c>
      <c r="C422" s="17">
        <v>4</v>
      </c>
      <c r="D422" s="17">
        <v>28</v>
      </c>
      <c r="E422" s="17" t="s">
        <v>61</v>
      </c>
      <c r="F422" s="19" t="s">
        <v>29</v>
      </c>
      <c r="G422" s="17" t="s">
        <v>60</v>
      </c>
      <c r="H422" s="13" t="s">
        <v>29</v>
      </c>
      <c r="I422" s="17">
        <v>10.91</v>
      </c>
      <c r="J422" s="17">
        <v>69.373636926108375</v>
      </c>
      <c r="K422" s="17">
        <v>0</v>
      </c>
      <c r="N422" s="17" t="s">
        <v>18</v>
      </c>
    </row>
    <row r="423" spans="1:14" ht="15.75" customHeight="1" x14ac:dyDescent="0.2">
      <c r="A423" s="17" t="s">
        <v>62</v>
      </c>
      <c r="C423" s="17">
        <v>5</v>
      </c>
      <c r="D423" s="17">
        <v>1</v>
      </c>
      <c r="E423" s="17" t="s">
        <v>42</v>
      </c>
      <c r="F423" s="18" t="s">
        <v>43</v>
      </c>
      <c r="G423" s="17" t="s">
        <v>44</v>
      </c>
      <c r="H423" s="17">
        <v>4</v>
      </c>
      <c r="I423" s="17">
        <v>11.2</v>
      </c>
      <c r="J423" s="17">
        <v>63.939499507389158</v>
      </c>
      <c r="K423" s="17">
        <v>2.5</v>
      </c>
      <c r="N423" s="17" t="s">
        <v>18</v>
      </c>
    </row>
    <row r="424" spans="1:14" ht="15.75" customHeight="1" x14ac:dyDescent="0.2">
      <c r="A424" s="17" t="s">
        <v>62</v>
      </c>
      <c r="C424" s="17">
        <v>5</v>
      </c>
      <c r="D424" s="17">
        <v>2</v>
      </c>
      <c r="E424" s="17" t="s">
        <v>42</v>
      </c>
      <c r="F424" s="19" t="s">
        <v>45</v>
      </c>
      <c r="G424" s="17" t="s">
        <v>44</v>
      </c>
      <c r="H424" s="17">
        <v>4</v>
      </c>
      <c r="I424" s="17">
        <v>11.36</v>
      </c>
      <c r="J424" s="17">
        <v>60.569676926108379</v>
      </c>
      <c r="K424" s="17">
        <v>5</v>
      </c>
      <c r="N424" s="17" t="s">
        <v>18</v>
      </c>
    </row>
    <row r="425" spans="1:14" ht="15.75" customHeight="1" x14ac:dyDescent="0.2">
      <c r="A425" s="17" t="s">
        <v>62</v>
      </c>
      <c r="C425" s="17">
        <v>5</v>
      </c>
      <c r="D425" s="17">
        <v>3</v>
      </c>
      <c r="E425" s="17" t="s">
        <v>46</v>
      </c>
      <c r="F425" s="19" t="s">
        <v>43</v>
      </c>
      <c r="G425" s="17" t="s">
        <v>47</v>
      </c>
      <c r="H425" s="17">
        <v>5</v>
      </c>
      <c r="I425" s="17">
        <v>11.22</v>
      </c>
      <c r="J425" s="17">
        <v>63.71342620689655</v>
      </c>
      <c r="K425" s="17">
        <v>3.2</v>
      </c>
      <c r="N425" s="17" t="s">
        <v>18</v>
      </c>
    </row>
    <row r="426" spans="1:14" ht="15.75" customHeight="1" x14ac:dyDescent="0.2">
      <c r="A426" s="17" t="s">
        <v>62</v>
      </c>
      <c r="C426" s="17">
        <v>5</v>
      </c>
      <c r="D426" s="17">
        <v>4</v>
      </c>
      <c r="E426" s="17" t="s">
        <v>46</v>
      </c>
      <c r="F426" s="19" t="s">
        <v>45</v>
      </c>
      <c r="G426" s="17" t="s">
        <v>47</v>
      </c>
      <c r="H426" s="17">
        <v>5</v>
      </c>
      <c r="I426" s="17">
        <v>11.16</v>
      </c>
      <c r="J426" s="17">
        <v>65.874641182266004</v>
      </c>
      <c r="K426" s="17">
        <v>3</v>
      </c>
      <c r="N426" s="17" t="s">
        <v>18</v>
      </c>
    </row>
    <row r="427" spans="1:14" ht="15.75" customHeight="1" x14ac:dyDescent="0.2">
      <c r="A427" s="17" t="s">
        <v>62</v>
      </c>
      <c r="C427" s="17">
        <v>5</v>
      </c>
      <c r="D427" s="17">
        <v>5</v>
      </c>
      <c r="E427" s="17" t="s">
        <v>21</v>
      </c>
      <c r="F427" s="19" t="s">
        <v>43</v>
      </c>
      <c r="G427" s="17" t="s">
        <v>20</v>
      </c>
      <c r="H427" s="17">
        <v>6</v>
      </c>
      <c r="I427" s="17">
        <v>12.29</v>
      </c>
      <c r="J427" s="17">
        <v>63.029183724137937</v>
      </c>
      <c r="K427" s="17">
        <v>3.8</v>
      </c>
      <c r="N427" s="17" t="s">
        <v>18</v>
      </c>
    </row>
    <row r="428" spans="1:14" ht="15.75" customHeight="1" x14ac:dyDescent="0.2">
      <c r="A428" s="17" t="s">
        <v>62</v>
      </c>
      <c r="C428" s="17">
        <v>5</v>
      </c>
      <c r="D428" s="17">
        <v>6</v>
      </c>
      <c r="E428" s="17" t="s">
        <v>21</v>
      </c>
      <c r="F428" s="19" t="s">
        <v>45</v>
      </c>
      <c r="G428" s="17" t="s">
        <v>20</v>
      </c>
      <c r="H428" s="17">
        <v>6</v>
      </c>
      <c r="I428" s="17">
        <v>11</v>
      </c>
      <c r="J428" s="17">
        <v>66.926947783251237</v>
      </c>
      <c r="K428" s="17">
        <v>4.3</v>
      </c>
      <c r="N428" s="17" t="s">
        <v>18</v>
      </c>
    </row>
    <row r="429" spans="1:14" ht="15.75" customHeight="1" x14ac:dyDescent="0.2">
      <c r="A429" s="17" t="s">
        <v>62</v>
      </c>
      <c r="C429" s="17">
        <v>5</v>
      </c>
      <c r="D429" s="17">
        <v>7</v>
      </c>
      <c r="E429" s="17" t="s">
        <v>48</v>
      </c>
      <c r="F429" s="19" t="s">
        <v>43</v>
      </c>
      <c r="G429" s="17" t="s">
        <v>20</v>
      </c>
      <c r="H429" s="17">
        <v>16</v>
      </c>
      <c r="I429" s="17">
        <v>10.81</v>
      </c>
      <c r="J429" s="17">
        <v>68.303195822660101</v>
      </c>
      <c r="K429" s="17">
        <v>5.9</v>
      </c>
      <c r="N429" s="17" t="s">
        <v>18</v>
      </c>
    </row>
    <row r="430" spans="1:14" ht="15.75" customHeight="1" x14ac:dyDescent="0.2">
      <c r="A430" s="17" t="s">
        <v>62</v>
      </c>
      <c r="C430" s="17">
        <v>5</v>
      </c>
      <c r="D430" s="17">
        <v>8</v>
      </c>
      <c r="E430" s="17" t="s">
        <v>48</v>
      </c>
      <c r="F430" s="19" t="s">
        <v>45</v>
      </c>
      <c r="G430" s="17" t="s">
        <v>20</v>
      </c>
      <c r="H430" s="17">
        <v>16</v>
      </c>
      <c r="I430" s="17">
        <v>10.88</v>
      </c>
      <c r="J430" s="17">
        <v>65.614797556650245</v>
      </c>
      <c r="K430" s="17">
        <v>2.9</v>
      </c>
      <c r="N430" s="17" t="s">
        <v>18</v>
      </c>
    </row>
    <row r="431" spans="1:14" ht="15.75" customHeight="1" x14ac:dyDescent="0.2">
      <c r="A431" s="17" t="s">
        <v>62</v>
      </c>
      <c r="C431" s="17">
        <v>5</v>
      </c>
      <c r="D431" s="17">
        <v>9</v>
      </c>
      <c r="E431" s="17" t="s">
        <v>31</v>
      </c>
      <c r="F431" s="19" t="s">
        <v>43</v>
      </c>
      <c r="G431" s="17" t="s">
        <v>32</v>
      </c>
      <c r="H431" s="17">
        <v>6</v>
      </c>
      <c r="I431" s="17">
        <v>11.41</v>
      </c>
      <c r="J431" s="17">
        <v>69.195510620689646</v>
      </c>
      <c r="K431" s="17">
        <v>2.4</v>
      </c>
      <c r="N431" s="17" t="s">
        <v>18</v>
      </c>
    </row>
    <row r="432" spans="1:14" ht="15.75" customHeight="1" x14ac:dyDescent="0.2">
      <c r="A432" s="17" t="s">
        <v>62</v>
      </c>
      <c r="C432" s="17">
        <v>5</v>
      </c>
      <c r="D432" s="17">
        <v>10</v>
      </c>
      <c r="E432" s="17" t="s">
        <v>31</v>
      </c>
      <c r="F432" s="19" t="s">
        <v>45</v>
      </c>
      <c r="G432" s="17" t="s">
        <v>32</v>
      </c>
      <c r="H432" s="17">
        <v>6</v>
      </c>
      <c r="I432" s="17">
        <v>11.28</v>
      </c>
      <c r="J432" s="17">
        <v>62.35888425615763</v>
      </c>
      <c r="K432" s="17">
        <v>3.8</v>
      </c>
      <c r="N432" s="17" t="s">
        <v>18</v>
      </c>
    </row>
    <row r="433" spans="1:14" ht="15.75" customHeight="1" x14ac:dyDescent="0.2">
      <c r="A433" s="17" t="s">
        <v>62</v>
      </c>
      <c r="C433" s="17">
        <v>5</v>
      </c>
      <c r="D433" s="17">
        <v>11</v>
      </c>
      <c r="E433" s="17" t="s">
        <v>22</v>
      </c>
      <c r="F433" s="19" t="s">
        <v>43</v>
      </c>
      <c r="G433" s="17" t="s">
        <v>44</v>
      </c>
      <c r="H433" s="17">
        <v>3.76</v>
      </c>
      <c r="I433" s="17">
        <v>11.41</v>
      </c>
      <c r="J433" s="17">
        <v>65.90048630541871</v>
      </c>
      <c r="K433" s="17">
        <v>5.9</v>
      </c>
      <c r="N433" s="17" t="s">
        <v>18</v>
      </c>
    </row>
    <row r="434" spans="1:14" ht="15.75" customHeight="1" x14ac:dyDescent="0.2">
      <c r="A434" s="17" t="s">
        <v>62</v>
      </c>
      <c r="C434" s="17">
        <v>5</v>
      </c>
      <c r="D434" s="17">
        <v>12</v>
      </c>
      <c r="E434" s="17" t="s">
        <v>22</v>
      </c>
      <c r="F434" s="19" t="s">
        <v>45</v>
      </c>
      <c r="G434" s="17" t="s">
        <v>44</v>
      </c>
      <c r="H434" s="17">
        <v>3.76</v>
      </c>
      <c r="I434" s="17">
        <v>10.69</v>
      </c>
      <c r="J434" s="17">
        <v>71.248438344827576</v>
      </c>
      <c r="K434" s="17">
        <v>8.3000000000000007</v>
      </c>
      <c r="N434" s="17" t="s">
        <v>18</v>
      </c>
    </row>
    <row r="435" spans="1:14" ht="15.75" customHeight="1" x14ac:dyDescent="0.2">
      <c r="A435" s="17" t="s">
        <v>62</v>
      </c>
      <c r="C435" s="17">
        <v>5</v>
      </c>
      <c r="D435" s="17">
        <v>13</v>
      </c>
      <c r="E435" s="17" t="s">
        <v>49</v>
      </c>
      <c r="F435" s="19" t="s">
        <v>43</v>
      </c>
      <c r="G435" s="17" t="s">
        <v>47</v>
      </c>
      <c r="H435" s="17">
        <v>4</v>
      </c>
      <c r="I435" s="17">
        <v>10.66</v>
      </c>
      <c r="J435" s="17">
        <v>56.660044137931031</v>
      </c>
      <c r="K435" s="17">
        <v>2.5</v>
      </c>
      <c r="N435" s="17" t="s">
        <v>18</v>
      </c>
    </row>
    <row r="436" spans="1:14" ht="15.75" customHeight="1" x14ac:dyDescent="0.2">
      <c r="A436" s="17" t="s">
        <v>62</v>
      </c>
      <c r="C436" s="17">
        <v>5</v>
      </c>
      <c r="D436" s="17">
        <v>14</v>
      </c>
      <c r="E436" s="17" t="s">
        <v>49</v>
      </c>
      <c r="F436" s="19" t="s">
        <v>45</v>
      </c>
      <c r="G436" s="17" t="s">
        <v>47</v>
      </c>
      <c r="H436" s="17">
        <v>4</v>
      </c>
      <c r="I436" s="17">
        <v>13.31</v>
      </c>
      <c r="J436" s="17">
        <v>58.327765083743849</v>
      </c>
      <c r="K436" s="17">
        <v>5.6</v>
      </c>
      <c r="N436" s="17" t="s">
        <v>18</v>
      </c>
    </row>
    <row r="437" spans="1:14" ht="15.75" customHeight="1" x14ac:dyDescent="0.2">
      <c r="A437" s="17" t="s">
        <v>62</v>
      </c>
      <c r="C437" s="17">
        <v>5</v>
      </c>
      <c r="D437" s="17">
        <v>15</v>
      </c>
      <c r="E437" s="17" t="s">
        <v>23</v>
      </c>
      <c r="F437" s="19" t="s">
        <v>43</v>
      </c>
      <c r="G437" s="17" t="s">
        <v>20</v>
      </c>
      <c r="H437" s="17">
        <v>9.6</v>
      </c>
      <c r="I437" s="17">
        <v>10.74</v>
      </c>
      <c r="J437" s="17">
        <v>71.761874128078816</v>
      </c>
      <c r="K437" s="17">
        <v>2.7</v>
      </c>
      <c r="N437" s="17" t="s">
        <v>18</v>
      </c>
    </row>
    <row r="438" spans="1:14" ht="15.75" customHeight="1" x14ac:dyDescent="0.2">
      <c r="A438" s="17" t="s">
        <v>62</v>
      </c>
      <c r="C438" s="17">
        <v>5</v>
      </c>
      <c r="D438" s="17">
        <v>16</v>
      </c>
      <c r="E438" s="17" t="s">
        <v>23</v>
      </c>
      <c r="F438" s="19" t="s">
        <v>45</v>
      </c>
      <c r="G438" s="17" t="s">
        <v>20</v>
      </c>
      <c r="H438" s="17">
        <v>9.6</v>
      </c>
      <c r="I438" s="17">
        <v>11.08</v>
      </c>
      <c r="J438" s="17">
        <v>71.276519881773382</v>
      </c>
      <c r="K438" s="17">
        <v>2.8</v>
      </c>
      <c r="N438" s="17" t="s">
        <v>18</v>
      </c>
    </row>
    <row r="439" spans="1:14" ht="15.75" customHeight="1" x14ac:dyDescent="0.2">
      <c r="A439" s="17" t="s">
        <v>62</v>
      </c>
      <c r="C439" s="17">
        <v>5</v>
      </c>
      <c r="D439" s="17">
        <v>17</v>
      </c>
      <c r="E439" s="17" t="s">
        <v>50</v>
      </c>
      <c r="F439" s="19" t="s">
        <v>43</v>
      </c>
      <c r="G439" s="17" t="s">
        <v>44</v>
      </c>
      <c r="H439" s="17" t="s">
        <v>25</v>
      </c>
      <c r="I439" s="17">
        <v>11.5</v>
      </c>
      <c r="J439" s="17">
        <v>66.677556650246316</v>
      </c>
      <c r="K439" s="17">
        <v>3.5</v>
      </c>
      <c r="N439" s="17" t="s">
        <v>18</v>
      </c>
    </row>
    <row r="440" spans="1:14" ht="15.75" customHeight="1" x14ac:dyDescent="0.2">
      <c r="A440" s="17" t="s">
        <v>62</v>
      </c>
      <c r="C440" s="17">
        <v>5</v>
      </c>
      <c r="D440" s="17">
        <v>18</v>
      </c>
      <c r="E440" s="17" t="s">
        <v>50</v>
      </c>
      <c r="F440" s="19" t="s">
        <v>45</v>
      </c>
      <c r="G440" s="17" t="s">
        <v>44</v>
      </c>
      <c r="H440" s="17" t="s">
        <v>25</v>
      </c>
      <c r="I440" s="17">
        <v>10.73</v>
      </c>
      <c r="J440" s="17">
        <v>73.217231133004915</v>
      </c>
      <c r="K440" s="17">
        <v>1.8</v>
      </c>
      <c r="N440" s="17" t="s">
        <v>18</v>
      </c>
    </row>
    <row r="441" spans="1:14" ht="15.75" customHeight="1" x14ac:dyDescent="0.2">
      <c r="A441" s="17" t="s">
        <v>62</v>
      </c>
      <c r="C441" s="17">
        <v>5</v>
      </c>
      <c r="D441" s="17">
        <v>19</v>
      </c>
      <c r="E441" s="17" t="s">
        <v>51</v>
      </c>
      <c r="F441" s="19" t="s">
        <v>43</v>
      </c>
      <c r="G441" s="17" t="s">
        <v>47</v>
      </c>
      <c r="H441" s="17" t="s">
        <v>52</v>
      </c>
      <c r="I441" s="17">
        <v>10.7</v>
      </c>
      <c r="J441" s="17">
        <v>64.597596453201973</v>
      </c>
      <c r="K441" s="17">
        <v>6.1</v>
      </c>
      <c r="N441" s="17" t="s">
        <v>18</v>
      </c>
    </row>
    <row r="442" spans="1:14" ht="15.75" customHeight="1" x14ac:dyDescent="0.2">
      <c r="A442" s="17" t="s">
        <v>62</v>
      </c>
      <c r="C442" s="17">
        <v>5</v>
      </c>
      <c r="D442" s="17">
        <v>20</v>
      </c>
      <c r="E442" s="17" t="s">
        <v>51</v>
      </c>
      <c r="F442" s="19" t="s">
        <v>45</v>
      </c>
      <c r="G442" s="17" t="s">
        <v>47</v>
      </c>
      <c r="H442" s="17" t="s">
        <v>52</v>
      </c>
      <c r="I442" s="17">
        <v>12.36</v>
      </c>
      <c r="J442" s="17">
        <v>61.432617931034478</v>
      </c>
      <c r="K442" s="17">
        <v>7.8</v>
      </c>
      <c r="N442" s="17" t="s">
        <v>18</v>
      </c>
    </row>
    <row r="443" spans="1:14" ht="15.75" customHeight="1" x14ac:dyDescent="0.2">
      <c r="A443" s="17" t="s">
        <v>62</v>
      </c>
      <c r="C443" s="17">
        <v>5</v>
      </c>
      <c r="D443" s="17">
        <v>21</v>
      </c>
      <c r="E443" s="17" t="s">
        <v>53</v>
      </c>
      <c r="F443" s="19" t="s">
        <v>43</v>
      </c>
      <c r="G443" s="17" t="s">
        <v>20</v>
      </c>
      <c r="H443" s="17" t="s">
        <v>54</v>
      </c>
      <c r="I443" s="17">
        <v>11.75</v>
      </c>
      <c r="J443" s="17">
        <v>63.711804926108371</v>
      </c>
      <c r="K443" s="17">
        <v>2.2000000000000002</v>
      </c>
      <c r="N443" s="17" t="s">
        <v>18</v>
      </c>
    </row>
    <row r="444" spans="1:14" ht="15.75" customHeight="1" x14ac:dyDescent="0.2">
      <c r="A444" s="17" t="s">
        <v>62</v>
      </c>
      <c r="C444" s="17">
        <v>5</v>
      </c>
      <c r="D444" s="17">
        <v>22</v>
      </c>
      <c r="E444" s="17" t="s">
        <v>53</v>
      </c>
      <c r="F444" s="19" t="s">
        <v>45</v>
      </c>
      <c r="G444" s="17" t="s">
        <v>20</v>
      </c>
      <c r="H444" s="17" t="s">
        <v>54</v>
      </c>
      <c r="I444" s="17">
        <v>10.92</v>
      </c>
      <c r="J444" s="17">
        <v>75.525095724137927</v>
      </c>
      <c r="K444" s="17">
        <v>3.6</v>
      </c>
      <c r="N444" s="17" t="s">
        <v>18</v>
      </c>
    </row>
    <row r="445" spans="1:14" ht="15.75" customHeight="1" x14ac:dyDescent="0.2">
      <c r="A445" s="17" t="s">
        <v>62</v>
      </c>
      <c r="C445" s="17">
        <v>5</v>
      </c>
      <c r="D445" s="17">
        <v>23</v>
      </c>
      <c r="E445" s="17" t="s">
        <v>55</v>
      </c>
      <c r="F445" s="19" t="s">
        <v>43</v>
      </c>
      <c r="G445" s="17" t="s">
        <v>20</v>
      </c>
      <c r="H445" s="17" t="s">
        <v>56</v>
      </c>
      <c r="I445" s="17">
        <v>10.82</v>
      </c>
      <c r="J445" s="17">
        <v>74.036445241379312</v>
      </c>
      <c r="K445" s="17">
        <v>3.4</v>
      </c>
      <c r="N445" s="17" t="s">
        <v>18</v>
      </c>
    </row>
    <row r="446" spans="1:14" ht="15.75" customHeight="1" x14ac:dyDescent="0.2">
      <c r="A446" s="17" t="s">
        <v>62</v>
      </c>
      <c r="C446" s="17">
        <v>5</v>
      </c>
      <c r="D446" s="17">
        <v>24</v>
      </c>
      <c r="E446" s="17" t="s">
        <v>55</v>
      </c>
      <c r="F446" s="19" t="s">
        <v>45</v>
      </c>
      <c r="G446" s="17" t="s">
        <v>20</v>
      </c>
      <c r="H446" s="17" t="s">
        <v>56</v>
      </c>
      <c r="I446" s="17">
        <v>10.82</v>
      </c>
      <c r="J446" s="17">
        <v>76.460384000000005</v>
      </c>
      <c r="K446" s="17">
        <v>0.8</v>
      </c>
      <c r="N446" s="17" t="s">
        <v>18</v>
      </c>
    </row>
    <row r="447" spans="1:14" ht="15.75" customHeight="1" x14ac:dyDescent="0.2">
      <c r="A447" s="17" t="s">
        <v>62</v>
      </c>
      <c r="C447" s="17">
        <v>5</v>
      </c>
      <c r="D447" s="17">
        <v>25</v>
      </c>
      <c r="E447" s="17" t="s">
        <v>57</v>
      </c>
      <c r="F447" s="19" t="s">
        <v>43</v>
      </c>
      <c r="G447" s="17" t="s">
        <v>32</v>
      </c>
      <c r="H447" s="17" t="s">
        <v>56</v>
      </c>
      <c r="I447" s="17">
        <v>10.75</v>
      </c>
      <c r="J447" s="17">
        <v>67.157503448275847</v>
      </c>
      <c r="K447" s="17">
        <v>4.4000000000000004</v>
      </c>
      <c r="N447" s="17" t="s">
        <v>18</v>
      </c>
    </row>
    <row r="448" spans="1:14" ht="15.75" customHeight="1" x14ac:dyDescent="0.2">
      <c r="A448" s="17" t="s">
        <v>62</v>
      </c>
      <c r="C448" s="17">
        <v>5</v>
      </c>
      <c r="D448" s="17">
        <v>26</v>
      </c>
      <c r="E448" s="17" t="s">
        <v>58</v>
      </c>
      <c r="F448" s="19" t="s">
        <v>45</v>
      </c>
      <c r="G448" s="17" t="s">
        <v>32</v>
      </c>
      <c r="H448" s="17" t="s">
        <v>56</v>
      </c>
      <c r="I448" s="17">
        <v>10.74</v>
      </c>
      <c r="J448" s="17">
        <v>71.165986679802941</v>
      </c>
      <c r="K448" s="17">
        <v>2.2999999999999998</v>
      </c>
      <c r="N448" s="17" t="s">
        <v>18</v>
      </c>
    </row>
    <row r="449" spans="1:14" ht="15.75" customHeight="1" x14ac:dyDescent="0.2">
      <c r="A449" s="17" t="s">
        <v>62</v>
      </c>
      <c r="C449" s="17">
        <v>5</v>
      </c>
      <c r="D449" s="17">
        <v>27</v>
      </c>
      <c r="E449" s="17" t="s">
        <v>28</v>
      </c>
      <c r="F449" s="19" t="s">
        <v>59</v>
      </c>
      <c r="G449" s="17" t="s">
        <v>60</v>
      </c>
      <c r="H449" s="13" t="s">
        <v>29</v>
      </c>
      <c r="I449" s="17">
        <v>12.85</v>
      </c>
      <c r="J449" s="17">
        <v>58.803496551724137</v>
      </c>
      <c r="K449" s="17">
        <v>2.6</v>
      </c>
      <c r="N449" s="17" t="s">
        <v>18</v>
      </c>
    </row>
    <row r="450" spans="1:14" ht="15.75" customHeight="1" x14ac:dyDescent="0.2">
      <c r="A450" s="17" t="s">
        <v>62</v>
      </c>
      <c r="C450" s="17">
        <v>5</v>
      </c>
      <c r="D450" s="17">
        <v>28</v>
      </c>
      <c r="E450" s="17" t="s">
        <v>61</v>
      </c>
      <c r="F450" s="19" t="s">
        <v>29</v>
      </c>
      <c r="G450" s="17" t="s">
        <v>60</v>
      </c>
      <c r="H450" s="13" t="s">
        <v>29</v>
      </c>
      <c r="I450" s="17">
        <v>10.84</v>
      </c>
      <c r="J450" s="17">
        <v>69.768270975369461</v>
      </c>
      <c r="K450" s="17">
        <v>6.6</v>
      </c>
      <c r="N450" s="17" t="s">
        <v>18</v>
      </c>
    </row>
    <row r="451" spans="1:14" ht="15.75" customHeight="1" x14ac:dyDescent="0.2">
      <c r="A451" s="17" t="s">
        <v>62</v>
      </c>
      <c r="C451" s="17">
        <v>6</v>
      </c>
      <c r="D451" s="17">
        <v>1</v>
      </c>
      <c r="E451" s="17" t="s">
        <v>42</v>
      </c>
      <c r="F451" s="18" t="s">
        <v>43</v>
      </c>
      <c r="G451" s="17" t="s">
        <v>44</v>
      </c>
      <c r="H451" s="17">
        <v>4</v>
      </c>
      <c r="I451" s="17">
        <v>10.83</v>
      </c>
      <c r="J451" s="17">
        <v>71.094230699507378</v>
      </c>
      <c r="K451" s="17">
        <v>0</v>
      </c>
      <c r="N451" s="17" t="s">
        <v>18</v>
      </c>
    </row>
    <row r="452" spans="1:14" ht="15.75" customHeight="1" x14ac:dyDescent="0.2">
      <c r="A452" s="17" t="s">
        <v>62</v>
      </c>
      <c r="C452" s="17">
        <v>6</v>
      </c>
      <c r="D452" s="17">
        <v>2</v>
      </c>
      <c r="E452" s="17" t="s">
        <v>42</v>
      </c>
      <c r="F452" s="19" t="s">
        <v>45</v>
      </c>
      <c r="G452" s="17" t="s">
        <v>44</v>
      </c>
      <c r="H452" s="17">
        <v>4</v>
      </c>
      <c r="I452" s="17">
        <v>11.46</v>
      </c>
      <c r="J452" s="17">
        <v>67.932075113300499</v>
      </c>
      <c r="K452" s="17">
        <v>0</v>
      </c>
      <c r="N452" s="17" t="s">
        <v>18</v>
      </c>
    </row>
    <row r="453" spans="1:14" ht="15.75" customHeight="1" x14ac:dyDescent="0.2">
      <c r="A453" s="17" t="s">
        <v>62</v>
      </c>
      <c r="C453" s="17">
        <v>6</v>
      </c>
      <c r="D453" s="17">
        <v>3</v>
      </c>
      <c r="E453" s="17" t="s">
        <v>46</v>
      </c>
      <c r="F453" s="19" t="s">
        <v>43</v>
      </c>
      <c r="G453" s="17" t="s">
        <v>47</v>
      </c>
      <c r="H453" s="17">
        <v>5</v>
      </c>
      <c r="I453" s="17">
        <v>11.47</v>
      </c>
      <c r="J453" s="17">
        <v>63.5340124137931</v>
      </c>
      <c r="K453" s="17">
        <v>0.1</v>
      </c>
      <c r="N453" s="17" t="s">
        <v>18</v>
      </c>
    </row>
    <row r="454" spans="1:14" ht="15.75" customHeight="1" x14ac:dyDescent="0.2">
      <c r="A454" s="17" t="s">
        <v>62</v>
      </c>
      <c r="C454" s="17">
        <v>6</v>
      </c>
      <c r="D454" s="17">
        <v>4</v>
      </c>
      <c r="E454" s="17" t="s">
        <v>46</v>
      </c>
      <c r="F454" s="19" t="s">
        <v>45</v>
      </c>
      <c r="G454" s="17" t="s">
        <v>47</v>
      </c>
      <c r="H454" s="17">
        <v>5</v>
      </c>
      <c r="I454" s="17">
        <v>10.62</v>
      </c>
      <c r="J454" s="17">
        <v>68.36345978325123</v>
      </c>
      <c r="K454" s="17">
        <v>0.2</v>
      </c>
      <c r="N454" s="17" t="s">
        <v>18</v>
      </c>
    </row>
    <row r="455" spans="1:14" ht="15.75" customHeight="1" x14ac:dyDescent="0.2">
      <c r="A455" s="17" t="s">
        <v>62</v>
      </c>
      <c r="C455" s="17">
        <v>6</v>
      </c>
      <c r="D455" s="17">
        <v>5</v>
      </c>
      <c r="E455" s="17" t="s">
        <v>21</v>
      </c>
      <c r="F455" s="19" t="s">
        <v>43</v>
      </c>
      <c r="G455" s="17" t="s">
        <v>20</v>
      </c>
      <c r="H455" s="17">
        <v>6</v>
      </c>
      <c r="I455" s="17">
        <v>10.58</v>
      </c>
      <c r="J455" s="17">
        <v>67.45598124137932</v>
      </c>
      <c r="K455" s="17">
        <v>0</v>
      </c>
      <c r="N455" s="17" t="s">
        <v>18</v>
      </c>
    </row>
    <row r="456" spans="1:14" ht="15.75" customHeight="1" x14ac:dyDescent="0.2">
      <c r="A456" s="17" t="s">
        <v>62</v>
      </c>
      <c r="C456" s="17">
        <v>6</v>
      </c>
      <c r="D456" s="17">
        <v>6</v>
      </c>
      <c r="E456" s="17" t="s">
        <v>21</v>
      </c>
      <c r="F456" s="19" t="s">
        <v>45</v>
      </c>
      <c r="G456" s="17" t="s">
        <v>20</v>
      </c>
      <c r="H456" s="17">
        <v>6</v>
      </c>
      <c r="I456" s="17">
        <v>11.5</v>
      </c>
      <c r="J456" s="17">
        <v>67.901385221674872</v>
      </c>
      <c r="K456" s="17">
        <v>0</v>
      </c>
      <c r="N456" s="17" t="s">
        <v>18</v>
      </c>
    </row>
    <row r="457" spans="1:14" ht="15.75" customHeight="1" x14ac:dyDescent="0.2">
      <c r="A457" s="17" t="s">
        <v>62</v>
      </c>
      <c r="C457" s="17">
        <v>6</v>
      </c>
      <c r="D457" s="17">
        <v>7</v>
      </c>
      <c r="E457" s="17" t="s">
        <v>48</v>
      </c>
      <c r="F457" s="19" t="s">
        <v>43</v>
      </c>
      <c r="G457" s="17" t="s">
        <v>20</v>
      </c>
      <c r="H457" s="17">
        <v>16</v>
      </c>
      <c r="I457" s="17">
        <v>10.62</v>
      </c>
      <c r="J457" s="17">
        <v>70.707593379310339</v>
      </c>
      <c r="K457" s="17">
        <v>0</v>
      </c>
      <c r="N457" s="17" t="s">
        <v>18</v>
      </c>
    </row>
    <row r="458" spans="1:14" ht="15.75" customHeight="1" x14ac:dyDescent="0.2">
      <c r="A458" s="17" t="s">
        <v>62</v>
      </c>
      <c r="C458" s="17">
        <v>6</v>
      </c>
      <c r="D458" s="17">
        <v>8</v>
      </c>
      <c r="E458" s="17" t="s">
        <v>48</v>
      </c>
      <c r="F458" s="19" t="s">
        <v>45</v>
      </c>
      <c r="G458" s="17" t="s">
        <v>20</v>
      </c>
      <c r="H458" s="17">
        <v>16</v>
      </c>
      <c r="I458" s="17">
        <v>10.85</v>
      </c>
      <c r="J458" s="17">
        <v>63.468827389162563</v>
      </c>
      <c r="K458" s="17">
        <v>0</v>
      </c>
      <c r="N458" s="17" t="s">
        <v>18</v>
      </c>
    </row>
    <row r="459" spans="1:14" ht="15.75" customHeight="1" x14ac:dyDescent="0.2">
      <c r="A459" s="17" t="s">
        <v>62</v>
      </c>
      <c r="C459" s="17">
        <v>6</v>
      </c>
      <c r="D459" s="17">
        <v>9</v>
      </c>
      <c r="E459" s="17" t="s">
        <v>31</v>
      </c>
      <c r="F459" s="19" t="s">
        <v>43</v>
      </c>
      <c r="G459" s="17" t="s">
        <v>32</v>
      </c>
      <c r="H459" s="17">
        <v>6</v>
      </c>
      <c r="I459" s="17">
        <v>11.83</v>
      </c>
      <c r="J459" s="17">
        <v>62.687045793103444</v>
      </c>
      <c r="K459" s="17">
        <v>0.3</v>
      </c>
      <c r="N459" s="17" t="s">
        <v>18</v>
      </c>
    </row>
    <row r="460" spans="1:14" ht="15.75" customHeight="1" x14ac:dyDescent="0.2">
      <c r="A460" s="17" t="s">
        <v>62</v>
      </c>
      <c r="C460" s="17">
        <v>6</v>
      </c>
      <c r="D460" s="17">
        <v>10</v>
      </c>
      <c r="E460" s="17" t="s">
        <v>31</v>
      </c>
      <c r="F460" s="19" t="s">
        <v>45</v>
      </c>
      <c r="G460" s="17" t="s">
        <v>32</v>
      </c>
      <c r="H460" s="17">
        <v>6</v>
      </c>
      <c r="I460" s="17">
        <v>11.13</v>
      </c>
      <c r="J460" s="17">
        <v>71.999234403940889</v>
      </c>
      <c r="K460" s="17">
        <v>0</v>
      </c>
      <c r="N460" s="17" t="s">
        <v>18</v>
      </c>
    </row>
    <row r="461" spans="1:14" ht="15.75" customHeight="1" x14ac:dyDescent="0.2">
      <c r="A461" s="17" t="s">
        <v>62</v>
      </c>
      <c r="C461" s="17">
        <v>6</v>
      </c>
      <c r="D461" s="17">
        <v>11</v>
      </c>
      <c r="E461" s="17" t="s">
        <v>22</v>
      </c>
      <c r="F461" s="19" t="s">
        <v>43</v>
      </c>
      <c r="G461" s="17" t="s">
        <v>44</v>
      </c>
      <c r="H461" s="17">
        <v>3.76</v>
      </c>
      <c r="I461" s="17">
        <v>10.76</v>
      </c>
      <c r="J461" s="17">
        <v>68.384040512315266</v>
      </c>
      <c r="K461" s="17">
        <v>0</v>
      </c>
      <c r="N461" s="17" t="s">
        <v>18</v>
      </c>
    </row>
    <row r="462" spans="1:14" ht="15.75" customHeight="1" x14ac:dyDescent="0.2">
      <c r="A462" s="17" t="s">
        <v>62</v>
      </c>
      <c r="C462" s="17">
        <v>6</v>
      </c>
      <c r="D462" s="17">
        <v>12</v>
      </c>
      <c r="E462" s="17" t="s">
        <v>22</v>
      </c>
      <c r="F462" s="19" t="s">
        <v>45</v>
      </c>
      <c r="G462" s="17" t="s">
        <v>44</v>
      </c>
      <c r="H462" s="17">
        <v>3.76</v>
      </c>
      <c r="I462" s="17">
        <v>10.76</v>
      </c>
      <c r="J462" s="17">
        <v>68.554255921182261</v>
      </c>
      <c r="K462" s="17">
        <v>0</v>
      </c>
      <c r="N462" s="17" t="s">
        <v>18</v>
      </c>
    </row>
    <row r="463" spans="1:14" ht="15.75" customHeight="1" x14ac:dyDescent="0.2">
      <c r="A463" s="17" t="s">
        <v>62</v>
      </c>
      <c r="C463" s="17">
        <v>6</v>
      </c>
      <c r="D463" s="17">
        <v>13</v>
      </c>
      <c r="E463" s="17" t="s">
        <v>49</v>
      </c>
      <c r="F463" s="19" t="s">
        <v>43</v>
      </c>
      <c r="G463" s="17" t="s">
        <v>47</v>
      </c>
      <c r="H463" s="17">
        <v>4</v>
      </c>
      <c r="I463" s="17">
        <v>10.55</v>
      </c>
      <c r="J463" s="17">
        <v>65.345912906403939</v>
      </c>
      <c r="K463" s="17">
        <v>0</v>
      </c>
      <c r="N463" s="17" t="s">
        <v>18</v>
      </c>
    </row>
    <row r="464" spans="1:14" ht="15.75" customHeight="1" x14ac:dyDescent="0.2">
      <c r="A464" s="17" t="s">
        <v>62</v>
      </c>
      <c r="C464" s="17">
        <v>6</v>
      </c>
      <c r="D464" s="17">
        <v>14</v>
      </c>
      <c r="E464" s="17" t="s">
        <v>49</v>
      </c>
      <c r="F464" s="19" t="s">
        <v>45</v>
      </c>
      <c r="G464" s="17" t="s">
        <v>47</v>
      </c>
      <c r="H464" s="17">
        <v>4</v>
      </c>
      <c r="I464" s="17">
        <v>10.6</v>
      </c>
      <c r="J464" s="17">
        <v>67.824565123152709</v>
      </c>
      <c r="K464" s="17">
        <v>1.5</v>
      </c>
      <c r="N464" s="17" t="s">
        <v>18</v>
      </c>
    </row>
    <row r="465" spans="1:14" ht="15.75" customHeight="1" x14ac:dyDescent="0.2">
      <c r="A465" s="17" t="s">
        <v>62</v>
      </c>
      <c r="C465" s="17">
        <v>6</v>
      </c>
      <c r="D465" s="17">
        <v>15</v>
      </c>
      <c r="E465" s="17" t="s">
        <v>23</v>
      </c>
      <c r="F465" s="19" t="s">
        <v>43</v>
      </c>
      <c r="G465" s="17" t="s">
        <v>20</v>
      </c>
      <c r="H465" s="17">
        <v>9.6</v>
      </c>
      <c r="I465" s="17">
        <v>11.38</v>
      </c>
      <c r="J465" s="17">
        <v>69.430233931034479</v>
      </c>
      <c r="K465" s="17">
        <v>1</v>
      </c>
      <c r="N465" s="17" t="s">
        <v>18</v>
      </c>
    </row>
    <row r="466" spans="1:14" ht="15.75" customHeight="1" x14ac:dyDescent="0.2">
      <c r="A466" s="17" t="s">
        <v>62</v>
      </c>
      <c r="C466" s="17">
        <v>6</v>
      </c>
      <c r="D466" s="17">
        <v>16</v>
      </c>
      <c r="E466" s="17" t="s">
        <v>23</v>
      </c>
      <c r="F466" s="19" t="s">
        <v>45</v>
      </c>
      <c r="G466" s="17" t="s">
        <v>20</v>
      </c>
      <c r="H466" s="17">
        <v>9.6</v>
      </c>
      <c r="I466" s="17">
        <v>11.03</v>
      </c>
      <c r="J466" s="17">
        <v>72.886327724137928</v>
      </c>
      <c r="K466" s="17">
        <v>0</v>
      </c>
      <c r="N466" s="17" t="s">
        <v>18</v>
      </c>
    </row>
    <row r="467" spans="1:14" ht="15.75" customHeight="1" x14ac:dyDescent="0.2">
      <c r="A467" s="17" t="s">
        <v>62</v>
      </c>
      <c r="C467" s="17">
        <v>6</v>
      </c>
      <c r="D467" s="17">
        <v>17</v>
      </c>
      <c r="E467" s="17" t="s">
        <v>50</v>
      </c>
      <c r="F467" s="19" t="s">
        <v>43</v>
      </c>
      <c r="G467" s="17" t="s">
        <v>44</v>
      </c>
      <c r="H467" s="17" t="s">
        <v>25</v>
      </c>
      <c r="I467" s="17">
        <v>11.23</v>
      </c>
      <c r="J467" s="17">
        <v>71.960547783251229</v>
      </c>
      <c r="K467" s="17">
        <v>0.1</v>
      </c>
      <c r="N467" s="17" t="s">
        <v>18</v>
      </c>
    </row>
    <row r="468" spans="1:14" ht="15.75" customHeight="1" x14ac:dyDescent="0.2">
      <c r="A468" s="17" t="s">
        <v>62</v>
      </c>
      <c r="C468" s="17">
        <v>6</v>
      </c>
      <c r="D468" s="17">
        <v>18</v>
      </c>
      <c r="E468" s="17" t="s">
        <v>50</v>
      </c>
      <c r="F468" s="19" t="s">
        <v>45</v>
      </c>
      <c r="G468" s="17" t="s">
        <v>44</v>
      </c>
      <c r="H468" s="17" t="s">
        <v>25</v>
      </c>
      <c r="I468" s="17">
        <v>11.28</v>
      </c>
      <c r="J468" s="17">
        <v>73.019968945812806</v>
      </c>
      <c r="K468" s="17">
        <v>0.3</v>
      </c>
      <c r="N468" s="17" t="s">
        <v>18</v>
      </c>
    </row>
    <row r="469" spans="1:14" ht="15.75" customHeight="1" x14ac:dyDescent="0.2">
      <c r="A469" s="17" t="s">
        <v>62</v>
      </c>
      <c r="C469" s="17">
        <v>6</v>
      </c>
      <c r="D469" s="17">
        <v>19</v>
      </c>
      <c r="E469" s="17" t="s">
        <v>51</v>
      </c>
      <c r="F469" s="19" t="s">
        <v>43</v>
      </c>
      <c r="G469" s="17" t="s">
        <v>47</v>
      </c>
      <c r="H469" s="17" t="s">
        <v>52</v>
      </c>
      <c r="I469" s="17">
        <v>10.84</v>
      </c>
      <c r="J469" s="17">
        <v>71.553930561576351</v>
      </c>
      <c r="K469" s="17">
        <v>0</v>
      </c>
      <c r="N469" s="17" t="s">
        <v>18</v>
      </c>
    </row>
    <row r="470" spans="1:14" ht="15.75" customHeight="1" x14ac:dyDescent="0.2">
      <c r="A470" s="17" t="s">
        <v>62</v>
      </c>
      <c r="C470" s="17">
        <v>6</v>
      </c>
      <c r="D470" s="17">
        <v>20</v>
      </c>
      <c r="E470" s="17" t="s">
        <v>51</v>
      </c>
      <c r="F470" s="19" t="s">
        <v>45</v>
      </c>
      <c r="G470" s="17" t="s">
        <v>47</v>
      </c>
      <c r="H470" s="17" t="s">
        <v>52</v>
      </c>
      <c r="I470" s="17">
        <v>10.66</v>
      </c>
      <c r="J470" s="17">
        <v>67.1826237635468</v>
      </c>
      <c r="K470" s="17">
        <v>0</v>
      </c>
      <c r="N470" s="17" t="s">
        <v>18</v>
      </c>
    </row>
    <row r="471" spans="1:14" ht="15.75" customHeight="1" x14ac:dyDescent="0.2">
      <c r="A471" s="17" t="s">
        <v>62</v>
      </c>
      <c r="C471" s="17">
        <v>6</v>
      </c>
      <c r="D471" s="17">
        <v>21</v>
      </c>
      <c r="E471" s="17" t="s">
        <v>53</v>
      </c>
      <c r="F471" s="19" t="s">
        <v>43</v>
      </c>
      <c r="G471" s="17" t="s">
        <v>20</v>
      </c>
      <c r="H471" s="17" t="s">
        <v>54</v>
      </c>
      <c r="I471" s="17">
        <v>10.8</v>
      </c>
      <c r="J471" s="17">
        <v>77.88117911330049</v>
      </c>
      <c r="K471" s="17">
        <v>0.5</v>
      </c>
      <c r="N471" s="17" t="s">
        <v>18</v>
      </c>
    </row>
    <row r="472" spans="1:14" ht="15.75" customHeight="1" x14ac:dyDescent="0.2">
      <c r="A472" s="17" t="s">
        <v>62</v>
      </c>
      <c r="C472" s="17">
        <v>6</v>
      </c>
      <c r="D472" s="17">
        <v>22</v>
      </c>
      <c r="E472" s="17" t="s">
        <v>53</v>
      </c>
      <c r="F472" s="19" t="s">
        <v>45</v>
      </c>
      <c r="G472" s="17" t="s">
        <v>20</v>
      </c>
      <c r="H472" s="17" t="s">
        <v>54</v>
      </c>
      <c r="I472" s="17">
        <v>12.15</v>
      </c>
      <c r="J472" s="17">
        <v>71.759342068965509</v>
      </c>
      <c r="K472" s="17">
        <v>0</v>
      </c>
      <c r="N472" s="17" t="s">
        <v>18</v>
      </c>
    </row>
    <row r="473" spans="1:14" ht="15.75" customHeight="1" x14ac:dyDescent="0.2">
      <c r="A473" s="17" t="s">
        <v>62</v>
      </c>
      <c r="C473" s="17">
        <v>6</v>
      </c>
      <c r="D473" s="17">
        <v>23</v>
      </c>
      <c r="E473" s="17" t="s">
        <v>55</v>
      </c>
      <c r="F473" s="19" t="s">
        <v>43</v>
      </c>
      <c r="G473" s="17" t="s">
        <v>20</v>
      </c>
      <c r="H473" s="17" t="s">
        <v>56</v>
      </c>
      <c r="I473" s="17">
        <v>13.28</v>
      </c>
      <c r="J473" s="17">
        <v>66.411628453201971</v>
      </c>
      <c r="K473" s="17">
        <v>0</v>
      </c>
      <c r="N473" s="17" t="s">
        <v>18</v>
      </c>
    </row>
    <row r="474" spans="1:14" ht="15.75" customHeight="1" x14ac:dyDescent="0.2">
      <c r="A474" s="17" t="s">
        <v>62</v>
      </c>
      <c r="C474" s="17">
        <v>6</v>
      </c>
      <c r="D474" s="17">
        <v>24</v>
      </c>
      <c r="E474" s="17" t="s">
        <v>55</v>
      </c>
      <c r="F474" s="19" t="s">
        <v>45</v>
      </c>
      <c r="G474" s="17" t="s">
        <v>20</v>
      </c>
      <c r="H474" s="17" t="s">
        <v>56</v>
      </c>
      <c r="I474" s="17">
        <v>13.24</v>
      </c>
      <c r="J474" s="17">
        <v>65.780320788177349</v>
      </c>
      <c r="K474" s="17">
        <v>0.3</v>
      </c>
      <c r="N474" s="17" t="s">
        <v>18</v>
      </c>
    </row>
    <row r="475" spans="1:14" ht="15.75" customHeight="1" x14ac:dyDescent="0.2">
      <c r="A475" s="17" t="s">
        <v>62</v>
      </c>
      <c r="C475" s="17">
        <v>6</v>
      </c>
      <c r="D475" s="17">
        <v>25</v>
      </c>
      <c r="E475" s="17" t="s">
        <v>57</v>
      </c>
      <c r="F475" s="19" t="s">
        <v>43</v>
      </c>
      <c r="G475" s="17" t="s">
        <v>32</v>
      </c>
      <c r="H475" s="17" t="s">
        <v>56</v>
      </c>
      <c r="I475" s="17">
        <v>11.69</v>
      </c>
      <c r="J475" s="17">
        <v>68.134601694581278</v>
      </c>
      <c r="K475" s="17">
        <v>0.1</v>
      </c>
      <c r="N475" s="17" t="s">
        <v>18</v>
      </c>
    </row>
    <row r="476" spans="1:14" ht="15.75" customHeight="1" x14ac:dyDescent="0.2">
      <c r="A476" s="17" t="s">
        <v>62</v>
      </c>
      <c r="C476" s="17">
        <v>6</v>
      </c>
      <c r="D476" s="17">
        <v>26</v>
      </c>
      <c r="E476" s="17" t="s">
        <v>58</v>
      </c>
      <c r="F476" s="19" t="s">
        <v>45</v>
      </c>
      <c r="G476" s="17" t="s">
        <v>32</v>
      </c>
      <c r="H476" s="17" t="s">
        <v>56</v>
      </c>
      <c r="I476" s="17">
        <v>12.39</v>
      </c>
      <c r="J476" s="17">
        <v>67.427418088669967</v>
      </c>
      <c r="K476" s="17">
        <v>0</v>
      </c>
      <c r="N476" s="17" t="s">
        <v>18</v>
      </c>
    </row>
    <row r="477" spans="1:14" ht="15.75" customHeight="1" x14ac:dyDescent="0.2">
      <c r="A477" s="17" t="s">
        <v>62</v>
      </c>
      <c r="C477" s="17">
        <v>6</v>
      </c>
      <c r="D477" s="17">
        <v>27</v>
      </c>
      <c r="E477" s="17" t="s">
        <v>28</v>
      </c>
      <c r="F477" s="19" t="s">
        <v>59</v>
      </c>
      <c r="G477" s="17" t="s">
        <v>60</v>
      </c>
      <c r="H477" s="13" t="s">
        <v>29</v>
      </c>
      <c r="I477" s="17">
        <v>10.84</v>
      </c>
      <c r="J477" s="17">
        <v>67.55745434482759</v>
      </c>
      <c r="K477" s="17">
        <v>0.5</v>
      </c>
      <c r="N477" s="17" t="s">
        <v>18</v>
      </c>
    </row>
    <row r="478" spans="1:14" ht="15.75" customHeight="1" x14ac:dyDescent="0.2">
      <c r="A478" s="17" t="s">
        <v>62</v>
      </c>
      <c r="C478" s="17">
        <v>6</v>
      </c>
      <c r="D478" s="17">
        <v>28</v>
      </c>
      <c r="E478" s="17" t="s">
        <v>61</v>
      </c>
      <c r="F478" s="19" t="s">
        <v>29</v>
      </c>
      <c r="G478" s="17" t="s">
        <v>60</v>
      </c>
      <c r="H478" s="13" t="s">
        <v>29</v>
      </c>
      <c r="I478" s="17">
        <v>10.96</v>
      </c>
      <c r="J478" s="17">
        <v>65.598355862068956</v>
      </c>
      <c r="K478" s="17">
        <v>3.1</v>
      </c>
      <c r="N478" s="17" t="s">
        <v>18</v>
      </c>
    </row>
    <row r="479" spans="1:14" ht="15.75" customHeight="1" x14ac:dyDescent="0.2">
      <c r="A479" s="17" t="s">
        <v>33</v>
      </c>
      <c r="C479" s="17">
        <v>1</v>
      </c>
      <c r="D479" s="17">
        <v>1</v>
      </c>
      <c r="E479" s="17" t="s">
        <v>42</v>
      </c>
      <c r="F479" s="18" t="s">
        <v>43</v>
      </c>
      <c r="G479" s="17" t="s">
        <v>44</v>
      </c>
      <c r="H479" s="17">
        <v>4</v>
      </c>
      <c r="I479" s="17">
        <v>13.04</v>
      </c>
      <c r="J479" s="17">
        <v>55.944220946271052</v>
      </c>
      <c r="K479" s="17">
        <v>0.8</v>
      </c>
      <c r="N479" s="17" t="s">
        <v>18</v>
      </c>
    </row>
    <row r="480" spans="1:14" ht="15.75" customHeight="1" x14ac:dyDescent="0.2">
      <c r="A480" s="17" t="s">
        <v>33</v>
      </c>
      <c r="C480" s="17">
        <v>1</v>
      </c>
      <c r="D480" s="17">
        <v>2</v>
      </c>
      <c r="E480" s="17" t="s">
        <v>42</v>
      </c>
      <c r="F480" s="19" t="s">
        <v>45</v>
      </c>
      <c r="G480" s="17" t="s">
        <v>44</v>
      </c>
      <c r="H480" s="17">
        <v>4</v>
      </c>
      <c r="I480" s="17">
        <v>13.45</v>
      </c>
      <c r="J480" s="17">
        <v>67.655743993584593</v>
      </c>
      <c r="K480" s="17">
        <v>1.3</v>
      </c>
      <c r="N480" s="17" t="s">
        <v>18</v>
      </c>
    </row>
    <row r="481" spans="1:14" ht="15.75" customHeight="1" x14ac:dyDescent="0.2">
      <c r="A481" s="17" t="s">
        <v>33</v>
      </c>
      <c r="C481" s="17">
        <v>1</v>
      </c>
      <c r="D481" s="17">
        <v>3</v>
      </c>
      <c r="E481" s="17" t="s">
        <v>46</v>
      </c>
      <c r="F481" s="19" t="s">
        <v>43</v>
      </c>
      <c r="G481" s="17" t="s">
        <v>47</v>
      </c>
      <c r="H481" s="17">
        <v>5</v>
      </c>
      <c r="I481" s="17">
        <v>14.21</v>
      </c>
      <c r="J481" s="17">
        <v>52.743719518845225</v>
      </c>
      <c r="K481" s="17">
        <v>3.2</v>
      </c>
      <c r="N481" s="17" t="s">
        <v>18</v>
      </c>
    </row>
    <row r="482" spans="1:14" ht="15.75" customHeight="1" x14ac:dyDescent="0.2">
      <c r="A482" s="17" t="s">
        <v>33</v>
      </c>
      <c r="C482" s="17">
        <v>1</v>
      </c>
      <c r="D482" s="17">
        <v>4</v>
      </c>
      <c r="E482" s="17" t="s">
        <v>46</v>
      </c>
      <c r="F482" s="19" t="s">
        <v>45</v>
      </c>
      <c r="G482" s="17" t="s">
        <v>47</v>
      </c>
      <c r="H482" s="17">
        <v>5</v>
      </c>
      <c r="I482" s="17">
        <v>13.16</v>
      </c>
      <c r="J482" s="17">
        <v>46.031310986367288</v>
      </c>
      <c r="K482" s="17">
        <v>3.5</v>
      </c>
      <c r="N482" s="17" t="s">
        <v>18</v>
      </c>
    </row>
    <row r="483" spans="1:14" ht="15.75" customHeight="1" x14ac:dyDescent="0.2">
      <c r="A483" s="17" t="s">
        <v>33</v>
      </c>
      <c r="C483" s="17">
        <v>1</v>
      </c>
      <c r="D483" s="17">
        <v>5</v>
      </c>
      <c r="E483" s="17" t="s">
        <v>21</v>
      </c>
      <c r="F483" s="19" t="s">
        <v>43</v>
      </c>
      <c r="G483" s="17" t="s">
        <v>20</v>
      </c>
      <c r="H483" s="17">
        <v>6</v>
      </c>
      <c r="I483" s="17">
        <v>14.56</v>
      </c>
      <c r="J483" s="17">
        <v>66.568494466720125</v>
      </c>
      <c r="K483" s="17">
        <v>2.5</v>
      </c>
      <c r="N483" s="17" t="s">
        <v>18</v>
      </c>
    </row>
    <row r="484" spans="1:14" ht="15.75" customHeight="1" x14ac:dyDescent="0.2">
      <c r="A484" s="17" t="s">
        <v>33</v>
      </c>
      <c r="C484" s="17">
        <v>1</v>
      </c>
      <c r="D484" s="17">
        <v>6</v>
      </c>
      <c r="E484" s="17" t="s">
        <v>21</v>
      </c>
      <c r="F484" s="19" t="s">
        <v>45</v>
      </c>
      <c r="G484" s="17" t="s">
        <v>20</v>
      </c>
      <c r="H484" s="17">
        <v>6</v>
      </c>
      <c r="I484" s="17">
        <v>14.09</v>
      </c>
      <c r="J484" s="17">
        <v>60.22099165998398</v>
      </c>
      <c r="K484" s="17">
        <v>9.4</v>
      </c>
      <c r="N484" s="17" t="s">
        <v>18</v>
      </c>
    </row>
    <row r="485" spans="1:14" ht="15.75" customHeight="1" x14ac:dyDescent="0.2">
      <c r="A485" s="17" t="s">
        <v>33</v>
      </c>
      <c r="C485" s="17">
        <v>1</v>
      </c>
      <c r="D485" s="17">
        <v>7</v>
      </c>
      <c r="E485" s="17" t="s">
        <v>48</v>
      </c>
      <c r="F485" s="19" t="s">
        <v>43</v>
      </c>
      <c r="G485" s="17" t="s">
        <v>20</v>
      </c>
      <c r="H485" s="17">
        <v>16</v>
      </c>
      <c r="I485" s="17">
        <v>12.86</v>
      </c>
      <c r="J485" s="17">
        <v>72.701628356054528</v>
      </c>
      <c r="K485" s="17">
        <v>1.5</v>
      </c>
      <c r="N485" s="17" t="s">
        <v>18</v>
      </c>
    </row>
    <row r="486" spans="1:14" ht="15.75" customHeight="1" x14ac:dyDescent="0.2">
      <c r="A486" s="17" t="s">
        <v>33</v>
      </c>
      <c r="C486" s="17">
        <v>1</v>
      </c>
      <c r="D486" s="17">
        <v>8</v>
      </c>
      <c r="E486" s="17" t="s">
        <v>48</v>
      </c>
      <c r="F486" s="19" t="s">
        <v>45</v>
      </c>
      <c r="G486" s="17" t="s">
        <v>20</v>
      </c>
      <c r="H486" s="17">
        <v>16</v>
      </c>
      <c r="I486" s="17">
        <v>13.44</v>
      </c>
      <c r="J486" s="17">
        <v>58.180564875701705</v>
      </c>
      <c r="K486" s="17">
        <v>9.3000000000000007</v>
      </c>
      <c r="N486" s="17" t="s">
        <v>18</v>
      </c>
    </row>
    <row r="487" spans="1:14" ht="15.75" customHeight="1" x14ac:dyDescent="0.2">
      <c r="A487" s="17" t="s">
        <v>33</v>
      </c>
      <c r="C487" s="17">
        <v>1</v>
      </c>
      <c r="D487" s="17">
        <v>9</v>
      </c>
      <c r="E487" s="17" t="s">
        <v>31</v>
      </c>
      <c r="F487" s="19" t="s">
        <v>43</v>
      </c>
      <c r="G487" s="17" t="s">
        <v>32</v>
      </c>
      <c r="H487" s="17">
        <v>6</v>
      </c>
      <c r="I487" s="17">
        <v>13.02</v>
      </c>
      <c r="J487" s="17">
        <v>68.49259823576584</v>
      </c>
      <c r="K487" s="17">
        <v>4.5</v>
      </c>
      <c r="N487" s="17" t="s">
        <v>18</v>
      </c>
    </row>
    <row r="488" spans="1:14" ht="15.75" customHeight="1" x14ac:dyDescent="0.2">
      <c r="A488" s="17" t="s">
        <v>33</v>
      </c>
      <c r="C488" s="17">
        <v>1</v>
      </c>
      <c r="D488" s="17">
        <v>10</v>
      </c>
      <c r="E488" s="17" t="s">
        <v>31</v>
      </c>
      <c r="F488" s="19" t="s">
        <v>45</v>
      </c>
      <c r="G488" s="17" t="s">
        <v>32</v>
      </c>
      <c r="H488" s="17">
        <v>6</v>
      </c>
      <c r="I488" s="17">
        <v>13</v>
      </c>
      <c r="J488" s="17">
        <v>68.722100400962319</v>
      </c>
      <c r="K488" s="17">
        <v>1.8</v>
      </c>
      <c r="N488" s="17" t="s">
        <v>18</v>
      </c>
    </row>
    <row r="489" spans="1:14" ht="15.75" customHeight="1" x14ac:dyDescent="0.2">
      <c r="A489" s="17" t="s">
        <v>33</v>
      </c>
      <c r="C489" s="17">
        <v>1</v>
      </c>
      <c r="D489" s="17">
        <v>11</v>
      </c>
      <c r="E489" s="17" t="s">
        <v>22</v>
      </c>
      <c r="F489" s="19" t="s">
        <v>43</v>
      </c>
      <c r="G489" s="17" t="s">
        <v>44</v>
      </c>
      <c r="H489" s="17">
        <v>3.76</v>
      </c>
      <c r="I489" s="17">
        <v>13.21</v>
      </c>
      <c r="J489" s="17">
        <v>65.927274033680831</v>
      </c>
      <c r="K489" s="17">
        <v>4.3</v>
      </c>
      <c r="N489" s="17" t="s">
        <v>18</v>
      </c>
    </row>
    <row r="490" spans="1:14" ht="15.75" customHeight="1" x14ac:dyDescent="0.2">
      <c r="A490" s="17" t="s">
        <v>33</v>
      </c>
      <c r="C490" s="17">
        <v>1</v>
      </c>
      <c r="D490" s="17">
        <v>12</v>
      </c>
      <c r="E490" s="17" t="s">
        <v>22</v>
      </c>
      <c r="F490" s="19" t="s">
        <v>45</v>
      </c>
      <c r="G490" s="17" t="s">
        <v>44</v>
      </c>
      <c r="H490" s="17">
        <v>3.76</v>
      </c>
      <c r="I490" s="17">
        <v>12.76</v>
      </c>
      <c r="J490" s="17">
        <v>57.93411300721732</v>
      </c>
      <c r="K490" s="17">
        <v>5.0999999999999996</v>
      </c>
      <c r="N490" s="17" t="s">
        <v>18</v>
      </c>
    </row>
    <row r="491" spans="1:14" ht="15.75" customHeight="1" x14ac:dyDescent="0.2">
      <c r="A491" s="17" t="s">
        <v>33</v>
      </c>
      <c r="C491" s="17">
        <v>1</v>
      </c>
      <c r="D491" s="17">
        <v>13</v>
      </c>
      <c r="E491" s="17" t="s">
        <v>49</v>
      </c>
      <c r="F491" s="19" t="s">
        <v>43</v>
      </c>
      <c r="G491" s="17" t="s">
        <v>47</v>
      </c>
      <c r="H491" s="17">
        <v>4</v>
      </c>
      <c r="I491" s="17">
        <v>12.88</v>
      </c>
      <c r="J491" s="17">
        <v>65.993128307939045</v>
      </c>
      <c r="K491" s="17">
        <v>5.0999999999999996</v>
      </c>
      <c r="N491" s="17" t="s">
        <v>18</v>
      </c>
    </row>
    <row r="492" spans="1:14" ht="15.75" customHeight="1" x14ac:dyDescent="0.2">
      <c r="A492" s="17" t="s">
        <v>33</v>
      </c>
      <c r="C492" s="17">
        <v>1</v>
      </c>
      <c r="D492" s="17">
        <v>14</v>
      </c>
      <c r="E492" s="17" t="s">
        <v>49</v>
      </c>
      <c r="F492" s="19" t="s">
        <v>45</v>
      </c>
      <c r="G492" s="17" t="s">
        <v>47</v>
      </c>
      <c r="H492" s="17">
        <v>4</v>
      </c>
      <c r="I492" s="17">
        <v>13.64</v>
      </c>
      <c r="J492" s="17">
        <v>51.673819470729761</v>
      </c>
      <c r="K492" s="17">
        <v>5.9</v>
      </c>
      <c r="N492" s="17" t="s">
        <v>18</v>
      </c>
    </row>
    <row r="493" spans="1:14" ht="15.75" customHeight="1" x14ac:dyDescent="0.2">
      <c r="A493" s="17" t="s">
        <v>33</v>
      </c>
      <c r="C493" s="17">
        <v>1</v>
      </c>
      <c r="D493" s="17">
        <v>15</v>
      </c>
      <c r="E493" s="17" t="s">
        <v>23</v>
      </c>
      <c r="F493" s="19" t="s">
        <v>43</v>
      </c>
      <c r="G493" s="17" t="s">
        <v>20</v>
      </c>
      <c r="H493" s="17">
        <v>9.6</v>
      </c>
      <c r="I493" s="17">
        <v>13.85</v>
      </c>
      <c r="J493" s="17">
        <v>57.439117241379307</v>
      </c>
      <c r="K493" s="17">
        <v>8.4</v>
      </c>
      <c r="N493" s="17" t="s">
        <v>18</v>
      </c>
    </row>
    <row r="494" spans="1:14" ht="15.75" customHeight="1" x14ac:dyDescent="0.2">
      <c r="A494" s="17" t="s">
        <v>33</v>
      </c>
      <c r="C494" s="17">
        <v>1</v>
      </c>
      <c r="D494" s="17">
        <v>16</v>
      </c>
      <c r="E494" s="17" t="s">
        <v>23</v>
      </c>
      <c r="F494" s="19" t="s">
        <v>45</v>
      </c>
      <c r="G494" s="17" t="s">
        <v>20</v>
      </c>
      <c r="H494" s="17">
        <v>9.6</v>
      </c>
      <c r="I494" s="17">
        <v>14.06</v>
      </c>
      <c r="J494" s="17">
        <v>52.600871595829993</v>
      </c>
      <c r="K494" s="17">
        <v>6</v>
      </c>
      <c r="N494" s="17" t="s">
        <v>18</v>
      </c>
    </row>
    <row r="495" spans="1:14" ht="15.75" customHeight="1" x14ac:dyDescent="0.2">
      <c r="A495" s="17" t="s">
        <v>33</v>
      </c>
      <c r="C495" s="17">
        <v>1</v>
      </c>
      <c r="D495" s="17">
        <v>17</v>
      </c>
      <c r="E495" s="17" t="s">
        <v>50</v>
      </c>
      <c r="F495" s="19" t="s">
        <v>43</v>
      </c>
      <c r="G495" s="17" t="s">
        <v>44</v>
      </c>
      <c r="H495" s="17" t="s">
        <v>25</v>
      </c>
      <c r="I495" s="17">
        <v>13.15</v>
      </c>
      <c r="J495" s="17">
        <v>71.490390216519643</v>
      </c>
      <c r="K495" s="17">
        <v>0.9</v>
      </c>
      <c r="N495" s="17" t="s">
        <v>18</v>
      </c>
    </row>
    <row r="496" spans="1:14" ht="15.75" customHeight="1" x14ac:dyDescent="0.2">
      <c r="A496" s="17" t="s">
        <v>33</v>
      </c>
      <c r="C496" s="17">
        <v>1</v>
      </c>
      <c r="D496" s="17">
        <v>18</v>
      </c>
      <c r="E496" s="17" t="s">
        <v>50</v>
      </c>
      <c r="F496" s="19" t="s">
        <v>45</v>
      </c>
      <c r="G496" s="17" t="s">
        <v>44</v>
      </c>
      <c r="H496" s="17" t="s">
        <v>25</v>
      </c>
      <c r="I496" s="17">
        <v>12.65</v>
      </c>
      <c r="J496" s="17">
        <v>57.805986912590214</v>
      </c>
      <c r="K496" s="17">
        <v>4.7</v>
      </c>
      <c r="N496" s="17" t="s">
        <v>18</v>
      </c>
    </row>
    <row r="497" spans="1:14" ht="15.75" customHeight="1" x14ac:dyDescent="0.2">
      <c r="A497" s="17" t="s">
        <v>33</v>
      </c>
      <c r="C497" s="17">
        <v>1</v>
      </c>
      <c r="D497" s="17">
        <v>19</v>
      </c>
      <c r="E497" s="17" t="s">
        <v>51</v>
      </c>
      <c r="F497" s="19" t="s">
        <v>43</v>
      </c>
      <c r="G497" s="17" t="s">
        <v>47</v>
      </c>
      <c r="H497" s="17" t="s">
        <v>52</v>
      </c>
      <c r="I497" s="17">
        <v>12.96</v>
      </c>
      <c r="J497" s="17">
        <v>53.301906976744185</v>
      </c>
      <c r="K497" s="17">
        <v>4.5</v>
      </c>
      <c r="N497" s="17" t="s">
        <v>18</v>
      </c>
    </row>
    <row r="498" spans="1:14" ht="15.75" customHeight="1" x14ac:dyDescent="0.2">
      <c r="A498" s="17" t="s">
        <v>33</v>
      </c>
      <c r="C498" s="17">
        <v>1</v>
      </c>
      <c r="D498" s="17">
        <v>20</v>
      </c>
      <c r="E498" s="17" t="s">
        <v>51</v>
      </c>
      <c r="F498" s="19" t="s">
        <v>45</v>
      </c>
      <c r="G498" s="17" t="s">
        <v>47</v>
      </c>
      <c r="H498" s="17" t="s">
        <v>52</v>
      </c>
      <c r="I498" s="17">
        <v>13.15</v>
      </c>
      <c r="J498" s="17">
        <v>52.757707778668809</v>
      </c>
      <c r="K498" s="17">
        <v>4.3</v>
      </c>
      <c r="N498" s="17" t="s">
        <v>18</v>
      </c>
    </row>
    <row r="499" spans="1:14" ht="15.75" customHeight="1" x14ac:dyDescent="0.2">
      <c r="A499" s="17" t="s">
        <v>33</v>
      </c>
      <c r="C499" s="17">
        <v>1</v>
      </c>
      <c r="D499" s="17">
        <v>21</v>
      </c>
      <c r="E499" s="17" t="s">
        <v>53</v>
      </c>
      <c r="F499" s="19" t="s">
        <v>43</v>
      </c>
      <c r="G499" s="17" t="s">
        <v>20</v>
      </c>
      <c r="H499" s="17" t="s">
        <v>54</v>
      </c>
      <c r="I499" s="17">
        <v>12.93</v>
      </c>
      <c r="J499" s="17">
        <v>66.09606078588611</v>
      </c>
      <c r="K499" s="17">
        <v>7.1</v>
      </c>
      <c r="N499" s="17" t="s">
        <v>18</v>
      </c>
    </row>
    <row r="500" spans="1:14" ht="15.75" customHeight="1" x14ac:dyDescent="0.2">
      <c r="A500" s="17" t="s">
        <v>33</v>
      </c>
      <c r="C500" s="17">
        <v>1</v>
      </c>
      <c r="D500" s="17">
        <v>22</v>
      </c>
      <c r="E500" s="17" t="s">
        <v>53</v>
      </c>
      <c r="F500" s="19" t="s">
        <v>45</v>
      </c>
      <c r="G500" s="17" t="s">
        <v>20</v>
      </c>
      <c r="H500" s="17" t="s">
        <v>54</v>
      </c>
      <c r="I500" s="17">
        <v>13.43</v>
      </c>
      <c r="J500" s="17">
        <v>51.457932959101853</v>
      </c>
      <c r="K500" s="17">
        <v>5.9</v>
      </c>
      <c r="N500" s="17" t="s">
        <v>18</v>
      </c>
    </row>
    <row r="501" spans="1:14" ht="15.75" customHeight="1" x14ac:dyDescent="0.2">
      <c r="A501" s="17" t="s">
        <v>33</v>
      </c>
      <c r="C501" s="17">
        <v>1</v>
      </c>
      <c r="D501" s="17">
        <v>23</v>
      </c>
      <c r="E501" s="17" t="s">
        <v>55</v>
      </c>
      <c r="F501" s="19" t="s">
        <v>43</v>
      </c>
      <c r="G501" s="17" t="s">
        <v>20</v>
      </c>
      <c r="H501" s="17" t="s">
        <v>56</v>
      </c>
      <c r="I501" s="17">
        <v>12.77</v>
      </c>
      <c r="J501" s="17">
        <v>48.441382582197278</v>
      </c>
      <c r="K501" s="17">
        <v>2.4</v>
      </c>
      <c r="N501" s="17" t="s">
        <v>18</v>
      </c>
    </row>
    <row r="502" spans="1:14" ht="15.75" customHeight="1" x14ac:dyDescent="0.2">
      <c r="A502" s="17" t="s">
        <v>33</v>
      </c>
      <c r="C502" s="17">
        <v>1</v>
      </c>
      <c r="D502" s="17">
        <v>24</v>
      </c>
      <c r="E502" s="17" t="s">
        <v>55</v>
      </c>
      <c r="F502" s="19" t="s">
        <v>45</v>
      </c>
      <c r="G502" s="17" t="s">
        <v>20</v>
      </c>
      <c r="H502" s="17" t="s">
        <v>56</v>
      </c>
      <c r="I502" s="17">
        <v>13.69</v>
      </c>
      <c r="J502" s="17">
        <v>65.780800962309556</v>
      </c>
      <c r="K502" s="17">
        <v>9.1</v>
      </c>
      <c r="N502" s="17" t="s">
        <v>18</v>
      </c>
    </row>
    <row r="503" spans="1:14" ht="15.75" customHeight="1" x14ac:dyDescent="0.2">
      <c r="A503" s="17" t="s">
        <v>33</v>
      </c>
      <c r="C503" s="17">
        <v>1</v>
      </c>
      <c r="D503" s="17">
        <v>25</v>
      </c>
      <c r="E503" s="17" t="s">
        <v>57</v>
      </c>
      <c r="F503" s="19" t="s">
        <v>43</v>
      </c>
      <c r="G503" s="17" t="s">
        <v>32</v>
      </c>
      <c r="H503" s="17" t="s">
        <v>56</v>
      </c>
      <c r="I503" s="17">
        <v>13.66</v>
      </c>
      <c r="J503" s="17">
        <v>50.113585116279069</v>
      </c>
      <c r="K503" s="17">
        <v>3</v>
      </c>
      <c r="N503" s="17" t="s">
        <v>18</v>
      </c>
    </row>
    <row r="504" spans="1:14" ht="15.75" customHeight="1" x14ac:dyDescent="0.2">
      <c r="A504" s="17" t="s">
        <v>33</v>
      </c>
      <c r="C504" s="17">
        <v>1</v>
      </c>
      <c r="D504" s="17">
        <v>26</v>
      </c>
      <c r="E504" s="17" t="s">
        <v>58</v>
      </c>
      <c r="F504" s="19" t="s">
        <v>45</v>
      </c>
      <c r="G504" s="17" t="s">
        <v>32</v>
      </c>
      <c r="H504" s="17" t="s">
        <v>56</v>
      </c>
      <c r="I504" s="17">
        <v>12.98</v>
      </c>
      <c r="J504" s="17">
        <v>55.039408757016851</v>
      </c>
      <c r="K504" s="17">
        <v>1.5</v>
      </c>
      <c r="N504" s="17" t="s">
        <v>18</v>
      </c>
    </row>
    <row r="505" spans="1:14" ht="15.75" customHeight="1" x14ac:dyDescent="0.2">
      <c r="A505" s="17" t="s">
        <v>33</v>
      </c>
      <c r="C505" s="17">
        <v>1</v>
      </c>
      <c r="D505" s="17">
        <v>27</v>
      </c>
      <c r="E505" s="17" t="s">
        <v>28</v>
      </c>
      <c r="F505" s="19" t="s">
        <v>59</v>
      </c>
      <c r="G505" s="17" t="s">
        <v>60</v>
      </c>
      <c r="H505" s="13" t="s">
        <v>29</v>
      </c>
      <c r="I505" s="17">
        <v>12.83</v>
      </c>
      <c r="J505" s="17">
        <v>51.491347201283091</v>
      </c>
      <c r="K505" s="17">
        <v>10.4</v>
      </c>
      <c r="N505" s="17" t="s">
        <v>18</v>
      </c>
    </row>
    <row r="506" spans="1:14" ht="15.75" customHeight="1" x14ac:dyDescent="0.2">
      <c r="A506" s="17" t="s">
        <v>33</v>
      </c>
      <c r="C506" s="17">
        <v>1</v>
      </c>
      <c r="D506" s="17">
        <v>28</v>
      </c>
      <c r="E506" s="17" t="s">
        <v>61</v>
      </c>
      <c r="F506" s="19" t="s">
        <v>29</v>
      </c>
      <c r="G506" s="17" t="s">
        <v>60</v>
      </c>
      <c r="H506" s="13" t="s">
        <v>29</v>
      </c>
      <c r="I506" s="17">
        <v>13.62</v>
      </c>
      <c r="J506" s="17">
        <v>65.480736487570169</v>
      </c>
      <c r="K506" s="17">
        <v>10.4</v>
      </c>
      <c r="N506" s="17" t="s">
        <v>18</v>
      </c>
    </row>
    <row r="507" spans="1:14" ht="15.75" customHeight="1" x14ac:dyDescent="0.2">
      <c r="A507" s="17" t="s">
        <v>33</v>
      </c>
      <c r="C507" s="17">
        <v>2</v>
      </c>
      <c r="D507" s="17">
        <v>1</v>
      </c>
      <c r="E507" s="17" t="s">
        <v>42</v>
      </c>
      <c r="F507" s="18" t="s">
        <v>43</v>
      </c>
      <c r="G507" s="17" t="s">
        <v>44</v>
      </c>
      <c r="H507" s="17">
        <v>4</v>
      </c>
      <c r="I507" s="17">
        <v>12.74</v>
      </c>
      <c r="J507" s="17">
        <v>66.650731772253408</v>
      </c>
      <c r="K507" s="17">
        <v>0.5</v>
      </c>
      <c r="N507" s="17" t="s">
        <v>18</v>
      </c>
    </row>
    <row r="508" spans="1:14" ht="15.75" customHeight="1" x14ac:dyDescent="0.2">
      <c r="A508" s="17" t="s">
        <v>33</v>
      </c>
      <c r="C508" s="17">
        <v>2</v>
      </c>
      <c r="D508" s="17">
        <v>2</v>
      </c>
      <c r="E508" s="17" t="s">
        <v>42</v>
      </c>
      <c r="F508" s="19" t="s">
        <v>45</v>
      </c>
      <c r="G508" s="17" t="s">
        <v>44</v>
      </c>
      <c r="H508" s="17">
        <v>4</v>
      </c>
      <c r="I508" s="17">
        <v>13.04</v>
      </c>
      <c r="J508" s="17">
        <v>57.666348837209306</v>
      </c>
      <c r="K508" s="17">
        <v>1.1000000000000001</v>
      </c>
      <c r="N508" s="17" t="s">
        <v>18</v>
      </c>
    </row>
    <row r="509" spans="1:14" ht="15.75" customHeight="1" x14ac:dyDescent="0.2">
      <c r="A509" s="17" t="s">
        <v>33</v>
      </c>
      <c r="C509" s="17">
        <v>2</v>
      </c>
      <c r="D509" s="17">
        <v>3</v>
      </c>
      <c r="E509" s="17" t="s">
        <v>46</v>
      </c>
      <c r="F509" s="19" t="s">
        <v>43</v>
      </c>
      <c r="G509" s="17" t="s">
        <v>47</v>
      </c>
      <c r="H509" s="17">
        <v>5</v>
      </c>
      <c r="I509" s="17">
        <v>13.46</v>
      </c>
      <c r="J509" s="17">
        <v>65.096389254210109</v>
      </c>
      <c r="K509" s="17">
        <v>2.2999999999999998</v>
      </c>
      <c r="N509" s="17" t="s">
        <v>18</v>
      </c>
    </row>
    <row r="510" spans="1:14" ht="15.75" customHeight="1" x14ac:dyDescent="0.2">
      <c r="A510" s="17" t="s">
        <v>33</v>
      </c>
      <c r="C510" s="17">
        <v>2</v>
      </c>
      <c r="D510" s="17">
        <v>4</v>
      </c>
      <c r="E510" s="17" t="s">
        <v>46</v>
      </c>
      <c r="F510" s="19" t="s">
        <v>45</v>
      </c>
      <c r="G510" s="17" t="s">
        <v>47</v>
      </c>
      <c r="H510" s="17">
        <v>5</v>
      </c>
      <c r="I510" s="17">
        <v>13.05</v>
      </c>
      <c r="J510" s="17">
        <v>52.374466720128311</v>
      </c>
      <c r="K510" s="17">
        <v>2.8</v>
      </c>
      <c r="N510" s="17" t="s">
        <v>18</v>
      </c>
    </row>
    <row r="511" spans="1:14" ht="15.75" customHeight="1" x14ac:dyDescent="0.2">
      <c r="A511" s="17" t="s">
        <v>33</v>
      </c>
      <c r="C511" s="17">
        <v>2</v>
      </c>
      <c r="D511" s="17">
        <v>5</v>
      </c>
      <c r="E511" s="17" t="s">
        <v>21</v>
      </c>
      <c r="F511" s="19" t="s">
        <v>43</v>
      </c>
      <c r="G511" s="17" t="s">
        <v>20</v>
      </c>
      <c r="H511" s="17">
        <v>6</v>
      </c>
      <c r="I511" s="17">
        <v>12.78</v>
      </c>
      <c r="J511" s="17">
        <v>67.066626335204489</v>
      </c>
      <c r="K511" s="17">
        <v>2.9</v>
      </c>
      <c r="N511" s="17" t="s">
        <v>18</v>
      </c>
    </row>
    <row r="512" spans="1:14" ht="15.75" customHeight="1" x14ac:dyDescent="0.2">
      <c r="A512" s="17" t="s">
        <v>33</v>
      </c>
      <c r="C512" s="17">
        <v>2</v>
      </c>
      <c r="D512" s="17">
        <v>6</v>
      </c>
      <c r="E512" s="17" t="s">
        <v>21</v>
      </c>
      <c r="F512" s="19" t="s">
        <v>45</v>
      </c>
      <c r="G512" s="17" t="s">
        <v>20</v>
      </c>
      <c r="H512" s="17">
        <v>6</v>
      </c>
      <c r="I512" s="17">
        <v>13.15</v>
      </c>
      <c r="J512" s="17">
        <v>55.323563720930238</v>
      </c>
      <c r="K512" s="17">
        <v>4.3</v>
      </c>
      <c r="N512" s="17" t="s">
        <v>18</v>
      </c>
    </row>
    <row r="513" spans="1:14" ht="15.75" customHeight="1" x14ac:dyDescent="0.2">
      <c r="A513" s="17" t="s">
        <v>33</v>
      </c>
      <c r="C513" s="17">
        <v>2</v>
      </c>
      <c r="D513" s="17">
        <v>7</v>
      </c>
      <c r="E513" s="17" t="s">
        <v>48</v>
      </c>
      <c r="F513" s="19" t="s">
        <v>43</v>
      </c>
      <c r="G513" s="17" t="s">
        <v>20</v>
      </c>
      <c r="H513" s="17">
        <v>16</v>
      </c>
      <c r="I513" s="17">
        <v>12.76</v>
      </c>
      <c r="J513" s="17">
        <v>46.569882277465929</v>
      </c>
      <c r="K513" s="17">
        <v>3.7</v>
      </c>
      <c r="N513" s="17" t="s">
        <v>18</v>
      </c>
    </row>
    <row r="514" spans="1:14" ht="15.75" customHeight="1" x14ac:dyDescent="0.2">
      <c r="A514" s="17" t="s">
        <v>33</v>
      </c>
      <c r="C514" s="17">
        <v>2</v>
      </c>
      <c r="D514" s="17">
        <v>8</v>
      </c>
      <c r="E514" s="17" t="s">
        <v>48</v>
      </c>
      <c r="F514" s="19" t="s">
        <v>45</v>
      </c>
      <c r="G514" s="17" t="s">
        <v>20</v>
      </c>
      <c r="H514" s="17">
        <v>16</v>
      </c>
      <c r="I514" s="17">
        <v>12.73</v>
      </c>
      <c r="J514" s="17">
        <v>54.891115348837204</v>
      </c>
      <c r="K514" s="17">
        <v>5.4</v>
      </c>
      <c r="N514" s="17" t="s">
        <v>18</v>
      </c>
    </row>
    <row r="515" spans="1:14" ht="15.75" customHeight="1" x14ac:dyDescent="0.2">
      <c r="A515" s="17" t="s">
        <v>33</v>
      </c>
      <c r="C515" s="17">
        <v>2</v>
      </c>
      <c r="D515" s="17">
        <v>9</v>
      </c>
      <c r="E515" s="17" t="s">
        <v>31</v>
      </c>
      <c r="F515" s="19" t="s">
        <v>43</v>
      </c>
      <c r="G515" s="17" t="s">
        <v>32</v>
      </c>
      <c r="H515" s="17">
        <v>6</v>
      </c>
      <c r="I515" s="17">
        <v>12.69</v>
      </c>
      <c r="J515" s="17">
        <v>62.124726287088997</v>
      </c>
      <c r="K515" s="17">
        <v>3.2</v>
      </c>
      <c r="N515" s="17" t="s">
        <v>18</v>
      </c>
    </row>
    <row r="516" spans="1:14" ht="15.75" customHeight="1" x14ac:dyDescent="0.2">
      <c r="A516" s="17" t="s">
        <v>33</v>
      </c>
      <c r="C516" s="17">
        <v>2</v>
      </c>
      <c r="D516" s="17">
        <v>10</v>
      </c>
      <c r="E516" s="17" t="s">
        <v>31</v>
      </c>
      <c r="F516" s="19" t="s">
        <v>45</v>
      </c>
      <c r="G516" s="17" t="s">
        <v>32</v>
      </c>
      <c r="H516" s="17">
        <v>6</v>
      </c>
      <c r="I516" s="17">
        <v>12.72</v>
      </c>
      <c r="J516" s="17">
        <v>50.368913552526053</v>
      </c>
      <c r="K516" s="17">
        <v>3.4</v>
      </c>
      <c r="N516" s="17" t="s">
        <v>18</v>
      </c>
    </row>
    <row r="517" spans="1:14" ht="15.75" customHeight="1" x14ac:dyDescent="0.2">
      <c r="A517" s="17" t="s">
        <v>33</v>
      </c>
      <c r="C517" s="17">
        <v>2</v>
      </c>
      <c r="D517" s="17">
        <v>11</v>
      </c>
      <c r="E517" s="17" t="s">
        <v>22</v>
      </c>
      <c r="F517" s="19" t="s">
        <v>43</v>
      </c>
      <c r="G517" s="17" t="s">
        <v>44</v>
      </c>
      <c r="H517" s="17">
        <v>3.76</v>
      </c>
      <c r="I517" s="17">
        <v>13.6</v>
      </c>
      <c r="J517" s="17">
        <v>70.258740240577396</v>
      </c>
      <c r="K517" s="17">
        <v>4.5999999999999996</v>
      </c>
      <c r="N517" s="17" t="s">
        <v>18</v>
      </c>
    </row>
    <row r="518" spans="1:14" ht="15.75" customHeight="1" x14ac:dyDescent="0.2">
      <c r="A518" s="17" t="s">
        <v>33</v>
      </c>
      <c r="C518" s="17">
        <v>2</v>
      </c>
      <c r="D518" s="17">
        <v>12</v>
      </c>
      <c r="E518" s="17" t="s">
        <v>22</v>
      </c>
      <c r="F518" s="19" t="s">
        <v>45</v>
      </c>
      <c r="G518" s="17" t="s">
        <v>44</v>
      </c>
      <c r="H518" s="17">
        <v>3.76</v>
      </c>
      <c r="I518" s="17">
        <v>13.61</v>
      </c>
      <c r="J518" s="17">
        <v>58.269357722534096</v>
      </c>
      <c r="K518" s="17">
        <v>7</v>
      </c>
      <c r="N518" s="17" t="s">
        <v>18</v>
      </c>
    </row>
    <row r="519" spans="1:14" ht="15.75" customHeight="1" x14ac:dyDescent="0.2">
      <c r="A519" s="17" t="s">
        <v>33</v>
      </c>
      <c r="C519" s="17">
        <v>2</v>
      </c>
      <c r="D519" s="17">
        <v>13</v>
      </c>
      <c r="E519" s="17" t="s">
        <v>49</v>
      </c>
      <c r="F519" s="19" t="s">
        <v>43</v>
      </c>
      <c r="G519" s="17" t="s">
        <v>47</v>
      </c>
      <c r="H519" s="17">
        <v>4</v>
      </c>
      <c r="I519" s="17">
        <v>13.54</v>
      </c>
      <c r="J519" s="17">
        <v>69.993580433039298</v>
      </c>
      <c r="K519" s="17">
        <v>3.2</v>
      </c>
      <c r="N519" s="17" t="s">
        <v>18</v>
      </c>
    </row>
    <row r="520" spans="1:14" ht="15.75" customHeight="1" x14ac:dyDescent="0.2">
      <c r="A520" s="17" t="s">
        <v>33</v>
      </c>
      <c r="C520" s="17">
        <v>2</v>
      </c>
      <c r="D520" s="17">
        <v>14</v>
      </c>
      <c r="E520" s="17" t="s">
        <v>49</v>
      </c>
      <c r="F520" s="19" t="s">
        <v>45</v>
      </c>
      <c r="G520" s="17" t="s">
        <v>47</v>
      </c>
      <c r="H520" s="17">
        <v>4</v>
      </c>
      <c r="I520" s="17">
        <v>12.96</v>
      </c>
      <c r="J520" s="17">
        <v>54.921494402566154</v>
      </c>
      <c r="K520" s="17">
        <v>7.5</v>
      </c>
      <c r="N520" s="17" t="s">
        <v>18</v>
      </c>
    </row>
    <row r="521" spans="1:14" ht="15.75" customHeight="1" x14ac:dyDescent="0.2">
      <c r="A521" s="17" t="s">
        <v>33</v>
      </c>
      <c r="C521" s="17">
        <v>2</v>
      </c>
      <c r="D521" s="17">
        <v>15</v>
      </c>
      <c r="E521" s="17" t="s">
        <v>23</v>
      </c>
      <c r="F521" s="19" t="s">
        <v>43</v>
      </c>
      <c r="G521" s="17" t="s">
        <v>20</v>
      </c>
      <c r="H521" s="17">
        <v>9.6</v>
      </c>
      <c r="I521" s="17">
        <v>13.01</v>
      </c>
      <c r="J521" s="17">
        <v>56.410747265437045</v>
      </c>
      <c r="K521" s="17">
        <v>6.3</v>
      </c>
      <c r="N521" s="17" t="s">
        <v>18</v>
      </c>
    </row>
    <row r="522" spans="1:14" ht="15.75" customHeight="1" x14ac:dyDescent="0.2">
      <c r="A522" s="17" t="s">
        <v>33</v>
      </c>
      <c r="C522" s="17">
        <v>2</v>
      </c>
      <c r="D522" s="17">
        <v>16</v>
      </c>
      <c r="E522" s="17" t="s">
        <v>23</v>
      </c>
      <c r="F522" s="19" t="s">
        <v>45</v>
      </c>
      <c r="G522" s="17" t="s">
        <v>20</v>
      </c>
      <c r="H522" s="17">
        <v>9.6</v>
      </c>
      <c r="I522" s="17">
        <v>13.52</v>
      </c>
      <c r="J522" s="17">
        <v>60.341254210104253</v>
      </c>
      <c r="K522" s="17">
        <v>2.5</v>
      </c>
      <c r="N522" s="17" t="s">
        <v>18</v>
      </c>
    </row>
    <row r="523" spans="1:14" ht="15.75" customHeight="1" x14ac:dyDescent="0.2">
      <c r="A523" s="17" t="s">
        <v>33</v>
      </c>
      <c r="C523" s="17">
        <v>2</v>
      </c>
      <c r="D523" s="17">
        <v>17</v>
      </c>
      <c r="E523" s="17" t="s">
        <v>50</v>
      </c>
      <c r="F523" s="19" t="s">
        <v>43</v>
      </c>
      <c r="G523" s="17" t="s">
        <v>44</v>
      </c>
      <c r="H523" s="17" t="s">
        <v>25</v>
      </c>
      <c r="I523" s="17">
        <v>13.57</v>
      </c>
      <c r="J523" s="17">
        <v>55.925520769847637</v>
      </c>
      <c r="K523" s="17">
        <v>0.7</v>
      </c>
      <c r="N523" s="17" t="s">
        <v>18</v>
      </c>
    </row>
    <row r="524" spans="1:14" ht="15.75" customHeight="1" x14ac:dyDescent="0.2">
      <c r="A524" s="17" t="s">
        <v>33</v>
      </c>
      <c r="C524" s="17">
        <v>2</v>
      </c>
      <c r="D524" s="17">
        <v>18</v>
      </c>
      <c r="E524" s="17" t="s">
        <v>50</v>
      </c>
      <c r="F524" s="19" t="s">
        <v>45</v>
      </c>
      <c r="G524" s="17" t="s">
        <v>44</v>
      </c>
      <c r="H524" s="17" t="s">
        <v>25</v>
      </c>
      <c r="I524" s="17">
        <v>13.47</v>
      </c>
      <c r="J524" s="17">
        <v>68.950046158781078</v>
      </c>
      <c r="K524" s="17">
        <v>1.3</v>
      </c>
      <c r="N524" s="17" t="s">
        <v>18</v>
      </c>
    </row>
    <row r="525" spans="1:14" ht="15.75" customHeight="1" x14ac:dyDescent="0.2">
      <c r="A525" s="17" t="s">
        <v>33</v>
      </c>
      <c r="C525" s="17">
        <v>2</v>
      </c>
      <c r="D525" s="17">
        <v>19</v>
      </c>
      <c r="E525" s="17" t="s">
        <v>51</v>
      </c>
      <c r="F525" s="19" t="s">
        <v>43</v>
      </c>
      <c r="G525" s="17" t="s">
        <v>47</v>
      </c>
      <c r="H525" s="17" t="s">
        <v>52</v>
      </c>
      <c r="I525" s="17">
        <v>13.85</v>
      </c>
      <c r="J525" s="17">
        <v>51.296179149959904</v>
      </c>
      <c r="K525" s="17">
        <v>2.5</v>
      </c>
      <c r="N525" s="17" t="s">
        <v>18</v>
      </c>
    </row>
    <row r="526" spans="1:14" ht="15.75" customHeight="1" x14ac:dyDescent="0.2">
      <c r="A526" s="17" t="s">
        <v>33</v>
      </c>
      <c r="C526" s="17">
        <v>2</v>
      </c>
      <c r="D526" s="17">
        <v>20</v>
      </c>
      <c r="E526" s="17" t="s">
        <v>51</v>
      </c>
      <c r="F526" s="19" t="s">
        <v>45</v>
      </c>
      <c r="G526" s="17" t="s">
        <v>47</v>
      </c>
      <c r="H526" s="17" t="s">
        <v>52</v>
      </c>
      <c r="I526" s="17">
        <v>13.95</v>
      </c>
      <c r="J526" s="17">
        <v>55.098528949478741</v>
      </c>
      <c r="K526" s="17">
        <v>3.1</v>
      </c>
      <c r="N526" s="17" t="s">
        <v>18</v>
      </c>
    </row>
    <row r="527" spans="1:14" ht="15.75" customHeight="1" x14ac:dyDescent="0.2">
      <c r="A527" s="17" t="s">
        <v>33</v>
      </c>
      <c r="C527" s="17">
        <v>2</v>
      </c>
      <c r="D527" s="17">
        <v>21</v>
      </c>
      <c r="E527" s="17" t="s">
        <v>53</v>
      </c>
      <c r="F527" s="19" t="s">
        <v>43</v>
      </c>
      <c r="G527" s="17" t="s">
        <v>20</v>
      </c>
      <c r="H527" s="17" t="s">
        <v>54</v>
      </c>
      <c r="I527" s="17">
        <v>13.05</v>
      </c>
      <c r="J527" s="17">
        <v>67.501756696070572</v>
      </c>
      <c r="K527" s="17">
        <v>4.7</v>
      </c>
      <c r="N527" s="17" t="s">
        <v>18</v>
      </c>
    </row>
    <row r="528" spans="1:14" ht="15.75" customHeight="1" x14ac:dyDescent="0.2">
      <c r="A528" s="17" t="s">
        <v>33</v>
      </c>
      <c r="C528" s="17">
        <v>2</v>
      </c>
      <c r="D528" s="17">
        <v>22</v>
      </c>
      <c r="E528" s="17" t="s">
        <v>53</v>
      </c>
      <c r="F528" s="19" t="s">
        <v>45</v>
      </c>
      <c r="G528" s="17" t="s">
        <v>20</v>
      </c>
      <c r="H528" s="17" t="s">
        <v>54</v>
      </c>
      <c r="I528" s="17">
        <v>12.87</v>
      </c>
      <c r="J528" s="17">
        <v>56.007862870890129</v>
      </c>
      <c r="K528" s="17">
        <v>2.5</v>
      </c>
      <c r="N528" s="17" t="s">
        <v>18</v>
      </c>
    </row>
    <row r="529" spans="1:14" ht="15.75" customHeight="1" x14ac:dyDescent="0.2">
      <c r="A529" s="17" t="s">
        <v>33</v>
      </c>
      <c r="C529" s="17">
        <v>2</v>
      </c>
      <c r="D529" s="17">
        <v>23</v>
      </c>
      <c r="E529" s="17" t="s">
        <v>55</v>
      </c>
      <c r="F529" s="19" t="s">
        <v>43</v>
      </c>
      <c r="G529" s="17" t="s">
        <v>20</v>
      </c>
      <c r="H529" s="17" t="s">
        <v>56</v>
      </c>
      <c r="I529" s="17">
        <v>14.03</v>
      </c>
      <c r="J529" s="17">
        <v>55.956229735364872</v>
      </c>
      <c r="K529" s="17">
        <v>0.4</v>
      </c>
      <c r="N529" s="17" t="s">
        <v>18</v>
      </c>
    </row>
    <row r="530" spans="1:14" ht="15.75" customHeight="1" x14ac:dyDescent="0.2">
      <c r="A530" s="17" t="s">
        <v>33</v>
      </c>
      <c r="C530" s="17">
        <v>2</v>
      </c>
      <c r="D530" s="17">
        <v>24</v>
      </c>
      <c r="E530" s="17" t="s">
        <v>55</v>
      </c>
      <c r="F530" s="19" t="s">
        <v>45</v>
      </c>
      <c r="G530" s="17" t="s">
        <v>20</v>
      </c>
      <c r="H530" s="17" t="s">
        <v>56</v>
      </c>
      <c r="I530" s="17">
        <v>12.7</v>
      </c>
      <c r="J530" s="17">
        <v>54.468436246992788</v>
      </c>
      <c r="K530" s="17">
        <v>2.1</v>
      </c>
      <c r="N530" s="17" t="s">
        <v>18</v>
      </c>
    </row>
    <row r="531" spans="1:14" ht="15.75" customHeight="1" x14ac:dyDescent="0.2">
      <c r="A531" s="17" t="s">
        <v>33</v>
      </c>
      <c r="C531" s="17">
        <v>2</v>
      </c>
      <c r="D531" s="17">
        <v>25</v>
      </c>
      <c r="E531" s="17" t="s">
        <v>57</v>
      </c>
      <c r="F531" s="19" t="s">
        <v>43</v>
      </c>
      <c r="G531" s="17" t="s">
        <v>32</v>
      </c>
      <c r="H531" s="17" t="s">
        <v>56</v>
      </c>
      <c r="I531" s="17">
        <v>13.84</v>
      </c>
      <c r="J531" s="17">
        <v>68.53055749799519</v>
      </c>
      <c r="K531" s="17">
        <v>0.8</v>
      </c>
      <c r="N531" s="17" t="s">
        <v>18</v>
      </c>
    </row>
    <row r="532" spans="1:14" ht="15.75" customHeight="1" x14ac:dyDescent="0.2">
      <c r="A532" s="17" t="s">
        <v>33</v>
      </c>
      <c r="C532" s="17">
        <v>2</v>
      </c>
      <c r="D532" s="17">
        <v>26</v>
      </c>
      <c r="E532" s="17" t="s">
        <v>58</v>
      </c>
      <c r="F532" s="19" t="s">
        <v>45</v>
      </c>
      <c r="G532" s="17" t="s">
        <v>32</v>
      </c>
      <c r="H532" s="17" t="s">
        <v>56</v>
      </c>
      <c r="I532" s="17">
        <v>13.63</v>
      </c>
      <c r="J532" s="17">
        <v>65.151457353648766</v>
      </c>
      <c r="K532" s="17">
        <v>2.7</v>
      </c>
      <c r="N532" s="17" t="s">
        <v>18</v>
      </c>
    </row>
    <row r="533" spans="1:14" ht="15.75" customHeight="1" x14ac:dyDescent="0.2">
      <c r="A533" s="17" t="s">
        <v>33</v>
      </c>
      <c r="C533" s="17">
        <v>2</v>
      </c>
      <c r="D533" s="17">
        <v>27</v>
      </c>
      <c r="E533" s="17" t="s">
        <v>28</v>
      </c>
      <c r="F533" s="19" t="s">
        <v>59</v>
      </c>
      <c r="G533" s="17" t="s">
        <v>60</v>
      </c>
      <c r="H533" s="13" t="s">
        <v>29</v>
      </c>
      <c r="I533" s="17">
        <v>12.88</v>
      </c>
      <c r="J533" s="17">
        <v>64.580092830793902</v>
      </c>
      <c r="K533" s="17">
        <v>3.4</v>
      </c>
      <c r="N533" s="17" t="s">
        <v>18</v>
      </c>
    </row>
    <row r="534" spans="1:14" ht="15.75" customHeight="1" x14ac:dyDescent="0.2">
      <c r="A534" s="17" t="s">
        <v>33</v>
      </c>
      <c r="C534" s="17">
        <v>2</v>
      </c>
      <c r="D534" s="17">
        <v>28</v>
      </c>
      <c r="E534" s="17" t="s">
        <v>61</v>
      </c>
      <c r="F534" s="19" t="s">
        <v>29</v>
      </c>
      <c r="G534" s="17" t="s">
        <v>60</v>
      </c>
      <c r="H534" s="13" t="s">
        <v>29</v>
      </c>
      <c r="I534" s="17">
        <v>12.58</v>
      </c>
      <c r="J534" s="17">
        <v>58.404167441860459</v>
      </c>
      <c r="K534" s="17">
        <v>4.7</v>
      </c>
      <c r="N534" s="17" t="s">
        <v>18</v>
      </c>
    </row>
    <row r="535" spans="1:14" ht="15.75" customHeight="1" x14ac:dyDescent="0.2">
      <c r="A535" s="17" t="s">
        <v>33</v>
      </c>
      <c r="C535" s="17">
        <v>3</v>
      </c>
      <c r="D535" s="17">
        <v>1</v>
      </c>
      <c r="E535" s="17" t="s">
        <v>42</v>
      </c>
      <c r="F535" s="18" t="s">
        <v>43</v>
      </c>
      <c r="G535" s="17" t="s">
        <v>44</v>
      </c>
      <c r="H535" s="17">
        <v>4</v>
      </c>
      <c r="I535" s="17">
        <v>13.75</v>
      </c>
      <c r="J535" s="17">
        <v>66.767314835605447</v>
      </c>
      <c r="K535" s="17">
        <v>1.6</v>
      </c>
      <c r="N535" s="17" t="s">
        <v>18</v>
      </c>
    </row>
    <row r="536" spans="1:14" ht="15.75" customHeight="1" x14ac:dyDescent="0.2">
      <c r="A536" s="17" t="s">
        <v>33</v>
      </c>
      <c r="C536" s="17">
        <v>3</v>
      </c>
      <c r="D536" s="17">
        <v>2</v>
      </c>
      <c r="E536" s="17" t="s">
        <v>42</v>
      </c>
      <c r="F536" s="19" t="s">
        <v>45</v>
      </c>
      <c r="G536" s="17" t="s">
        <v>44</v>
      </c>
      <c r="H536" s="17">
        <v>4</v>
      </c>
      <c r="I536" s="17">
        <v>12.99</v>
      </c>
      <c r="J536" s="17">
        <v>70.51412689655173</v>
      </c>
      <c r="K536" s="17">
        <v>3.7</v>
      </c>
      <c r="N536" s="17" t="s">
        <v>18</v>
      </c>
    </row>
    <row r="537" spans="1:14" ht="15.75" customHeight="1" x14ac:dyDescent="0.2">
      <c r="A537" s="17" t="s">
        <v>33</v>
      </c>
      <c r="C537" s="17">
        <v>3</v>
      </c>
      <c r="D537" s="17">
        <v>3</v>
      </c>
      <c r="E537" s="17" t="s">
        <v>46</v>
      </c>
      <c r="F537" s="19" t="s">
        <v>43</v>
      </c>
      <c r="G537" s="17" t="s">
        <v>47</v>
      </c>
      <c r="H537" s="17">
        <v>5</v>
      </c>
      <c r="I537" s="17">
        <v>13.89</v>
      </c>
      <c r="J537" s="17">
        <v>58.884887730553338</v>
      </c>
      <c r="K537" s="17">
        <v>6.2</v>
      </c>
      <c r="N537" s="17" t="s">
        <v>18</v>
      </c>
    </row>
    <row r="538" spans="1:14" ht="15.75" customHeight="1" x14ac:dyDescent="0.2">
      <c r="A538" s="17" t="s">
        <v>33</v>
      </c>
      <c r="C538" s="17">
        <v>3</v>
      </c>
      <c r="D538" s="17">
        <v>4</v>
      </c>
      <c r="E538" s="17" t="s">
        <v>46</v>
      </c>
      <c r="F538" s="19" t="s">
        <v>45</v>
      </c>
      <c r="G538" s="17" t="s">
        <v>47</v>
      </c>
      <c r="H538" s="17">
        <v>5</v>
      </c>
      <c r="I538" s="17">
        <v>13.67</v>
      </c>
      <c r="J538" s="17">
        <v>67.69624551724138</v>
      </c>
      <c r="K538" s="17">
        <v>5.3</v>
      </c>
      <c r="N538" s="17" t="s">
        <v>18</v>
      </c>
    </row>
    <row r="539" spans="1:14" ht="15.75" customHeight="1" x14ac:dyDescent="0.2">
      <c r="A539" s="17" t="s">
        <v>33</v>
      </c>
      <c r="C539" s="17">
        <v>3</v>
      </c>
      <c r="D539" s="17">
        <v>5</v>
      </c>
      <c r="E539" s="17" t="s">
        <v>21</v>
      </c>
      <c r="F539" s="19" t="s">
        <v>43</v>
      </c>
      <c r="G539" s="17" t="s">
        <v>20</v>
      </c>
      <c r="H539" s="17">
        <v>6</v>
      </c>
      <c r="I539" s="17">
        <v>13.56</v>
      </c>
      <c r="J539" s="17">
        <v>52.405703544506814</v>
      </c>
      <c r="K539" s="17">
        <v>3.6</v>
      </c>
      <c r="N539" s="17" t="s">
        <v>18</v>
      </c>
    </row>
    <row r="540" spans="1:14" ht="15.75" customHeight="1" x14ac:dyDescent="0.2">
      <c r="A540" s="17" t="s">
        <v>33</v>
      </c>
      <c r="C540" s="17">
        <v>3</v>
      </c>
      <c r="D540" s="17">
        <v>6</v>
      </c>
      <c r="E540" s="17" t="s">
        <v>21</v>
      </c>
      <c r="F540" s="19" t="s">
        <v>45</v>
      </c>
      <c r="G540" s="17" t="s">
        <v>20</v>
      </c>
      <c r="H540" s="17">
        <v>6</v>
      </c>
      <c r="I540" s="17">
        <v>12.97</v>
      </c>
      <c r="J540" s="17">
        <v>57.445676663993595</v>
      </c>
      <c r="K540" s="17">
        <v>9.6</v>
      </c>
      <c r="N540" s="17" t="s">
        <v>18</v>
      </c>
    </row>
    <row r="541" spans="1:14" ht="15.75" customHeight="1" x14ac:dyDescent="0.2">
      <c r="A541" s="17" t="s">
        <v>33</v>
      </c>
      <c r="C541" s="17">
        <v>3</v>
      </c>
      <c r="D541" s="17">
        <v>7</v>
      </c>
      <c r="E541" s="17" t="s">
        <v>48</v>
      </c>
      <c r="F541" s="19" t="s">
        <v>43</v>
      </c>
      <c r="G541" s="17" t="s">
        <v>20</v>
      </c>
      <c r="H541" s="17">
        <v>16</v>
      </c>
      <c r="I541" s="17">
        <v>13.85</v>
      </c>
      <c r="J541" s="17">
        <v>53.514044137931037</v>
      </c>
      <c r="K541" s="17">
        <v>2</v>
      </c>
      <c r="N541" s="17" t="s">
        <v>18</v>
      </c>
    </row>
    <row r="542" spans="1:14" ht="15.75" customHeight="1" x14ac:dyDescent="0.2">
      <c r="A542" s="17" t="s">
        <v>33</v>
      </c>
      <c r="C542" s="17">
        <v>3</v>
      </c>
      <c r="D542" s="17">
        <v>8</v>
      </c>
      <c r="E542" s="17" t="s">
        <v>48</v>
      </c>
      <c r="F542" s="19" t="s">
        <v>45</v>
      </c>
      <c r="G542" s="17" t="s">
        <v>20</v>
      </c>
      <c r="H542" s="17">
        <v>16</v>
      </c>
      <c r="I542" s="17">
        <v>12.83</v>
      </c>
      <c r="J542" s="17">
        <v>64.920270697674425</v>
      </c>
      <c r="K542" s="17">
        <v>4.2</v>
      </c>
      <c r="N542" s="17" t="s">
        <v>18</v>
      </c>
    </row>
    <row r="543" spans="1:14" ht="15.75" customHeight="1" x14ac:dyDescent="0.2">
      <c r="A543" s="17" t="s">
        <v>33</v>
      </c>
      <c r="C543" s="17">
        <v>3</v>
      </c>
      <c r="D543" s="17">
        <v>9</v>
      </c>
      <c r="E543" s="17" t="s">
        <v>31</v>
      </c>
      <c r="F543" s="19" t="s">
        <v>43</v>
      </c>
      <c r="G543" s="17" t="s">
        <v>32</v>
      </c>
      <c r="H543" s="17">
        <v>6</v>
      </c>
      <c r="I543" s="17">
        <v>13.67</v>
      </c>
      <c r="J543" s="17">
        <v>57.277402245388927</v>
      </c>
      <c r="K543" s="17">
        <v>0.8</v>
      </c>
      <c r="N543" s="17" t="s">
        <v>18</v>
      </c>
    </row>
    <row r="544" spans="1:14" ht="15.75" customHeight="1" x14ac:dyDescent="0.2">
      <c r="A544" s="17" t="s">
        <v>33</v>
      </c>
      <c r="C544" s="17">
        <v>3</v>
      </c>
      <c r="D544" s="17">
        <v>10</v>
      </c>
      <c r="E544" s="17" t="s">
        <v>31</v>
      </c>
      <c r="F544" s="19" t="s">
        <v>45</v>
      </c>
      <c r="G544" s="17" t="s">
        <v>32</v>
      </c>
      <c r="H544" s="17">
        <v>6</v>
      </c>
      <c r="I544" s="17">
        <v>13.77</v>
      </c>
      <c r="J544" s="17">
        <v>63.339628388131516</v>
      </c>
      <c r="K544" s="17">
        <v>5.4</v>
      </c>
      <c r="N544" s="17" t="s">
        <v>18</v>
      </c>
    </row>
    <row r="545" spans="1:14" ht="15.75" customHeight="1" x14ac:dyDescent="0.2">
      <c r="A545" s="17" t="s">
        <v>33</v>
      </c>
      <c r="C545" s="17">
        <v>3</v>
      </c>
      <c r="D545" s="17">
        <v>11</v>
      </c>
      <c r="E545" s="17" t="s">
        <v>22</v>
      </c>
      <c r="F545" s="19" t="s">
        <v>43</v>
      </c>
      <c r="G545" s="17" t="s">
        <v>44</v>
      </c>
      <c r="H545" s="17">
        <v>3.76</v>
      </c>
      <c r="I545" s="17">
        <v>13.69</v>
      </c>
      <c r="J545" s="17">
        <v>71.816513841218935</v>
      </c>
      <c r="K545" s="17">
        <v>7.1</v>
      </c>
      <c r="N545" s="17" t="s">
        <v>18</v>
      </c>
    </row>
    <row r="546" spans="1:14" ht="15.75" customHeight="1" x14ac:dyDescent="0.2">
      <c r="A546" s="17" t="s">
        <v>33</v>
      </c>
      <c r="C546" s="17">
        <v>3</v>
      </c>
      <c r="D546" s="17">
        <v>12</v>
      </c>
      <c r="E546" s="17" t="s">
        <v>22</v>
      </c>
      <c r="F546" s="19" t="s">
        <v>45</v>
      </c>
      <c r="G546" s="17" t="s">
        <v>44</v>
      </c>
      <c r="H546" s="17">
        <v>3.76</v>
      </c>
      <c r="I546" s="17">
        <v>13.43</v>
      </c>
      <c r="J546" s="17">
        <v>53.201497353648755</v>
      </c>
      <c r="K546" s="17">
        <v>6.1</v>
      </c>
      <c r="N546" s="17" t="s">
        <v>18</v>
      </c>
    </row>
    <row r="547" spans="1:14" ht="15.75" customHeight="1" x14ac:dyDescent="0.2">
      <c r="A547" s="17" t="s">
        <v>33</v>
      </c>
      <c r="C547" s="17">
        <v>3</v>
      </c>
      <c r="D547" s="17">
        <v>13</v>
      </c>
      <c r="E547" s="17" t="s">
        <v>49</v>
      </c>
      <c r="F547" s="19" t="s">
        <v>43</v>
      </c>
      <c r="G547" s="17" t="s">
        <v>47</v>
      </c>
      <c r="H547" s="17">
        <v>4</v>
      </c>
      <c r="I547" s="17">
        <v>12.92</v>
      </c>
      <c r="J547" s="17">
        <v>54.758176423416202</v>
      </c>
      <c r="K547" s="17">
        <v>5.8</v>
      </c>
      <c r="N547" s="17" t="s">
        <v>18</v>
      </c>
    </row>
    <row r="548" spans="1:14" ht="15.75" customHeight="1" x14ac:dyDescent="0.2">
      <c r="A548" s="17" t="s">
        <v>33</v>
      </c>
      <c r="C548" s="17">
        <v>3</v>
      </c>
      <c r="D548" s="17">
        <v>14</v>
      </c>
      <c r="E548" s="17" t="s">
        <v>49</v>
      </c>
      <c r="F548" s="19" t="s">
        <v>45</v>
      </c>
      <c r="G548" s="17" t="s">
        <v>47</v>
      </c>
      <c r="H548" s="17">
        <v>4</v>
      </c>
      <c r="I548" s="17">
        <v>12.82</v>
      </c>
      <c r="J548" s="17">
        <v>55.836293215717724</v>
      </c>
      <c r="K548" s="17">
        <v>6.5</v>
      </c>
      <c r="N548" s="17" t="s">
        <v>18</v>
      </c>
    </row>
    <row r="549" spans="1:14" ht="15.75" customHeight="1" x14ac:dyDescent="0.2">
      <c r="A549" s="17" t="s">
        <v>33</v>
      </c>
      <c r="C549" s="17">
        <v>3</v>
      </c>
      <c r="D549" s="17">
        <v>15</v>
      </c>
      <c r="E549" s="17" t="s">
        <v>23</v>
      </c>
      <c r="F549" s="19" t="s">
        <v>43</v>
      </c>
      <c r="G549" s="17" t="s">
        <v>20</v>
      </c>
      <c r="H549" s="17">
        <v>9.6</v>
      </c>
      <c r="I549" s="17">
        <v>13.21</v>
      </c>
      <c r="J549" s="17">
        <v>51.541443336006409</v>
      </c>
      <c r="K549" s="17">
        <v>4.9000000000000004</v>
      </c>
      <c r="N549" s="17" t="s">
        <v>18</v>
      </c>
    </row>
    <row r="550" spans="1:14" ht="15.75" customHeight="1" x14ac:dyDescent="0.2">
      <c r="A550" s="17" t="s">
        <v>33</v>
      </c>
      <c r="C550" s="17">
        <v>3</v>
      </c>
      <c r="D550" s="17">
        <v>16</v>
      </c>
      <c r="E550" s="17" t="s">
        <v>23</v>
      </c>
      <c r="F550" s="19" t="s">
        <v>45</v>
      </c>
      <c r="G550" s="17" t="s">
        <v>20</v>
      </c>
      <c r="H550" s="17">
        <v>9.6</v>
      </c>
      <c r="I550" s="17">
        <v>12.85</v>
      </c>
      <c r="J550" s="17">
        <v>66.606791403368064</v>
      </c>
      <c r="K550" s="17">
        <v>3.2</v>
      </c>
      <c r="N550" s="17" t="s">
        <v>18</v>
      </c>
    </row>
    <row r="551" spans="1:14" ht="15.75" customHeight="1" x14ac:dyDescent="0.2">
      <c r="A551" s="17" t="s">
        <v>33</v>
      </c>
      <c r="C551" s="17">
        <v>3</v>
      </c>
      <c r="D551" s="17">
        <v>17</v>
      </c>
      <c r="E551" s="17" t="s">
        <v>50</v>
      </c>
      <c r="F551" s="19" t="s">
        <v>43</v>
      </c>
      <c r="G551" s="17" t="s">
        <v>44</v>
      </c>
      <c r="H551" s="17" t="s">
        <v>25</v>
      </c>
      <c r="I551" s="17">
        <v>12.74</v>
      </c>
      <c r="J551" s="17">
        <v>64.677319775461086</v>
      </c>
      <c r="K551" s="17">
        <v>0.4</v>
      </c>
      <c r="N551" s="17" t="s">
        <v>18</v>
      </c>
    </row>
    <row r="552" spans="1:14" ht="15.75" customHeight="1" x14ac:dyDescent="0.2">
      <c r="A552" s="17" t="s">
        <v>33</v>
      </c>
      <c r="C552" s="17">
        <v>3</v>
      </c>
      <c r="D552" s="17">
        <v>18</v>
      </c>
      <c r="E552" s="17" t="s">
        <v>50</v>
      </c>
      <c r="F552" s="19" t="s">
        <v>45</v>
      </c>
      <c r="G552" s="17" t="s">
        <v>44</v>
      </c>
      <c r="H552" s="17" t="s">
        <v>25</v>
      </c>
      <c r="I552" s="17">
        <v>13.57</v>
      </c>
      <c r="J552" s="17">
        <v>67.069285036086583</v>
      </c>
      <c r="K552" s="17">
        <v>2.8</v>
      </c>
      <c r="N552" s="17" t="s">
        <v>18</v>
      </c>
    </row>
    <row r="553" spans="1:14" ht="15.75" customHeight="1" x14ac:dyDescent="0.2">
      <c r="A553" s="17" t="s">
        <v>33</v>
      </c>
      <c r="C553" s="17">
        <v>3</v>
      </c>
      <c r="D553" s="17">
        <v>19</v>
      </c>
      <c r="E553" s="17" t="s">
        <v>51</v>
      </c>
      <c r="F553" s="19" t="s">
        <v>43</v>
      </c>
      <c r="G553" s="17" t="s">
        <v>47</v>
      </c>
      <c r="H553" s="17" t="s">
        <v>52</v>
      </c>
      <c r="I553" s="17">
        <v>13.34</v>
      </c>
      <c r="J553" s="17">
        <v>53.91395156375301</v>
      </c>
      <c r="K553" s="17">
        <v>1.7</v>
      </c>
      <c r="N553" s="17" t="s">
        <v>18</v>
      </c>
    </row>
    <row r="554" spans="1:14" ht="15.75" customHeight="1" x14ac:dyDescent="0.2">
      <c r="A554" s="17" t="s">
        <v>33</v>
      </c>
      <c r="C554" s="17">
        <v>3</v>
      </c>
      <c r="D554" s="17">
        <v>20</v>
      </c>
      <c r="E554" s="17" t="s">
        <v>51</v>
      </c>
      <c r="F554" s="19" t="s">
        <v>45</v>
      </c>
      <c r="G554" s="17" t="s">
        <v>47</v>
      </c>
      <c r="H554" s="17" t="s">
        <v>52</v>
      </c>
      <c r="I554" s="17">
        <v>12.96</v>
      </c>
      <c r="J554" s="17">
        <v>52.856665789895757</v>
      </c>
      <c r="K554" s="17">
        <v>4.3</v>
      </c>
      <c r="N554" s="17" t="s">
        <v>18</v>
      </c>
    </row>
    <row r="555" spans="1:14" ht="15.75" customHeight="1" x14ac:dyDescent="0.2">
      <c r="A555" s="17" t="s">
        <v>33</v>
      </c>
      <c r="C555" s="17">
        <v>3</v>
      </c>
      <c r="D555" s="17">
        <v>21</v>
      </c>
      <c r="E555" s="17" t="s">
        <v>53</v>
      </c>
      <c r="F555" s="19" t="s">
        <v>43</v>
      </c>
      <c r="G555" s="17" t="s">
        <v>20</v>
      </c>
      <c r="H555" s="17" t="s">
        <v>54</v>
      </c>
      <c r="I555" s="17">
        <v>12.81</v>
      </c>
      <c r="J555" s="17">
        <v>53.657443207698478</v>
      </c>
      <c r="K555" s="17">
        <v>9</v>
      </c>
      <c r="N555" s="17" t="s">
        <v>18</v>
      </c>
    </row>
    <row r="556" spans="1:14" ht="15.75" customHeight="1" x14ac:dyDescent="0.2">
      <c r="A556" s="17" t="s">
        <v>33</v>
      </c>
      <c r="C556" s="17">
        <v>3</v>
      </c>
      <c r="D556" s="17">
        <v>22</v>
      </c>
      <c r="E556" s="17" t="s">
        <v>53</v>
      </c>
      <c r="F556" s="19" t="s">
        <v>45</v>
      </c>
      <c r="G556" s="17" t="s">
        <v>20</v>
      </c>
      <c r="H556" s="17" t="s">
        <v>54</v>
      </c>
      <c r="I556" s="17">
        <v>12.73</v>
      </c>
      <c r="J556" s="17">
        <v>63.052803079390522</v>
      </c>
      <c r="K556" s="17">
        <v>4.0999999999999996</v>
      </c>
      <c r="N556" s="17" t="s">
        <v>18</v>
      </c>
    </row>
    <row r="557" spans="1:14" ht="15.75" customHeight="1" x14ac:dyDescent="0.2">
      <c r="A557" s="17" t="s">
        <v>33</v>
      </c>
      <c r="C557" s="17">
        <v>3</v>
      </c>
      <c r="D557" s="17">
        <v>23</v>
      </c>
      <c r="E557" s="17" t="s">
        <v>55</v>
      </c>
      <c r="F557" s="19" t="s">
        <v>43</v>
      </c>
      <c r="G557" s="17" t="s">
        <v>20</v>
      </c>
      <c r="H557" s="17" t="s">
        <v>56</v>
      </c>
      <c r="I557" s="17">
        <v>13.75</v>
      </c>
      <c r="J557" s="17">
        <v>52.340807955092224</v>
      </c>
      <c r="K557" s="17">
        <v>1.3</v>
      </c>
      <c r="N557" s="17" t="s">
        <v>18</v>
      </c>
    </row>
    <row r="558" spans="1:14" ht="15.75" customHeight="1" x14ac:dyDescent="0.2">
      <c r="A558" s="17" t="s">
        <v>33</v>
      </c>
      <c r="C558" s="17">
        <v>3</v>
      </c>
      <c r="D558" s="17">
        <v>24</v>
      </c>
      <c r="E558" s="17" t="s">
        <v>55</v>
      </c>
      <c r="F558" s="19" t="s">
        <v>45</v>
      </c>
      <c r="G558" s="17" t="s">
        <v>20</v>
      </c>
      <c r="H558" s="17" t="s">
        <v>56</v>
      </c>
      <c r="I558" s="17">
        <v>13.55</v>
      </c>
      <c r="J558" s="17">
        <v>50.004411483560538</v>
      </c>
      <c r="K558" s="17">
        <v>4.0999999999999996</v>
      </c>
      <c r="N558" s="17" t="s">
        <v>18</v>
      </c>
    </row>
    <row r="559" spans="1:14" ht="15.75" customHeight="1" x14ac:dyDescent="0.2">
      <c r="A559" s="17" t="s">
        <v>33</v>
      </c>
      <c r="C559" s="17">
        <v>3</v>
      </c>
      <c r="D559" s="17">
        <v>25</v>
      </c>
      <c r="E559" s="17" t="s">
        <v>57</v>
      </c>
      <c r="F559" s="19" t="s">
        <v>43</v>
      </c>
      <c r="G559" s="17" t="s">
        <v>32</v>
      </c>
      <c r="H559" s="17" t="s">
        <v>56</v>
      </c>
      <c r="I559" s="17">
        <v>12.68</v>
      </c>
      <c r="J559" s="17">
        <v>50.603189735364872</v>
      </c>
      <c r="K559" s="17">
        <v>3.1</v>
      </c>
      <c r="N559" s="17" t="s">
        <v>18</v>
      </c>
    </row>
    <row r="560" spans="1:14" ht="15.75" customHeight="1" x14ac:dyDescent="0.2">
      <c r="A560" s="17" t="s">
        <v>33</v>
      </c>
      <c r="C560" s="17">
        <v>3</v>
      </c>
      <c r="D560" s="17">
        <v>26</v>
      </c>
      <c r="E560" s="17" t="s">
        <v>58</v>
      </c>
      <c r="F560" s="19" t="s">
        <v>45</v>
      </c>
      <c r="G560" s="17" t="s">
        <v>32</v>
      </c>
      <c r="H560" s="17" t="s">
        <v>56</v>
      </c>
      <c r="I560" s="17">
        <v>12.94</v>
      </c>
      <c r="J560" s="17">
        <v>65.008919935846023</v>
      </c>
      <c r="K560" s="17">
        <v>4.3</v>
      </c>
      <c r="N560" s="17" t="s">
        <v>18</v>
      </c>
    </row>
    <row r="561" spans="1:14" ht="15.75" customHeight="1" x14ac:dyDescent="0.2">
      <c r="A561" s="17" t="s">
        <v>33</v>
      </c>
      <c r="C561" s="17">
        <v>3</v>
      </c>
      <c r="D561" s="17">
        <v>27</v>
      </c>
      <c r="E561" s="17" t="s">
        <v>28</v>
      </c>
      <c r="F561" s="19" t="s">
        <v>59</v>
      </c>
      <c r="G561" s="17" t="s">
        <v>60</v>
      </c>
      <c r="H561" s="13" t="s">
        <v>29</v>
      </c>
      <c r="I561" s="17">
        <v>13.84</v>
      </c>
      <c r="J561" s="17">
        <v>67.841037979149945</v>
      </c>
      <c r="K561" s="17">
        <v>11.2</v>
      </c>
      <c r="N561" s="17" t="s">
        <v>18</v>
      </c>
    </row>
    <row r="562" spans="1:14" ht="15.75" customHeight="1" x14ac:dyDescent="0.2">
      <c r="A562" s="17" t="s">
        <v>33</v>
      </c>
      <c r="C562" s="17">
        <v>3</v>
      </c>
      <c r="D562" s="17">
        <v>28</v>
      </c>
      <c r="E562" s="17" t="s">
        <v>61</v>
      </c>
      <c r="F562" s="19" t="s">
        <v>29</v>
      </c>
      <c r="G562" s="17" t="s">
        <v>60</v>
      </c>
      <c r="H562" s="13" t="s">
        <v>29</v>
      </c>
      <c r="I562" s="17">
        <v>12.7</v>
      </c>
      <c r="J562" s="17">
        <v>70.302649558941468</v>
      </c>
      <c r="K562" s="17">
        <v>9.5</v>
      </c>
      <c r="N562" s="17" t="s">
        <v>18</v>
      </c>
    </row>
    <row r="563" spans="1:14" ht="15.75" customHeight="1" x14ac:dyDescent="0.2">
      <c r="A563" s="17" t="s">
        <v>33</v>
      </c>
      <c r="C563" s="17">
        <v>4</v>
      </c>
      <c r="D563" s="17">
        <v>1</v>
      </c>
      <c r="E563" s="17" t="s">
        <v>42</v>
      </c>
      <c r="F563" s="18" t="s">
        <v>43</v>
      </c>
      <c r="G563" s="17" t="s">
        <v>44</v>
      </c>
      <c r="H563" s="17">
        <v>4</v>
      </c>
      <c r="I563" s="17">
        <v>12.72</v>
      </c>
      <c r="J563" s="17">
        <v>61.996495396952689</v>
      </c>
      <c r="K563" s="17">
        <v>1.4</v>
      </c>
      <c r="N563" s="17" t="s">
        <v>18</v>
      </c>
    </row>
    <row r="564" spans="1:14" ht="15.75" customHeight="1" x14ac:dyDescent="0.2">
      <c r="A564" s="17" t="s">
        <v>33</v>
      </c>
      <c r="C564" s="17">
        <v>4</v>
      </c>
      <c r="D564" s="17">
        <v>2</v>
      </c>
      <c r="E564" s="17" t="s">
        <v>42</v>
      </c>
      <c r="F564" s="19" t="s">
        <v>45</v>
      </c>
      <c r="G564" s="17" t="s">
        <v>44</v>
      </c>
      <c r="H564" s="17">
        <v>4</v>
      </c>
      <c r="I564" s="17">
        <v>12.88</v>
      </c>
      <c r="J564" s="17">
        <v>62.312457738572583</v>
      </c>
      <c r="K564" s="17">
        <v>2.2000000000000002</v>
      </c>
      <c r="N564" s="17" t="s">
        <v>18</v>
      </c>
    </row>
    <row r="565" spans="1:14" ht="15.75" customHeight="1" x14ac:dyDescent="0.2">
      <c r="A565" s="17" t="s">
        <v>33</v>
      </c>
      <c r="C565" s="17">
        <v>4</v>
      </c>
      <c r="D565" s="17">
        <v>3</v>
      </c>
      <c r="E565" s="17" t="s">
        <v>46</v>
      </c>
      <c r="F565" s="19" t="s">
        <v>43</v>
      </c>
      <c r="G565" s="17" t="s">
        <v>47</v>
      </c>
      <c r="H565" s="17">
        <v>5</v>
      </c>
      <c r="I565" s="17">
        <v>13.68</v>
      </c>
      <c r="J565" s="17">
        <v>63.570353167602235</v>
      </c>
      <c r="K565" s="17">
        <v>2.8</v>
      </c>
      <c r="N565" s="17" t="s">
        <v>18</v>
      </c>
    </row>
    <row r="566" spans="1:14" ht="15.75" customHeight="1" x14ac:dyDescent="0.2">
      <c r="A566" s="17" t="s">
        <v>33</v>
      </c>
      <c r="C566" s="17">
        <v>4</v>
      </c>
      <c r="D566" s="17">
        <v>4</v>
      </c>
      <c r="E566" s="17" t="s">
        <v>46</v>
      </c>
      <c r="F566" s="19" t="s">
        <v>45</v>
      </c>
      <c r="G566" s="17" t="s">
        <v>47</v>
      </c>
      <c r="H566" s="17">
        <v>5</v>
      </c>
      <c r="I566" s="17">
        <v>13.6</v>
      </c>
      <c r="J566" s="17">
        <v>67.763466014434655</v>
      </c>
      <c r="K566" s="17">
        <v>4.2</v>
      </c>
      <c r="N566" s="17" t="s">
        <v>18</v>
      </c>
    </row>
    <row r="567" spans="1:14" ht="15.75" customHeight="1" x14ac:dyDescent="0.2">
      <c r="A567" s="17" t="s">
        <v>33</v>
      </c>
      <c r="C567" s="17">
        <v>4</v>
      </c>
      <c r="D567" s="17">
        <v>5</v>
      </c>
      <c r="E567" s="17" t="s">
        <v>21</v>
      </c>
      <c r="F567" s="19" t="s">
        <v>43</v>
      </c>
      <c r="G567" s="17" t="s">
        <v>20</v>
      </c>
      <c r="H567" s="17">
        <v>6</v>
      </c>
      <c r="I567" s="17">
        <v>13.34</v>
      </c>
      <c r="J567" s="17">
        <v>50.99825327987169</v>
      </c>
      <c r="K567" s="17">
        <v>3.5</v>
      </c>
      <c r="N567" s="17" t="s">
        <v>18</v>
      </c>
    </row>
    <row r="568" spans="1:14" ht="15.75" customHeight="1" x14ac:dyDescent="0.2">
      <c r="A568" s="17" t="s">
        <v>33</v>
      </c>
      <c r="C568" s="17">
        <v>4</v>
      </c>
      <c r="D568" s="17">
        <v>6</v>
      </c>
      <c r="E568" s="17" t="s">
        <v>21</v>
      </c>
      <c r="F568" s="19" t="s">
        <v>45</v>
      </c>
      <c r="G568" s="17" t="s">
        <v>20</v>
      </c>
      <c r="H568" s="17">
        <v>6</v>
      </c>
      <c r="I568" s="17">
        <v>13.15</v>
      </c>
      <c r="J568" s="17">
        <v>55.868527538091421</v>
      </c>
      <c r="K568" s="17">
        <v>1.8</v>
      </c>
      <c r="N568" s="17" t="s">
        <v>18</v>
      </c>
    </row>
    <row r="569" spans="1:14" ht="15.75" customHeight="1" x14ac:dyDescent="0.2">
      <c r="A569" s="17" t="s">
        <v>33</v>
      </c>
      <c r="C569" s="17">
        <v>4</v>
      </c>
      <c r="D569" s="17">
        <v>7</v>
      </c>
      <c r="E569" s="17" t="s">
        <v>48</v>
      </c>
      <c r="F569" s="19" t="s">
        <v>43</v>
      </c>
      <c r="G569" s="17" t="s">
        <v>20</v>
      </c>
      <c r="H569" s="17">
        <v>16</v>
      </c>
      <c r="I569" s="17">
        <v>12.82</v>
      </c>
      <c r="J569" s="17">
        <v>64.298255012028861</v>
      </c>
      <c r="K569" s="17">
        <v>1.7</v>
      </c>
      <c r="N569" s="17" t="s">
        <v>18</v>
      </c>
    </row>
    <row r="570" spans="1:14" ht="15.75" customHeight="1" x14ac:dyDescent="0.2">
      <c r="A570" s="17" t="s">
        <v>33</v>
      </c>
      <c r="C570" s="17">
        <v>4</v>
      </c>
      <c r="D570" s="17">
        <v>8</v>
      </c>
      <c r="E570" s="17" t="s">
        <v>48</v>
      </c>
      <c r="F570" s="19" t="s">
        <v>45</v>
      </c>
      <c r="G570" s="17" t="s">
        <v>20</v>
      </c>
      <c r="H570" s="17">
        <v>16</v>
      </c>
      <c r="I570" s="17">
        <v>12.69</v>
      </c>
      <c r="J570" s="17">
        <v>71.308018861267044</v>
      </c>
      <c r="K570" s="17">
        <v>3.1</v>
      </c>
      <c r="N570" s="17" t="s">
        <v>18</v>
      </c>
    </row>
    <row r="571" spans="1:14" ht="15.75" customHeight="1" x14ac:dyDescent="0.2">
      <c r="A571" s="17" t="s">
        <v>33</v>
      </c>
      <c r="C571" s="17">
        <v>4</v>
      </c>
      <c r="D571" s="17">
        <v>9</v>
      </c>
      <c r="E571" s="17" t="s">
        <v>31</v>
      </c>
      <c r="F571" s="19" t="s">
        <v>43</v>
      </c>
      <c r="G571" s="17" t="s">
        <v>32</v>
      </c>
      <c r="H571" s="17">
        <v>6</v>
      </c>
      <c r="I571" s="17">
        <v>13.29</v>
      </c>
      <c r="J571" s="17">
        <v>57.176336680032072</v>
      </c>
      <c r="K571" s="17">
        <v>1.1000000000000001</v>
      </c>
      <c r="N571" s="17" t="s">
        <v>18</v>
      </c>
    </row>
    <row r="572" spans="1:14" ht="15.75" customHeight="1" x14ac:dyDescent="0.2">
      <c r="A572" s="17" t="s">
        <v>33</v>
      </c>
      <c r="C572" s="17">
        <v>4</v>
      </c>
      <c r="D572" s="17">
        <v>10</v>
      </c>
      <c r="E572" s="17" t="s">
        <v>31</v>
      </c>
      <c r="F572" s="19" t="s">
        <v>45</v>
      </c>
      <c r="G572" s="17" t="s">
        <v>32</v>
      </c>
      <c r="H572" s="17">
        <v>6</v>
      </c>
      <c r="I572" s="17">
        <v>13.96</v>
      </c>
      <c r="J572" s="17">
        <v>65.471188452285475</v>
      </c>
      <c r="K572" s="17">
        <v>2.6</v>
      </c>
      <c r="N572" s="17" t="s">
        <v>18</v>
      </c>
    </row>
    <row r="573" spans="1:14" ht="15.75" customHeight="1" x14ac:dyDescent="0.2">
      <c r="A573" s="17" t="s">
        <v>33</v>
      </c>
      <c r="C573" s="17">
        <v>4</v>
      </c>
      <c r="D573" s="17">
        <v>11</v>
      </c>
      <c r="E573" s="17" t="s">
        <v>22</v>
      </c>
      <c r="F573" s="19" t="s">
        <v>43</v>
      </c>
      <c r="G573" s="17" t="s">
        <v>44</v>
      </c>
      <c r="H573" s="17">
        <v>3.76</v>
      </c>
      <c r="I573" s="17">
        <v>13.01</v>
      </c>
      <c r="J573" s="17">
        <v>58.084230633520441</v>
      </c>
      <c r="K573" s="17">
        <v>1</v>
      </c>
      <c r="N573" s="17" t="s">
        <v>18</v>
      </c>
    </row>
    <row r="574" spans="1:14" ht="15.75" customHeight="1" x14ac:dyDescent="0.2">
      <c r="A574" s="17" t="s">
        <v>33</v>
      </c>
      <c r="C574" s="17">
        <v>4</v>
      </c>
      <c r="D574" s="17">
        <v>12</v>
      </c>
      <c r="E574" s="17" t="s">
        <v>22</v>
      </c>
      <c r="F574" s="19" t="s">
        <v>45</v>
      </c>
      <c r="G574" s="17" t="s">
        <v>44</v>
      </c>
      <c r="H574" s="17">
        <v>3.76</v>
      </c>
      <c r="I574" s="17">
        <v>13.91</v>
      </c>
      <c r="J574" s="17">
        <v>59.390102999198078</v>
      </c>
      <c r="K574" s="17">
        <v>3.8</v>
      </c>
      <c r="N574" s="17" t="s">
        <v>18</v>
      </c>
    </row>
    <row r="575" spans="1:14" ht="15.75" customHeight="1" x14ac:dyDescent="0.2">
      <c r="A575" s="17" t="s">
        <v>33</v>
      </c>
      <c r="C575" s="17">
        <v>4</v>
      </c>
      <c r="D575" s="17">
        <v>13</v>
      </c>
      <c r="E575" s="17" t="s">
        <v>49</v>
      </c>
      <c r="F575" s="19" t="s">
        <v>43</v>
      </c>
      <c r="G575" s="17" t="s">
        <v>47</v>
      </c>
      <c r="H575" s="17">
        <v>4</v>
      </c>
      <c r="I575" s="17">
        <v>12.51</v>
      </c>
      <c r="J575" s="17">
        <v>56.446183672814755</v>
      </c>
      <c r="K575" s="17">
        <v>2.1</v>
      </c>
      <c r="N575" s="17" t="s">
        <v>18</v>
      </c>
    </row>
    <row r="576" spans="1:14" ht="15.75" customHeight="1" x14ac:dyDescent="0.2">
      <c r="A576" s="17" t="s">
        <v>33</v>
      </c>
      <c r="C576" s="17">
        <v>4</v>
      </c>
      <c r="D576" s="17">
        <v>14</v>
      </c>
      <c r="E576" s="17" t="s">
        <v>49</v>
      </c>
      <c r="F576" s="19" t="s">
        <v>45</v>
      </c>
      <c r="G576" s="17" t="s">
        <v>47</v>
      </c>
      <c r="H576" s="17">
        <v>4</v>
      </c>
      <c r="I576" s="17">
        <v>12.77</v>
      </c>
      <c r="J576" s="17">
        <v>55.772115669607047</v>
      </c>
      <c r="K576" s="17">
        <v>3.7</v>
      </c>
      <c r="N576" s="17" t="s">
        <v>18</v>
      </c>
    </row>
    <row r="577" spans="1:14" ht="15.75" customHeight="1" x14ac:dyDescent="0.2">
      <c r="A577" s="17" t="s">
        <v>33</v>
      </c>
      <c r="C577" s="17">
        <v>4</v>
      </c>
      <c r="D577" s="17">
        <v>15</v>
      </c>
      <c r="E577" s="17" t="s">
        <v>23</v>
      </c>
      <c r="F577" s="19" t="s">
        <v>43</v>
      </c>
      <c r="G577" s="17" t="s">
        <v>20</v>
      </c>
      <c r="H577" s="17">
        <v>9.6</v>
      </c>
      <c r="I577" s="17">
        <v>14.28</v>
      </c>
      <c r="J577" s="17">
        <v>56.028181555733759</v>
      </c>
      <c r="K577" s="17">
        <v>1.1000000000000001</v>
      </c>
      <c r="N577" s="17" t="s">
        <v>18</v>
      </c>
    </row>
    <row r="578" spans="1:14" ht="15.75" customHeight="1" x14ac:dyDescent="0.2">
      <c r="A578" s="17" t="s">
        <v>33</v>
      </c>
      <c r="C578" s="17">
        <v>4</v>
      </c>
      <c r="D578" s="17">
        <v>16</v>
      </c>
      <c r="E578" s="17" t="s">
        <v>23</v>
      </c>
      <c r="F578" s="19" t="s">
        <v>45</v>
      </c>
      <c r="G578" s="17" t="s">
        <v>20</v>
      </c>
      <c r="H578" s="17">
        <v>9.6</v>
      </c>
      <c r="I578" s="17">
        <v>13.94</v>
      </c>
      <c r="J578" s="17">
        <v>66.024431114675224</v>
      </c>
      <c r="K578" s="17">
        <v>6.3</v>
      </c>
      <c r="N578" s="17" t="s">
        <v>18</v>
      </c>
    </row>
    <row r="579" spans="1:14" ht="15.75" customHeight="1" x14ac:dyDescent="0.2">
      <c r="A579" s="17" t="s">
        <v>33</v>
      </c>
      <c r="C579" s="17">
        <v>4</v>
      </c>
      <c r="D579" s="17">
        <v>17</v>
      </c>
      <c r="E579" s="17" t="s">
        <v>50</v>
      </c>
      <c r="F579" s="19" t="s">
        <v>43</v>
      </c>
      <c r="G579" s="17" t="s">
        <v>44</v>
      </c>
      <c r="H579" s="17" t="s">
        <v>25</v>
      </c>
      <c r="I579" s="17">
        <v>13.29</v>
      </c>
      <c r="J579" s="17">
        <v>57.036003849238163</v>
      </c>
      <c r="K579" s="17">
        <v>0.4</v>
      </c>
      <c r="N579" s="17" t="s">
        <v>18</v>
      </c>
    </row>
    <row r="580" spans="1:14" ht="15.75" customHeight="1" x14ac:dyDescent="0.2">
      <c r="A580" s="17" t="s">
        <v>33</v>
      </c>
      <c r="C580" s="17">
        <v>4</v>
      </c>
      <c r="D580" s="17">
        <v>18</v>
      </c>
      <c r="E580" s="17" t="s">
        <v>50</v>
      </c>
      <c r="F580" s="19" t="s">
        <v>45</v>
      </c>
      <c r="G580" s="17" t="s">
        <v>44</v>
      </c>
      <c r="H580" s="17" t="s">
        <v>25</v>
      </c>
      <c r="I580" s="17">
        <v>12.78</v>
      </c>
      <c r="J580" s="17">
        <v>60.761592878909383</v>
      </c>
      <c r="K580" s="17">
        <v>0.4</v>
      </c>
      <c r="N580" s="17" t="s">
        <v>18</v>
      </c>
    </row>
    <row r="581" spans="1:14" ht="15.75" customHeight="1" x14ac:dyDescent="0.2">
      <c r="A581" s="17" t="s">
        <v>33</v>
      </c>
      <c r="C581" s="17">
        <v>4</v>
      </c>
      <c r="D581" s="17">
        <v>19</v>
      </c>
      <c r="E581" s="17" t="s">
        <v>51</v>
      </c>
      <c r="F581" s="19" t="s">
        <v>43</v>
      </c>
      <c r="G581" s="17" t="s">
        <v>47</v>
      </c>
      <c r="H581" s="17" t="s">
        <v>52</v>
      </c>
      <c r="I581" s="17">
        <v>13.65</v>
      </c>
      <c r="J581" s="17">
        <v>50.322073841218931</v>
      </c>
      <c r="K581" s="17">
        <v>2.2999999999999998</v>
      </c>
      <c r="N581" s="17" t="s">
        <v>18</v>
      </c>
    </row>
    <row r="582" spans="1:14" ht="15.75" customHeight="1" x14ac:dyDescent="0.2">
      <c r="A582" s="17" t="s">
        <v>33</v>
      </c>
      <c r="C582" s="17">
        <v>4</v>
      </c>
      <c r="D582" s="17">
        <v>20</v>
      </c>
      <c r="E582" s="17" t="s">
        <v>51</v>
      </c>
      <c r="F582" s="19" t="s">
        <v>45</v>
      </c>
      <c r="G582" s="17" t="s">
        <v>47</v>
      </c>
      <c r="H582" s="17" t="s">
        <v>52</v>
      </c>
      <c r="I582" s="17">
        <v>12.73</v>
      </c>
      <c r="J582" s="17">
        <v>65.764313135525271</v>
      </c>
      <c r="K582" s="17">
        <v>1.5</v>
      </c>
      <c r="N582" s="17" t="s">
        <v>18</v>
      </c>
    </row>
    <row r="583" spans="1:14" ht="15.75" customHeight="1" x14ac:dyDescent="0.2">
      <c r="A583" s="17" t="s">
        <v>33</v>
      </c>
      <c r="C583" s="17">
        <v>4</v>
      </c>
      <c r="D583" s="17">
        <v>21</v>
      </c>
      <c r="E583" s="17" t="s">
        <v>53</v>
      </c>
      <c r="F583" s="19" t="s">
        <v>43</v>
      </c>
      <c r="G583" s="17" t="s">
        <v>20</v>
      </c>
      <c r="H583" s="17" t="s">
        <v>54</v>
      </c>
      <c r="I583" s="17">
        <v>12.7</v>
      </c>
      <c r="J583" s="17">
        <v>70.418565036086605</v>
      </c>
      <c r="K583" s="17">
        <v>1.2</v>
      </c>
      <c r="N583" s="17" t="s">
        <v>18</v>
      </c>
    </row>
    <row r="584" spans="1:14" ht="15.75" customHeight="1" x14ac:dyDescent="0.2">
      <c r="A584" s="17" t="s">
        <v>33</v>
      </c>
      <c r="C584" s="17">
        <v>4</v>
      </c>
      <c r="D584" s="17">
        <v>22</v>
      </c>
      <c r="E584" s="17" t="s">
        <v>53</v>
      </c>
      <c r="F584" s="19" t="s">
        <v>45</v>
      </c>
      <c r="G584" s="17" t="s">
        <v>20</v>
      </c>
      <c r="H584" s="17" t="s">
        <v>54</v>
      </c>
      <c r="I584" s="17">
        <v>12.62</v>
      </c>
      <c r="J584" s="17">
        <v>53.119407538091416</v>
      </c>
      <c r="K584" s="17">
        <v>2.2000000000000002</v>
      </c>
      <c r="N584" s="17" t="s">
        <v>18</v>
      </c>
    </row>
    <row r="585" spans="1:14" ht="15.75" customHeight="1" x14ac:dyDescent="0.2">
      <c r="A585" s="17" t="s">
        <v>33</v>
      </c>
      <c r="C585" s="17">
        <v>4</v>
      </c>
      <c r="D585" s="17">
        <v>23</v>
      </c>
      <c r="E585" s="17" t="s">
        <v>55</v>
      </c>
      <c r="F585" s="19" t="s">
        <v>43</v>
      </c>
      <c r="G585" s="17" t="s">
        <v>20</v>
      </c>
      <c r="H585" s="17" t="s">
        <v>56</v>
      </c>
      <c r="I585" s="17">
        <v>12.88</v>
      </c>
      <c r="J585" s="17">
        <v>55.843244651162792</v>
      </c>
      <c r="K585" s="17">
        <v>0.9</v>
      </c>
      <c r="N585" s="17" t="s">
        <v>18</v>
      </c>
    </row>
    <row r="586" spans="1:14" ht="15.75" customHeight="1" x14ac:dyDescent="0.2">
      <c r="A586" s="17" t="s">
        <v>33</v>
      </c>
      <c r="C586" s="17">
        <v>4</v>
      </c>
      <c r="D586" s="17">
        <v>24</v>
      </c>
      <c r="E586" s="17" t="s">
        <v>55</v>
      </c>
      <c r="F586" s="19" t="s">
        <v>45</v>
      </c>
      <c r="G586" s="17" t="s">
        <v>20</v>
      </c>
      <c r="H586" s="17" t="s">
        <v>56</v>
      </c>
      <c r="I586" s="17">
        <v>13.19</v>
      </c>
      <c r="J586" s="17">
        <v>69.995016519647152</v>
      </c>
      <c r="K586" s="17">
        <v>1.3</v>
      </c>
      <c r="N586" s="17" t="s">
        <v>18</v>
      </c>
    </row>
    <row r="587" spans="1:14" ht="15.75" customHeight="1" x14ac:dyDescent="0.2">
      <c r="A587" s="17" t="s">
        <v>33</v>
      </c>
      <c r="C587" s="17">
        <v>4</v>
      </c>
      <c r="D587" s="17">
        <v>25</v>
      </c>
      <c r="E587" s="17" t="s">
        <v>57</v>
      </c>
      <c r="F587" s="19" t="s">
        <v>43</v>
      </c>
      <c r="G587" s="17" t="s">
        <v>32</v>
      </c>
      <c r="H587" s="17" t="s">
        <v>56</v>
      </c>
      <c r="I587" s="17">
        <v>12.91</v>
      </c>
      <c r="J587" s="17">
        <v>58.971658412189257</v>
      </c>
      <c r="K587" s="17">
        <v>0.1</v>
      </c>
      <c r="N587" s="17" t="s">
        <v>18</v>
      </c>
    </row>
    <row r="588" spans="1:14" ht="15.75" customHeight="1" x14ac:dyDescent="0.2">
      <c r="A588" s="17" t="s">
        <v>33</v>
      </c>
      <c r="C588" s="17">
        <v>4</v>
      </c>
      <c r="D588" s="17">
        <v>26</v>
      </c>
      <c r="E588" s="17" t="s">
        <v>58</v>
      </c>
      <c r="F588" s="19" t="s">
        <v>45</v>
      </c>
      <c r="G588" s="17" t="s">
        <v>32</v>
      </c>
      <c r="H588" s="17" t="s">
        <v>56</v>
      </c>
      <c r="I588" s="17">
        <v>12.84</v>
      </c>
      <c r="J588" s="17">
        <v>72.655949157979137</v>
      </c>
      <c r="K588" s="17">
        <v>0.9</v>
      </c>
      <c r="N588" s="17" t="s">
        <v>18</v>
      </c>
    </row>
    <row r="589" spans="1:14" ht="15.75" customHeight="1" x14ac:dyDescent="0.2">
      <c r="A589" s="17" t="s">
        <v>33</v>
      </c>
      <c r="C589" s="17">
        <v>4</v>
      </c>
      <c r="D589" s="17">
        <v>27</v>
      </c>
      <c r="E589" s="17" t="s">
        <v>28</v>
      </c>
      <c r="F589" s="19" t="s">
        <v>59</v>
      </c>
      <c r="G589" s="17" t="s">
        <v>60</v>
      </c>
      <c r="H589" s="13" t="s">
        <v>29</v>
      </c>
      <c r="I589" s="17">
        <v>13.34</v>
      </c>
      <c r="J589" s="17">
        <v>58.512099053728953</v>
      </c>
      <c r="K589" s="17">
        <v>3.6</v>
      </c>
      <c r="N589" s="17" t="s">
        <v>18</v>
      </c>
    </row>
    <row r="590" spans="1:14" ht="15.75" customHeight="1" x14ac:dyDescent="0.2">
      <c r="A590" s="17" t="s">
        <v>33</v>
      </c>
      <c r="C590" s="17">
        <v>4</v>
      </c>
      <c r="D590" s="17">
        <v>28</v>
      </c>
      <c r="E590" s="17" t="s">
        <v>61</v>
      </c>
      <c r="F590" s="19" t="s">
        <v>29</v>
      </c>
      <c r="G590" s="17" t="s">
        <v>60</v>
      </c>
      <c r="H590" s="13" t="s">
        <v>29</v>
      </c>
      <c r="I590" s="17">
        <v>13.07</v>
      </c>
      <c r="J590" s="17">
        <v>49.114860625501201</v>
      </c>
      <c r="K590" s="17">
        <v>2</v>
      </c>
      <c r="N590" s="17" t="s">
        <v>18</v>
      </c>
    </row>
    <row r="591" spans="1:14" ht="15.75" customHeight="1" x14ac:dyDescent="0.2">
      <c r="A591" s="17" t="s">
        <v>33</v>
      </c>
      <c r="C591" s="17">
        <v>5</v>
      </c>
      <c r="D591" s="17">
        <v>1</v>
      </c>
      <c r="E591" s="17" t="s">
        <v>42</v>
      </c>
      <c r="F591" s="18" t="s">
        <v>43</v>
      </c>
      <c r="G591" s="17" t="s">
        <v>44</v>
      </c>
      <c r="H591" s="17">
        <v>4</v>
      </c>
      <c r="I591" s="17">
        <v>13.52</v>
      </c>
      <c r="J591" s="17">
        <v>71.361767313552519</v>
      </c>
      <c r="K591" s="17">
        <v>0.1</v>
      </c>
      <c r="N591" s="17" t="s">
        <v>18</v>
      </c>
    </row>
    <row r="592" spans="1:14" ht="15.75" customHeight="1" x14ac:dyDescent="0.2">
      <c r="A592" s="17" t="s">
        <v>33</v>
      </c>
      <c r="C592" s="17">
        <v>5</v>
      </c>
      <c r="D592" s="17">
        <v>2</v>
      </c>
      <c r="E592" s="17" t="s">
        <v>42</v>
      </c>
      <c r="F592" s="19" t="s">
        <v>45</v>
      </c>
      <c r="G592" s="17" t="s">
        <v>44</v>
      </c>
      <c r="H592" s="17">
        <v>4</v>
      </c>
      <c r="I592" s="17">
        <v>13.5</v>
      </c>
      <c r="J592" s="17">
        <v>57.948074097834812</v>
      </c>
      <c r="K592" s="17">
        <v>0.4</v>
      </c>
      <c r="N592" s="17" t="s">
        <v>18</v>
      </c>
    </row>
    <row r="593" spans="1:14" ht="15.75" customHeight="1" x14ac:dyDescent="0.2">
      <c r="A593" s="17" t="s">
        <v>33</v>
      </c>
      <c r="C593" s="17">
        <v>5</v>
      </c>
      <c r="D593" s="17">
        <v>3</v>
      </c>
      <c r="E593" s="17" t="s">
        <v>46</v>
      </c>
      <c r="F593" s="19" t="s">
        <v>43</v>
      </c>
      <c r="G593" s="17" t="s">
        <v>47</v>
      </c>
      <c r="H593" s="17">
        <v>5</v>
      </c>
      <c r="I593" s="17">
        <v>12.85</v>
      </c>
      <c r="J593" s="17">
        <v>59.337018251804317</v>
      </c>
      <c r="K593" s="17">
        <v>1</v>
      </c>
      <c r="N593" s="17" t="s">
        <v>18</v>
      </c>
    </row>
    <row r="594" spans="1:14" ht="15.75" customHeight="1" x14ac:dyDescent="0.2">
      <c r="A594" s="17" t="s">
        <v>33</v>
      </c>
      <c r="C594" s="17">
        <v>5</v>
      </c>
      <c r="D594" s="17">
        <v>4</v>
      </c>
      <c r="E594" s="17" t="s">
        <v>46</v>
      </c>
      <c r="F594" s="19" t="s">
        <v>45</v>
      </c>
      <c r="G594" s="17" t="s">
        <v>47</v>
      </c>
      <c r="H594" s="17">
        <v>5</v>
      </c>
      <c r="I594" s="17">
        <v>12.27</v>
      </c>
      <c r="J594" s="17">
        <v>50.37878761828388</v>
      </c>
      <c r="K594" s="17">
        <v>4.5</v>
      </c>
      <c r="N594" s="17" t="s">
        <v>18</v>
      </c>
    </row>
    <row r="595" spans="1:14" ht="15.75" customHeight="1" x14ac:dyDescent="0.2">
      <c r="A595" s="17" t="s">
        <v>33</v>
      </c>
      <c r="C595" s="17">
        <v>5</v>
      </c>
      <c r="D595" s="17">
        <v>5</v>
      </c>
      <c r="E595" s="17" t="s">
        <v>21</v>
      </c>
      <c r="F595" s="19" t="s">
        <v>43</v>
      </c>
      <c r="G595" s="17" t="s">
        <v>20</v>
      </c>
      <c r="H595" s="17">
        <v>6</v>
      </c>
      <c r="I595" s="17">
        <v>13.5</v>
      </c>
      <c r="J595" s="17">
        <v>54.234979021651966</v>
      </c>
      <c r="K595" s="17">
        <v>1.2</v>
      </c>
      <c r="N595" s="17" t="s">
        <v>18</v>
      </c>
    </row>
    <row r="596" spans="1:14" ht="15.75" customHeight="1" x14ac:dyDescent="0.2">
      <c r="A596" s="17" t="s">
        <v>33</v>
      </c>
      <c r="C596" s="17">
        <v>5</v>
      </c>
      <c r="D596" s="17">
        <v>6</v>
      </c>
      <c r="E596" s="17" t="s">
        <v>21</v>
      </c>
      <c r="F596" s="19" t="s">
        <v>45</v>
      </c>
      <c r="G596" s="17" t="s">
        <v>20</v>
      </c>
      <c r="H596" s="17">
        <v>6</v>
      </c>
      <c r="I596" s="17">
        <v>13.09</v>
      </c>
      <c r="J596" s="17">
        <v>68.922104570970319</v>
      </c>
      <c r="K596" s="17">
        <v>4.4000000000000004</v>
      </c>
      <c r="N596" s="17" t="s">
        <v>18</v>
      </c>
    </row>
    <row r="597" spans="1:14" ht="15.75" customHeight="1" x14ac:dyDescent="0.2">
      <c r="A597" s="17" t="s">
        <v>33</v>
      </c>
      <c r="C597" s="17">
        <v>5</v>
      </c>
      <c r="D597" s="17">
        <v>7</v>
      </c>
      <c r="E597" s="17" t="s">
        <v>48</v>
      </c>
      <c r="F597" s="19" t="s">
        <v>43</v>
      </c>
      <c r="G597" s="17" t="s">
        <v>20</v>
      </c>
      <c r="H597" s="17">
        <v>16</v>
      </c>
      <c r="I597" s="17">
        <v>13.77</v>
      </c>
      <c r="J597" s="17">
        <v>68.894966415396951</v>
      </c>
      <c r="K597" s="17">
        <v>1</v>
      </c>
      <c r="N597" s="17" t="s">
        <v>18</v>
      </c>
    </row>
    <row r="598" spans="1:14" ht="15.75" customHeight="1" x14ac:dyDescent="0.2">
      <c r="A598" s="17" t="s">
        <v>33</v>
      </c>
      <c r="C598" s="17">
        <v>5</v>
      </c>
      <c r="D598" s="17">
        <v>8</v>
      </c>
      <c r="E598" s="17" t="s">
        <v>48</v>
      </c>
      <c r="F598" s="19" t="s">
        <v>45</v>
      </c>
      <c r="G598" s="17" t="s">
        <v>20</v>
      </c>
      <c r="H598" s="17">
        <v>16</v>
      </c>
      <c r="I598" s="17">
        <v>13.06</v>
      </c>
      <c r="J598" s="17">
        <v>53.383018700882111</v>
      </c>
      <c r="K598" s="17">
        <v>2.4</v>
      </c>
      <c r="N598" s="17" t="s">
        <v>18</v>
      </c>
    </row>
    <row r="599" spans="1:14" ht="15.75" customHeight="1" x14ac:dyDescent="0.2">
      <c r="A599" s="17" t="s">
        <v>33</v>
      </c>
      <c r="C599" s="17">
        <v>5</v>
      </c>
      <c r="D599" s="17">
        <v>9</v>
      </c>
      <c r="E599" s="17" t="s">
        <v>31</v>
      </c>
      <c r="F599" s="19" t="s">
        <v>43</v>
      </c>
      <c r="G599" s="17" t="s">
        <v>32</v>
      </c>
      <c r="H599" s="17">
        <v>6</v>
      </c>
      <c r="I599" s="17">
        <v>12.83</v>
      </c>
      <c r="J599" s="17">
        <v>57.878738283881312</v>
      </c>
      <c r="K599" s="17">
        <v>0.3</v>
      </c>
      <c r="N599" s="17" t="s">
        <v>18</v>
      </c>
    </row>
    <row r="600" spans="1:14" ht="15.75" customHeight="1" x14ac:dyDescent="0.2">
      <c r="A600" s="17" t="s">
        <v>33</v>
      </c>
      <c r="C600" s="17">
        <v>5</v>
      </c>
      <c r="D600" s="17">
        <v>10</v>
      </c>
      <c r="E600" s="17" t="s">
        <v>31</v>
      </c>
      <c r="F600" s="19" t="s">
        <v>45</v>
      </c>
      <c r="G600" s="17" t="s">
        <v>32</v>
      </c>
      <c r="H600" s="17">
        <v>6</v>
      </c>
      <c r="I600" s="17">
        <v>12.84</v>
      </c>
      <c r="J600" s="17">
        <v>54.7181484202085</v>
      </c>
      <c r="K600" s="17">
        <v>1.1000000000000001</v>
      </c>
      <c r="N600" s="17" t="s">
        <v>18</v>
      </c>
    </row>
    <row r="601" spans="1:14" ht="15.75" customHeight="1" x14ac:dyDescent="0.2">
      <c r="A601" s="17" t="s">
        <v>33</v>
      </c>
      <c r="C601" s="17">
        <v>5</v>
      </c>
      <c r="D601" s="17">
        <v>11</v>
      </c>
      <c r="E601" s="17" t="s">
        <v>22</v>
      </c>
      <c r="F601" s="19" t="s">
        <v>43</v>
      </c>
      <c r="G601" s="17" t="s">
        <v>44</v>
      </c>
      <c r="H601" s="17">
        <v>3.76</v>
      </c>
      <c r="I601" s="17">
        <v>13.17</v>
      </c>
      <c r="J601" s="17">
        <v>68.752762790697673</v>
      </c>
      <c r="K601" s="17">
        <v>4.5</v>
      </c>
      <c r="N601" s="17" t="s">
        <v>18</v>
      </c>
    </row>
    <row r="602" spans="1:14" ht="15.75" customHeight="1" x14ac:dyDescent="0.2">
      <c r="A602" s="17" t="s">
        <v>33</v>
      </c>
      <c r="C602" s="17">
        <v>5</v>
      </c>
      <c r="D602" s="17">
        <v>12</v>
      </c>
      <c r="E602" s="17" t="s">
        <v>22</v>
      </c>
      <c r="F602" s="19" t="s">
        <v>45</v>
      </c>
      <c r="G602" s="17" t="s">
        <v>44</v>
      </c>
      <c r="H602" s="17">
        <v>3.76</v>
      </c>
      <c r="I602" s="17">
        <v>12.74</v>
      </c>
      <c r="J602" s="17">
        <v>57.388070184442668</v>
      </c>
      <c r="K602" s="17">
        <v>5.2</v>
      </c>
      <c r="N602" s="17" t="s">
        <v>18</v>
      </c>
    </row>
    <row r="603" spans="1:14" ht="15.75" customHeight="1" x14ac:dyDescent="0.2">
      <c r="A603" s="17" t="s">
        <v>33</v>
      </c>
      <c r="C603" s="17">
        <v>5</v>
      </c>
      <c r="D603" s="17">
        <v>13</v>
      </c>
      <c r="E603" s="17" t="s">
        <v>49</v>
      </c>
      <c r="F603" s="19" t="s">
        <v>43</v>
      </c>
      <c r="G603" s="17" t="s">
        <v>47</v>
      </c>
      <c r="H603" s="17">
        <v>4</v>
      </c>
      <c r="I603" s="17">
        <v>13.97</v>
      </c>
      <c r="J603" s="17">
        <v>51.347206800320777</v>
      </c>
      <c r="K603" s="17">
        <v>3.2</v>
      </c>
      <c r="N603" s="17" t="s">
        <v>18</v>
      </c>
    </row>
    <row r="604" spans="1:14" ht="15.75" customHeight="1" x14ac:dyDescent="0.2">
      <c r="A604" s="17" t="s">
        <v>33</v>
      </c>
      <c r="C604" s="17">
        <v>5</v>
      </c>
      <c r="D604" s="17">
        <v>14</v>
      </c>
      <c r="E604" s="17" t="s">
        <v>49</v>
      </c>
      <c r="F604" s="19" t="s">
        <v>45</v>
      </c>
      <c r="G604" s="17" t="s">
        <v>47</v>
      </c>
      <c r="H604" s="17">
        <v>4</v>
      </c>
      <c r="I604" s="17">
        <v>12.23</v>
      </c>
      <c r="J604" s="17">
        <v>67.795948740978346</v>
      </c>
      <c r="K604" s="17">
        <v>4.8</v>
      </c>
      <c r="N604" s="17" t="s">
        <v>18</v>
      </c>
    </row>
    <row r="605" spans="1:14" ht="15.75" customHeight="1" x14ac:dyDescent="0.2">
      <c r="A605" s="17" t="s">
        <v>33</v>
      </c>
      <c r="C605" s="17">
        <v>5</v>
      </c>
      <c r="D605" s="17">
        <v>15</v>
      </c>
      <c r="E605" s="17" t="s">
        <v>23</v>
      </c>
      <c r="F605" s="19" t="s">
        <v>43</v>
      </c>
      <c r="G605" s="17" t="s">
        <v>20</v>
      </c>
      <c r="H605" s="17">
        <v>9.6</v>
      </c>
      <c r="I605" s="17">
        <v>12.73</v>
      </c>
      <c r="J605" s="17">
        <v>54.907661395348832</v>
      </c>
      <c r="K605" s="17">
        <v>3.8</v>
      </c>
      <c r="N605" s="17" t="s">
        <v>18</v>
      </c>
    </row>
    <row r="606" spans="1:14" ht="15.75" customHeight="1" x14ac:dyDescent="0.2">
      <c r="A606" s="17" t="s">
        <v>33</v>
      </c>
      <c r="C606" s="17">
        <v>5</v>
      </c>
      <c r="D606" s="17">
        <v>16</v>
      </c>
      <c r="E606" s="17" t="s">
        <v>23</v>
      </c>
      <c r="F606" s="19" t="s">
        <v>45</v>
      </c>
      <c r="G606" s="17" t="s">
        <v>20</v>
      </c>
      <c r="H606" s="17">
        <v>9.6</v>
      </c>
      <c r="I606" s="17">
        <v>12.78</v>
      </c>
      <c r="J606" s="17">
        <v>70.210580882117057</v>
      </c>
      <c r="K606" s="17">
        <v>8.9</v>
      </c>
      <c r="N606" s="17" t="s">
        <v>18</v>
      </c>
    </row>
    <row r="607" spans="1:14" ht="15.75" customHeight="1" x14ac:dyDescent="0.2">
      <c r="A607" s="17" t="s">
        <v>33</v>
      </c>
      <c r="C607" s="17">
        <v>5</v>
      </c>
      <c r="D607" s="17">
        <v>17</v>
      </c>
      <c r="E607" s="17" t="s">
        <v>50</v>
      </c>
      <c r="F607" s="19" t="s">
        <v>43</v>
      </c>
      <c r="G607" s="17" t="s">
        <v>44</v>
      </c>
      <c r="H607" s="17" t="s">
        <v>25</v>
      </c>
      <c r="I607" s="17">
        <v>12.81</v>
      </c>
      <c r="J607" s="17">
        <v>54.935482662389738</v>
      </c>
      <c r="K607" s="17">
        <v>0.2</v>
      </c>
      <c r="N607" s="17" t="s">
        <v>18</v>
      </c>
    </row>
    <row r="608" spans="1:14" ht="15.75" customHeight="1" x14ac:dyDescent="0.2">
      <c r="A608" s="17" t="s">
        <v>33</v>
      </c>
      <c r="C608" s="17">
        <v>5</v>
      </c>
      <c r="D608" s="17">
        <v>18</v>
      </c>
      <c r="E608" s="17" t="s">
        <v>50</v>
      </c>
      <c r="F608" s="19" t="s">
        <v>45</v>
      </c>
      <c r="G608" s="17" t="s">
        <v>44</v>
      </c>
      <c r="H608" s="17" t="s">
        <v>25</v>
      </c>
      <c r="I608" s="17">
        <v>14.13</v>
      </c>
      <c r="J608" s="17">
        <v>70.167222710505214</v>
      </c>
      <c r="K608" s="17">
        <v>3</v>
      </c>
      <c r="N608" s="17" t="s">
        <v>18</v>
      </c>
    </row>
    <row r="609" spans="1:14" ht="15.75" customHeight="1" x14ac:dyDescent="0.2">
      <c r="A609" s="17" t="s">
        <v>33</v>
      </c>
      <c r="C609" s="17">
        <v>5</v>
      </c>
      <c r="D609" s="17">
        <v>19</v>
      </c>
      <c r="E609" s="17" t="s">
        <v>51</v>
      </c>
      <c r="F609" s="19" t="s">
        <v>43</v>
      </c>
      <c r="G609" s="17" t="s">
        <v>47</v>
      </c>
      <c r="H609" s="17" t="s">
        <v>52</v>
      </c>
      <c r="I609" s="17">
        <v>12.62</v>
      </c>
      <c r="J609" s="17">
        <v>54.87302453889334</v>
      </c>
      <c r="K609" s="17">
        <v>2.4</v>
      </c>
      <c r="N609" s="17" t="s">
        <v>18</v>
      </c>
    </row>
    <row r="610" spans="1:14" ht="15.75" customHeight="1" x14ac:dyDescent="0.2">
      <c r="A610" s="17" t="s">
        <v>33</v>
      </c>
      <c r="C610" s="17">
        <v>5</v>
      </c>
      <c r="D610" s="17">
        <v>20</v>
      </c>
      <c r="E610" s="17" t="s">
        <v>51</v>
      </c>
      <c r="F610" s="19" t="s">
        <v>45</v>
      </c>
      <c r="G610" s="17" t="s">
        <v>47</v>
      </c>
      <c r="H610" s="17" t="s">
        <v>52</v>
      </c>
      <c r="I610" s="17">
        <v>13.9</v>
      </c>
      <c r="J610" s="17">
        <v>47.05543480352847</v>
      </c>
      <c r="K610" s="17">
        <v>4.2</v>
      </c>
      <c r="N610" s="17" t="s">
        <v>18</v>
      </c>
    </row>
    <row r="611" spans="1:14" ht="15.75" customHeight="1" x14ac:dyDescent="0.2">
      <c r="A611" s="17" t="s">
        <v>33</v>
      </c>
      <c r="C611" s="17">
        <v>5</v>
      </c>
      <c r="D611" s="17">
        <v>21</v>
      </c>
      <c r="E611" s="17" t="s">
        <v>53</v>
      </c>
      <c r="F611" s="19" t="s">
        <v>43</v>
      </c>
      <c r="G611" s="17" t="s">
        <v>20</v>
      </c>
      <c r="H611" s="17" t="s">
        <v>54</v>
      </c>
      <c r="I611" s="17">
        <v>13.77</v>
      </c>
      <c r="J611" s="17">
        <v>61.760546367281471</v>
      </c>
      <c r="K611" s="17">
        <v>2.7</v>
      </c>
      <c r="N611" s="17" t="s">
        <v>18</v>
      </c>
    </row>
    <row r="612" spans="1:14" ht="15.75" customHeight="1" x14ac:dyDescent="0.2">
      <c r="A612" s="17" t="s">
        <v>33</v>
      </c>
      <c r="C612" s="17">
        <v>5</v>
      </c>
      <c r="D612" s="17">
        <v>22</v>
      </c>
      <c r="E612" s="17" t="s">
        <v>53</v>
      </c>
      <c r="F612" s="19" t="s">
        <v>45</v>
      </c>
      <c r="G612" s="17" t="s">
        <v>20</v>
      </c>
      <c r="H612" s="17" t="s">
        <v>54</v>
      </c>
      <c r="I612" s="17">
        <v>12.86</v>
      </c>
      <c r="J612" s="17">
        <v>57.555525645549309</v>
      </c>
      <c r="K612" s="17">
        <v>4.0999999999999996</v>
      </c>
      <c r="N612" s="17" t="s">
        <v>18</v>
      </c>
    </row>
    <row r="613" spans="1:14" ht="15.75" customHeight="1" x14ac:dyDescent="0.2">
      <c r="A613" s="17" t="s">
        <v>33</v>
      </c>
      <c r="C613" s="17">
        <v>5</v>
      </c>
      <c r="D613" s="17">
        <v>23</v>
      </c>
      <c r="E613" s="17" t="s">
        <v>55</v>
      </c>
      <c r="F613" s="19" t="s">
        <v>43</v>
      </c>
      <c r="G613" s="17" t="s">
        <v>20</v>
      </c>
      <c r="H613" s="17" t="s">
        <v>56</v>
      </c>
      <c r="I613" s="17">
        <v>12.54</v>
      </c>
      <c r="J613" s="17">
        <v>52.027756599839613</v>
      </c>
      <c r="K613" s="17">
        <v>2.6</v>
      </c>
      <c r="N613" s="17" t="s">
        <v>18</v>
      </c>
    </row>
    <row r="614" spans="1:14" ht="15.75" customHeight="1" x14ac:dyDescent="0.2">
      <c r="A614" s="17" t="s">
        <v>33</v>
      </c>
      <c r="C614" s="17">
        <v>5</v>
      </c>
      <c r="D614" s="17">
        <v>24</v>
      </c>
      <c r="E614" s="17" t="s">
        <v>55</v>
      </c>
      <c r="F614" s="19" t="s">
        <v>45</v>
      </c>
      <c r="G614" s="17" t="s">
        <v>20</v>
      </c>
      <c r="H614" s="17" t="s">
        <v>56</v>
      </c>
      <c r="I614" s="17">
        <v>12.96</v>
      </c>
      <c r="J614" s="17">
        <v>54.490540336808337</v>
      </c>
      <c r="K614" s="17">
        <v>3.4</v>
      </c>
      <c r="N614" s="17" t="s">
        <v>18</v>
      </c>
    </row>
    <row r="615" spans="1:14" ht="15.75" customHeight="1" x14ac:dyDescent="0.2">
      <c r="A615" s="17" t="s">
        <v>33</v>
      </c>
      <c r="C615" s="17">
        <v>5</v>
      </c>
      <c r="D615" s="17">
        <v>25</v>
      </c>
      <c r="E615" s="17" t="s">
        <v>57</v>
      </c>
      <c r="F615" s="19" t="s">
        <v>43</v>
      </c>
      <c r="G615" s="17" t="s">
        <v>32</v>
      </c>
      <c r="H615" s="17" t="s">
        <v>56</v>
      </c>
      <c r="I615" s="17">
        <v>12.75</v>
      </c>
      <c r="J615" s="17">
        <v>51.779290328789088</v>
      </c>
      <c r="K615" s="17">
        <v>1.1000000000000001</v>
      </c>
      <c r="N615" s="17" t="s">
        <v>18</v>
      </c>
    </row>
    <row r="616" spans="1:14" ht="15.75" customHeight="1" x14ac:dyDescent="0.2">
      <c r="A616" s="17" t="s">
        <v>33</v>
      </c>
      <c r="C616" s="17">
        <v>5</v>
      </c>
      <c r="D616" s="17">
        <v>26</v>
      </c>
      <c r="E616" s="17" t="s">
        <v>58</v>
      </c>
      <c r="F616" s="19" t="s">
        <v>45</v>
      </c>
      <c r="G616" s="17" t="s">
        <v>32</v>
      </c>
      <c r="H616" s="17" t="s">
        <v>56</v>
      </c>
      <c r="I616" s="17">
        <v>14.06</v>
      </c>
      <c r="J616" s="17">
        <v>56.702051611868484</v>
      </c>
      <c r="K616" s="17">
        <v>2.2000000000000002</v>
      </c>
      <c r="N616" s="17" t="s">
        <v>18</v>
      </c>
    </row>
    <row r="617" spans="1:14" ht="15.75" customHeight="1" x14ac:dyDescent="0.2">
      <c r="A617" s="17" t="s">
        <v>33</v>
      </c>
      <c r="C617" s="17">
        <v>5</v>
      </c>
      <c r="D617" s="17">
        <v>27</v>
      </c>
      <c r="E617" s="17" t="s">
        <v>28</v>
      </c>
      <c r="F617" s="19" t="s">
        <v>59</v>
      </c>
      <c r="G617" s="17" t="s">
        <v>60</v>
      </c>
      <c r="H617" s="13" t="s">
        <v>29</v>
      </c>
      <c r="I617" s="17">
        <v>13.56</v>
      </c>
      <c r="J617" s="17">
        <v>56.760799198075375</v>
      </c>
      <c r="K617" s="17">
        <v>5.5</v>
      </c>
      <c r="N617" s="17" t="s">
        <v>18</v>
      </c>
    </row>
    <row r="618" spans="1:14" ht="15.75" customHeight="1" x14ac:dyDescent="0.2">
      <c r="A618" s="17" t="s">
        <v>33</v>
      </c>
      <c r="C618" s="17">
        <v>5</v>
      </c>
      <c r="D618" s="17">
        <v>28</v>
      </c>
      <c r="E618" s="17" t="s">
        <v>61</v>
      </c>
      <c r="F618" s="19" t="s">
        <v>29</v>
      </c>
      <c r="G618" s="17" t="s">
        <v>60</v>
      </c>
      <c r="H618" s="13" t="s">
        <v>29</v>
      </c>
      <c r="I618" s="17">
        <v>13.39</v>
      </c>
      <c r="J618" s="17">
        <v>56.711324073777071</v>
      </c>
      <c r="K618" s="17">
        <v>7.1</v>
      </c>
      <c r="N618" s="17" t="s">
        <v>18</v>
      </c>
    </row>
    <row r="619" spans="1:14" ht="15.75" customHeight="1" x14ac:dyDescent="0.2">
      <c r="A619" s="17" t="s">
        <v>33</v>
      </c>
      <c r="C619" s="17">
        <v>6</v>
      </c>
      <c r="D619" s="17">
        <v>1</v>
      </c>
      <c r="E619" s="17" t="s">
        <v>42</v>
      </c>
      <c r="F619" s="18" t="s">
        <v>43</v>
      </c>
      <c r="G619" s="17" t="s">
        <v>44</v>
      </c>
      <c r="H619" s="17">
        <v>4</v>
      </c>
      <c r="I619" s="17">
        <v>12.82</v>
      </c>
      <c r="J619" s="17">
        <v>52.641151884522863</v>
      </c>
      <c r="K619" s="17">
        <v>0.3</v>
      </c>
      <c r="N619" s="17" t="s">
        <v>18</v>
      </c>
    </row>
    <row r="620" spans="1:14" ht="15.75" customHeight="1" x14ac:dyDescent="0.2">
      <c r="A620" s="17" t="s">
        <v>33</v>
      </c>
      <c r="C620" s="17">
        <v>6</v>
      </c>
      <c r="D620" s="17">
        <v>2</v>
      </c>
      <c r="E620" s="17" t="s">
        <v>42</v>
      </c>
      <c r="F620" s="19" t="s">
        <v>45</v>
      </c>
      <c r="G620" s="17" t="s">
        <v>44</v>
      </c>
      <c r="H620" s="17">
        <v>4</v>
      </c>
      <c r="I620" s="17">
        <v>14.78</v>
      </c>
      <c r="J620" s="17">
        <v>55.328209655172408</v>
      </c>
      <c r="K620" s="17">
        <v>0.9</v>
      </c>
      <c r="N620" s="17" t="s">
        <v>18</v>
      </c>
    </row>
    <row r="621" spans="1:14" ht="15.75" customHeight="1" x14ac:dyDescent="0.2">
      <c r="A621" s="17" t="s">
        <v>33</v>
      </c>
      <c r="C621" s="17">
        <v>6</v>
      </c>
      <c r="D621" s="17">
        <v>3</v>
      </c>
      <c r="E621" s="17" t="s">
        <v>46</v>
      </c>
      <c r="F621" s="19" t="s">
        <v>43</v>
      </c>
      <c r="G621" s="17" t="s">
        <v>47</v>
      </c>
      <c r="H621" s="17">
        <v>5</v>
      </c>
      <c r="I621" s="17">
        <v>13.36</v>
      </c>
      <c r="J621" s="17">
        <v>56.433204554931841</v>
      </c>
      <c r="K621" s="17">
        <v>1.1000000000000001</v>
      </c>
      <c r="N621" s="17" t="s">
        <v>18</v>
      </c>
    </row>
    <row r="622" spans="1:14" ht="15.75" customHeight="1" x14ac:dyDescent="0.2">
      <c r="A622" s="17" t="s">
        <v>33</v>
      </c>
      <c r="C622" s="17">
        <v>6</v>
      </c>
      <c r="D622" s="17">
        <v>4</v>
      </c>
      <c r="E622" s="17" t="s">
        <v>46</v>
      </c>
      <c r="F622" s="19" t="s">
        <v>45</v>
      </c>
      <c r="G622" s="17" t="s">
        <v>47</v>
      </c>
      <c r="H622" s="17">
        <v>5</v>
      </c>
      <c r="I622" s="17">
        <v>12.62</v>
      </c>
      <c r="J622" s="17">
        <v>57.439757658380117</v>
      </c>
      <c r="K622" s="17">
        <v>1.9</v>
      </c>
      <c r="N622" s="17" t="s">
        <v>18</v>
      </c>
    </row>
    <row r="623" spans="1:14" ht="15.75" customHeight="1" x14ac:dyDescent="0.2">
      <c r="A623" s="17" t="s">
        <v>33</v>
      </c>
      <c r="C623" s="17">
        <v>6</v>
      </c>
      <c r="D623" s="17">
        <v>5</v>
      </c>
      <c r="E623" s="17" t="s">
        <v>21</v>
      </c>
      <c r="F623" s="19" t="s">
        <v>43</v>
      </c>
      <c r="G623" s="17" t="s">
        <v>20</v>
      </c>
      <c r="H623" s="17">
        <v>6</v>
      </c>
      <c r="I623" s="17">
        <v>14.34</v>
      </c>
      <c r="J623" s="17">
        <v>54.770790697674421</v>
      </c>
      <c r="K623" s="17">
        <v>1.7</v>
      </c>
      <c r="N623" s="17" t="s">
        <v>18</v>
      </c>
    </row>
    <row r="624" spans="1:14" ht="15.75" customHeight="1" x14ac:dyDescent="0.2">
      <c r="A624" s="17" t="s">
        <v>33</v>
      </c>
      <c r="C624" s="17">
        <v>6</v>
      </c>
      <c r="D624" s="17">
        <v>6</v>
      </c>
      <c r="E624" s="17" t="s">
        <v>21</v>
      </c>
      <c r="F624" s="19" t="s">
        <v>45</v>
      </c>
      <c r="G624" s="17" t="s">
        <v>20</v>
      </c>
      <c r="H624" s="17">
        <v>6</v>
      </c>
      <c r="I624" s="17">
        <v>13.47</v>
      </c>
      <c r="J624" s="17">
        <v>64.023042598235776</v>
      </c>
      <c r="K624" s="17">
        <v>1.1000000000000001</v>
      </c>
      <c r="N624" s="17" t="s">
        <v>18</v>
      </c>
    </row>
    <row r="625" spans="1:14" ht="15.75" customHeight="1" x14ac:dyDescent="0.2">
      <c r="A625" s="17" t="s">
        <v>33</v>
      </c>
      <c r="C625" s="17">
        <v>6</v>
      </c>
      <c r="D625" s="17">
        <v>7</v>
      </c>
      <c r="E625" s="17" t="s">
        <v>48</v>
      </c>
      <c r="F625" s="19" t="s">
        <v>43</v>
      </c>
      <c r="G625" s="17" t="s">
        <v>20</v>
      </c>
      <c r="H625" s="17">
        <v>16</v>
      </c>
      <c r="I625" s="17">
        <v>13.38</v>
      </c>
      <c r="J625" s="17">
        <v>53.223263769045715</v>
      </c>
      <c r="K625" s="17">
        <v>0.8</v>
      </c>
      <c r="N625" s="17" t="s">
        <v>18</v>
      </c>
    </row>
    <row r="626" spans="1:14" ht="15.75" customHeight="1" x14ac:dyDescent="0.2">
      <c r="A626" s="17" t="s">
        <v>33</v>
      </c>
      <c r="C626" s="17">
        <v>6</v>
      </c>
      <c r="D626" s="17">
        <v>8</v>
      </c>
      <c r="E626" s="17" t="s">
        <v>48</v>
      </c>
      <c r="F626" s="19" t="s">
        <v>45</v>
      </c>
      <c r="G626" s="17" t="s">
        <v>20</v>
      </c>
      <c r="H626" s="17">
        <v>16</v>
      </c>
      <c r="I626" s="17">
        <v>14.38</v>
      </c>
      <c r="J626" s="17">
        <v>57.295912237369684</v>
      </c>
      <c r="K626" s="17">
        <v>1.4</v>
      </c>
      <c r="N626" s="17" t="s">
        <v>18</v>
      </c>
    </row>
    <row r="627" spans="1:14" ht="15.75" customHeight="1" x14ac:dyDescent="0.2">
      <c r="A627" s="17" t="s">
        <v>33</v>
      </c>
      <c r="C627" s="17">
        <v>6</v>
      </c>
      <c r="D627" s="17">
        <v>9</v>
      </c>
      <c r="E627" s="17" t="s">
        <v>31</v>
      </c>
      <c r="F627" s="19" t="s">
        <v>43</v>
      </c>
      <c r="G627" s="17" t="s">
        <v>32</v>
      </c>
      <c r="H627" s="17">
        <v>6</v>
      </c>
      <c r="I627" s="17">
        <v>13.4</v>
      </c>
      <c r="J627" s="17">
        <v>67.957791820368882</v>
      </c>
      <c r="K627" s="17">
        <v>1</v>
      </c>
      <c r="N627" s="17" t="s">
        <v>18</v>
      </c>
    </row>
    <row r="628" spans="1:14" ht="15.75" customHeight="1" x14ac:dyDescent="0.2">
      <c r="A628" s="17" t="s">
        <v>33</v>
      </c>
      <c r="C628" s="17">
        <v>6</v>
      </c>
      <c r="D628" s="17">
        <v>10</v>
      </c>
      <c r="E628" s="17" t="s">
        <v>31</v>
      </c>
      <c r="F628" s="19" t="s">
        <v>45</v>
      </c>
      <c r="G628" s="17" t="s">
        <v>32</v>
      </c>
      <c r="H628" s="17">
        <v>6</v>
      </c>
      <c r="I628" s="17">
        <v>13.91</v>
      </c>
      <c r="J628" s="17">
        <v>71.242688564554939</v>
      </c>
      <c r="K628" s="17">
        <v>0.3</v>
      </c>
      <c r="N628" s="17" t="s">
        <v>18</v>
      </c>
    </row>
    <row r="629" spans="1:14" ht="15.75" customHeight="1" x14ac:dyDescent="0.2">
      <c r="A629" s="17" t="s">
        <v>33</v>
      </c>
      <c r="C629" s="17">
        <v>6</v>
      </c>
      <c r="D629" s="17">
        <v>11</v>
      </c>
      <c r="E629" s="17" t="s">
        <v>22</v>
      </c>
      <c r="F629" s="19" t="s">
        <v>43</v>
      </c>
      <c r="G629" s="17" t="s">
        <v>44</v>
      </c>
      <c r="H629" s="17">
        <v>3.76</v>
      </c>
      <c r="I629" s="17">
        <v>13.95</v>
      </c>
      <c r="J629" s="17">
        <v>66.381178315958309</v>
      </c>
      <c r="K629" s="17">
        <v>2.8</v>
      </c>
      <c r="N629" s="17" t="s">
        <v>18</v>
      </c>
    </row>
    <row r="630" spans="1:14" ht="15.75" customHeight="1" x14ac:dyDescent="0.2">
      <c r="A630" s="17" t="s">
        <v>33</v>
      </c>
      <c r="C630" s="17">
        <v>6</v>
      </c>
      <c r="D630" s="17">
        <v>12</v>
      </c>
      <c r="E630" s="17" t="s">
        <v>22</v>
      </c>
      <c r="F630" s="19" t="s">
        <v>45</v>
      </c>
      <c r="G630" s="17" t="s">
        <v>44</v>
      </c>
      <c r="H630" s="17">
        <v>3.76</v>
      </c>
      <c r="I630" s="17">
        <v>14.1</v>
      </c>
      <c r="J630" s="17">
        <v>65.636765356856458</v>
      </c>
      <c r="K630" s="17">
        <v>2</v>
      </c>
      <c r="N630" s="17" t="s">
        <v>18</v>
      </c>
    </row>
    <row r="631" spans="1:14" ht="15.75" customHeight="1" x14ac:dyDescent="0.2">
      <c r="A631" s="17" t="s">
        <v>33</v>
      </c>
      <c r="C631" s="17">
        <v>6</v>
      </c>
      <c r="D631" s="17">
        <v>13</v>
      </c>
      <c r="E631" s="17" t="s">
        <v>49</v>
      </c>
      <c r="F631" s="19" t="s">
        <v>43</v>
      </c>
      <c r="G631" s="17" t="s">
        <v>47</v>
      </c>
      <c r="H631" s="17">
        <v>4</v>
      </c>
      <c r="I631" s="17">
        <v>13.03</v>
      </c>
      <c r="J631" s="17">
        <v>68.717970681635933</v>
      </c>
      <c r="K631" s="17">
        <v>1.4</v>
      </c>
      <c r="N631" s="17" t="s">
        <v>18</v>
      </c>
    </row>
    <row r="632" spans="1:14" ht="15.75" customHeight="1" x14ac:dyDescent="0.2">
      <c r="A632" s="17" t="s">
        <v>33</v>
      </c>
      <c r="C632" s="17">
        <v>6</v>
      </c>
      <c r="D632" s="17">
        <v>14</v>
      </c>
      <c r="E632" s="17" t="s">
        <v>49</v>
      </c>
      <c r="F632" s="19" t="s">
        <v>45</v>
      </c>
      <c r="G632" s="17" t="s">
        <v>47</v>
      </c>
      <c r="H632" s="17">
        <v>4</v>
      </c>
      <c r="I632" s="17">
        <v>13.91</v>
      </c>
      <c r="J632" s="17">
        <v>69.529724458700883</v>
      </c>
      <c r="K632" s="17">
        <v>1.9</v>
      </c>
      <c r="N632" s="17" t="s">
        <v>18</v>
      </c>
    </row>
    <row r="633" spans="1:14" ht="15.75" customHeight="1" x14ac:dyDescent="0.2">
      <c r="A633" s="17" t="s">
        <v>33</v>
      </c>
      <c r="C633" s="17">
        <v>6</v>
      </c>
      <c r="D633" s="17">
        <v>15</v>
      </c>
      <c r="E633" s="17" t="s">
        <v>23</v>
      </c>
      <c r="F633" s="19" t="s">
        <v>43</v>
      </c>
      <c r="G633" s="17" t="s">
        <v>20</v>
      </c>
      <c r="H633" s="17">
        <v>9.6</v>
      </c>
      <c r="I633" s="17">
        <v>13.11</v>
      </c>
      <c r="J633" s="17">
        <v>56.087045581395351</v>
      </c>
      <c r="K633" s="17">
        <v>2.4</v>
      </c>
      <c r="N633" s="17" t="s">
        <v>18</v>
      </c>
    </row>
    <row r="634" spans="1:14" ht="15.75" customHeight="1" x14ac:dyDescent="0.2">
      <c r="A634" s="17" t="s">
        <v>33</v>
      </c>
      <c r="C634" s="17">
        <v>6</v>
      </c>
      <c r="D634" s="17">
        <v>16</v>
      </c>
      <c r="E634" s="17" t="s">
        <v>23</v>
      </c>
      <c r="F634" s="19" t="s">
        <v>45</v>
      </c>
      <c r="G634" s="17" t="s">
        <v>20</v>
      </c>
      <c r="H634" s="17">
        <v>9.6</v>
      </c>
      <c r="I634" s="17">
        <v>12.89</v>
      </c>
      <c r="J634" s="17">
        <v>56.234357016840427</v>
      </c>
      <c r="K634" s="17">
        <v>2.4</v>
      </c>
      <c r="N634" s="17" t="s">
        <v>18</v>
      </c>
    </row>
    <row r="635" spans="1:14" ht="15.75" customHeight="1" x14ac:dyDescent="0.2">
      <c r="A635" s="17" t="s">
        <v>33</v>
      </c>
      <c r="C635" s="17">
        <v>6</v>
      </c>
      <c r="D635" s="17">
        <v>17</v>
      </c>
      <c r="E635" s="17" t="s">
        <v>50</v>
      </c>
      <c r="F635" s="19" t="s">
        <v>43</v>
      </c>
      <c r="G635" s="17" t="s">
        <v>44</v>
      </c>
      <c r="H635" s="17" t="s">
        <v>25</v>
      </c>
      <c r="I635" s="17">
        <v>13.39</v>
      </c>
      <c r="J635" s="17">
        <v>57.128223897353656</v>
      </c>
      <c r="K635" s="17">
        <v>2.2999999999999998</v>
      </c>
      <c r="N635" s="17" t="s">
        <v>18</v>
      </c>
    </row>
    <row r="636" spans="1:14" ht="15.75" customHeight="1" x14ac:dyDescent="0.2">
      <c r="A636" s="17" t="s">
        <v>33</v>
      </c>
      <c r="C636" s="17">
        <v>6</v>
      </c>
      <c r="D636" s="17">
        <v>18</v>
      </c>
      <c r="E636" s="17" t="s">
        <v>50</v>
      </c>
      <c r="F636" s="19" t="s">
        <v>45</v>
      </c>
      <c r="G636" s="17" t="s">
        <v>44</v>
      </c>
      <c r="H636" s="17" t="s">
        <v>25</v>
      </c>
      <c r="I636" s="17">
        <v>12.62</v>
      </c>
      <c r="J636" s="17">
        <v>67.838317177225335</v>
      </c>
      <c r="K636" s="17">
        <v>1</v>
      </c>
      <c r="N636" s="17" t="s">
        <v>18</v>
      </c>
    </row>
    <row r="637" spans="1:14" ht="15.75" customHeight="1" x14ac:dyDescent="0.2">
      <c r="A637" s="17" t="s">
        <v>33</v>
      </c>
      <c r="C637" s="17">
        <v>6</v>
      </c>
      <c r="D637" s="17">
        <v>19</v>
      </c>
      <c r="E637" s="17" t="s">
        <v>51</v>
      </c>
      <c r="F637" s="19" t="s">
        <v>43</v>
      </c>
      <c r="G637" s="17" t="s">
        <v>47</v>
      </c>
      <c r="H637" s="17" t="s">
        <v>52</v>
      </c>
      <c r="I637" s="17">
        <v>13.32</v>
      </c>
      <c r="J637" s="17">
        <v>60.384034065757824</v>
      </c>
      <c r="K637" s="17">
        <v>3.5</v>
      </c>
      <c r="N637" s="17" t="s">
        <v>18</v>
      </c>
    </row>
    <row r="638" spans="1:14" ht="15.75" customHeight="1" x14ac:dyDescent="0.2">
      <c r="A638" s="17" t="s">
        <v>33</v>
      </c>
      <c r="C638" s="17">
        <v>6</v>
      </c>
      <c r="D638" s="17">
        <v>20</v>
      </c>
      <c r="E638" s="17" t="s">
        <v>51</v>
      </c>
      <c r="F638" s="19" t="s">
        <v>45</v>
      </c>
      <c r="G638" s="17" t="s">
        <v>47</v>
      </c>
      <c r="H638" s="17" t="s">
        <v>52</v>
      </c>
      <c r="I638" s="17">
        <v>13.37</v>
      </c>
      <c r="J638" s="17">
        <v>61.781947939053723</v>
      </c>
      <c r="K638" s="17">
        <v>2.2000000000000002</v>
      </c>
      <c r="N638" s="17" t="s">
        <v>18</v>
      </c>
    </row>
    <row r="639" spans="1:14" ht="15.75" customHeight="1" x14ac:dyDescent="0.2">
      <c r="A639" s="17" t="s">
        <v>33</v>
      </c>
      <c r="C639" s="17">
        <v>6</v>
      </c>
      <c r="D639" s="17">
        <v>21</v>
      </c>
      <c r="E639" s="17" t="s">
        <v>53</v>
      </c>
      <c r="F639" s="19" t="s">
        <v>43</v>
      </c>
      <c r="G639" s="17" t="s">
        <v>20</v>
      </c>
      <c r="H639" s="17" t="s">
        <v>54</v>
      </c>
      <c r="I639" s="17">
        <v>13.22</v>
      </c>
      <c r="J639" s="17">
        <v>54.308875380914202</v>
      </c>
      <c r="K639" s="17">
        <v>0.8</v>
      </c>
      <c r="N639" s="17" t="s">
        <v>18</v>
      </c>
    </row>
    <row r="640" spans="1:14" ht="15.75" customHeight="1" x14ac:dyDescent="0.2">
      <c r="A640" s="17" t="s">
        <v>33</v>
      </c>
      <c r="C640" s="17">
        <v>6</v>
      </c>
      <c r="D640" s="17">
        <v>22</v>
      </c>
      <c r="E640" s="17" t="s">
        <v>53</v>
      </c>
      <c r="F640" s="19" t="s">
        <v>45</v>
      </c>
      <c r="G640" s="17" t="s">
        <v>20</v>
      </c>
      <c r="H640" s="17" t="s">
        <v>54</v>
      </c>
      <c r="I640" s="17">
        <v>12.74</v>
      </c>
      <c r="J640" s="17">
        <v>57.55145802726544</v>
      </c>
      <c r="K640" s="17">
        <v>1.4</v>
      </c>
      <c r="N640" s="17" t="s">
        <v>18</v>
      </c>
    </row>
    <row r="641" spans="1:14" ht="15.75" customHeight="1" x14ac:dyDescent="0.2">
      <c r="A641" s="17" t="s">
        <v>33</v>
      </c>
      <c r="C641" s="17">
        <v>6</v>
      </c>
      <c r="D641" s="17">
        <v>23</v>
      </c>
      <c r="E641" s="17" t="s">
        <v>55</v>
      </c>
      <c r="F641" s="19" t="s">
        <v>43</v>
      </c>
      <c r="G641" s="17" t="s">
        <v>20</v>
      </c>
      <c r="H641" s="17" t="s">
        <v>56</v>
      </c>
      <c r="I641" s="17">
        <v>14.1</v>
      </c>
      <c r="J641" s="17">
        <v>64.325917145148367</v>
      </c>
      <c r="K641" s="17">
        <v>1.6</v>
      </c>
      <c r="N641" s="17" t="s">
        <v>18</v>
      </c>
    </row>
    <row r="642" spans="1:14" ht="15.75" customHeight="1" x14ac:dyDescent="0.2">
      <c r="A642" s="17" t="s">
        <v>33</v>
      </c>
      <c r="C642" s="17">
        <v>6</v>
      </c>
      <c r="D642" s="17">
        <v>24</v>
      </c>
      <c r="E642" s="17" t="s">
        <v>55</v>
      </c>
      <c r="F642" s="19" t="s">
        <v>45</v>
      </c>
      <c r="G642" s="17" t="s">
        <v>20</v>
      </c>
      <c r="H642" s="17" t="s">
        <v>56</v>
      </c>
      <c r="I642" s="17">
        <v>12.99</v>
      </c>
      <c r="J642" s="17">
        <v>56.165913905372904</v>
      </c>
      <c r="K642" s="17">
        <v>0.2</v>
      </c>
      <c r="N642" s="17" t="s">
        <v>18</v>
      </c>
    </row>
    <row r="643" spans="1:14" ht="15.75" customHeight="1" x14ac:dyDescent="0.2">
      <c r="A643" s="17" t="s">
        <v>33</v>
      </c>
      <c r="C643" s="17">
        <v>6</v>
      </c>
      <c r="D643" s="17">
        <v>25</v>
      </c>
      <c r="E643" s="17" t="s">
        <v>57</v>
      </c>
      <c r="F643" s="19" t="s">
        <v>43</v>
      </c>
      <c r="G643" s="17" t="s">
        <v>32</v>
      </c>
      <c r="H643" s="17" t="s">
        <v>56</v>
      </c>
      <c r="I643" s="17">
        <v>13.46</v>
      </c>
      <c r="J643" s="17">
        <v>56.486114643143551</v>
      </c>
      <c r="K643" s="17">
        <v>0.7</v>
      </c>
      <c r="N643" s="17" t="s">
        <v>18</v>
      </c>
    </row>
    <row r="644" spans="1:14" ht="15.75" customHeight="1" x14ac:dyDescent="0.2">
      <c r="A644" s="17" t="s">
        <v>33</v>
      </c>
      <c r="C644" s="17">
        <v>6</v>
      </c>
      <c r="D644" s="17">
        <v>26</v>
      </c>
      <c r="E644" s="17" t="s">
        <v>58</v>
      </c>
      <c r="F644" s="19" t="s">
        <v>45</v>
      </c>
      <c r="G644" s="17" t="s">
        <v>32</v>
      </c>
      <c r="H644" s="17" t="s">
        <v>56</v>
      </c>
      <c r="I644" s="17">
        <v>13.87</v>
      </c>
      <c r="J644" s="17">
        <v>49.821034867682442</v>
      </c>
      <c r="K644" s="17">
        <v>1.4</v>
      </c>
      <c r="N644" s="17" t="s">
        <v>18</v>
      </c>
    </row>
    <row r="645" spans="1:14" ht="15.75" customHeight="1" x14ac:dyDescent="0.2">
      <c r="A645" s="17" t="s">
        <v>33</v>
      </c>
      <c r="C645" s="17">
        <v>6</v>
      </c>
      <c r="D645" s="17">
        <v>27</v>
      </c>
      <c r="E645" s="17" t="s">
        <v>28</v>
      </c>
      <c r="F645" s="19" t="s">
        <v>59</v>
      </c>
      <c r="G645" s="17" t="s">
        <v>60</v>
      </c>
      <c r="H645" s="13" t="s">
        <v>29</v>
      </c>
      <c r="I645" s="17">
        <v>14.01</v>
      </c>
      <c r="J645" s="17">
        <v>55.528074097834796</v>
      </c>
      <c r="K645" s="17">
        <v>5</v>
      </c>
      <c r="N645" s="17" t="s">
        <v>18</v>
      </c>
    </row>
    <row r="646" spans="1:14" ht="15.75" customHeight="1" x14ac:dyDescent="0.2">
      <c r="A646" s="17" t="s">
        <v>33</v>
      </c>
      <c r="C646" s="17">
        <v>6</v>
      </c>
      <c r="D646" s="17">
        <v>28</v>
      </c>
      <c r="E646" s="17" t="s">
        <v>61</v>
      </c>
      <c r="F646" s="19" t="s">
        <v>29</v>
      </c>
      <c r="G646" s="17" t="s">
        <v>60</v>
      </c>
      <c r="H646" s="13" t="s">
        <v>29</v>
      </c>
      <c r="I646" s="17">
        <v>12.59</v>
      </c>
      <c r="J646" s="17">
        <v>51.655030024057737</v>
      </c>
      <c r="K646" s="17">
        <v>1.9</v>
      </c>
      <c r="N646" s="17" t="s">
        <v>18</v>
      </c>
    </row>
    <row r="647" spans="1:14" ht="15.75" customHeight="1" x14ac:dyDescent="0.2">
      <c r="A647" s="17" t="s">
        <v>38</v>
      </c>
      <c r="C647" s="17">
        <v>1</v>
      </c>
      <c r="D647" s="17">
        <v>1</v>
      </c>
      <c r="E647" s="17" t="s">
        <v>42</v>
      </c>
      <c r="F647" s="18" t="s">
        <v>43</v>
      </c>
      <c r="G647" s="17" t="s">
        <v>44</v>
      </c>
      <c r="H647" s="17">
        <v>4</v>
      </c>
      <c r="I647" s="5">
        <v>12.86</v>
      </c>
      <c r="J647" s="17">
        <v>52.157797241379306</v>
      </c>
      <c r="K647" s="17">
        <v>13</v>
      </c>
      <c r="N647" s="17" t="s">
        <v>18</v>
      </c>
    </row>
    <row r="648" spans="1:14" ht="15.75" customHeight="1" x14ac:dyDescent="0.2">
      <c r="A648" s="17" t="s">
        <v>38</v>
      </c>
      <c r="C648" s="17">
        <v>1</v>
      </c>
      <c r="D648" s="17">
        <v>2</v>
      </c>
      <c r="E648" s="17" t="s">
        <v>42</v>
      </c>
      <c r="F648" s="19" t="s">
        <v>45</v>
      </c>
      <c r="G648" s="17" t="s">
        <v>44</v>
      </c>
      <c r="H648" s="17">
        <v>4</v>
      </c>
      <c r="I648" s="5">
        <v>13.03</v>
      </c>
      <c r="J648" s="17">
        <v>53.408576896551722</v>
      </c>
      <c r="K648" s="17">
        <v>7.6</v>
      </c>
      <c r="N648" s="17" t="s">
        <v>18</v>
      </c>
    </row>
    <row r="649" spans="1:14" ht="15.75" customHeight="1" x14ac:dyDescent="0.2">
      <c r="A649" s="17" t="s">
        <v>38</v>
      </c>
      <c r="C649" s="17">
        <v>1</v>
      </c>
      <c r="D649" s="17">
        <v>3</v>
      </c>
      <c r="E649" s="17" t="s">
        <v>46</v>
      </c>
      <c r="F649" s="19" t="s">
        <v>43</v>
      </c>
      <c r="G649" s="17" t="s">
        <v>47</v>
      </c>
      <c r="H649" s="17">
        <v>5</v>
      </c>
      <c r="I649" s="5">
        <v>12.8</v>
      </c>
      <c r="J649" s="17">
        <v>60.892662068965514</v>
      </c>
      <c r="K649" s="17">
        <v>4.9000000000000004</v>
      </c>
      <c r="N649" s="17" t="s">
        <v>18</v>
      </c>
    </row>
    <row r="650" spans="1:14" ht="15.75" customHeight="1" x14ac:dyDescent="0.2">
      <c r="A650" s="17" t="s">
        <v>38</v>
      </c>
      <c r="C650" s="17">
        <v>1</v>
      </c>
      <c r="D650" s="17">
        <v>4</v>
      </c>
      <c r="E650" s="17" t="s">
        <v>46</v>
      </c>
      <c r="F650" s="19" t="s">
        <v>45</v>
      </c>
      <c r="G650" s="17" t="s">
        <v>47</v>
      </c>
      <c r="H650" s="17">
        <v>5</v>
      </c>
      <c r="I650" s="5">
        <v>13.62</v>
      </c>
      <c r="J650" s="17">
        <v>56.191679310344824</v>
      </c>
      <c r="K650" s="17">
        <v>13.3</v>
      </c>
      <c r="N650" s="17" t="s">
        <v>18</v>
      </c>
    </row>
    <row r="651" spans="1:14" ht="15.75" customHeight="1" x14ac:dyDescent="0.2">
      <c r="A651" s="17" t="s">
        <v>38</v>
      </c>
      <c r="C651" s="17">
        <v>1</v>
      </c>
      <c r="D651" s="17">
        <v>5</v>
      </c>
      <c r="E651" s="17" t="s">
        <v>21</v>
      </c>
      <c r="F651" s="19" t="s">
        <v>43</v>
      </c>
      <c r="G651" s="17" t="s">
        <v>20</v>
      </c>
      <c r="H651" s="17">
        <v>6</v>
      </c>
      <c r="I651" s="5">
        <v>13.97</v>
      </c>
      <c r="J651" s="17">
        <v>55.311356896551722</v>
      </c>
      <c r="K651" s="17">
        <v>7.2</v>
      </c>
      <c r="N651" s="17" t="s">
        <v>18</v>
      </c>
    </row>
    <row r="652" spans="1:14" ht="15.75" customHeight="1" x14ac:dyDescent="0.2">
      <c r="A652" s="17" t="s">
        <v>38</v>
      </c>
      <c r="C652" s="17">
        <v>1</v>
      </c>
      <c r="D652" s="17">
        <v>6</v>
      </c>
      <c r="E652" s="17" t="s">
        <v>21</v>
      </c>
      <c r="F652" s="19" t="s">
        <v>45</v>
      </c>
      <c r="G652" s="17" t="s">
        <v>20</v>
      </c>
      <c r="H652" s="17">
        <v>6</v>
      </c>
      <c r="I652" s="5">
        <v>12.46</v>
      </c>
      <c r="J652" s="17">
        <v>62.491485517241387</v>
      </c>
      <c r="K652" s="17">
        <v>11.7</v>
      </c>
      <c r="N652" s="17" t="s">
        <v>18</v>
      </c>
    </row>
    <row r="653" spans="1:14" ht="15.75" customHeight="1" x14ac:dyDescent="0.2">
      <c r="A653" s="17" t="s">
        <v>38</v>
      </c>
      <c r="C653" s="17">
        <v>1</v>
      </c>
      <c r="D653" s="17">
        <v>7</v>
      </c>
      <c r="E653" s="17" t="s">
        <v>48</v>
      </c>
      <c r="F653" s="19" t="s">
        <v>43</v>
      </c>
      <c r="G653" s="17" t="s">
        <v>20</v>
      </c>
      <c r="H653" s="17">
        <v>16</v>
      </c>
      <c r="I653" s="5">
        <v>12.7</v>
      </c>
      <c r="J653" s="17">
        <v>60.300217241379308</v>
      </c>
      <c r="K653" s="17">
        <v>1.1000000000000001</v>
      </c>
      <c r="N653" s="17" t="s">
        <v>18</v>
      </c>
    </row>
    <row r="654" spans="1:14" ht="15.75" customHeight="1" x14ac:dyDescent="0.2">
      <c r="A654" s="17" t="s">
        <v>38</v>
      </c>
      <c r="C654" s="17">
        <v>1</v>
      </c>
      <c r="D654" s="17">
        <v>8</v>
      </c>
      <c r="E654" s="17" t="s">
        <v>48</v>
      </c>
      <c r="F654" s="19" t="s">
        <v>45</v>
      </c>
      <c r="G654" s="17" t="s">
        <v>20</v>
      </c>
      <c r="H654" s="17">
        <v>16</v>
      </c>
      <c r="I654" s="5">
        <v>29.45</v>
      </c>
      <c r="J654" s="17">
        <v>45.358784482758622</v>
      </c>
      <c r="K654" s="17">
        <v>3.6</v>
      </c>
      <c r="N654" s="17" t="s">
        <v>18</v>
      </c>
    </row>
    <row r="655" spans="1:14" ht="15.75" customHeight="1" x14ac:dyDescent="0.2">
      <c r="A655" s="17" t="s">
        <v>38</v>
      </c>
      <c r="C655" s="17">
        <v>1</v>
      </c>
      <c r="D655" s="17">
        <v>9</v>
      </c>
      <c r="E655" s="17" t="s">
        <v>31</v>
      </c>
      <c r="F655" s="19" t="s">
        <v>43</v>
      </c>
      <c r="G655" s="17" t="s">
        <v>32</v>
      </c>
      <c r="H655" s="17">
        <v>6</v>
      </c>
      <c r="I655" s="5">
        <v>12.52</v>
      </c>
      <c r="J655" s="17">
        <v>57.039976551724152</v>
      </c>
      <c r="K655" s="17">
        <v>2.1</v>
      </c>
      <c r="N655" s="17" t="s">
        <v>18</v>
      </c>
    </row>
    <row r="656" spans="1:14" ht="15.75" customHeight="1" x14ac:dyDescent="0.2">
      <c r="A656" s="17" t="s">
        <v>38</v>
      </c>
      <c r="C656" s="17">
        <v>1</v>
      </c>
      <c r="D656" s="17">
        <v>10</v>
      </c>
      <c r="E656" s="17" t="s">
        <v>31</v>
      </c>
      <c r="F656" s="19" t="s">
        <v>45</v>
      </c>
      <c r="G656" s="17" t="s">
        <v>32</v>
      </c>
      <c r="H656" s="17">
        <v>6</v>
      </c>
      <c r="I656" s="5">
        <v>12.34</v>
      </c>
      <c r="J656" s="17">
        <v>53.067550344827602</v>
      </c>
      <c r="K656" s="17">
        <v>0.2</v>
      </c>
      <c r="N656" s="17" t="s">
        <v>18</v>
      </c>
    </row>
    <row r="657" spans="1:14" ht="15.75" customHeight="1" x14ac:dyDescent="0.2">
      <c r="A657" s="17" t="s">
        <v>38</v>
      </c>
      <c r="C657" s="17">
        <v>1</v>
      </c>
      <c r="D657" s="17">
        <v>11</v>
      </c>
      <c r="E657" s="17" t="s">
        <v>22</v>
      </c>
      <c r="F657" s="19" t="s">
        <v>43</v>
      </c>
      <c r="G657" s="17" t="s">
        <v>44</v>
      </c>
      <c r="H657" s="17">
        <v>3.76</v>
      </c>
      <c r="I657" s="5">
        <v>12.84</v>
      </c>
      <c r="J657" s="17">
        <v>67.179321379310352</v>
      </c>
      <c r="K657" s="17">
        <v>5.6</v>
      </c>
      <c r="N657" s="17" t="s">
        <v>18</v>
      </c>
    </row>
    <row r="658" spans="1:14" ht="15.75" customHeight="1" x14ac:dyDescent="0.2">
      <c r="A658" s="17" t="s">
        <v>38</v>
      </c>
      <c r="C658" s="17">
        <v>1</v>
      </c>
      <c r="D658" s="17">
        <v>12</v>
      </c>
      <c r="E658" s="17" t="s">
        <v>22</v>
      </c>
      <c r="F658" s="19" t="s">
        <v>45</v>
      </c>
      <c r="G658" s="17" t="s">
        <v>44</v>
      </c>
      <c r="H658" s="17">
        <v>3.76</v>
      </c>
      <c r="I658" s="5">
        <v>13.61</v>
      </c>
      <c r="J658" s="17">
        <v>60.949634482758626</v>
      </c>
      <c r="K658" s="17">
        <v>7.6</v>
      </c>
      <c r="N658" s="17" t="s">
        <v>18</v>
      </c>
    </row>
    <row r="659" spans="1:14" ht="15.75" customHeight="1" x14ac:dyDescent="0.2">
      <c r="A659" s="17" t="s">
        <v>38</v>
      </c>
      <c r="C659" s="17">
        <v>1</v>
      </c>
      <c r="D659" s="17">
        <v>13</v>
      </c>
      <c r="E659" s="17" t="s">
        <v>49</v>
      </c>
      <c r="F659" s="19" t="s">
        <v>43</v>
      </c>
      <c r="G659" s="17" t="s">
        <v>47</v>
      </c>
      <c r="H659" s="17">
        <v>4</v>
      </c>
      <c r="I659" s="5">
        <v>28.58</v>
      </c>
      <c r="J659" s="17">
        <v>45.43050827586206</v>
      </c>
      <c r="K659" s="17">
        <v>6.7</v>
      </c>
      <c r="N659" s="17" t="s">
        <v>18</v>
      </c>
    </row>
    <row r="660" spans="1:14" ht="15.75" customHeight="1" x14ac:dyDescent="0.2">
      <c r="A660" s="17" t="s">
        <v>38</v>
      </c>
      <c r="C660" s="17">
        <v>1</v>
      </c>
      <c r="D660" s="17">
        <v>14</v>
      </c>
      <c r="E660" s="17" t="s">
        <v>49</v>
      </c>
      <c r="F660" s="19" t="s">
        <v>45</v>
      </c>
      <c r="G660" s="17" t="s">
        <v>47</v>
      </c>
      <c r="H660" s="17">
        <v>4</v>
      </c>
      <c r="I660" s="5">
        <v>12.66</v>
      </c>
      <c r="J660" s="17">
        <v>55.424759310344825</v>
      </c>
      <c r="K660" s="17">
        <v>6.2</v>
      </c>
      <c r="N660" s="17" t="s">
        <v>18</v>
      </c>
    </row>
    <row r="661" spans="1:14" ht="15.75" customHeight="1" x14ac:dyDescent="0.2">
      <c r="A661" s="17" t="s">
        <v>38</v>
      </c>
      <c r="C661" s="17">
        <v>1</v>
      </c>
      <c r="D661" s="17">
        <v>15</v>
      </c>
      <c r="E661" s="17" t="s">
        <v>23</v>
      </c>
      <c r="F661" s="19" t="s">
        <v>43</v>
      </c>
      <c r="G661" s="17" t="s">
        <v>20</v>
      </c>
      <c r="H661" s="17">
        <v>9.6</v>
      </c>
      <c r="I661" s="5">
        <v>12.95</v>
      </c>
      <c r="J661" s="17">
        <v>53.98600862068966</v>
      </c>
      <c r="K661" s="17">
        <v>5.3</v>
      </c>
      <c r="N661" s="17" t="s">
        <v>18</v>
      </c>
    </row>
    <row r="662" spans="1:14" ht="15.75" customHeight="1" x14ac:dyDescent="0.2">
      <c r="A662" s="17" t="s">
        <v>38</v>
      </c>
      <c r="C662" s="17">
        <v>1</v>
      </c>
      <c r="D662" s="17">
        <v>16</v>
      </c>
      <c r="E662" s="17" t="s">
        <v>23</v>
      </c>
      <c r="F662" s="19" t="s">
        <v>45</v>
      </c>
      <c r="G662" s="17" t="s">
        <v>20</v>
      </c>
      <c r="H662" s="17">
        <v>9.6</v>
      </c>
      <c r="I662" s="5">
        <v>12.98</v>
      </c>
      <c r="J662" s="17">
        <v>54.264471724137934</v>
      </c>
      <c r="K662" s="17">
        <v>13</v>
      </c>
      <c r="N662" s="17" t="s">
        <v>18</v>
      </c>
    </row>
    <row r="663" spans="1:14" ht="15.75" customHeight="1" x14ac:dyDescent="0.2">
      <c r="A663" s="17" t="s">
        <v>38</v>
      </c>
      <c r="C663" s="17">
        <v>1</v>
      </c>
      <c r="D663" s="17">
        <v>17</v>
      </c>
      <c r="E663" s="17" t="s">
        <v>50</v>
      </c>
      <c r="F663" s="19" t="s">
        <v>43</v>
      </c>
      <c r="G663" s="17" t="s">
        <v>44</v>
      </c>
      <c r="H663" s="17" t="s">
        <v>25</v>
      </c>
      <c r="I663" s="5">
        <v>12.92</v>
      </c>
      <c r="J663" s="17">
        <v>61.931896551724137</v>
      </c>
      <c r="K663" s="17">
        <v>2.1</v>
      </c>
      <c r="N663" s="17" t="s">
        <v>18</v>
      </c>
    </row>
    <row r="664" spans="1:14" ht="15.75" customHeight="1" x14ac:dyDescent="0.2">
      <c r="A664" s="17" t="s">
        <v>38</v>
      </c>
      <c r="C664" s="17">
        <v>1</v>
      </c>
      <c r="D664" s="17">
        <v>18</v>
      </c>
      <c r="E664" s="17" t="s">
        <v>50</v>
      </c>
      <c r="F664" s="19" t="s">
        <v>45</v>
      </c>
      <c r="G664" s="17" t="s">
        <v>44</v>
      </c>
      <c r="H664" s="17" t="s">
        <v>25</v>
      </c>
      <c r="I664" s="5">
        <v>13.91</v>
      </c>
      <c r="J664" s="17">
        <v>49.798612068965518</v>
      </c>
      <c r="K664" s="17">
        <v>2.4</v>
      </c>
      <c r="N664" s="17" t="s">
        <v>18</v>
      </c>
    </row>
    <row r="665" spans="1:14" ht="15.75" customHeight="1" x14ac:dyDescent="0.2">
      <c r="A665" s="17" t="s">
        <v>38</v>
      </c>
      <c r="C665" s="17">
        <v>1</v>
      </c>
      <c r="D665" s="17">
        <v>19</v>
      </c>
      <c r="E665" s="17" t="s">
        <v>51</v>
      </c>
      <c r="F665" s="19" t="s">
        <v>43</v>
      </c>
      <c r="G665" s="17" t="s">
        <v>47</v>
      </c>
      <c r="H665" s="17" t="s">
        <v>52</v>
      </c>
      <c r="I665" s="5">
        <v>13.41</v>
      </c>
      <c r="J665" s="17">
        <v>57.182244482758627</v>
      </c>
      <c r="K665" s="17">
        <v>7.3</v>
      </c>
      <c r="N665" s="17" t="s">
        <v>18</v>
      </c>
    </row>
    <row r="666" spans="1:14" ht="15.75" customHeight="1" x14ac:dyDescent="0.2">
      <c r="A666" s="17" t="s">
        <v>38</v>
      </c>
      <c r="C666" s="17">
        <v>1</v>
      </c>
      <c r="D666" s="17">
        <v>20</v>
      </c>
      <c r="E666" s="17" t="s">
        <v>51</v>
      </c>
      <c r="F666" s="19" t="s">
        <v>45</v>
      </c>
      <c r="G666" s="17" t="s">
        <v>47</v>
      </c>
      <c r="H666" s="17" t="s">
        <v>52</v>
      </c>
      <c r="I666" s="5">
        <v>13.27</v>
      </c>
      <c r="J666" s="17">
        <v>67.505846896551716</v>
      </c>
      <c r="K666" s="17">
        <v>4.0999999999999996</v>
      </c>
      <c r="N666" s="17" t="s">
        <v>18</v>
      </c>
    </row>
    <row r="667" spans="1:14" ht="15.75" customHeight="1" x14ac:dyDescent="0.2">
      <c r="A667" s="17" t="s">
        <v>38</v>
      </c>
      <c r="C667" s="17">
        <v>1</v>
      </c>
      <c r="D667" s="17">
        <v>21</v>
      </c>
      <c r="E667" s="17" t="s">
        <v>53</v>
      </c>
      <c r="F667" s="19" t="s">
        <v>43</v>
      </c>
      <c r="G667" s="17" t="s">
        <v>20</v>
      </c>
      <c r="H667" s="17" t="s">
        <v>54</v>
      </c>
      <c r="I667" s="5">
        <v>13.05</v>
      </c>
      <c r="J667" s="17">
        <v>55.243232758620692</v>
      </c>
      <c r="K667" s="17">
        <v>5.2</v>
      </c>
      <c r="N667" s="17" t="s">
        <v>18</v>
      </c>
    </row>
    <row r="668" spans="1:14" ht="15.75" customHeight="1" x14ac:dyDescent="0.2">
      <c r="A668" s="17" t="s">
        <v>38</v>
      </c>
      <c r="C668" s="17">
        <v>1</v>
      </c>
      <c r="D668" s="17">
        <v>22</v>
      </c>
      <c r="E668" s="17" t="s">
        <v>53</v>
      </c>
      <c r="F668" s="19" t="s">
        <v>45</v>
      </c>
      <c r="G668" s="17" t="s">
        <v>20</v>
      </c>
      <c r="H668" s="17" t="s">
        <v>54</v>
      </c>
      <c r="I668" s="5">
        <v>13.4</v>
      </c>
      <c r="J668" s="17">
        <v>53.936868965517256</v>
      </c>
      <c r="K668" s="17">
        <v>5.2</v>
      </c>
      <c r="N668" s="17" t="s">
        <v>18</v>
      </c>
    </row>
    <row r="669" spans="1:14" ht="15.75" customHeight="1" x14ac:dyDescent="0.2">
      <c r="A669" s="17" t="s">
        <v>38</v>
      </c>
      <c r="C669" s="17">
        <v>1</v>
      </c>
      <c r="D669" s="17">
        <v>23</v>
      </c>
      <c r="E669" s="17" t="s">
        <v>55</v>
      </c>
      <c r="F669" s="19" t="s">
        <v>43</v>
      </c>
      <c r="G669" s="17" t="s">
        <v>20</v>
      </c>
      <c r="H669" s="17" t="s">
        <v>56</v>
      </c>
      <c r="I669" s="5">
        <v>13.97</v>
      </c>
      <c r="J669" s="17">
        <v>57.106120689655178</v>
      </c>
      <c r="K669" s="17">
        <v>2.9</v>
      </c>
      <c r="N669" s="17" t="s">
        <v>18</v>
      </c>
    </row>
    <row r="670" spans="1:14" ht="15.75" customHeight="1" x14ac:dyDescent="0.2">
      <c r="A670" s="17" t="s">
        <v>38</v>
      </c>
      <c r="C670" s="17">
        <v>1</v>
      </c>
      <c r="D670" s="17">
        <v>24</v>
      </c>
      <c r="E670" s="17" t="s">
        <v>55</v>
      </c>
      <c r="F670" s="19" t="s">
        <v>45</v>
      </c>
      <c r="G670" s="17" t="s">
        <v>20</v>
      </c>
      <c r="H670" s="17" t="s">
        <v>56</v>
      </c>
      <c r="I670" s="5">
        <v>13.25</v>
      </c>
      <c r="J670" s="17">
        <v>63.309551724137933</v>
      </c>
      <c r="K670" s="17">
        <v>2</v>
      </c>
      <c r="N670" s="17" t="s">
        <v>18</v>
      </c>
    </row>
    <row r="671" spans="1:14" ht="15.75" customHeight="1" x14ac:dyDescent="0.2">
      <c r="A671" s="17" t="s">
        <v>38</v>
      </c>
      <c r="C671" s="17">
        <v>1</v>
      </c>
      <c r="D671" s="17">
        <v>25</v>
      </c>
      <c r="E671" s="17" t="s">
        <v>57</v>
      </c>
      <c r="F671" s="19" t="s">
        <v>43</v>
      </c>
      <c r="G671" s="17" t="s">
        <v>32</v>
      </c>
      <c r="H671" s="17" t="s">
        <v>56</v>
      </c>
      <c r="I671" s="5">
        <v>13.55</v>
      </c>
      <c r="J671" s="17">
        <v>54.630437931034486</v>
      </c>
      <c r="K671" s="17">
        <v>2.9</v>
      </c>
      <c r="N671" s="17" t="s">
        <v>18</v>
      </c>
    </row>
    <row r="672" spans="1:14" ht="15.75" customHeight="1" x14ac:dyDescent="0.2">
      <c r="A672" s="17" t="s">
        <v>38</v>
      </c>
      <c r="C672" s="17">
        <v>1</v>
      </c>
      <c r="D672" s="17">
        <v>26</v>
      </c>
      <c r="E672" s="17" t="s">
        <v>58</v>
      </c>
      <c r="F672" s="19" t="s">
        <v>45</v>
      </c>
      <c r="G672" s="17" t="s">
        <v>32</v>
      </c>
      <c r="H672" s="17" t="s">
        <v>56</v>
      </c>
      <c r="I672" s="5">
        <v>12.8</v>
      </c>
      <c r="J672" s="17">
        <v>55.005158620689649</v>
      </c>
      <c r="K672" s="17">
        <v>7.4</v>
      </c>
      <c r="N672" s="17" t="s">
        <v>18</v>
      </c>
    </row>
    <row r="673" spans="1:14" ht="15.75" customHeight="1" x14ac:dyDescent="0.2">
      <c r="A673" s="17" t="s">
        <v>38</v>
      </c>
      <c r="C673" s="17">
        <v>1</v>
      </c>
      <c r="D673" s="17">
        <v>27</v>
      </c>
      <c r="E673" s="17" t="s">
        <v>28</v>
      </c>
      <c r="F673" s="19" t="s">
        <v>59</v>
      </c>
      <c r="G673" s="17" t="s">
        <v>60</v>
      </c>
      <c r="H673" s="13" t="s">
        <v>29</v>
      </c>
      <c r="I673" s="5">
        <v>12.36</v>
      </c>
      <c r="J673" s="17">
        <v>59.172110344827594</v>
      </c>
      <c r="K673" s="17">
        <v>0</v>
      </c>
      <c r="N673" s="17" t="s">
        <v>18</v>
      </c>
    </row>
    <row r="674" spans="1:14" ht="15.75" customHeight="1" x14ac:dyDescent="0.2">
      <c r="A674" s="17" t="s">
        <v>38</v>
      </c>
      <c r="C674" s="17">
        <v>1</v>
      </c>
      <c r="D674" s="17">
        <v>28</v>
      </c>
      <c r="E674" s="17" t="s">
        <v>61</v>
      </c>
      <c r="F674" s="19" t="s">
        <v>29</v>
      </c>
      <c r="G674" s="17" t="s">
        <v>60</v>
      </c>
      <c r="H674" s="13" t="s">
        <v>29</v>
      </c>
      <c r="I674" s="5">
        <v>12.97</v>
      </c>
      <c r="J674" s="17">
        <v>58.529175517241384</v>
      </c>
      <c r="K674" s="17">
        <v>0</v>
      </c>
      <c r="N674" s="17" t="s">
        <v>18</v>
      </c>
    </row>
    <row r="675" spans="1:14" ht="15.75" customHeight="1" x14ac:dyDescent="0.2">
      <c r="A675" s="17" t="s">
        <v>38</v>
      </c>
      <c r="C675" s="17">
        <v>2</v>
      </c>
      <c r="D675" s="17">
        <v>1</v>
      </c>
      <c r="E675" s="17" t="s">
        <v>42</v>
      </c>
      <c r="F675" s="18" t="s">
        <v>43</v>
      </c>
      <c r="G675" s="17" t="s">
        <v>44</v>
      </c>
      <c r="H675" s="17">
        <v>4</v>
      </c>
      <c r="I675" s="5">
        <v>13.21</v>
      </c>
      <c r="J675" s="17">
        <v>50.499808965517246</v>
      </c>
      <c r="K675" s="17">
        <v>2.7</v>
      </c>
      <c r="N675" s="17" t="s">
        <v>18</v>
      </c>
    </row>
    <row r="676" spans="1:14" ht="15.75" customHeight="1" x14ac:dyDescent="0.2">
      <c r="A676" s="17" t="s">
        <v>38</v>
      </c>
      <c r="C676" s="17">
        <v>2</v>
      </c>
      <c r="D676" s="17">
        <v>2</v>
      </c>
      <c r="E676" s="17" t="s">
        <v>42</v>
      </c>
      <c r="F676" s="19" t="s">
        <v>45</v>
      </c>
      <c r="G676" s="17" t="s">
        <v>44</v>
      </c>
      <c r="H676" s="17">
        <v>4</v>
      </c>
      <c r="I676" s="5">
        <v>28.39</v>
      </c>
      <c r="J676" s="17">
        <v>40.064560344827584</v>
      </c>
      <c r="K676" s="17">
        <v>2.9</v>
      </c>
      <c r="N676" s="17" t="s">
        <v>18</v>
      </c>
    </row>
    <row r="677" spans="1:14" ht="15.75" customHeight="1" x14ac:dyDescent="0.2">
      <c r="A677" s="17" t="s">
        <v>38</v>
      </c>
      <c r="C677" s="17">
        <v>2</v>
      </c>
      <c r="D677" s="17">
        <v>3</v>
      </c>
      <c r="E677" s="17" t="s">
        <v>46</v>
      </c>
      <c r="F677" s="19" t="s">
        <v>43</v>
      </c>
      <c r="G677" s="17" t="s">
        <v>47</v>
      </c>
      <c r="H677" s="17">
        <v>5</v>
      </c>
      <c r="I677" s="5">
        <v>12.17</v>
      </c>
      <c r="J677" s="17">
        <v>67.462525862068958</v>
      </c>
      <c r="K677" s="17">
        <v>6.7</v>
      </c>
      <c r="N677" s="17" t="s">
        <v>18</v>
      </c>
    </row>
    <row r="678" spans="1:14" ht="15.75" customHeight="1" x14ac:dyDescent="0.2">
      <c r="A678" s="17" t="s">
        <v>38</v>
      </c>
      <c r="C678" s="17">
        <v>2</v>
      </c>
      <c r="D678" s="17">
        <v>4</v>
      </c>
      <c r="E678" s="17" t="s">
        <v>46</v>
      </c>
      <c r="F678" s="19" t="s">
        <v>45</v>
      </c>
      <c r="G678" s="17" t="s">
        <v>47</v>
      </c>
      <c r="H678" s="17">
        <v>5</v>
      </c>
      <c r="I678" s="5">
        <v>12.68</v>
      </c>
      <c r="J678" s="17">
        <v>48.986519999999999</v>
      </c>
      <c r="K678" s="17">
        <v>7.1</v>
      </c>
      <c r="N678" s="17" t="s">
        <v>18</v>
      </c>
    </row>
    <row r="679" spans="1:14" ht="15.75" customHeight="1" x14ac:dyDescent="0.2">
      <c r="A679" s="17" t="s">
        <v>38</v>
      </c>
      <c r="C679" s="17">
        <v>2</v>
      </c>
      <c r="D679" s="17">
        <v>5</v>
      </c>
      <c r="E679" s="17" t="s">
        <v>21</v>
      </c>
      <c r="F679" s="19" t="s">
        <v>43</v>
      </c>
      <c r="G679" s="17" t="s">
        <v>20</v>
      </c>
      <c r="H679" s="17">
        <v>6</v>
      </c>
      <c r="I679" s="5">
        <v>12.71</v>
      </c>
      <c r="J679" s="17">
        <v>62.577899999999993</v>
      </c>
      <c r="K679" s="17">
        <v>3.8</v>
      </c>
      <c r="N679" s="17" t="s">
        <v>18</v>
      </c>
    </row>
    <row r="680" spans="1:14" ht="15.75" customHeight="1" x14ac:dyDescent="0.2">
      <c r="A680" s="17" t="s">
        <v>38</v>
      </c>
      <c r="C680" s="17">
        <v>2</v>
      </c>
      <c r="D680" s="17">
        <v>6</v>
      </c>
      <c r="E680" s="17" t="s">
        <v>21</v>
      </c>
      <c r="F680" s="19" t="s">
        <v>45</v>
      </c>
      <c r="G680" s="17" t="s">
        <v>20</v>
      </c>
      <c r="H680" s="17">
        <v>6</v>
      </c>
      <c r="I680" s="5">
        <v>13.01</v>
      </c>
      <c r="J680" s="17">
        <v>65.893425172413785</v>
      </c>
      <c r="K680" s="17">
        <v>3.4</v>
      </c>
      <c r="N680" s="17" t="s">
        <v>18</v>
      </c>
    </row>
    <row r="681" spans="1:14" ht="15.75" customHeight="1" x14ac:dyDescent="0.2">
      <c r="A681" s="17" t="s">
        <v>38</v>
      </c>
      <c r="C681" s="17">
        <v>2</v>
      </c>
      <c r="D681" s="17">
        <v>7</v>
      </c>
      <c r="E681" s="17" t="s">
        <v>48</v>
      </c>
      <c r="F681" s="19" t="s">
        <v>43</v>
      </c>
      <c r="G681" s="17" t="s">
        <v>20</v>
      </c>
      <c r="H681" s="17">
        <v>16</v>
      </c>
      <c r="I681" s="5">
        <v>12.17</v>
      </c>
      <c r="J681" s="17">
        <v>63.598005862068959</v>
      </c>
      <c r="K681" s="17">
        <v>3.9</v>
      </c>
      <c r="N681" s="17" t="s">
        <v>18</v>
      </c>
    </row>
    <row r="682" spans="1:14" ht="15.75" customHeight="1" x14ac:dyDescent="0.2">
      <c r="A682" s="17" t="s">
        <v>38</v>
      </c>
      <c r="C682" s="17">
        <v>2</v>
      </c>
      <c r="D682" s="17">
        <v>8</v>
      </c>
      <c r="E682" s="17" t="s">
        <v>48</v>
      </c>
      <c r="F682" s="19" t="s">
        <v>45</v>
      </c>
      <c r="G682" s="17" t="s">
        <v>20</v>
      </c>
      <c r="H682" s="17">
        <v>16</v>
      </c>
      <c r="I682" s="5">
        <v>12.42</v>
      </c>
      <c r="J682" s="17">
        <v>53.185220000000008</v>
      </c>
      <c r="K682" s="17">
        <v>2.9</v>
      </c>
      <c r="N682" s="17" t="s">
        <v>18</v>
      </c>
    </row>
    <row r="683" spans="1:14" ht="15.75" customHeight="1" x14ac:dyDescent="0.2">
      <c r="A683" s="17" t="s">
        <v>38</v>
      </c>
      <c r="C683" s="17">
        <v>2</v>
      </c>
      <c r="D683" s="17">
        <v>9</v>
      </c>
      <c r="E683" s="17" t="s">
        <v>31</v>
      </c>
      <c r="F683" s="19" t="s">
        <v>43</v>
      </c>
      <c r="G683" s="17" t="s">
        <v>32</v>
      </c>
      <c r="H683" s="17">
        <v>6</v>
      </c>
      <c r="I683" s="5">
        <v>13.12</v>
      </c>
      <c r="J683" s="17">
        <v>63.437379310344824</v>
      </c>
      <c r="K683" s="17">
        <v>2.1</v>
      </c>
      <c r="N683" s="17" t="s">
        <v>18</v>
      </c>
    </row>
    <row r="684" spans="1:14" ht="15.75" customHeight="1" x14ac:dyDescent="0.2">
      <c r="A684" s="17" t="s">
        <v>38</v>
      </c>
      <c r="C684" s="17">
        <v>2</v>
      </c>
      <c r="D684" s="17">
        <v>10</v>
      </c>
      <c r="E684" s="17" t="s">
        <v>31</v>
      </c>
      <c r="F684" s="19" t="s">
        <v>45</v>
      </c>
      <c r="G684" s="17" t="s">
        <v>32</v>
      </c>
      <c r="H684" s="17">
        <v>6</v>
      </c>
      <c r="I684" s="5">
        <v>13.43</v>
      </c>
      <c r="J684" s="17">
        <v>58.975066206896564</v>
      </c>
      <c r="K684" s="17">
        <v>2.6</v>
      </c>
      <c r="N684" s="17" t="s">
        <v>18</v>
      </c>
    </row>
    <row r="685" spans="1:14" ht="15.75" customHeight="1" x14ac:dyDescent="0.2">
      <c r="A685" s="17" t="s">
        <v>38</v>
      </c>
      <c r="C685" s="17">
        <v>2</v>
      </c>
      <c r="D685" s="17">
        <v>11</v>
      </c>
      <c r="E685" s="17" t="s">
        <v>22</v>
      </c>
      <c r="F685" s="19" t="s">
        <v>43</v>
      </c>
      <c r="G685" s="17" t="s">
        <v>44</v>
      </c>
      <c r="H685" s="17">
        <v>3.76</v>
      </c>
      <c r="I685" s="5">
        <v>12.64</v>
      </c>
      <c r="J685" s="17">
        <v>62.329853793103446</v>
      </c>
      <c r="K685" s="17">
        <v>4.9000000000000004</v>
      </c>
      <c r="N685" s="17" t="s">
        <v>18</v>
      </c>
    </row>
    <row r="686" spans="1:14" ht="15.75" customHeight="1" x14ac:dyDescent="0.2">
      <c r="A686" s="17" t="s">
        <v>38</v>
      </c>
      <c r="C686" s="17">
        <v>2</v>
      </c>
      <c r="D686" s="17">
        <v>12</v>
      </c>
      <c r="E686" s="17" t="s">
        <v>22</v>
      </c>
      <c r="F686" s="19" t="s">
        <v>45</v>
      </c>
      <c r="G686" s="17" t="s">
        <v>44</v>
      </c>
      <c r="H686" s="17">
        <v>3.76</v>
      </c>
      <c r="I686" s="5">
        <v>13.69</v>
      </c>
      <c r="J686" s="17">
        <v>57.553888965517238</v>
      </c>
      <c r="K686" s="17">
        <v>5</v>
      </c>
      <c r="N686" s="17" t="s">
        <v>18</v>
      </c>
    </row>
    <row r="687" spans="1:14" ht="15.75" customHeight="1" x14ac:dyDescent="0.2">
      <c r="A687" s="17" t="s">
        <v>38</v>
      </c>
      <c r="C687" s="17">
        <v>2</v>
      </c>
      <c r="D687" s="17">
        <v>13</v>
      </c>
      <c r="E687" s="17" t="s">
        <v>49</v>
      </c>
      <c r="F687" s="19" t="s">
        <v>43</v>
      </c>
      <c r="G687" s="17" t="s">
        <v>47</v>
      </c>
      <c r="H687" s="17">
        <v>4</v>
      </c>
      <c r="I687" s="5">
        <v>13.35</v>
      </c>
      <c r="J687" s="17">
        <v>53.442134482758625</v>
      </c>
      <c r="K687" s="17">
        <v>13.9</v>
      </c>
      <c r="N687" s="17" t="s">
        <v>18</v>
      </c>
    </row>
    <row r="688" spans="1:14" ht="15.75" customHeight="1" x14ac:dyDescent="0.2">
      <c r="A688" s="17" t="s">
        <v>38</v>
      </c>
      <c r="C688" s="17">
        <v>2</v>
      </c>
      <c r="D688" s="17">
        <v>14</v>
      </c>
      <c r="E688" s="17" t="s">
        <v>49</v>
      </c>
      <c r="F688" s="19" t="s">
        <v>45</v>
      </c>
      <c r="G688" s="17" t="s">
        <v>47</v>
      </c>
      <c r="H688" s="17">
        <v>4</v>
      </c>
      <c r="I688" s="5">
        <v>13.19</v>
      </c>
      <c r="J688" s="17">
        <v>54.825005172413789</v>
      </c>
      <c r="K688" s="17">
        <v>3.7</v>
      </c>
      <c r="N688" s="17" t="s">
        <v>18</v>
      </c>
    </row>
    <row r="689" spans="1:14" ht="15.75" customHeight="1" x14ac:dyDescent="0.2">
      <c r="A689" s="17" t="s">
        <v>38</v>
      </c>
      <c r="C689" s="17">
        <v>2</v>
      </c>
      <c r="D689" s="17">
        <v>15</v>
      </c>
      <c r="E689" s="17" t="s">
        <v>23</v>
      </c>
      <c r="F689" s="19" t="s">
        <v>43</v>
      </c>
      <c r="G689" s="17" t="s">
        <v>20</v>
      </c>
      <c r="H689" s="17">
        <v>9.6</v>
      </c>
      <c r="I689" s="5">
        <v>14.72</v>
      </c>
      <c r="J689" s="17">
        <v>66.150813793103438</v>
      </c>
      <c r="K689" s="17">
        <v>3</v>
      </c>
      <c r="N689" s="17" t="s">
        <v>18</v>
      </c>
    </row>
    <row r="690" spans="1:14" ht="15.75" customHeight="1" x14ac:dyDescent="0.2">
      <c r="A690" s="17" t="s">
        <v>38</v>
      </c>
      <c r="C690" s="17">
        <v>2</v>
      </c>
      <c r="D690" s="17">
        <v>16</v>
      </c>
      <c r="E690" s="17" t="s">
        <v>23</v>
      </c>
      <c r="F690" s="19" t="s">
        <v>45</v>
      </c>
      <c r="G690" s="17" t="s">
        <v>20</v>
      </c>
      <c r="H690" s="17">
        <v>9.6</v>
      </c>
      <c r="I690" s="5">
        <v>12.6</v>
      </c>
      <c r="J690" s="17">
        <v>60.004620689655177</v>
      </c>
      <c r="K690" s="17">
        <v>5.8</v>
      </c>
      <c r="N690" s="17" t="s">
        <v>18</v>
      </c>
    </row>
    <row r="691" spans="1:14" ht="15.75" customHeight="1" x14ac:dyDescent="0.2">
      <c r="A691" s="17" t="s">
        <v>38</v>
      </c>
      <c r="C691" s="17">
        <v>2</v>
      </c>
      <c r="D691" s="17">
        <v>17</v>
      </c>
      <c r="E691" s="17" t="s">
        <v>50</v>
      </c>
      <c r="F691" s="19" t="s">
        <v>43</v>
      </c>
      <c r="G691" s="17" t="s">
        <v>44</v>
      </c>
      <c r="H691" s="17" t="s">
        <v>25</v>
      </c>
      <c r="I691" s="5">
        <v>13.37</v>
      </c>
      <c r="J691" s="17">
        <v>56.847203448275856</v>
      </c>
      <c r="K691" s="17">
        <v>1.3</v>
      </c>
      <c r="N691" s="17" t="s">
        <v>18</v>
      </c>
    </row>
    <row r="692" spans="1:14" ht="15.75" customHeight="1" x14ac:dyDescent="0.2">
      <c r="A692" s="17" t="s">
        <v>38</v>
      </c>
      <c r="C692" s="17">
        <v>2</v>
      </c>
      <c r="D692" s="17">
        <v>18</v>
      </c>
      <c r="E692" s="17" t="s">
        <v>50</v>
      </c>
      <c r="F692" s="19" t="s">
        <v>45</v>
      </c>
      <c r="G692" s="17" t="s">
        <v>44</v>
      </c>
      <c r="H692" s="17" t="s">
        <v>25</v>
      </c>
      <c r="I692" s="5">
        <v>14.41</v>
      </c>
      <c r="J692" s="17">
        <v>49.282131724137926</v>
      </c>
      <c r="K692" s="17">
        <v>1</v>
      </c>
      <c r="N692" s="17" t="s">
        <v>18</v>
      </c>
    </row>
    <row r="693" spans="1:14" ht="15.75" customHeight="1" x14ac:dyDescent="0.2">
      <c r="A693" s="17" t="s">
        <v>38</v>
      </c>
      <c r="C693" s="17">
        <v>2</v>
      </c>
      <c r="D693" s="17">
        <v>19</v>
      </c>
      <c r="E693" s="17" t="s">
        <v>51</v>
      </c>
      <c r="F693" s="19" t="s">
        <v>43</v>
      </c>
      <c r="G693" s="17" t="s">
        <v>47</v>
      </c>
      <c r="H693" s="17" t="s">
        <v>52</v>
      </c>
      <c r="I693" s="5">
        <v>12.62</v>
      </c>
      <c r="J693" s="17">
        <v>66.719149655172416</v>
      </c>
      <c r="K693" s="17">
        <v>4.8</v>
      </c>
      <c r="N693" s="17" t="s">
        <v>18</v>
      </c>
    </row>
    <row r="694" spans="1:14" ht="15.75" customHeight="1" x14ac:dyDescent="0.2">
      <c r="A694" s="17" t="s">
        <v>38</v>
      </c>
      <c r="C694" s="17">
        <v>2</v>
      </c>
      <c r="D694" s="17">
        <v>20</v>
      </c>
      <c r="E694" s="17" t="s">
        <v>51</v>
      </c>
      <c r="F694" s="19" t="s">
        <v>45</v>
      </c>
      <c r="G694" s="17" t="s">
        <v>47</v>
      </c>
      <c r="H694" s="17" t="s">
        <v>52</v>
      </c>
      <c r="I694" s="5">
        <v>12.68</v>
      </c>
      <c r="J694" s="17">
        <v>61.572644137931029</v>
      </c>
      <c r="K694" s="17">
        <v>3.4</v>
      </c>
      <c r="N694" s="17" t="s">
        <v>18</v>
      </c>
    </row>
    <row r="695" spans="1:14" ht="15.75" customHeight="1" x14ac:dyDescent="0.2">
      <c r="A695" s="17" t="s">
        <v>38</v>
      </c>
      <c r="C695" s="17">
        <v>2</v>
      </c>
      <c r="D695" s="17">
        <v>21</v>
      </c>
      <c r="E695" s="17" t="s">
        <v>53</v>
      </c>
      <c r="F695" s="19" t="s">
        <v>43</v>
      </c>
      <c r="G695" s="17" t="s">
        <v>20</v>
      </c>
      <c r="H695" s="17" t="s">
        <v>54</v>
      </c>
      <c r="I695" s="5">
        <v>25.16</v>
      </c>
      <c r="J695" s="17">
        <v>55.242242758620691</v>
      </c>
      <c r="K695" s="17">
        <v>7</v>
      </c>
      <c r="N695" s="17" t="s">
        <v>18</v>
      </c>
    </row>
    <row r="696" spans="1:14" ht="15.75" customHeight="1" x14ac:dyDescent="0.2">
      <c r="A696" s="17" t="s">
        <v>38</v>
      </c>
      <c r="C696" s="17">
        <v>2</v>
      </c>
      <c r="D696" s="17">
        <v>22</v>
      </c>
      <c r="E696" s="17" t="s">
        <v>53</v>
      </c>
      <c r="F696" s="19" t="s">
        <v>45</v>
      </c>
      <c r="G696" s="17" t="s">
        <v>20</v>
      </c>
      <c r="H696" s="17" t="s">
        <v>54</v>
      </c>
      <c r="I696" s="5">
        <v>12.84</v>
      </c>
      <c r="J696" s="17">
        <v>68.93153793103447</v>
      </c>
      <c r="K696" s="17">
        <v>5</v>
      </c>
      <c r="N696" s="17" t="s">
        <v>18</v>
      </c>
    </row>
    <row r="697" spans="1:14" ht="15.75" customHeight="1" x14ac:dyDescent="0.2">
      <c r="A697" s="17" t="s">
        <v>38</v>
      </c>
      <c r="C697" s="17">
        <v>2</v>
      </c>
      <c r="D697" s="17">
        <v>23</v>
      </c>
      <c r="E697" s="17" t="s">
        <v>55</v>
      </c>
      <c r="F697" s="19" t="s">
        <v>43</v>
      </c>
      <c r="G697" s="17" t="s">
        <v>20</v>
      </c>
      <c r="H697" s="17" t="s">
        <v>56</v>
      </c>
      <c r="I697" s="5">
        <v>15.16</v>
      </c>
      <c r="J697" s="17">
        <v>67.354183448275862</v>
      </c>
      <c r="K697" s="17">
        <v>4.2</v>
      </c>
      <c r="N697" s="17" t="s">
        <v>18</v>
      </c>
    </row>
    <row r="698" spans="1:14" ht="15.75" customHeight="1" x14ac:dyDescent="0.2">
      <c r="A698" s="17" t="s">
        <v>38</v>
      </c>
      <c r="C698" s="17">
        <v>2</v>
      </c>
      <c r="D698" s="17">
        <v>24</v>
      </c>
      <c r="E698" s="17" t="s">
        <v>55</v>
      </c>
      <c r="F698" s="19" t="s">
        <v>45</v>
      </c>
      <c r="G698" s="17" t="s">
        <v>20</v>
      </c>
      <c r="H698" s="17" t="s">
        <v>56</v>
      </c>
      <c r="I698" s="5">
        <v>13.35</v>
      </c>
      <c r="J698" s="17">
        <v>57.747743103448286</v>
      </c>
      <c r="K698" s="17">
        <v>1.8</v>
      </c>
      <c r="N698" s="17" t="s">
        <v>18</v>
      </c>
    </row>
    <row r="699" spans="1:14" ht="15.75" customHeight="1" x14ac:dyDescent="0.2">
      <c r="A699" s="17" t="s">
        <v>38</v>
      </c>
      <c r="C699" s="17">
        <v>2</v>
      </c>
      <c r="D699" s="17">
        <v>25</v>
      </c>
      <c r="E699" s="17" t="s">
        <v>57</v>
      </c>
      <c r="F699" s="19" t="s">
        <v>43</v>
      </c>
      <c r="G699" s="17" t="s">
        <v>32</v>
      </c>
      <c r="H699" s="17" t="s">
        <v>56</v>
      </c>
      <c r="I699" s="5">
        <v>13.05</v>
      </c>
      <c r="J699" s="17">
        <v>54.715536206896552</v>
      </c>
      <c r="K699" s="17">
        <v>1.2</v>
      </c>
      <c r="N699" s="17" t="s">
        <v>18</v>
      </c>
    </row>
    <row r="700" spans="1:14" ht="15.75" customHeight="1" x14ac:dyDescent="0.2">
      <c r="A700" s="17" t="s">
        <v>38</v>
      </c>
      <c r="C700" s="17">
        <v>2</v>
      </c>
      <c r="D700" s="17">
        <v>26</v>
      </c>
      <c r="E700" s="17" t="s">
        <v>58</v>
      </c>
      <c r="F700" s="19" t="s">
        <v>45</v>
      </c>
      <c r="G700" s="17" t="s">
        <v>32</v>
      </c>
      <c r="H700" s="17" t="s">
        <v>56</v>
      </c>
      <c r="I700" s="5">
        <v>12.25</v>
      </c>
      <c r="J700" s="17">
        <v>57.615439655172409</v>
      </c>
      <c r="K700" s="17">
        <v>2</v>
      </c>
      <c r="N700" s="17" t="s">
        <v>18</v>
      </c>
    </row>
    <row r="701" spans="1:14" ht="15.75" customHeight="1" x14ac:dyDescent="0.2">
      <c r="A701" s="17" t="s">
        <v>38</v>
      </c>
      <c r="C701" s="17">
        <v>2</v>
      </c>
      <c r="D701" s="17">
        <v>27</v>
      </c>
      <c r="E701" s="17" t="s">
        <v>28</v>
      </c>
      <c r="F701" s="19" t="s">
        <v>59</v>
      </c>
      <c r="G701" s="17" t="s">
        <v>60</v>
      </c>
      <c r="H701" s="13" t="s">
        <v>29</v>
      </c>
      <c r="I701" s="5">
        <v>13.35</v>
      </c>
      <c r="J701" s="17">
        <v>55.249832758620684</v>
      </c>
      <c r="K701" s="17">
        <v>6.6</v>
      </c>
      <c r="N701" s="17" t="s">
        <v>18</v>
      </c>
    </row>
    <row r="702" spans="1:14" ht="15.75" customHeight="1" x14ac:dyDescent="0.2">
      <c r="A702" s="17" t="s">
        <v>38</v>
      </c>
      <c r="C702" s="17">
        <v>2</v>
      </c>
      <c r="D702" s="17">
        <v>28</v>
      </c>
      <c r="E702" s="17" t="s">
        <v>61</v>
      </c>
      <c r="F702" s="19" t="s">
        <v>29</v>
      </c>
      <c r="G702" s="17" t="s">
        <v>60</v>
      </c>
      <c r="H702" s="13" t="s">
        <v>29</v>
      </c>
      <c r="I702" s="5">
        <v>13.6</v>
      </c>
      <c r="J702" s="17">
        <v>54.107255172413808</v>
      </c>
      <c r="K702" s="17">
        <v>12.6</v>
      </c>
      <c r="N702" s="17" t="s">
        <v>18</v>
      </c>
    </row>
    <row r="703" spans="1:14" ht="15.75" customHeight="1" x14ac:dyDescent="0.2">
      <c r="A703" s="17" t="s">
        <v>38</v>
      </c>
      <c r="C703" s="17">
        <v>3</v>
      </c>
      <c r="D703" s="17">
        <v>1</v>
      </c>
      <c r="E703" s="17" t="s">
        <v>42</v>
      </c>
      <c r="F703" s="18" t="s">
        <v>43</v>
      </c>
      <c r="G703" s="17" t="s">
        <v>44</v>
      </c>
      <c r="H703" s="17">
        <v>4</v>
      </c>
      <c r="I703" s="5">
        <v>12.72</v>
      </c>
      <c r="J703" s="17">
        <v>65.086802758620678</v>
      </c>
      <c r="K703" s="17">
        <v>1.1000000000000001</v>
      </c>
      <c r="N703" s="17" t="s">
        <v>18</v>
      </c>
    </row>
    <row r="704" spans="1:14" ht="15.75" customHeight="1" x14ac:dyDescent="0.2">
      <c r="A704" s="17" t="s">
        <v>38</v>
      </c>
      <c r="C704" s="17">
        <v>3</v>
      </c>
      <c r="D704" s="17">
        <v>2</v>
      </c>
      <c r="E704" s="17" t="s">
        <v>42</v>
      </c>
      <c r="F704" s="19" t="s">
        <v>45</v>
      </c>
      <c r="G704" s="17" t="s">
        <v>44</v>
      </c>
      <c r="H704" s="17">
        <v>4</v>
      </c>
      <c r="I704" s="5">
        <v>14.03</v>
      </c>
      <c r="J704" s="17">
        <v>52.207505862068977</v>
      </c>
      <c r="K704" s="17">
        <v>2</v>
      </c>
      <c r="N704" s="17" t="s">
        <v>18</v>
      </c>
    </row>
    <row r="705" spans="1:14" ht="15.75" customHeight="1" x14ac:dyDescent="0.2">
      <c r="A705" s="17" t="s">
        <v>38</v>
      </c>
      <c r="C705" s="17">
        <v>3</v>
      </c>
      <c r="D705" s="17">
        <v>3</v>
      </c>
      <c r="E705" s="17" t="s">
        <v>46</v>
      </c>
      <c r="F705" s="19" t="s">
        <v>43</v>
      </c>
      <c r="G705" s="17" t="s">
        <v>47</v>
      </c>
      <c r="H705" s="17">
        <v>5</v>
      </c>
      <c r="I705" s="5">
        <v>14.21</v>
      </c>
      <c r="J705" s="17">
        <v>50.210816206896553</v>
      </c>
      <c r="K705" s="17">
        <v>4.2</v>
      </c>
      <c r="N705" s="17" t="s">
        <v>18</v>
      </c>
    </row>
    <row r="706" spans="1:14" ht="15.75" customHeight="1" x14ac:dyDescent="0.2">
      <c r="A706" s="17" t="s">
        <v>38</v>
      </c>
      <c r="C706" s="17">
        <v>3</v>
      </c>
      <c r="D706" s="17">
        <v>4</v>
      </c>
      <c r="E706" s="17" t="s">
        <v>46</v>
      </c>
      <c r="F706" s="19" t="s">
        <v>45</v>
      </c>
      <c r="G706" s="17" t="s">
        <v>47</v>
      </c>
      <c r="H706" s="17">
        <v>5</v>
      </c>
      <c r="I706" s="5">
        <v>12.55</v>
      </c>
      <c r="J706" s="17">
        <v>62.559920689655165</v>
      </c>
      <c r="K706" s="17">
        <v>3.8</v>
      </c>
      <c r="N706" s="17" t="s">
        <v>18</v>
      </c>
    </row>
    <row r="707" spans="1:14" ht="15.75" customHeight="1" x14ac:dyDescent="0.2">
      <c r="A707" s="17" t="s">
        <v>38</v>
      </c>
      <c r="C707" s="17">
        <v>3</v>
      </c>
      <c r="D707" s="17">
        <v>5</v>
      </c>
      <c r="E707" s="17" t="s">
        <v>21</v>
      </c>
      <c r="F707" s="19" t="s">
        <v>43</v>
      </c>
      <c r="G707" s="17" t="s">
        <v>20</v>
      </c>
      <c r="H707" s="17">
        <v>6</v>
      </c>
      <c r="I707" s="5">
        <v>13.15</v>
      </c>
      <c r="J707" s="17">
        <v>50.897094827586209</v>
      </c>
      <c r="K707" s="17">
        <v>4.2</v>
      </c>
      <c r="N707" s="17" t="s">
        <v>18</v>
      </c>
    </row>
    <row r="708" spans="1:14" ht="15.75" customHeight="1" x14ac:dyDescent="0.2">
      <c r="A708" s="17" t="s">
        <v>38</v>
      </c>
      <c r="C708" s="17">
        <v>3</v>
      </c>
      <c r="D708" s="17">
        <v>6</v>
      </c>
      <c r="E708" s="17" t="s">
        <v>21</v>
      </c>
      <c r="F708" s="19" t="s">
        <v>45</v>
      </c>
      <c r="G708" s="17" t="s">
        <v>20</v>
      </c>
      <c r="H708" s="17">
        <v>6</v>
      </c>
      <c r="I708" s="5">
        <v>8.36</v>
      </c>
      <c r="J708" s="17">
        <v>67.01728</v>
      </c>
      <c r="K708" s="17">
        <v>2</v>
      </c>
      <c r="N708" s="17" t="s">
        <v>18</v>
      </c>
    </row>
    <row r="709" spans="1:14" ht="15.75" customHeight="1" x14ac:dyDescent="0.2">
      <c r="A709" s="17" t="s">
        <v>38</v>
      </c>
      <c r="C709" s="17">
        <v>3</v>
      </c>
      <c r="D709" s="17">
        <v>7</v>
      </c>
      <c r="E709" s="17" t="s">
        <v>48</v>
      </c>
      <c r="F709" s="19" t="s">
        <v>43</v>
      </c>
      <c r="G709" s="17" t="s">
        <v>20</v>
      </c>
      <c r="H709" s="17">
        <v>16</v>
      </c>
      <c r="I709" s="5">
        <v>12.72</v>
      </c>
      <c r="J709" s="17">
        <v>67.768405517241362</v>
      </c>
      <c r="K709" s="17">
        <v>4.9000000000000004</v>
      </c>
      <c r="N709" s="17" t="s">
        <v>18</v>
      </c>
    </row>
    <row r="710" spans="1:14" ht="15.75" customHeight="1" x14ac:dyDescent="0.2">
      <c r="A710" s="17" t="s">
        <v>38</v>
      </c>
      <c r="C710" s="17">
        <v>3</v>
      </c>
      <c r="D710" s="17">
        <v>8</v>
      </c>
      <c r="E710" s="17" t="s">
        <v>48</v>
      </c>
      <c r="F710" s="19" t="s">
        <v>45</v>
      </c>
      <c r="G710" s="17" t="s">
        <v>20</v>
      </c>
      <c r="H710" s="17">
        <v>16</v>
      </c>
      <c r="I710" s="5">
        <v>12.32</v>
      </c>
      <c r="J710" s="17">
        <v>62.857489655172408</v>
      </c>
      <c r="K710" s="17">
        <v>3.3</v>
      </c>
      <c r="N710" s="17" t="s">
        <v>18</v>
      </c>
    </row>
    <row r="711" spans="1:14" ht="15.75" customHeight="1" x14ac:dyDescent="0.2">
      <c r="A711" s="17" t="s">
        <v>38</v>
      </c>
      <c r="C711" s="17">
        <v>3</v>
      </c>
      <c r="D711" s="17">
        <v>9</v>
      </c>
      <c r="E711" s="17" t="s">
        <v>31</v>
      </c>
      <c r="F711" s="19" t="s">
        <v>43</v>
      </c>
      <c r="G711" s="17" t="s">
        <v>32</v>
      </c>
      <c r="H711" s="17">
        <v>6</v>
      </c>
      <c r="I711" s="5">
        <v>12.13</v>
      </c>
      <c r="J711" s="17">
        <v>56.061060000000005</v>
      </c>
      <c r="K711" s="17">
        <v>1.5</v>
      </c>
      <c r="N711" s="17" t="s">
        <v>18</v>
      </c>
    </row>
    <row r="712" spans="1:14" ht="15.75" customHeight="1" x14ac:dyDescent="0.2">
      <c r="A712" s="17" t="s">
        <v>38</v>
      </c>
      <c r="C712" s="17">
        <v>3</v>
      </c>
      <c r="D712" s="17">
        <v>10</v>
      </c>
      <c r="E712" s="17" t="s">
        <v>31</v>
      </c>
      <c r="F712" s="19" t="s">
        <v>45</v>
      </c>
      <c r="G712" s="17" t="s">
        <v>32</v>
      </c>
      <c r="H712" s="17">
        <v>6</v>
      </c>
      <c r="I712" s="5">
        <v>12.6</v>
      </c>
      <c r="J712" s="17">
        <v>64.579558620689653</v>
      </c>
      <c r="K712" s="17">
        <v>1.8</v>
      </c>
      <c r="N712" s="17" t="s">
        <v>18</v>
      </c>
    </row>
    <row r="713" spans="1:14" ht="15.75" customHeight="1" x14ac:dyDescent="0.2">
      <c r="A713" s="17" t="s">
        <v>38</v>
      </c>
      <c r="C713" s="17">
        <v>3</v>
      </c>
      <c r="D713" s="17">
        <v>11</v>
      </c>
      <c r="E713" s="17" t="s">
        <v>22</v>
      </c>
      <c r="F713" s="19" t="s">
        <v>43</v>
      </c>
      <c r="G713" s="17" t="s">
        <v>44</v>
      </c>
      <c r="H713" s="17">
        <v>3.76</v>
      </c>
      <c r="I713" s="5">
        <v>13.16</v>
      </c>
      <c r="J713" s="17">
        <v>69.337248275862066</v>
      </c>
      <c r="K713" s="17">
        <v>7.3</v>
      </c>
      <c r="N713" s="17" t="s">
        <v>18</v>
      </c>
    </row>
    <row r="714" spans="1:14" ht="15.75" customHeight="1" x14ac:dyDescent="0.2">
      <c r="A714" s="17" t="s">
        <v>38</v>
      </c>
      <c r="C714" s="17">
        <v>3</v>
      </c>
      <c r="D714" s="17">
        <v>12</v>
      </c>
      <c r="E714" s="17" t="s">
        <v>22</v>
      </c>
      <c r="F714" s="19" t="s">
        <v>45</v>
      </c>
      <c r="G714" s="17" t="s">
        <v>44</v>
      </c>
      <c r="H714" s="17">
        <v>3.76</v>
      </c>
      <c r="I714" s="5">
        <v>12.9</v>
      </c>
      <c r="J714" s="17">
        <v>52.992841379310349</v>
      </c>
      <c r="K714" s="17">
        <v>5.5</v>
      </c>
      <c r="N714" s="17" t="s">
        <v>18</v>
      </c>
    </row>
    <row r="715" spans="1:14" ht="15.75" customHeight="1" x14ac:dyDescent="0.2">
      <c r="A715" s="17" t="s">
        <v>38</v>
      </c>
      <c r="C715" s="17">
        <v>3</v>
      </c>
      <c r="D715" s="17">
        <v>13</v>
      </c>
      <c r="E715" s="17" t="s">
        <v>49</v>
      </c>
      <c r="F715" s="19" t="s">
        <v>43</v>
      </c>
      <c r="G715" s="17" t="s">
        <v>47</v>
      </c>
      <c r="H715" s="17">
        <v>4</v>
      </c>
      <c r="I715" s="5">
        <v>13.48</v>
      </c>
      <c r="J715" s="17">
        <v>51.688241379310334</v>
      </c>
      <c r="K715" s="17">
        <v>11.5</v>
      </c>
      <c r="N715" s="17" t="s">
        <v>18</v>
      </c>
    </row>
    <row r="716" spans="1:14" ht="15.75" customHeight="1" x14ac:dyDescent="0.2">
      <c r="A716" s="17" t="s">
        <v>38</v>
      </c>
      <c r="C716" s="17">
        <v>3</v>
      </c>
      <c r="D716" s="17">
        <v>14</v>
      </c>
      <c r="E716" s="17" t="s">
        <v>49</v>
      </c>
      <c r="F716" s="19" t="s">
        <v>45</v>
      </c>
      <c r="G716" s="17" t="s">
        <v>47</v>
      </c>
      <c r="H716" s="17">
        <v>4</v>
      </c>
      <c r="I716" s="5">
        <v>13.48</v>
      </c>
      <c r="J716" s="17">
        <v>67.637755862068971</v>
      </c>
      <c r="K716" s="17">
        <v>5.2</v>
      </c>
      <c r="N716" s="17" t="s">
        <v>18</v>
      </c>
    </row>
    <row r="717" spans="1:14" ht="15.75" customHeight="1" x14ac:dyDescent="0.2">
      <c r="A717" s="17" t="s">
        <v>38</v>
      </c>
      <c r="C717" s="17">
        <v>3</v>
      </c>
      <c r="D717" s="17">
        <v>15</v>
      </c>
      <c r="E717" s="17" t="s">
        <v>23</v>
      </c>
      <c r="F717" s="19" t="s">
        <v>43</v>
      </c>
      <c r="G717" s="17" t="s">
        <v>20</v>
      </c>
      <c r="H717" s="17">
        <v>9.6</v>
      </c>
      <c r="I717" s="5">
        <v>13.15</v>
      </c>
      <c r="J717" s="17">
        <v>57.12334137931034</v>
      </c>
      <c r="K717" s="17">
        <v>7</v>
      </c>
      <c r="N717" s="17" t="s">
        <v>18</v>
      </c>
    </row>
    <row r="718" spans="1:14" ht="15.75" customHeight="1" x14ac:dyDescent="0.2">
      <c r="A718" s="17" t="s">
        <v>38</v>
      </c>
      <c r="C718" s="17">
        <v>3</v>
      </c>
      <c r="D718" s="17">
        <v>16</v>
      </c>
      <c r="E718" s="17" t="s">
        <v>23</v>
      </c>
      <c r="F718" s="19" t="s">
        <v>45</v>
      </c>
      <c r="G718" s="17" t="s">
        <v>20</v>
      </c>
      <c r="H718" s="17">
        <v>9.6</v>
      </c>
      <c r="I718" s="5">
        <v>14.14</v>
      </c>
      <c r="J718" s="17">
        <v>57.318951724137939</v>
      </c>
      <c r="K718" s="17">
        <v>7.1</v>
      </c>
      <c r="N718" s="17" t="s">
        <v>18</v>
      </c>
    </row>
    <row r="719" spans="1:14" ht="15.75" customHeight="1" x14ac:dyDescent="0.2">
      <c r="A719" s="17" t="s">
        <v>38</v>
      </c>
      <c r="C719" s="17">
        <v>3</v>
      </c>
      <c r="D719" s="17">
        <v>17</v>
      </c>
      <c r="E719" s="17" t="s">
        <v>50</v>
      </c>
      <c r="F719" s="19" t="s">
        <v>43</v>
      </c>
      <c r="G719" s="17" t="s">
        <v>44</v>
      </c>
      <c r="H719" s="17" t="s">
        <v>25</v>
      </c>
      <c r="I719" s="5">
        <v>28.31</v>
      </c>
      <c r="J719" s="17">
        <v>48.131182758620689</v>
      </c>
      <c r="K719" s="17">
        <v>0.4</v>
      </c>
      <c r="N719" s="17" t="s">
        <v>18</v>
      </c>
    </row>
    <row r="720" spans="1:14" ht="15.75" customHeight="1" x14ac:dyDescent="0.2">
      <c r="A720" s="17" t="s">
        <v>38</v>
      </c>
      <c r="C720" s="17">
        <v>3</v>
      </c>
      <c r="D720" s="17">
        <v>18</v>
      </c>
      <c r="E720" s="17" t="s">
        <v>50</v>
      </c>
      <c r="F720" s="19" t="s">
        <v>45</v>
      </c>
      <c r="G720" s="17" t="s">
        <v>44</v>
      </c>
      <c r="H720" s="17" t="s">
        <v>25</v>
      </c>
      <c r="I720" s="5">
        <v>12.65</v>
      </c>
      <c r="J720" s="17">
        <v>55.464237931034482</v>
      </c>
      <c r="K720" s="17">
        <v>2.8</v>
      </c>
      <c r="N720" s="17" t="s">
        <v>18</v>
      </c>
    </row>
    <row r="721" spans="1:14" ht="15.75" customHeight="1" x14ac:dyDescent="0.2">
      <c r="A721" s="17" t="s">
        <v>38</v>
      </c>
      <c r="C721" s="17">
        <v>3</v>
      </c>
      <c r="D721" s="17">
        <v>19</v>
      </c>
      <c r="E721" s="17" t="s">
        <v>51</v>
      </c>
      <c r="F721" s="19" t="s">
        <v>43</v>
      </c>
      <c r="G721" s="17" t="s">
        <v>47</v>
      </c>
      <c r="H721" s="17" t="s">
        <v>52</v>
      </c>
      <c r="I721" s="5">
        <v>12.03</v>
      </c>
      <c r="J721" s="17">
        <v>63.098757586206901</v>
      </c>
      <c r="K721" s="17">
        <v>2.8</v>
      </c>
      <c r="N721" s="17" t="s">
        <v>18</v>
      </c>
    </row>
    <row r="722" spans="1:14" ht="15.75" customHeight="1" x14ac:dyDescent="0.2">
      <c r="A722" s="17" t="s">
        <v>38</v>
      </c>
      <c r="C722" s="17">
        <v>3</v>
      </c>
      <c r="D722" s="17">
        <v>20</v>
      </c>
      <c r="E722" s="17" t="s">
        <v>51</v>
      </c>
      <c r="F722" s="19" t="s">
        <v>45</v>
      </c>
      <c r="G722" s="17" t="s">
        <v>47</v>
      </c>
      <c r="H722" s="17" t="s">
        <v>52</v>
      </c>
      <c r="I722" s="5">
        <v>11.96</v>
      </c>
      <c r="J722" s="17">
        <v>55.434841379310356</v>
      </c>
      <c r="K722" s="17">
        <v>4.5</v>
      </c>
      <c r="N722" s="17" t="s">
        <v>18</v>
      </c>
    </row>
    <row r="723" spans="1:14" ht="15.75" customHeight="1" x14ac:dyDescent="0.2">
      <c r="A723" s="17" t="s">
        <v>38</v>
      </c>
      <c r="C723" s="17">
        <v>3</v>
      </c>
      <c r="D723" s="17">
        <v>21</v>
      </c>
      <c r="E723" s="17" t="s">
        <v>53</v>
      </c>
      <c r="F723" s="19" t="s">
        <v>43</v>
      </c>
      <c r="G723" s="17" t="s">
        <v>20</v>
      </c>
      <c r="H723" s="17" t="s">
        <v>54</v>
      </c>
      <c r="I723" s="5">
        <v>13.68</v>
      </c>
      <c r="J723" s="17">
        <v>51.601500689655168</v>
      </c>
      <c r="K723" s="17">
        <v>5</v>
      </c>
      <c r="N723" s="17" t="s">
        <v>18</v>
      </c>
    </row>
    <row r="724" spans="1:14" ht="15.75" customHeight="1" x14ac:dyDescent="0.2">
      <c r="A724" s="17" t="s">
        <v>38</v>
      </c>
      <c r="C724" s="17">
        <v>3</v>
      </c>
      <c r="D724" s="17">
        <v>22</v>
      </c>
      <c r="E724" s="17" t="s">
        <v>53</v>
      </c>
      <c r="F724" s="19" t="s">
        <v>45</v>
      </c>
      <c r="G724" s="17" t="s">
        <v>20</v>
      </c>
      <c r="H724" s="17" t="s">
        <v>54</v>
      </c>
      <c r="I724" s="5">
        <v>13.69</v>
      </c>
      <c r="J724" s="17">
        <v>56.669955517241384</v>
      </c>
      <c r="K724" s="17">
        <v>2.8</v>
      </c>
      <c r="N724" s="17" t="s">
        <v>18</v>
      </c>
    </row>
    <row r="725" spans="1:14" ht="15.75" customHeight="1" x14ac:dyDescent="0.2">
      <c r="A725" s="17" t="s">
        <v>38</v>
      </c>
      <c r="C725" s="17">
        <v>3</v>
      </c>
      <c r="D725" s="17">
        <v>23</v>
      </c>
      <c r="E725" s="17" t="s">
        <v>55</v>
      </c>
      <c r="F725" s="19" t="s">
        <v>43</v>
      </c>
      <c r="G725" s="17" t="s">
        <v>20</v>
      </c>
      <c r="H725" s="17" t="s">
        <v>56</v>
      </c>
      <c r="I725" s="5">
        <v>14.08</v>
      </c>
      <c r="J725" s="17">
        <v>60.683222068965527</v>
      </c>
      <c r="K725" s="17">
        <v>4</v>
      </c>
      <c r="N725" s="17" t="s">
        <v>18</v>
      </c>
    </row>
    <row r="726" spans="1:14" ht="15.75" customHeight="1" x14ac:dyDescent="0.2">
      <c r="A726" s="17" t="s">
        <v>38</v>
      </c>
      <c r="C726" s="17">
        <v>3</v>
      </c>
      <c r="D726" s="17">
        <v>24</v>
      </c>
      <c r="E726" s="17" t="s">
        <v>55</v>
      </c>
      <c r="F726" s="19" t="s">
        <v>45</v>
      </c>
      <c r="G726" s="17" t="s">
        <v>20</v>
      </c>
      <c r="H726" s="17" t="s">
        <v>56</v>
      </c>
      <c r="I726" s="5">
        <v>13.32</v>
      </c>
      <c r="J726" s="17">
        <v>73.220688275862074</v>
      </c>
      <c r="K726" s="17">
        <v>2.4</v>
      </c>
      <c r="N726" s="17" t="s">
        <v>18</v>
      </c>
    </row>
    <row r="727" spans="1:14" ht="15.75" customHeight="1" x14ac:dyDescent="0.2">
      <c r="A727" s="17" t="s">
        <v>38</v>
      </c>
      <c r="C727" s="17">
        <v>3</v>
      </c>
      <c r="D727" s="17">
        <v>25</v>
      </c>
      <c r="E727" s="17" t="s">
        <v>57</v>
      </c>
      <c r="F727" s="19" t="s">
        <v>43</v>
      </c>
      <c r="G727" s="17" t="s">
        <v>32</v>
      </c>
      <c r="H727" s="17" t="s">
        <v>56</v>
      </c>
      <c r="I727" s="5">
        <v>13.05</v>
      </c>
      <c r="J727" s="17">
        <v>72.756162068965509</v>
      </c>
      <c r="K727" s="17">
        <v>2.4</v>
      </c>
      <c r="N727" s="17" t="s">
        <v>18</v>
      </c>
    </row>
    <row r="728" spans="1:14" ht="15.75" customHeight="1" x14ac:dyDescent="0.2">
      <c r="A728" s="17" t="s">
        <v>38</v>
      </c>
      <c r="C728" s="17">
        <v>3</v>
      </c>
      <c r="D728" s="17">
        <v>26</v>
      </c>
      <c r="E728" s="17" t="s">
        <v>58</v>
      </c>
      <c r="F728" s="19" t="s">
        <v>45</v>
      </c>
      <c r="G728" s="17" t="s">
        <v>32</v>
      </c>
      <c r="H728" s="17" t="s">
        <v>56</v>
      </c>
      <c r="I728" s="5">
        <v>13.09</v>
      </c>
      <c r="J728" s="17">
        <v>55.052989655172418</v>
      </c>
      <c r="K728" s="17">
        <v>3.7</v>
      </c>
      <c r="N728" s="17" t="s">
        <v>18</v>
      </c>
    </row>
    <row r="729" spans="1:14" ht="15.75" customHeight="1" x14ac:dyDescent="0.2">
      <c r="A729" s="17" t="s">
        <v>38</v>
      </c>
      <c r="C729" s="17">
        <v>3</v>
      </c>
      <c r="D729" s="17">
        <v>27</v>
      </c>
      <c r="E729" s="17" t="s">
        <v>28</v>
      </c>
      <c r="F729" s="19" t="s">
        <v>59</v>
      </c>
      <c r="G729" s="17" t="s">
        <v>60</v>
      </c>
      <c r="H729" s="13" t="s">
        <v>29</v>
      </c>
      <c r="I729" s="5">
        <v>12.89</v>
      </c>
      <c r="J729" s="17">
        <v>70.345830689655173</v>
      </c>
      <c r="K729" s="17">
        <v>8.5</v>
      </c>
      <c r="N729" s="17" t="s">
        <v>18</v>
      </c>
    </row>
    <row r="730" spans="1:14" ht="15.75" customHeight="1" x14ac:dyDescent="0.2">
      <c r="A730" s="17" t="s">
        <v>38</v>
      </c>
      <c r="C730" s="17">
        <v>3</v>
      </c>
      <c r="D730" s="17">
        <v>28</v>
      </c>
      <c r="E730" s="17" t="s">
        <v>61</v>
      </c>
      <c r="F730" s="19" t="s">
        <v>29</v>
      </c>
      <c r="G730" s="17" t="s">
        <v>60</v>
      </c>
      <c r="H730" s="13" t="s">
        <v>29</v>
      </c>
      <c r="I730" s="5">
        <v>13.38</v>
      </c>
      <c r="J730" s="17">
        <v>62.458993793103446</v>
      </c>
      <c r="K730" s="17">
        <v>10.199999999999999</v>
      </c>
      <c r="N730" s="17" t="s">
        <v>18</v>
      </c>
    </row>
    <row r="731" spans="1:14" ht="15.75" customHeight="1" x14ac:dyDescent="0.2">
      <c r="A731" s="17" t="s">
        <v>38</v>
      </c>
      <c r="C731" s="17">
        <v>4</v>
      </c>
      <c r="D731" s="17">
        <v>1</v>
      </c>
      <c r="E731" s="17" t="s">
        <v>42</v>
      </c>
      <c r="F731" s="18" t="s">
        <v>43</v>
      </c>
      <c r="G731" s="17" t="s">
        <v>44</v>
      </c>
      <c r="H731" s="17">
        <v>4</v>
      </c>
      <c r="I731" s="5">
        <v>13.44</v>
      </c>
      <c r="J731" s="17">
        <v>53.747790344827585</v>
      </c>
      <c r="K731" s="17">
        <v>3.6</v>
      </c>
      <c r="N731" s="17" t="s">
        <v>18</v>
      </c>
    </row>
    <row r="732" spans="1:14" ht="15.75" customHeight="1" x14ac:dyDescent="0.2">
      <c r="A732" s="17" t="s">
        <v>38</v>
      </c>
      <c r="C732" s="17">
        <v>4</v>
      </c>
      <c r="D732" s="17">
        <v>2</v>
      </c>
      <c r="E732" s="17" t="s">
        <v>42</v>
      </c>
      <c r="F732" s="19" t="s">
        <v>45</v>
      </c>
      <c r="G732" s="17" t="s">
        <v>44</v>
      </c>
      <c r="H732" s="17">
        <v>4</v>
      </c>
      <c r="I732" s="5">
        <v>12.97</v>
      </c>
      <c r="J732" s="17">
        <v>63.579916551724146</v>
      </c>
      <c r="K732" s="17">
        <v>1.6</v>
      </c>
      <c r="N732" s="17" t="s">
        <v>18</v>
      </c>
    </row>
    <row r="733" spans="1:14" ht="15.75" customHeight="1" x14ac:dyDescent="0.2">
      <c r="A733" s="17" t="s">
        <v>38</v>
      </c>
      <c r="C733" s="17">
        <v>4</v>
      </c>
      <c r="D733" s="17">
        <v>3</v>
      </c>
      <c r="E733" s="17" t="s">
        <v>46</v>
      </c>
      <c r="F733" s="19" t="s">
        <v>43</v>
      </c>
      <c r="G733" s="17" t="s">
        <v>47</v>
      </c>
      <c r="H733" s="17">
        <v>5</v>
      </c>
      <c r="I733" s="5">
        <v>12.45</v>
      </c>
      <c r="J733" s="17">
        <v>55.690856896551722</v>
      </c>
      <c r="K733" s="17">
        <v>7.1</v>
      </c>
      <c r="N733" s="17" t="s">
        <v>18</v>
      </c>
    </row>
    <row r="734" spans="1:14" ht="15.75" customHeight="1" x14ac:dyDescent="0.2">
      <c r="A734" s="17" t="s">
        <v>38</v>
      </c>
      <c r="C734" s="17">
        <v>4</v>
      </c>
      <c r="D734" s="17">
        <v>4</v>
      </c>
      <c r="E734" s="17" t="s">
        <v>46</v>
      </c>
      <c r="F734" s="19" t="s">
        <v>45</v>
      </c>
      <c r="G734" s="17" t="s">
        <v>47</v>
      </c>
      <c r="H734" s="17">
        <v>5</v>
      </c>
      <c r="I734" s="5">
        <v>12.78</v>
      </c>
      <c r="J734" s="17">
        <v>66.299230344827578</v>
      </c>
      <c r="K734" s="17">
        <v>3.8</v>
      </c>
      <c r="N734" s="17" t="s">
        <v>18</v>
      </c>
    </row>
    <row r="735" spans="1:14" ht="15.75" customHeight="1" x14ac:dyDescent="0.2">
      <c r="A735" s="17" t="s">
        <v>38</v>
      </c>
      <c r="C735" s="17">
        <v>4</v>
      </c>
      <c r="D735" s="17">
        <v>5</v>
      </c>
      <c r="E735" s="17" t="s">
        <v>21</v>
      </c>
      <c r="F735" s="19" t="s">
        <v>43</v>
      </c>
      <c r="G735" s="17" t="s">
        <v>20</v>
      </c>
      <c r="H735" s="17">
        <v>6</v>
      </c>
      <c r="I735" s="5">
        <v>13.82</v>
      </c>
      <c r="J735" s="17">
        <v>62.403235172413787</v>
      </c>
      <c r="K735" s="17">
        <v>7</v>
      </c>
      <c r="N735" s="17" t="s">
        <v>18</v>
      </c>
    </row>
    <row r="736" spans="1:14" ht="15.75" customHeight="1" x14ac:dyDescent="0.2">
      <c r="A736" s="17" t="s">
        <v>38</v>
      </c>
      <c r="C736" s="17">
        <v>4</v>
      </c>
      <c r="D736" s="17">
        <v>6</v>
      </c>
      <c r="E736" s="17" t="s">
        <v>21</v>
      </c>
      <c r="F736" s="19" t="s">
        <v>45</v>
      </c>
      <c r="G736" s="17" t="s">
        <v>20</v>
      </c>
      <c r="H736" s="17">
        <v>6</v>
      </c>
      <c r="I736" s="5">
        <v>13.07</v>
      </c>
      <c r="J736" s="17">
        <v>52.559676551724131</v>
      </c>
      <c r="K736" s="17">
        <v>5</v>
      </c>
      <c r="N736" s="17" t="s">
        <v>18</v>
      </c>
    </row>
    <row r="737" spans="1:14" ht="15.75" customHeight="1" x14ac:dyDescent="0.2">
      <c r="A737" s="17" t="s">
        <v>38</v>
      </c>
      <c r="C737" s="17">
        <v>4</v>
      </c>
      <c r="D737" s="17">
        <v>7</v>
      </c>
      <c r="E737" s="17" t="s">
        <v>48</v>
      </c>
      <c r="F737" s="19" t="s">
        <v>43</v>
      </c>
      <c r="G737" s="17" t="s">
        <v>20</v>
      </c>
      <c r="H737" s="17">
        <v>16</v>
      </c>
      <c r="I737" s="5">
        <v>14.06</v>
      </c>
      <c r="J737" s="17">
        <v>67.901490344827579</v>
      </c>
      <c r="K737" s="17">
        <v>4.0999999999999996</v>
      </c>
      <c r="N737" s="17" t="s">
        <v>18</v>
      </c>
    </row>
    <row r="738" spans="1:14" ht="15.75" customHeight="1" x14ac:dyDescent="0.2">
      <c r="A738" s="17" t="s">
        <v>38</v>
      </c>
      <c r="C738" s="17">
        <v>4</v>
      </c>
      <c r="D738" s="17">
        <v>8</v>
      </c>
      <c r="E738" s="17" t="s">
        <v>48</v>
      </c>
      <c r="F738" s="19" t="s">
        <v>45</v>
      </c>
      <c r="G738" s="17" t="s">
        <v>20</v>
      </c>
      <c r="H738" s="17">
        <v>16</v>
      </c>
      <c r="I738" s="5">
        <v>13.64</v>
      </c>
      <c r="J738" s="17">
        <v>49.0703475862069</v>
      </c>
      <c r="K738" s="17">
        <v>6.3</v>
      </c>
      <c r="N738" s="17" t="s">
        <v>18</v>
      </c>
    </row>
    <row r="739" spans="1:14" ht="15.75" customHeight="1" x14ac:dyDescent="0.2">
      <c r="A739" s="17" t="s">
        <v>38</v>
      </c>
      <c r="C739" s="17">
        <v>4</v>
      </c>
      <c r="D739" s="17">
        <v>9</v>
      </c>
      <c r="E739" s="17" t="s">
        <v>31</v>
      </c>
      <c r="F739" s="19" t="s">
        <v>43</v>
      </c>
      <c r="G739" s="17" t="s">
        <v>32</v>
      </c>
      <c r="H739" s="17">
        <v>6</v>
      </c>
      <c r="I739" s="5">
        <v>12.97</v>
      </c>
      <c r="J739" s="17">
        <v>63.612927931034484</v>
      </c>
      <c r="K739" s="17">
        <v>1.5</v>
      </c>
      <c r="N739" s="17" t="s">
        <v>18</v>
      </c>
    </row>
    <row r="740" spans="1:14" ht="15.75" customHeight="1" x14ac:dyDescent="0.2">
      <c r="A740" s="17" t="s">
        <v>38</v>
      </c>
      <c r="C740" s="17">
        <v>4</v>
      </c>
      <c r="D740" s="17">
        <v>10</v>
      </c>
      <c r="E740" s="17" t="s">
        <v>31</v>
      </c>
      <c r="F740" s="19" t="s">
        <v>45</v>
      </c>
      <c r="G740" s="17" t="s">
        <v>32</v>
      </c>
      <c r="H740" s="17">
        <v>6</v>
      </c>
      <c r="I740" s="5">
        <v>12.08</v>
      </c>
      <c r="J740" s="17">
        <v>56.793288275862075</v>
      </c>
      <c r="K740" s="17">
        <v>2.7</v>
      </c>
      <c r="N740" s="17" t="s">
        <v>18</v>
      </c>
    </row>
    <row r="741" spans="1:14" ht="15.75" customHeight="1" x14ac:dyDescent="0.2">
      <c r="A741" s="17" t="s">
        <v>38</v>
      </c>
      <c r="C741" s="17">
        <v>4</v>
      </c>
      <c r="D741" s="17">
        <v>11</v>
      </c>
      <c r="E741" s="17" t="s">
        <v>22</v>
      </c>
      <c r="F741" s="19" t="s">
        <v>43</v>
      </c>
      <c r="G741" s="17" t="s">
        <v>44</v>
      </c>
      <c r="H741" s="17">
        <v>3.76</v>
      </c>
      <c r="I741" s="5">
        <v>30.93</v>
      </c>
      <c r="J741" s="17">
        <v>41.761151034482758</v>
      </c>
      <c r="K741" s="17">
        <v>6.7</v>
      </c>
      <c r="N741" s="17" t="s">
        <v>18</v>
      </c>
    </row>
    <row r="742" spans="1:14" ht="15.75" customHeight="1" x14ac:dyDescent="0.2">
      <c r="A742" s="17" t="s">
        <v>38</v>
      </c>
      <c r="C742" s="17">
        <v>4</v>
      </c>
      <c r="D742" s="17">
        <v>12</v>
      </c>
      <c r="E742" s="17" t="s">
        <v>22</v>
      </c>
      <c r="F742" s="19" t="s">
        <v>45</v>
      </c>
      <c r="G742" s="17" t="s">
        <v>44</v>
      </c>
      <c r="H742" s="17">
        <v>3.76</v>
      </c>
      <c r="I742" s="5">
        <v>13.3</v>
      </c>
      <c r="J742" s="17">
        <v>67.6469275862069</v>
      </c>
      <c r="K742" s="17">
        <v>7.1</v>
      </c>
      <c r="N742" s="17" t="s">
        <v>18</v>
      </c>
    </row>
    <row r="743" spans="1:14" ht="15.75" customHeight="1" x14ac:dyDescent="0.2">
      <c r="A743" s="17" t="s">
        <v>38</v>
      </c>
      <c r="C743" s="17">
        <v>4</v>
      </c>
      <c r="D743" s="17">
        <v>13</v>
      </c>
      <c r="E743" s="17" t="s">
        <v>49</v>
      </c>
      <c r="F743" s="19" t="s">
        <v>43</v>
      </c>
      <c r="G743" s="17" t="s">
        <v>47</v>
      </c>
      <c r="H743" s="17">
        <v>4</v>
      </c>
      <c r="I743" s="5">
        <v>12.6</v>
      </c>
      <c r="J743" s="17">
        <v>53.506882758620698</v>
      </c>
      <c r="K743" s="17">
        <v>8.1999999999999993</v>
      </c>
      <c r="N743" s="17" t="s">
        <v>18</v>
      </c>
    </row>
    <row r="744" spans="1:14" ht="15.75" customHeight="1" x14ac:dyDescent="0.2">
      <c r="A744" s="17" t="s">
        <v>38</v>
      </c>
      <c r="C744" s="17">
        <v>4</v>
      </c>
      <c r="D744" s="17">
        <v>14</v>
      </c>
      <c r="E744" s="17" t="s">
        <v>49</v>
      </c>
      <c r="F744" s="19" t="s">
        <v>45</v>
      </c>
      <c r="G744" s="17" t="s">
        <v>47</v>
      </c>
      <c r="H744" s="17">
        <v>4</v>
      </c>
      <c r="I744" s="5">
        <v>13.08</v>
      </c>
      <c r="J744" s="17">
        <v>64.851311724137943</v>
      </c>
      <c r="K744" s="17">
        <v>5.5</v>
      </c>
      <c r="N744" s="17" t="s">
        <v>18</v>
      </c>
    </row>
    <row r="745" spans="1:14" ht="15.75" customHeight="1" x14ac:dyDescent="0.2">
      <c r="A745" s="17" t="s">
        <v>38</v>
      </c>
      <c r="C745" s="17">
        <v>4</v>
      </c>
      <c r="D745" s="17">
        <v>15</v>
      </c>
      <c r="E745" s="17" t="s">
        <v>23</v>
      </c>
      <c r="F745" s="19" t="s">
        <v>43</v>
      </c>
      <c r="G745" s="17" t="s">
        <v>20</v>
      </c>
      <c r="H745" s="17">
        <v>9.6</v>
      </c>
      <c r="I745" s="5">
        <v>12.61</v>
      </c>
      <c r="J745" s="17">
        <v>60.56127</v>
      </c>
      <c r="K745" s="17">
        <v>4.4000000000000004</v>
      </c>
      <c r="N745" s="17" t="s">
        <v>18</v>
      </c>
    </row>
    <row r="746" spans="1:14" ht="15.75" customHeight="1" x14ac:dyDescent="0.2">
      <c r="A746" s="17" t="s">
        <v>38</v>
      </c>
      <c r="C746" s="17">
        <v>4</v>
      </c>
      <c r="D746" s="17">
        <v>16</v>
      </c>
      <c r="E746" s="17" t="s">
        <v>23</v>
      </c>
      <c r="F746" s="19" t="s">
        <v>45</v>
      </c>
      <c r="G746" s="17" t="s">
        <v>20</v>
      </c>
      <c r="H746" s="17">
        <v>9.6</v>
      </c>
      <c r="I746" s="5">
        <v>12.85</v>
      </c>
      <c r="J746" s="17">
        <v>66.973272413793111</v>
      </c>
      <c r="K746" s="17">
        <v>4.4000000000000004</v>
      </c>
      <c r="N746" s="17" t="s">
        <v>18</v>
      </c>
    </row>
    <row r="747" spans="1:14" ht="15.75" customHeight="1" x14ac:dyDescent="0.2">
      <c r="A747" s="17" t="s">
        <v>38</v>
      </c>
      <c r="C747" s="17">
        <v>4</v>
      </c>
      <c r="D747" s="17">
        <v>17</v>
      </c>
      <c r="E747" s="17" t="s">
        <v>50</v>
      </c>
      <c r="F747" s="19" t="s">
        <v>43</v>
      </c>
      <c r="G747" s="17" t="s">
        <v>44</v>
      </c>
      <c r="H747" s="17" t="s">
        <v>25</v>
      </c>
      <c r="I747" s="5">
        <v>13.27</v>
      </c>
      <c r="J747" s="17">
        <v>52.800625862068962</v>
      </c>
      <c r="K747" s="17">
        <v>1</v>
      </c>
      <c r="N747" s="17" t="s">
        <v>18</v>
      </c>
    </row>
    <row r="748" spans="1:14" ht="15.75" customHeight="1" x14ac:dyDescent="0.2">
      <c r="A748" s="17" t="s">
        <v>38</v>
      </c>
      <c r="C748" s="17">
        <v>4</v>
      </c>
      <c r="D748" s="17">
        <v>18</v>
      </c>
      <c r="E748" s="17" t="s">
        <v>50</v>
      </c>
      <c r="F748" s="19" t="s">
        <v>45</v>
      </c>
      <c r="G748" s="17" t="s">
        <v>44</v>
      </c>
      <c r="H748" s="17" t="s">
        <v>25</v>
      </c>
      <c r="I748" s="5">
        <v>12.88</v>
      </c>
      <c r="J748" s="17">
        <v>50.427459310344823</v>
      </c>
      <c r="K748" s="17">
        <v>2.4</v>
      </c>
      <c r="N748" s="17" t="s">
        <v>18</v>
      </c>
    </row>
    <row r="749" spans="1:14" ht="15.75" customHeight="1" x14ac:dyDescent="0.2">
      <c r="A749" s="17" t="s">
        <v>38</v>
      </c>
      <c r="C749" s="17">
        <v>4</v>
      </c>
      <c r="D749" s="17">
        <v>19</v>
      </c>
      <c r="E749" s="17" t="s">
        <v>51</v>
      </c>
      <c r="F749" s="19" t="s">
        <v>43</v>
      </c>
      <c r="G749" s="17" t="s">
        <v>47</v>
      </c>
      <c r="H749" s="17" t="s">
        <v>52</v>
      </c>
      <c r="I749" s="5">
        <v>28.73</v>
      </c>
      <c r="J749" s="17">
        <v>49.579344137931031</v>
      </c>
      <c r="K749" s="17">
        <v>5.8</v>
      </c>
      <c r="N749" s="17" t="s">
        <v>18</v>
      </c>
    </row>
    <row r="750" spans="1:14" ht="15.75" customHeight="1" x14ac:dyDescent="0.2">
      <c r="A750" s="17" t="s">
        <v>38</v>
      </c>
      <c r="C750" s="17">
        <v>4</v>
      </c>
      <c r="D750" s="17">
        <v>20</v>
      </c>
      <c r="E750" s="17" t="s">
        <v>51</v>
      </c>
      <c r="F750" s="19" t="s">
        <v>45</v>
      </c>
      <c r="G750" s="17" t="s">
        <v>47</v>
      </c>
      <c r="H750" s="17" t="s">
        <v>52</v>
      </c>
      <c r="I750" s="5">
        <v>13.74</v>
      </c>
      <c r="J750" s="17">
        <v>62.19940896551725</v>
      </c>
      <c r="K750" s="17">
        <v>3.8</v>
      </c>
      <c r="N750" s="17" t="s">
        <v>18</v>
      </c>
    </row>
    <row r="751" spans="1:14" ht="15.75" customHeight="1" x14ac:dyDescent="0.2">
      <c r="A751" s="17" t="s">
        <v>38</v>
      </c>
      <c r="C751" s="17">
        <v>4</v>
      </c>
      <c r="D751" s="17">
        <v>21</v>
      </c>
      <c r="E751" s="17" t="s">
        <v>53</v>
      </c>
      <c r="F751" s="19" t="s">
        <v>43</v>
      </c>
      <c r="G751" s="17" t="s">
        <v>20</v>
      </c>
      <c r="H751" s="17" t="s">
        <v>54</v>
      </c>
      <c r="I751" s="5">
        <v>12.52</v>
      </c>
      <c r="J751" s="17">
        <v>58.267713103448258</v>
      </c>
      <c r="K751" s="17">
        <v>5.3</v>
      </c>
      <c r="N751" s="17" t="s">
        <v>18</v>
      </c>
    </row>
    <row r="752" spans="1:14" ht="15.75" customHeight="1" x14ac:dyDescent="0.2">
      <c r="A752" s="17" t="s">
        <v>38</v>
      </c>
      <c r="C752" s="17">
        <v>4</v>
      </c>
      <c r="D752" s="17">
        <v>22</v>
      </c>
      <c r="E752" s="17" t="s">
        <v>53</v>
      </c>
      <c r="F752" s="19" t="s">
        <v>45</v>
      </c>
      <c r="G752" s="17" t="s">
        <v>20</v>
      </c>
      <c r="H752" s="17" t="s">
        <v>54</v>
      </c>
      <c r="I752" s="5">
        <v>13.53</v>
      </c>
      <c r="J752" s="17">
        <v>55.036664137931034</v>
      </c>
      <c r="K752" s="17">
        <v>4.5999999999999996</v>
      </c>
      <c r="N752" s="17" t="s">
        <v>18</v>
      </c>
    </row>
    <row r="753" spans="1:14" ht="15.75" customHeight="1" x14ac:dyDescent="0.2">
      <c r="A753" s="17" t="s">
        <v>38</v>
      </c>
      <c r="C753" s="17">
        <v>4</v>
      </c>
      <c r="D753" s="17">
        <v>23</v>
      </c>
      <c r="E753" s="17" t="s">
        <v>55</v>
      </c>
      <c r="F753" s="19" t="s">
        <v>43</v>
      </c>
      <c r="G753" s="17" t="s">
        <v>20</v>
      </c>
      <c r="H753" s="17" t="s">
        <v>56</v>
      </c>
      <c r="I753" s="5">
        <v>12.37</v>
      </c>
      <c r="J753" s="17">
        <v>59.165358620689659</v>
      </c>
      <c r="K753" s="17">
        <v>4.2</v>
      </c>
      <c r="N753" s="17" t="s">
        <v>18</v>
      </c>
    </row>
    <row r="754" spans="1:14" ht="15.75" customHeight="1" x14ac:dyDescent="0.2">
      <c r="A754" s="17" t="s">
        <v>38</v>
      </c>
      <c r="C754" s="17">
        <v>4</v>
      </c>
      <c r="D754" s="17">
        <v>24</v>
      </c>
      <c r="E754" s="17" t="s">
        <v>55</v>
      </c>
      <c r="F754" s="19" t="s">
        <v>45</v>
      </c>
      <c r="G754" s="17" t="s">
        <v>20</v>
      </c>
      <c r="H754" s="17" t="s">
        <v>56</v>
      </c>
      <c r="I754" s="5">
        <v>13.09</v>
      </c>
      <c r="J754" s="17">
        <v>55.382648275862067</v>
      </c>
      <c r="K754" s="17">
        <v>3.2</v>
      </c>
      <c r="N754" s="17" t="s">
        <v>18</v>
      </c>
    </row>
    <row r="755" spans="1:14" ht="15.75" customHeight="1" x14ac:dyDescent="0.2">
      <c r="A755" s="17" t="s">
        <v>38</v>
      </c>
      <c r="C755" s="17">
        <v>4</v>
      </c>
      <c r="D755" s="17">
        <v>25</v>
      </c>
      <c r="E755" s="17" t="s">
        <v>57</v>
      </c>
      <c r="F755" s="19" t="s">
        <v>43</v>
      </c>
      <c r="G755" s="17" t="s">
        <v>32</v>
      </c>
      <c r="H755" s="17" t="s">
        <v>56</v>
      </c>
      <c r="I755" s="5">
        <v>12.61</v>
      </c>
      <c r="J755" s="17">
        <v>68.483625517241379</v>
      </c>
      <c r="K755" s="17">
        <v>2.2999999999999998</v>
      </c>
      <c r="N755" s="17" t="s">
        <v>18</v>
      </c>
    </row>
    <row r="756" spans="1:14" ht="15.75" customHeight="1" x14ac:dyDescent="0.2">
      <c r="A756" s="17" t="s">
        <v>38</v>
      </c>
      <c r="C756" s="17">
        <v>4</v>
      </c>
      <c r="D756" s="17">
        <v>26</v>
      </c>
      <c r="E756" s="17" t="s">
        <v>58</v>
      </c>
      <c r="F756" s="19" t="s">
        <v>45</v>
      </c>
      <c r="G756" s="17" t="s">
        <v>32</v>
      </c>
      <c r="H756" s="17" t="s">
        <v>56</v>
      </c>
      <c r="I756" s="5">
        <v>13.4</v>
      </c>
      <c r="J756" s="17">
        <v>63.594262068965513</v>
      </c>
      <c r="K756" s="17">
        <v>2.7</v>
      </c>
      <c r="N756" s="17" t="s">
        <v>18</v>
      </c>
    </row>
    <row r="757" spans="1:14" ht="15.75" customHeight="1" x14ac:dyDescent="0.2">
      <c r="A757" s="17" t="s">
        <v>38</v>
      </c>
      <c r="C757" s="17">
        <v>4</v>
      </c>
      <c r="D757" s="17">
        <v>27</v>
      </c>
      <c r="E757" s="17" t="s">
        <v>28</v>
      </c>
      <c r="F757" s="19" t="s">
        <v>59</v>
      </c>
      <c r="G757" s="17" t="s">
        <v>60</v>
      </c>
      <c r="H757" s="13" t="s">
        <v>29</v>
      </c>
      <c r="I757" s="5">
        <v>13.5</v>
      </c>
      <c r="J757" s="17">
        <v>51.807534482758619</v>
      </c>
      <c r="K757" s="17">
        <v>7.4</v>
      </c>
      <c r="N757" s="17" t="s">
        <v>18</v>
      </c>
    </row>
    <row r="758" spans="1:14" ht="15.75" customHeight="1" x14ac:dyDescent="0.2">
      <c r="A758" s="17" t="s">
        <v>38</v>
      </c>
      <c r="C758" s="17">
        <v>4</v>
      </c>
      <c r="D758" s="17">
        <v>28</v>
      </c>
      <c r="E758" s="17" t="s">
        <v>61</v>
      </c>
      <c r="F758" s="19" t="s">
        <v>29</v>
      </c>
      <c r="G758" s="17" t="s">
        <v>60</v>
      </c>
      <c r="H758" s="13" t="s">
        <v>29</v>
      </c>
      <c r="I758" s="5">
        <v>14.63</v>
      </c>
      <c r="J758" s="17">
        <v>47.892569999999999</v>
      </c>
      <c r="K758" s="17">
        <v>11.2</v>
      </c>
      <c r="N758" s="17" t="s">
        <v>18</v>
      </c>
    </row>
    <row r="759" spans="1:14" ht="15.75" customHeight="1" x14ac:dyDescent="0.2">
      <c r="A759" s="17" t="s">
        <v>38</v>
      </c>
      <c r="C759" s="17">
        <v>5</v>
      </c>
      <c r="D759" s="17">
        <v>1</v>
      </c>
      <c r="E759" s="17" t="s">
        <v>42</v>
      </c>
      <c r="F759" s="18" t="s">
        <v>43</v>
      </c>
      <c r="G759" s="17" t="s">
        <v>44</v>
      </c>
      <c r="H759" s="17">
        <v>4</v>
      </c>
      <c r="I759" s="5">
        <v>12.86</v>
      </c>
      <c r="J759" s="17">
        <v>49.513548965517238</v>
      </c>
      <c r="K759" s="17">
        <v>0.8</v>
      </c>
      <c r="N759" s="17" t="s">
        <v>18</v>
      </c>
    </row>
    <row r="760" spans="1:14" ht="15.75" customHeight="1" x14ac:dyDescent="0.2">
      <c r="A760" s="17" t="s">
        <v>38</v>
      </c>
      <c r="C760" s="17">
        <v>5</v>
      </c>
      <c r="D760" s="17">
        <v>2</v>
      </c>
      <c r="E760" s="17" t="s">
        <v>42</v>
      </c>
      <c r="F760" s="19" t="s">
        <v>45</v>
      </c>
      <c r="G760" s="17" t="s">
        <v>44</v>
      </c>
      <c r="H760" s="17">
        <v>4</v>
      </c>
      <c r="I760" s="5">
        <v>12.86</v>
      </c>
      <c r="J760" s="17">
        <v>66.668109655172401</v>
      </c>
      <c r="K760" s="17">
        <v>6</v>
      </c>
      <c r="N760" s="17" t="s">
        <v>18</v>
      </c>
    </row>
    <row r="761" spans="1:14" ht="15.75" customHeight="1" x14ac:dyDescent="0.2">
      <c r="A761" s="17" t="s">
        <v>38</v>
      </c>
      <c r="C761" s="17">
        <v>5</v>
      </c>
      <c r="D761" s="17">
        <v>3</v>
      </c>
      <c r="E761" s="17" t="s">
        <v>46</v>
      </c>
      <c r="F761" s="19" t="s">
        <v>43</v>
      </c>
      <c r="G761" s="17" t="s">
        <v>47</v>
      </c>
      <c r="H761" s="17">
        <v>5</v>
      </c>
      <c r="I761" s="5">
        <v>13.47</v>
      </c>
      <c r="J761" s="17">
        <v>58.291382068965525</v>
      </c>
      <c r="K761" s="17">
        <v>4.9000000000000004</v>
      </c>
      <c r="N761" s="17" t="s">
        <v>18</v>
      </c>
    </row>
    <row r="762" spans="1:14" ht="15.75" customHeight="1" x14ac:dyDescent="0.2">
      <c r="A762" s="17" t="s">
        <v>38</v>
      </c>
      <c r="C762" s="17">
        <v>5</v>
      </c>
      <c r="D762" s="17">
        <v>4</v>
      </c>
      <c r="E762" s="17" t="s">
        <v>46</v>
      </c>
      <c r="F762" s="19" t="s">
        <v>45</v>
      </c>
      <c r="G762" s="17" t="s">
        <v>47</v>
      </c>
      <c r="H762" s="17">
        <v>5</v>
      </c>
      <c r="I762" s="5">
        <v>12.37</v>
      </c>
      <c r="J762" s="17">
        <v>58.899446896551716</v>
      </c>
      <c r="K762" s="17">
        <v>1.8</v>
      </c>
      <c r="N762" s="17" t="s">
        <v>18</v>
      </c>
    </row>
    <row r="763" spans="1:14" ht="15.75" customHeight="1" x14ac:dyDescent="0.2">
      <c r="A763" s="17" t="s">
        <v>38</v>
      </c>
      <c r="C763" s="17">
        <v>5</v>
      </c>
      <c r="D763" s="17">
        <v>5</v>
      </c>
      <c r="E763" s="17" t="s">
        <v>21</v>
      </c>
      <c r="F763" s="19" t="s">
        <v>43</v>
      </c>
      <c r="G763" s="17" t="s">
        <v>20</v>
      </c>
      <c r="H763" s="17">
        <v>6</v>
      </c>
      <c r="I763" s="5">
        <v>13.63</v>
      </c>
      <c r="J763" s="17">
        <v>52.024522758620698</v>
      </c>
      <c r="K763" s="17">
        <v>3.4</v>
      </c>
      <c r="N763" s="17" t="s">
        <v>18</v>
      </c>
    </row>
    <row r="764" spans="1:14" ht="15.75" customHeight="1" x14ac:dyDescent="0.2">
      <c r="A764" s="17" t="s">
        <v>38</v>
      </c>
      <c r="C764" s="17">
        <v>5</v>
      </c>
      <c r="D764" s="17">
        <v>6</v>
      </c>
      <c r="E764" s="17" t="s">
        <v>21</v>
      </c>
      <c r="F764" s="19" t="s">
        <v>45</v>
      </c>
      <c r="G764" s="17" t="s">
        <v>20</v>
      </c>
      <c r="H764" s="17">
        <v>6</v>
      </c>
      <c r="I764" s="5">
        <v>13.06</v>
      </c>
      <c r="J764" s="17">
        <v>72.879703448275862</v>
      </c>
      <c r="K764" s="17">
        <v>1.9</v>
      </c>
      <c r="N764" s="17" t="s">
        <v>18</v>
      </c>
    </row>
    <row r="765" spans="1:14" ht="15.75" customHeight="1" x14ac:dyDescent="0.2">
      <c r="A765" s="17" t="s">
        <v>38</v>
      </c>
      <c r="C765" s="17">
        <v>5</v>
      </c>
      <c r="D765" s="17">
        <v>7</v>
      </c>
      <c r="E765" s="17" t="s">
        <v>48</v>
      </c>
      <c r="F765" s="19" t="s">
        <v>43</v>
      </c>
      <c r="G765" s="17" t="s">
        <v>20</v>
      </c>
      <c r="H765" s="17">
        <v>16</v>
      </c>
      <c r="I765" s="5">
        <v>13.74</v>
      </c>
      <c r="J765" s="17">
        <v>52.121861379310339</v>
      </c>
      <c r="K765" s="17">
        <v>1.8</v>
      </c>
      <c r="N765" s="17" t="s">
        <v>18</v>
      </c>
    </row>
    <row r="766" spans="1:14" ht="15.75" customHeight="1" x14ac:dyDescent="0.2">
      <c r="A766" s="17" t="s">
        <v>38</v>
      </c>
      <c r="C766" s="17">
        <v>5</v>
      </c>
      <c r="D766" s="17">
        <v>8</v>
      </c>
      <c r="E766" s="17" t="s">
        <v>48</v>
      </c>
      <c r="F766" s="19" t="s">
        <v>45</v>
      </c>
      <c r="G766" s="17" t="s">
        <v>20</v>
      </c>
      <c r="H766" s="17">
        <v>16</v>
      </c>
      <c r="I766" s="5">
        <v>29.22</v>
      </c>
      <c r="J766" s="17">
        <v>42.526576551724133</v>
      </c>
      <c r="K766" s="17">
        <v>0.8</v>
      </c>
      <c r="N766" s="17" t="s">
        <v>18</v>
      </c>
    </row>
    <row r="767" spans="1:14" ht="15.75" customHeight="1" x14ac:dyDescent="0.2">
      <c r="A767" s="17" t="s">
        <v>38</v>
      </c>
      <c r="C767" s="17">
        <v>5</v>
      </c>
      <c r="D767" s="17">
        <v>9</v>
      </c>
      <c r="E767" s="17" t="s">
        <v>31</v>
      </c>
      <c r="F767" s="19" t="s">
        <v>43</v>
      </c>
      <c r="G767" s="17" t="s">
        <v>32</v>
      </c>
      <c r="H767" s="17">
        <v>6</v>
      </c>
      <c r="I767" s="5">
        <v>11.75</v>
      </c>
      <c r="J767" s="17">
        <v>70.128318965517238</v>
      </c>
      <c r="K767" s="17">
        <v>1.5</v>
      </c>
      <c r="N767" s="17" t="s">
        <v>18</v>
      </c>
    </row>
    <row r="768" spans="1:14" ht="15.75" customHeight="1" x14ac:dyDescent="0.2">
      <c r="A768" s="17" t="s">
        <v>38</v>
      </c>
      <c r="C768" s="17">
        <v>5</v>
      </c>
      <c r="D768" s="17">
        <v>10</v>
      </c>
      <c r="E768" s="17" t="s">
        <v>31</v>
      </c>
      <c r="F768" s="19" t="s">
        <v>45</v>
      </c>
      <c r="G768" s="17" t="s">
        <v>32</v>
      </c>
      <c r="H768" s="17">
        <v>6</v>
      </c>
      <c r="I768" s="5">
        <v>13.23</v>
      </c>
      <c r="J768" s="17">
        <v>55.425085517241385</v>
      </c>
      <c r="K768" s="17">
        <v>2.7</v>
      </c>
      <c r="N768" s="17" t="s">
        <v>18</v>
      </c>
    </row>
    <row r="769" spans="1:14" ht="15.75" customHeight="1" x14ac:dyDescent="0.2">
      <c r="A769" s="17" t="s">
        <v>38</v>
      </c>
      <c r="C769" s="17">
        <v>5</v>
      </c>
      <c r="D769" s="17">
        <v>11</v>
      </c>
      <c r="E769" s="17" t="s">
        <v>22</v>
      </c>
      <c r="F769" s="19" t="s">
        <v>43</v>
      </c>
      <c r="G769" s="17" t="s">
        <v>44</v>
      </c>
      <c r="H769" s="17">
        <v>3.76</v>
      </c>
      <c r="I769" s="5">
        <v>14.12</v>
      </c>
      <c r="J769" s="17">
        <v>63.130684137931027</v>
      </c>
      <c r="K769" s="17">
        <v>1.6</v>
      </c>
      <c r="N769" s="17" t="s">
        <v>18</v>
      </c>
    </row>
    <row r="770" spans="1:14" ht="15.75" customHeight="1" x14ac:dyDescent="0.2">
      <c r="A770" s="17" t="s">
        <v>38</v>
      </c>
      <c r="C770" s="17">
        <v>5</v>
      </c>
      <c r="D770" s="17">
        <v>12</v>
      </c>
      <c r="E770" s="17" t="s">
        <v>22</v>
      </c>
      <c r="F770" s="19" t="s">
        <v>45</v>
      </c>
      <c r="G770" s="17" t="s">
        <v>44</v>
      </c>
      <c r="H770" s="17">
        <v>3.76</v>
      </c>
      <c r="I770" s="5">
        <v>12.53</v>
      </c>
      <c r="J770" s="17">
        <v>60.450818620689653</v>
      </c>
      <c r="K770" s="17">
        <v>5.6</v>
      </c>
      <c r="N770" s="17" t="s">
        <v>18</v>
      </c>
    </row>
    <row r="771" spans="1:14" ht="15.75" customHeight="1" x14ac:dyDescent="0.2">
      <c r="A771" s="17" t="s">
        <v>38</v>
      </c>
      <c r="C771" s="17">
        <v>5</v>
      </c>
      <c r="D771" s="17">
        <v>13</v>
      </c>
      <c r="E771" s="17" t="s">
        <v>49</v>
      </c>
      <c r="F771" s="19" t="s">
        <v>43</v>
      </c>
      <c r="G771" s="17" t="s">
        <v>47</v>
      </c>
      <c r="H771" s="17">
        <v>4</v>
      </c>
      <c r="I771" s="5">
        <v>28.659999999999997</v>
      </c>
      <c r="J771" s="17">
        <v>48.653880000000001</v>
      </c>
      <c r="K771" s="17">
        <v>4.9000000000000004</v>
      </c>
      <c r="N771" s="17" t="s">
        <v>18</v>
      </c>
    </row>
    <row r="772" spans="1:14" ht="15.75" customHeight="1" x14ac:dyDescent="0.2">
      <c r="A772" s="17" t="s">
        <v>38</v>
      </c>
      <c r="C772" s="17">
        <v>5</v>
      </c>
      <c r="D772" s="17">
        <v>14</v>
      </c>
      <c r="E772" s="17" t="s">
        <v>49</v>
      </c>
      <c r="F772" s="19" t="s">
        <v>45</v>
      </c>
      <c r="G772" s="17" t="s">
        <v>47</v>
      </c>
      <c r="H772" s="17">
        <v>4</v>
      </c>
      <c r="I772" s="5">
        <v>13.89</v>
      </c>
      <c r="J772" s="17">
        <v>53.958307586206885</v>
      </c>
      <c r="K772" s="17">
        <v>4.5999999999999996</v>
      </c>
      <c r="N772" s="17" t="s">
        <v>18</v>
      </c>
    </row>
    <row r="773" spans="1:14" ht="15.75" customHeight="1" x14ac:dyDescent="0.2">
      <c r="A773" s="17" t="s">
        <v>38</v>
      </c>
      <c r="C773" s="17">
        <v>5</v>
      </c>
      <c r="D773" s="17">
        <v>15</v>
      </c>
      <c r="E773" s="17" t="s">
        <v>23</v>
      </c>
      <c r="F773" s="19" t="s">
        <v>43</v>
      </c>
      <c r="G773" s="17" t="s">
        <v>20</v>
      </c>
      <c r="H773" s="17">
        <v>9.6</v>
      </c>
      <c r="I773" s="5">
        <v>12.49</v>
      </c>
      <c r="J773" s="17">
        <v>57.491052413793099</v>
      </c>
      <c r="K773" s="17">
        <v>2</v>
      </c>
      <c r="N773" s="17" t="s">
        <v>18</v>
      </c>
    </row>
    <row r="774" spans="1:14" ht="15.75" customHeight="1" x14ac:dyDescent="0.2">
      <c r="A774" s="17" t="s">
        <v>38</v>
      </c>
      <c r="C774" s="17">
        <v>5</v>
      </c>
      <c r="D774" s="17">
        <v>16</v>
      </c>
      <c r="E774" s="17" t="s">
        <v>23</v>
      </c>
      <c r="F774" s="19" t="s">
        <v>45</v>
      </c>
      <c r="G774" s="17" t="s">
        <v>20</v>
      </c>
      <c r="H774" s="17">
        <v>9.6</v>
      </c>
      <c r="I774" s="5">
        <v>13.12</v>
      </c>
      <c r="J774" s="17">
        <v>51.408993103448289</v>
      </c>
      <c r="K774" s="17">
        <v>1.6</v>
      </c>
      <c r="N774" s="17" t="s">
        <v>18</v>
      </c>
    </row>
    <row r="775" spans="1:14" ht="15.75" customHeight="1" x14ac:dyDescent="0.2">
      <c r="A775" s="17" t="s">
        <v>38</v>
      </c>
      <c r="C775" s="17">
        <v>5</v>
      </c>
      <c r="D775" s="17">
        <v>17</v>
      </c>
      <c r="E775" s="17" t="s">
        <v>50</v>
      </c>
      <c r="F775" s="19" t="s">
        <v>43</v>
      </c>
      <c r="G775" s="17" t="s">
        <v>44</v>
      </c>
      <c r="H775" s="17" t="s">
        <v>25</v>
      </c>
      <c r="I775" s="5">
        <v>12.73</v>
      </c>
      <c r="J775" s="17">
        <v>55.148621379310349</v>
      </c>
      <c r="K775" s="17">
        <v>3.9</v>
      </c>
      <c r="N775" s="17" t="s">
        <v>18</v>
      </c>
    </row>
    <row r="776" spans="1:14" ht="15.75" customHeight="1" x14ac:dyDescent="0.2">
      <c r="A776" s="17" t="s">
        <v>38</v>
      </c>
      <c r="C776" s="17">
        <v>5</v>
      </c>
      <c r="D776" s="17">
        <v>18</v>
      </c>
      <c r="E776" s="17" t="s">
        <v>50</v>
      </c>
      <c r="F776" s="19" t="s">
        <v>45</v>
      </c>
      <c r="G776" s="17" t="s">
        <v>44</v>
      </c>
      <c r="H776" s="17" t="s">
        <v>25</v>
      </c>
      <c r="I776" s="5">
        <v>12.97</v>
      </c>
      <c r="J776" s="17">
        <v>52.884229655172405</v>
      </c>
      <c r="K776" s="17">
        <v>2.8</v>
      </c>
      <c r="N776" s="17" t="s">
        <v>18</v>
      </c>
    </row>
    <row r="777" spans="1:14" ht="15.75" customHeight="1" x14ac:dyDescent="0.2">
      <c r="A777" s="17" t="s">
        <v>38</v>
      </c>
      <c r="C777" s="17">
        <v>5</v>
      </c>
      <c r="D777" s="17">
        <v>19</v>
      </c>
      <c r="E777" s="17" t="s">
        <v>51</v>
      </c>
      <c r="F777" s="19" t="s">
        <v>43</v>
      </c>
      <c r="G777" s="17" t="s">
        <v>47</v>
      </c>
      <c r="H777" s="17" t="s">
        <v>52</v>
      </c>
      <c r="I777" s="5">
        <v>13.24</v>
      </c>
      <c r="J777" s="17">
        <v>61.770128275862064</v>
      </c>
      <c r="K777" s="17">
        <v>0.8</v>
      </c>
      <c r="N777" s="17" t="s">
        <v>18</v>
      </c>
    </row>
    <row r="778" spans="1:14" ht="15.75" customHeight="1" x14ac:dyDescent="0.2">
      <c r="A778" s="17" t="s">
        <v>38</v>
      </c>
      <c r="C778" s="17">
        <v>5</v>
      </c>
      <c r="D778" s="17">
        <v>20</v>
      </c>
      <c r="E778" s="17" t="s">
        <v>51</v>
      </c>
      <c r="F778" s="19" t="s">
        <v>45</v>
      </c>
      <c r="G778" s="17" t="s">
        <v>47</v>
      </c>
      <c r="H778" s="17" t="s">
        <v>52</v>
      </c>
      <c r="I778" s="5">
        <v>13.96</v>
      </c>
      <c r="J778" s="17">
        <v>63.313572413793096</v>
      </c>
      <c r="K778" s="17">
        <v>3.9</v>
      </c>
      <c r="N778" s="17" t="s">
        <v>18</v>
      </c>
    </row>
    <row r="779" spans="1:14" ht="15.75" customHeight="1" x14ac:dyDescent="0.2">
      <c r="A779" s="17" t="s">
        <v>38</v>
      </c>
      <c r="C779" s="17">
        <v>5</v>
      </c>
      <c r="D779" s="17">
        <v>21</v>
      </c>
      <c r="E779" s="17" t="s">
        <v>53</v>
      </c>
      <c r="F779" s="19" t="s">
        <v>43</v>
      </c>
      <c r="G779" s="17" t="s">
        <v>20</v>
      </c>
      <c r="H779" s="17" t="s">
        <v>54</v>
      </c>
      <c r="I779" s="5">
        <v>13.97</v>
      </c>
      <c r="J779" s="17">
        <v>67.45048655172414</v>
      </c>
      <c r="K779" s="17">
        <v>6.5</v>
      </c>
      <c r="N779" s="17" t="s">
        <v>18</v>
      </c>
    </row>
    <row r="780" spans="1:14" ht="15.75" customHeight="1" x14ac:dyDescent="0.2">
      <c r="A780" s="17" t="s">
        <v>38</v>
      </c>
      <c r="C780" s="17">
        <v>5</v>
      </c>
      <c r="D780" s="17">
        <v>22</v>
      </c>
      <c r="E780" s="17" t="s">
        <v>53</v>
      </c>
      <c r="F780" s="19" t="s">
        <v>45</v>
      </c>
      <c r="G780" s="17" t="s">
        <v>20</v>
      </c>
      <c r="H780" s="17" t="s">
        <v>54</v>
      </c>
      <c r="I780" s="5">
        <v>13.19</v>
      </c>
      <c r="J780" s="17">
        <v>57.821446896551713</v>
      </c>
      <c r="K780" s="17">
        <v>1.8</v>
      </c>
      <c r="N780" s="17" t="s">
        <v>18</v>
      </c>
    </row>
    <row r="781" spans="1:14" ht="15.75" customHeight="1" x14ac:dyDescent="0.2">
      <c r="A781" s="17" t="s">
        <v>38</v>
      </c>
      <c r="C781" s="17">
        <v>5</v>
      </c>
      <c r="D781" s="17">
        <v>23</v>
      </c>
      <c r="E781" s="17" t="s">
        <v>55</v>
      </c>
      <c r="F781" s="19" t="s">
        <v>43</v>
      </c>
      <c r="G781" s="17" t="s">
        <v>20</v>
      </c>
      <c r="H781" s="17" t="s">
        <v>56</v>
      </c>
      <c r="I781" s="5">
        <v>14.57</v>
      </c>
      <c r="J781" s="17">
        <v>65.392246206896559</v>
      </c>
      <c r="K781" s="17">
        <v>1.2</v>
      </c>
      <c r="N781" s="17" t="s">
        <v>18</v>
      </c>
    </row>
    <row r="782" spans="1:14" ht="15.75" customHeight="1" x14ac:dyDescent="0.2">
      <c r="A782" s="17" t="s">
        <v>38</v>
      </c>
      <c r="C782" s="17">
        <v>5</v>
      </c>
      <c r="D782" s="17">
        <v>24</v>
      </c>
      <c r="E782" s="17" t="s">
        <v>55</v>
      </c>
      <c r="F782" s="19" t="s">
        <v>45</v>
      </c>
      <c r="G782" s="17" t="s">
        <v>20</v>
      </c>
      <c r="H782" s="17" t="s">
        <v>56</v>
      </c>
      <c r="I782" s="5">
        <v>13.54</v>
      </c>
      <c r="J782" s="17">
        <v>53.685697241379323</v>
      </c>
      <c r="K782" s="17">
        <v>1.7</v>
      </c>
      <c r="N782" s="17" t="s">
        <v>18</v>
      </c>
    </row>
    <row r="783" spans="1:14" ht="15.75" customHeight="1" x14ac:dyDescent="0.2">
      <c r="A783" s="17" t="s">
        <v>38</v>
      </c>
      <c r="C783" s="17">
        <v>5</v>
      </c>
      <c r="D783" s="17">
        <v>25</v>
      </c>
      <c r="E783" s="17" t="s">
        <v>57</v>
      </c>
      <c r="F783" s="19" t="s">
        <v>43</v>
      </c>
      <c r="G783" s="17" t="s">
        <v>32</v>
      </c>
      <c r="H783" s="17" t="s">
        <v>56</v>
      </c>
      <c r="I783" s="5">
        <v>13.21</v>
      </c>
      <c r="J783" s="17">
        <v>69.297325862068959</v>
      </c>
      <c r="K783" s="17">
        <v>1.1000000000000001</v>
      </c>
      <c r="N783" s="17" t="s">
        <v>18</v>
      </c>
    </row>
    <row r="784" spans="1:14" ht="15.75" customHeight="1" x14ac:dyDescent="0.2">
      <c r="A784" s="17" t="s">
        <v>38</v>
      </c>
      <c r="C784" s="17">
        <v>5</v>
      </c>
      <c r="D784" s="17">
        <v>26</v>
      </c>
      <c r="E784" s="17" t="s">
        <v>58</v>
      </c>
      <c r="F784" s="19" t="s">
        <v>45</v>
      </c>
      <c r="G784" s="17" t="s">
        <v>32</v>
      </c>
      <c r="H784" s="17" t="s">
        <v>56</v>
      </c>
      <c r="I784" s="5">
        <v>12.55</v>
      </c>
      <c r="J784" s="17">
        <v>54.200906896551722</v>
      </c>
      <c r="K784" s="17">
        <v>1.3</v>
      </c>
      <c r="N784" s="17" t="s">
        <v>18</v>
      </c>
    </row>
    <row r="785" spans="1:14" ht="15.75" customHeight="1" x14ac:dyDescent="0.2">
      <c r="A785" s="17" t="s">
        <v>38</v>
      </c>
      <c r="C785" s="17">
        <v>5</v>
      </c>
      <c r="D785" s="17">
        <v>27</v>
      </c>
      <c r="E785" s="17" t="s">
        <v>28</v>
      </c>
      <c r="F785" s="19" t="s">
        <v>59</v>
      </c>
      <c r="G785" s="17" t="s">
        <v>60</v>
      </c>
      <c r="H785" s="13" t="s">
        <v>29</v>
      </c>
      <c r="I785" s="5">
        <v>12.63</v>
      </c>
      <c r="J785" s="17">
        <v>65.352760000000004</v>
      </c>
      <c r="K785" s="17">
        <v>4</v>
      </c>
      <c r="N785" s="17" t="s">
        <v>18</v>
      </c>
    </row>
    <row r="786" spans="1:14" ht="15.75" customHeight="1" x14ac:dyDescent="0.2">
      <c r="A786" s="17" t="s">
        <v>38</v>
      </c>
      <c r="C786" s="17">
        <v>5</v>
      </c>
      <c r="D786" s="17">
        <v>28</v>
      </c>
      <c r="E786" s="17" t="s">
        <v>61</v>
      </c>
      <c r="F786" s="19" t="s">
        <v>29</v>
      </c>
      <c r="G786" s="17" t="s">
        <v>60</v>
      </c>
      <c r="H786" s="13" t="s">
        <v>29</v>
      </c>
      <c r="I786" s="5">
        <v>13.38</v>
      </c>
      <c r="J786" s="17">
        <v>57.300623448275879</v>
      </c>
      <c r="K786" s="17">
        <v>7</v>
      </c>
      <c r="N786" s="17" t="s">
        <v>18</v>
      </c>
    </row>
    <row r="787" spans="1:14" ht="15.75" customHeight="1" x14ac:dyDescent="0.2">
      <c r="A787" s="17" t="s">
        <v>38</v>
      </c>
      <c r="C787" s="17">
        <v>6</v>
      </c>
      <c r="D787" s="17">
        <v>1</v>
      </c>
      <c r="E787" s="17" t="s">
        <v>42</v>
      </c>
      <c r="F787" s="18" t="s">
        <v>43</v>
      </c>
      <c r="G787" s="17" t="s">
        <v>44</v>
      </c>
      <c r="H787" s="17">
        <v>4</v>
      </c>
      <c r="I787" s="5">
        <v>12.51</v>
      </c>
      <c r="J787" s="17">
        <v>61.194729655172409</v>
      </c>
      <c r="K787" s="17">
        <v>2.2000000000000002</v>
      </c>
      <c r="N787" s="17" t="s">
        <v>18</v>
      </c>
    </row>
    <row r="788" spans="1:14" ht="15.75" customHeight="1" x14ac:dyDescent="0.2">
      <c r="A788" s="17" t="s">
        <v>38</v>
      </c>
      <c r="C788" s="17">
        <v>6</v>
      </c>
      <c r="D788" s="17">
        <v>2</v>
      </c>
      <c r="E788" s="17" t="s">
        <v>42</v>
      </c>
      <c r="F788" s="19" t="s">
        <v>45</v>
      </c>
      <c r="G788" s="17" t="s">
        <v>44</v>
      </c>
      <c r="H788" s="17">
        <v>4</v>
      </c>
      <c r="I788" s="5">
        <v>11.92</v>
      </c>
      <c r="J788" s="17">
        <v>66.919539310344845</v>
      </c>
      <c r="K788" s="17">
        <v>4.0999999999999996</v>
      </c>
      <c r="N788" s="17" t="s">
        <v>18</v>
      </c>
    </row>
    <row r="789" spans="1:14" ht="15.75" customHeight="1" x14ac:dyDescent="0.2">
      <c r="A789" s="17" t="s">
        <v>38</v>
      </c>
      <c r="C789" s="17">
        <v>6</v>
      </c>
      <c r="D789" s="17">
        <v>3</v>
      </c>
      <c r="E789" s="17" t="s">
        <v>46</v>
      </c>
      <c r="F789" s="19" t="s">
        <v>43</v>
      </c>
      <c r="G789" s="17" t="s">
        <v>47</v>
      </c>
      <c r="H789" s="17">
        <v>5</v>
      </c>
      <c r="I789" s="5">
        <v>21.16</v>
      </c>
      <c r="J789" s="17">
        <v>54.516500689655182</v>
      </c>
      <c r="K789" s="17">
        <v>4.4000000000000004</v>
      </c>
      <c r="N789" s="17" t="s">
        <v>18</v>
      </c>
    </row>
    <row r="790" spans="1:14" ht="15.75" customHeight="1" x14ac:dyDescent="0.2">
      <c r="A790" s="17" t="s">
        <v>38</v>
      </c>
      <c r="C790" s="17">
        <v>6</v>
      </c>
      <c r="D790" s="17">
        <v>4</v>
      </c>
      <c r="E790" s="17" t="s">
        <v>46</v>
      </c>
      <c r="F790" s="19" t="s">
        <v>45</v>
      </c>
      <c r="G790" s="17" t="s">
        <v>47</v>
      </c>
      <c r="H790" s="17">
        <v>5</v>
      </c>
      <c r="I790" s="5">
        <v>12.9</v>
      </c>
      <c r="J790" s="17">
        <v>59.071820689655176</v>
      </c>
      <c r="K790" s="17">
        <v>4.7</v>
      </c>
      <c r="N790" s="17" t="s">
        <v>18</v>
      </c>
    </row>
    <row r="791" spans="1:14" ht="15.75" customHeight="1" x14ac:dyDescent="0.2">
      <c r="A791" s="17" t="s">
        <v>38</v>
      </c>
      <c r="C791" s="17">
        <v>6</v>
      </c>
      <c r="D791" s="17">
        <v>5</v>
      </c>
      <c r="E791" s="17" t="s">
        <v>21</v>
      </c>
      <c r="F791" s="19" t="s">
        <v>43</v>
      </c>
      <c r="G791" s="17" t="s">
        <v>20</v>
      </c>
      <c r="H791" s="17">
        <v>6</v>
      </c>
      <c r="I791" s="5">
        <v>12.17</v>
      </c>
      <c r="J791" s="17">
        <v>62.765135172413807</v>
      </c>
      <c r="K791" s="17">
        <v>6.4</v>
      </c>
      <c r="N791" s="17" t="s">
        <v>18</v>
      </c>
    </row>
    <row r="792" spans="1:14" ht="15.75" customHeight="1" x14ac:dyDescent="0.2">
      <c r="A792" s="17" t="s">
        <v>38</v>
      </c>
      <c r="C792" s="17">
        <v>6</v>
      </c>
      <c r="D792" s="17">
        <v>6</v>
      </c>
      <c r="E792" s="17" t="s">
        <v>21</v>
      </c>
      <c r="F792" s="19" t="s">
        <v>45</v>
      </c>
      <c r="G792" s="17" t="s">
        <v>20</v>
      </c>
      <c r="H792" s="17">
        <v>6</v>
      </c>
      <c r="I792" s="5">
        <v>12.88</v>
      </c>
      <c r="J792" s="17">
        <v>68.833812413793083</v>
      </c>
      <c r="K792" s="17">
        <v>3.3</v>
      </c>
      <c r="N792" s="17" t="s">
        <v>18</v>
      </c>
    </row>
    <row r="793" spans="1:14" ht="15.75" customHeight="1" x14ac:dyDescent="0.2">
      <c r="A793" s="17" t="s">
        <v>38</v>
      </c>
      <c r="C793" s="17">
        <v>6</v>
      </c>
      <c r="D793" s="17">
        <v>7</v>
      </c>
      <c r="E793" s="17" t="s">
        <v>48</v>
      </c>
      <c r="F793" s="19" t="s">
        <v>43</v>
      </c>
      <c r="G793" s="17" t="s">
        <v>20</v>
      </c>
      <c r="H793" s="17">
        <v>16</v>
      </c>
      <c r="I793" s="5">
        <v>12.8</v>
      </c>
      <c r="J793" s="17">
        <v>65.953268965517239</v>
      </c>
      <c r="K793" s="17">
        <v>4.9000000000000004</v>
      </c>
      <c r="N793" s="17" t="s">
        <v>18</v>
      </c>
    </row>
    <row r="794" spans="1:14" ht="15.75" customHeight="1" x14ac:dyDescent="0.2">
      <c r="A794" s="17" t="s">
        <v>38</v>
      </c>
      <c r="C794" s="17">
        <v>6</v>
      </c>
      <c r="D794" s="17">
        <v>8</v>
      </c>
      <c r="E794" s="17" t="s">
        <v>48</v>
      </c>
      <c r="F794" s="19" t="s">
        <v>45</v>
      </c>
      <c r="G794" s="17" t="s">
        <v>20</v>
      </c>
      <c r="H794" s="17">
        <v>16</v>
      </c>
      <c r="I794" s="5">
        <v>13.17</v>
      </c>
      <c r="J794" s="17">
        <v>56.616154137931041</v>
      </c>
      <c r="K794" s="17">
        <v>3.3</v>
      </c>
      <c r="N794" s="17" t="s">
        <v>18</v>
      </c>
    </row>
    <row r="795" spans="1:14" ht="15.75" customHeight="1" x14ac:dyDescent="0.2">
      <c r="A795" s="17" t="s">
        <v>38</v>
      </c>
      <c r="C795" s="17">
        <v>6</v>
      </c>
      <c r="D795" s="17">
        <v>9</v>
      </c>
      <c r="E795" s="17" t="s">
        <v>31</v>
      </c>
      <c r="F795" s="19" t="s">
        <v>43</v>
      </c>
      <c r="G795" s="17" t="s">
        <v>32</v>
      </c>
      <c r="H795" s="17">
        <v>6</v>
      </c>
      <c r="I795" s="5">
        <v>13.64</v>
      </c>
      <c r="J795" s="17">
        <v>64.138678620689646</v>
      </c>
      <c r="K795" s="17">
        <v>3.3</v>
      </c>
      <c r="N795" s="17" t="s">
        <v>18</v>
      </c>
    </row>
    <row r="796" spans="1:14" ht="15.75" customHeight="1" x14ac:dyDescent="0.2">
      <c r="A796" s="17" t="s">
        <v>38</v>
      </c>
      <c r="C796" s="17">
        <v>6</v>
      </c>
      <c r="D796" s="17">
        <v>10</v>
      </c>
      <c r="E796" s="17" t="s">
        <v>31</v>
      </c>
      <c r="F796" s="19" t="s">
        <v>45</v>
      </c>
      <c r="G796" s="17" t="s">
        <v>32</v>
      </c>
      <c r="H796" s="17">
        <v>6</v>
      </c>
      <c r="I796" s="5">
        <v>14.13</v>
      </c>
      <c r="J796" s="17">
        <v>58.889053793103443</v>
      </c>
      <c r="K796" s="17">
        <v>1.8</v>
      </c>
      <c r="N796" s="17" t="s">
        <v>18</v>
      </c>
    </row>
    <row r="797" spans="1:14" ht="15.75" customHeight="1" x14ac:dyDescent="0.2">
      <c r="A797" s="17" t="s">
        <v>38</v>
      </c>
      <c r="C797" s="17">
        <v>6</v>
      </c>
      <c r="D797" s="17">
        <v>11</v>
      </c>
      <c r="E797" s="17" t="s">
        <v>22</v>
      </c>
      <c r="F797" s="19" t="s">
        <v>43</v>
      </c>
      <c r="G797" s="17" t="s">
        <v>44</v>
      </c>
      <c r="H797" s="17">
        <v>3.76</v>
      </c>
      <c r="I797" s="5">
        <v>12.79</v>
      </c>
      <c r="J797" s="17">
        <v>54.515271724137932</v>
      </c>
      <c r="K797" s="17">
        <v>6.5</v>
      </c>
      <c r="N797" s="17" t="s">
        <v>18</v>
      </c>
    </row>
    <row r="798" spans="1:14" ht="15.75" customHeight="1" x14ac:dyDescent="0.2">
      <c r="A798" s="17" t="s">
        <v>38</v>
      </c>
      <c r="C798" s="17">
        <v>6</v>
      </c>
      <c r="D798" s="17">
        <v>12</v>
      </c>
      <c r="E798" s="17" t="s">
        <v>22</v>
      </c>
      <c r="F798" s="19" t="s">
        <v>45</v>
      </c>
      <c r="G798" s="17" t="s">
        <v>44</v>
      </c>
      <c r="H798" s="17">
        <v>3.76</v>
      </c>
      <c r="I798" s="5">
        <v>12.44</v>
      </c>
      <c r="J798" s="17">
        <v>54.501571034482758</v>
      </c>
      <c r="K798" s="17">
        <v>7</v>
      </c>
      <c r="N798" s="17" t="s">
        <v>18</v>
      </c>
    </row>
    <row r="799" spans="1:14" ht="15.75" customHeight="1" x14ac:dyDescent="0.2">
      <c r="A799" s="17" t="s">
        <v>38</v>
      </c>
      <c r="C799" s="17">
        <v>6</v>
      </c>
      <c r="D799" s="17">
        <v>13</v>
      </c>
      <c r="E799" s="17" t="s">
        <v>49</v>
      </c>
      <c r="F799" s="19" t="s">
        <v>43</v>
      </c>
      <c r="G799" s="17" t="s">
        <v>47</v>
      </c>
      <c r="H799" s="17">
        <v>4</v>
      </c>
      <c r="I799" s="5">
        <v>12.84</v>
      </c>
      <c r="J799" s="17">
        <v>54.715441379310356</v>
      </c>
      <c r="K799" s="17">
        <v>10</v>
      </c>
      <c r="N799" s="17" t="s">
        <v>18</v>
      </c>
    </row>
    <row r="800" spans="1:14" ht="15.75" customHeight="1" x14ac:dyDescent="0.2">
      <c r="A800" s="17" t="s">
        <v>38</v>
      </c>
      <c r="C800" s="17">
        <v>6</v>
      </c>
      <c r="D800" s="17">
        <v>14</v>
      </c>
      <c r="E800" s="17" t="s">
        <v>49</v>
      </c>
      <c r="F800" s="19" t="s">
        <v>45</v>
      </c>
      <c r="G800" s="17" t="s">
        <v>47</v>
      </c>
      <c r="H800" s="17">
        <v>4</v>
      </c>
      <c r="I800" s="5">
        <v>13.51</v>
      </c>
      <c r="J800" s="17">
        <v>58.625307931034484</v>
      </c>
      <c r="K800" s="17">
        <v>4.2</v>
      </c>
      <c r="N800" s="17" t="s">
        <v>18</v>
      </c>
    </row>
    <row r="801" spans="1:14" ht="15.75" customHeight="1" x14ac:dyDescent="0.2">
      <c r="A801" s="17" t="s">
        <v>38</v>
      </c>
      <c r="C801" s="17">
        <v>6</v>
      </c>
      <c r="D801" s="17">
        <v>15</v>
      </c>
      <c r="E801" s="17" t="s">
        <v>23</v>
      </c>
      <c r="F801" s="19" t="s">
        <v>43</v>
      </c>
      <c r="G801" s="17" t="s">
        <v>20</v>
      </c>
      <c r="H801" s="17">
        <v>9.6</v>
      </c>
      <c r="I801" s="5">
        <v>29.689999999999998</v>
      </c>
      <c r="J801" s="17">
        <v>43.070936206896555</v>
      </c>
      <c r="K801" s="17">
        <v>5.9</v>
      </c>
      <c r="N801" s="17" t="s">
        <v>18</v>
      </c>
    </row>
    <row r="802" spans="1:14" ht="15.75" customHeight="1" x14ac:dyDescent="0.2">
      <c r="A802" s="17" t="s">
        <v>38</v>
      </c>
      <c r="C802" s="17">
        <v>6</v>
      </c>
      <c r="D802" s="17">
        <v>16</v>
      </c>
      <c r="E802" s="17" t="s">
        <v>23</v>
      </c>
      <c r="F802" s="19" t="s">
        <v>45</v>
      </c>
      <c r="G802" s="17" t="s">
        <v>20</v>
      </c>
      <c r="H802" s="17">
        <v>9.6</v>
      </c>
      <c r="I802" s="5">
        <v>29.02</v>
      </c>
      <c r="J802" s="17">
        <v>41.381340000000002</v>
      </c>
      <c r="K802" s="17">
        <v>9.3000000000000007</v>
      </c>
      <c r="N802" s="17" t="s">
        <v>18</v>
      </c>
    </row>
    <row r="803" spans="1:14" ht="15.75" customHeight="1" x14ac:dyDescent="0.2">
      <c r="A803" s="17" t="s">
        <v>38</v>
      </c>
      <c r="C803" s="17">
        <v>6</v>
      </c>
      <c r="D803" s="17">
        <v>17</v>
      </c>
      <c r="E803" s="17" t="s">
        <v>50</v>
      </c>
      <c r="F803" s="19" t="s">
        <v>43</v>
      </c>
      <c r="G803" s="17" t="s">
        <v>44</v>
      </c>
      <c r="H803" s="17" t="s">
        <v>25</v>
      </c>
      <c r="I803" s="5">
        <v>14.21</v>
      </c>
      <c r="J803" s="17">
        <v>53.985576206896546</v>
      </c>
      <c r="K803" s="17">
        <v>2.6</v>
      </c>
      <c r="N803" s="17" t="s">
        <v>18</v>
      </c>
    </row>
    <row r="804" spans="1:14" ht="15.75" customHeight="1" x14ac:dyDescent="0.2">
      <c r="A804" s="17" t="s">
        <v>38</v>
      </c>
      <c r="C804" s="17">
        <v>6</v>
      </c>
      <c r="D804" s="17">
        <v>18</v>
      </c>
      <c r="E804" s="17" t="s">
        <v>50</v>
      </c>
      <c r="F804" s="19" t="s">
        <v>45</v>
      </c>
      <c r="G804" s="17" t="s">
        <v>44</v>
      </c>
      <c r="H804" s="17" t="s">
        <v>25</v>
      </c>
      <c r="I804" s="5">
        <v>13.08</v>
      </c>
      <c r="J804" s="17">
        <v>62.675314482758615</v>
      </c>
      <c r="K804" s="17">
        <v>3.1</v>
      </c>
      <c r="N804" s="17" t="s">
        <v>18</v>
      </c>
    </row>
    <row r="805" spans="1:14" ht="15.75" customHeight="1" x14ac:dyDescent="0.2">
      <c r="A805" s="17" t="s">
        <v>38</v>
      </c>
      <c r="C805" s="17">
        <v>6</v>
      </c>
      <c r="D805" s="17">
        <v>19</v>
      </c>
      <c r="E805" s="17" t="s">
        <v>51</v>
      </c>
      <c r="F805" s="19" t="s">
        <v>43</v>
      </c>
      <c r="G805" s="17" t="s">
        <v>47</v>
      </c>
      <c r="H805" s="17" t="s">
        <v>52</v>
      </c>
      <c r="I805" s="5">
        <v>12.76</v>
      </c>
      <c r="J805" s="17">
        <v>56.122394482758629</v>
      </c>
      <c r="K805" s="17">
        <v>4.3</v>
      </c>
      <c r="N805" s="17" t="s">
        <v>18</v>
      </c>
    </row>
    <row r="806" spans="1:14" ht="15.75" customHeight="1" x14ac:dyDescent="0.2">
      <c r="A806" s="17" t="s">
        <v>38</v>
      </c>
      <c r="C806" s="17">
        <v>6</v>
      </c>
      <c r="D806" s="17">
        <v>20</v>
      </c>
      <c r="E806" s="17" t="s">
        <v>51</v>
      </c>
      <c r="F806" s="19" t="s">
        <v>45</v>
      </c>
      <c r="G806" s="17" t="s">
        <v>47</v>
      </c>
      <c r="H806" s="17" t="s">
        <v>52</v>
      </c>
      <c r="I806" s="5">
        <v>12.38</v>
      </c>
      <c r="J806" s="17">
        <v>58.061846206896547</v>
      </c>
      <c r="K806" s="17">
        <v>9.6999999999999993</v>
      </c>
      <c r="N806" s="17" t="s">
        <v>18</v>
      </c>
    </row>
    <row r="807" spans="1:14" ht="15.75" customHeight="1" x14ac:dyDescent="0.2">
      <c r="A807" s="17" t="s">
        <v>38</v>
      </c>
      <c r="C807" s="17">
        <v>6</v>
      </c>
      <c r="D807" s="17">
        <v>21</v>
      </c>
      <c r="E807" s="17" t="s">
        <v>53</v>
      </c>
      <c r="F807" s="19" t="s">
        <v>43</v>
      </c>
      <c r="G807" s="17" t="s">
        <v>20</v>
      </c>
      <c r="H807" s="17" t="s">
        <v>54</v>
      </c>
      <c r="I807" s="5">
        <v>13.64</v>
      </c>
      <c r="J807" s="17">
        <v>69.510866206896537</v>
      </c>
      <c r="K807" s="17">
        <v>4</v>
      </c>
      <c r="N807" s="17" t="s">
        <v>18</v>
      </c>
    </row>
    <row r="808" spans="1:14" ht="15.75" customHeight="1" x14ac:dyDescent="0.2">
      <c r="A808" s="17" t="s">
        <v>38</v>
      </c>
      <c r="C808" s="17">
        <v>6</v>
      </c>
      <c r="D808" s="17">
        <v>22</v>
      </c>
      <c r="E808" s="17" t="s">
        <v>53</v>
      </c>
      <c r="F808" s="19" t="s">
        <v>45</v>
      </c>
      <c r="G808" s="17" t="s">
        <v>20</v>
      </c>
      <c r="H808" s="17" t="s">
        <v>54</v>
      </c>
      <c r="I808" s="5">
        <v>13.44</v>
      </c>
      <c r="J808" s="17">
        <v>63.07239172413793</v>
      </c>
      <c r="K808" s="17">
        <v>4.5999999999999996</v>
      </c>
      <c r="N808" s="17" t="s">
        <v>18</v>
      </c>
    </row>
    <row r="809" spans="1:14" ht="15.75" customHeight="1" x14ac:dyDescent="0.2">
      <c r="A809" s="17" t="s">
        <v>38</v>
      </c>
      <c r="C809" s="17">
        <v>6</v>
      </c>
      <c r="D809" s="17">
        <v>23</v>
      </c>
      <c r="E809" s="17" t="s">
        <v>55</v>
      </c>
      <c r="F809" s="19" t="s">
        <v>43</v>
      </c>
      <c r="G809" s="17" t="s">
        <v>20</v>
      </c>
      <c r="H809" s="17" t="s">
        <v>56</v>
      </c>
      <c r="I809" s="5">
        <v>13.84</v>
      </c>
      <c r="J809" s="17">
        <v>66.768057931034477</v>
      </c>
      <c r="K809" s="17">
        <v>4</v>
      </c>
      <c r="N809" s="17" t="s">
        <v>18</v>
      </c>
    </row>
    <row r="810" spans="1:14" ht="15.75" customHeight="1" x14ac:dyDescent="0.2">
      <c r="A810" s="17" t="s">
        <v>38</v>
      </c>
      <c r="C810" s="17">
        <v>6</v>
      </c>
      <c r="D810" s="17">
        <v>24</v>
      </c>
      <c r="E810" s="17" t="s">
        <v>55</v>
      </c>
      <c r="F810" s="19" t="s">
        <v>45</v>
      </c>
      <c r="G810" s="17" t="s">
        <v>20</v>
      </c>
      <c r="H810" s="17" t="s">
        <v>56</v>
      </c>
      <c r="I810" s="5">
        <v>13.24</v>
      </c>
      <c r="J810" s="17">
        <v>63.580121379310349</v>
      </c>
      <c r="K810" s="17">
        <v>4.3</v>
      </c>
      <c r="N810" s="17" t="s">
        <v>18</v>
      </c>
    </row>
    <row r="811" spans="1:14" ht="15.75" customHeight="1" x14ac:dyDescent="0.2">
      <c r="A811" s="17" t="s">
        <v>38</v>
      </c>
      <c r="C811" s="17">
        <v>6</v>
      </c>
      <c r="D811" s="17">
        <v>25</v>
      </c>
      <c r="E811" s="17" t="s">
        <v>57</v>
      </c>
      <c r="F811" s="19" t="s">
        <v>43</v>
      </c>
      <c r="G811" s="17" t="s">
        <v>32</v>
      </c>
      <c r="H811" s="17" t="s">
        <v>56</v>
      </c>
      <c r="I811" s="5">
        <v>13.22</v>
      </c>
      <c r="J811" s="17">
        <v>55.859388275862074</v>
      </c>
      <c r="K811" s="17">
        <v>1.8</v>
      </c>
      <c r="N811" s="17" t="s">
        <v>18</v>
      </c>
    </row>
    <row r="812" spans="1:14" ht="15.75" customHeight="1" x14ac:dyDescent="0.2">
      <c r="A812" s="17" t="s">
        <v>38</v>
      </c>
      <c r="C812" s="17">
        <v>6</v>
      </c>
      <c r="D812" s="17">
        <v>26</v>
      </c>
      <c r="E812" s="17" t="s">
        <v>58</v>
      </c>
      <c r="F812" s="19" t="s">
        <v>45</v>
      </c>
      <c r="G812" s="17" t="s">
        <v>32</v>
      </c>
      <c r="H812" s="17" t="s">
        <v>56</v>
      </c>
      <c r="I812" s="5">
        <v>14.62</v>
      </c>
      <c r="J812" s="17">
        <v>51.816827586206891</v>
      </c>
      <c r="K812" s="17">
        <v>3.7</v>
      </c>
      <c r="N812" s="17" t="s">
        <v>18</v>
      </c>
    </row>
    <row r="813" spans="1:14" ht="15.75" customHeight="1" x14ac:dyDescent="0.2">
      <c r="A813" s="17" t="s">
        <v>38</v>
      </c>
      <c r="C813" s="17">
        <v>6</v>
      </c>
      <c r="D813" s="17">
        <v>27</v>
      </c>
      <c r="E813" s="17" t="s">
        <v>28</v>
      </c>
      <c r="F813" s="19" t="s">
        <v>59</v>
      </c>
      <c r="G813" s="17" t="s">
        <v>60</v>
      </c>
      <c r="H813" s="13" t="s">
        <v>29</v>
      </c>
      <c r="I813" s="5">
        <v>13.52</v>
      </c>
      <c r="J813" s="17">
        <v>62.062819310344828</v>
      </c>
      <c r="K813" s="17">
        <v>4.5999999999999996</v>
      </c>
      <c r="N813" s="17" t="s">
        <v>18</v>
      </c>
    </row>
    <row r="814" spans="1:14" ht="15.75" customHeight="1" x14ac:dyDescent="0.2">
      <c r="A814" s="17" t="s">
        <v>38</v>
      </c>
      <c r="C814" s="17">
        <v>6</v>
      </c>
      <c r="D814" s="17">
        <v>28</v>
      </c>
      <c r="E814" s="17" t="s">
        <v>61</v>
      </c>
      <c r="F814" s="19" t="s">
        <v>29</v>
      </c>
      <c r="G814" s="17" t="s">
        <v>60</v>
      </c>
      <c r="H814" s="13" t="s">
        <v>29</v>
      </c>
      <c r="I814" s="5">
        <v>13.62</v>
      </c>
      <c r="J814" s="17">
        <v>69.559728965517252</v>
      </c>
      <c r="K814" s="17">
        <v>10.5</v>
      </c>
      <c r="N814" s="17" t="s">
        <v>18</v>
      </c>
    </row>
    <row r="815" spans="1:14" ht="15.75" customHeight="1" x14ac:dyDescent="0.2"/>
    <row r="816" spans="1:14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spans="8:8" ht="15.75" customHeight="1" x14ac:dyDescent="0.2"/>
    <row r="834" spans="8:8" ht="15.75" customHeight="1" x14ac:dyDescent="0.2"/>
    <row r="835" spans="8:8" ht="15.75" customHeight="1" x14ac:dyDescent="0.2"/>
    <row r="836" spans="8:8" ht="15.75" customHeight="1" x14ac:dyDescent="0.2"/>
    <row r="837" spans="8:8" ht="15.75" customHeight="1" x14ac:dyDescent="0.2"/>
    <row r="838" spans="8:8" ht="15.75" customHeight="1" x14ac:dyDescent="0.2"/>
    <row r="839" spans="8:8" ht="15.75" customHeight="1" x14ac:dyDescent="0.2"/>
    <row r="840" spans="8:8" ht="15.75" customHeight="1" x14ac:dyDescent="0.2"/>
    <row r="841" spans="8:8" ht="15.75" customHeight="1" x14ac:dyDescent="0.2">
      <c r="H841" s="5"/>
    </row>
    <row r="842" spans="8:8" ht="15.75" customHeight="1" x14ac:dyDescent="0.2">
      <c r="H842" s="5"/>
    </row>
    <row r="843" spans="8:8" ht="15.75" customHeight="1" x14ac:dyDescent="0.2"/>
    <row r="844" spans="8:8" ht="15.75" customHeight="1" x14ac:dyDescent="0.2"/>
    <row r="845" spans="8:8" ht="15.75" customHeight="1" x14ac:dyDescent="0.2"/>
    <row r="846" spans="8:8" ht="15.75" customHeight="1" x14ac:dyDescent="0.2"/>
    <row r="847" spans="8:8" ht="15.75" customHeight="1" x14ac:dyDescent="0.2"/>
    <row r="848" spans="8: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spans="8:8" ht="15.75" customHeight="1" x14ac:dyDescent="0.2"/>
    <row r="866" spans="8:8" ht="15.75" customHeight="1" x14ac:dyDescent="0.2"/>
    <row r="867" spans="8:8" ht="15.75" customHeight="1" x14ac:dyDescent="0.2"/>
    <row r="868" spans="8:8" ht="15.75" customHeight="1" x14ac:dyDescent="0.2"/>
    <row r="869" spans="8:8" ht="15.75" customHeight="1" x14ac:dyDescent="0.2">
      <c r="H869" s="5"/>
    </row>
    <row r="870" spans="8:8" ht="15.75" customHeight="1" x14ac:dyDescent="0.2">
      <c r="H870" s="5"/>
    </row>
    <row r="871" spans="8:8" ht="15.75" customHeight="1" x14ac:dyDescent="0.2"/>
    <row r="872" spans="8:8" ht="15.75" customHeight="1" x14ac:dyDescent="0.2"/>
    <row r="873" spans="8:8" ht="15.75" customHeight="1" x14ac:dyDescent="0.2"/>
    <row r="874" spans="8:8" ht="15.75" customHeight="1" x14ac:dyDescent="0.2"/>
    <row r="875" spans="8:8" ht="15.75" customHeight="1" x14ac:dyDescent="0.2"/>
    <row r="876" spans="8:8" ht="15.75" customHeight="1" x14ac:dyDescent="0.2"/>
    <row r="877" spans="8:8" ht="15.75" customHeight="1" x14ac:dyDescent="0.2"/>
    <row r="878" spans="8:8" ht="15.75" customHeight="1" x14ac:dyDescent="0.2"/>
    <row r="879" spans="8:8" ht="15.75" customHeight="1" x14ac:dyDescent="0.2"/>
    <row r="880" spans="8:8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spans="8:8" ht="15.75" customHeight="1" x14ac:dyDescent="0.2">
      <c r="H897" s="5"/>
    </row>
    <row r="898" spans="8:8" ht="15.75" customHeight="1" x14ac:dyDescent="0.2">
      <c r="H898" s="5"/>
    </row>
    <row r="899" spans="8:8" ht="15.75" customHeight="1" x14ac:dyDescent="0.2"/>
    <row r="900" spans="8:8" ht="15.75" customHeight="1" x14ac:dyDescent="0.2"/>
    <row r="901" spans="8:8" ht="15.75" customHeight="1" x14ac:dyDescent="0.2"/>
    <row r="902" spans="8:8" ht="15.75" customHeight="1" x14ac:dyDescent="0.2"/>
    <row r="903" spans="8:8" ht="15.75" customHeight="1" x14ac:dyDescent="0.2"/>
    <row r="904" spans="8:8" ht="15.75" customHeight="1" x14ac:dyDescent="0.2"/>
    <row r="905" spans="8:8" ht="15.75" customHeight="1" x14ac:dyDescent="0.2"/>
    <row r="906" spans="8:8" ht="15.75" customHeight="1" x14ac:dyDescent="0.2"/>
    <row r="907" spans="8:8" ht="15.75" customHeight="1" x14ac:dyDescent="0.2"/>
    <row r="908" spans="8:8" ht="15.75" customHeight="1" x14ac:dyDescent="0.2"/>
    <row r="909" spans="8:8" ht="15.75" customHeight="1" x14ac:dyDescent="0.2"/>
    <row r="910" spans="8:8" ht="15.75" customHeight="1" x14ac:dyDescent="0.2"/>
    <row r="911" spans="8:8" ht="15.75" customHeight="1" x14ac:dyDescent="0.2"/>
    <row r="912" spans="8:8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5" right="0.75" top="1" bottom="1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000"/>
  <sheetViews>
    <sheetView workbookViewId="0"/>
  </sheetViews>
  <sheetFormatPr baseColWidth="10" defaultColWidth="11.1640625" defaultRowHeight="15" customHeight="1" x14ac:dyDescent="0.2"/>
  <cols>
    <col min="1" max="4" width="10.83203125" customWidth="1"/>
    <col min="5" max="5" width="23.5" customWidth="1"/>
    <col min="6" max="6" width="16.1640625" customWidth="1"/>
    <col min="7" max="26" width="10.83203125" customWidth="1"/>
  </cols>
  <sheetData>
    <row r="1" spans="1:13" ht="21" x14ac:dyDescent="0.25">
      <c r="A1" s="16" t="s">
        <v>63</v>
      </c>
      <c r="B1" s="2"/>
      <c r="C1" s="2"/>
      <c r="D1" s="2"/>
      <c r="E1" s="3"/>
      <c r="F1" s="3"/>
      <c r="G1" s="4"/>
      <c r="H1" s="2"/>
      <c r="I1" s="2"/>
      <c r="J1" s="2" t="s">
        <v>1</v>
      </c>
      <c r="K1" s="2" t="s">
        <v>1</v>
      </c>
      <c r="L1" s="2" t="s">
        <v>1</v>
      </c>
      <c r="M1" s="2" t="s">
        <v>1</v>
      </c>
    </row>
    <row r="2" spans="1:13" ht="16" x14ac:dyDescent="0.2">
      <c r="A2" s="6" t="s">
        <v>2</v>
      </c>
      <c r="B2" s="7" t="s">
        <v>3</v>
      </c>
      <c r="C2" s="7" t="s">
        <v>4</v>
      </c>
      <c r="D2" s="7" t="s">
        <v>5</v>
      </c>
      <c r="E2" s="8" t="s">
        <v>6</v>
      </c>
      <c r="F2" s="8" t="s">
        <v>7</v>
      </c>
      <c r="G2" s="9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</row>
    <row r="3" spans="1:13" ht="16" x14ac:dyDescent="0.2">
      <c r="A3" s="17" t="s">
        <v>41</v>
      </c>
      <c r="C3" s="17">
        <v>1</v>
      </c>
      <c r="D3" s="17">
        <v>1</v>
      </c>
      <c r="E3" s="17" t="s">
        <v>64</v>
      </c>
      <c r="F3" s="17" t="s">
        <v>20</v>
      </c>
      <c r="I3" s="17">
        <v>67.71031823448277</v>
      </c>
      <c r="J3" s="17">
        <v>5</v>
      </c>
    </row>
    <row r="4" spans="1:13" ht="16" x14ac:dyDescent="0.2">
      <c r="A4" s="17" t="s">
        <v>41</v>
      </c>
      <c r="C4" s="17">
        <v>1</v>
      </c>
      <c r="D4" s="17">
        <v>2</v>
      </c>
      <c r="E4" s="17" t="s">
        <v>65</v>
      </c>
      <c r="F4" s="17" t="s">
        <v>20</v>
      </c>
      <c r="I4" s="17">
        <v>64.991169517241389</v>
      </c>
      <c r="J4" s="17">
        <v>6.6</v>
      </c>
    </row>
    <row r="5" spans="1:13" ht="16" x14ac:dyDescent="0.2">
      <c r="A5" s="17" t="s">
        <v>41</v>
      </c>
      <c r="C5" s="17">
        <v>1</v>
      </c>
      <c r="D5" s="17">
        <v>3</v>
      </c>
      <c r="E5" s="17" t="s">
        <v>66</v>
      </c>
      <c r="F5" s="17" t="s">
        <v>32</v>
      </c>
      <c r="I5" s="17">
        <v>70.641108468965527</v>
      </c>
      <c r="J5" s="17">
        <v>7</v>
      </c>
    </row>
    <row r="6" spans="1:13" ht="16" x14ac:dyDescent="0.2">
      <c r="A6" s="17" t="s">
        <v>41</v>
      </c>
      <c r="C6" s="17">
        <v>1</v>
      </c>
      <c r="D6" s="17">
        <v>4</v>
      </c>
      <c r="E6" s="17" t="s">
        <v>67</v>
      </c>
      <c r="F6" s="17" t="s">
        <v>32</v>
      </c>
      <c r="I6" s="17">
        <v>56.532067862068963</v>
      </c>
      <c r="J6" s="17">
        <v>2.7</v>
      </c>
    </row>
    <row r="7" spans="1:13" ht="16" x14ac:dyDescent="0.2">
      <c r="A7" s="17" t="s">
        <v>41</v>
      </c>
      <c r="C7" s="17">
        <v>1</v>
      </c>
      <c r="D7" s="17">
        <v>5</v>
      </c>
      <c r="E7" s="17" t="s">
        <v>68</v>
      </c>
      <c r="F7" s="17" t="s">
        <v>47</v>
      </c>
      <c r="I7" s="17">
        <v>62.416276165517246</v>
      </c>
      <c r="J7" s="17">
        <v>16.2</v>
      </c>
    </row>
    <row r="8" spans="1:13" ht="16" x14ac:dyDescent="0.2">
      <c r="A8" s="17" t="s">
        <v>41</v>
      </c>
      <c r="C8" s="17">
        <v>1</v>
      </c>
      <c r="D8" s="17">
        <v>6</v>
      </c>
      <c r="E8" s="17" t="s">
        <v>69</v>
      </c>
      <c r="F8" s="17" t="s">
        <v>47</v>
      </c>
      <c r="I8" s="17">
        <v>49.640525379310347</v>
      </c>
      <c r="J8" s="17">
        <v>7.6</v>
      </c>
    </row>
    <row r="9" spans="1:13" ht="16" x14ac:dyDescent="0.2">
      <c r="A9" s="17" t="s">
        <v>41</v>
      </c>
      <c r="C9" s="17">
        <v>1</v>
      </c>
      <c r="D9" s="17">
        <v>7</v>
      </c>
      <c r="E9" s="17" t="s">
        <v>70</v>
      </c>
      <c r="F9" s="17" t="s">
        <v>47</v>
      </c>
      <c r="I9" s="17">
        <v>59.62602284137931</v>
      </c>
      <c r="J9" s="17">
        <v>4.5999999999999996</v>
      </c>
    </row>
    <row r="10" spans="1:13" ht="16" x14ac:dyDescent="0.2">
      <c r="A10" s="17" t="s">
        <v>41</v>
      </c>
      <c r="C10" s="17">
        <v>1</v>
      </c>
      <c r="D10" s="17">
        <v>8</v>
      </c>
      <c r="E10" s="17" t="s">
        <v>71</v>
      </c>
      <c r="F10" s="17" t="s">
        <v>47</v>
      </c>
      <c r="I10" s="17">
        <v>68.139516082758604</v>
      </c>
      <c r="J10" s="17">
        <v>5.5</v>
      </c>
    </row>
    <row r="11" spans="1:13" ht="16" x14ac:dyDescent="0.2">
      <c r="A11" s="17" t="s">
        <v>41</v>
      </c>
      <c r="C11" s="17">
        <v>1</v>
      </c>
      <c r="D11" s="17">
        <v>9</v>
      </c>
      <c r="E11" s="17" t="s">
        <v>72</v>
      </c>
      <c r="F11" s="17" t="s">
        <v>47</v>
      </c>
      <c r="I11" s="17">
        <v>55.653938317241376</v>
      </c>
      <c r="J11" s="17">
        <v>19.7</v>
      </c>
    </row>
    <row r="12" spans="1:13" ht="16" x14ac:dyDescent="0.2">
      <c r="A12" s="17" t="s">
        <v>41</v>
      </c>
      <c r="C12" s="17">
        <v>1</v>
      </c>
      <c r="D12" s="17">
        <v>10</v>
      </c>
      <c r="E12" s="17" t="s">
        <v>73</v>
      </c>
      <c r="F12" s="17" t="s">
        <v>47</v>
      </c>
      <c r="I12" s="17">
        <v>71.78615900689654</v>
      </c>
      <c r="J12" s="17">
        <v>2.2999999999999998</v>
      </c>
    </row>
    <row r="13" spans="1:13" ht="16" x14ac:dyDescent="0.2">
      <c r="A13" s="17" t="s">
        <v>41</v>
      </c>
      <c r="C13" s="17">
        <v>1</v>
      </c>
      <c r="D13" s="17">
        <v>11</v>
      </c>
      <c r="E13" s="17" t="s">
        <v>74</v>
      </c>
      <c r="F13" s="17" t="s">
        <v>32</v>
      </c>
      <c r="I13" s="17">
        <v>74.596750344827583</v>
      </c>
      <c r="J13" s="17">
        <v>5.7</v>
      </c>
    </row>
    <row r="14" spans="1:13" ht="16" x14ac:dyDescent="0.2">
      <c r="A14" s="17" t="s">
        <v>41</v>
      </c>
      <c r="C14" s="17">
        <v>1</v>
      </c>
      <c r="D14" s="17">
        <v>12</v>
      </c>
      <c r="E14" s="17" t="s">
        <v>75</v>
      </c>
      <c r="F14" s="17" t="s">
        <v>32</v>
      </c>
      <c r="I14" s="17">
        <v>71.407944717241392</v>
      </c>
      <c r="J14" s="17">
        <v>0.3</v>
      </c>
    </row>
    <row r="15" spans="1:13" ht="16" x14ac:dyDescent="0.2">
      <c r="A15" s="17" t="s">
        <v>41</v>
      </c>
      <c r="C15" s="17">
        <v>1</v>
      </c>
      <c r="D15" s="17">
        <v>13</v>
      </c>
      <c r="E15" s="17" t="s">
        <v>76</v>
      </c>
      <c r="F15" s="17" t="s">
        <v>32</v>
      </c>
      <c r="I15" s="17">
        <v>63.770217765517245</v>
      </c>
      <c r="J15" s="17">
        <v>0.4</v>
      </c>
    </row>
    <row r="16" spans="1:13" ht="16" x14ac:dyDescent="0.2">
      <c r="A16" s="17" t="s">
        <v>41</v>
      </c>
      <c r="C16" s="17">
        <v>1</v>
      </c>
      <c r="D16" s="17">
        <v>14</v>
      </c>
      <c r="E16" s="17" t="s">
        <v>77</v>
      </c>
      <c r="I16" s="17">
        <v>60.573264248275883</v>
      </c>
      <c r="J16" s="17">
        <v>13.8</v>
      </c>
    </row>
    <row r="17" spans="1:10" ht="16" x14ac:dyDescent="0.2">
      <c r="A17" s="17" t="s">
        <v>41</v>
      </c>
      <c r="C17" s="17">
        <v>1</v>
      </c>
      <c r="D17" s="17">
        <v>15</v>
      </c>
      <c r="E17" s="17" t="s">
        <v>78</v>
      </c>
      <c r="I17" s="17">
        <v>65.876241958620696</v>
      </c>
      <c r="J17" s="17">
        <v>1.5</v>
      </c>
    </row>
    <row r="18" spans="1:10" ht="16" x14ac:dyDescent="0.2">
      <c r="A18" s="17" t="s">
        <v>41</v>
      </c>
      <c r="C18" s="17">
        <v>1</v>
      </c>
      <c r="D18" s="17">
        <v>16</v>
      </c>
      <c r="E18" s="17" t="s">
        <v>79</v>
      </c>
      <c r="F18" s="17" t="s">
        <v>20</v>
      </c>
      <c r="I18" s="17">
        <v>58.193796744827594</v>
      </c>
      <c r="J18" s="17">
        <v>10.3</v>
      </c>
    </row>
    <row r="19" spans="1:10" ht="16" x14ac:dyDescent="0.2">
      <c r="A19" s="17" t="s">
        <v>41</v>
      </c>
      <c r="C19" s="17">
        <v>1</v>
      </c>
      <c r="D19" s="17">
        <v>17</v>
      </c>
      <c r="E19" s="17" t="s">
        <v>80</v>
      </c>
      <c r="F19" s="17" t="s">
        <v>20</v>
      </c>
      <c r="I19" s="17">
        <v>58.326646399999994</v>
      </c>
      <c r="J19" s="17">
        <v>7.5</v>
      </c>
    </row>
    <row r="20" spans="1:10" ht="16" x14ac:dyDescent="0.2">
      <c r="A20" s="17" t="s">
        <v>41</v>
      </c>
      <c r="C20" s="17">
        <v>1</v>
      </c>
      <c r="D20" s="17">
        <v>18</v>
      </c>
      <c r="E20" s="17" t="s">
        <v>81</v>
      </c>
      <c r="F20" s="17" t="s">
        <v>20</v>
      </c>
      <c r="I20" s="17">
        <v>55.294096000000003</v>
      </c>
      <c r="J20" s="17">
        <v>20</v>
      </c>
    </row>
    <row r="21" spans="1:10" ht="15.75" customHeight="1" x14ac:dyDescent="0.2">
      <c r="A21" s="17" t="s">
        <v>41</v>
      </c>
      <c r="C21" s="17">
        <v>1</v>
      </c>
      <c r="D21" s="17">
        <v>19</v>
      </c>
      <c r="E21" s="17" t="s">
        <v>82</v>
      </c>
      <c r="F21" s="17" t="s">
        <v>20</v>
      </c>
      <c r="I21" s="17">
        <v>58.130536275862077</v>
      </c>
      <c r="J21" s="17">
        <v>8</v>
      </c>
    </row>
    <row r="22" spans="1:10" ht="15.75" customHeight="1" x14ac:dyDescent="0.2">
      <c r="A22" s="17" t="s">
        <v>41</v>
      </c>
      <c r="C22" s="17">
        <v>1</v>
      </c>
      <c r="D22" s="17">
        <v>20</v>
      </c>
      <c r="E22" s="17" t="s">
        <v>83</v>
      </c>
      <c r="F22" s="17" t="s">
        <v>84</v>
      </c>
      <c r="I22" s="17">
        <v>53.283433158620696</v>
      </c>
      <c r="J22" s="17">
        <v>8.1</v>
      </c>
    </row>
    <row r="23" spans="1:10" ht="15.75" customHeight="1" x14ac:dyDescent="0.2">
      <c r="A23" s="17" t="s">
        <v>41</v>
      </c>
      <c r="C23" s="17">
        <v>1</v>
      </c>
      <c r="D23" s="17">
        <v>21</v>
      </c>
      <c r="E23" s="17" t="s">
        <v>85</v>
      </c>
      <c r="F23" s="17" t="s">
        <v>84</v>
      </c>
      <c r="I23" s="17">
        <v>48.92679895172413</v>
      </c>
      <c r="J23" s="17">
        <v>26.6</v>
      </c>
    </row>
    <row r="24" spans="1:10" ht="15.75" customHeight="1" x14ac:dyDescent="0.2">
      <c r="A24" s="17" t="s">
        <v>41</v>
      </c>
      <c r="C24" s="17">
        <v>1</v>
      </c>
      <c r="D24" s="17">
        <v>22</v>
      </c>
      <c r="E24" s="17" t="s">
        <v>86</v>
      </c>
      <c r="F24" s="17" t="s">
        <v>20</v>
      </c>
      <c r="I24" s="17">
        <v>62.393571558620692</v>
      </c>
      <c r="J24" s="17">
        <v>7.6</v>
      </c>
    </row>
    <row r="25" spans="1:10" ht="15.75" customHeight="1" x14ac:dyDescent="0.2">
      <c r="A25" s="17" t="s">
        <v>41</v>
      </c>
      <c r="C25" s="17">
        <v>1</v>
      </c>
      <c r="D25" s="17">
        <v>23</v>
      </c>
      <c r="E25" s="17" t="s">
        <v>87</v>
      </c>
      <c r="F25" s="17" t="s">
        <v>20</v>
      </c>
      <c r="I25" s="17">
        <v>59.645793406896559</v>
      </c>
      <c r="J25" s="17">
        <v>17.899999999999999</v>
      </c>
    </row>
    <row r="26" spans="1:10" ht="15.75" customHeight="1" x14ac:dyDescent="0.2">
      <c r="A26" s="17" t="s">
        <v>41</v>
      </c>
      <c r="C26" s="17">
        <v>1</v>
      </c>
      <c r="D26" s="17">
        <v>24</v>
      </c>
      <c r="E26" s="17" t="s">
        <v>88</v>
      </c>
      <c r="F26" s="17" t="s">
        <v>20</v>
      </c>
      <c r="I26" s="17">
        <v>54.38057437241379</v>
      </c>
      <c r="J26" s="17">
        <v>25</v>
      </c>
    </row>
    <row r="27" spans="1:10" ht="15.75" customHeight="1" x14ac:dyDescent="0.2">
      <c r="A27" s="17" t="s">
        <v>41</v>
      </c>
      <c r="C27" s="17">
        <v>1</v>
      </c>
      <c r="D27" s="17">
        <v>25</v>
      </c>
      <c r="E27" s="17" t="s">
        <v>89</v>
      </c>
      <c r="F27" s="17" t="s">
        <v>20</v>
      </c>
      <c r="I27" s="17">
        <v>61.498789075862071</v>
      </c>
      <c r="J27" s="17">
        <v>16.8</v>
      </c>
    </row>
    <row r="28" spans="1:10" ht="15.75" customHeight="1" x14ac:dyDescent="0.2">
      <c r="A28" s="17" t="s">
        <v>41</v>
      </c>
      <c r="C28" s="17">
        <v>1</v>
      </c>
      <c r="D28" s="17">
        <v>26</v>
      </c>
      <c r="E28" s="17" t="s">
        <v>90</v>
      </c>
      <c r="F28" s="17" t="s">
        <v>91</v>
      </c>
      <c r="I28" s="17">
        <v>64.389250427586219</v>
      </c>
      <c r="J28" s="17">
        <v>1.1000000000000001</v>
      </c>
    </row>
    <row r="29" spans="1:10" ht="15.75" customHeight="1" x14ac:dyDescent="0.2">
      <c r="A29" s="17" t="s">
        <v>41</v>
      </c>
      <c r="C29" s="17">
        <v>1</v>
      </c>
      <c r="D29" s="17">
        <v>27</v>
      </c>
      <c r="E29" s="17" t="s">
        <v>92</v>
      </c>
      <c r="F29" s="17" t="s">
        <v>91</v>
      </c>
      <c r="I29" s="17">
        <v>69.482692855172417</v>
      </c>
      <c r="J29" s="17">
        <v>7.5555555555555554</v>
      </c>
    </row>
    <row r="30" spans="1:10" ht="15.75" customHeight="1" x14ac:dyDescent="0.2">
      <c r="A30" s="17" t="s">
        <v>41</v>
      </c>
      <c r="C30" s="17">
        <v>1</v>
      </c>
      <c r="D30" s="17">
        <v>28</v>
      </c>
      <c r="E30" s="17" t="s">
        <v>93</v>
      </c>
      <c r="F30" s="17" t="s">
        <v>91</v>
      </c>
      <c r="I30" s="17">
        <v>64.576057737931052</v>
      </c>
      <c r="J30" s="17">
        <v>0.6</v>
      </c>
    </row>
    <row r="31" spans="1:10" ht="15.75" customHeight="1" x14ac:dyDescent="0.2">
      <c r="A31" s="17" t="s">
        <v>41</v>
      </c>
      <c r="C31" s="17">
        <v>1</v>
      </c>
      <c r="D31" s="17">
        <v>29</v>
      </c>
      <c r="E31" s="17" t="s">
        <v>94</v>
      </c>
      <c r="F31" s="17" t="s">
        <v>91</v>
      </c>
      <c r="I31" s="17">
        <v>64.19269302068966</v>
      </c>
      <c r="J31" s="17">
        <v>3.1</v>
      </c>
    </row>
    <row r="32" spans="1:10" ht="15.75" customHeight="1" x14ac:dyDescent="0.2">
      <c r="A32" s="17" t="s">
        <v>41</v>
      </c>
      <c r="C32" s="17">
        <v>1</v>
      </c>
      <c r="D32" s="17">
        <v>30</v>
      </c>
      <c r="E32" s="17" t="s">
        <v>95</v>
      </c>
      <c r="F32" s="17" t="s">
        <v>32</v>
      </c>
      <c r="I32" s="17">
        <v>61.292341379310351</v>
      </c>
      <c r="J32" s="17">
        <v>10.5</v>
      </c>
    </row>
    <row r="33" spans="1:10" ht="15.75" customHeight="1" x14ac:dyDescent="0.2">
      <c r="A33" s="17" t="s">
        <v>41</v>
      </c>
      <c r="C33" s="17">
        <v>1</v>
      </c>
      <c r="D33" s="17">
        <v>31</v>
      </c>
      <c r="E33" s="17" t="s">
        <v>96</v>
      </c>
      <c r="F33" s="17" t="s">
        <v>84</v>
      </c>
      <c r="I33" s="17">
        <v>68.557148000000012</v>
      </c>
      <c r="J33" s="17">
        <v>1.3</v>
      </c>
    </row>
    <row r="34" spans="1:10" ht="15.75" customHeight="1" x14ac:dyDescent="0.2">
      <c r="A34" s="17" t="s">
        <v>41</v>
      </c>
      <c r="C34" s="17">
        <v>1</v>
      </c>
      <c r="D34" s="17">
        <v>32</v>
      </c>
      <c r="E34" s="17" t="s">
        <v>97</v>
      </c>
      <c r="F34" s="17" t="s">
        <v>84</v>
      </c>
      <c r="I34" s="17">
        <v>76.725949793103453</v>
      </c>
      <c r="J34" s="17">
        <v>3.6</v>
      </c>
    </row>
    <row r="35" spans="1:10" ht="15.75" customHeight="1" x14ac:dyDescent="0.2">
      <c r="A35" s="17" t="s">
        <v>41</v>
      </c>
      <c r="C35" s="17">
        <v>1</v>
      </c>
      <c r="D35" s="17">
        <v>33</v>
      </c>
      <c r="E35" s="17" t="s">
        <v>98</v>
      </c>
      <c r="F35" s="17" t="s">
        <v>84</v>
      </c>
      <c r="I35" s="17">
        <v>61.12071497931035</v>
      </c>
      <c r="J35" s="17">
        <v>1.2</v>
      </c>
    </row>
    <row r="36" spans="1:10" ht="15.75" customHeight="1" x14ac:dyDescent="0.2">
      <c r="A36" s="17" t="s">
        <v>41</v>
      </c>
      <c r="C36" s="17">
        <v>1</v>
      </c>
      <c r="D36" s="17">
        <v>34</v>
      </c>
      <c r="E36" s="17" t="s">
        <v>98</v>
      </c>
      <c r="F36" s="17" t="s">
        <v>84</v>
      </c>
      <c r="I36" s="17">
        <v>60.573264248275883</v>
      </c>
      <c r="J36" s="17">
        <v>6</v>
      </c>
    </row>
    <row r="37" spans="1:10" ht="15.75" customHeight="1" x14ac:dyDescent="0.2">
      <c r="A37" s="17" t="s">
        <v>41</v>
      </c>
      <c r="C37" s="17">
        <v>1</v>
      </c>
      <c r="D37" s="17">
        <v>35</v>
      </c>
      <c r="E37" s="17" t="s">
        <v>99</v>
      </c>
      <c r="F37" s="13" t="s">
        <v>29</v>
      </c>
      <c r="G37" s="13" t="s">
        <v>29</v>
      </c>
      <c r="I37" s="17">
        <v>56.375472165517245</v>
      </c>
      <c r="J37" s="17">
        <v>8.9</v>
      </c>
    </row>
    <row r="38" spans="1:10" ht="15.75" customHeight="1" x14ac:dyDescent="0.2">
      <c r="A38" s="17" t="s">
        <v>41</v>
      </c>
      <c r="C38" s="17">
        <v>1</v>
      </c>
      <c r="D38" s="17">
        <v>36</v>
      </c>
      <c r="E38" s="17" t="s">
        <v>99</v>
      </c>
      <c r="F38" s="13" t="s">
        <v>29</v>
      </c>
      <c r="G38" s="13" t="s">
        <v>29</v>
      </c>
      <c r="I38" s="17">
        <v>59.852651668965521</v>
      </c>
      <c r="J38" s="17">
        <v>3.7</v>
      </c>
    </row>
    <row r="39" spans="1:10" ht="15.75" customHeight="1" x14ac:dyDescent="0.2">
      <c r="A39" s="17" t="s">
        <v>41</v>
      </c>
      <c r="C39" s="17">
        <v>1</v>
      </c>
      <c r="D39" s="17">
        <v>37</v>
      </c>
      <c r="E39" s="17" t="s">
        <v>99</v>
      </c>
      <c r="F39" s="13" t="s">
        <v>29</v>
      </c>
      <c r="G39" s="13" t="s">
        <v>29</v>
      </c>
      <c r="I39" s="17">
        <v>67.495428910344842</v>
      </c>
      <c r="J39" s="17">
        <v>9</v>
      </c>
    </row>
    <row r="40" spans="1:10" ht="15.75" customHeight="1" x14ac:dyDescent="0.2">
      <c r="A40" s="17" t="s">
        <v>41</v>
      </c>
      <c r="C40" s="17">
        <v>1</v>
      </c>
      <c r="D40" s="17">
        <v>38</v>
      </c>
      <c r="E40" s="17" t="s">
        <v>99</v>
      </c>
      <c r="F40" s="13" t="s">
        <v>29</v>
      </c>
      <c r="G40" s="13" t="s">
        <v>29</v>
      </c>
      <c r="I40" s="17">
        <v>66.791849793103466</v>
      </c>
      <c r="J40" s="17">
        <v>7.8</v>
      </c>
    </row>
    <row r="41" spans="1:10" ht="15.75" customHeight="1" x14ac:dyDescent="0.2">
      <c r="A41" s="17" t="s">
        <v>41</v>
      </c>
      <c r="C41" s="17">
        <v>1</v>
      </c>
      <c r="D41" s="17">
        <v>39</v>
      </c>
      <c r="E41" s="17" t="s">
        <v>99</v>
      </c>
      <c r="F41" s="13" t="s">
        <v>29</v>
      </c>
      <c r="G41" s="13" t="s">
        <v>29</v>
      </c>
      <c r="I41" s="17">
        <v>68.742827089655165</v>
      </c>
      <c r="J41" s="17">
        <v>2.9</v>
      </c>
    </row>
    <row r="42" spans="1:10" ht="15.75" customHeight="1" x14ac:dyDescent="0.2">
      <c r="A42" s="17" t="s">
        <v>41</v>
      </c>
      <c r="C42" s="17">
        <v>1</v>
      </c>
      <c r="D42" s="17">
        <v>40</v>
      </c>
      <c r="E42" s="17" t="s">
        <v>100</v>
      </c>
      <c r="F42" s="17" t="s">
        <v>91</v>
      </c>
      <c r="I42" s="17">
        <v>66.916151006896555</v>
      </c>
      <c r="J42" s="17">
        <v>3.7</v>
      </c>
    </row>
    <row r="43" spans="1:10" ht="15.75" customHeight="1" x14ac:dyDescent="0.2">
      <c r="A43" s="17" t="s">
        <v>41</v>
      </c>
      <c r="C43" s="17">
        <v>2</v>
      </c>
      <c r="D43" s="17">
        <v>1</v>
      </c>
      <c r="E43" s="17" t="s">
        <v>64</v>
      </c>
      <c r="F43" s="17" t="s">
        <v>20</v>
      </c>
      <c r="I43" s="17">
        <v>70.346546068965523</v>
      </c>
      <c r="J43" s="17">
        <v>5.4</v>
      </c>
    </row>
    <row r="44" spans="1:10" ht="15.75" customHeight="1" x14ac:dyDescent="0.2">
      <c r="A44" s="17" t="s">
        <v>41</v>
      </c>
      <c r="C44" s="17">
        <v>2</v>
      </c>
      <c r="D44" s="17">
        <v>2</v>
      </c>
      <c r="E44" s="17" t="s">
        <v>65</v>
      </c>
      <c r="F44" s="17" t="s">
        <v>20</v>
      </c>
      <c r="I44" s="17">
        <v>75.764835944827581</v>
      </c>
      <c r="J44" s="17">
        <v>8</v>
      </c>
    </row>
    <row r="45" spans="1:10" ht="15.75" customHeight="1" x14ac:dyDescent="0.2">
      <c r="A45" s="17" t="s">
        <v>41</v>
      </c>
      <c r="C45" s="17">
        <v>2</v>
      </c>
      <c r="D45" s="17">
        <v>3</v>
      </c>
      <c r="E45" s="17" t="s">
        <v>101</v>
      </c>
      <c r="F45" s="17" t="s">
        <v>32</v>
      </c>
      <c r="I45" s="17">
        <v>74.735050841379305</v>
      </c>
      <c r="J45" s="17">
        <v>5.3</v>
      </c>
    </row>
    <row r="46" spans="1:10" ht="15.75" customHeight="1" x14ac:dyDescent="0.2">
      <c r="A46" s="17" t="s">
        <v>41</v>
      </c>
      <c r="C46" s="17">
        <v>2</v>
      </c>
      <c r="D46" s="17">
        <v>4</v>
      </c>
      <c r="E46" s="17" t="s">
        <v>67</v>
      </c>
      <c r="F46" s="17" t="s">
        <v>32</v>
      </c>
      <c r="I46" s="17">
        <v>70.048178427586208</v>
      </c>
      <c r="J46" s="17">
        <v>0.3</v>
      </c>
    </row>
    <row r="47" spans="1:10" ht="15.75" customHeight="1" x14ac:dyDescent="0.2">
      <c r="A47" s="17" t="s">
        <v>41</v>
      </c>
      <c r="C47" s="17">
        <v>2</v>
      </c>
      <c r="D47" s="17">
        <v>5</v>
      </c>
      <c r="E47" s="17" t="s">
        <v>68</v>
      </c>
      <c r="F47" s="17" t="s">
        <v>47</v>
      </c>
      <c r="I47" s="17">
        <v>62.145065931034488</v>
      </c>
      <c r="J47" s="17">
        <v>14</v>
      </c>
    </row>
    <row r="48" spans="1:10" ht="15.75" customHeight="1" x14ac:dyDescent="0.2">
      <c r="A48" s="17" t="s">
        <v>41</v>
      </c>
      <c r="C48" s="17">
        <v>2</v>
      </c>
      <c r="D48" s="17">
        <v>6</v>
      </c>
      <c r="E48" s="17" t="s">
        <v>69</v>
      </c>
      <c r="F48" s="17" t="s">
        <v>47</v>
      </c>
      <c r="I48" s="17">
        <v>65.940827586206893</v>
      </c>
      <c r="J48" s="17">
        <v>15.5</v>
      </c>
    </row>
    <row r="49" spans="1:10" ht="15.75" customHeight="1" x14ac:dyDescent="0.2">
      <c r="A49" s="17" t="s">
        <v>41</v>
      </c>
      <c r="C49" s="17">
        <v>2</v>
      </c>
      <c r="D49" s="17">
        <v>7</v>
      </c>
      <c r="E49" s="17" t="s">
        <v>70</v>
      </c>
      <c r="F49" s="17" t="s">
        <v>47</v>
      </c>
      <c r="I49" s="17">
        <v>66.313207172413797</v>
      </c>
      <c r="J49" s="17">
        <v>5.5</v>
      </c>
    </row>
    <row r="50" spans="1:10" ht="15.75" customHeight="1" x14ac:dyDescent="0.2">
      <c r="A50" s="17" t="s">
        <v>41</v>
      </c>
      <c r="C50" s="17">
        <v>2</v>
      </c>
      <c r="D50" s="17">
        <v>8</v>
      </c>
      <c r="E50" s="17" t="s">
        <v>71</v>
      </c>
      <c r="F50" s="17" t="s">
        <v>47</v>
      </c>
      <c r="I50" s="17">
        <v>75.961450096551729</v>
      </c>
      <c r="J50" s="17">
        <v>2.5</v>
      </c>
    </row>
    <row r="51" spans="1:10" ht="15.75" customHeight="1" x14ac:dyDescent="0.2">
      <c r="A51" s="17" t="s">
        <v>41</v>
      </c>
      <c r="C51" s="17">
        <v>2</v>
      </c>
      <c r="D51" s="17">
        <v>9</v>
      </c>
      <c r="E51" s="17" t="s">
        <v>72</v>
      </c>
      <c r="F51" s="17" t="s">
        <v>47</v>
      </c>
      <c r="I51" s="17">
        <v>66.395173406896561</v>
      </c>
      <c r="J51" s="17">
        <v>7.9</v>
      </c>
    </row>
    <row r="52" spans="1:10" ht="15.75" customHeight="1" x14ac:dyDescent="0.2">
      <c r="A52" s="17" t="s">
        <v>41</v>
      </c>
      <c r="C52" s="17">
        <v>2</v>
      </c>
      <c r="D52" s="17">
        <v>10</v>
      </c>
      <c r="E52" s="17" t="s">
        <v>73</v>
      </c>
      <c r="F52" s="17" t="s">
        <v>47</v>
      </c>
      <c r="I52" s="17">
        <v>67.120762841379317</v>
      </c>
      <c r="J52" s="17">
        <v>22</v>
      </c>
    </row>
    <row r="53" spans="1:10" ht="15.75" customHeight="1" x14ac:dyDescent="0.2">
      <c r="A53" s="17" t="s">
        <v>41</v>
      </c>
      <c r="C53" s="17">
        <v>2</v>
      </c>
      <c r="D53" s="17">
        <v>11</v>
      </c>
      <c r="E53" s="17" t="s">
        <v>74</v>
      </c>
      <c r="F53" s="17" t="s">
        <v>32</v>
      </c>
      <c r="I53" s="17">
        <v>68.937154758620679</v>
      </c>
      <c r="J53" s="17">
        <v>3.3</v>
      </c>
    </row>
    <row r="54" spans="1:10" ht="15.75" customHeight="1" x14ac:dyDescent="0.2">
      <c r="A54" s="17" t="s">
        <v>41</v>
      </c>
      <c r="C54" s="17">
        <v>2</v>
      </c>
      <c r="D54" s="17">
        <v>12</v>
      </c>
      <c r="E54" s="17" t="s">
        <v>75</v>
      </c>
      <c r="F54" s="17" t="s">
        <v>32</v>
      </c>
      <c r="I54" s="17">
        <v>69.202820689655184</v>
      </c>
      <c r="J54" s="17">
        <v>2</v>
      </c>
    </row>
    <row r="55" spans="1:10" ht="15.75" customHeight="1" x14ac:dyDescent="0.2">
      <c r="A55" s="17" t="s">
        <v>41</v>
      </c>
      <c r="C55" s="17">
        <v>2</v>
      </c>
      <c r="D55" s="17">
        <v>13</v>
      </c>
      <c r="E55" s="17" t="s">
        <v>76</v>
      </c>
      <c r="F55" s="17" t="s">
        <v>32</v>
      </c>
      <c r="I55" s="17">
        <v>75.563268303448282</v>
      </c>
      <c r="J55" s="17">
        <v>2.5</v>
      </c>
    </row>
    <row r="56" spans="1:10" ht="15.75" customHeight="1" x14ac:dyDescent="0.2">
      <c r="A56" s="17" t="s">
        <v>41</v>
      </c>
      <c r="C56" s="17">
        <v>2</v>
      </c>
      <c r="D56" s="17">
        <v>14</v>
      </c>
      <c r="E56" s="17" t="s">
        <v>77</v>
      </c>
      <c r="I56" s="17">
        <v>68.358287420689663</v>
      </c>
      <c r="J56" s="17">
        <v>3.6</v>
      </c>
    </row>
    <row r="57" spans="1:10" ht="15.75" customHeight="1" x14ac:dyDescent="0.2">
      <c r="A57" s="17" t="s">
        <v>41</v>
      </c>
      <c r="C57" s="17">
        <v>2</v>
      </c>
      <c r="D57" s="17">
        <v>15</v>
      </c>
      <c r="E57" s="17" t="s">
        <v>78</v>
      </c>
      <c r="I57" s="17">
        <v>73.483370096551724</v>
      </c>
      <c r="J57" s="17">
        <v>4.3</v>
      </c>
    </row>
    <row r="58" spans="1:10" ht="15.75" customHeight="1" x14ac:dyDescent="0.2">
      <c r="A58" s="17" t="s">
        <v>41</v>
      </c>
      <c r="C58" s="17">
        <v>2</v>
      </c>
      <c r="D58" s="17">
        <v>16</v>
      </c>
      <c r="E58" s="17" t="s">
        <v>79</v>
      </c>
      <c r="F58" s="17" t="s">
        <v>20</v>
      </c>
      <c r="I58" s="17">
        <v>69.109355282758628</v>
      </c>
      <c r="J58" s="17">
        <v>2.8</v>
      </c>
    </row>
    <row r="59" spans="1:10" ht="15.75" customHeight="1" x14ac:dyDescent="0.2">
      <c r="A59" s="17" t="s">
        <v>41</v>
      </c>
      <c r="C59" s="17">
        <v>2</v>
      </c>
      <c r="D59" s="17">
        <v>17</v>
      </c>
      <c r="E59" s="17" t="s">
        <v>80</v>
      </c>
      <c r="F59" s="17" t="s">
        <v>20</v>
      </c>
      <c r="I59" s="17">
        <v>70.417046510344832</v>
      </c>
      <c r="J59" s="17">
        <v>6.8</v>
      </c>
    </row>
    <row r="60" spans="1:10" ht="15.75" customHeight="1" x14ac:dyDescent="0.2">
      <c r="A60" s="17" t="s">
        <v>41</v>
      </c>
      <c r="C60" s="17">
        <v>2</v>
      </c>
      <c r="D60" s="17">
        <v>18</v>
      </c>
      <c r="E60" s="17" t="s">
        <v>81</v>
      </c>
      <c r="F60" s="17" t="s">
        <v>20</v>
      </c>
      <c r="I60" s="17">
        <v>70.567390262068969</v>
      </c>
      <c r="J60" s="17">
        <v>7.3</v>
      </c>
    </row>
    <row r="61" spans="1:10" ht="15.75" customHeight="1" x14ac:dyDescent="0.2">
      <c r="A61" s="17" t="s">
        <v>41</v>
      </c>
      <c r="C61" s="17">
        <v>2</v>
      </c>
      <c r="D61" s="17">
        <v>19</v>
      </c>
      <c r="E61" s="17" t="s">
        <v>82</v>
      </c>
      <c r="F61" s="17" t="s">
        <v>20</v>
      </c>
      <c r="I61" s="17">
        <v>72.514198482758644</v>
      </c>
      <c r="J61" s="17">
        <v>6.2</v>
      </c>
    </row>
    <row r="62" spans="1:10" ht="15.75" customHeight="1" x14ac:dyDescent="0.2">
      <c r="A62" s="17" t="s">
        <v>41</v>
      </c>
      <c r="C62" s="17">
        <v>2</v>
      </c>
      <c r="D62" s="17">
        <v>20</v>
      </c>
      <c r="E62" s="17" t="s">
        <v>83</v>
      </c>
      <c r="F62" s="17" t="s">
        <v>84</v>
      </c>
      <c r="I62" s="17">
        <v>71.253144827586212</v>
      </c>
      <c r="J62" s="17">
        <v>2.5</v>
      </c>
    </row>
    <row r="63" spans="1:10" ht="15.75" customHeight="1" x14ac:dyDescent="0.2">
      <c r="A63" s="17" t="s">
        <v>41</v>
      </c>
      <c r="C63" s="17">
        <v>2</v>
      </c>
      <c r="D63" s="17">
        <v>21</v>
      </c>
      <c r="E63" s="17" t="s">
        <v>85</v>
      </c>
      <c r="F63" s="17" t="s">
        <v>84</v>
      </c>
      <c r="I63" s="17">
        <v>67.951463724137938</v>
      </c>
      <c r="J63" s="17">
        <v>10.5</v>
      </c>
    </row>
    <row r="64" spans="1:10" ht="15.75" customHeight="1" x14ac:dyDescent="0.2">
      <c r="A64" s="17" t="s">
        <v>41</v>
      </c>
      <c r="C64" s="17">
        <v>2</v>
      </c>
      <c r="D64" s="17">
        <v>22</v>
      </c>
      <c r="E64" s="17" t="s">
        <v>86</v>
      </c>
      <c r="F64" s="17" t="s">
        <v>20</v>
      </c>
      <c r="I64" s="17">
        <v>65.393406896551738</v>
      </c>
      <c r="J64" s="17">
        <v>23</v>
      </c>
    </row>
    <row r="65" spans="1:10" ht="15.75" customHeight="1" x14ac:dyDescent="0.2">
      <c r="A65" s="17" t="s">
        <v>41</v>
      </c>
      <c r="C65" s="17">
        <v>2</v>
      </c>
      <c r="D65" s="17">
        <v>23</v>
      </c>
      <c r="E65" s="17" t="s">
        <v>87</v>
      </c>
      <c r="F65" s="17" t="s">
        <v>20</v>
      </c>
      <c r="I65" s="17">
        <v>67.667205517241385</v>
      </c>
      <c r="J65" s="17">
        <v>9.9</v>
      </c>
    </row>
    <row r="66" spans="1:10" ht="15.75" customHeight="1" x14ac:dyDescent="0.2">
      <c r="A66" s="17" t="s">
        <v>41</v>
      </c>
      <c r="C66" s="17">
        <v>2</v>
      </c>
      <c r="D66" s="17">
        <v>24</v>
      </c>
      <c r="E66" s="17" t="s">
        <v>88</v>
      </c>
      <c r="F66" s="17" t="s">
        <v>20</v>
      </c>
      <c r="I66" s="17">
        <v>75.645875420689663</v>
      </c>
      <c r="J66" s="17">
        <v>14.6</v>
      </c>
    </row>
    <row r="67" spans="1:10" ht="15.75" customHeight="1" x14ac:dyDescent="0.2">
      <c r="A67" s="17" t="s">
        <v>41</v>
      </c>
      <c r="C67" s="17">
        <v>2</v>
      </c>
      <c r="D67" s="17">
        <v>25</v>
      </c>
      <c r="E67" s="17" t="s">
        <v>89</v>
      </c>
      <c r="F67" s="17" t="s">
        <v>20</v>
      </c>
      <c r="I67" s="17">
        <v>72.556540137931037</v>
      </c>
      <c r="J67" s="17">
        <v>5.0999999999999996</v>
      </c>
    </row>
    <row r="68" spans="1:10" ht="15.75" customHeight="1" x14ac:dyDescent="0.2">
      <c r="A68" s="17" t="s">
        <v>41</v>
      </c>
      <c r="C68" s="17">
        <v>2</v>
      </c>
      <c r="D68" s="17">
        <v>26</v>
      </c>
      <c r="E68" s="17" t="s">
        <v>90</v>
      </c>
      <c r="F68" s="17" t="s">
        <v>91</v>
      </c>
      <c r="I68" s="17">
        <v>69.929601765517248</v>
      </c>
      <c r="J68" s="17">
        <v>3.5</v>
      </c>
    </row>
    <row r="69" spans="1:10" ht="15.75" customHeight="1" x14ac:dyDescent="0.2">
      <c r="A69" s="17" t="s">
        <v>41</v>
      </c>
      <c r="C69" s="17">
        <v>2</v>
      </c>
      <c r="D69" s="17">
        <v>27</v>
      </c>
      <c r="E69" s="17" t="s">
        <v>92</v>
      </c>
      <c r="F69" s="17" t="s">
        <v>91</v>
      </c>
      <c r="I69" s="17">
        <v>75.032634068965521</v>
      </c>
      <c r="J69" s="17">
        <v>8.4</v>
      </c>
    </row>
    <row r="70" spans="1:10" ht="15.75" customHeight="1" x14ac:dyDescent="0.2">
      <c r="A70" s="17" t="s">
        <v>41</v>
      </c>
      <c r="C70" s="17">
        <v>2</v>
      </c>
      <c r="D70" s="17">
        <v>28</v>
      </c>
      <c r="E70" s="17" t="s">
        <v>93</v>
      </c>
      <c r="F70" s="17" t="s">
        <v>91</v>
      </c>
      <c r="I70" s="17">
        <v>71.68332402758621</v>
      </c>
      <c r="J70" s="17">
        <v>2.1</v>
      </c>
    </row>
    <row r="71" spans="1:10" ht="15.75" customHeight="1" x14ac:dyDescent="0.2">
      <c r="A71" s="17" t="s">
        <v>41</v>
      </c>
      <c r="C71" s="17">
        <v>2</v>
      </c>
      <c r="D71" s="17">
        <v>29</v>
      </c>
      <c r="E71" s="17" t="s">
        <v>94</v>
      </c>
      <c r="F71" s="17" t="s">
        <v>91</v>
      </c>
      <c r="I71" s="17">
        <v>82.772942317241387</v>
      </c>
      <c r="J71" s="17">
        <v>3.2</v>
      </c>
    </row>
    <row r="72" spans="1:10" ht="15.75" customHeight="1" x14ac:dyDescent="0.2">
      <c r="A72" s="17" t="s">
        <v>41</v>
      </c>
      <c r="C72" s="17">
        <v>2</v>
      </c>
      <c r="D72" s="17">
        <v>30</v>
      </c>
      <c r="E72" s="17" t="s">
        <v>95</v>
      </c>
      <c r="F72" s="17" t="s">
        <v>32</v>
      </c>
      <c r="I72" s="17">
        <v>64.695792662068968</v>
      </c>
      <c r="J72" s="17">
        <v>10</v>
      </c>
    </row>
    <row r="73" spans="1:10" ht="15.75" customHeight="1" x14ac:dyDescent="0.2">
      <c r="A73" s="17" t="s">
        <v>41</v>
      </c>
      <c r="C73" s="17">
        <v>2</v>
      </c>
      <c r="D73" s="17">
        <v>31</v>
      </c>
      <c r="E73" s="17" t="s">
        <v>96</v>
      </c>
      <c r="F73" s="17" t="s">
        <v>84</v>
      </c>
      <c r="I73" s="17">
        <v>72.870379089655174</v>
      </c>
      <c r="J73" s="17">
        <v>1.3</v>
      </c>
    </row>
    <row r="74" spans="1:10" ht="15.75" customHeight="1" x14ac:dyDescent="0.2">
      <c r="A74" s="17" t="s">
        <v>41</v>
      </c>
      <c r="C74" s="17">
        <v>2</v>
      </c>
      <c r="D74" s="17">
        <v>32</v>
      </c>
      <c r="E74" s="17" t="s">
        <v>97</v>
      </c>
      <c r="F74" s="17" t="s">
        <v>84</v>
      </c>
      <c r="I74" s="17">
        <v>74.421862786206901</v>
      </c>
      <c r="J74" s="17">
        <v>4.0999999999999996</v>
      </c>
    </row>
    <row r="75" spans="1:10" ht="15.75" customHeight="1" x14ac:dyDescent="0.2">
      <c r="A75" s="17" t="s">
        <v>41</v>
      </c>
      <c r="C75" s="17">
        <v>2</v>
      </c>
      <c r="D75" s="17">
        <v>33</v>
      </c>
      <c r="E75" s="17" t="s">
        <v>98</v>
      </c>
      <c r="F75" s="17" t="s">
        <v>84</v>
      </c>
      <c r="I75" s="17">
        <v>70.377739034482772</v>
      </c>
      <c r="J75" s="17">
        <v>2.8</v>
      </c>
    </row>
    <row r="76" spans="1:10" ht="15.75" customHeight="1" x14ac:dyDescent="0.2">
      <c r="A76" s="17" t="s">
        <v>41</v>
      </c>
      <c r="C76" s="17">
        <v>2</v>
      </c>
      <c r="D76" s="17">
        <v>34</v>
      </c>
      <c r="E76" s="17" t="s">
        <v>98</v>
      </c>
      <c r="F76" s="17" t="s">
        <v>84</v>
      </c>
      <c r="I76" s="17">
        <v>68.333823724137943</v>
      </c>
      <c r="J76" s="17">
        <v>0.3</v>
      </c>
    </row>
    <row r="77" spans="1:10" ht="15.75" customHeight="1" x14ac:dyDescent="0.2">
      <c r="A77" s="17" t="s">
        <v>41</v>
      </c>
      <c r="C77" s="17">
        <v>2</v>
      </c>
      <c r="D77" s="17">
        <v>35</v>
      </c>
      <c r="E77" s="17" t="s">
        <v>99</v>
      </c>
      <c r="F77" s="13" t="s">
        <v>29</v>
      </c>
      <c r="G77" s="13" t="s">
        <v>29</v>
      </c>
      <c r="I77" s="17">
        <v>66.016932413793114</v>
      </c>
      <c r="J77" s="17">
        <v>4</v>
      </c>
    </row>
    <row r="78" spans="1:10" ht="15.75" customHeight="1" x14ac:dyDescent="0.2">
      <c r="A78" s="17" t="s">
        <v>41</v>
      </c>
      <c r="C78" s="17">
        <v>2</v>
      </c>
      <c r="D78" s="17">
        <v>36</v>
      </c>
      <c r="E78" s="17" t="s">
        <v>99</v>
      </c>
      <c r="F78" s="13" t="s">
        <v>29</v>
      </c>
      <c r="G78" s="13" t="s">
        <v>29</v>
      </c>
      <c r="I78" s="17">
        <v>66.14597682758621</v>
      </c>
      <c r="J78" s="17">
        <v>3.5</v>
      </c>
    </row>
    <row r="79" spans="1:10" ht="15.75" customHeight="1" x14ac:dyDescent="0.2">
      <c r="A79" s="17" t="s">
        <v>41</v>
      </c>
      <c r="C79" s="17">
        <v>2</v>
      </c>
      <c r="D79" s="17">
        <v>37</v>
      </c>
      <c r="E79" s="17" t="s">
        <v>99</v>
      </c>
      <c r="F79" s="13" t="s">
        <v>29</v>
      </c>
      <c r="G79" s="13" t="s">
        <v>29</v>
      </c>
      <c r="I79" s="17">
        <v>63.454549627586211</v>
      </c>
      <c r="J79" s="17">
        <v>2.2999999999999998</v>
      </c>
    </row>
    <row r="80" spans="1:10" ht="15.75" customHeight="1" x14ac:dyDescent="0.2">
      <c r="A80" s="17" t="s">
        <v>41</v>
      </c>
      <c r="C80" s="17">
        <v>2</v>
      </c>
      <c r="D80" s="17">
        <v>38</v>
      </c>
      <c r="E80" s="17" t="s">
        <v>99</v>
      </c>
      <c r="F80" s="13" t="s">
        <v>29</v>
      </c>
      <c r="G80" s="13" t="s">
        <v>29</v>
      </c>
      <c r="I80" s="17">
        <v>65.830195199999991</v>
      </c>
      <c r="J80" s="17">
        <v>1.4</v>
      </c>
    </row>
    <row r="81" spans="1:10" ht="15.75" customHeight="1" x14ac:dyDescent="0.2">
      <c r="A81" s="17" t="s">
        <v>41</v>
      </c>
      <c r="C81" s="17">
        <v>2</v>
      </c>
      <c r="D81" s="17">
        <v>39</v>
      </c>
      <c r="E81" s="17" t="s">
        <v>99</v>
      </c>
      <c r="F81" s="13" t="s">
        <v>29</v>
      </c>
      <c r="G81" s="13" t="s">
        <v>29</v>
      </c>
      <c r="I81" s="17">
        <v>71.109867475862075</v>
      </c>
      <c r="J81" s="17">
        <v>25.3</v>
      </c>
    </row>
    <row r="82" spans="1:10" ht="15.75" customHeight="1" x14ac:dyDescent="0.2">
      <c r="A82" s="17" t="s">
        <v>41</v>
      </c>
      <c r="C82" s="17">
        <v>2</v>
      </c>
      <c r="D82" s="17">
        <v>40</v>
      </c>
      <c r="E82" s="17" t="s">
        <v>100</v>
      </c>
      <c r="F82" s="17" t="s">
        <v>91</v>
      </c>
      <c r="I82" s="17">
        <v>75.890425600000015</v>
      </c>
      <c r="J82" s="17">
        <v>5.5</v>
      </c>
    </row>
    <row r="83" spans="1:10" ht="15.75" customHeight="1" x14ac:dyDescent="0.2">
      <c r="A83" s="17" t="s">
        <v>41</v>
      </c>
      <c r="C83" s="17">
        <v>3</v>
      </c>
      <c r="D83" s="17">
        <v>1</v>
      </c>
      <c r="E83" s="17" t="s">
        <v>64</v>
      </c>
      <c r="F83" s="17" t="s">
        <v>20</v>
      </c>
      <c r="I83" s="17">
        <v>68.802629462068978</v>
      </c>
      <c r="J83" s="17">
        <v>8.1999999999999993</v>
      </c>
    </row>
    <row r="84" spans="1:10" ht="15.75" customHeight="1" x14ac:dyDescent="0.2">
      <c r="A84" s="17" t="s">
        <v>41</v>
      </c>
      <c r="C84" s="17">
        <v>3</v>
      </c>
      <c r="D84" s="17">
        <v>2</v>
      </c>
      <c r="E84" s="17" t="s">
        <v>65</v>
      </c>
      <c r="F84" s="17" t="s">
        <v>20</v>
      </c>
      <c r="I84" s="17">
        <v>70.867466924137929</v>
      </c>
      <c r="J84" s="17">
        <v>9.5</v>
      </c>
    </row>
    <row r="85" spans="1:10" ht="15.75" customHeight="1" x14ac:dyDescent="0.2">
      <c r="A85" s="17" t="s">
        <v>41</v>
      </c>
      <c r="C85" s="17">
        <v>3</v>
      </c>
      <c r="D85" s="17">
        <v>3</v>
      </c>
      <c r="E85" s="17" t="s">
        <v>102</v>
      </c>
      <c r="F85" s="17" t="s">
        <v>32</v>
      </c>
      <c r="I85" s="17">
        <v>74.498481655172426</v>
      </c>
      <c r="J85" s="17">
        <v>0.5</v>
      </c>
    </row>
    <row r="86" spans="1:10" ht="15.75" customHeight="1" x14ac:dyDescent="0.2">
      <c r="A86" s="17" t="s">
        <v>41</v>
      </c>
      <c r="C86" s="17">
        <v>3</v>
      </c>
      <c r="D86" s="17">
        <v>4</v>
      </c>
      <c r="E86" s="17" t="s">
        <v>67</v>
      </c>
      <c r="F86" s="17" t="s">
        <v>32</v>
      </c>
      <c r="I86" s="17">
        <v>76.636399779310338</v>
      </c>
      <c r="J86" s="17">
        <v>1.8</v>
      </c>
    </row>
    <row r="87" spans="1:10" ht="15.75" customHeight="1" x14ac:dyDescent="0.2">
      <c r="A87" s="17" t="s">
        <v>41</v>
      </c>
      <c r="C87" s="17">
        <v>3</v>
      </c>
      <c r="D87" s="17">
        <v>5</v>
      </c>
      <c r="E87" s="17" t="s">
        <v>68</v>
      </c>
      <c r="F87" s="17" t="s">
        <v>47</v>
      </c>
      <c r="I87" s="17">
        <v>70.212912000000003</v>
      </c>
      <c r="J87" s="17">
        <v>9.8000000000000007</v>
      </c>
    </row>
    <row r="88" spans="1:10" ht="15.75" customHeight="1" x14ac:dyDescent="0.2">
      <c r="A88" s="17" t="s">
        <v>41</v>
      </c>
      <c r="C88" s="17">
        <v>3</v>
      </c>
      <c r="D88" s="17">
        <v>6</v>
      </c>
      <c r="E88" s="17" t="s">
        <v>69</v>
      </c>
      <c r="F88" s="17" t="s">
        <v>47</v>
      </c>
      <c r="I88" s="17">
        <v>70.451143475862054</v>
      </c>
      <c r="J88" s="17">
        <v>15.4</v>
      </c>
    </row>
    <row r="89" spans="1:10" ht="15.75" customHeight="1" x14ac:dyDescent="0.2">
      <c r="A89" s="17" t="s">
        <v>41</v>
      </c>
      <c r="C89" s="17">
        <v>3</v>
      </c>
      <c r="D89" s="17">
        <v>7</v>
      </c>
      <c r="E89" s="17" t="s">
        <v>70</v>
      </c>
      <c r="F89" s="17" t="s">
        <v>47</v>
      </c>
      <c r="I89" s="17">
        <v>66.83614080000001</v>
      </c>
      <c r="J89" s="17">
        <v>5</v>
      </c>
    </row>
    <row r="90" spans="1:10" ht="15.75" customHeight="1" x14ac:dyDescent="0.2">
      <c r="A90" s="17" t="s">
        <v>41</v>
      </c>
      <c r="C90" s="17">
        <v>3</v>
      </c>
      <c r="D90" s="17">
        <v>8</v>
      </c>
      <c r="E90" s="17" t="s">
        <v>71</v>
      </c>
      <c r="F90" s="17" t="s">
        <v>47</v>
      </c>
      <c r="I90" s="17">
        <v>70.280748772413787</v>
      </c>
      <c r="J90" s="17">
        <v>8.8000000000000007</v>
      </c>
    </row>
    <row r="91" spans="1:10" ht="15.75" customHeight="1" x14ac:dyDescent="0.2">
      <c r="A91" s="17" t="s">
        <v>41</v>
      </c>
      <c r="C91" s="17">
        <v>3</v>
      </c>
      <c r="D91" s="17">
        <v>9</v>
      </c>
      <c r="E91" s="17" t="s">
        <v>72</v>
      </c>
      <c r="F91" s="17" t="s">
        <v>47</v>
      </c>
      <c r="I91" s="17">
        <v>66.552553517241392</v>
      </c>
      <c r="J91" s="17">
        <v>4</v>
      </c>
    </row>
    <row r="92" spans="1:10" ht="15.75" customHeight="1" x14ac:dyDescent="0.2">
      <c r="A92" s="17" t="s">
        <v>41</v>
      </c>
      <c r="C92" s="17">
        <v>3</v>
      </c>
      <c r="D92" s="17">
        <v>10</v>
      </c>
      <c r="E92" s="17" t="s">
        <v>73</v>
      </c>
      <c r="F92" s="17" t="s">
        <v>47</v>
      </c>
      <c r="I92" s="17">
        <v>63.579428303448282</v>
      </c>
      <c r="J92" s="17">
        <v>8</v>
      </c>
    </row>
    <row r="93" spans="1:10" ht="15.75" customHeight="1" x14ac:dyDescent="0.2">
      <c r="A93" s="17" t="s">
        <v>41</v>
      </c>
      <c r="C93" s="17">
        <v>3</v>
      </c>
      <c r="D93" s="17">
        <v>11</v>
      </c>
      <c r="E93" s="17" t="s">
        <v>74</v>
      </c>
      <c r="F93" s="17" t="s">
        <v>32</v>
      </c>
      <c r="I93" s="17">
        <v>76.32388264827587</v>
      </c>
      <c r="J93" s="17">
        <v>1.1000000000000001</v>
      </c>
    </row>
    <row r="94" spans="1:10" ht="15.75" customHeight="1" x14ac:dyDescent="0.2">
      <c r="A94" s="17" t="s">
        <v>41</v>
      </c>
      <c r="C94" s="17">
        <v>3</v>
      </c>
      <c r="D94" s="17">
        <v>12</v>
      </c>
      <c r="E94" s="17" t="s">
        <v>75</v>
      </c>
      <c r="F94" s="17" t="s">
        <v>32</v>
      </c>
      <c r="I94" s="17">
        <v>68.1723279448276</v>
      </c>
      <c r="J94" s="17">
        <v>3.3</v>
      </c>
    </row>
    <row r="95" spans="1:10" ht="15.75" customHeight="1" x14ac:dyDescent="0.2">
      <c r="A95" s="17" t="s">
        <v>41</v>
      </c>
      <c r="C95" s="17">
        <v>3</v>
      </c>
      <c r="D95" s="17">
        <v>13</v>
      </c>
      <c r="E95" s="17" t="s">
        <v>76</v>
      </c>
      <c r="F95" s="17" t="s">
        <v>32</v>
      </c>
      <c r="I95" s="17">
        <v>72.760274096551726</v>
      </c>
      <c r="J95" s="17">
        <v>0.5</v>
      </c>
    </row>
    <row r="96" spans="1:10" ht="15.75" customHeight="1" x14ac:dyDescent="0.2">
      <c r="A96" s="17" t="s">
        <v>41</v>
      </c>
      <c r="C96" s="17">
        <v>3</v>
      </c>
      <c r="D96" s="17">
        <v>14</v>
      </c>
      <c r="E96" s="17" t="s">
        <v>77</v>
      </c>
      <c r="I96" s="17">
        <v>69.858240137931034</v>
      </c>
      <c r="J96" s="17">
        <v>23.4</v>
      </c>
    </row>
    <row r="97" spans="1:10" ht="15.75" customHeight="1" x14ac:dyDescent="0.2">
      <c r="A97" s="17" t="s">
        <v>41</v>
      </c>
      <c r="C97" s="17">
        <v>3</v>
      </c>
      <c r="D97" s="17">
        <v>15</v>
      </c>
      <c r="E97" s="17" t="s">
        <v>78</v>
      </c>
      <c r="I97" s="17">
        <v>72.09750786206898</v>
      </c>
      <c r="J97" s="17">
        <v>0.7</v>
      </c>
    </row>
    <row r="98" spans="1:10" ht="15.75" customHeight="1" x14ac:dyDescent="0.2">
      <c r="A98" s="17" t="s">
        <v>41</v>
      </c>
      <c r="C98" s="17">
        <v>3</v>
      </c>
      <c r="D98" s="17">
        <v>16</v>
      </c>
      <c r="E98" s="17" t="s">
        <v>79</v>
      </c>
      <c r="F98" s="17" t="s">
        <v>20</v>
      </c>
      <c r="I98" s="17">
        <v>61.139894731034495</v>
      </c>
      <c r="J98" s="17">
        <v>5</v>
      </c>
    </row>
    <row r="99" spans="1:10" ht="15.75" customHeight="1" x14ac:dyDescent="0.2">
      <c r="A99" s="17" t="s">
        <v>41</v>
      </c>
      <c r="C99" s="17">
        <v>3</v>
      </c>
      <c r="D99" s="17">
        <v>17</v>
      </c>
      <c r="E99" s="17" t="s">
        <v>80</v>
      </c>
      <c r="F99" s="17" t="s">
        <v>20</v>
      </c>
      <c r="I99" s="17">
        <v>71.818603696551719</v>
      </c>
      <c r="J99" s="17">
        <v>5.0999999999999996</v>
      </c>
    </row>
    <row r="100" spans="1:10" ht="15.75" customHeight="1" x14ac:dyDescent="0.2">
      <c r="A100" s="17" t="s">
        <v>41</v>
      </c>
      <c r="C100" s="17">
        <v>3</v>
      </c>
      <c r="D100" s="17">
        <v>18</v>
      </c>
      <c r="E100" s="17" t="s">
        <v>81</v>
      </c>
      <c r="F100" s="17" t="s">
        <v>20</v>
      </c>
      <c r="I100" s="17">
        <v>60.343537820689662</v>
      </c>
      <c r="J100" s="17">
        <v>4.4000000000000004</v>
      </c>
    </row>
    <row r="101" spans="1:10" ht="15.75" customHeight="1" x14ac:dyDescent="0.2">
      <c r="A101" s="17" t="s">
        <v>41</v>
      </c>
      <c r="C101" s="17">
        <v>3</v>
      </c>
      <c r="D101" s="17">
        <v>19</v>
      </c>
      <c r="E101" s="17" t="s">
        <v>82</v>
      </c>
      <c r="F101" s="17" t="s">
        <v>20</v>
      </c>
      <c r="I101" s="17">
        <v>71.729267310344824</v>
      </c>
      <c r="J101" s="17">
        <v>4.3</v>
      </c>
    </row>
    <row r="102" spans="1:10" ht="15.75" customHeight="1" x14ac:dyDescent="0.2">
      <c r="A102" s="17" t="s">
        <v>41</v>
      </c>
      <c r="C102" s="17">
        <v>3</v>
      </c>
      <c r="D102" s="17">
        <v>20</v>
      </c>
      <c r="E102" s="17" t="s">
        <v>83</v>
      </c>
      <c r="F102" s="17" t="s">
        <v>84</v>
      </c>
      <c r="I102" s="17">
        <v>72.584632165517235</v>
      </c>
      <c r="J102" s="17">
        <v>4.7</v>
      </c>
    </row>
    <row r="103" spans="1:10" ht="15.75" customHeight="1" x14ac:dyDescent="0.2">
      <c r="A103" s="17" t="s">
        <v>41</v>
      </c>
      <c r="C103" s="17">
        <v>3</v>
      </c>
      <c r="D103" s="17">
        <v>21</v>
      </c>
      <c r="E103" s="17" t="s">
        <v>85</v>
      </c>
      <c r="F103" s="17" t="s">
        <v>84</v>
      </c>
      <c r="I103" s="17">
        <v>69.371813462068971</v>
      </c>
      <c r="J103" s="17">
        <v>5.2</v>
      </c>
    </row>
    <row r="104" spans="1:10" ht="15.75" customHeight="1" x14ac:dyDescent="0.2">
      <c r="A104" s="17" t="s">
        <v>41</v>
      </c>
      <c r="C104" s="17">
        <v>3</v>
      </c>
      <c r="D104" s="17">
        <v>22</v>
      </c>
      <c r="E104" s="17" t="s">
        <v>86</v>
      </c>
      <c r="F104" s="17" t="s">
        <v>20</v>
      </c>
      <c r="I104" s="17">
        <v>65.122099862068978</v>
      </c>
      <c r="J104" s="17">
        <v>10.3</v>
      </c>
    </row>
    <row r="105" spans="1:10" ht="15.75" customHeight="1" x14ac:dyDescent="0.2">
      <c r="A105" s="17" t="s">
        <v>41</v>
      </c>
      <c r="C105" s="17">
        <v>3</v>
      </c>
      <c r="D105" s="17">
        <v>23</v>
      </c>
      <c r="E105" s="17" t="s">
        <v>87</v>
      </c>
      <c r="F105" s="17" t="s">
        <v>20</v>
      </c>
      <c r="I105" s="17">
        <v>64.819473020689671</v>
      </c>
      <c r="J105" s="17">
        <v>9.1999999999999993</v>
      </c>
    </row>
    <row r="106" spans="1:10" ht="15.75" customHeight="1" x14ac:dyDescent="0.2">
      <c r="A106" s="17" t="s">
        <v>41</v>
      </c>
      <c r="C106" s="17">
        <v>3</v>
      </c>
      <c r="D106" s="17">
        <v>24</v>
      </c>
      <c r="E106" s="17" t="s">
        <v>88</v>
      </c>
      <c r="F106" s="17" t="s">
        <v>20</v>
      </c>
      <c r="I106" s="17">
        <v>77.937552000000011</v>
      </c>
      <c r="J106" s="17">
        <v>27</v>
      </c>
    </row>
    <row r="107" spans="1:10" ht="15.75" customHeight="1" x14ac:dyDescent="0.2">
      <c r="A107" s="17" t="s">
        <v>41</v>
      </c>
      <c r="C107" s="17">
        <v>3</v>
      </c>
      <c r="D107" s="17">
        <v>25</v>
      </c>
      <c r="E107" s="17" t="s">
        <v>89</v>
      </c>
      <c r="F107" s="17" t="s">
        <v>20</v>
      </c>
      <c r="I107" s="17">
        <v>71.295109296551743</v>
      </c>
      <c r="J107" s="17">
        <v>2.9</v>
      </c>
    </row>
    <row r="108" spans="1:10" ht="15.75" customHeight="1" x14ac:dyDescent="0.2">
      <c r="A108" s="17" t="s">
        <v>41</v>
      </c>
      <c r="C108" s="17">
        <v>3</v>
      </c>
      <c r="D108" s="17">
        <v>26</v>
      </c>
      <c r="E108" s="17" t="s">
        <v>90</v>
      </c>
      <c r="F108" s="17" t="s">
        <v>91</v>
      </c>
      <c r="I108" s="17">
        <v>73.410276082758614</v>
      </c>
      <c r="J108" s="17">
        <v>5</v>
      </c>
    </row>
    <row r="109" spans="1:10" ht="15.75" customHeight="1" x14ac:dyDescent="0.2">
      <c r="A109" s="17" t="s">
        <v>41</v>
      </c>
      <c r="C109" s="17">
        <v>3</v>
      </c>
      <c r="D109" s="17">
        <v>27</v>
      </c>
      <c r="E109" s="17" t="s">
        <v>92</v>
      </c>
      <c r="F109" s="17" t="s">
        <v>91</v>
      </c>
      <c r="I109" s="17">
        <v>65.693987586206902</v>
      </c>
      <c r="J109" s="17">
        <v>3.6</v>
      </c>
    </row>
    <row r="110" spans="1:10" ht="15.75" customHeight="1" x14ac:dyDescent="0.2">
      <c r="A110" s="17" t="s">
        <v>41</v>
      </c>
      <c r="C110" s="17">
        <v>3</v>
      </c>
      <c r="D110" s="17">
        <v>28</v>
      </c>
      <c r="E110" s="17" t="s">
        <v>93</v>
      </c>
      <c r="F110" s="17" t="s">
        <v>91</v>
      </c>
      <c r="I110" s="17">
        <v>71.729150482758627</v>
      </c>
      <c r="J110" s="17">
        <v>1.3</v>
      </c>
    </row>
    <row r="111" spans="1:10" ht="15.75" customHeight="1" x14ac:dyDescent="0.2">
      <c r="A111" s="17" t="s">
        <v>41</v>
      </c>
      <c r="C111" s="17">
        <v>3</v>
      </c>
      <c r="D111" s="17">
        <v>29</v>
      </c>
      <c r="E111" s="17" t="s">
        <v>94</v>
      </c>
      <c r="F111" s="17" t="s">
        <v>91</v>
      </c>
      <c r="I111" s="17">
        <v>67.66301975172415</v>
      </c>
      <c r="J111" s="17">
        <v>2.7</v>
      </c>
    </row>
    <row r="112" spans="1:10" ht="15.75" customHeight="1" x14ac:dyDescent="0.2">
      <c r="A112" s="17" t="s">
        <v>41</v>
      </c>
      <c r="C112" s="17">
        <v>3</v>
      </c>
      <c r="D112" s="17">
        <v>30</v>
      </c>
      <c r="E112" s="17" t="s">
        <v>95</v>
      </c>
      <c r="F112" s="17" t="s">
        <v>32</v>
      </c>
      <c r="I112" s="17">
        <v>66.165560468965523</v>
      </c>
      <c r="J112" s="17">
        <v>4.7</v>
      </c>
    </row>
    <row r="113" spans="1:10" ht="15.75" customHeight="1" x14ac:dyDescent="0.2">
      <c r="A113" s="17" t="s">
        <v>41</v>
      </c>
      <c r="C113" s="17">
        <v>3</v>
      </c>
      <c r="D113" s="17">
        <v>31</v>
      </c>
      <c r="E113" s="17" t="s">
        <v>96</v>
      </c>
      <c r="F113" s="17" t="s">
        <v>84</v>
      </c>
      <c r="I113" s="17">
        <v>70.011554648275876</v>
      </c>
      <c r="J113" s="17">
        <v>1.6</v>
      </c>
    </row>
    <row r="114" spans="1:10" ht="15.75" customHeight="1" x14ac:dyDescent="0.2">
      <c r="A114" s="17" t="s">
        <v>41</v>
      </c>
      <c r="C114" s="17">
        <v>3</v>
      </c>
      <c r="D114" s="17">
        <v>32</v>
      </c>
      <c r="E114" s="17" t="s">
        <v>97</v>
      </c>
      <c r="F114" s="17" t="s">
        <v>84</v>
      </c>
      <c r="I114" s="17">
        <v>71.604822565517239</v>
      </c>
      <c r="J114" s="17">
        <v>2.4</v>
      </c>
    </row>
    <row r="115" spans="1:10" ht="15.75" customHeight="1" x14ac:dyDescent="0.2">
      <c r="A115" s="17" t="s">
        <v>41</v>
      </c>
      <c r="C115" s="17">
        <v>3</v>
      </c>
      <c r="D115" s="17">
        <v>33</v>
      </c>
      <c r="E115" s="17" t="s">
        <v>98</v>
      </c>
      <c r="F115" s="17" t="s">
        <v>84</v>
      </c>
      <c r="I115" s="17">
        <v>73.238529517241389</v>
      </c>
      <c r="J115" s="17">
        <v>2.6</v>
      </c>
    </row>
    <row r="116" spans="1:10" ht="15.75" customHeight="1" x14ac:dyDescent="0.2">
      <c r="A116" s="17" t="s">
        <v>41</v>
      </c>
      <c r="C116" s="17">
        <v>3</v>
      </c>
      <c r="D116" s="17">
        <v>34</v>
      </c>
      <c r="E116" s="17" t="s">
        <v>98</v>
      </c>
      <c r="F116" s="17" t="s">
        <v>84</v>
      </c>
      <c r="I116" s="17">
        <v>71.054397737931041</v>
      </c>
      <c r="J116" s="17">
        <v>1.3</v>
      </c>
    </row>
    <row r="117" spans="1:10" ht="15.75" customHeight="1" x14ac:dyDescent="0.2">
      <c r="A117" s="17" t="s">
        <v>41</v>
      </c>
      <c r="C117" s="17">
        <v>3</v>
      </c>
      <c r="D117" s="17">
        <v>35</v>
      </c>
      <c r="E117" s="17" t="s">
        <v>99</v>
      </c>
      <c r="F117" s="13" t="s">
        <v>29</v>
      </c>
      <c r="G117" s="13" t="s">
        <v>29</v>
      </c>
      <c r="I117" s="17">
        <v>64.949962758620686</v>
      </c>
      <c r="J117" s="17">
        <v>7.8</v>
      </c>
    </row>
    <row r="118" spans="1:10" ht="15.75" customHeight="1" x14ac:dyDescent="0.2">
      <c r="A118" s="17" t="s">
        <v>41</v>
      </c>
      <c r="C118" s="17">
        <v>3</v>
      </c>
      <c r="D118" s="17">
        <v>36</v>
      </c>
      <c r="E118" s="17" t="s">
        <v>99</v>
      </c>
      <c r="F118" s="13" t="s">
        <v>29</v>
      </c>
      <c r="G118" s="13" t="s">
        <v>29</v>
      </c>
      <c r="I118" s="17">
        <v>67.532913875862079</v>
      </c>
      <c r="J118" s="17">
        <v>20.399999999999999</v>
      </c>
    </row>
    <row r="119" spans="1:10" ht="15.75" customHeight="1" x14ac:dyDescent="0.2">
      <c r="A119" s="17" t="s">
        <v>41</v>
      </c>
      <c r="C119" s="17">
        <v>3</v>
      </c>
      <c r="D119" s="17">
        <v>37</v>
      </c>
      <c r="E119" s="17" t="s">
        <v>99</v>
      </c>
      <c r="F119" s="13" t="s">
        <v>29</v>
      </c>
      <c r="G119" s="13" t="s">
        <v>29</v>
      </c>
      <c r="I119" s="17">
        <v>67.60536033103449</v>
      </c>
      <c r="J119" s="17">
        <v>7.8</v>
      </c>
    </row>
    <row r="120" spans="1:10" ht="15.75" customHeight="1" x14ac:dyDescent="0.2">
      <c r="A120" s="17" t="s">
        <v>41</v>
      </c>
      <c r="C120" s="17">
        <v>3</v>
      </c>
      <c r="D120" s="17">
        <v>38</v>
      </c>
      <c r="E120" s="17" t="s">
        <v>99</v>
      </c>
      <c r="F120" s="13" t="s">
        <v>29</v>
      </c>
      <c r="G120" s="13" t="s">
        <v>29</v>
      </c>
      <c r="I120" s="17">
        <v>65.779682289655184</v>
      </c>
      <c r="J120" s="17">
        <v>7.1</v>
      </c>
    </row>
    <row r="121" spans="1:10" ht="15.75" customHeight="1" x14ac:dyDescent="0.2">
      <c r="A121" s="17" t="s">
        <v>41</v>
      </c>
      <c r="C121" s="17">
        <v>3</v>
      </c>
      <c r="D121" s="17">
        <v>39</v>
      </c>
      <c r="E121" s="17" t="s">
        <v>99</v>
      </c>
      <c r="F121" s="13" t="s">
        <v>29</v>
      </c>
      <c r="G121" s="13" t="s">
        <v>29</v>
      </c>
      <c r="I121" s="17">
        <v>67.991255200000012</v>
      </c>
      <c r="J121" s="17">
        <v>10</v>
      </c>
    </row>
    <row r="122" spans="1:10" ht="15.75" customHeight="1" x14ac:dyDescent="0.2">
      <c r="A122" s="17" t="s">
        <v>41</v>
      </c>
      <c r="C122" s="17">
        <v>3</v>
      </c>
      <c r="D122" s="17">
        <v>40</v>
      </c>
      <c r="E122" s="17" t="s">
        <v>100</v>
      </c>
      <c r="F122" s="17" t="s">
        <v>91</v>
      </c>
      <c r="I122" s="17">
        <v>61.494953793103456</v>
      </c>
      <c r="J122" s="17">
        <v>3.8</v>
      </c>
    </row>
    <row r="123" spans="1:10" ht="15.75" customHeight="1" x14ac:dyDescent="0.2">
      <c r="A123" s="17" t="s">
        <v>41</v>
      </c>
      <c r="C123" s="17">
        <v>4</v>
      </c>
      <c r="D123" s="17">
        <v>1</v>
      </c>
      <c r="E123" s="17" t="s">
        <v>64</v>
      </c>
      <c r="F123" s="17" t="s">
        <v>20</v>
      </c>
      <c r="I123" s="17">
        <v>56.13415310344827</v>
      </c>
      <c r="J123" s="17">
        <v>3.8</v>
      </c>
    </row>
    <row r="124" spans="1:10" ht="15.75" customHeight="1" x14ac:dyDescent="0.2">
      <c r="A124" s="17" t="s">
        <v>41</v>
      </c>
      <c r="C124" s="17">
        <v>4</v>
      </c>
      <c r="D124" s="17">
        <v>2</v>
      </c>
      <c r="E124" s="17" t="s">
        <v>65</v>
      </c>
      <c r="F124" s="17" t="s">
        <v>20</v>
      </c>
      <c r="I124" s="17">
        <v>68.01548190344829</v>
      </c>
      <c r="J124" s="17">
        <v>5.4</v>
      </c>
    </row>
    <row r="125" spans="1:10" ht="15.75" customHeight="1" x14ac:dyDescent="0.2">
      <c r="A125" s="17" t="s">
        <v>41</v>
      </c>
      <c r="C125" s="17">
        <v>4</v>
      </c>
      <c r="D125" s="17">
        <v>3</v>
      </c>
      <c r="E125" s="17" t="s">
        <v>103</v>
      </c>
      <c r="F125" s="17" t="s">
        <v>32</v>
      </c>
      <c r="I125" s="17">
        <v>79.916377655172425</v>
      </c>
      <c r="J125" s="17">
        <v>0.8</v>
      </c>
    </row>
    <row r="126" spans="1:10" ht="15.75" customHeight="1" x14ac:dyDescent="0.2">
      <c r="A126" s="17" t="s">
        <v>41</v>
      </c>
      <c r="C126" s="17">
        <v>4</v>
      </c>
      <c r="D126" s="17">
        <v>4</v>
      </c>
      <c r="E126" s="17" t="s">
        <v>67</v>
      </c>
      <c r="F126" s="17" t="s">
        <v>32</v>
      </c>
      <c r="I126" s="17">
        <v>76.092530648275869</v>
      </c>
      <c r="J126" s="17">
        <v>1</v>
      </c>
    </row>
    <row r="127" spans="1:10" ht="15.75" customHeight="1" x14ac:dyDescent="0.2">
      <c r="A127" s="17" t="s">
        <v>41</v>
      </c>
      <c r="C127" s="17">
        <v>4</v>
      </c>
      <c r="D127" s="17">
        <v>5</v>
      </c>
      <c r="E127" s="17" t="s">
        <v>68</v>
      </c>
      <c r="F127" s="17" t="s">
        <v>47</v>
      </c>
      <c r="I127" s="17">
        <v>69.033187034482779</v>
      </c>
      <c r="J127" s="17">
        <v>14.7</v>
      </c>
    </row>
    <row r="128" spans="1:10" ht="15.75" customHeight="1" x14ac:dyDescent="0.2">
      <c r="A128" s="17" t="s">
        <v>41</v>
      </c>
      <c r="C128" s="17">
        <v>4</v>
      </c>
      <c r="D128" s="17">
        <v>6</v>
      </c>
      <c r="E128" s="17" t="s">
        <v>69</v>
      </c>
      <c r="F128" s="17" t="s">
        <v>47</v>
      </c>
      <c r="I128" s="17">
        <v>64.529904165517237</v>
      </c>
      <c r="J128" s="17">
        <v>6.4</v>
      </c>
    </row>
    <row r="129" spans="1:10" ht="15.75" customHeight="1" x14ac:dyDescent="0.2">
      <c r="A129" s="17" t="s">
        <v>41</v>
      </c>
      <c r="C129" s="17">
        <v>4</v>
      </c>
      <c r="D129" s="17">
        <v>7</v>
      </c>
      <c r="E129" s="17" t="s">
        <v>70</v>
      </c>
      <c r="F129" s="17" t="s">
        <v>47</v>
      </c>
      <c r="I129" s="17">
        <v>68.266030344827584</v>
      </c>
      <c r="J129" s="17">
        <v>8.6</v>
      </c>
    </row>
    <row r="130" spans="1:10" ht="15.75" customHeight="1" x14ac:dyDescent="0.2">
      <c r="A130" s="17" t="s">
        <v>41</v>
      </c>
      <c r="C130" s="17">
        <v>4</v>
      </c>
      <c r="D130" s="17">
        <v>8</v>
      </c>
      <c r="E130" s="17" t="s">
        <v>71</v>
      </c>
      <c r="F130" s="17" t="s">
        <v>47</v>
      </c>
      <c r="I130" s="17">
        <v>68.390682041379307</v>
      </c>
      <c r="J130" s="17">
        <v>1</v>
      </c>
    </row>
    <row r="131" spans="1:10" ht="15.75" customHeight="1" x14ac:dyDescent="0.2">
      <c r="A131" s="17" t="s">
        <v>41</v>
      </c>
      <c r="C131" s="17">
        <v>4</v>
      </c>
      <c r="D131" s="17">
        <v>9</v>
      </c>
      <c r="E131" s="17" t="s">
        <v>72</v>
      </c>
      <c r="F131" s="17" t="s">
        <v>47</v>
      </c>
      <c r="I131" s="17">
        <v>69.814529931034485</v>
      </c>
      <c r="J131" s="17">
        <v>2.1</v>
      </c>
    </row>
    <row r="132" spans="1:10" ht="15.75" customHeight="1" x14ac:dyDescent="0.2">
      <c r="A132" s="17" t="s">
        <v>41</v>
      </c>
      <c r="C132" s="17">
        <v>4</v>
      </c>
      <c r="D132" s="17">
        <v>10</v>
      </c>
      <c r="E132" s="17" t="s">
        <v>73</v>
      </c>
      <c r="F132" s="17" t="s">
        <v>47</v>
      </c>
      <c r="I132" s="17">
        <v>61.025056551724141</v>
      </c>
      <c r="J132" s="17">
        <v>6.8</v>
      </c>
    </row>
    <row r="133" spans="1:10" ht="15.75" customHeight="1" x14ac:dyDescent="0.2">
      <c r="A133" s="17" t="s">
        <v>41</v>
      </c>
      <c r="C133" s="17">
        <v>4</v>
      </c>
      <c r="D133" s="17">
        <v>11</v>
      </c>
      <c r="E133" s="17" t="s">
        <v>74</v>
      </c>
      <c r="F133" s="17" t="s">
        <v>32</v>
      </c>
      <c r="I133" s="17">
        <v>75.565725020689655</v>
      </c>
      <c r="J133" s="17">
        <v>0.8</v>
      </c>
    </row>
    <row r="134" spans="1:10" ht="15.75" customHeight="1" x14ac:dyDescent="0.2">
      <c r="A134" s="17" t="s">
        <v>41</v>
      </c>
      <c r="C134" s="17">
        <v>4</v>
      </c>
      <c r="D134" s="17">
        <v>12</v>
      </c>
      <c r="E134" s="17" t="s">
        <v>75</v>
      </c>
      <c r="F134" s="17" t="s">
        <v>32</v>
      </c>
      <c r="I134" s="17">
        <v>70.012916524137935</v>
      </c>
      <c r="J134" s="17">
        <v>6</v>
      </c>
    </row>
    <row r="135" spans="1:10" ht="15.75" customHeight="1" x14ac:dyDescent="0.2">
      <c r="A135" s="17" t="s">
        <v>41</v>
      </c>
      <c r="C135" s="17">
        <v>4</v>
      </c>
      <c r="D135" s="17">
        <v>13</v>
      </c>
      <c r="E135" s="17" t="s">
        <v>76</v>
      </c>
      <c r="F135" s="17" t="s">
        <v>32</v>
      </c>
      <c r="I135" s="17">
        <v>70.528787089655182</v>
      </c>
      <c r="J135" s="17">
        <v>1.5</v>
      </c>
    </row>
    <row r="136" spans="1:10" ht="15.75" customHeight="1" x14ac:dyDescent="0.2">
      <c r="A136" s="17" t="s">
        <v>41</v>
      </c>
      <c r="C136" s="17">
        <v>4</v>
      </c>
      <c r="D136" s="17">
        <v>14</v>
      </c>
      <c r="E136" s="17" t="s">
        <v>77</v>
      </c>
      <c r="I136" s="17">
        <v>67.100164468965531</v>
      </c>
      <c r="J136" s="17">
        <v>4.5999999999999996</v>
      </c>
    </row>
    <row r="137" spans="1:10" ht="15.75" customHeight="1" x14ac:dyDescent="0.2">
      <c r="A137" s="17" t="s">
        <v>41</v>
      </c>
      <c r="C137" s="17">
        <v>4</v>
      </c>
      <c r="D137" s="17">
        <v>15</v>
      </c>
      <c r="E137" s="17" t="s">
        <v>78</v>
      </c>
      <c r="I137" s="17">
        <v>73.83530151724139</v>
      </c>
      <c r="J137" s="17">
        <v>0.6</v>
      </c>
    </row>
    <row r="138" spans="1:10" ht="15.75" customHeight="1" x14ac:dyDescent="0.2">
      <c r="A138" s="17" t="s">
        <v>41</v>
      </c>
      <c r="C138" s="17">
        <v>4</v>
      </c>
      <c r="D138" s="17">
        <v>16</v>
      </c>
      <c r="E138" s="17" t="s">
        <v>79</v>
      </c>
      <c r="F138" s="17" t="s">
        <v>20</v>
      </c>
      <c r="I138" s="17">
        <v>71.928992413793125</v>
      </c>
      <c r="J138" s="17">
        <v>5.8</v>
      </c>
    </row>
    <row r="139" spans="1:10" ht="15.75" customHeight="1" x14ac:dyDescent="0.2">
      <c r="A139" s="17" t="s">
        <v>41</v>
      </c>
      <c r="C139" s="17">
        <v>4</v>
      </c>
      <c r="D139" s="17">
        <v>17</v>
      </c>
      <c r="E139" s="17" t="s">
        <v>80</v>
      </c>
      <c r="F139" s="17" t="s">
        <v>20</v>
      </c>
      <c r="I139" s="17">
        <v>66.136427006896554</v>
      </c>
      <c r="J139" s="17">
        <v>3.1</v>
      </c>
    </row>
    <row r="140" spans="1:10" ht="15.75" customHeight="1" x14ac:dyDescent="0.2">
      <c r="A140" s="17" t="s">
        <v>41</v>
      </c>
      <c r="C140" s="17">
        <v>4</v>
      </c>
      <c r="D140" s="17">
        <v>18</v>
      </c>
      <c r="E140" s="17" t="s">
        <v>81</v>
      </c>
      <c r="F140" s="17" t="s">
        <v>20</v>
      </c>
      <c r="I140" s="17">
        <v>68.388158565517244</v>
      </c>
      <c r="J140" s="17">
        <v>4</v>
      </c>
    </row>
    <row r="141" spans="1:10" ht="15.75" customHeight="1" x14ac:dyDescent="0.2">
      <c r="A141" s="17" t="s">
        <v>41</v>
      </c>
      <c r="C141" s="17">
        <v>4</v>
      </c>
      <c r="D141" s="17">
        <v>19</v>
      </c>
      <c r="E141" s="17" t="s">
        <v>82</v>
      </c>
      <c r="F141" s="17" t="s">
        <v>20</v>
      </c>
      <c r="I141" s="17">
        <v>66.687055448275856</v>
      </c>
      <c r="J141" s="17">
        <v>1.1000000000000001</v>
      </c>
    </row>
    <row r="142" spans="1:10" ht="15.75" customHeight="1" x14ac:dyDescent="0.2">
      <c r="A142" s="17" t="s">
        <v>41</v>
      </c>
      <c r="C142" s="17">
        <v>4</v>
      </c>
      <c r="D142" s="17">
        <v>20</v>
      </c>
      <c r="E142" s="17" t="s">
        <v>83</v>
      </c>
      <c r="F142" s="17" t="s">
        <v>84</v>
      </c>
      <c r="I142" s="17">
        <v>71.813416551724146</v>
      </c>
      <c r="J142" s="17">
        <v>3.6</v>
      </c>
    </row>
    <row r="143" spans="1:10" ht="15.75" customHeight="1" x14ac:dyDescent="0.2">
      <c r="A143" s="17" t="s">
        <v>41</v>
      </c>
      <c r="C143" s="17">
        <v>4</v>
      </c>
      <c r="D143" s="17">
        <v>21</v>
      </c>
      <c r="E143" s="17" t="s">
        <v>85</v>
      </c>
      <c r="F143" s="17" t="s">
        <v>84</v>
      </c>
      <c r="I143" s="17">
        <v>73.165171806896566</v>
      </c>
      <c r="J143" s="17">
        <v>2.8</v>
      </c>
    </row>
    <row r="144" spans="1:10" ht="15.75" customHeight="1" x14ac:dyDescent="0.2">
      <c r="A144" s="17" t="s">
        <v>41</v>
      </c>
      <c r="C144" s="17">
        <v>4</v>
      </c>
      <c r="D144" s="17">
        <v>22</v>
      </c>
      <c r="E144" s="17" t="s">
        <v>86</v>
      </c>
      <c r="F144" s="17" t="s">
        <v>20</v>
      </c>
      <c r="I144" s="17">
        <v>67.59673511724138</v>
      </c>
      <c r="J144" s="17">
        <v>11.2</v>
      </c>
    </row>
    <row r="145" spans="1:10" ht="15.75" customHeight="1" x14ac:dyDescent="0.2">
      <c r="A145" s="17" t="s">
        <v>41</v>
      </c>
      <c r="C145" s="17">
        <v>4</v>
      </c>
      <c r="D145" s="17">
        <v>23</v>
      </c>
      <c r="E145" s="17" t="s">
        <v>87</v>
      </c>
      <c r="F145" s="17" t="s">
        <v>20</v>
      </c>
      <c r="I145" s="17">
        <v>61.357234096551721</v>
      </c>
      <c r="J145" s="17">
        <v>4</v>
      </c>
    </row>
    <row r="146" spans="1:10" ht="15.75" customHeight="1" x14ac:dyDescent="0.2">
      <c r="A146" s="17" t="s">
        <v>41</v>
      </c>
      <c r="C146" s="17">
        <v>4</v>
      </c>
      <c r="D146" s="17">
        <v>24</v>
      </c>
      <c r="E146" s="17" t="s">
        <v>88</v>
      </c>
      <c r="F146" s="17" t="s">
        <v>20</v>
      </c>
      <c r="I146" s="17">
        <v>66.537566206896557</v>
      </c>
      <c r="J146" s="17">
        <v>4.5</v>
      </c>
    </row>
    <row r="147" spans="1:10" ht="15.75" customHeight="1" x14ac:dyDescent="0.2">
      <c r="A147" s="17" t="s">
        <v>41</v>
      </c>
      <c r="C147" s="17">
        <v>4</v>
      </c>
      <c r="D147" s="17">
        <v>25</v>
      </c>
      <c r="E147" s="17" t="s">
        <v>89</v>
      </c>
      <c r="F147" s="17" t="s">
        <v>20</v>
      </c>
      <c r="I147" s="17">
        <v>65.887500800000012</v>
      </c>
      <c r="J147" s="17">
        <v>4.5</v>
      </c>
    </row>
    <row r="148" spans="1:10" ht="15.75" customHeight="1" x14ac:dyDescent="0.2">
      <c r="A148" s="17" t="s">
        <v>41</v>
      </c>
      <c r="C148" s="17">
        <v>4</v>
      </c>
      <c r="D148" s="17">
        <v>26</v>
      </c>
      <c r="E148" s="17" t="s">
        <v>90</v>
      </c>
      <c r="F148" s="17" t="s">
        <v>91</v>
      </c>
      <c r="I148" s="17">
        <v>72.468031558620694</v>
      </c>
      <c r="J148" s="17">
        <v>5</v>
      </c>
    </row>
    <row r="149" spans="1:10" ht="15.75" customHeight="1" x14ac:dyDescent="0.2">
      <c r="A149" s="17" t="s">
        <v>41</v>
      </c>
      <c r="C149" s="17">
        <v>4</v>
      </c>
      <c r="D149" s="17">
        <v>27</v>
      </c>
      <c r="E149" s="17" t="s">
        <v>92</v>
      </c>
      <c r="F149" s="17" t="s">
        <v>91</v>
      </c>
      <c r="I149" s="17">
        <v>72.811357793103454</v>
      </c>
      <c r="J149" s="17">
        <v>1.6</v>
      </c>
    </row>
    <row r="150" spans="1:10" ht="15.75" customHeight="1" x14ac:dyDescent="0.2">
      <c r="A150" s="17" t="s">
        <v>41</v>
      </c>
      <c r="C150" s="17">
        <v>4</v>
      </c>
      <c r="D150" s="17">
        <v>28</v>
      </c>
      <c r="E150" s="17" t="s">
        <v>93</v>
      </c>
      <c r="F150" s="17" t="s">
        <v>91</v>
      </c>
      <c r="I150" s="17">
        <v>72.368194041379326</v>
      </c>
      <c r="J150" s="17">
        <v>5.5</v>
      </c>
    </row>
    <row r="151" spans="1:10" ht="15.75" customHeight="1" x14ac:dyDescent="0.2">
      <c r="A151" s="17" t="s">
        <v>41</v>
      </c>
      <c r="C151" s="17">
        <v>4</v>
      </c>
      <c r="D151" s="17">
        <v>29</v>
      </c>
      <c r="E151" s="17" t="s">
        <v>94</v>
      </c>
      <c r="F151" s="17" t="s">
        <v>91</v>
      </c>
      <c r="I151" s="17">
        <v>76.837169655172417</v>
      </c>
      <c r="J151" s="17">
        <v>4</v>
      </c>
    </row>
    <row r="152" spans="1:10" ht="15.75" customHeight="1" x14ac:dyDescent="0.2">
      <c r="A152" s="17" t="s">
        <v>41</v>
      </c>
      <c r="C152" s="17">
        <v>4</v>
      </c>
      <c r="D152" s="17">
        <v>30</v>
      </c>
      <c r="E152" s="17" t="s">
        <v>95</v>
      </c>
      <c r="F152" s="17" t="s">
        <v>32</v>
      </c>
      <c r="I152" s="17">
        <v>66.82859040000001</v>
      </c>
      <c r="J152" s="17">
        <v>2.8</v>
      </c>
    </row>
    <row r="153" spans="1:10" ht="15.75" customHeight="1" x14ac:dyDescent="0.2">
      <c r="A153" s="17" t="s">
        <v>41</v>
      </c>
      <c r="C153" s="17">
        <v>4</v>
      </c>
      <c r="D153" s="17">
        <v>31</v>
      </c>
      <c r="E153" s="17" t="s">
        <v>96</v>
      </c>
      <c r="F153" s="17" t="s">
        <v>84</v>
      </c>
      <c r="I153" s="17">
        <v>71.76652529655172</v>
      </c>
      <c r="J153" s="17">
        <v>1.5</v>
      </c>
    </row>
    <row r="154" spans="1:10" ht="15.75" customHeight="1" x14ac:dyDescent="0.2">
      <c r="A154" s="17" t="s">
        <v>41</v>
      </c>
      <c r="C154" s="17">
        <v>4</v>
      </c>
      <c r="D154" s="17">
        <v>32</v>
      </c>
      <c r="E154" s="17" t="s">
        <v>97</v>
      </c>
      <c r="F154" s="17" t="s">
        <v>84</v>
      </c>
      <c r="I154" s="17">
        <v>68.802919862068975</v>
      </c>
      <c r="J154" s="17">
        <v>1.1000000000000001</v>
      </c>
    </row>
    <row r="155" spans="1:10" ht="15.75" customHeight="1" x14ac:dyDescent="0.2">
      <c r="A155" s="17" t="s">
        <v>41</v>
      </c>
      <c r="C155" s="17">
        <v>4</v>
      </c>
      <c r="D155" s="17">
        <v>33</v>
      </c>
      <c r="E155" s="17" t="s">
        <v>98</v>
      </c>
      <c r="F155" s="17" t="s">
        <v>84</v>
      </c>
      <c r="I155" s="17">
        <v>78.371503062068982</v>
      </c>
      <c r="J155" s="17">
        <v>1.2</v>
      </c>
    </row>
    <row r="156" spans="1:10" ht="15.75" customHeight="1" x14ac:dyDescent="0.2">
      <c r="A156" s="17" t="s">
        <v>41</v>
      </c>
      <c r="C156" s="17">
        <v>4</v>
      </c>
      <c r="D156" s="17">
        <v>34</v>
      </c>
      <c r="E156" s="17" t="s">
        <v>98</v>
      </c>
      <c r="F156" s="17" t="s">
        <v>84</v>
      </c>
      <c r="I156" s="17">
        <v>75.485574620689661</v>
      </c>
      <c r="J156" s="17">
        <v>2</v>
      </c>
    </row>
    <row r="157" spans="1:10" ht="15.75" customHeight="1" x14ac:dyDescent="0.2">
      <c r="A157" s="17" t="s">
        <v>41</v>
      </c>
      <c r="C157" s="17">
        <v>4</v>
      </c>
      <c r="D157" s="17">
        <v>35</v>
      </c>
      <c r="E157" s="17" t="s">
        <v>99</v>
      </c>
      <c r="F157" s="13" t="s">
        <v>29</v>
      </c>
      <c r="G157" s="13" t="s">
        <v>29</v>
      </c>
      <c r="I157" s="17">
        <v>64.933440000000004</v>
      </c>
      <c r="J157" s="17">
        <v>7.8</v>
      </c>
    </row>
    <row r="158" spans="1:10" ht="15.75" customHeight="1" x14ac:dyDescent="0.2">
      <c r="A158" s="17" t="s">
        <v>41</v>
      </c>
      <c r="C158" s="17">
        <v>4</v>
      </c>
      <c r="D158" s="17">
        <v>36</v>
      </c>
      <c r="E158" s="17" t="s">
        <v>99</v>
      </c>
      <c r="F158" s="13" t="s">
        <v>29</v>
      </c>
      <c r="G158" s="13" t="s">
        <v>29</v>
      </c>
      <c r="I158" s="17">
        <v>65.201115365517254</v>
      </c>
      <c r="J158" s="17">
        <v>8.6</v>
      </c>
    </row>
    <row r="159" spans="1:10" ht="15.75" customHeight="1" x14ac:dyDescent="0.2">
      <c r="A159" s="17" t="s">
        <v>41</v>
      </c>
      <c r="C159" s="17">
        <v>4</v>
      </c>
      <c r="D159" s="17">
        <v>37</v>
      </c>
      <c r="E159" s="17" t="s">
        <v>99</v>
      </c>
      <c r="F159" s="13" t="s">
        <v>29</v>
      </c>
      <c r="G159" s="13" t="s">
        <v>29</v>
      </c>
      <c r="I159" s="17">
        <v>67.799921655172426</v>
      </c>
      <c r="J159" s="17">
        <v>4.5999999999999996</v>
      </c>
    </row>
    <row r="160" spans="1:10" ht="15.75" customHeight="1" x14ac:dyDescent="0.2">
      <c r="A160" s="17" t="s">
        <v>41</v>
      </c>
      <c r="C160" s="17">
        <v>4</v>
      </c>
      <c r="D160" s="17">
        <v>38</v>
      </c>
      <c r="E160" s="17" t="s">
        <v>99</v>
      </c>
      <c r="F160" s="13" t="s">
        <v>29</v>
      </c>
      <c r="G160" s="13" t="s">
        <v>29</v>
      </c>
      <c r="I160" s="17">
        <v>70.312539227586214</v>
      </c>
      <c r="J160" s="17">
        <v>3.7</v>
      </c>
    </row>
    <row r="161" spans="1:10" ht="15.75" customHeight="1" x14ac:dyDescent="0.2">
      <c r="A161" s="17" t="s">
        <v>41</v>
      </c>
      <c r="C161" s="17">
        <v>4</v>
      </c>
      <c r="D161" s="17">
        <v>39</v>
      </c>
      <c r="E161" s="17" t="s">
        <v>99</v>
      </c>
      <c r="F161" s="13" t="s">
        <v>29</v>
      </c>
      <c r="G161" s="13" t="s">
        <v>29</v>
      </c>
      <c r="I161" s="17">
        <v>63.613228193103446</v>
      </c>
      <c r="J161" s="17">
        <v>4.5</v>
      </c>
    </row>
    <row r="162" spans="1:10" ht="15.75" customHeight="1" x14ac:dyDescent="0.2">
      <c r="A162" s="17" t="s">
        <v>41</v>
      </c>
      <c r="C162" s="17">
        <v>4</v>
      </c>
      <c r="D162" s="17">
        <v>40</v>
      </c>
      <c r="E162" s="17" t="s">
        <v>100</v>
      </c>
      <c r="F162" s="17" t="s">
        <v>91</v>
      </c>
      <c r="I162" s="17">
        <v>74.333187310344826</v>
      </c>
      <c r="J162" s="17">
        <v>4.3</v>
      </c>
    </row>
    <row r="163" spans="1:10" ht="15.75" customHeight="1" x14ac:dyDescent="0.2">
      <c r="A163" s="17" t="s">
        <v>41</v>
      </c>
      <c r="C163" s="17">
        <v>5</v>
      </c>
      <c r="D163" s="17">
        <v>1</v>
      </c>
      <c r="E163" s="17" t="s">
        <v>64</v>
      </c>
      <c r="F163" s="17" t="s">
        <v>20</v>
      </c>
      <c r="I163" s="17">
        <v>63.047822731034493</v>
      </c>
      <c r="J163" s="17">
        <v>9.9</v>
      </c>
    </row>
    <row r="164" spans="1:10" ht="15.75" customHeight="1" x14ac:dyDescent="0.2">
      <c r="A164" s="17" t="s">
        <v>41</v>
      </c>
      <c r="C164" s="17">
        <v>5</v>
      </c>
      <c r="D164" s="17">
        <v>2</v>
      </c>
      <c r="E164" s="17" t="s">
        <v>65</v>
      </c>
      <c r="F164" s="17" t="s">
        <v>20</v>
      </c>
      <c r="I164" s="17">
        <v>66.730735613793101</v>
      </c>
      <c r="J164" s="17">
        <v>1.3</v>
      </c>
    </row>
    <row r="165" spans="1:10" ht="15.75" customHeight="1" x14ac:dyDescent="0.2">
      <c r="A165" s="17" t="s">
        <v>41</v>
      </c>
      <c r="C165" s="17">
        <v>5</v>
      </c>
      <c r="D165" s="17">
        <v>3</v>
      </c>
      <c r="E165" s="17" t="s">
        <v>104</v>
      </c>
      <c r="F165" s="17" t="s">
        <v>32</v>
      </c>
      <c r="I165" s="17">
        <v>71.555534675862091</v>
      </c>
      <c r="J165" s="17">
        <v>4.0999999999999996</v>
      </c>
    </row>
    <row r="166" spans="1:10" ht="15.75" customHeight="1" x14ac:dyDescent="0.2">
      <c r="A166" s="17" t="s">
        <v>41</v>
      </c>
      <c r="C166" s="17">
        <v>5</v>
      </c>
      <c r="D166" s="17">
        <v>4</v>
      </c>
      <c r="E166" s="17" t="s">
        <v>67</v>
      </c>
      <c r="F166" s="17" t="s">
        <v>32</v>
      </c>
      <c r="I166" s="17">
        <v>71.674725517241384</v>
      </c>
      <c r="J166" s="17">
        <v>2.1</v>
      </c>
    </row>
    <row r="167" spans="1:10" ht="15.75" customHeight="1" x14ac:dyDescent="0.2">
      <c r="A167" s="17" t="s">
        <v>41</v>
      </c>
      <c r="C167" s="17">
        <v>5</v>
      </c>
      <c r="D167" s="17">
        <v>5</v>
      </c>
      <c r="E167" s="17" t="s">
        <v>68</v>
      </c>
      <c r="F167" s="17" t="s">
        <v>47</v>
      </c>
      <c r="I167" s="17">
        <v>66.499196689655179</v>
      </c>
      <c r="J167" s="17">
        <v>20.3</v>
      </c>
    </row>
    <row r="168" spans="1:10" ht="15.75" customHeight="1" x14ac:dyDescent="0.2">
      <c r="A168" s="17" t="s">
        <v>41</v>
      </c>
      <c r="C168" s="17">
        <v>5</v>
      </c>
      <c r="D168" s="17">
        <v>6</v>
      </c>
      <c r="E168" s="17" t="s">
        <v>69</v>
      </c>
      <c r="F168" s="17" t="s">
        <v>47</v>
      </c>
      <c r="I168" s="17">
        <v>67.589718786206902</v>
      </c>
      <c r="J168" s="17">
        <v>2.7</v>
      </c>
    </row>
    <row r="169" spans="1:10" ht="15.75" customHeight="1" x14ac:dyDescent="0.2">
      <c r="A169" s="17" t="s">
        <v>41</v>
      </c>
      <c r="C169" s="17">
        <v>5</v>
      </c>
      <c r="D169" s="17">
        <v>7</v>
      </c>
      <c r="E169" s="17" t="s">
        <v>70</v>
      </c>
      <c r="F169" s="17" t="s">
        <v>47</v>
      </c>
      <c r="I169" s="17">
        <v>65.010626317241375</v>
      </c>
      <c r="J169" s="17">
        <v>9.3000000000000007</v>
      </c>
    </row>
    <row r="170" spans="1:10" ht="15.75" customHeight="1" x14ac:dyDescent="0.2">
      <c r="A170" s="17" t="s">
        <v>41</v>
      </c>
      <c r="C170" s="17">
        <v>5</v>
      </c>
      <c r="D170" s="17">
        <v>8</v>
      </c>
      <c r="E170" s="17" t="s">
        <v>71</v>
      </c>
      <c r="F170" s="17" t="s">
        <v>47</v>
      </c>
      <c r="I170" s="17">
        <v>70.021915586206902</v>
      </c>
      <c r="J170" s="17">
        <v>10.199999999999999</v>
      </c>
    </row>
    <row r="171" spans="1:10" ht="15.75" customHeight="1" x14ac:dyDescent="0.2">
      <c r="A171" s="17" t="s">
        <v>41</v>
      </c>
      <c r="C171" s="17">
        <v>5</v>
      </c>
      <c r="D171" s="17">
        <v>9</v>
      </c>
      <c r="E171" s="17" t="s">
        <v>72</v>
      </c>
      <c r="F171" s="17" t="s">
        <v>47</v>
      </c>
      <c r="I171" s="17">
        <v>67.075730813793101</v>
      </c>
      <c r="J171" s="17">
        <v>6.8</v>
      </c>
    </row>
    <row r="172" spans="1:10" ht="15.75" customHeight="1" x14ac:dyDescent="0.2">
      <c r="A172" s="17" t="s">
        <v>41</v>
      </c>
      <c r="C172" s="17">
        <v>5</v>
      </c>
      <c r="D172" s="17">
        <v>10</v>
      </c>
      <c r="E172" s="17" t="s">
        <v>73</v>
      </c>
      <c r="F172" s="17" t="s">
        <v>47</v>
      </c>
      <c r="I172" s="17">
        <v>71.003711255172419</v>
      </c>
      <c r="J172" s="17">
        <v>10.9</v>
      </c>
    </row>
    <row r="173" spans="1:10" ht="15.75" customHeight="1" x14ac:dyDescent="0.2">
      <c r="A173" s="17" t="s">
        <v>41</v>
      </c>
      <c r="C173" s="17">
        <v>5</v>
      </c>
      <c r="D173" s="17">
        <v>11</v>
      </c>
      <c r="E173" s="17" t="s">
        <v>74</v>
      </c>
      <c r="F173" s="17" t="s">
        <v>32</v>
      </c>
      <c r="I173" s="17">
        <v>76.236208551724133</v>
      </c>
      <c r="J173" s="17">
        <v>1.4</v>
      </c>
    </row>
    <row r="174" spans="1:10" ht="15.75" customHeight="1" x14ac:dyDescent="0.2">
      <c r="A174" s="17" t="s">
        <v>41</v>
      </c>
      <c r="C174" s="17">
        <v>5</v>
      </c>
      <c r="D174" s="17">
        <v>12</v>
      </c>
      <c r="E174" s="17" t="s">
        <v>75</v>
      </c>
      <c r="F174" s="17" t="s">
        <v>32</v>
      </c>
      <c r="I174" s="17">
        <v>69.7354076137931</v>
      </c>
      <c r="J174" s="17">
        <v>4.8</v>
      </c>
    </row>
    <row r="175" spans="1:10" ht="15.75" customHeight="1" x14ac:dyDescent="0.2">
      <c r="A175" s="17" t="s">
        <v>41</v>
      </c>
      <c r="C175" s="17">
        <v>5</v>
      </c>
      <c r="D175" s="17">
        <v>13</v>
      </c>
      <c r="E175" s="17" t="s">
        <v>76</v>
      </c>
      <c r="F175" s="17" t="s">
        <v>32</v>
      </c>
      <c r="I175" s="17">
        <v>74.577724137931042</v>
      </c>
      <c r="J175" s="17">
        <v>1.4</v>
      </c>
    </row>
    <row r="176" spans="1:10" ht="15.75" customHeight="1" x14ac:dyDescent="0.2">
      <c r="A176" s="17" t="s">
        <v>41</v>
      </c>
      <c r="C176" s="17">
        <v>5</v>
      </c>
      <c r="D176" s="17">
        <v>14</v>
      </c>
      <c r="E176" s="17" t="s">
        <v>77</v>
      </c>
      <c r="I176" s="17">
        <v>65.23836</v>
      </c>
      <c r="J176" s="17">
        <v>10</v>
      </c>
    </row>
    <row r="177" spans="1:10" ht="15.75" customHeight="1" x14ac:dyDescent="0.2">
      <c r="A177" s="17" t="s">
        <v>41</v>
      </c>
      <c r="C177" s="17">
        <v>5</v>
      </c>
      <c r="D177" s="17">
        <v>15</v>
      </c>
      <c r="E177" s="17" t="s">
        <v>78</v>
      </c>
      <c r="I177" s="17">
        <v>76.164503117241381</v>
      </c>
      <c r="J177" s="17">
        <v>0.6</v>
      </c>
    </row>
    <row r="178" spans="1:10" ht="15.75" customHeight="1" x14ac:dyDescent="0.2">
      <c r="A178" s="17" t="s">
        <v>41</v>
      </c>
      <c r="C178" s="17">
        <v>5</v>
      </c>
      <c r="D178" s="17">
        <v>16</v>
      </c>
      <c r="E178" s="17" t="s">
        <v>79</v>
      </c>
      <c r="F178" s="17" t="s">
        <v>20</v>
      </c>
      <c r="I178" s="17">
        <v>63.678638289655183</v>
      </c>
      <c r="J178" s="17">
        <v>15.5</v>
      </c>
    </row>
    <row r="179" spans="1:10" ht="15.75" customHeight="1" x14ac:dyDescent="0.2">
      <c r="A179" s="17" t="s">
        <v>41</v>
      </c>
      <c r="C179" s="17">
        <v>5</v>
      </c>
      <c r="D179" s="17">
        <v>17</v>
      </c>
      <c r="E179" s="17" t="s">
        <v>80</v>
      </c>
      <c r="F179" s="17" t="s">
        <v>20</v>
      </c>
      <c r="I179" s="17">
        <v>61.886272800000008</v>
      </c>
      <c r="J179" s="17">
        <v>6.9</v>
      </c>
    </row>
    <row r="180" spans="1:10" ht="15.75" customHeight="1" x14ac:dyDescent="0.2">
      <c r="A180" s="17" t="s">
        <v>41</v>
      </c>
      <c r="C180" s="17">
        <v>5</v>
      </c>
      <c r="D180" s="17">
        <v>18</v>
      </c>
      <c r="E180" s="17" t="s">
        <v>81</v>
      </c>
      <c r="F180" s="17" t="s">
        <v>20</v>
      </c>
      <c r="I180" s="17">
        <v>64.598762344827591</v>
      </c>
      <c r="J180" s="17">
        <v>8.1</v>
      </c>
    </row>
    <row r="181" spans="1:10" ht="15.75" customHeight="1" x14ac:dyDescent="0.2">
      <c r="A181" s="17" t="s">
        <v>41</v>
      </c>
      <c r="C181" s="17">
        <v>5</v>
      </c>
      <c r="D181" s="17">
        <v>19</v>
      </c>
      <c r="E181" s="17" t="s">
        <v>82</v>
      </c>
      <c r="F181" s="17" t="s">
        <v>20</v>
      </c>
      <c r="I181" s="17">
        <v>68.066201765517249</v>
      </c>
      <c r="J181" s="17">
        <v>4.2</v>
      </c>
    </row>
    <row r="182" spans="1:10" ht="15.75" customHeight="1" x14ac:dyDescent="0.2">
      <c r="A182" s="17" t="s">
        <v>41</v>
      </c>
      <c r="C182" s="17">
        <v>5</v>
      </c>
      <c r="D182" s="17">
        <v>20</v>
      </c>
      <c r="E182" s="17" t="s">
        <v>83</v>
      </c>
      <c r="F182" s="17" t="s">
        <v>84</v>
      </c>
      <c r="I182" s="17">
        <v>62.885786206896569</v>
      </c>
      <c r="J182" s="17">
        <v>7.4</v>
      </c>
    </row>
    <row r="183" spans="1:10" ht="15.75" customHeight="1" x14ac:dyDescent="0.2">
      <c r="A183" s="17" t="s">
        <v>41</v>
      </c>
      <c r="C183" s="17">
        <v>5</v>
      </c>
      <c r="D183" s="17">
        <v>21</v>
      </c>
      <c r="E183" s="17" t="s">
        <v>85</v>
      </c>
      <c r="F183" s="17" t="s">
        <v>84</v>
      </c>
      <c r="I183" s="17">
        <v>76.243248248275862</v>
      </c>
      <c r="J183" s="17">
        <v>2.6</v>
      </c>
    </row>
    <row r="184" spans="1:10" ht="15.75" customHeight="1" x14ac:dyDescent="0.2">
      <c r="A184" s="17" t="s">
        <v>41</v>
      </c>
      <c r="C184" s="17">
        <v>5</v>
      </c>
      <c r="D184" s="17">
        <v>22</v>
      </c>
      <c r="E184" s="17" t="s">
        <v>86</v>
      </c>
      <c r="F184" s="17" t="s">
        <v>20</v>
      </c>
      <c r="I184" s="17">
        <v>71.071988634482764</v>
      </c>
      <c r="J184" s="17">
        <v>8.1</v>
      </c>
    </row>
    <row r="185" spans="1:10" ht="15.75" customHeight="1" x14ac:dyDescent="0.2">
      <c r="A185" s="17" t="s">
        <v>41</v>
      </c>
      <c r="C185" s="17">
        <v>5</v>
      </c>
      <c r="D185" s="17">
        <v>23</v>
      </c>
      <c r="E185" s="17" t="s">
        <v>87</v>
      </c>
      <c r="F185" s="17" t="s">
        <v>20</v>
      </c>
      <c r="I185" s="17">
        <v>66.119934289655177</v>
      </c>
      <c r="J185" s="17">
        <v>3</v>
      </c>
    </row>
    <row r="186" spans="1:10" ht="15.75" customHeight="1" x14ac:dyDescent="0.2">
      <c r="A186" s="17" t="s">
        <v>41</v>
      </c>
      <c r="C186" s="17">
        <v>5</v>
      </c>
      <c r="D186" s="17">
        <v>24</v>
      </c>
      <c r="E186" s="17" t="s">
        <v>88</v>
      </c>
      <c r="F186" s="17" t="s">
        <v>20</v>
      </c>
      <c r="I186" s="17">
        <v>69.653261131034498</v>
      </c>
      <c r="J186" s="17">
        <v>8.6</v>
      </c>
    </row>
    <row r="187" spans="1:10" ht="15.75" customHeight="1" x14ac:dyDescent="0.2">
      <c r="A187" s="17" t="s">
        <v>41</v>
      </c>
      <c r="C187" s="17">
        <v>5</v>
      </c>
      <c r="D187" s="17">
        <v>25</v>
      </c>
      <c r="E187" s="17" t="s">
        <v>89</v>
      </c>
      <c r="F187" s="17" t="s">
        <v>20</v>
      </c>
      <c r="I187" s="17">
        <v>71.188656000000009</v>
      </c>
      <c r="J187" s="17">
        <v>2.5</v>
      </c>
    </row>
    <row r="188" spans="1:10" ht="15.75" customHeight="1" x14ac:dyDescent="0.2">
      <c r="A188" s="17" t="s">
        <v>41</v>
      </c>
      <c r="C188" s="17">
        <v>5</v>
      </c>
      <c r="D188" s="17">
        <v>26</v>
      </c>
      <c r="E188" s="17" t="s">
        <v>90</v>
      </c>
      <c r="F188" s="17" t="s">
        <v>91</v>
      </c>
      <c r="I188" s="17">
        <v>71.679632275862076</v>
      </c>
      <c r="J188" s="17">
        <v>2</v>
      </c>
    </row>
    <row r="189" spans="1:10" ht="15.75" customHeight="1" x14ac:dyDescent="0.2">
      <c r="A189" s="17" t="s">
        <v>41</v>
      </c>
      <c r="C189" s="17">
        <v>5</v>
      </c>
      <c r="D189" s="17">
        <v>27</v>
      </c>
      <c r="E189" s="17" t="s">
        <v>92</v>
      </c>
      <c r="F189" s="17" t="s">
        <v>91</v>
      </c>
      <c r="I189" s="17">
        <v>69.94206893793104</v>
      </c>
      <c r="J189" s="17">
        <v>5.7</v>
      </c>
    </row>
    <row r="190" spans="1:10" ht="15.75" customHeight="1" x14ac:dyDescent="0.2">
      <c r="A190" s="17" t="s">
        <v>41</v>
      </c>
      <c r="C190" s="17">
        <v>5</v>
      </c>
      <c r="D190" s="17">
        <v>28</v>
      </c>
      <c r="E190" s="17" t="s">
        <v>93</v>
      </c>
      <c r="F190" s="17" t="s">
        <v>91</v>
      </c>
      <c r="I190" s="17">
        <v>73.181370786206898</v>
      </c>
      <c r="J190" s="17">
        <v>3</v>
      </c>
    </row>
    <row r="191" spans="1:10" ht="15.75" customHeight="1" x14ac:dyDescent="0.2">
      <c r="A191" s="17" t="s">
        <v>41</v>
      </c>
      <c r="C191" s="17">
        <v>5</v>
      </c>
      <c r="D191" s="17">
        <v>29</v>
      </c>
      <c r="E191" s="17" t="s">
        <v>94</v>
      </c>
      <c r="F191" s="17" t="s">
        <v>91</v>
      </c>
      <c r="I191" s="17">
        <v>68.349371806896571</v>
      </c>
      <c r="J191" s="17">
        <v>5.8</v>
      </c>
    </row>
    <row r="192" spans="1:10" ht="15.75" customHeight="1" x14ac:dyDescent="0.2">
      <c r="A192" s="17" t="s">
        <v>41</v>
      </c>
      <c r="C192" s="17">
        <v>5</v>
      </c>
      <c r="D192" s="17">
        <v>30</v>
      </c>
      <c r="E192" s="17" t="s">
        <v>95</v>
      </c>
      <c r="F192" s="17" t="s">
        <v>32</v>
      </c>
      <c r="I192" s="17">
        <v>69.432480358620694</v>
      </c>
      <c r="J192" s="17">
        <v>7.2</v>
      </c>
    </row>
    <row r="193" spans="1:10" ht="15.75" customHeight="1" x14ac:dyDescent="0.2">
      <c r="A193" s="17" t="s">
        <v>41</v>
      </c>
      <c r="C193" s="17">
        <v>5</v>
      </c>
      <c r="D193" s="17">
        <v>31</v>
      </c>
      <c r="E193" s="17" t="s">
        <v>96</v>
      </c>
      <c r="F193" s="17" t="s">
        <v>84</v>
      </c>
      <c r="I193" s="17">
        <v>71.041222924137941</v>
      </c>
      <c r="J193" s="17">
        <v>7.1</v>
      </c>
    </row>
    <row r="194" spans="1:10" ht="15.75" customHeight="1" x14ac:dyDescent="0.2">
      <c r="A194" s="17" t="s">
        <v>41</v>
      </c>
      <c r="C194" s="17">
        <v>5</v>
      </c>
      <c r="D194" s="17">
        <v>32</v>
      </c>
      <c r="E194" s="17" t="s">
        <v>97</v>
      </c>
      <c r="F194" s="17" t="s">
        <v>84</v>
      </c>
      <c r="I194" s="17">
        <v>66.18532435862069</v>
      </c>
      <c r="J194" s="17">
        <v>1.1000000000000001</v>
      </c>
    </row>
    <row r="195" spans="1:10" ht="15.75" customHeight="1" x14ac:dyDescent="0.2">
      <c r="A195" s="17" t="s">
        <v>41</v>
      </c>
      <c r="C195" s="17">
        <v>5</v>
      </c>
      <c r="D195" s="17">
        <v>33</v>
      </c>
      <c r="E195" s="17" t="s">
        <v>98</v>
      </c>
      <c r="F195" s="17" t="s">
        <v>84</v>
      </c>
      <c r="I195" s="17">
        <v>78.757935337931045</v>
      </c>
      <c r="J195" s="17">
        <v>3</v>
      </c>
    </row>
    <row r="196" spans="1:10" ht="15.75" customHeight="1" x14ac:dyDescent="0.2">
      <c r="A196" s="17" t="s">
        <v>41</v>
      </c>
      <c r="C196" s="17">
        <v>5</v>
      </c>
      <c r="D196" s="17">
        <v>34</v>
      </c>
      <c r="E196" s="17" t="s">
        <v>98</v>
      </c>
      <c r="F196" s="17" t="s">
        <v>84</v>
      </c>
      <c r="I196" s="17">
        <v>78.126295310344844</v>
      </c>
      <c r="J196" s="17">
        <v>1.4</v>
      </c>
    </row>
    <row r="197" spans="1:10" ht="15.75" customHeight="1" x14ac:dyDescent="0.2">
      <c r="A197" s="17" t="s">
        <v>41</v>
      </c>
      <c r="C197" s="17">
        <v>5</v>
      </c>
      <c r="D197" s="17">
        <v>35</v>
      </c>
      <c r="E197" s="17" t="s">
        <v>99</v>
      </c>
      <c r="F197" s="13" t="s">
        <v>29</v>
      </c>
      <c r="G197" s="13" t="s">
        <v>29</v>
      </c>
      <c r="I197" s="17">
        <v>68.980180689655171</v>
      </c>
      <c r="J197" s="17">
        <v>4</v>
      </c>
    </row>
    <row r="198" spans="1:10" ht="15.75" customHeight="1" x14ac:dyDescent="0.2">
      <c r="A198" s="17" t="s">
        <v>41</v>
      </c>
      <c r="C198" s="17">
        <v>5</v>
      </c>
      <c r="D198" s="17">
        <v>36</v>
      </c>
      <c r="E198" s="17" t="s">
        <v>99</v>
      </c>
      <c r="F198" s="13" t="s">
        <v>29</v>
      </c>
      <c r="G198" s="13" t="s">
        <v>29</v>
      </c>
      <c r="I198" s="17">
        <v>65.026548248275859</v>
      </c>
      <c r="J198" s="17">
        <v>5.4</v>
      </c>
    </row>
    <row r="199" spans="1:10" ht="15.75" customHeight="1" x14ac:dyDescent="0.2">
      <c r="A199" s="17" t="s">
        <v>41</v>
      </c>
      <c r="C199" s="17">
        <v>5</v>
      </c>
      <c r="D199" s="17">
        <v>37</v>
      </c>
      <c r="E199" s="17" t="s">
        <v>99</v>
      </c>
      <c r="F199" s="13" t="s">
        <v>29</v>
      </c>
      <c r="G199" s="13" t="s">
        <v>29</v>
      </c>
      <c r="I199" s="17">
        <v>65.720764468965527</v>
      </c>
      <c r="J199" s="17">
        <v>7</v>
      </c>
    </row>
    <row r="200" spans="1:10" ht="15.75" customHeight="1" x14ac:dyDescent="0.2">
      <c r="A200" s="17" t="s">
        <v>41</v>
      </c>
      <c r="C200" s="17">
        <v>5</v>
      </c>
      <c r="D200" s="17">
        <v>38</v>
      </c>
      <c r="E200" s="17" t="s">
        <v>99</v>
      </c>
      <c r="F200" s="13" t="s">
        <v>29</v>
      </c>
      <c r="G200" s="13" t="s">
        <v>29</v>
      </c>
      <c r="I200" s="17">
        <v>62.821781379310345</v>
      </c>
      <c r="J200" s="17">
        <v>4.5999999999999996</v>
      </c>
    </row>
    <row r="201" spans="1:10" ht="15.75" customHeight="1" x14ac:dyDescent="0.2">
      <c r="A201" s="17" t="s">
        <v>41</v>
      </c>
      <c r="C201" s="17">
        <v>5</v>
      </c>
      <c r="D201" s="17">
        <v>39</v>
      </c>
      <c r="E201" s="17" t="s">
        <v>99</v>
      </c>
      <c r="F201" s="13" t="s">
        <v>29</v>
      </c>
      <c r="G201" s="13" t="s">
        <v>29</v>
      </c>
      <c r="I201" s="17">
        <v>60.651742344827589</v>
      </c>
      <c r="J201" s="17">
        <v>19.3</v>
      </c>
    </row>
    <row r="202" spans="1:10" ht="15.75" customHeight="1" x14ac:dyDescent="0.2">
      <c r="A202" s="17" t="s">
        <v>41</v>
      </c>
      <c r="C202" s="17">
        <v>5</v>
      </c>
      <c r="D202" s="17">
        <v>40</v>
      </c>
      <c r="E202" s="17" t="s">
        <v>100</v>
      </c>
      <c r="F202" s="17" t="s">
        <v>91</v>
      </c>
      <c r="I202" s="17">
        <v>62.974391586206906</v>
      </c>
      <c r="J202" s="17">
        <v>8.4</v>
      </c>
    </row>
    <row r="203" spans="1:10" ht="15.75" customHeight="1" x14ac:dyDescent="0.2">
      <c r="A203" s="17" t="s">
        <v>41</v>
      </c>
      <c r="C203" s="17">
        <v>6</v>
      </c>
      <c r="D203" s="17">
        <v>1</v>
      </c>
      <c r="E203" s="17" t="s">
        <v>64</v>
      </c>
      <c r="F203" s="17" t="s">
        <v>20</v>
      </c>
      <c r="I203" s="17">
        <v>66.498869572413795</v>
      </c>
      <c r="J203" s="17">
        <v>4.9000000000000004</v>
      </c>
    </row>
    <row r="204" spans="1:10" ht="15.75" customHeight="1" x14ac:dyDescent="0.2">
      <c r="A204" s="17" t="s">
        <v>41</v>
      </c>
      <c r="C204" s="17">
        <v>6</v>
      </c>
      <c r="D204" s="17">
        <v>2</v>
      </c>
      <c r="E204" s="17" t="s">
        <v>65</v>
      </c>
      <c r="F204" s="17" t="s">
        <v>20</v>
      </c>
      <c r="I204" s="17">
        <v>68.501154206896572</v>
      </c>
      <c r="J204" s="17">
        <v>3.4</v>
      </c>
    </row>
    <row r="205" spans="1:10" ht="15.75" customHeight="1" x14ac:dyDescent="0.2">
      <c r="A205" s="17" t="s">
        <v>41</v>
      </c>
      <c r="C205" s="17">
        <v>6</v>
      </c>
      <c r="D205" s="17">
        <v>3</v>
      </c>
      <c r="E205" s="17" t="s">
        <v>105</v>
      </c>
      <c r="F205" s="17" t="s">
        <v>32</v>
      </c>
      <c r="I205" s="17">
        <v>70.21994168275863</v>
      </c>
      <c r="J205" s="17">
        <v>3.8</v>
      </c>
    </row>
    <row r="206" spans="1:10" ht="15.75" customHeight="1" x14ac:dyDescent="0.2">
      <c r="A206" s="17" t="s">
        <v>41</v>
      </c>
      <c r="C206" s="17">
        <v>6</v>
      </c>
      <c r="D206" s="17">
        <v>4</v>
      </c>
      <c r="E206" s="17" t="s">
        <v>67</v>
      </c>
      <c r="F206" s="17" t="s">
        <v>32</v>
      </c>
      <c r="I206" s="17">
        <v>73.093159282758634</v>
      </c>
      <c r="J206" s="17">
        <v>0.8</v>
      </c>
    </row>
    <row r="207" spans="1:10" ht="15.75" customHeight="1" x14ac:dyDescent="0.2">
      <c r="A207" s="17" t="s">
        <v>41</v>
      </c>
      <c r="C207" s="17">
        <v>6</v>
      </c>
      <c r="D207" s="17">
        <v>5</v>
      </c>
      <c r="E207" s="17" t="s">
        <v>68</v>
      </c>
      <c r="F207" s="17" t="s">
        <v>47</v>
      </c>
      <c r="I207" s="17">
        <v>67.427174896551733</v>
      </c>
      <c r="J207" s="17">
        <v>4.2</v>
      </c>
    </row>
    <row r="208" spans="1:10" ht="15.75" customHeight="1" x14ac:dyDescent="0.2">
      <c r="A208" s="17" t="s">
        <v>41</v>
      </c>
      <c r="C208" s="17">
        <v>6</v>
      </c>
      <c r="D208" s="17">
        <v>6</v>
      </c>
      <c r="E208" s="17" t="s">
        <v>69</v>
      </c>
      <c r="F208" s="17" t="s">
        <v>47</v>
      </c>
      <c r="I208" s="17">
        <v>63.663931365517243</v>
      </c>
      <c r="J208" s="17">
        <v>2.8</v>
      </c>
    </row>
    <row r="209" spans="1:10" ht="15.75" customHeight="1" x14ac:dyDescent="0.2">
      <c r="A209" s="17" t="s">
        <v>41</v>
      </c>
      <c r="C209" s="17">
        <v>6</v>
      </c>
      <c r="D209" s="17">
        <v>7</v>
      </c>
      <c r="E209" s="17" t="s">
        <v>70</v>
      </c>
      <c r="F209" s="17" t="s">
        <v>47</v>
      </c>
      <c r="I209" s="17">
        <v>66.217408551724162</v>
      </c>
      <c r="J209" s="17">
        <v>5.9</v>
      </c>
    </row>
    <row r="210" spans="1:10" ht="15.75" customHeight="1" x14ac:dyDescent="0.2">
      <c r="A210" s="17" t="s">
        <v>41</v>
      </c>
      <c r="C210" s="17">
        <v>6</v>
      </c>
      <c r="D210" s="17">
        <v>8</v>
      </c>
      <c r="E210" s="17" t="s">
        <v>71</v>
      </c>
      <c r="F210" s="17" t="s">
        <v>47</v>
      </c>
      <c r="I210" s="17">
        <v>61.46502924137932</v>
      </c>
      <c r="J210" s="17">
        <v>2</v>
      </c>
    </row>
    <row r="211" spans="1:10" ht="15.75" customHeight="1" x14ac:dyDescent="0.2">
      <c r="A211" s="17" t="s">
        <v>41</v>
      </c>
      <c r="C211" s="17">
        <v>6</v>
      </c>
      <c r="D211" s="17">
        <v>9</v>
      </c>
      <c r="E211" s="17" t="s">
        <v>72</v>
      </c>
      <c r="F211" s="17" t="s">
        <v>47</v>
      </c>
      <c r="I211" s="17">
        <v>60.563420689655167</v>
      </c>
      <c r="J211" s="17">
        <v>1.8</v>
      </c>
    </row>
    <row r="212" spans="1:10" ht="15.75" customHeight="1" x14ac:dyDescent="0.2">
      <c r="A212" s="17" t="s">
        <v>41</v>
      </c>
      <c r="C212" s="17">
        <v>6</v>
      </c>
      <c r="D212" s="17">
        <v>10</v>
      </c>
      <c r="E212" s="17" t="s">
        <v>73</v>
      </c>
      <c r="F212" s="17" t="s">
        <v>47</v>
      </c>
      <c r="I212" s="17">
        <v>64.506281627586219</v>
      </c>
      <c r="J212" s="17">
        <v>6.3</v>
      </c>
    </row>
    <row r="213" spans="1:10" ht="15.75" customHeight="1" x14ac:dyDescent="0.2">
      <c r="A213" s="17" t="s">
        <v>41</v>
      </c>
      <c r="C213" s="17">
        <v>6</v>
      </c>
      <c r="D213" s="17">
        <v>11</v>
      </c>
      <c r="E213" s="17" t="s">
        <v>74</v>
      </c>
      <c r="F213" s="17" t="s">
        <v>32</v>
      </c>
      <c r="I213" s="17">
        <v>71.194811144827597</v>
      </c>
      <c r="J213" s="17">
        <v>2.2999999999999998</v>
      </c>
    </row>
    <row r="214" spans="1:10" ht="15.75" customHeight="1" x14ac:dyDescent="0.2">
      <c r="A214" s="17" t="s">
        <v>41</v>
      </c>
      <c r="C214" s="17">
        <v>6</v>
      </c>
      <c r="D214" s="17">
        <v>12</v>
      </c>
      <c r="E214" s="17" t="s">
        <v>75</v>
      </c>
      <c r="F214" s="17" t="s">
        <v>32</v>
      </c>
      <c r="I214" s="17">
        <v>69.230675724137939</v>
      </c>
      <c r="J214" s="17">
        <v>7</v>
      </c>
    </row>
    <row r="215" spans="1:10" ht="15.75" customHeight="1" x14ac:dyDescent="0.2">
      <c r="A215" s="17" t="s">
        <v>41</v>
      </c>
      <c r="C215" s="17">
        <v>6</v>
      </c>
      <c r="D215" s="17">
        <v>13</v>
      </c>
      <c r="E215" s="17" t="s">
        <v>76</v>
      </c>
      <c r="F215" s="17" t="s">
        <v>32</v>
      </c>
      <c r="I215" s="17">
        <v>71.254036055172421</v>
      </c>
      <c r="J215" s="17">
        <v>2.8</v>
      </c>
    </row>
    <row r="216" spans="1:10" ht="15.75" customHeight="1" x14ac:dyDescent="0.2">
      <c r="A216" s="17" t="s">
        <v>41</v>
      </c>
      <c r="C216" s="17">
        <v>6</v>
      </c>
      <c r="D216" s="17">
        <v>14</v>
      </c>
      <c r="E216" s="17" t="s">
        <v>77</v>
      </c>
      <c r="I216" s="17">
        <v>61.344045931034493</v>
      </c>
      <c r="J216" s="17">
        <v>3.6</v>
      </c>
    </row>
    <row r="217" spans="1:10" ht="15.75" customHeight="1" x14ac:dyDescent="0.2">
      <c r="A217" s="17" t="s">
        <v>41</v>
      </c>
      <c r="C217" s="17">
        <v>6</v>
      </c>
      <c r="D217" s="17">
        <v>15</v>
      </c>
      <c r="E217" s="17" t="s">
        <v>78</v>
      </c>
      <c r="I217" s="17">
        <v>67.43335006896551</v>
      </c>
      <c r="J217" s="17">
        <v>6.9</v>
      </c>
    </row>
    <row r="218" spans="1:10" ht="15.75" customHeight="1" x14ac:dyDescent="0.2">
      <c r="A218" s="17" t="s">
        <v>41</v>
      </c>
      <c r="C218" s="17">
        <v>6</v>
      </c>
      <c r="D218" s="17">
        <v>16</v>
      </c>
      <c r="E218" s="17" t="s">
        <v>79</v>
      </c>
      <c r="F218" s="17" t="s">
        <v>20</v>
      </c>
      <c r="I218" s="17">
        <v>67.193032386206909</v>
      </c>
      <c r="J218" s="17">
        <v>5.6</v>
      </c>
    </row>
    <row r="219" spans="1:10" ht="15.75" customHeight="1" x14ac:dyDescent="0.2">
      <c r="A219" s="17" t="s">
        <v>41</v>
      </c>
      <c r="C219" s="17">
        <v>6</v>
      </c>
      <c r="D219" s="17">
        <v>17</v>
      </c>
      <c r="E219" s="17" t="s">
        <v>80</v>
      </c>
      <c r="F219" s="17" t="s">
        <v>20</v>
      </c>
      <c r="I219" s="17">
        <v>63.67234295172414</v>
      </c>
      <c r="J219" s="17">
        <v>1.7</v>
      </c>
    </row>
    <row r="220" spans="1:10" ht="15.75" customHeight="1" x14ac:dyDescent="0.2">
      <c r="A220" s="17" t="s">
        <v>41</v>
      </c>
      <c r="C220" s="17">
        <v>6</v>
      </c>
      <c r="D220" s="17">
        <v>18</v>
      </c>
      <c r="E220" s="17" t="s">
        <v>81</v>
      </c>
      <c r="F220" s="17" t="s">
        <v>20</v>
      </c>
      <c r="I220" s="17">
        <v>67.277969379310349</v>
      </c>
      <c r="J220" s="17">
        <v>3.8</v>
      </c>
    </row>
    <row r="221" spans="1:10" ht="15.75" customHeight="1" x14ac:dyDescent="0.2">
      <c r="A221" s="17" t="s">
        <v>41</v>
      </c>
      <c r="C221" s="17">
        <v>6</v>
      </c>
      <c r="D221" s="17">
        <v>19</v>
      </c>
      <c r="E221" s="17" t="s">
        <v>82</v>
      </c>
      <c r="F221" s="17" t="s">
        <v>20</v>
      </c>
      <c r="I221" s="17">
        <v>68.126508165517251</v>
      </c>
      <c r="J221" s="17">
        <v>11</v>
      </c>
    </row>
    <row r="222" spans="1:10" ht="15.75" customHeight="1" x14ac:dyDescent="0.2">
      <c r="A222" s="17" t="s">
        <v>41</v>
      </c>
      <c r="C222" s="17">
        <v>6</v>
      </c>
      <c r="D222" s="17">
        <v>20</v>
      </c>
      <c r="E222" s="17" t="s">
        <v>83</v>
      </c>
      <c r="F222" s="17" t="s">
        <v>84</v>
      </c>
      <c r="I222" s="17">
        <v>67.320447889655185</v>
      </c>
      <c r="J222" s="17">
        <v>3.3</v>
      </c>
    </row>
    <row r="223" spans="1:10" ht="15.75" customHeight="1" x14ac:dyDescent="0.2">
      <c r="A223" s="17" t="s">
        <v>41</v>
      </c>
      <c r="C223" s="17">
        <v>6</v>
      </c>
      <c r="D223" s="17">
        <v>21</v>
      </c>
      <c r="E223" s="17" t="s">
        <v>85</v>
      </c>
      <c r="F223" s="17" t="s">
        <v>84</v>
      </c>
      <c r="I223" s="17">
        <v>70.403107310344836</v>
      </c>
      <c r="J223" s="17">
        <v>4</v>
      </c>
    </row>
    <row r="224" spans="1:10" ht="15.75" customHeight="1" x14ac:dyDescent="0.2">
      <c r="A224" s="17" t="s">
        <v>41</v>
      </c>
      <c r="C224" s="17">
        <v>6</v>
      </c>
      <c r="D224" s="17">
        <v>22</v>
      </c>
      <c r="E224" s="17" t="s">
        <v>86</v>
      </c>
      <c r="F224" s="17" t="s">
        <v>20</v>
      </c>
      <c r="I224" s="17">
        <v>57.577007172413801</v>
      </c>
      <c r="J224" s="17">
        <v>6</v>
      </c>
    </row>
    <row r="225" spans="1:10" ht="15.75" customHeight="1" x14ac:dyDescent="0.2">
      <c r="A225" s="17" t="s">
        <v>41</v>
      </c>
      <c r="C225" s="17">
        <v>6</v>
      </c>
      <c r="D225" s="17">
        <v>23</v>
      </c>
      <c r="E225" s="17" t="s">
        <v>87</v>
      </c>
      <c r="F225" s="17" t="s">
        <v>20</v>
      </c>
      <c r="I225" s="17">
        <v>60.611223200000012</v>
      </c>
      <c r="J225" s="17">
        <v>7.1</v>
      </c>
    </row>
    <row r="226" spans="1:10" ht="15.75" customHeight="1" x14ac:dyDescent="0.2">
      <c r="A226" s="17" t="s">
        <v>41</v>
      </c>
      <c r="C226" s="17">
        <v>6</v>
      </c>
      <c r="D226" s="17">
        <v>24</v>
      </c>
      <c r="E226" s="17" t="s">
        <v>88</v>
      </c>
      <c r="F226" s="17" t="s">
        <v>20</v>
      </c>
      <c r="I226" s="17">
        <v>67.814628579310352</v>
      </c>
      <c r="J226" s="17">
        <v>4.7</v>
      </c>
    </row>
    <row r="227" spans="1:10" ht="15.75" customHeight="1" x14ac:dyDescent="0.2">
      <c r="A227" s="17" t="s">
        <v>41</v>
      </c>
      <c r="C227" s="17">
        <v>6</v>
      </c>
      <c r="D227" s="17">
        <v>25</v>
      </c>
      <c r="E227" s="17" t="s">
        <v>89</v>
      </c>
      <c r="F227" s="17" t="s">
        <v>20</v>
      </c>
      <c r="I227" s="17">
        <v>71.838534482758632</v>
      </c>
      <c r="J227" s="17">
        <v>10</v>
      </c>
    </row>
    <row r="228" spans="1:10" ht="15.75" customHeight="1" x14ac:dyDescent="0.2">
      <c r="A228" s="17" t="s">
        <v>41</v>
      </c>
      <c r="C228" s="17">
        <v>6</v>
      </c>
      <c r="D228" s="17">
        <v>26</v>
      </c>
      <c r="E228" s="17" t="s">
        <v>90</v>
      </c>
      <c r="F228" s="17" t="s">
        <v>91</v>
      </c>
      <c r="I228" s="17">
        <v>71.719106648275854</v>
      </c>
      <c r="J228" s="17">
        <v>1.1000000000000001</v>
      </c>
    </row>
    <row r="229" spans="1:10" ht="15.75" customHeight="1" x14ac:dyDescent="0.2">
      <c r="A229" s="17" t="s">
        <v>41</v>
      </c>
      <c r="C229" s="17">
        <v>6</v>
      </c>
      <c r="D229" s="17">
        <v>27</v>
      </c>
      <c r="E229" s="17" t="s">
        <v>92</v>
      </c>
      <c r="F229" s="17" t="s">
        <v>91</v>
      </c>
      <c r="I229" s="17">
        <v>65.444994620689656</v>
      </c>
      <c r="J229" s="17">
        <v>3.3</v>
      </c>
    </row>
    <row r="230" spans="1:10" ht="15.75" customHeight="1" x14ac:dyDescent="0.2">
      <c r="A230" s="17" t="s">
        <v>41</v>
      </c>
      <c r="C230" s="17">
        <v>6</v>
      </c>
      <c r="D230" s="17">
        <v>28</v>
      </c>
      <c r="E230" s="17" t="s">
        <v>93</v>
      </c>
      <c r="F230" s="17" t="s">
        <v>91</v>
      </c>
      <c r="I230" s="17">
        <v>58.978303999999994</v>
      </c>
      <c r="J230" s="17">
        <v>3.6</v>
      </c>
    </row>
    <row r="231" spans="1:10" ht="15.75" customHeight="1" x14ac:dyDescent="0.2">
      <c r="A231" s="17" t="s">
        <v>41</v>
      </c>
      <c r="C231" s="17">
        <v>6</v>
      </c>
      <c r="D231" s="17">
        <v>29</v>
      </c>
      <c r="E231" s="17" t="s">
        <v>94</v>
      </c>
      <c r="F231" s="17" t="s">
        <v>91</v>
      </c>
      <c r="I231" s="17">
        <v>68.67755051034483</v>
      </c>
      <c r="J231" s="17">
        <v>3.1</v>
      </c>
    </row>
    <row r="232" spans="1:10" ht="15.75" customHeight="1" x14ac:dyDescent="0.2">
      <c r="A232" s="17" t="s">
        <v>41</v>
      </c>
      <c r="C232" s="17">
        <v>6</v>
      </c>
      <c r="D232" s="17">
        <v>30</v>
      </c>
      <c r="E232" s="17" t="s">
        <v>95</v>
      </c>
      <c r="F232" s="17" t="s">
        <v>32</v>
      </c>
      <c r="I232" s="17">
        <v>67.135162675862077</v>
      </c>
      <c r="J232" s="17">
        <v>9.1</v>
      </c>
    </row>
    <row r="233" spans="1:10" ht="15.75" customHeight="1" x14ac:dyDescent="0.2">
      <c r="A233" s="17" t="s">
        <v>41</v>
      </c>
      <c r="C233" s="17">
        <v>6</v>
      </c>
      <c r="D233" s="17">
        <v>31</v>
      </c>
      <c r="E233" s="17" t="s">
        <v>96</v>
      </c>
      <c r="F233" s="17" t="s">
        <v>84</v>
      </c>
      <c r="I233" s="17">
        <v>70.478180717241386</v>
      </c>
      <c r="J233" s="17">
        <v>1.7</v>
      </c>
    </row>
    <row r="234" spans="1:10" ht="15.75" customHeight="1" x14ac:dyDescent="0.2">
      <c r="A234" s="17" t="s">
        <v>41</v>
      </c>
      <c r="C234" s="17">
        <v>6</v>
      </c>
      <c r="D234" s="17">
        <v>32</v>
      </c>
      <c r="E234" s="17" t="s">
        <v>97</v>
      </c>
      <c r="F234" s="17" t="s">
        <v>84</v>
      </c>
      <c r="I234" s="17">
        <v>67.964655227586206</v>
      </c>
      <c r="J234" s="17">
        <v>2</v>
      </c>
    </row>
    <row r="235" spans="1:10" ht="15.75" customHeight="1" x14ac:dyDescent="0.2">
      <c r="A235" s="17" t="s">
        <v>41</v>
      </c>
      <c r="C235" s="17">
        <v>6</v>
      </c>
      <c r="D235" s="17">
        <v>33</v>
      </c>
      <c r="E235" s="17" t="s">
        <v>98</v>
      </c>
      <c r="F235" s="17" t="s">
        <v>84</v>
      </c>
      <c r="I235" s="17">
        <v>72.828234372413803</v>
      </c>
      <c r="J235" s="17">
        <v>1.4</v>
      </c>
    </row>
    <row r="236" spans="1:10" ht="15.75" customHeight="1" x14ac:dyDescent="0.2">
      <c r="A236" s="17" t="s">
        <v>41</v>
      </c>
      <c r="C236" s="17">
        <v>6</v>
      </c>
      <c r="D236" s="17">
        <v>34</v>
      </c>
      <c r="E236" s="17" t="s">
        <v>98</v>
      </c>
      <c r="F236" s="17" t="s">
        <v>84</v>
      </c>
      <c r="I236" s="17">
        <v>71.856876413793117</v>
      </c>
      <c r="J236" s="17">
        <v>17.7</v>
      </c>
    </row>
    <row r="237" spans="1:10" ht="15.75" customHeight="1" x14ac:dyDescent="0.2">
      <c r="A237" s="17" t="s">
        <v>41</v>
      </c>
      <c r="C237" s="17">
        <v>6</v>
      </c>
      <c r="D237" s="17">
        <v>35</v>
      </c>
      <c r="E237" s="17" t="s">
        <v>99</v>
      </c>
      <c r="F237" s="13" t="s">
        <v>29</v>
      </c>
      <c r="G237" s="13" t="s">
        <v>29</v>
      </c>
      <c r="I237" s="17">
        <v>63.144135393103461</v>
      </c>
      <c r="J237" s="17">
        <v>15.2</v>
      </c>
    </row>
    <row r="238" spans="1:10" ht="15.75" customHeight="1" x14ac:dyDescent="0.2">
      <c r="A238" s="17" t="s">
        <v>41</v>
      </c>
      <c r="C238" s="17">
        <v>6</v>
      </c>
      <c r="D238" s="17">
        <v>36</v>
      </c>
      <c r="E238" s="17" t="s">
        <v>99</v>
      </c>
      <c r="F238" s="13" t="s">
        <v>29</v>
      </c>
      <c r="G238" s="13" t="s">
        <v>29</v>
      </c>
      <c r="I238" s="17">
        <v>61.44494491034483</v>
      </c>
      <c r="J238" s="17">
        <v>7.9</v>
      </c>
    </row>
    <row r="239" spans="1:10" ht="15.75" customHeight="1" x14ac:dyDescent="0.2">
      <c r="A239" s="17" t="s">
        <v>41</v>
      </c>
      <c r="C239" s="17">
        <v>6</v>
      </c>
      <c r="D239" s="17">
        <v>37</v>
      </c>
      <c r="E239" s="17" t="s">
        <v>99</v>
      </c>
      <c r="F239" s="13" t="s">
        <v>29</v>
      </c>
      <c r="G239" s="13" t="s">
        <v>29</v>
      </c>
      <c r="I239" s="17">
        <v>61.891797075862073</v>
      </c>
      <c r="J239" s="17">
        <v>5.3</v>
      </c>
    </row>
    <row r="240" spans="1:10" ht="15.75" customHeight="1" x14ac:dyDescent="0.2">
      <c r="A240" s="17" t="s">
        <v>41</v>
      </c>
      <c r="C240" s="17">
        <v>6</v>
      </c>
      <c r="D240" s="17">
        <v>38</v>
      </c>
      <c r="E240" s="17" t="s">
        <v>99</v>
      </c>
      <c r="F240" s="13" t="s">
        <v>29</v>
      </c>
      <c r="G240" s="13" t="s">
        <v>29</v>
      </c>
      <c r="I240" s="17">
        <v>65.965761931034493</v>
      </c>
      <c r="J240" s="17">
        <v>2.9</v>
      </c>
    </row>
    <row r="241" spans="1:10" ht="15.75" customHeight="1" x14ac:dyDescent="0.2">
      <c r="A241" s="17" t="s">
        <v>41</v>
      </c>
      <c r="C241" s="17">
        <v>6</v>
      </c>
      <c r="D241" s="17">
        <v>39</v>
      </c>
      <c r="E241" s="17" t="s">
        <v>99</v>
      </c>
      <c r="F241" s="13" t="s">
        <v>29</v>
      </c>
      <c r="G241" s="13" t="s">
        <v>29</v>
      </c>
      <c r="I241" s="17">
        <v>60.796208000000007</v>
      </c>
      <c r="J241" s="17">
        <v>6.2</v>
      </c>
    </row>
    <row r="242" spans="1:10" ht="15.75" customHeight="1" x14ac:dyDescent="0.2">
      <c r="A242" s="17" t="s">
        <v>41</v>
      </c>
      <c r="C242" s="17">
        <v>6</v>
      </c>
      <c r="D242" s="17">
        <v>40</v>
      </c>
      <c r="E242" s="17" t="s">
        <v>100</v>
      </c>
      <c r="F242" s="17" t="s">
        <v>91</v>
      </c>
      <c r="I242" s="17">
        <v>61.757835889655176</v>
      </c>
      <c r="J242" s="17">
        <v>18</v>
      </c>
    </row>
    <row r="243" spans="1:10" ht="15.75" customHeight="1" x14ac:dyDescent="0.2">
      <c r="A243" s="17" t="s">
        <v>33</v>
      </c>
      <c r="C243" s="17">
        <v>1</v>
      </c>
      <c r="D243" s="17">
        <v>1</v>
      </c>
      <c r="E243" s="17" t="s">
        <v>28</v>
      </c>
      <c r="F243" s="13" t="s">
        <v>29</v>
      </c>
      <c r="G243" s="13" t="s">
        <v>29</v>
      </c>
      <c r="I243" s="17">
        <v>50.66688576551725</v>
      </c>
      <c r="J243" s="17">
        <v>4.4000000000000004</v>
      </c>
    </row>
    <row r="244" spans="1:10" ht="15.75" customHeight="1" x14ac:dyDescent="0.2">
      <c r="A244" s="17" t="s">
        <v>33</v>
      </c>
      <c r="C244" s="17">
        <v>1</v>
      </c>
      <c r="D244" s="17">
        <v>2</v>
      </c>
      <c r="E244" s="17" t="s">
        <v>78</v>
      </c>
      <c r="F244" s="13" t="s">
        <v>29</v>
      </c>
      <c r="G244" s="13" t="s">
        <v>29</v>
      </c>
      <c r="I244" s="17">
        <v>55.923589737931039</v>
      </c>
      <c r="J244" s="17">
        <v>7.1</v>
      </c>
    </row>
    <row r="245" spans="1:10" ht="15.75" customHeight="1" x14ac:dyDescent="0.2">
      <c r="A245" s="17" t="s">
        <v>33</v>
      </c>
      <c r="C245" s="17">
        <v>1</v>
      </c>
      <c r="D245" s="17">
        <v>3</v>
      </c>
      <c r="E245" s="17" t="s">
        <v>83</v>
      </c>
      <c r="F245" s="13" t="s">
        <v>29</v>
      </c>
      <c r="G245" s="13" t="s">
        <v>29</v>
      </c>
      <c r="I245" s="17">
        <v>47.99194460689656</v>
      </c>
      <c r="J245" s="17">
        <v>17.8</v>
      </c>
    </row>
    <row r="246" spans="1:10" ht="15.75" customHeight="1" x14ac:dyDescent="0.2">
      <c r="A246" s="17" t="s">
        <v>33</v>
      </c>
      <c r="C246" s="17">
        <v>1</v>
      </c>
      <c r="D246" s="17">
        <v>4</v>
      </c>
      <c r="E246" s="17" t="s">
        <v>85</v>
      </c>
      <c r="F246" s="17" t="s">
        <v>84</v>
      </c>
      <c r="G246" s="17">
        <v>4</v>
      </c>
      <c r="I246" s="17">
        <v>55.555022068965528</v>
      </c>
      <c r="J246" s="17">
        <v>2.5</v>
      </c>
    </row>
    <row r="247" spans="1:10" ht="15.75" customHeight="1" x14ac:dyDescent="0.2">
      <c r="A247" s="17" t="s">
        <v>33</v>
      </c>
      <c r="C247" s="17">
        <v>1</v>
      </c>
      <c r="D247" s="17">
        <v>5</v>
      </c>
      <c r="E247" s="17" t="s">
        <v>96</v>
      </c>
      <c r="F247" s="17" t="s">
        <v>84</v>
      </c>
      <c r="G247" s="17">
        <v>4</v>
      </c>
      <c r="I247" s="17">
        <v>58.311568965517246</v>
      </c>
      <c r="J247" s="17">
        <v>6.7</v>
      </c>
    </row>
    <row r="248" spans="1:10" ht="15.75" customHeight="1" x14ac:dyDescent="0.2">
      <c r="A248" s="17" t="s">
        <v>33</v>
      </c>
      <c r="C248" s="17">
        <v>1</v>
      </c>
      <c r="D248" s="17">
        <v>6</v>
      </c>
      <c r="E248" s="17" t="s">
        <v>106</v>
      </c>
      <c r="F248" s="17" t="s">
        <v>84</v>
      </c>
      <c r="G248" s="17">
        <v>3.76</v>
      </c>
      <c r="I248" s="17">
        <v>58.795926124137935</v>
      </c>
      <c r="J248" s="17">
        <v>4.7</v>
      </c>
    </row>
    <row r="249" spans="1:10" ht="15.75" customHeight="1" x14ac:dyDescent="0.2">
      <c r="A249" s="17" t="s">
        <v>33</v>
      </c>
      <c r="C249" s="17">
        <v>1</v>
      </c>
      <c r="D249" s="17">
        <v>7</v>
      </c>
      <c r="E249" s="17" t="s">
        <v>97</v>
      </c>
      <c r="F249" s="17" t="s">
        <v>84</v>
      </c>
      <c r="G249" s="17">
        <v>3.76</v>
      </c>
      <c r="I249" s="17">
        <v>52.683112937931043</v>
      </c>
      <c r="J249" s="17">
        <v>4.4000000000000004</v>
      </c>
    </row>
    <row r="250" spans="1:10" ht="15.75" customHeight="1" x14ac:dyDescent="0.2">
      <c r="A250" s="17" t="s">
        <v>33</v>
      </c>
      <c r="C250" s="17">
        <v>1</v>
      </c>
      <c r="D250" s="17">
        <v>8</v>
      </c>
      <c r="E250" s="17" t="s">
        <v>98</v>
      </c>
      <c r="F250" s="17" t="s">
        <v>84</v>
      </c>
      <c r="G250" s="17" t="s">
        <v>25</v>
      </c>
      <c r="I250" s="17">
        <v>56.128024662068967</v>
      </c>
      <c r="J250" s="17">
        <v>1.4</v>
      </c>
    </row>
    <row r="251" spans="1:10" ht="15.75" customHeight="1" x14ac:dyDescent="0.2">
      <c r="A251" s="17" t="s">
        <v>33</v>
      </c>
      <c r="C251" s="17">
        <v>1</v>
      </c>
      <c r="D251" s="17">
        <v>9</v>
      </c>
      <c r="E251" s="17" t="s">
        <v>99</v>
      </c>
      <c r="F251" s="13" t="s">
        <v>29</v>
      </c>
      <c r="G251" s="13" t="s">
        <v>29</v>
      </c>
      <c r="I251" s="17">
        <v>53.386655337931039</v>
      </c>
      <c r="J251" s="17">
        <v>3.1</v>
      </c>
    </row>
    <row r="252" spans="1:10" ht="15.75" customHeight="1" x14ac:dyDescent="0.2">
      <c r="A252" s="17" t="s">
        <v>33</v>
      </c>
      <c r="C252" s="17">
        <v>2</v>
      </c>
      <c r="D252" s="17">
        <v>1</v>
      </c>
      <c r="E252" s="17" t="s">
        <v>28</v>
      </c>
      <c r="F252" s="13" t="s">
        <v>29</v>
      </c>
      <c r="G252" s="13" t="s">
        <v>29</v>
      </c>
      <c r="I252" s="17">
        <v>50.81132137931035</v>
      </c>
      <c r="J252" s="17">
        <v>4.2</v>
      </c>
    </row>
    <row r="253" spans="1:10" ht="15.75" customHeight="1" x14ac:dyDescent="0.2">
      <c r="A253" s="17" t="s">
        <v>33</v>
      </c>
      <c r="C253" s="17">
        <v>2</v>
      </c>
      <c r="D253" s="17">
        <v>2</v>
      </c>
      <c r="E253" s="17" t="s">
        <v>78</v>
      </c>
      <c r="F253" s="13" t="s">
        <v>29</v>
      </c>
      <c r="G253" s="13" t="s">
        <v>29</v>
      </c>
      <c r="I253" s="17">
        <v>56.463773793103456</v>
      </c>
      <c r="J253" s="17">
        <v>6</v>
      </c>
    </row>
    <row r="254" spans="1:10" ht="15.75" customHeight="1" x14ac:dyDescent="0.2">
      <c r="A254" s="17" t="s">
        <v>33</v>
      </c>
      <c r="C254" s="17">
        <v>2</v>
      </c>
      <c r="D254" s="17">
        <v>3</v>
      </c>
      <c r="E254" s="17" t="s">
        <v>83</v>
      </c>
      <c r="F254" s="13" t="s">
        <v>29</v>
      </c>
      <c r="G254" s="13" t="s">
        <v>29</v>
      </c>
      <c r="I254" s="17">
        <v>52.085396303448285</v>
      </c>
      <c r="J254" s="17">
        <v>1.8</v>
      </c>
    </row>
    <row r="255" spans="1:10" ht="15.75" customHeight="1" x14ac:dyDescent="0.2">
      <c r="A255" s="17" t="s">
        <v>33</v>
      </c>
      <c r="C255" s="17">
        <v>2</v>
      </c>
      <c r="D255" s="17">
        <v>4</v>
      </c>
      <c r="E255" s="17" t="s">
        <v>85</v>
      </c>
      <c r="F255" s="17" t="s">
        <v>84</v>
      </c>
      <c r="G255" s="17">
        <v>4</v>
      </c>
      <c r="I255" s="17">
        <v>58.018308358620693</v>
      </c>
      <c r="J255" s="17">
        <v>3.8</v>
      </c>
    </row>
    <row r="256" spans="1:10" ht="15.75" customHeight="1" x14ac:dyDescent="0.2">
      <c r="A256" s="17" t="s">
        <v>33</v>
      </c>
      <c r="C256" s="17">
        <v>2</v>
      </c>
      <c r="D256" s="17">
        <v>5</v>
      </c>
      <c r="E256" s="17" t="s">
        <v>96</v>
      </c>
      <c r="F256" s="17" t="s">
        <v>84</v>
      </c>
      <c r="G256" s="17">
        <v>4</v>
      </c>
      <c r="I256" s="17">
        <v>54.68905260689656</v>
      </c>
      <c r="J256" s="17">
        <v>3.2</v>
      </c>
    </row>
    <row r="257" spans="1:10" ht="15.75" customHeight="1" x14ac:dyDescent="0.2">
      <c r="A257" s="17" t="s">
        <v>33</v>
      </c>
      <c r="C257" s="17">
        <v>2</v>
      </c>
      <c r="D257" s="17">
        <v>6</v>
      </c>
      <c r="E257" s="17" t="s">
        <v>106</v>
      </c>
      <c r="F257" s="17" t="s">
        <v>84</v>
      </c>
      <c r="G257" s="17">
        <v>3.76</v>
      </c>
      <c r="I257" s="17">
        <v>45.962242206896555</v>
      </c>
      <c r="J257" s="17">
        <v>11.2</v>
      </c>
    </row>
    <row r="258" spans="1:10" ht="15.75" customHeight="1" x14ac:dyDescent="0.2">
      <c r="A258" s="17" t="s">
        <v>33</v>
      </c>
      <c r="C258" s="17">
        <v>2</v>
      </c>
      <c r="D258" s="17">
        <v>7</v>
      </c>
      <c r="E258" s="17" t="s">
        <v>97</v>
      </c>
      <c r="F258" s="17" t="s">
        <v>84</v>
      </c>
      <c r="G258" s="17">
        <v>3.76</v>
      </c>
      <c r="I258" s="17">
        <v>53.234288800000009</v>
      </c>
      <c r="J258" s="17">
        <v>5.0999999999999996</v>
      </c>
    </row>
    <row r="259" spans="1:10" ht="15.75" customHeight="1" x14ac:dyDescent="0.2">
      <c r="A259" s="17" t="s">
        <v>33</v>
      </c>
      <c r="C259" s="17">
        <v>2</v>
      </c>
      <c r="D259" s="17">
        <v>8</v>
      </c>
      <c r="E259" s="17" t="s">
        <v>98</v>
      </c>
      <c r="F259" s="17" t="s">
        <v>84</v>
      </c>
      <c r="G259" s="17" t="s">
        <v>25</v>
      </c>
      <c r="I259" s="17">
        <v>52.466731558620701</v>
      </c>
      <c r="J259" s="17">
        <v>1.4</v>
      </c>
    </row>
    <row r="260" spans="1:10" ht="15.75" customHeight="1" x14ac:dyDescent="0.2">
      <c r="A260" s="17" t="s">
        <v>33</v>
      </c>
      <c r="C260" s="17">
        <v>2</v>
      </c>
      <c r="D260" s="17">
        <v>9</v>
      </c>
      <c r="E260" s="17" t="s">
        <v>99</v>
      </c>
      <c r="F260" s="13" t="s">
        <v>29</v>
      </c>
      <c r="G260" s="13" t="s">
        <v>29</v>
      </c>
      <c r="I260" s="17">
        <v>47.941231420689661</v>
      </c>
      <c r="J260" s="17">
        <v>10.8</v>
      </c>
    </row>
    <row r="261" spans="1:10" ht="15.75" customHeight="1" x14ac:dyDescent="0.2">
      <c r="A261" s="17" t="s">
        <v>33</v>
      </c>
      <c r="C261" s="17">
        <v>3</v>
      </c>
      <c r="D261" s="17">
        <v>1</v>
      </c>
      <c r="E261" s="17" t="s">
        <v>28</v>
      </c>
      <c r="F261" s="13" t="s">
        <v>29</v>
      </c>
      <c r="G261" s="13" t="s">
        <v>29</v>
      </c>
      <c r="I261" s="17">
        <v>51.942900027586212</v>
      </c>
      <c r="J261" s="17">
        <v>14.7</v>
      </c>
    </row>
    <row r="262" spans="1:10" ht="15.75" customHeight="1" x14ac:dyDescent="0.2">
      <c r="A262" s="17" t="s">
        <v>33</v>
      </c>
      <c r="C262" s="17">
        <v>3</v>
      </c>
      <c r="D262" s="17">
        <v>2</v>
      </c>
      <c r="E262" s="17" t="s">
        <v>78</v>
      </c>
      <c r="F262" s="13" t="s">
        <v>29</v>
      </c>
      <c r="G262" s="13" t="s">
        <v>29</v>
      </c>
      <c r="I262" s="17">
        <v>53.091148303448271</v>
      </c>
      <c r="J262" s="17">
        <v>0.8</v>
      </c>
    </row>
    <row r="263" spans="1:10" ht="15.75" customHeight="1" x14ac:dyDescent="0.2">
      <c r="A263" s="17" t="s">
        <v>33</v>
      </c>
      <c r="C263" s="17">
        <v>3</v>
      </c>
      <c r="D263" s="17">
        <v>3</v>
      </c>
      <c r="E263" s="17" t="s">
        <v>83</v>
      </c>
      <c r="F263" s="13" t="s">
        <v>29</v>
      </c>
      <c r="G263" s="13" t="s">
        <v>29</v>
      </c>
      <c r="I263" s="17">
        <v>54.991355668965532</v>
      </c>
      <c r="J263" s="17">
        <v>8.6999999999999993</v>
      </c>
    </row>
    <row r="264" spans="1:10" ht="15.75" customHeight="1" x14ac:dyDescent="0.2">
      <c r="A264" s="17" t="s">
        <v>33</v>
      </c>
      <c r="C264" s="17">
        <v>3</v>
      </c>
      <c r="D264" s="17">
        <v>4</v>
      </c>
      <c r="E264" s="17" t="s">
        <v>85</v>
      </c>
      <c r="F264" s="17" t="s">
        <v>84</v>
      </c>
      <c r="G264" s="17">
        <v>4</v>
      </c>
      <c r="I264" s="17">
        <v>48.732057379310362</v>
      </c>
      <c r="J264" s="17">
        <v>1.1000000000000001</v>
      </c>
    </row>
    <row r="265" spans="1:10" ht="15.75" customHeight="1" x14ac:dyDescent="0.2">
      <c r="A265" s="17" t="s">
        <v>33</v>
      </c>
      <c r="C265" s="17">
        <v>3</v>
      </c>
      <c r="D265" s="17">
        <v>5</v>
      </c>
      <c r="E265" s="17" t="s">
        <v>96</v>
      </c>
      <c r="F265" s="17" t="s">
        <v>84</v>
      </c>
      <c r="G265" s="17">
        <v>4</v>
      </c>
      <c r="I265" s="17">
        <v>51.512680772413795</v>
      </c>
      <c r="J265" s="17">
        <v>3.1</v>
      </c>
    </row>
    <row r="266" spans="1:10" ht="15.75" customHeight="1" x14ac:dyDescent="0.2">
      <c r="A266" s="17" t="s">
        <v>33</v>
      </c>
      <c r="C266" s="17">
        <v>3</v>
      </c>
      <c r="D266" s="17">
        <v>6</v>
      </c>
      <c r="E266" s="17" t="s">
        <v>106</v>
      </c>
      <c r="F266" s="17" t="s">
        <v>84</v>
      </c>
      <c r="G266" s="17">
        <v>3.76</v>
      </c>
      <c r="I266" s="17">
        <v>49.618211310344819</v>
      </c>
      <c r="J266" s="17">
        <v>13</v>
      </c>
    </row>
    <row r="267" spans="1:10" ht="15.75" customHeight="1" x14ac:dyDescent="0.2">
      <c r="A267" s="17" t="s">
        <v>33</v>
      </c>
      <c r="C267" s="17">
        <v>3</v>
      </c>
      <c r="D267" s="17">
        <v>7</v>
      </c>
      <c r="E267" s="17" t="s">
        <v>97</v>
      </c>
      <c r="F267" s="17" t="s">
        <v>84</v>
      </c>
      <c r="G267" s="17">
        <v>3.76</v>
      </c>
      <c r="I267" s="17">
        <v>53.765657379310348</v>
      </c>
      <c r="J267" s="17">
        <v>4.4000000000000004</v>
      </c>
    </row>
    <row r="268" spans="1:10" ht="15.75" customHeight="1" x14ac:dyDescent="0.2">
      <c r="A268" s="17" t="s">
        <v>33</v>
      </c>
      <c r="C268" s="17">
        <v>3</v>
      </c>
      <c r="D268" s="17">
        <v>8</v>
      </c>
      <c r="E268" s="17" t="s">
        <v>98</v>
      </c>
      <c r="F268" s="17" t="s">
        <v>84</v>
      </c>
      <c r="G268" s="17" t="s">
        <v>25</v>
      </c>
      <c r="I268" s="17">
        <v>53.598507144827586</v>
      </c>
      <c r="J268" s="17">
        <v>4.5999999999999996</v>
      </c>
    </row>
    <row r="269" spans="1:10" ht="15.75" customHeight="1" x14ac:dyDescent="0.2">
      <c r="A269" s="17" t="s">
        <v>33</v>
      </c>
      <c r="C269" s="17">
        <v>3</v>
      </c>
      <c r="D269" s="17">
        <v>9</v>
      </c>
      <c r="E269" s="17" t="s">
        <v>99</v>
      </c>
      <c r="F269" s="13" t="s">
        <v>29</v>
      </c>
      <c r="G269" s="13" t="s">
        <v>29</v>
      </c>
      <c r="I269" s="17">
        <v>50.599830068965524</v>
      </c>
      <c r="J269" s="17">
        <v>4.8</v>
      </c>
    </row>
    <row r="270" spans="1:10" ht="15.75" customHeight="1" x14ac:dyDescent="0.2">
      <c r="A270" s="17" t="s">
        <v>33</v>
      </c>
      <c r="C270" s="17">
        <v>4</v>
      </c>
      <c r="D270" s="17">
        <v>1</v>
      </c>
      <c r="E270" s="17" t="s">
        <v>28</v>
      </c>
      <c r="F270" s="13" t="s">
        <v>29</v>
      </c>
      <c r="G270" s="13" t="s">
        <v>29</v>
      </c>
      <c r="I270" s="17">
        <v>46.154156551724142</v>
      </c>
      <c r="J270" s="17">
        <v>5.4</v>
      </c>
    </row>
    <row r="271" spans="1:10" ht="15.75" customHeight="1" x14ac:dyDescent="0.2">
      <c r="A271" s="17" t="s">
        <v>33</v>
      </c>
      <c r="C271" s="17">
        <v>4</v>
      </c>
      <c r="D271" s="17">
        <v>2</v>
      </c>
      <c r="E271" s="17" t="s">
        <v>78</v>
      </c>
      <c r="F271" s="13" t="s">
        <v>29</v>
      </c>
      <c r="G271" s="13" t="s">
        <v>29</v>
      </c>
      <c r="I271" s="17">
        <v>50.198917848275869</v>
      </c>
      <c r="J271" s="17">
        <v>10</v>
      </c>
    </row>
    <row r="272" spans="1:10" ht="15.75" customHeight="1" x14ac:dyDescent="0.2">
      <c r="A272" s="17" t="s">
        <v>33</v>
      </c>
      <c r="C272" s="17">
        <v>4</v>
      </c>
      <c r="D272" s="17">
        <v>3</v>
      </c>
      <c r="E272" s="17" t="s">
        <v>83</v>
      </c>
      <c r="F272" s="13" t="s">
        <v>29</v>
      </c>
      <c r="G272" s="13" t="s">
        <v>29</v>
      </c>
      <c r="I272" s="17">
        <v>47.024605517241383</v>
      </c>
      <c r="J272" s="17">
        <v>2.6</v>
      </c>
    </row>
    <row r="273" spans="1:10" ht="15.75" customHeight="1" x14ac:dyDescent="0.2">
      <c r="A273" s="17" t="s">
        <v>33</v>
      </c>
      <c r="C273" s="17">
        <v>4</v>
      </c>
      <c r="D273" s="17">
        <v>4</v>
      </c>
      <c r="E273" s="17" t="s">
        <v>85</v>
      </c>
      <c r="F273" s="17" t="s">
        <v>84</v>
      </c>
      <c r="G273" s="17">
        <v>4</v>
      </c>
      <c r="I273" s="17">
        <v>52.362624827586203</v>
      </c>
      <c r="J273" s="17">
        <v>2.6</v>
      </c>
    </row>
    <row r="274" spans="1:10" ht="15.75" customHeight="1" x14ac:dyDescent="0.2">
      <c r="A274" s="17" t="s">
        <v>33</v>
      </c>
      <c r="C274" s="17">
        <v>4</v>
      </c>
      <c r="D274" s="17">
        <v>5</v>
      </c>
      <c r="E274" s="17" t="s">
        <v>96</v>
      </c>
      <c r="F274" s="17" t="s">
        <v>84</v>
      </c>
      <c r="G274" s="17">
        <v>4</v>
      </c>
      <c r="I274" s="17">
        <v>50.932661848275863</v>
      </c>
      <c r="J274" s="17">
        <v>2</v>
      </c>
    </row>
    <row r="275" spans="1:10" ht="15.75" customHeight="1" x14ac:dyDescent="0.2">
      <c r="A275" s="17" t="s">
        <v>33</v>
      </c>
      <c r="C275" s="17">
        <v>4</v>
      </c>
      <c r="D275" s="17">
        <v>6</v>
      </c>
      <c r="E275" s="17" t="s">
        <v>106</v>
      </c>
      <c r="F275" s="17" t="s">
        <v>84</v>
      </c>
      <c r="G275" s="17">
        <v>3.76</v>
      </c>
      <c r="I275" s="17">
        <v>53.266342951724134</v>
      </c>
      <c r="J275" s="17">
        <v>3</v>
      </c>
    </row>
    <row r="276" spans="1:10" ht="15.75" customHeight="1" x14ac:dyDescent="0.2">
      <c r="A276" s="17" t="s">
        <v>33</v>
      </c>
      <c r="C276" s="17">
        <v>4</v>
      </c>
      <c r="D276" s="17">
        <v>7</v>
      </c>
      <c r="E276" s="17" t="s">
        <v>97</v>
      </c>
      <c r="F276" s="17" t="s">
        <v>84</v>
      </c>
      <c r="G276" s="17">
        <v>3.76</v>
      </c>
      <c r="I276" s="17">
        <v>54.53774085517243</v>
      </c>
      <c r="J276" s="17">
        <v>4.3</v>
      </c>
    </row>
    <row r="277" spans="1:10" ht="15.75" customHeight="1" x14ac:dyDescent="0.2">
      <c r="A277" s="17" t="s">
        <v>33</v>
      </c>
      <c r="C277" s="17">
        <v>4</v>
      </c>
      <c r="D277" s="17">
        <v>8</v>
      </c>
      <c r="E277" s="17" t="s">
        <v>98</v>
      </c>
      <c r="F277" s="17" t="s">
        <v>84</v>
      </c>
      <c r="G277" s="17" t="s">
        <v>25</v>
      </c>
      <c r="I277" s="17">
        <v>46.628693517241381</v>
      </c>
      <c r="J277" s="17">
        <v>6.1</v>
      </c>
    </row>
    <row r="278" spans="1:10" ht="15.75" customHeight="1" x14ac:dyDescent="0.2">
      <c r="A278" s="17" t="s">
        <v>33</v>
      </c>
      <c r="C278" s="17">
        <v>4</v>
      </c>
      <c r="D278" s="17">
        <v>9</v>
      </c>
      <c r="E278" s="17" t="s">
        <v>99</v>
      </c>
      <c r="F278" s="13" t="s">
        <v>29</v>
      </c>
      <c r="G278" s="13" t="s">
        <v>29</v>
      </c>
      <c r="I278" s="17">
        <v>49.582088220689656</v>
      </c>
      <c r="J278" s="17">
        <v>10.5</v>
      </c>
    </row>
    <row r="279" spans="1:10" ht="15.75" customHeight="1" x14ac:dyDescent="0.2">
      <c r="A279" s="17" t="s">
        <v>33</v>
      </c>
      <c r="C279" s="17">
        <v>5</v>
      </c>
      <c r="D279" s="17">
        <v>1</v>
      </c>
      <c r="E279" s="17" t="s">
        <v>28</v>
      </c>
      <c r="F279" s="13" t="s">
        <v>29</v>
      </c>
      <c r="G279" s="13" t="s">
        <v>29</v>
      </c>
      <c r="I279" s="17">
        <v>51.829483806896548</v>
      </c>
      <c r="J279" s="17">
        <v>4.5999999999999996</v>
      </c>
    </row>
    <row r="280" spans="1:10" ht="15.75" customHeight="1" x14ac:dyDescent="0.2">
      <c r="A280" s="17" t="s">
        <v>33</v>
      </c>
      <c r="C280" s="17">
        <v>5</v>
      </c>
      <c r="D280" s="17">
        <v>2</v>
      </c>
      <c r="E280" s="17" t="s">
        <v>78</v>
      </c>
      <c r="F280" s="13" t="s">
        <v>29</v>
      </c>
      <c r="G280" s="13" t="s">
        <v>29</v>
      </c>
      <c r="I280" s="17">
        <v>47.709465517241384</v>
      </c>
      <c r="J280" s="17">
        <v>3.2</v>
      </c>
    </row>
    <row r="281" spans="1:10" ht="15.75" customHeight="1" x14ac:dyDescent="0.2">
      <c r="A281" s="17" t="s">
        <v>33</v>
      </c>
      <c r="C281" s="17">
        <v>5</v>
      </c>
      <c r="D281" s="17">
        <v>3</v>
      </c>
      <c r="E281" s="17" t="s">
        <v>83</v>
      </c>
      <c r="F281" s="13" t="s">
        <v>29</v>
      </c>
      <c r="G281" s="13" t="s">
        <v>29</v>
      </c>
      <c r="I281" s="17">
        <v>44.347084137931034</v>
      </c>
      <c r="J281" s="17">
        <v>8.1</v>
      </c>
    </row>
    <row r="282" spans="1:10" ht="15.75" customHeight="1" x14ac:dyDescent="0.2">
      <c r="A282" s="17" t="s">
        <v>33</v>
      </c>
      <c r="C282" s="17">
        <v>5</v>
      </c>
      <c r="D282" s="17">
        <v>4</v>
      </c>
      <c r="E282" s="17" t="s">
        <v>85</v>
      </c>
      <c r="F282" s="17" t="s">
        <v>84</v>
      </c>
      <c r="G282" s="17">
        <v>4</v>
      </c>
      <c r="I282" s="17">
        <v>52.237071889655176</v>
      </c>
      <c r="J282" s="17">
        <v>1.8</v>
      </c>
    </row>
    <row r="283" spans="1:10" ht="15.75" customHeight="1" x14ac:dyDescent="0.2">
      <c r="A283" s="17" t="s">
        <v>33</v>
      </c>
      <c r="C283" s="17">
        <v>5</v>
      </c>
      <c r="D283" s="17">
        <v>5</v>
      </c>
      <c r="E283" s="17" t="s">
        <v>96</v>
      </c>
      <c r="F283" s="17" t="s">
        <v>84</v>
      </c>
      <c r="G283" s="17">
        <v>4</v>
      </c>
      <c r="I283" s="17">
        <v>44.118168827586217</v>
      </c>
      <c r="J283" s="17">
        <v>6.8</v>
      </c>
    </row>
    <row r="284" spans="1:10" ht="15.75" customHeight="1" x14ac:dyDescent="0.2">
      <c r="A284" s="17" t="s">
        <v>33</v>
      </c>
      <c r="C284" s="17">
        <v>5</v>
      </c>
      <c r="D284" s="17">
        <v>6</v>
      </c>
      <c r="E284" s="17" t="s">
        <v>106</v>
      </c>
      <c r="F284" s="17" t="s">
        <v>84</v>
      </c>
      <c r="G284" s="17">
        <v>3.76</v>
      </c>
      <c r="I284" s="17">
        <v>53.218420275862073</v>
      </c>
      <c r="J284" s="17">
        <v>4.3</v>
      </c>
    </row>
    <row r="285" spans="1:10" ht="15.75" customHeight="1" x14ac:dyDescent="0.2">
      <c r="A285" s="17" t="s">
        <v>33</v>
      </c>
      <c r="C285" s="17">
        <v>5</v>
      </c>
      <c r="D285" s="17">
        <v>7</v>
      </c>
      <c r="E285" s="17" t="s">
        <v>97</v>
      </c>
      <c r="F285" s="17" t="s">
        <v>84</v>
      </c>
      <c r="G285" s="17">
        <v>3.76</v>
      </c>
      <c r="I285" s="17">
        <v>46.144463200000004</v>
      </c>
      <c r="J285" s="17">
        <v>6.2</v>
      </c>
    </row>
    <row r="286" spans="1:10" ht="15.75" customHeight="1" x14ac:dyDescent="0.2">
      <c r="A286" s="17" t="s">
        <v>33</v>
      </c>
      <c r="C286" s="17">
        <v>5</v>
      </c>
      <c r="D286" s="17">
        <v>8</v>
      </c>
      <c r="E286" s="17" t="s">
        <v>98</v>
      </c>
      <c r="F286" s="17" t="s">
        <v>84</v>
      </c>
      <c r="G286" s="17" t="s">
        <v>25</v>
      </c>
      <c r="I286" s="17">
        <v>57.085977489655185</v>
      </c>
      <c r="J286" s="17">
        <v>7.3</v>
      </c>
    </row>
    <row r="287" spans="1:10" ht="15.75" customHeight="1" x14ac:dyDescent="0.2">
      <c r="A287" s="17" t="s">
        <v>33</v>
      </c>
      <c r="C287" s="17">
        <v>5</v>
      </c>
      <c r="D287" s="17">
        <v>9</v>
      </c>
      <c r="E287" s="17" t="s">
        <v>99</v>
      </c>
      <c r="F287" s="13" t="s">
        <v>29</v>
      </c>
      <c r="G287" s="13" t="s">
        <v>29</v>
      </c>
      <c r="I287" s="17">
        <v>46.934214344827595</v>
      </c>
      <c r="J287" s="17">
        <v>2.1</v>
      </c>
    </row>
    <row r="288" spans="1:10" ht="15.75" customHeight="1" x14ac:dyDescent="0.2">
      <c r="A288" s="17" t="s">
        <v>33</v>
      </c>
      <c r="C288" s="17">
        <v>6</v>
      </c>
      <c r="D288" s="17">
        <v>1</v>
      </c>
      <c r="E288" s="17" t="s">
        <v>28</v>
      </c>
      <c r="F288" s="13" t="s">
        <v>29</v>
      </c>
      <c r="G288" s="13" t="s">
        <v>29</v>
      </c>
      <c r="I288" s="17">
        <v>48.358169048275862</v>
      </c>
      <c r="J288" s="17">
        <v>16.7</v>
      </c>
    </row>
    <row r="289" spans="1:10" ht="15.75" customHeight="1" x14ac:dyDescent="0.2">
      <c r="A289" s="17" t="s">
        <v>33</v>
      </c>
      <c r="C289" s="17">
        <v>6</v>
      </c>
      <c r="D289" s="17">
        <v>2</v>
      </c>
      <c r="E289" s="17" t="s">
        <v>78</v>
      </c>
      <c r="F289" s="13" t="s">
        <v>29</v>
      </c>
      <c r="G289" s="13" t="s">
        <v>29</v>
      </c>
      <c r="I289" s="17">
        <v>57.227372248275863</v>
      </c>
      <c r="J289" s="17">
        <v>2.1</v>
      </c>
    </row>
    <row r="290" spans="1:10" ht="15.75" customHeight="1" x14ac:dyDescent="0.2">
      <c r="A290" s="17" t="s">
        <v>33</v>
      </c>
      <c r="C290" s="17">
        <v>6</v>
      </c>
      <c r="D290" s="17">
        <v>3</v>
      </c>
      <c r="E290" s="17" t="s">
        <v>83</v>
      </c>
      <c r="F290" s="13" t="s">
        <v>29</v>
      </c>
      <c r="G290" s="13" t="s">
        <v>29</v>
      </c>
      <c r="I290" s="17">
        <v>49.246619475862076</v>
      </c>
      <c r="J290" s="17">
        <v>8</v>
      </c>
    </row>
    <row r="291" spans="1:10" ht="15.75" customHeight="1" x14ac:dyDescent="0.2">
      <c r="A291" s="17" t="s">
        <v>33</v>
      </c>
      <c r="C291" s="17">
        <v>6</v>
      </c>
      <c r="D291" s="17">
        <v>4</v>
      </c>
      <c r="E291" s="17" t="s">
        <v>85</v>
      </c>
      <c r="F291" s="17" t="s">
        <v>84</v>
      </c>
      <c r="G291" s="17">
        <v>4</v>
      </c>
      <c r="I291" s="17">
        <v>62.009078620689664</v>
      </c>
      <c r="J291" s="17">
        <v>1.7</v>
      </c>
    </row>
    <row r="292" spans="1:10" ht="15.75" customHeight="1" x14ac:dyDescent="0.2">
      <c r="A292" s="17" t="s">
        <v>33</v>
      </c>
      <c r="C292" s="17">
        <v>6</v>
      </c>
      <c r="D292" s="17">
        <v>5</v>
      </c>
      <c r="E292" s="17" t="s">
        <v>96</v>
      </c>
      <c r="F292" s="17" t="s">
        <v>84</v>
      </c>
      <c r="G292" s="17">
        <v>4</v>
      </c>
      <c r="I292" s="17">
        <v>56.991694289655165</v>
      </c>
      <c r="J292" s="17">
        <v>12.4</v>
      </c>
    </row>
    <row r="293" spans="1:10" ht="15.75" customHeight="1" x14ac:dyDescent="0.2">
      <c r="A293" s="17" t="s">
        <v>33</v>
      </c>
      <c r="C293" s="17">
        <v>6</v>
      </c>
      <c r="D293" s="17">
        <v>6</v>
      </c>
      <c r="E293" s="17" t="s">
        <v>106</v>
      </c>
      <c r="F293" s="17" t="s">
        <v>84</v>
      </c>
      <c r="G293" s="17">
        <v>3.76</v>
      </c>
      <c r="I293" s="17">
        <v>54.572875917241376</v>
      </c>
      <c r="J293" s="17">
        <v>6.8</v>
      </c>
    </row>
    <row r="294" spans="1:10" ht="15.75" customHeight="1" x14ac:dyDescent="0.2">
      <c r="A294" s="17" t="s">
        <v>33</v>
      </c>
      <c r="C294" s="17">
        <v>6</v>
      </c>
      <c r="D294" s="17">
        <v>7</v>
      </c>
      <c r="E294" s="17" t="s">
        <v>97</v>
      </c>
      <c r="F294" s="17" t="s">
        <v>84</v>
      </c>
      <c r="G294" s="17">
        <v>3.76</v>
      </c>
      <c r="I294" s="17">
        <v>45.816187696551729</v>
      </c>
      <c r="J294" s="17">
        <v>4.2</v>
      </c>
    </row>
    <row r="295" spans="1:10" ht="15.75" customHeight="1" x14ac:dyDescent="0.2">
      <c r="A295" s="17" t="s">
        <v>33</v>
      </c>
      <c r="C295" s="17">
        <v>6</v>
      </c>
      <c r="D295" s="17">
        <v>8</v>
      </c>
      <c r="E295" s="17" t="s">
        <v>98</v>
      </c>
      <c r="F295" s="17" t="s">
        <v>84</v>
      </c>
      <c r="G295" s="17" t="s">
        <v>25</v>
      </c>
      <c r="I295" s="17">
        <v>53.551362206896549</v>
      </c>
      <c r="J295" s="17">
        <v>6.4</v>
      </c>
    </row>
    <row r="296" spans="1:10" ht="15.75" customHeight="1" x14ac:dyDescent="0.2">
      <c r="A296" s="17" t="s">
        <v>33</v>
      </c>
      <c r="C296" s="17">
        <v>6</v>
      </c>
      <c r="D296" s="17">
        <v>9</v>
      </c>
      <c r="E296" s="17" t="s">
        <v>99</v>
      </c>
      <c r="F296" s="13" t="s">
        <v>29</v>
      </c>
      <c r="G296" s="13" t="s">
        <v>29</v>
      </c>
      <c r="I296" s="17">
        <v>56.533169379310351</v>
      </c>
      <c r="J296" s="17">
        <v>9.9</v>
      </c>
    </row>
    <row r="297" spans="1:10" ht="15.75" customHeight="1" x14ac:dyDescent="0.2">
      <c r="A297" s="17" t="s">
        <v>38</v>
      </c>
      <c r="C297" s="17">
        <v>1</v>
      </c>
      <c r="D297" s="17">
        <v>1</v>
      </c>
      <c r="E297" s="17" t="s">
        <v>99</v>
      </c>
      <c r="F297" s="13" t="s">
        <v>29</v>
      </c>
      <c r="G297" s="13" t="s">
        <v>29</v>
      </c>
      <c r="I297" s="17">
        <v>60.624584937931033</v>
      </c>
      <c r="J297" s="17">
        <v>7.8</v>
      </c>
    </row>
    <row r="298" spans="1:10" ht="15.75" customHeight="1" x14ac:dyDescent="0.2">
      <c r="A298" s="17" t="s">
        <v>38</v>
      </c>
      <c r="C298" s="17">
        <v>1</v>
      </c>
      <c r="D298" s="17">
        <v>2</v>
      </c>
      <c r="E298" s="17" t="s">
        <v>28</v>
      </c>
      <c r="F298" s="13" t="s">
        <v>29</v>
      </c>
      <c r="G298" s="13" t="s">
        <v>29</v>
      </c>
      <c r="I298" s="17">
        <v>57.146353986206904</v>
      </c>
      <c r="J298" s="17">
        <v>4.2</v>
      </c>
    </row>
    <row r="299" spans="1:10" ht="15.75" customHeight="1" x14ac:dyDescent="0.2">
      <c r="A299" s="17" t="s">
        <v>38</v>
      </c>
      <c r="C299" s="17">
        <v>1</v>
      </c>
      <c r="D299" s="17">
        <v>3</v>
      </c>
      <c r="E299" s="17" t="s">
        <v>78</v>
      </c>
      <c r="F299" s="13" t="s">
        <v>29</v>
      </c>
      <c r="G299" s="13" t="s">
        <v>29</v>
      </c>
      <c r="I299" s="17">
        <v>60.651101462068965</v>
      </c>
      <c r="J299" s="17">
        <v>5.3</v>
      </c>
    </row>
    <row r="300" spans="1:10" ht="15.75" customHeight="1" x14ac:dyDescent="0.2">
      <c r="A300" s="17" t="s">
        <v>38</v>
      </c>
      <c r="C300" s="17">
        <v>1</v>
      </c>
      <c r="D300" s="17">
        <v>4</v>
      </c>
      <c r="E300" s="17" t="s">
        <v>97</v>
      </c>
      <c r="F300" s="17" t="s">
        <v>84</v>
      </c>
      <c r="G300" s="17">
        <v>4</v>
      </c>
      <c r="I300" s="17">
        <v>58.787200772413804</v>
      </c>
      <c r="J300" s="17">
        <v>2.9</v>
      </c>
    </row>
    <row r="301" spans="1:10" ht="15.75" customHeight="1" x14ac:dyDescent="0.2">
      <c r="A301" s="17" t="s">
        <v>38</v>
      </c>
      <c r="C301" s="17">
        <v>1</v>
      </c>
      <c r="D301" s="17">
        <v>5</v>
      </c>
      <c r="E301" s="17" t="s">
        <v>98</v>
      </c>
      <c r="F301" s="17" t="s">
        <v>84</v>
      </c>
      <c r="G301" s="17">
        <v>4</v>
      </c>
      <c r="I301" s="17">
        <v>58.47675983448277</v>
      </c>
      <c r="J301" s="17">
        <v>2.9</v>
      </c>
    </row>
    <row r="302" spans="1:10" ht="15.75" customHeight="1" x14ac:dyDescent="0.2">
      <c r="A302" s="17" t="s">
        <v>38</v>
      </c>
      <c r="C302" s="17">
        <v>1</v>
      </c>
      <c r="D302" s="17">
        <v>6</v>
      </c>
      <c r="E302" s="17" t="s">
        <v>83</v>
      </c>
      <c r="F302" s="17" t="s">
        <v>84</v>
      </c>
      <c r="G302" s="17">
        <v>3.76</v>
      </c>
      <c r="I302" s="17">
        <v>59.477424827586205</v>
      </c>
      <c r="J302" s="17">
        <v>3.2</v>
      </c>
    </row>
    <row r="303" spans="1:10" ht="15.75" customHeight="1" x14ac:dyDescent="0.2">
      <c r="A303" s="17" t="s">
        <v>38</v>
      </c>
      <c r="C303" s="17">
        <v>1</v>
      </c>
      <c r="D303" s="17">
        <v>7</v>
      </c>
      <c r="E303" s="17" t="s">
        <v>85</v>
      </c>
      <c r="F303" s="17" t="s">
        <v>84</v>
      </c>
      <c r="G303" s="17">
        <v>3.76</v>
      </c>
      <c r="I303" s="17">
        <v>60.644832827586221</v>
      </c>
      <c r="J303" s="17">
        <v>5.8</v>
      </c>
    </row>
    <row r="304" spans="1:10" ht="15.75" customHeight="1" x14ac:dyDescent="0.2">
      <c r="A304" s="17" t="s">
        <v>38</v>
      </c>
      <c r="C304" s="17">
        <v>1</v>
      </c>
      <c r="D304" s="17">
        <v>8</v>
      </c>
      <c r="E304" s="17" t="s">
        <v>96</v>
      </c>
      <c r="F304" s="17" t="s">
        <v>84</v>
      </c>
      <c r="G304" s="17" t="s">
        <v>25</v>
      </c>
      <c r="I304" s="17">
        <v>51.372921600000019</v>
      </c>
      <c r="J304" s="17">
        <v>1.5555555555555556</v>
      </c>
    </row>
    <row r="305" spans="1:10" ht="15.75" customHeight="1" x14ac:dyDescent="0.2">
      <c r="A305" s="17" t="s">
        <v>38</v>
      </c>
      <c r="C305" s="17">
        <v>1</v>
      </c>
      <c r="D305" s="17">
        <v>9</v>
      </c>
      <c r="E305" s="17" t="s">
        <v>107</v>
      </c>
      <c r="F305" s="17" t="s">
        <v>84</v>
      </c>
      <c r="G305" s="17" t="s">
        <v>25</v>
      </c>
      <c r="I305" s="17">
        <v>64.911810206896561</v>
      </c>
      <c r="J305" s="17">
        <v>1.9</v>
      </c>
    </row>
    <row r="306" spans="1:10" ht="15.75" customHeight="1" x14ac:dyDescent="0.2">
      <c r="A306" s="17" t="s">
        <v>38</v>
      </c>
      <c r="C306" s="17">
        <v>2</v>
      </c>
      <c r="D306" s="17">
        <v>1</v>
      </c>
      <c r="E306" s="17" t="s">
        <v>99</v>
      </c>
      <c r="F306" s="13" t="s">
        <v>29</v>
      </c>
      <c r="G306" s="13" t="s">
        <v>29</v>
      </c>
      <c r="I306" s="17">
        <v>54.931022565517239</v>
      </c>
      <c r="J306" s="17">
        <v>11.5</v>
      </c>
    </row>
    <row r="307" spans="1:10" ht="15.75" customHeight="1" x14ac:dyDescent="0.2">
      <c r="A307" s="17" t="s">
        <v>38</v>
      </c>
      <c r="C307" s="17">
        <v>2</v>
      </c>
      <c r="D307" s="17">
        <v>2</v>
      </c>
      <c r="E307" s="17" t="s">
        <v>28</v>
      </c>
      <c r="F307" s="13" t="s">
        <v>29</v>
      </c>
      <c r="G307" s="13" t="s">
        <v>29</v>
      </c>
      <c r="I307" s="17">
        <v>52.504019586206908</v>
      </c>
      <c r="J307" s="17">
        <v>5</v>
      </c>
    </row>
    <row r="308" spans="1:10" ht="15.75" customHeight="1" x14ac:dyDescent="0.2">
      <c r="A308" s="17" t="s">
        <v>38</v>
      </c>
      <c r="C308" s="17">
        <v>2</v>
      </c>
      <c r="D308" s="17">
        <v>3</v>
      </c>
      <c r="E308" s="17" t="s">
        <v>78</v>
      </c>
      <c r="F308" s="13" t="s">
        <v>29</v>
      </c>
      <c r="G308" s="13" t="s">
        <v>29</v>
      </c>
      <c r="I308" s="17">
        <v>57.662491586206905</v>
      </c>
      <c r="J308" s="17">
        <v>5</v>
      </c>
    </row>
    <row r="309" spans="1:10" ht="15.75" customHeight="1" x14ac:dyDescent="0.2">
      <c r="A309" s="17" t="s">
        <v>38</v>
      </c>
      <c r="C309" s="17">
        <v>2</v>
      </c>
      <c r="D309" s="17">
        <v>4</v>
      </c>
      <c r="E309" s="17" t="s">
        <v>97</v>
      </c>
      <c r="F309" s="17" t="s">
        <v>84</v>
      </c>
      <c r="G309" s="17">
        <v>4</v>
      </c>
      <c r="I309" s="17">
        <v>54.15195613793103</v>
      </c>
      <c r="J309" s="17">
        <v>3.6</v>
      </c>
    </row>
    <row r="310" spans="1:10" ht="15.75" customHeight="1" x14ac:dyDescent="0.2">
      <c r="A310" s="17" t="s">
        <v>38</v>
      </c>
      <c r="C310" s="17">
        <v>2</v>
      </c>
      <c r="D310" s="17">
        <v>5</v>
      </c>
      <c r="E310" s="17" t="s">
        <v>98</v>
      </c>
      <c r="F310" s="17" t="s">
        <v>84</v>
      </c>
      <c r="G310" s="17">
        <v>4</v>
      </c>
      <c r="I310" s="17">
        <v>61.336352000000005</v>
      </c>
      <c r="J310" s="17">
        <v>3.1</v>
      </c>
    </row>
    <row r="311" spans="1:10" ht="15.75" customHeight="1" x14ac:dyDescent="0.2">
      <c r="A311" s="17" t="s">
        <v>38</v>
      </c>
      <c r="C311" s="17">
        <v>2</v>
      </c>
      <c r="D311" s="17">
        <v>6</v>
      </c>
      <c r="E311" s="17" t="s">
        <v>83</v>
      </c>
      <c r="F311" s="17" t="s">
        <v>84</v>
      </c>
      <c r="G311" s="17">
        <v>3.76</v>
      </c>
      <c r="I311" s="17">
        <v>57.851675503448284</v>
      </c>
      <c r="J311" s="17">
        <v>3</v>
      </c>
    </row>
    <row r="312" spans="1:10" ht="15.75" customHeight="1" x14ac:dyDescent="0.2">
      <c r="A312" s="17" t="s">
        <v>38</v>
      </c>
      <c r="C312" s="17">
        <v>2</v>
      </c>
      <c r="D312" s="17">
        <v>7</v>
      </c>
      <c r="E312" s="17" t="s">
        <v>85</v>
      </c>
      <c r="F312" s="17" t="s">
        <v>84</v>
      </c>
      <c r="G312" s="17">
        <v>3.76</v>
      </c>
      <c r="I312" s="17">
        <v>60.241377103448286</v>
      </c>
      <c r="J312" s="17">
        <v>5.4</v>
      </c>
    </row>
    <row r="313" spans="1:10" ht="15.75" customHeight="1" x14ac:dyDescent="0.2">
      <c r="A313" s="17" t="s">
        <v>38</v>
      </c>
      <c r="C313" s="17">
        <v>2</v>
      </c>
      <c r="D313" s="17">
        <v>8</v>
      </c>
      <c r="E313" s="17" t="s">
        <v>96</v>
      </c>
      <c r="F313" s="17" t="s">
        <v>84</v>
      </c>
      <c r="G313" s="17" t="s">
        <v>25</v>
      </c>
      <c r="I313" s="17">
        <v>58.653700220689657</v>
      </c>
      <c r="J313" s="17">
        <v>9.4</v>
      </c>
    </row>
    <row r="314" spans="1:10" ht="15.75" customHeight="1" x14ac:dyDescent="0.2">
      <c r="A314" s="17" t="s">
        <v>38</v>
      </c>
      <c r="C314" s="17">
        <v>2</v>
      </c>
      <c r="D314" s="17">
        <v>9</v>
      </c>
      <c r="E314" s="17" t="s">
        <v>107</v>
      </c>
      <c r="F314" s="17" t="s">
        <v>84</v>
      </c>
      <c r="G314" s="17" t="s">
        <v>25</v>
      </c>
      <c r="I314" s="17">
        <v>59.465638593103456</v>
      </c>
      <c r="J314" s="17">
        <v>2.5</v>
      </c>
    </row>
    <row r="315" spans="1:10" ht="15.75" customHeight="1" x14ac:dyDescent="0.2">
      <c r="A315" s="17" t="s">
        <v>38</v>
      </c>
      <c r="C315" s="17">
        <v>3</v>
      </c>
      <c r="D315" s="17">
        <v>1</v>
      </c>
      <c r="E315" s="17" t="s">
        <v>99</v>
      </c>
      <c r="F315" s="13" t="s">
        <v>29</v>
      </c>
      <c r="G315" s="13" t="s">
        <v>29</v>
      </c>
      <c r="I315" s="17">
        <v>50.465351503448275</v>
      </c>
      <c r="J315" s="17">
        <v>26.222222222222221</v>
      </c>
    </row>
    <row r="316" spans="1:10" ht="15.75" customHeight="1" x14ac:dyDescent="0.2">
      <c r="A316" s="17" t="s">
        <v>38</v>
      </c>
      <c r="C316" s="17">
        <v>3</v>
      </c>
      <c r="D316" s="17">
        <v>2</v>
      </c>
      <c r="E316" s="17" t="s">
        <v>28</v>
      </c>
      <c r="F316" s="13" t="s">
        <v>29</v>
      </c>
      <c r="G316" s="13" t="s">
        <v>29</v>
      </c>
      <c r="I316" s="17">
        <v>53.994118731034497</v>
      </c>
      <c r="J316" s="17">
        <v>15.4</v>
      </c>
    </row>
    <row r="317" spans="1:10" ht="15.75" customHeight="1" x14ac:dyDescent="0.2">
      <c r="A317" s="17" t="s">
        <v>38</v>
      </c>
      <c r="C317" s="17">
        <v>3</v>
      </c>
      <c r="D317" s="17">
        <v>3</v>
      </c>
      <c r="E317" s="17" t="s">
        <v>78</v>
      </c>
      <c r="F317" s="13" t="s">
        <v>29</v>
      </c>
      <c r="G317" s="13" t="s">
        <v>29</v>
      </c>
      <c r="I317" s="17">
        <v>60.752187365517251</v>
      </c>
      <c r="J317" s="17">
        <v>3.1</v>
      </c>
    </row>
    <row r="318" spans="1:10" ht="15.75" customHeight="1" x14ac:dyDescent="0.2">
      <c r="A318" s="17" t="s">
        <v>38</v>
      </c>
      <c r="C318" s="17">
        <v>3</v>
      </c>
      <c r="D318" s="17">
        <v>4</v>
      </c>
      <c r="E318" s="17" t="s">
        <v>97</v>
      </c>
      <c r="F318" s="17" t="s">
        <v>84</v>
      </c>
      <c r="G318" s="17">
        <v>4</v>
      </c>
      <c r="I318" s="17">
        <v>55.699467696551736</v>
      </c>
      <c r="J318" s="17">
        <v>4.8</v>
      </c>
    </row>
    <row r="319" spans="1:10" ht="15.75" customHeight="1" x14ac:dyDescent="0.2">
      <c r="A319" s="17" t="s">
        <v>38</v>
      </c>
      <c r="C319" s="17">
        <v>3</v>
      </c>
      <c r="D319" s="17">
        <v>5</v>
      </c>
      <c r="E319" s="17" t="s">
        <v>98</v>
      </c>
      <c r="F319" s="17" t="s">
        <v>84</v>
      </c>
      <c r="G319" s="17">
        <v>4</v>
      </c>
      <c r="I319" s="17">
        <v>60.406888413793112</v>
      </c>
      <c r="J319" s="17">
        <v>2.5</v>
      </c>
    </row>
    <row r="320" spans="1:10" ht="15.75" customHeight="1" x14ac:dyDescent="0.2">
      <c r="A320" s="17" t="s">
        <v>38</v>
      </c>
      <c r="C320" s="17">
        <v>3</v>
      </c>
      <c r="D320" s="17">
        <v>6</v>
      </c>
      <c r="E320" s="17" t="s">
        <v>83</v>
      </c>
      <c r="F320" s="17" t="s">
        <v>84</v>
      </c>
      <c r="G320" s="17">
        <v>3.76</v>
      </c>
      <c r="I320" s="17">
        <v>57.529268082758627</v>
      </c>
      <c r="J320" s="17">
        <v>2.2000000000000002</v>
      </c>
    </row>
    <row r="321" spans="1:10" ht="15.75" customHeight="1" x14ac:dyDescent="0.2">
      <c r="A321" s="17" t="s">
        <v>38</v>
      </c>
      <c r="C321" s="17">
        <v>3</v>
      </c>
      <c r="D321" s="17">
        <v>7</v>
      </c>
      <c r="E321" s="17" t="s">
        <v>85</v>
      </c>
      <c r="F321" s="17" t="s">
        <v>84</v>
      </c>
      <c r="G321" s="17">
        <v>3.76</v>
      </c>
      <c r="I321" s="17">
        <v>54.107451503448289</v>
      </c>
      <c r="J321" s="17">
        <v>10.8</v>
      </c>
    </row>
    <row r="322" spans="1:10" ht="15.75" customHeight="1" x14ac:dyDescent="0.2">
      <c r="A322" s="17" t="s">
        <v>38</v>
      </c>
      <c r="C322" s="17">
        <v>3</v>
      </c>
      <c r="D322" s="17">
        <v>8</v>
      </c>
      <c r="E322" s="17" t="s">
        <v>96</v>
      </c>
      <c r="F322" s="17" t="s">
        <v>84</v>
      </c>
      <c r="G322" s="17" t="s">
        <v>25</v>
      </c>
      <c r="I322" s="17">
        <v>52.512361075862074</v>
      </c>
      <c r="J322" s="17">
        <v>4.1111111111111107</v>
      </c>
    </row>
    <row r="323" spans="1:10" ht="15.75" customHeight="1" x14ac:dyDescent="0.2">
      <c r="A323" s="17" t="s">
        <v>38</v>
      </c>
      <c r="C323" s="17">
        <v>3</v>
      </c>
      <c r="D323" s="17">
        <v>9</v>
      </c>
      <c r="E323" s="17" t="s">
        <v>107</v>
      </c>
      <c r="F323" s="17" t="s">
        <v>84</v>
      </c>
      <c r="G323" s="17" t="s">
        <v>25</v>
      </c>
      <c r="I323" s="17">
        <v>59.211051255172421</v>
      </c>
      <c r="J323" s="17">
        <v>1</v>
      </c>
    </row>
    <row r="324" spans="1:10" ht="15.75" customHeight="1" x14ac:dyDescent="0.2">
      <c r="A324" s="17" t="s">
        <v>38</v>
      </c>
      <c r="C324" s="17">
        <v>4</v>
      </c>
      <c r="D324" s="17">
        <v>1</v>
      </c>
      <c r="E324" s="17" t="s">
        <v>99</v>
      </c>
      <c r="F324" s="13" t="s">
        <v>29</v>
      </c>
      <c r="G324" s="13" t="s">
        <v>29</v>
      </c>
      <c r="I324" s="17">
        <v>59.326466896551729</v>
      </c>
      <c r="J324" s="17">
        <v>2.1</v>
      </c>
    </row>
    <row r="325" spans="1:10" ht="15.75" customHeight="1" x14ac:dyDescent="0.2">
      <c r="A325" s="17" t="s">
        <v>38</v>
      </c>
      <c r="C325" s="17">
        <v>4</v>
      </c>
      <c r="D325" s="17">
        <v>2</v>
      </c>
      <c r="E325" s="17" t="s">
        <v>28</v>
      </c>
      <c r="F325" s="13" t="s">
        <v>29</v>
      </c>
      <c r="G325" s="13" t="s">
        <v>29</v>
      </c>
      <c r="I325" s="17">
        <v>57.781288551724145</v>
      </c>
      <c r="J325" s="17">
        <v>5.5</v>
      </c>
    </row>
    <row r="326" spans="1:10" ht="15.75" customHeight="1" x14ac:dyDescent="0.2">
      <c r="A326" s="17" t="s">
        <v>38</v>
      </c>
      <c r="C326" s="17">
        <v>4</v>
      </c>
      <c r="D326" s="17">
        <v>3</v>
      </c>
      <c r="E326" s="17" t="s">
        <v>78</v>
      </c>
      <c r="F326" s="13" t="s">
        <v>29</v>
      </c>
      <c r="G326" s="13" t="s">
        <v>29</v>
      </c>
      <c r="I326" s="17">
        <v>53.40086824827587</v>
      </c>
      <c r="J326" s="17">
        <v>2.1</v>
      </c>
    </row>
    <row r="327" spans="1:10" ht="15.75" customHeight="1" x14ac:dyDescent="0.2">
      <c r="A327" s="17" t="s">
        <v>38</v>
      </c>
      <c r="C327" s="17">
        <v>4</v>
      </c>
      <c r="D327" s="17">
        <v>4</v>
      </c>
      <c r="E327" s="17" t="s">
        <v>97</v>
      </c>
      <c r="F327" s="17" t="s">
        <v>84</v>
      </c>
      <c r="G327" s="17">
        <v>4</v>
      </c>
      <c r="I327" s="17">
        <v>56.995412744827583</v>
      </c>
      <c r="J327" s="17">
        <v>5.0999999999999996</v>
      </c>
    </row>
    <row r="328" spans="1:10" ht="15.75" customHeight="1" x14ac:dyDescent="0.2">
      <c r="A328" s="17" t="s">
        <v>38</v>
      </c>
      <c r="C328" s="17">
        <v>4</v>
      </c>
      <c r="D328" s="17">
        <v>5</v>
      </c>
      <c r="E328" s="17" t="s">
        <v>98</v>
      </c>
      <c r="F328" s="17" t="s">
        <v>84</v>
      </c>
      <c r="G328" s="17">
        <v>4</v>
      </c>
      <c r="I328" s="17">
        <v>54.90680253793105</v>
      </c>
      <c r="J328" s="17">
        <v>4.2</v>
      </c>
    </row>
    <row r="329" spans="1:10" ht="15.75" customHeight="1" x14ac:dyDescent="0.2">
      <c r="A329" s="17" t="s">
        <v>38</v>
      </c>
      <c r="C329" s="17">
        <v>4</v>
      </c>
      <c r="D329" s="17">
        <v>6</v>
      </c>
      <c r="E329" s="17" t="s">
        <v>83</v>
      </c>
      <c r="F329" s="17" t="s">
        <v>84</v>
      </c>
      <c r="G329" s="17">
        <v>3.76</v>
      </c>
      <c r="I329" s="17">
        <v>57.398661517241379</v>
      </c>
      <c r="J329" s="17">
        <v>3.2</v>
      </c>
    </row>
    <row r="330" spans="1:10" ht="15.75" customHeight="1" x14ac:dyDescent="0.2">
      <c r="A330" s="17" t="s">
        <v>38</v>
      </c>
      <c r="C330" s="17">
        <v>4</v>
      </c>
      <c r="D330" s="17">
        <v>7</v>
      </c>
      <c r="E330" s="17" t="s">
        <v>85</v>
      </c>
      <c r="F330" s="17" t="s">
        <v>84</v>
      </c>
      <c r="G330" s="17">
        <v>3.76</v>
      </c>
      <c r="I330" s="17">
        <v>56.735414620689653</v>
      </c>
      <c r="J330" s="17">
        <v>3.2</v>
      </c>
    </row>
    <row r="331" spans="1:10" ht="15.75" customHeight="1" x14ac:dyDescent="0.2">
      <c r="A331" s="17" t="s">
        <v>38</v>
      </c>
      <c r="C331" s="17">
        <v>4</v>
      </c>
      <c r="D331" s="17">
        <v>8</v>
      </c>
      <c r="E331" s="17" t="s">
        <v>96</v>
      </c>
      <c r="F331" s="17" t="s">
        <v>84</v>
      </c>
      <c r="G331" s="17" t="s">
        <v>25</v>
      </c>
      <c r="I331" s="17">
        <v>60.529534013793103</v>
      </c>
      <c r="J331" s="17">
        <v>2.2000000000000002</v>
      </c>
    </row>
    <row r="332" spans="1:10" ht="15.75" customHeight="1" x14ac:dyDescent="0.2">
      <c r="A332" s="17" t="s">
        <v>38</v>
      </c>
      <c r="C332" s="17">
        <v>4</v>
      </c>
      <c r="D332" s="17">
        <v>9</v>
      </c>
      <c r="E332" s="17" t="s">
        <v>107</v>
      </c>
      <c r="F332" s="17" t="s">
        <v>84</v>
      </c>
      <c r="G332" s="17" t="s">
        <v>25</v>
      </c>
      <c r="I332" s="17">
        <v>65.583375227586203</v>
      </c>
      <c r="J332" s="17">
        <v>2.9</v>
      </c>
    </row>
    <row r="333" spans="1:10" ht="15.75" customHeight="1" x14ac:dyDescent="0.2">
      <c r="A333" s="17" t="s">
        <v>38</v>
      </c>
      <c r="C333" s="17">
        <v>5</v>
      </c>
      <c r="D333" s="17">
        <v>1</v>
      </c>
      <c r="E333" s="17" t="s">
        <v>99</v>
      </c>
      <c r="F333" s="13" t="s">
        <v>29</v>
      </c>
      <c r="G333" s="13" t="s">
        <v>29</v>
      </c>
      <c r="I333" s="17">
        <v>50.115953572413794</v>
      </c>
      <c r="J333" s="17">
        <v>8.3000000000000007</v>
      </c>
    </row>
    <row r="334" spans="1:10" ht="15.75" customHeight="1" x14ac:dyDescent="0.2">
      <c r="A334" s="17" t="s">
        <v>38</v>
      </c>
      <c r="C334" s="17">
        <v>5</v>
      </c>
      <c r="D334" s="17">
        <v>2</v>
      </c>
      <c r="E334" s="17" t="s">
        <v>28</v>
      </c>
      <c r="F334" s="13" t="s">
        <v>29</v>
      </c>
      <c r="G334" s="13" t="s">
        <v>29</v>
      </c>
      <c r="I334" s="17">
        <v>54.960643365517249</v>
      </c>
      <c r="J334" s="17">
        <v>8</v>
      </c>
    </row>
    <row r="335" spans="1:10" ht="15.75" customHeight="1" x14ac:dyDescent="0.2">
      <c r="A335" s="17" t="s">
        <v>38</v>
      </c>
      <c r="C335" s="17">
        <v>5</v>
      </c>
      <c r="D335" s="17">
        <v>3</v>
      </c>
      <c r="E335" s="17" t="s">
        <v>78</v>
      </c>
      <c r="F335" s="13" t="s">
        <v>29</v>
      </c>
      <c r="G335" s="13" t="s">
        <v>29</v>
      </c>
      <c r="I335" s="17">
        <v>60.936594703448279</v>
      </c>
      <c r="J335" s="17">
        <v>5.2</v>
      </c>
    </row>
    <row r="336" spans="1:10" ht="15.75" customHeight="1" x14ac:dyDescent="0.2">
      <c r="A336" s="17" t="s">
        <v>38</v>
      </c>
      <c r="C336" s="17">
        <v>5</v>
      </c>
      <c r="D336" s="17">
        <v>4</v>
      </c>
      <c r="E336" s="17" t="s">
        <v>97</v>
      </c>
      <c r="F336" s="17" t="s">
        <v>84</v>
      </c>
      <c r="G336" s="17">
        <v>4</v>
      </c>
      <c r="I336" s="17">
        <v>54.236078675862082</v>
      </c>
      <c r="J336" s="17">
        <v>5.3</v>
      </c>
    </row>
    <row r="337" spans="1:10" ht="15.75" customHeight="1" x14ac:dyDescent="0.2">
      <c r="A337" s="17" t="s">
        <v>38</v>
      </c>
      <c r="C337" s="17">
        <v>5</v>
      </c>
      <c r="D337" s="17">
        <v>5</v>
      </c>
      <c r="E337" s="17" t="s">
        <v>98</v>
      </c>
      <c r="F337" s="17" t="s">
        <v>84</v>
      </c>
      <c r="G337" s="17">
        <v>4</v>
      </c>
      <c r="I337" s="17">
        <v>57.176929434482766</v>
      </c>
      <c r="J337" s="17">
        <v>5.3</v>
      </c>
    </row>
    <row r="338" spans="1:10" ht="15.75" customHeight="1" x14ac:dyDescent="0.2">
      <c r="A338" s="17" t="s">
        <v>38</v>
      </c>
      <c r="C338" s="17">
        <v>5</v>
      </c>
      <c r="D338" s="17">
        <v>6</v>
      </c>
      <c r="E338" s="17" t="s">
        <v>83</v>
      </c>
      <c r="F338" s="17" t="s">
        <v>84</v>
      </c>
      <c r="G338" s="17">
        <v>3.76</v>
      </c>
      <c r="I338" s="17">
        <v>57.404996910344835</v>
      </c>
      <c r="J338" s="17">
        <v>2.4444444444444446</v>
      </c>
    </row>
    <row r="339" spans="1:10" ht="15.75" customHeight="1" x14ac:dyDescent="0.2">
      <c r="A339" s="17" t="s">
        <v>38</v>
      </c>
      <c r="C339" s="17">
        <v>5</v>
      </c>
      <c r="D339" s="17">
        <v>7</v>
      </c>
      <c r="E339" s="17" t="s">
        <v>85</v>
      </c>
      <c r="F339" s="17" t="s">
        <v>84</v>
      </c>
      <c r="G339" s="17">
        <v>3.76</v>
      </c>
      <c r="I339" s="17">
        <v>60.651515365517248</v>
      </c>
      <c r="J339" s="17">
        <v>5.0999999999999996</v>
      </c>
    </row>
    <row r="340" spans="1:10" ht="15.75" customHeight="1" x14ac:dyDescent="0.2">
      <c r="A340" s="17" t="s">
        <v>38</v>
      </c>
      <c r="C340" s="17">
        <v>5</v>
      </c>
      <c r="D340" s="17">
        <v>8</v>
      </c>
      <c r="E340" s="17" t="s">
        <v>96</v>
      </c>
      <c r="F340" s="17" t="s">
        <v>84</v>
      </c>
      <c r="G340" s="17" t="s">
        <v>25</v>
      </c>
      <c r="I340" s="17">
        <v>52.957944827586211</v>
      </c>
      <c r="J340" s="17">
        <v>5.3</v>
      </c>
    </row>
    <row r="341" spans="1:10" ht="15.75" customHeight="1" x14ac:dyDescent="0.2">
      <c r="A341" s="17" t="s">
        <v>38</v>
      </c>
      <c r="C341" s="17">
        <v>5</v>
      </c>
      <c r="D341" s="17">
        <v>9</v>
      </c>
      <c r="E341" s="17" t="s">
        <v>107</v>
      </c>
      <c r="F341" s="17" t="s">
        <v>84</v>
      </c>
      <c r="G341" s="17" t="s">
        <v>25</v>
      </c>
      <c r="I341" s="17">
        <v>56.751463393103457</v>
      </c>
      <c r="J341" s="17">
        <v>3.2</v>
      </c>
    </row>
    <row r="342" spans="1:10" ht="15.75" customHeight="1" x14ac:dyDescent="0.2">
      <c r="A342" s="17" t="s">
        <v>38</v>
      </c>
      <c r="C342" s="17">
        <v>6</v>
      </c>
      <c r="D342" s="17">
        <v>1</v>
      </c>
      <c r="E342" s="17" t="s">
        <v>99</v>
      </c>
      <c r="F342" s="13" t="s">
        <v>29</v>
      </c>
      <c r="G342" s="13" t="s">
        <v>29</v>
      </c>
      <c r="I342" s="17">
        <v>59.426244331034482</v>
      </c>
      <c r="J342" s="17">
        <v>2.2999999999999998</v>
      </c>
    </row>
    <row r="343" spans="1:10" ht="15.75" customHeight="1" x14ac:dyDescent="0.2">
      <c r="A343" s="17" t="s">
        <v>38</v>
      </c>
      <c r="C343" s="17">
        <v>6</v>
      </c>
      <c r="D343" s="17">
        <v>2</v>
      </c>
      <c r="E343" s="17" t="s">
        <v>28</v>
      </c>
      <c r="F343" s="13" t="s">
        <v>29</v>
      </c>
      <c r="G343" s="13" t="s">
        <v>29</v>
      </c>
      <c r="I343" s="17">
        <v>55.832257268965527</v>
      </c>
      <c r="J343" s="17">
        <v>13.8</v>
      </c>
    </row>
    <row r="344" spans="1:10" ht="15.75" customHeight="1" x14ac:dyDescent="0.2">
      <c r="A344" s="17" t="s">
        <v>38</v>
      </c>
      <c r="C344" s="17">
        <v>6</v>
      </c>
      <c r="D344" s="17">
        <v>3</v>
      </c>
      <c r="E344" s="17" t="s">
        <v>78</v>
      </c>
      <c r="F344" s="13" t="s">
        <v>29</v>
      </c>
      <c r="G344" s="13" t="s">
        <v>29</v>
      </c>
      <c r="I344" s="17">
        <v>55.118540855172412</v>
      </c>
      <c r="J344" s="17">
        <v>2.8</v>
      </c>
    </row>
    <row r="345" spans="1:10" ht="15.75" customHeight="1" x14ac:dyDescent="0.2">
      <c r="A345" s="17" t="s">
        <v>38</v>
      </c>
      <c r="C345" s="17">
        <v>6</v>
      </c>
      <c r="D345" s="17">
        <v>4</v>
      </c>
      <c r="E345" s="17" t="s">
        <v>97</v>
      </c>
      <c r="F345" s="17" t="s">
        <v>84</v>
      </c>
      <c r="G345" s="17">
        <v>4</v>
      </c>
      <c r="I345" s="17">
        <v>56.10133790344829</v>
      </c>
      <c r="J345" s="17">
        <v>3.8</v>
      </c>
    </row>
    <row r="346" spans="1:10" ht="15.75" customHeight="1" x14ac:dyDescent="0.2">
      <c r="A346" s="17" t="s">
        <v>38</v>
      </c>
      <c r="C346" s="17">
        <v>6</v>
      </c>
      <c r="D346" s="17">
        <v>5</v>
      </c>
      <c r="E346" s="17" t="s">
        <v>98</v>
      </c>
      <c r="F346" s="17" t="s">
        <v>84</v>
      </c>
      <c r="G346" s="17">
        <v>4</v>
      </c>
      <c r="I346" s="17">
        <v>59.904459696551733</v>
      </c>
      <c r="J346" s="17">
        <v>1.3</v>
      </c>
    </row>
    <row r="347" spans="1:10" ht="15.75" customHeight="1" x14ac:dyDescent="0.2">
      <c r="A347" s="17" t="s">
        <v>38</v>
      </c>
      <c r="C347" s="17">
        <v>6</v>
      </c>
      <c r="D347" s="17">
        <v>6</v>
      </c>
      <c r="E347" s="17" t="s">
        <v>83</v>
      </c>
      <c r="F347" s="17" t="s">
        <v>84</v>
      </c>
      <c r="G347" s="17">
        <v>3.76</v>
      </c>
      <c r="I347" s="17">
        <v>59.975821324137925</v>
      </c>
      <c r="J347" s="17">
        <v>4.8</v>
      </c>
    </row>
    <row r="348" spans="1:10" ht="15.75" customHeight="1" x14ac:dyDescent="0.2">
      <c r="A348" s="17" t="s">
        <v>38</v>
      </c>
      <c r="C348" s="17">
        <v>6</v>
      </c>
      <c r="D348" s="17">
        <v>7</v>
      </c>
      <c r="E348" s="17" t="s">
        <v>85</v>
      </c>
      <c r="F348" s="17" t="s">
        <v>84</v>
      </c>
      <c r="G348" s="17">
        <v>3.76</v>
      </c>
      <c r="I348" s="17">
        <v>61.615850317241389</v>
      </c>
      <c r="J348" s="17">
        <v>2.3333333333333335</v>
      </c>
    </row>
    <row r="349" spans="1:10" ht="15.75" customHeight="1" x14ac:dyDescent="0.2">
      <c r="A349" s="17" t="s">
        <v>38</v>
      </c>
      <c r="C349" s="17">
        <v>6</v>
      </c>
      <c r="D349" s="17">
        <v>8</v>
      </c>
      <c r="E349" s="17" t="s">
        <v>96</v>
      </c>
      <c r="F349" s="17" t="s">
        <v>84</v>
      </c>
      <c r="G349" s="17" t="s">
        <v>25</v>
      </c>
      <c r="I349" s="17">
        <v>51.814489820689658</v>
      </c>
      <c r="J349" s="17">
        <v>3.5</v>
      </c>
    </row>
    <row r="350" spans="1:10" ht="15.75" customHeight="1" x14ac:dyDescent="0.2">
      <c r="A350" s="17" t="s">
        <v>38</v>
      </c>
      <c r="C350" s="17">
        <v>6</v>
      </c>
      <c r="D350" s="17">
        <v>9</v>
      </c>
      <c r="E350" s="17" t="s">
        <v>107</v>
      </c>
      <c r="F350" s="17" t="s">
        <v>84</v>
      </c>
      <c r="G350" s="17" t="s">
        <v>25</v>
      </c>
      <c r="I350" s="17">
        <v>58.804935200000003</v>
      </c>
      <c r="J350" s="17">
        <v>10</v>
      </c>
    </row>
    <row r="351" spans="1:10" ht="15.75" customHeight="1" x14ac:dyDescent="0.2"/>
    <row r="352" spans="1:10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000"/>
  <sheetViews>
    <sheetView workbookViewId="0"/>
  </sheetViews>
  <sheetFormatPr baseColWidth="10" defaultColWidth="11.1640625" defaultRowHeight="15" customHeight="1" x14ac:dyDescent="0.2"/>
  <cols>
    <col min="1" max="1" width="13.33203125" customWidth="1"/>
    <col min="2" max="4" width="10.83203125" customWidth="1"/>
    <col min="5" max="5" width="21.5" customWidth="1"/>
    <col min="6" max="6" width="15.6640625" customWidth="1"/>
    <col min="7" max="26" width="10.83203125" customWidth="1"/>
  </cols>
  <sheetData>
    <row r="1" spans="1:13" ht="21" x14ac:dyDescent="0.25">
      <c r="A1" s="16" t="s">
        <v>108</v>
      </c>
      <c r="B1" s="2"/>
      <c r="C1" s="2"/>
      <c r="D1" s="2"/>
      <c r="E1" s="3"/>
      <c r="F1" s="3"/>
      <c r="G1" s="4"/>
      <c r="H1" s="2"/>
      <c r="I1" s="2"/>
      <c r="J1" s="2" t="s">
        <v>1</v>
      </c>
      <c r="K1" s="2" t="s">
        <v>1</v>
      </c>
      <c r="L1" s="2" t="s">
        <v>1</v>
      </c>
      <c r="M1" s="2" t="s">
        <v>1</v>
      </c>
    </row>
    <row r="2" spans="1:13" ht="16" x14ac:dyDescent="0.2">
      <c r="A2" s="6" t="s">
        <v>2</v>
      </c>
      <c r="B2" s="7" t="s">
        <v>3</v>
      </c>
      <c r="C2" s="7" t="s">
        <v>4</v>
      </c>
      <c r="D2" s="7" t="s">
        <v>5</v>
      </c>
      <c r="E2" s="8" t="s">
        <v>6</v>
      </c>
      <c r="F2" s="8" t="s">
        <v>7</v>
      </c>
      <c r="G2" s="9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</row>
    <row r="3" spans="1:13" ht="16" x14ac:dyDescent="0.2">
      <c r="A3" s="17" t="s">
        <v>41</v>
      </c>
      <c r="B3" s="5">
        <v>101</v>
      </c>
      <c r="C3" s="17">
        <v>1</v>
      </c>
      <c r="D3" s="5">
        <v>1</v>
      </c>
      <c r="E3" s="20" t="s">
        <v>16</v>
      </c>
      <c r="F3" s="17" t="s">
        <v>17</v>
      </c>
      <c r="G3" s="17">
        <v>4</v>
      </c>
      <c r="H3" s="17">
        <v>9.2907999999999991</v>
      </c>
      <c r="I3" s="17">
        <v>56.879583676847282</v>
      </c>
      <c r="J3" s="17">
        <v>7.2</v>
      </c>
      <c r="K3" s="17" t="s">
        <v>18</v>
      </c>
      <c r="L3" s="17" t="s">
        <v>18</v>
      </c>
      <c r="M3" s="17" t="s">
        <v>18</v>
      </c>
    </row>
    <row r="4" spans="1:13" ht="16" x14ac:dyDescent="0.2">
      <c r="A4" s="17" t="s">
        <v>41</v>
      </c>
      <c r="B4" s="5">
        <v>105</v>
      </c>
      <c r="C4" s="17">
        <v>1</v>
      </c>
      <c r="D4" s="5">
        <v>2</v>
      </c>
      <c r="E4" s="20" t="s">
        <v>22</v>
      </c>
      <c r="F4" s="17" t="s">
        <v>17</v>
      </c>
      <c r="G4" s="17">
        <v>3.76</v>
      </c>
      <c r="H4" s="17">
        <v>9.3087999999999997</v>
      </c>
      <c r="I4" s="17">
        <v>60.70636615566503</v>
      </c>
      <c r="J4" s="17">
        <v>5.35</v>
      </c>
      <c r="K4" s="17" t="s">
        <v>18</v>
      </c>
      <c r="L4" s="17" t="s">
        <v>18</v>
      </c>
      <c r="M4" s="17" t="s">
        <v>18</v>
      </c>
    </row>
    <row r="5" spans="1:13" ht="16" x14ac:dyDescent="0.2">
      <c r="A5" s="17" t="s">
        <v>41</v>
      </c>
      <c r="B5" s="5">
        <v>104</v>
      </c>
      <c r="C5" s="17">
        <v>1</v>
      </c>
      <c r="D5" s="5">
        <v>3</v>
      </c>
      <c r="E5" s="20" t="s">
        <v>16</v>
      </c>
      <c r="F5" s="17" t="s">
        <v>17</v>
      </c>
      <c r="G5" s="17" t="s">
        <v>25</v>
      </c>
      <c r="H5" s="17">
        <v>9.3740000000000006</v>
      </c>
      <c r="I5" s="17">
        <v>59.474316975369462</v>
      </c>
      <c r="J5" s="17">
        <v>4.4000000000000004</v>
      </c>
      <c r="K5" s="17" t="s">
        <v>18</v>
      </c>
      <c r="L5" s="17" t="s">
        <v>18</v>
      </c>
      <c r="M5" s="17" t="s">
        <v>18</v>
      </c>
    </row>
    <row r="6" spans="1:13" ht="16" x14ac:dyDescent="0.2">
      <c r="A6" s="17" t="s">
        <v>41</v>
      </c>
      <c r="B6" s="5">
        <v>103</v>
      </c>
      <c r="C6" s="17">
        <v>1</v>
      </c>
      <c r="D6" s="5">
        <v>4</v>
      </c>
      <c r="E6" s="20" t="s">
        <v>109</v>
      </c>
      <c r="F6" s="17" t="s">
        <v>32</v>
      </c>
      <c r="G6" s="17">
        <v>4</v>
      </c>
      <c r="H6" s="17">
        <v>9.2588000000000008</v>
      </c>
      <c r="I6" s="17">
        <v>59.549918252216756</v>
      </c>
      <c r="J6" s="17">
        <v>6</v>
      </c>
      <c r="K6" s="17" t="s">
        <v>18</v>
      </c>
      <c r="L6" s="17" t="s">
        <v>18</v>
      </c>
      <c r="M6" s="17" t="s">
        <v>18</v>
      </c>
    </row>
    <row r="7" spans="1:13" ht="16" x14ac:dyDescent="0.2">
      <c r="A7" s="17" t="s">
        <v>41</v>
      </c>
      <c r="B7" s="5">
        <v>102</v>
      </c>
      <c r="C7" s="17">
        <v>1</v>
      </c>
      <c r="D7" s="5">
        <v>5</v>
      </c>
      <c r="E7" s="20" t="s">
        <v>110</v>
      </c>
      <c r="F7" s="17" t="s">
        <v>32</v>
      </c>
      <c r="G7" s="17">
        <v>3.2</v>
      </c>
      <c r="H7" s="17">
        <v>9.26</v>
      </c>
      <c r="I7" s="17">
        <v>52.139293399014768</v>
      </c>
      <c r="J7" s="17">
        <v>7.5</v>
      </c>
      <c r="K7" s="17" t="s">
        <v>18</v>
      </c>
      <c r="L7" s="17" t="s">
        <v>18</v>
      </c>
      <c r="M7" s="17" t="s">
        <v>18</v>
      </c>
    </row>
    <row r="8" spans="1:13" ht="16" x14ac:dyDescent="0.2">
      <c r="A8" s="17" t="s">
        <v>41</v>
      </c>
      <c r="B8" s="5">
        <v>109</v>
      </c>
      <c r="C8" s="17">
        <v>1</v>
      </c>
      <c r="D8" s="5">
        <v>6</v>
      </c>
      <c r="E8" s="20" t="s">
        <v>109</v>
      </c>
      <c r="F8" s="17" t="s">
        <v>32</v>
      </c>
      <c r="G8" s="17" t="s">
        <v>111</v>
      </c>
      <c r="H8" s="17">
        <v>9.3680000000000003</v>
      </c>
      <c r="I8" s="17">
        <v>61.152937458128072</v>
      </c>
      <c r="J8" s="17">
        <v>3.9</v>
      </c>
      <c r="K8" s="17" t="s">
        <v>18</v>
      </c>
      <c r="L8" s="17" t="s">
        <v>18</v>
      </c>
      <c r="M8" s="17" t="s">
        <v>18</v>
      </c>
    </row>
    <row r="9" spans="1:13" ht="16" x14ac:dyDescent="0.2">
      <c r="A9" s="17" t="s">
        <v>41</v>
      </c>
      <c r="B9" s="5">
        <v>107</v>
      </c>
      <c r="C9" s="17">
        <v>1</v>
      </c>
      <c r="D9" s="5">
        <v>7</v>
      </c>
      <c r="E9" s="20" t="s">
        <v>46</v>
      </c>
      <c r="F9" s="17" t="s">
        <v>47</v>
      </c>
      <c r="G9" s="17">
        <v>5</v>
      </c>
      <c r="H9" s="17">
        <v>9.3872</v>
      </c>
      <c r="I9" s="17">
        <v>60.599876618719207</v>
      </c>
      <c r="J9" s="17">
        <v>5.6</v>
      </c>
      <c r="K9" s="17" t="s">
        <v>18</v>
      </c>
      <c r="L9" s="17" t="s">
        <v>18</v>
      </c>
      <c r="M9" s="17" t="s">
        <v>18</v>
      </c>
    </row>
    <row r="10" spans="1:13" ht="16" x14ac:dyDescent="0.2">
      <c r="A10" s="17" t="s">
        <v>41</v>
      </c>
      <c r="B10" s="5">
        <v>110</v>
      </c>
      <c r="C10" s="17">
        <v>1</v>
      </c>
      <c r="D10" s="5">
        <v>8</v>
      </c>
      <c r="E10" s="20" t="s">
        <v>49</v>
      </c>
      <c r="F10" s="17" t="s">
        <v>47</v>
      </c>
      <c r="G10" s="17">
        <v>4</v>
      </c>
      <c r="H10" s="17">
        <v>9.355599999999999</v>
      </c>
      <c r="I10" s="17">
        <v>51.436008496551736</v>
      </c>
      <c r="J10" s="17">
        <v>6.4</v>
      </c>
      <c r="K10" s="17" t="s">
        <v>18</v>
      </c>
      <c r="L10" s="17" t="s">
        <v>18</v>
      </c>
      <c r="M10" s="17" t="s">
        <v>18</v>
      </c>
    </row>
    <row r="11" spans="1:13" ht="16" x14ac:dyDescent="0.2">
      <c r="A11" s="17" t="s">
        <v>41</v>
      </c>
      <c r="B11" s="5">
        <v>106</v>
      </c>
      <c r="C11" s="17">
        <v>1</v>
      </c>
      <c r="D11" s="5">
        <v>9</v>
      </c>
      <c r="E11" s="20" t="s">
        <v>51</v>
      </c>
      <c r="F11" s="17" t="s">
        <v>47</v>
      </c>
      <c r="G11" s="17" t="s">
        <v>52</v>
      </c>
      <c r="H11" s="17">
        <v>9.2911999999999999</v>
      </c>
      <c r="I11" s="17">
        <v>55.743908910344821</v>
      </c>
      <c r="J11" s="17">
        <v>3.55</v>
      </c>
      <c r="K11" s="17" t="s">
        <v>18</v>
      </c>
      <c r="L11" s="17" t="s">
        <v>18</v>
      </c>
      <c r="M11" s="17" t="s">
        <v>18</v>
      </c>
    </row>
    <row r="12" spans="1:13" ht="16" x14ac:dyDescent="0.2">
      <c r="A12" s="17" t="s">
        <v>41</v>
      </c>
      <c r="B12" s="5">
        <v>108</v>
      </c>
      <c r="C12" s="17">
        <v>1</v>
      </c>
      <c r="D12" s="5">
        <v>10</v>
      </c>
      <c r="E12" s="20" t="s">
        <v>30</v>
      </c>
      <c r="F12" s="17" t="s">
        <v>30</v>
      </c>
      <c r="G12" s="13" t="s">
        <v>29</v>
      </c>
      <c r="H12" s="17">
        <v>9.3268000000000004</v>
      </c>
      <c r="I12" s="17">
        <v>36.859772465024633</v>
      </c>
      <c r="J12" s="17">
        <v>5.9</v>
      </c>
      <c r="K12" s="17" t="s">
        <v>18</v>
      </c>
      <c r="L12" s="17" t="s">
        <v>18</v>
      </c>
      <c r="M12" s="17" t="s">
        <v>18</v>
      </c>
    </row>
    <row r="13" spans="1:13" ht="16" x14ac:dyDescent="0.2">
      <c r="A13" s="17" t="s">
        <v>41</v>
      </c>
      <c r="B13" s="5">
        <v>206</v>
      </c>
      <c r="C13" s="17">
        <v>2</v>
      </c>
      <c r="D13" s="5">
        <v>1</v>
      </c>
      <c r="E13" s="20" t="s">
        <v>16</v>
      </c>
      <c r="F13" s="17" t="s">
        <v>17</v>
      </c>
      <c r="G13" s="17">
        <v>4</v>
      </c>
      <c r="H13" s="17">
        <v>9.2472000000000012</v>
      </c>
      <c r="I13" s="17">
        <v>63.07364305812807</v>
      </c>
      <c r="J13" s="17">
        <v>5</v>
      </c>
      <c r="K13" s="17" t="s">
        <v>18</v>
      </c>
      <c r="L13" s="17" t="s">
        <v>18</v>
      </c>
      <c r="M13" s="17" t="s">
        <v>18</v>
      </c>
    </row>
    <row r="14" spans="1:13" ht="16" x14ac:dyDescent="0.2">
      <c r="A14" s="17" t="s">
        <v>41</v>
      </c>
      <c r="B14" s="5">
        <v>209</v>
      </c>
      <c r="C14" s="17">
        <v>2</v>
      </c>
      <c r="D14" s="5">
        <v>2</v>
      </c>
      <c r="E14" s="20" t="s">
        <v>22</v>
      </c>
      <c r="F14" s="17" t="s">
        <v>17</v>
      </c>
      <c r="G14" s="17">
        <v>3.76</v>
      </c>
      <c r="H14" s="17">
        <v>9.3247999999999998</v>
      </c>
      <c r="I14" s="17">
        <v>64.208761820689659</v>
      </c>
      <c r="J14" s="17">
        <v>4.95</v>
      </c>
      <c r="K14" s="17" t="s">
        <v>18</v>
      </c>
      <c r="L14" s="17" t="s">
        <v>18</v>
      </c>
      <c r="M14" s="17" t="s">
        <v>18</v>
      </c>
    </row>
    <row r="15" spans="1:13" ht="16" x14ac:dyDescent="0.2">
      <c r="A15" s="17" t="s">
        <v>41</v>
      </c>
      <c r="B15" s="5">
        <v>207</v>
      </c>
      <c r="C15" s="17">
        <v>2</v>
      </c>
      <c r="D15" s="5">
        <v>3</v>
      </c>
      <c r="E15" s="20" t="s">
        <v>16</v>
      </c>
      <c r="F15" s="17" t="s">
        <v>17</v>
      </c>
      <c r="G15" s="17" t="s">
        <v>25</v>
      </c>
      <c r="H15" s="17">
        <v>9.3544</v>
      </c>
      <c r="I15" s="17">
        <v>74.993828713300488</v>
      </c>
      <c r="J15" s="17">
        <v>5.95</v>
      </c>
      <c r="K15" s="17" t="s">
        <v>18</v>
      </c>
      <c r="L15" s="17" t="s">
        <v>18</v>
      </c>
      <c r="M15" s="17" t="s">
        <v>18</v>
      </c>
    </row>
    <row r="16" spans="1:13" ht="16" x14ac:dyDescent="0.2">
      <c r="A16" s="17" t="s">
        <v>41</v>
      </c>
      <c r="B16" s="5">
        <v>202</v>
      </c>
      <c r="C16" s="17">
        <v>2</v>
      </c>
      <c r="D16" s="5">
        <v>4</v>
      </c>
      <c r="E16" s="20" t="s">
        <v>109</v>
      </c>
      <c r="F16" s="17" t="s">
        <v>32</v>
      </c>
      <c r="G16" s="17">
        <v>4</v>
      </c>
      <c r="H16" s="17">
        <v>9.297600000000001</v>
      </c>
      <c r="I16" s="17">
        <v>55.794039866009854</v>
      </c>
      <c r="J16" s="17">
        <v>4.2</v>
      </c>
      <c r="K16" s="17" t="s">
        <v>18</v>
      </c>
      <c r="L16" s="17" t="s">
        <v>18</v>
      </c>
      <c r="M16" s="17" t="s">
        <v>18</v>
      </c>
    </row>
    <row r="17" spans="1:13" ht="16" x14ac:dyDescent="0.2">
      <c r="A17" s="17" t="s">
        <v>41</v>
      </c>
      <c r="B17" s="5">
        <v>205</v>
      </c>
      <c r="C17" s="17">
        <v>2</v>
      </c>
      <c r="D17" s="5">
        <v>5</v>
      </c>
      <c r="E17" s="20" t="s">
        <v>110</v>
      </c>
      <c r="F17" s="17" t="s">
        <v>32</v>
      </c>
      <c r="G17" s="17">
        <v>3.2</v>
      </c>
      <c r="H17" s="17">
        <v>9.2911999999999999</v>
      </c>
      <c r="I17" s="17">
        <v>65.746453186206907</v>
      </c>
      <c r="J17" s="17">
        <v>6.7</v>
      </c>
      <c r="K17" s="17" t="s">
        <v>18</v>
      </c>
      <c r="L17" s="17" t="s">
        <v>18</v>
      </c>
      <c r="M17" s="17" t="s">
        <v>18</v>
      </c>
    </row>
    <row r="18" spans="1:13" ht="16" x14ac:dyDescent="0.2">
      <c r="A18" s="17" t="s">
        <v>41</v>
      </c>
      <c r="B18" s="5">
        <v>208</v>
      </c>
      <c r="C18" s="17">
        <v>2</v>
      </c>
      <c r="D18" s="5">
        <v>6</v>
      </c>
      <c r="E18" s="20" t="s">
        <v>109</v>
      </c>
      <c r="F18" s="17" t="s">
        <v>32</v>
      </c>
      <c r="G18" s="17" t="s">
        <v>111</v>
      </c>
      <c r="H18" s="17">
        <v>9.3672000000000004</v>
      </c>
      <c r="I18" s="17">
        <v>66.339637864039403</v>
      </c>
      <c r="J18" s="17">
        <v>3.35</v>
      </c>
      <c r="K18" s="17" t="s">
        <v>18</v>
      </c>
      <c r="L18" s="17" t="s">
        <v>18</v>
      </c>
      <c r="M18" s="17" t="s">
        <v>18</v>
      </c>
    </row>
    <row r="19" spans="1:13" ht="16" x14ac:dyDescent="0.2">
      <c r="A19" s="17" t="s">
        <v>41</v>
      </c>
      <c r="B19" s="5">
        <v>204</v>
      </c>
      <c r="C19" s="17">
        <v>2</v>
      </c>
      <c r="D19" s="5">
        <v>7</v>
      </c>
      <c r="E19" s="20" t="s">
        <v>46</v>
      </c>
      <c r="F19" s="17" t="s">
        <v>47</v>
      </c>
      <c r="G19" s="17">
        <v>5</v>
      </c>
      <c r="H19" s="17">
        <v>9.282</v>
      </c>
      <c r="I19" s="17">
        <v>60.994671842364525</v>
      </c>
      <c r="J19" s="17">
        <v>4.8499999999999996</v>
      </c>
      <c r="K19" s="17" t="s">
        <v>18</v>
      </c>
      <c r="L19" s="17" t="s">
        <v>18</v>
      </c>
      <c r="M19" s="17" t="s">
        <v>18</v>
      </c>
    </row>
    <row r="20" spans="1:13" ht="16" x14ac:dyDescent="0.2">
      <c r="A20" s="17" t="s">
        <v>41</v>
      </c>
      <c r="B20" s="5">
        <v>201</v>
      </c>
      <c r="C20" s="17">
        <v>2</v>
      </c>
      <c r="D20" s="5">
        <v>8</v>
      </c>
      <c r="E20" s="20" t="s">
        <v>49</v>
      </c>
      <c r="F20" s="17" t="s">
        <v>47</v>
      </c>
      <c r="G20" s="17">
        <v>4</v>
      </c>
      <c r="H20" s="17">
        <v>9.2923999999999989</v>
      </c>
      <c r="I20" s="17">
        <v>54.229292900492602</v>
      </c>
      <c r="J20" s="17">
        <v>8.1999999999999993</v>
      </c>
      <c r="K20" s="17" t="s">
        <v>18</v>
      </c>
      <c r="L20" s="17" t="s">
        <v>18</v>
      </c>
      <c r="M20" s="17" t="s">
        <v>18</v>
      </c>
    </row>
    <row r="21" spans="1:13" ht="15.75" customHeight="1" x14ac:dyDescent="0.2">
      <c r="A21" s="17" t="s">
        <v>41</v>
      </c>
      <c r="B21" s="5">
        <v>203</v>
      </c>
      <c r="C21" s="17">
        <v>2</v>
      </c>
      <c r="D21" s="5">
        <v>9</v>
      </c>
      <c r="E21" s="20" t="s">
        <v>51</v>
      </c>
      <c r="F21" s="17" t="s">
        <v>47</v>
      </c>
      <c r="G21" s="17" t="s">
        <v>52</v>
      </c>
      <c r="H21" s="17">
        <v>9.2859999999999996</v>
      </c>
      <c r="I21" s="17">
        <v>64.939158591133008</v>
      </c>
      <c r="J21" s="17">
        <v>7</v>
      </c>
      <c r="K21" s="17" t="s">
        <v>18</v>
      </c>
      <c r="L21" s="17" t="s">
        <v>18</v>
      </c>
      <c r="M21" s="17" t="s">
        <v>18</v>
      </c>
    </row>
    <row r="22" spans="1:13" ht="15.75" customHeight="1" x14ac:dyDescent="0.2">
      <c r="A22" s="17" t="s">
        <v>41</v>
      </c>
      <c r="B22" s="5">
        <v>210</v>
      </c>
      <c r="C22" s="17">
        <v>2</v>
      </c>
      <c r="D22" s="5">
        <v>10</v>
      </c>
      <c r="E22" s="20" t="s">
        <v>30</v>
      </c>
      <c r="F22" s="17" t="s">
        <v>30</v>
      </c>
      <c r="G22" s="13" t="s">
        <v>29</v>
      </c>
      <c r="H22" s="17">
        <v>9.3255999999999997</v>
      </c>
      <c r="I22" s="17">
        <v>56.69562028374385</v>
      </c>
      <c r="J22" s="17">
        <v>7.35</v>
      </c>
      <c r="K22" s="17" t="s">
        <v>18</v>
      </c>
      <c r="L22" s="17" t="s">
        <v>18</v>
      </c>
      <c r="M22" s="17" t="s">
        <v>18</v>
      </c>
    </row>
    <row r="23" spans="1:13" ht="15.75" customHeight="1" x14ac:dyDescent="0.2">
      <c r="A23" s="17" t="s">
        <v>41</v>
      </c>
      <c r="B23" s="5">
        <v>304</v>
      </c>
      <c r="C23" s="17">
        <v>3</v>
      </c>
      <c r="D23" s="5">
        <v>1</v>
      </c>
      <c r="E23" s="20" t="s">
        <v>16</v>
      </c>
      <c r="F23" s="17" t="s">
        <v>17</v>
      </c>
      <c r="G23" s="17">
        <v>4</v>
      </c>
      <c r="H23" s="17">
        <v>9.2992000000000008</v>
      </c>
      <c r="I23" s="17">
        <v>58.009640228571435</v>
      </c>
      <c r="J23" s="17">
        <v>4.9000000000000004</v>
      </c>
      <c r="K23" s="17" t="s">
        <v>18</v>
      </c>
      <c r="L23" s="17" t="s">
        <v>18</v>
      </c>
      <c r="M23" s="17" t="s">
        <v>18</v>
      </c>
    </row>
    <row r="24" spans="1:13" ht="15.75" customHeight="1" x14ac:dyDescent="0.2">
      <c r="A24" s="17" t="s">
        <v>41</v>
      </c>
      <c r="B24" s="5">
        <v>308</v>
      </c>
      <c r="C24" s="17">
        <v>3</v>
      </c>
      <c r="D24" s="5">
        <v>2</v>
      </c>
      <c r="E24" s="20" t="s">
        <v>22</v>
      </c>
      <c r="F24" s="17" t="s">
        <v>17</v>
      </c>
      <c r="G24" s="17">
        <v>3.76</v>
      </c>
      <c r="H24" s="17">
        <v>9.3008000000000006</v>
      </c>
      <c r="I24" s="17">
        <v>56.657064796059117</v>
      </c>
      <c r="J24" s="17">
        <v>5.45</v>
      </c>
      <c r="K24" s="17" t="s">
        <v>18</v>
      </c>
      <c r="L24" s="17" t="s">
        <v>18</v>
      </c>
      <c r="M24" s="17" t="s">
        <v>18</v>
      </c>
    </row>
    <row r="25" spans="1:13" ht="15.75" customHeight="1" x14ac:dyDescent="0.2">
      <c r="A25" s="17" t="s">
        <v>41</v>
      </c>
      <c r="B25" s="5">
        <v>301</v>
      </c>
      <c r="C25" s="17">
        <v>3</v>
      </c>
      <c r="D25" s="5">
        <v>3</v>
      </c>
      <c r="E25" s="20" t="s">
        <v>16</v>
      </c>
      <c r="F25" s="17" t="s">
        <v>17</v>
      </c>
      <c r="G25" s="17" t="s">
        <v>25</v>
      </c>
      <c r="H25" s="17">
        <v>9.3704000000000001</v>
      </c>
      <c r="I25" s="17">
        <v>69.362449134975364</v>
      </c>
      <c r="J25" s="17">
        <v>3.25</v>
      </c>
      <c r="K25" s="17" t="s">
        <v>18</v>
      </c>
      <c r="L25" s="17" t="s">
        <v>18</v>
      </c>
      <c r="M25" s="17" t="s">
        <v>18</v>
      </c>
    </row>
    <row r="26" spans="1:13" ht="15.75" customHeight="1" x14ac:dyDescent="0.2">
      <c r="A26" s="17" t="s">
        <v>41</v>
      </c>
      <c r="B26" s="5">
        <v>303</v>
      </c>
      <c r="C26" s="17">
        <v>3</v>
      </c>
      <c r="D26" s="5">
        <v>4</v>
      </c>
      <c r="E26" s="20" t="s">
        <v>109</v>
      </c>
      <c r="F26" s="17" t="s">
        <v>32</v>
      </c>
      <c r="G26" s="17">
        <v>4</v>
      </c>
      <c r="H26" s="17">
        <v>9.3480000000000008</v>
      </c>
      <c r="I26" s="17">
        <v>66.623861261083746</v>
      </c>
      <c r="J26" s="17">
        <v>4.5</v>
      </c>
      <c r="K26" s="17" t="s">
        <v>18</v>
      </c>
      <c r="L26" s="17" t="s">
        <v>18</v>
      </c>
      <c r="M26" s="17" t="s">
        <v>18</v>
      </c>
    </row>
    <row r="27" spans="1:13" ht="15.75" customHeight="1" x14ac:dyDescent="0.2">
      <c r="A27" s="17" t="s">
        <v>41</v>
      </c>
      <c r="B27" s="5">
        <v>302</v>
      </c>
      <c r="C27" s="17">
        <v>3</v>
      </c>
      <c r="D27" s="5">
        <v>5</v>
      </c>
      <c r="E27" s="20" t="s">
        <v>110</v>
      </c>
      <c r="F27" s="17" t="s">
        <v>32</v>
      </c>
      <c r="G27" s="17">
        <v>3.2</v>
      </c>
      <c r="H27" s="17">
        <v>9.3179999999999996</v>
      </c>
      <c r="I27" s="17">
        <v>54.26803984236453</v>
      </c>
      <c r="J27" s="17">
        <v>5.7</v>
      </c>
      <c r="K27" s="17" t="s">
        <v>18</v>
      </c>
      <c r="L27" s="17" t="s">
        <v>18</v>
      </c>
      <c r="M27" s="17" t="s">
        <v>18</v>
      </c>
    </row>
    <row r="28" spans="1:13" ht="15.75" customHeight="1" x14ac:dyDescent="0.2">
      <c r="A28" s="17" t="s">
        <v>41</v>
      </c>
      <c r="B28" s="5">
        <v>306</v>
      </c>
      <c r="C28" s="17">
        <v>3</v>
      </c>
      <c r="D28" s="5">
        <v>6</v>
      </c>
      <c r="E28" s="20" t="s">
        <v>109</v>
      </c>
      <c r="F28" s="17" t="s">
        <v>32</v>
      </c>
      <c r="G28" s="17" t="s">
        <v>111</v>
      </c>
      <c r="H28" s="17">
        <v>9.2736000000000001</v>
      </c>
      <c r="I28" s="17">
        <v>58.24232644729063</v>
      </c>
      <c r="J28" s="17">
        <v>5.8</v>
      </c>
      <c r="K28" s="17" t="s">
        <v>18</v>
      </c>
      <c r="L28" s="17" t="s">
        <v>18</v>
      </c>
      <c r="M28" s="17" t="s">
        <v>18</v>
      </c>
    </row>
    <row r="29" spans="1:13" ht="15.75" customHeight="1" x14ac:dyDescent="0.2">
      <c r="A29" s="17" t="s">
        <v>41</v>
      </c>
      <c r="B29" s="5">
        <v>305</v>
      </c>
      <c r="C29" s="17">
        <v>3</v>
      </c>
      <c r="D29" s="5">
        <v>7</v>
      </c>
      <c r="E29" s="20" t="s">
        <v>46</v>
      </c>
      <c r="F29" s="17" t="s">
        <v>47</v>
      </c>
      <c r="G29" s="17">
        <v>5</v>
      </c>
      <c r="H29" s="17">
        <v>9.3115999999999985</v>
      </c>
      <c r="I29" s="17">
        <v>65.947889694581292</v>
      </c>
      <c r="J29" s="17">
        <v>5.6</v>
      </c>
      <c r="K29" s="17" t="s">
        <v>18</v>
      </c>
      <c r="L29" s="17" t="s">
        <v>18</v>
      </c>
      <c r="M29" s="17" t="s">
        <v>18</v>
      </c>
    </row>
    <row r="30" spans="1:13" ht="15.75" customHeight="1" x14ac:dyDescent="0.2">
      <c r="A30" s="17" t="s">
        <v>41</v>
      </c>
      <c r="B30" s="5">
        <v>307</v>
      </c>
      <c r="C30" s="17">
        <v>3</v>
      </c>
      <c r="D30" s="5">
        <v>8</v>
      </c>
      <c r="E30" s="20" t="s">
        <v>49</v>
      </c>
      <c r="F30" s="17" t="s">
        <v>47</v>
      </c>
      <c r="G30" s="17">
        <v>4</v>
      </c>
      <c r="H30" s="17">
        <v>9.2724000000000011</v>
      </c>
      <c r="I30" s="17">
        <v>63.975472151724134</v>
      </c>
      <c r="J30" s="17">
        <v>5.7</v>
      </c>
      <c r="K30" s="17" t="s">
        <v>18</v>
      </c>
      <c r="L30" s="17" t="s">
        <v>18</v>
      </c>
      <c r="M30" s="17" t="s">
        <v>18</v>
      </c>
    </row>
    <row r="31" spans="1:13" ht="15.75" customHeight="1" x14ac:dyDescent="0.2">
      <c r="A31" s="17" t="s">
        <v>41</v>
      </c>
      <c r="B31" s="5">
        <v>310</v>
      </c>
      <c r="C31" s="17">
        <v>3</v>
      </c>
      <c r="D31" s="5">
        <v>9</v>
      </c>
      <c r="E31" s="20" t="s">
        <v>51</v>
      </c>
      <c r="F31" s="17" t="s">
        <v>47</v>
      </c>
      <c r="G31" s="17" t="s">
        <v>52</v>
      </c>
      <c r="H31" s="17">
        <v>9.2568000000000001</v>
      </c>
      <c r="I31" s="17">
        <v>58.307199613793109</v>
      </c>
      <c r="J31" s="17">
        <v>4.9000000000000004</v>
      </c>
      <c r="K31" s="17" t="s">
        <v>18</v>
      </c>
      <c r="L31" s="17" t="s">
        <v>18</v>
      </c>
      <c r="M31" s="17" t="s">
        <v>18</v>
      </c>
    </row>
    <row r="32" spans="1:13" ht="15.75" customHeight="1" x14ac:dyDescent="0.2">
      <c r="A32" s="17" t="s">
        <v>41</v>
      </c>
      <c r="B32" s="5">
        <v>309</v>
      </c>
      <c r="C32" s="17">
        <v>3</v>
      </c>
      <c r="D32" s="5">
        <v>10</v>
      </c>
      <c r="E32" s="20" t="s">
        <v>30</v>
      </c>
      <c r="F32" s="17" t="s">
        <v>30</v>
      </c>
      <c r="G32" s="13" t="s">
        <v>29</v>
      </c>
      <c r="H32" s="17">
        <v>9.3124000000000002</v>
      </c>
      <c r="I32" s="17">
        <v>60.595846066995072</v>
      </c>
      <c r="J32" s="17">
        <v>6.8</v>
      </c>
      <c r="K32" s="17" t="s">
        <v>18</v>
      </c>
      <c r="L32" s="17" t="s">
        <v>18</v>
      </c>
      <c r="M32" s="17" t="s">
        <v>18</v>
      </c>
    </row>
    <row r="33" spans="1:13" ht="15.75" customHeight="1" x14ac:dyDescent="0.2">
      <c r="A33" s="17" t="s">
        <v>41</v>
      </c>
      <c r="B33" s="5">
        <v>409</v>
      </c>
      <c r="C33" s="17">
        <v>4</v>
      </c>
      <c r="D33" s="5">
        <v>1</v>
      </c>
      <c r="E33" s="20" t="s">
        <v>16</v>
      </c>
      <c r="F33" s="17" t="s">
        <v>17</v>
      </c>
      <c r="G33" s="17">
        <v>4</v>
      </c>
      <c r="H33" s="17">
        <v>9.2776000000000014</v>
      </c>
      <c r="I33" s="17">
        <v>65.594082833497552</v>
      </c>
      <c r="J33" s="17">
        <v>4.2</v>
      </c>
      <c r="K33" s="17" t="s">
        <v>18</v>
      </c>
      <c r="L33" s="17" t="s">
        <v>18</v>
      </c>
      <c r="M33" s="17" t="s">
        <v>18</v>
      </c>
    </row>
    <row r="34" spans="1:13" ht="15.75" customHeight="1" x14ac:dyDescent="0.2">
      <c r="A34" s="17" t="s">
        <v>41</v>
      </c>
      <c r="B34" s="5">
        <v>402</v>
      </c>
      <c r="C34" s="17">
        <v>4</v>
      </c>
      <c r="D34" s="5">
        <v>2</v>
      </c>
      <c r="E34" s="20" t="s">
        <v>22</v>
      </c>
      <c r="F34" s="17" t="s">
        <v>17</v>
      </c>
      <c r="G34" s="17">
        <v>3.76</v>
      </c>
      <c r="H34" s="17">
        <v>9.2140000000000004</v>
      </c>
      <c r="I34" s="17">
        <v>62.555578995073908</v>
      </c>
      <c r="J34" s="17">
        <v>5.2</v>
      </c>
      <c r="K34" s="17" t="s">
        <v>18</v>
      </c>
      <c r="L34" s="17" t="s">
        <v>18</v>
      </c>
      <c r="M34" s="17" t="s">
        <v>18</v>
      </c>
    </row>
    <row r="35" spans="1:13" ht="15.75" customHeight="1" x14ac:dyDescent="0.2">
      <c r="A35" s="17" t="s">
        <v>41</v>
      </c>
      <c r="B35" s="5">
        <v>404</v>
      </c>
      <c r="C35" s="17">
        <v>4</v>
      </c>
      <c r="D35" s="5">
        <v>3</v>
      </c>
      <c r="E35" s="20" t="s">
        <v>16</v>
      </c>
      <c r="F35" s="17" t="s">
        <v>17</v>
      </c>
      <c r="G35" s="17" t="s">
        <v>25</v>
      </c>
      <c r="H35" s="17">
        <v>9.3187999999999995</v>
      </c>
      <c r="I35" s="17">
        <v>63.996805107389164</v>
      </c>
      <c r="J35" s="17">
        <v>4.0999999999999996</v>
      </c>
      <c r="K35" s="17" t="s">
        <v>18</v>
      </c>
      <c r="L35" s="17" t="s">
        <v>18</v>
      </c>
      <c r="M35" s="17" t="s">
        <v>18</v>
      </c>
    </row>
    <row r="36" spans="1:13" ht="15.75" customHeight="1" x14ac:dyDescent="0.2">
      <c r="A36" s="17" t="s">
        <v>41</v>
      </c>
      <c r="B36" s="5">
        <v>407</v>
      </c>
      <c r="C36" s="17">
        <v>4</v>
      </c>
      <c r="D36" s="5">
        <v>4</v>
      </c>
      <c r="E36" s="20" t="s">
        <v>109</v>
      </c>
      <c r="F36" s="17" t="s">
        <v>32</v>
      </c>
      <c r="G36" s="17">
        <v>4</v>
      </c>
      <c r="H36" s="17">
        <v>9.2935999999999996</v>
      </c>
      <c r="I36" s="17">
        <v>69.799691873891632</v>
      </c>
      <c r="J36" s="17">
        <v>6.35</v>
      </c>
      <c r="K36" s="17" t="s">
        <v>18</v>
      </c>
      <c r="L36" s="17" t="s">
        <v>18</v>
      </c>
      <c r="M36" s="17" t="s">
        <v>18</v>
      </c>
    </row>
    <row r="37" spans="1:13" ht="15.75" customHeight="1" x14ac:dyDescent="0.2">
      <c r="A37" s="17" t="s">
        <v>41</v>
      </c>
      <c r="B37" s="5">
        <v>406</v>
      </c>
      <c r="C37" s="17">
        <v>4</v>
      </c>
      <c r="D37" s="5">
        <v>5</v>
      </c>
      <c r="E37" s="20" t="s">
        <v>110</v>
      </c>
      <c r="F37" s="17" t="s">
        <v>32</v>
      </c>
      <c r="G37" s="17">
        <v>3.2</v>
      </c>
      <c r="H37" s="17">
        <v>9.2655999999999992</v>
      </c>
      <c r="I37" s="17">
        <v>57.706631432512303</v>
      </c>
      <c r="J37" s="17">
        <v>7.2</v>
      </c>
      <c r="K37" s="17" t="s">
        <v>18</v>
      </c>
      <c r="L37" s="17" t="s">
        <v>18</v>
      </c>
      <c r="M37" s="17" t="s">
        <v>18</v>
      </c>
    </row>
    <row r="38" spans="1:13" ht="15.75" customHeight="1" x14ac:dyDescent="0.2">
      <c r="A38" s="17" t="s">
        <v>41</v>
      </c>
      <c r="B38" s="5">
        <v>405</v>
      </c>
      <c r="C38" s="17">
        <v>4</v>
      </c>
      <c r="D38" s="5">
        <v>6</v>
      </c>
      <c r="E38" s="20" t="s">
        <v>109</v>
      </c>
      <c r="F38" s="17" t="s">
        <v>32</v>
      </c>
      <c r="G38" s="17" t="s">
        <v>111</v>
      </c>
      <c r="H38" s="17">
        <v>9.3304000000000009</v>
      </c>
      <c r="I38" s="17">
        <v>65.934218482758624</v>
      </c>
      <c r="J38" s="17">
        <v>4.3499999999999996</v>
      </c>
      <c r="K38" s="17" t="s">
        <v>18</v>
      </c>
      <c r="L38" s="17" t="s">
        <v>18</v>
      </c>
      <c r="M38" s="17" t="s">
        <v>18</v>
      </c>
    </row>
    <row r="39" spans="1:13" ht="15.75" customHeight="1" x14ac:dyDescent="0.2">
      <c r="A39" s="17" t="s">
        <v>41</v>
      </c>
      <c r="B39" s="5">
        <v>403</v>
      </c>
      <c r="C39" s="17">
        <v>4</v>
      </c>
      <c r="D39" s="5">
        <v>7</v>
      </c>
      <c r="E39" s="20" t="s">
        <v>46</v>
      </c>
      <c r="F39" s="17" t="s">
        <v>47</v>
      </c>
      <c r="G39" s="17">
        <v>5</v>
      </c>
      <c r="H39" s="17">
        <v>9.2591999999999999</v>
      </c>
      <c r="I39" s="17">
        <v>64.255214376354687</v>
      </c>
      <c r="J39" s="17">
        <v>5.5</v>
      </c>
      <c r="K39" s="17" t="s">
        <v>18</v>
      </c>
      <c r="L39" s="17" t="s">
        <v>18</v>
      </c>
      <c r="M39" s="17" t="s">
        <v>18</v>
      </c>
    </row>
    <row r="40" spans="1:13" ht="15.75" customHeight="1" x14ac:dyDescent="0.2">
      <c r="A40" s="17" t="s">
        <v>41</v>
      </c>
      <c r="B40" s="5">
        <v>401</v>
      </c>
      <c r="C40" s="17">
        <v>4</v>
      </c>
      <c r="D40" s="5">
        <v>8</v>
      </c>
      <c r="E40" s="20" t="s">
        <v>49</v>
      </c>
      <c r="F40" s="17" t="s">
        <v>47</v>
      </c>
      <c r="G40" s="17">
        <v>4</v>
      </c>
      <c r="H40" s="17">
        <v>9.2555999999999994</v>
      </c>
      <c r="I40" s="17">
        <v>57.929347489655179</v>
      </c>
      <c r="J40" s="17">
        <v>6.85</v>
      </c>
      <c r="K40" s="17" t="s">
        <v>18</v>
      </c>
      <c r="L40" s="17" t="s">
        <v>18</v>
      </c>
      <c r="M40" s="17" t="s">
        <v>18</v>
      </c>
    </row>
    <row r="41" spans="1:13" ht="15.75" customHeight="1" x14ac:dyDescent="0.2">
      <c r="A41" s="17" t="s">
        <v>41</v>
      </c>
      <c r="B41" s="5">
        <v>408</v>
      </c>
      <c r="C41" s="17">
        <v>4</v>
      </c>
      <c r="D41" s="5">
        <v>9</v>
      </c>
      <c r="E41" s="20" t="s">
        <v>51</v>
      </c>
      <c r="F41" s="17" t="s">
        <v>47</v>
      </c>
      <c r="G41" s="17" t="s">
        <v>52</v>
      </c>
      <c r="H41" s="17">
        <v>9.3512000000000004</v>
      </c>
      <c r="I41" s="17">
        <v>62.244913938916255</v>
      </c>
      <c r="J41" s="17">
        <v>5.05</v>
      </c>
      <c r="K41" s="17" t="s">
        <v>18</v>
      </c>
      <c r="L41" s="17" t="s">
        <v>18</v>
      </c>
      <c r="M41" s="17" t="s">
        <v>18</v>
      </c>
    </row>
    <row r="42" spans="1:13" ht="15.75" customHeight="1" x14ac:dyDescent="0.2">
      <c r="A42" s="17" t="s">
        <v>41</v>
      </c>
      <c r="B42" s="5">
        <v>410</v>
      </c>
      <c r="C42" s="17">
        <v>4</v>
      </c>
      <c r="D42" s="5">
        <v>10</v>
      </c>
      <c r="E42" s="20" t="s">
        <v>30</v>
      </c>
      <c r="F42" s="17" t="s">
        <v>30</v>
      </c>
      <c r="G42" s="13" t="s">
        <v>29</v>
      </c>
      <c r="H42" s="17">
        <v>9.2744</v>
      </c>
      <c r="I42" s="17">
        <v>54.294131972413787</v>
      </c>
      <c r="J42" s="17">
        <v>5.2</v>
      </c>
      <c r="K42" s="17" t="s">
        <v>18</v>
      </c>
      <c r="L42" s="17" t="s">
        <v>18</v>
      </c>
      <c r="M42" s="17" t="s">
        <v>18</v>
      </c>
    </row>
    <row r="43" spans="1:13" ht="15.75" customHeight="1" x14ac:dyDescent="0.2">
      <c r="A43" s="17" t="s">
        <v>41</v>
      </c>
      <c r="B43" s="5">
        <v>504</v>
      </c>
      <c r="C43" s="17">
        <v>5</v>
      </c>
      <c r="D43" s="5">
        <v>1</v>
      </c>
      <c r="E43" s="20" t="s">
        <v>16</v>
      </c>
      <c r="F43" s="17" t="s">
        <v>17</v>
      </c>
      <c r="G43" s="17">
        <v>4</v>
      </c>
      <c r="H43" s="17">
        <v>9.2691999999999997</v>
      </c>
      <c r="I43" s="17">
        <v>57.920665531034487</v>
      </c>
      <c r="J43" s="17">
        <v>5.45</v>
      </c>
      <c r="K43" s="17" t="s">
        <v>18</v>
      </c>
      <c r="L43" s="17" t="s">
        <v>18</v>
      </c>
      <c r="M43" s="17" t="s">
        <v>18</v>
      </c>
    </row>
    <row r="44" spans="1:13" ht="15.75" customHeight="1" x14ac:dyDescent="0.2">
      <c r="A44" s="17" t="s">
        <v>41</v>
      </c>
      <c r="B44" s="5">
        <v>507</v>
      </c>
      <c r="C44" s="17">
        <v>5</v>
      </c>
      <c r="D44" s="5">
        <v>2</v>
      </c>
      <c r="E44" s="20" t="s">
        <v>22</v>
      </c>
      <c r="F44" s="17" t="s">
        <v>17</v>
      </c>
      <c r="G44" s="17">
        <v>3.76</v>
      </c>
      <c r="H44" s="17">
        <v>9.3247999999999998</v>
      </c>
      <c r="I44" s="17">
        <v>56.912311613793101</v>
      </c>
      <c r="J44" s="17">
        <v>6.05</v>
      </c>
      <c r="K44" s="17" t="s">
        <v>18</v>
      </c>
      <c r="L44" s="17" t="s">
        <v>18</v>
      </c>
      <c r="M44" s="17" t="s">
        <v>18</v>
      </c>
    </row>
    <row r="45" spans="1:13" ht="15.75" customHeight="1" x14ac:dyDescent="0.2">
      <c r="A45" s="17" t="s">
        <v>41</v>
      </c>
      <c r="B45" s="5">
        <v>509</v>
      </c>
      <c r="C45" s="17">
        <v>5</v>
      </c>
      <c r="D45" s="5">
        <v>3</v>
      </c>
      <c r="E45" s="20" t="s">
        <v>16</v>
      </c>
      <c r="F45" s="17" t="s">
        <v>17</v>
      </c>
      <c r="G45" s="17" t="s">
        <v>25</v>
      </c>
      <c r="H45" s="17">
        <v>9.3011999999999997</v>
      </c>
      <c r="I45" s="17">
        <v>58.170546624630539</v>
      </c>
      <c r="J45" s="17">
        <v>5</v>
      </c>
      <c r="K45" s="17" t="s">
        <v>18</v>
      </c>
      <c r="L45" s="17" t="s">
        <v>18</v>
      </c>
      <c r="M45" s="17" t="s">
        <v>18</v>
      </c>
    </row>
    <row r="46" spans="1:13" ht="15.75" customHeight="1" x14ac:dyDescent="0.2">
      <c r="A46" s="17" t="s">
        <v>41</v>
      </c>
      <c r="B46" s="5">
        <v>505</v>
      </c>
      <c r="C46" s="17">
        <v>5</v>
      </c>
      <c r="D46" s="5">
        <v>4</v>
      </c>
      <c r="E46" s="20" t="s">
        <v>109</v>
      </c>
      <c r="F46" s="17" t="s">
        <v>32</v>
      </c>
      <c r="G46" s="17">
        <v>4</v>
      </c>
      <c r="H46" s="17">
        <v>9.2739999999999991</v>
      </c>
      <c r="I46" s="17">
        <v>59.918489497536939</v>
      </c>
      <c r="J46" s="17">
        <v>4.05</v>
      </c>
      <c r="K46" s="17" t="s">
        <v>18</v>
      </c>
      <c r="L46" s="17" t="s">
        <v>18</v>
      </c>
      <c r="M46" s="17" t="s">
        <v>18</v>
      </c>
    </row>
    <row r="47" spans="1:13" ht="15.75" customHeight="1" x14ac:dyDescent="0.2">
      <c r="A47" s="17" t="s">
        <v>41</v>
      </c>
      <c r="B47" s="5">
        <v>506</v>
      </c>
      <c r="C47" s="17">
        <v>5</v>
      </c>
      <c r="D47" s="5">
        <v>5</v>
      </c>
      <c r="E47" s="20" t="s">
        <v>110</v>
      </c>
      <c r="F47" s="17" t="s">
        <v>32</v>
      </c>
      <c r="G47" s="17">
        <v>3.2</v>
      </c>
      <c r="H47" s="17">
        <v>9.3040000000000003</v>
      </c>
      <c r="I47" s="17">
        <v>50.330025103448278</v>
      </c>
      <c r="J47" s="17">
        <v>7.3</v>
      </c>
      <c r="K47" s="17" t="s">
        <v>18</v>
      </c>
      <c r="L47" s="17" t="s">
        <v>18</v>
      </c>
      <c r="M47" s="17" t="s">
        <v>18</v>
      </c>
    </row>
    <row r="48" spans="1:13" ht="15.75" customHeight="1" x14ac:dyDescent="0.2">
      <c r="A48" s="17" t="s">
        <v>41</v>
      </c>
      <c r="B48" s="5">
        <v>508</v>
      </c>
      <c r="C48" s="17">
        <v>5</v>
      </c>
      <c r="D48" s="5">
        <v>6</v>
      </c>
      <c r="E48" s="20" t="s">
        <v>109</v>
      </c>
      <c r="F48" s="17" t="s">
        <v>32</v>
      </c>
      <c r="G48" s="17" t="s">
        <v>111</v>
      </c>
      <c r="H48" s="17">
        <v>9.3360000000000003</v>
      </c>
      <c r="I48" s="17">
        <v>64.849324137931035</v>
      </c>
      <c r="J48" s="17">
        <v>5.35</v>
      </c>
      <c r="K48" s="17" t="s">
        <v>18</v>
      </c>
      <c r="L48" s="17" t="s">
        <v>18</v>
      </c>
      <c r="M48" s="17" t="s">
        <v>18</v>
      </c>
    </row>
    <row r="49" spans="1:13" ht="15.75" customHeight="1" x14ac:dyDescent="0.2">
      <c r="A49" s="17" t="s">
        <v>41</v>
      </c>
      <c r="B49" s="5">
        <v>501</v>
      </c>
      <c r="C49" s="17">
        <v>5</v>
      </c>
      <c r="D49" s="5">
        <v>7</v>
      </c>
      <c r="E49" s="20" t="s">
        <v>46</v>
      </c>
      <c r="F49" s="17" t="s">
        <v>47</v>
      </c>
      <c r="G49" s="17">
        <v>5</v>
      </c>
      <c r="H49" s="17">
        <v>9.2368000000000006</v>
      </c>
      <c r="I49" s="17">
        <v>64.054675294581273</v>
      </c>
      <c r="J49" s="17">
        <v>5.4</v>
      </c>
      <c r="K49" s="17" t="s">
        <v>18</v>
      </c>
      <c r="L49" s="17" t="s">
        <v>18</v>
      </c>
      <c r="M49" s="17" t="s">
        <v>18</v>
      </c>
    </row>
    <row r="50" spans="1:13" ht="15.75" customHeight="1" x14ac:dyDescent="0.2">
      <c r="A50" s="17" t="s">
        <v>41</v>
      </c>
      <c r="B50" s="5">
        <v>510</v>
      </c>
      <c r="C50" s="17">
        <v>5</v>
      </c>
      <c r="D50" s="5">
        <v>8</v>
      </c>
      <c r="E50" s="20" t="s">
        <v>49</v>
      </c>
      <c r="F50" s="17" t="s">
        <v>47</v>
      </c>
      <c r="G50" s="17">
        <v>4</v>
      </c>
      <c r="H50" s="17">
        <v>9.2956000000000003</v>
      </c>
      <c r="I50" s="17">
        <v>50.280621339901472</v>
      </c>
      <c r="J50" s="17">
        <v>7.3</v>
      </c>
      <c r="K50" s="17" t="s">
        <v>18</v>
      </c>
      <c r="L50" s="17" t="s">
        <v>18</v>
      </c>
      <c r="M50" s="17" t="s">
        <v>18</v>
      </c>
    </row>
    <row r="51" spans="1:13" ht="15.75" customHeight="1" x14ac:dyDescent="0.2">
      <c r="A51" s="17" t="s">
        <v>41</v>
      </c>
      <c r="B51" s="5">
        <v>503</v>
      </c>
      <c r="C51" s="17">
        <v>5</v>
      </c>
      <c r="D51" s="5">
        <v>9</v>
      </c>
      <c r="E51" s="20" t="s">
        <v>51</v>
      </c>
      <c r="F51" s="17" t="s">
        <v>47</v>
      </c>
      <c r="G51" s="17" t="s">
        <v>52</v>
      </c>
      <c r="H51" s="17">
        <v>9.2416</v>
      </c>
      <c r="I51" s="17">
        <v>60.264471771428568</v>
      </c>
      <c r="J51" s="17">
        <v>6.55</v>
      </c>
      <c r="K51" s="17" t="s">
        <v>18</v>
      </c>
      <c r="L51" s="17" t="s">
        <v>18</v>
      </c>
      <c r="M51" s="17" t="s">
        <v>18</v>
      </c>
    </row>
    <row r="52" spans="1:13" ht="15.75" customHeight="1" x14ac:dyDescent="0.2">
      <c r="A52" s="17" t="s">
        <v>41</v>
      </c>
      <c r="B52" s="5">
        <v>502</v>
      </c>
      <c r="C52" s="17">
        <v>5</v>
      </c>
      <c r="D52" s="5">
        <v>10</v>
      </c>
      <c r="E52" s="20" t="s">
        <v>30</v>
      </c>
      <c r="F52" s="17" t="s">
        <v>30</v>
      </c>
      <c r="G52" s="13" t="s">
        <v>29</v>
      </c>
      <c r="H52" s="17">
        <v>9.297600000000001</v>
      </c>
      <c r="I52" s="17">
        <v>52.874584291625602</v>
      </c>
      <c r="J52" s="17">
        <v>7.85</v>
      </c>
      <c r="K52" s="17" t="s">
        <v>18</v>
      </c>
      <c r="L52" s="17" t="s">
        <v>18</v>
      </c>
      <c r="M52" s="17" t="s">
        <v>18</v>
      </c>
    </row>
    <row r="53" spans="1:13" ht="15.75" customHeight="1" x14ac:dyDescent="0.2">
      <c r="A53" s="17" t="s">
        <v>112</v>
      </c>
      <c r="B53" s="5"/>
      <c r="C53" s="17">
        <v>1</v>
      </c>
      <c r="D53" s="5">
        <v>1</v>
      </c>
      <c r="E53" s="20" t="s">
        <v>16</v>
      </c>
      <c r="F53" s="17" t="s">
        <v>17</v>
      </c>
      <c r="G53" s="17">
        <v>4</v>
      </c>
      <c r="H53" s="17">
        <v>10.9</v>
      </c>
      <c r="I53" s="17">
        <v>42.994</v>
      </c>
      <c r="J53" s="17">
        <v>1</v>
      </c>
      <c r="K53" s="17" t="s">
        <v>18</v>
      </c>
      <c r="L53" s="17" t="s">
        <v>18</v>
      </c>
      <c r="M53" s="17" t="s">
        <v>18</v>
      </c>
    </row>
    <row r="54" spans="1:13" ht="15.75" customHeight="1" x14ac:dyDescent="0.2">
      <c r="A54" s="17" t="s">
        <v>112</v>
      </c>
      <c r="B54" s="5"/>
      <c r="C54" s="17">
        <v>1</v>
      </c>
      <c r="D54" s="5">
        <v>2</v>
      </c>
      <c r="E54" s="20" t="s">
        <v>22</v>
      </c>
      <c r="F54" s="17" t="s">
        <v>17</v>
      </c>
      <c r="G54" s="17">
        <v>3.76</v>
      </c>
      <c r="H54" s="17">
        <v>10.8</v>
      </c>
      <c r="I54" s="17">
        <v>36.677256</v>
      </c>
      <c r="J54" s="17">
        <v>2.7</v>
      </c>
      <c r="K54" s="17" t="s">
        <v>18</v>
      </c>
      <c r="L54" s="17" t="s">
        <v>18</v>
      </c>
      <c r="M54" s="17" t="s">
        <v>18</v>
      </c>
    </row>
    <row r="55" spans="1:13" ht="15.75" customHeight="1" x14ac:dyDescent="0.2">
      <c r="A55" s="17" t="s">
        <v>112</v>
      </c>
      <c r="B55" s="5"/>
      <c r="C55" s="17">
        <v>1</v>
      </c>
      <c r="D55" s="5">
        <v>3</v>
      </c>
      <c r="E55" s="20" t="s">
        <v>16</v>
      </c>
      <c r="F55" s="17" t="s">
        <v>17</v>
      </c>
      <c r="G55" s="17" t="s">
        <v>25</v>
      </c>
      <c r="H55" s="17">
        <v>10.8</v>
      </c>
      <c r="I55" s="17">
        <v>48.803999999999995</v>
      </c>
      <c r="J55" s="17">
        <v>0.6</v>
      </c>
      <c r="K55" s="17" t="s">
        <v>18</v>
      </c>
      <c r="L55" s="17" t="s">
        <v>18</v>
      </c>
      <c r="M55" s="17" t="s">
        <v>18</v>
      </c>
    </row>
    <row r="56" spans="1:13" ht="15.75" customHeight="1" x14ac:dyDescent="0.2">
      <c r="A56" s="17" t="s">
        <v>112</v>
      </c>
      <c r="B56" s="5"/>
      <c r="C56" s="17">
        <v>1</v>
      </c>
      <c r="D56" s="5">
        <v>4</v>
      </c>
      <c r="E56" s="20" t="s">
        <v>109</v>
      </c>
      <c r="F56" s="17" t="s">
        <v>32</v>
      </c>
      <c r="G56" s="17">
        <v>4</v>
      </c>
      <c r="H56" s="17">
        <v>10.9</v>
      </c>
      <c r="I56" s="17">
        <v>44.155999999999999</v>
      </c>
      <c r="J56" s="17">
        <v>0.9</v>
      </c>
      <c r="K56" s="17" t="s">
        <v>18</v>
      </c>
      <c r="L56" s="17" t="s">
        <v>18</v>
      </c>
      <c r="M56" s="17" t="s">
        <v>18</v>
      </c>
    </row>
    <row r="57" spans="1:13" ht="15.75" customHeight="1" x14ac:dyDescent="0.2">
      <c r="A57" s="17" t="s">
        <v>112</v>
      </c>
      <c r="B57" s="5"/>
      <c r="C57" s="17">
        <v>1</v>
      </c>
      <c r="D57" s="5">
        <v>5</v>
      </c>
      <c r="E57" s="20" t="s">
        <v>110</v>
      </c>
      <c r="F57" s="17" t="s">
        <v>32</v>
      </c>
      <c r="G57" s="17">
        <v>3.2</v>
      </c>
      <c r="H57" s="17">
        <v>10.7</v>
      </c>
      <c r="I57" s="17">
        <v>38.810799999999993</v>
      </c>
      <c r="J57" s="17">
        <v>4</v>
      </c>
      <c r="K57" s="17" t="s">
        <v>18</v>
      </c>
      <c r="L57" s="17" t="s">
        <v>18</v>
      </c>
      <c r="M57" s="17" t="s">
        <v>18</v>
      </c>
    </row>
    <row r="58" spans="1:13" ht="15.75" customHeight="1" x14ac:dyDescent="0.2">
      <c r="A58" s="17" t="s">
        <v>112</v>
      </c>
      <c r="B58" s="5"/>
      <c r="C58" s="17">
        <v>1</v>
      </c>
      <c r="D58" s="5">
        <v>6</v>
      </c>
      <c r="E58" s="20" t="s">
        <v>109</v>
      </c>
      <c r="F58" s="17" t="s">
        <v>32</v>
      </c>
      <c r="G58" s="17" t="s">
        <v>111</v>
      </c>
      <c r="H58" s="17">
        <v>10.9</v>
      </c>
      <c r="I58" s="17">
        <v>43.458799999999997</v>
      </c>
      <c r="J58" s="17">
        <v>1.1000000000000001</v>
      </c>
      <c r="K58" s="17" t="s">
        <v>18</v>
      </c>
      <c r="L58" s="17" t="s">
        <v>18</v>
      </c>
      <c r="M58" s="17" t="s">
        <v>18</v>
      </c>
    </row>
    <row r="59" spans="1:13" ht="15.75" customHeight="1" x14ac:dyDescent="0.2">
      <c r="A59" s="17" t="s">
        <v>112</v>
      </c>
      <c r="B59" s="5"/>
      <c r="C59" s="17">
        <v>1</v>
      </c>
      <c r="D59" s="5">
        <v>7</v>
      </c>
      <c r="E59" s="20" t="s">
        <v>46</v>
      </c>
      <c r="F59" s="17" t="s">
        <v>47</v>
      </c>
      <c r="G59" s="17">
        <v>5</v>
      </c>
      <c r="H59" s="17">
        <v>10.8</v>
      </c>
      <c r="I59" s="17">
        <v>42.529199999999996</v>
      </c>
      <c r="J59" s="17">
        <v>1.7</v>
      </c>
      <c r="K59" s="17" t="s">
        <v>18</v>
      </c>
      <c r="L59" s="17" t="s">
        <v>18</v>
      </c>
      <c r="M59" s="17" t="s">
        <v>18</v>
      </c>
    </row>
    <row r="60" spans="1:13" ht="15.75" customHeight="1" x14ac:dyDescent="0.2">
      <c r="A60" s="17" t="s">
        <v>112</v>
      </c>
      <c r="B60" s="5"/>
      <c r="C60" s="17">
        <v>1</v>
      </c>
      <c r="D60" s="5">
        <v>8</v>
      </c>
      <c r="E60" s="20" t="s">
        <v>49</v>
      </c>
      <c r="F60" s="17" t="s">
        <v>47</v>
      </c>
      <c r="G60" s="17">
        <v>4</v>
      </c>
      <c r="H60" s="17">
        <v>10.9</v>
      </c>
      <c r="I60" s="17">
        <v>43.458799999999997</v>
      </c>
      <c r="J60" s="17">
        <v>2.9</v>
      </c>
      <c r="K60" s="17" t="s">
        <v>18</v>
      </c>
      <c r="L60" s="17" t="s">
        <v>18</v>
      </c>
      <c r="M60" s="17" t="s">
        <v>18</v>
      </c>
    </row>
    <row r="61" spans="1:13" ht="15.75" customHeight="1" x14ac:dyDescent="0.2">
      <c r="A61" s="17" t="s">
        <v>112</v>
      </c>
      <c r="B61" s="5"/>
      <c r="C61" s="17">
        <v>1</v>
      </c>
      <c r="D61" s="5">
        <v>9</v>
      </c>
      <c r="E61" s="20" t="s">
        <v>51</v>
      </c>
      <c r="F61" s="17" t="s">
        <v>47</v>
      </c>
      <c r="G61" s="17" t="s">
        <v>52</v>
      </c>
      <c r="H61" s="17">
        <v>10.8</v>
      </c>
      <c r="I61" s="17">
        <v>38.345999999999997</v>
      </c>
      <c r="J61" s="17">
        <v>2</v>
      </c>
      <c r="K61" s="17" t="s">
        <v>18</v>
      </c>
      <c r="L61" s="17" t="s">
        <v>18</v>
      </c>
      <c r="M61" s="17" t="s">
        <v>18</v>
      </c>
    </row>
    <row r="62" spans="1:13" ht="15.75" customHeight="1" x14ac:dyDescent="0.2">
      <c r="A62" s="17" t="s">
        <v>112</v>
      </c>
      <c r="B62" s="5"/>
      <c r="C62" s="17">
        <v>1</v>
      </c>
      <c r="D62" s="5">
        <v>10</v>
      </c>
      <c r="E62" s="20" t="s">
        <v>113</v>
      </c>
      <c r="F62" s="17" t="s">
        <v>28</v>
      </c>
      <c r="G62" s="13" t="s">
        <v>29</v>
      </c>
      <c r="H62" s="17">
        <v>10.8</v>
      </c>
      <c r="I62" s="17">
        <v>34.627600000000001</v>
      </c>
      <c r="J62" s="17">
        <v>2.7</v>
      </c>
      <c r="K62" s="17" t="s">
        <v>18</v>
      </c>
      <c r="L62" s="17" t="s">
        <v>18</v>
      </c>
      <c r="M62" s="17" t="s">
        <v>18</v>
      </c>
    </row>
    <row r="63" spans="1:13" ht="15.75" customHeight="1" x14ac:dyDescent="0.2">
      <c r="A63" s="17" t="s">
        <v>112</v>
      </c>
      <c r="B63" s="5"/>
      <c r="C63" s="17">
        <v>1</v>
      </c>
      <c r="D63" s="5">
        <v>11</v>
      </c>
      <c r="E63" s="20" t="s">
        <v>114</v>
      </c>
      <c r="F63" s="17" t="s">
        <v>28</v>
      </c>
      <c r="G63" s="13" t="s">
        <v>29</v>
      </c>
      <c r="H63" s="17">
        <v>10.8</v>
      </c>
      <c r="I63" s="17">
        <v>38.345999999999997</v>
      </c>
      <c r="J63" s="17">
        <v>1.9</v>
      </c>
      <c r="K63" s="17" t="s">
        <v>18</v>
      </c>
      <c r="L63" s="17" t="s">
        <v>18</v>
      </c>
      <c r="M63" s="17" t="s">
        <v>18</v>
      </c>
    </row>
    <row r="64" spans="1:13" ht="15.75" customHeight="1" x14ac:dyDescent="0.2">
      <c r="A64" s="17" t="s">
        <v>112</v>
      </c>
      <c r="B64" s="5"/>
      <c r="C64" s="17">
        <v>2</v>
      </c>
      <c r="D64" s="5">
        <v>1</v>
      </c>
      <c r="E64" s="20" t="s">
        <v>16</v>
      </c>
      <c r="F64" s="17" t="s">
        <v>17</v>
      </c>
      <c r="G64" s="17">
        <v>4</v>
      </c>
      <c r="H64" s="17">
        <v>10.9</v>
      </c>
      <c r="I64" s="17">
        <v>49.0364</v>
      </c>
      <c r="J64" s="17">
        <v>0.15</v>
      </c>
      <c r="K64" s="17" t="s">
        <v>18</v>
      </c>
      <c r="L64" s="17" t="s">
        <v>18</v>
      </c>
      <c r="M64" s="17" t="s">
        <v>18</v>
      </c>
    </row>
    <row r="65" spans="1:13" ht="15.75" customHeight="1" x14ac:dyDescent="0.2">
      <c r="A65" s="17" t="s">
        <v>112</v>
      </c>
      <c r="B65" s="5"/>
      <c r="C65" s="17">
        <v>2</v>
      </c>
      <c r="D65" s="5">
        <v>2</v>
      </c>
      <c r="E65" s="20" t="s">
        <v>22</v>
      </c>
      <c r="F65" s="17" t="s">
        <v>17</v>
      </c>
      <c r="G65" s="17">
        <v>3.76</v>
      </c>
      <c r="H65" s="17">
        <v>10.9</v>
      </c>
      <c r="I65" s="17">
        <v>51.592799999999997</v>
      </c>
      <c r="J65" s="17">
        <v>0.9</v>
      </c>
      <c r="K65" s="17" t="s">
        <v>18</v>
      </c>
      <c r="L65" s="17" t="s">
        <v>18</v>
      </c>
      <c r="M65" s="17" t="s">
        <v>18</v>
      </c>
    </row>
    <row r="66" spans="1:13" ht="15.75" customHeight="1" x14ac:dyDescent="0.2">
      <c r="A66" s="17" t="s">
        <v>112</v>
      </c>
      <c r="B66" s="5"/>
      <c r="C66" s="17">
        <v>2</v>
      </c>
      <c r="D66" s="5">
        <v>3</v>
      </c>
      <c r="E66" s="20" t="s">
        <v>16</v>
      </c>
      <c r="F66" s="17" t="s">
        <v>17</v>
      </c>
      <c r="G66" s="17" t="s">
        <v>25</v>
      </c>
      <c r="H66" s="17">
        <v>10.9</v>
      </c>
      <c r="I66" s="17">
        <v>49.268799999999992</v>
      </c>
      <c r="J66" s="17">
        <v>1.4</v>
      </c>
      <c r="K66" s="17" t="s">
        <v>18</v>
      </c>
      <c r="L66" s="17" t="s">
        <v>18</v>
      </c>
      <c r="M66" s="17" t="s">
        <v>18</v>
      </c>
    </row>
    <row r="67" spans="1:13" ht="15.75" customHeight="1" x14ac:dyDescent="0.2">
      <c r="A67" s="17" t="s">
        <v>112</v>
      </c>
      <c r="B67" s="5"/>
      <c r="C67" s="17">
        <v>2</v>
      </c>
      <c r="D67" s="5">
        <v>4</v>
      </c>
      <c r="E67" s="20" t="s">
        <v>109</v>
      </c>
      <c r="F67" s="17" t="s">
        <v>32</v>
      </c>
      <c r="G67" s="17">
        <v>4</v>
      </c>
      <c r="H67" s="17">
        <v>10.8</v>
      </c>
      <c r="I67" s="17">
        <v>45.550400000000003</v>
      </c>
      <c r="J67" s="17">
        <v>1.5</v>
      </c>
      <c r="K67" s="17" t="s">
        <v>18</v>
      </c>
      <c r="L67" s="17" t="s">
        <v>18</v>
      </c>
      <c r="M67" s="17" t="s">
        <v>18</v>
      </c>
    </row>
    <row r="68" spans="1:13" ht="15.75" customHeight="1" x14ac:dyDescent="0.2">
      <c r="A68" s="17" t="s">
        <v>112</v>
      </c>
      <c r="B68" s="5"/>
      <c r="C68" s="17">
        <v>2</v>
      </c>
      <c r="D68" s="5">
        <v>5</v>
      </c>
      <c r="E68" s="20" t="s">
        <v>110</v>
      </c>
      <c r="F68" s="17" t="s">
        <v>32</v>
      </c>
      <c r="G68" s="17">
        <v>3.2</v>
      </c>
      <c r="H68" s="17">
        <v>10.8</v>
      </c>
      <c r="I68" s="17">
        <v>44.388399999999997</v>
      </c>
      <c r="J68" s="17">
        <v>1.3</v>
      </c>
      <c r="K68" s="17" t="s">
        <v>18</v>
      </c>
      <c r="L68" s="17" t="s">
        <v>18</v>
      </c>
      <c r="M68" s="17" t="s">
        <v>18</v>
      </c>
    </row>
    <row r="69" spans="1:13" ht="15.75" customHeight="1" x14ac:dyDescent="0.2">
      <c r="A69" s="17" t="s">
        <v>112</v>
      </c>
      <c r="B69" s="5"/>
      <c r="C69" s="17">
        <v>2</v>
      </c>
      <c r="D69" s="5">
        <v>6</v>
      </c>
      <c r="E69" s="20" t="s">
        <v>109</v>
      </c>
      <c r="F69" s="17" t="s">
        <v>32</v>
      </c>
      <c r="G69" s="17" t="s">
        <v>111</v>
      </c>
      <c r="H69" s="17" t="s">
        <v>18</v>
      </c>
      <c r="I69" s="17" t="s">
        <v>18</v>
      </c>
      <c r="J69" s="17">
        <v>1.5</v>
      </c>
      <c r="K69" s="17" t="s">
        <v>18</v>
      </c>
      <c r="L69" s="17" t="s">
        <v>18</v>
      </c>
      <c r="M69" s="17" t="s">
        <v>18</v>
      </c>
    </row>
    <row r="70" spans="1:13" ht="15.75" customHeight="1" x14ac:dyDescent="0.2">
      <c r="A70" s="17" t="s">
        <v>112</v>
      </c>
      <c r="B70" s="5"/>
      <c r="C70" s="17">
        <v>2</v>
      </c>
      <c r="D70" s="5">
        <v>7</v>
      </c>
      <c r="E70" s="20" t="s">
        <v>46</v>
      </c>
      <c r="F70" s="17" t="s">
        <v>47</v>
      </c>
      <c r="G70" s="17">
        <v>5</v>
      </c>
      <c r="H70" s="17">
        <v>10.7</v>
      </c>
      <c r="I70" s="17">
        <v>38.113599999999991</v>
      </c>
      <c r="J70" s="17">
        <v>1.9</v>
      </c>
      <c r="K70" s="17" t="s">
        <v>18</v>
      </c>
      <c r="L70" s="17" t="s">
        <v>18</v>
      </c>
      <c r="M70" s="17" t="s">
        <v>18</v>
      </c>
    </row>
    <row r="71" spans="1:13" ht="15.75" customHeight="1" x14ac:dyDescent="0.2">
      <c r="A71" s="17" t="s">
        <v>112</v>
      </c>
      <c r="B71" s="5"/>
      <c r="C71" s="17">
        <v>2</v>
      </c>
      <c r="D71" s="5">
        <v>8</v>
      </c>
      <c r="E71" s="20" t="s">
        <v>49</v>
      </c>
      <c r="F71" s="17" t="s">
        <v>47</v>
      </c>
      <c r="G71" s="17">
        <v>4</v>
      </c>
      <c r="H71" s="17">
        <v>10.9</v>
      </c>
      <c r="I71" s="17">
        <v>41.599599999999995</v>
      </c>
      <c r="J71" s="17">
        <v>0.5</v>
      </c>
      <c r="K71" s="17" t="s">
        <v>18</v>
      </c>
      <c r="L71" s="17" t="s">
        <v>18</v>
      </c>
      <c r="M71" s="17" t="s">
        <v>18</v>
      </c>
    </row>
    <row r="72" spans="1:13" ht="15.75" customHeight="1" x14ac:dyDescent="0.2">
      <c r="A72" s="17" t="s">
        <v>112</v>
      </c>
      <c r="B72" s="5"/>
      <c r="C72" s="17">
        <v>2</v>
      </c>
      <c r="D72" s="5">
        <v>9</v>
      </c>
      <c r="E72" s="20" t="s">
        <v>51</v>
      </c>
      <c r="F72" s="17" t="s">
        <v>47</v>
      </c>
      <c r="G72" s="17" t="s">
        <v>52</v>
      </c>
      <c r="H72" s="17">
        <v>10.9</v>
      </c>
      <c r="I72" s="17">
        <v>43.458799999999997</v>
      </c>
      <c r="J72" s="17">
        <v>1.1000000000000001</v>
      </c>
      <c r="K72" s="17" t="s">
        <v>18</v>
      </c>
      <c r="L72" s="17" t="s">
        <v>18</v>
      </c>
      <c r="M72" s="17" t="s">
        <v>18</v>
      </c>
    </row>
    <row r="73" spans="1:13" ht="15.75" customHeight="1" x14ac:dyDescent="0.2">
      <c r="A73" s="17" t="s">
        <v>112</v>
      </c>
      <c r="B73" s="5"/>
      <c r="C73" s="17">
        <v>2</v>
      </c>
      <c r="D73" s="5">
        <v>10</v>
      </c>
      <c r="E73" s="20" t="s">
        <v>113</v>
      </c>
      <c r="F73" s="17" t="s">
        <v>28</v>
      </c>
      <c r="G73" s="13" t="s">
        <v>29</v>
      </c>
      <c r="H73" s="17">
        <v>11</v>
      </c>
      <c r="I73" s="17">
        <v>46.944799999999994</v>
      </c>
      <c r="J73" s="17">
        <v>4.4000000000000004</v>
      </c>
      <c r="K73" s="17" t="s">
        <v>18</v>
      </c>
      <c r="L73" s="17" t="s">
        <v>18</v>
      </c>
      <c r="M73" s="17" t="s">
        <v>18</v>
      </c>
    </row>
    <row r="74" spans="1:13" ht="15.75" customHeight="1" x14ac:dyDescent="0.2">
      <c r="A74" s="17" t="s">
        <v>112</v>
      </c>
      <c r="B74" s="5"/>
      <c r="C74" s="17">
        <v>2</v>
      </c>
      <c r="D74" s="5">
        <v>11</v>
      </c>
      <c r="E74" s="20" t="s">
        <v>114</v>
      </c>
      <c r="F74" s="17" t="s">
        <v>28</v>
      </c>
      <c r="G74" s="13" t="s">
        <v>29</v>
      </c>
      <c r="H74" s="17">
        <v>10.8</v>
      </c>
      <c r="I74" s="17">
        <v>35.092399999999998</v>
      </c>
      <c r="J74" s="17">
        <v>4</v>
      </c>
      <c r="K74" s="17" t="s">
        <v>18</v>
      </c>
      <c r="L74" s="17" t="s">
        <v>18</v>
      </c>
      <c r="M74" s="17" t="s">
        <v>18</v>
      </c>
    </row>
    <row r="75" spans="1:13" ht="15.75" customHeight="1" x14ac:dyDescent="0.2">
      <c r="A75" s="17" t="s">
        <v>112</v>
      </c>
      <c r="B75" s="5"/>
      <c r="C75" s="17">
        <v>3</v>
      </c>
      <c r="D75" s="5">
        <v>1</v>
      </c>
      <c r="E75" s="20" t="s">
        <v>16</v>
      </c>
      <c r="F75" s="17" t="s">
        <v>17</v>
      </c>
      <c r="G75" s="17">
        <v>4</v>
      </c>
      <c r="H75" s="17">
        <v>10.8</v>
      </c>
      <c r="I75" s="17">
        <v>45.550400000000003</v>
      </c>
      <c r="J75" s="17">
        <v>1.2</v>
      </c>
      <c r="K75" s="17" t="s">
        <v>18</v>
      </c>
      <c r="L75" s="17" t="s">
        <v>18</v>
      </c>
      <c r="M75" s="17" t="s">
        <v>18</v>
      </c>
    </row>
    <row r="76" spans="1:13" ht="15.75" customHeight="1" x14ac:dyDescent="0.2">
      <c r="A76" s="17" t="s">
        <v>112</v>
      </c>
      <c r="B76" s="5"/>
      <c r="C76" s="17">
        <v>3</v>
      </c>
      <c r="D76" s="5">
        <v>2</v>
      </c>
      <c r="E76" s="20" t="s">
        <v>22</v>
      </c>
      <c r="F76" s="17" t="s">
        <v>17</v>
      </c>
      <c r="G76" s="17">
        <v>3.76</v>
      </c>
      <c r="H76" s="17">
        <v>10.9</v>
      </c>
      <c r="I76" s="17">
        <v>34.627600000000001</v>
      </c>
      <c r="J76" s="17">
        <v>2.65</v>
      </c>
      <c r="K76" s="17" t="s">
        <v>18</v>
      </c>
      <c r="L76" s="17" t="s">
        <v>18</v>
      </c>
      <c r="M76" s="17" t="s">
        <v>18</v>
      </c>
    </row>
    <row r="77" spans="1:13" ht="15.75" customHeight="1" x14ac:dyDescent="0.2">
      <c r="A77" s="17" t="s">
        <v>112</v>
      </c>
      <c r="B77" s="5"/>
      <c r="C77" s="17">
        <v>3</v>
      </c>
      <c r="D77" s="5">
        <v>3</v>
      </c>
      <c r="E77" s="20" t="s">
        <v>16</v>
      </c>
      <c r="F77" s="17" t="s">
        <v>17</v>
      </c>
      <c r="G77" s="17" t="s">
        <v>25</v>
      </c>
      <c r="H77" s="17">
        <v>10.9</v>
      </c>
      <c r="I77" s="17">
        <v>44.155999999999999</v>
      </c>
      <c r="J77" s="17">
        <v>0.45</v>
      </c>
      <c r="K77" s="17" t="s">
        <v>18</v>
      </c>
      <c r="L77" s="17" t="s">
        <v>18</v>
      </c>
      <c r="M77" s="17" t="s">
        <v>18</v>
      </c>
    </row>
    <row r="78" spans="1:13" ht="15.75" customHeight="1" x14ac:dyDescent="0.2">
      <c r="A78" s="17" t="s">
        <v>112</v>
      </c>
      <c r="B78" s="5"/>
      <c r="C78" s="17">
        <v>3</v>
      </c>
      <c r="D78" s="5">
        <v>4</v>
      </c>
      <c r="E78" s="20" t="s">
        <v>109</v>
      </c>
      <c r="F78" s="17" t="s">
        <v>32</v>
      </c>
      <c r="G78" s="17">
        <v>4</v>
      </c>
      <c r="H78" s="17">
        <v>10.8</v>
      </c>
      <c r="I78" s="17">
        <v>36.951599999999999</v>
      </c>
      <c r="J78" s="17">
        <v>1.1000000000000001</v>
      </c>
      <c r="K78" s="17" t="s">
        <v>18</v>
      </c>
      <c r="L78" s="17" t="s">
        <v>18</v>
      </c>
      <c r="M78" s="17" t="s">
        <v>18</v>
      </c>
    </row>
    <row r="79" spans="1:13" ht="15.75" customHeight="1" x14ac:dyDescent="0.2">
      <c r="A79" s="17" t="s">
        <v>112</v>
      </c>
      <c r="B79" s="5"/>
      <c r="C79" s="17">
        <v>3</v>
      </c>
      <c r="D79" s="5">
        <v>5</v>
      </c>
      <c r="E79" s="20" t="s">
        <v>110</v>
      </c>
      <c r="F79" s="17" t="s">
        <v>32</v>
      </c>
      <c r="G79" s="17">
        <v>3.2</v>
      </c>
      <c r="H79" s="17">
        <v>10.8</v>
      </c>
      <c r="I79" s="17">
        <v>46.247599999999991</v>
      </c>
      <c r="J79" s="17">
        <v>1.2</v>
      </c>
      <c r="K79" s="17" t="s">
        <v>18</v>
      </c>
      <c r="L79" s="17" t="s">
        <v>18</v>
      </c>
      <c r="M79" s="17" t="s">
        <v>18</v>
      </c>
    </row>
    <row r="80" spans="1:13" ht="15.75" customHeight="1" x14ac:dyDescent="0.2">
      <c r="A80" s="17" t="s">
        <v>112</v>
      </c>
      <c r="B80" s="5"/>
      <c r="C80" s="17">
        <v>3</v>
      </c>
      <c r="D80" s="5">
        <v>6</v>
      </c>
      <c r="E80" s="20" t="s">
        <v>109</v>
      </c>
      <c r="F80" s="17" t="s">
        <v>32</v>
      </c>
      <c r="G80" s="17" t="s">
        <v>111</v>
      </c>
      <c r="H80" s="17">
        <v>10.8</v>
      </c>
      <c r="I80" s="17">
        <v>38.345999999999997</v>
      </c>
      <c r="J80" s="17">
        <v>1.2</v>
      </c>
      <c r="K80" s="17" t="s">
        <v>18</v>
      </c>
      <c r="L80" s="17" t="s">
        <v>18</v>
      </c>
      <c r="M80" s="17" t="s">
        <v>18</v>
      </c>
    </row>
    <row r="81" spans="1:13" ht="15.75" customHeight="1" x14ac:dyDescent="0.2">
      <c r="A81" s="17" t="s">
        <v>112</v>
      </c>
      <c r="B81" s="5"/>
      <c r="C81" s="17">
        <v>3</v>
      </c>
      <c r="D81" s="5">
        <v>7</v>
      </c>
      <c r="E81" s="20" t="s">
        <v>51</v>
      </c>
      <c r="F81" s="17" t="s">
        <v>47</v>
      </c>
      <c r="G81" s="17">
        <v>5</v>
      </c>
      <c r="H81" s="17">
        <v>10.9</v>
      </c>
      <c r="I81" s="17">
        <v>46.712400000000002</v>
      </c>
      <c r="J81" s="17">
        <v>1.3</v>
      </c>
      <c r="K81" s="17" t="s">
        <v>18</v>
      </c>
      <c r="L81" s="17" t="s">
        <v>18</v>
      </c>
      <c r="M81" s="17" t="s">
        <v>18</v>
      </c>
    </row>
    <row r="82" spans="1:13" ht="15.75" customHeight="1" x14ac:dyDescent="0.2">
      <c r="A82" s="17" t="s">
        <v>112</v>
      </c>
      <c r="B82" s="5"/>
      <c r="C82" s="17">
        <v>3</v>
      </c>
      <c r="D82" s="5">
        <v>8</v>
      </c>
      <c r="E82" s="20" t="s">
        <v>49</v>
      </c>
      <c r="F82" s="17" t="s">
        <v>47</v>
      </c>
      <c r="G82" s="17">
        <v>4</v>
      </c>
      <c r="H82" s="17">
        <v>11</v>
      </c>
      <c r="I82" s="17">
        <v>47.40959999999999</v>
      </c>
      <c r="J82" s="17">
        <v>1.5</v>
      </c>
      <c r="K82" s="17" t="s">
        <v>18</v>
      </c>
      <c r="L82" s="17" t="s">
        <v>18</v>
      </c>
      <c r="M82" s="17" t="s">
        <v>18</v>
      </c>
    </row>
    <row r="83" spans="1:13" ht="15.75" customHeight="1" x14ac:dyDescent="0.2">
      <c r="A83" s="17" t="s">
        <v>112</v>
      </c>
      <c r="B83" s="5"/>
      <c r="C83" s="17">
        <v>3</v>
      </c>
      <c r="D83" s="5">
        <v>9</v>
      </c>
      <c r="E83" s="20" t="s">
        <v>46</v>
      </c>
      <c r="F83" s="17" t="s">
        <v>47</v>
      </c>
      <c r="G83" s="17" t="s">
        <v>52</v>
      </c>
      <c r="H83" s="17">
        <v>10.9</v>
      </c>
      <c r="I83" s="17">
        <v>44.155999999999999</v>
      </c>
      <c r="J83" s="17">
        <v>2.1</v>
      </c>
      <c r="K83" s="17" t="s">
        <v>18</v>
      </c>
      <c r="L83" s="17" t="s">
        <v>18</v>
      </c>
      <c r="M83" s="17" t="s">
        <v>18</v>
      </c>
    </row>
    <row r="84" spans="1:13" ht="15.75" customHeight="1" x14ac:dyDescent="0.2">
      <c r="A84" s="17" t="s">
        <v>112</v>
      </c>
      <c r="B84" s="5"/>
      <c r="C84" s="17">
        <v>3</v>
      </c>
      <c r="D84" s="5">
        <v>10</v>
      </c>
      <c r="E84" s="20" t="s">
        <v>113</v>
      </c>
      <c r="F84" s="17" t="s">
        <v>28</v>
      </c>
      <c r="G84" s="13" t="s">
        <v>29</v>
      </c>
      <c r="H84" s="17">
        <v>10.7</v>
      </c>
      <c r="I84" s="17">
        <v>41.831999999999994</v>
      </c>
      <c r="J84" s="17">
        <v>3.4</v>
      </c>
      <c r="K84" s="17" t="s">
        <v>18</v>
      </c>
      <c r="L84" s="17" t="s">
        <v>18</v>
      </c>
      <c r="M84" s="17" t="s">
        <v>18</v>
      </c>
    </row>
    <row r="85" spans="1:13" ht="15.75" customHeight="1" x14ac:dyDescent="0.2">
      <c r="A85" s="17" t="s">
        <v>112</v>
      </c>
      <c r="B85" s="5"/>
      <c r="C85" s="17">
        <v>3</v>
      </c>
      <c r="D85" s="5">
        <v>11</v>
      </c>
      <c r="E85" s="20" t="s">
        <v>114</v>
      </c>
      <c r="F85" s="17" t="s">
        <v>28</v>
      </c>
      <c r="G85" s="13" t="s">
        <v>29</v>
      </c>
      <c r="H85" s="17" t="s">
        <v>18</v>
      </c>
      <c r="I85" s="17" t="s">
        <v>18</v>
      </c>
      <c r="J85" s="17">
        <v>2.4</v>
      </c>
      <c r="K85" s="17" t="s">
        <v>18</v>
      </c>
      <c r="L85" s="17" t="s">
        <v>18</v>
      </c>
      <c r="M85" s="17" t="s">
        <v>18</v>
      </c>
    </row>
    <row r="86" spans="1:13" ht="15.75" customHeight="1" x14ac:dyDescent="0.2">
      <c r="A86" s="17" t="s">
        <v>112</v>
      </c>
      <c r="B86" s="5"/>
      <c r="C86" s="17">
        <v>4</v>
      </c>
      <c r="D86" s="5">
        <v>1</v>
      </c>
      <c r="E86" s="20" t="s">
        <v>16</v>
      </c>
      <c r="F86" s="17" t="s">
        <v>17</v>
      </c>
      <c r="G86" s="17">
        <v>4</v>
      </c>
      <c r="H86" s="17">
        <v>10.8</v>
      </c>
      <c r="I86" s="17">
        <v>38.345999999999997</v>
      </c>
      <c r="J86" s="17">
        <v>1.1000000000000001</v>
      </c>
      <c r="K86" s="17" t="s">
        <v>18</v>
      </c>
      <c r="L86" s="17" t="s">
        <v>18</v>
      </c>
      <c r="M86" s="17" t="s">
        <v>18</v>
      </c>
    </row>
    <row r="87" spans="1:13" ht="15.75" customHeight="1" x14ac:dyDescent="0.2">
      <c r="A87" s="17" t="s">
        <v>112</v>
      </c>
      <c r="B87" s="5"/>
      <c r="C87" s="17">
        <v>4</v>
      </c>
      <c r="D87" s="5">
        <v>2</v>
      </c>
      <c r="E87" s="20" t="s">
        <v>22</v>
      </c>
      <c r="F87" s="17" t="s">
        <v>17</v>
      </c>
      <c r="G87" s="17">
        <v>3.76</v>
      </c>
      <c r="H87" s="17">
        <v>10.8</v>
      </c>
      <c r="I87" s="17">
        <v>38.810799999999993</v>
      </c>
      <c r="J87" s="17">
        <v>3.3</v>
      </c>
      <c r="K87" s="17" t="s">
        <v>18</v>
      </c>
      <c r="L87" s="17" t="s">
        <v>18</v>
      </c>
      <c r="M87" s="17" t="s">
        <v>18</v>
      </c>
    </row>
    <row r="88" spans="1:13" ht="15.75" customHeight="1" x14ac:dyDescent="0.2">
      <c r="A88" s="17" t="s">
        <v>112</v>
      </c>
      <c r="B88" s="5"/>
      <c r="C88" s="17">
        <v>4</v>
      </c>
      <c r="D88" s="5">
        <v>3</v>
      </c>
      <c r="E88" s="20" t="s">
        <v>16</v>
      </c>
      <c r="F88" s="17" t="s">
        <v>17</v>
      </c>
      <c r="G88" s="17" t="s">
        <v>25</v>
      </c>
      <c r="H88" s="17">
        <v>11</v>
      </c>
      <c r="I88" s="17">
        <v>23.0076</v>
      </c>
      <c r="J88" s="17">
        <v>1</v>
      </c>
      <c r="K88" s="17" t="s">
        <v>18</v>
      </c>
      <c r="L88" s="17" t="s">
        <v>18</v>
      </c>
      <c r="M88" s="17" t="s">
        <v>18</v>
      </c>
    </row>
    <row r="89" spans="1:13" ht="15.75" customHeight="1" x14ac:dyDescent="0.2">
      <c r="A89" s="17" t="s">
        <v>112</v>
      </c>
      <c r="B89" s="5"/>
      <c r="C89" s="17">
        <v>4</v>
      </c>
      <c r="D89" s="5">
        <v>4</v>
      </c>
      <c r="E89" s="20" t="s">
        <v>109</v>
      </c>
      <c r="F89" s="17" t="s">
        <v>32</v>
      </c>
      <c r="G89" s="17">
        <v>4</v>
      </c>
      <c r="H89" s="17">
        <v>10.9</v>
      </c>
      <c r="I89" s="17">
        <v>31.373999999999999</v>
      </c>
      <c r="J89" s="17">
        <v>1.3</v>
      </c>
      <c r="K89" s="17" t="s">
        <v>18</v>
      </c>
      <c r="L89" s="17" t="s">
        <v>18</v>
      </c>
      <c r="M89" s="17" t="s">
        <v>18</v>
      </c>
    </row>
    <row r="90" spans="1:13" ht="15.75" customHeight="1" x14ac:dyDescent="0.2">
      <c r="A90" s="17" t="s">
        <v>112</v>
      </c>
      <c r="B90" s="5"/>
      <c r="C90" s="17">
        <v>4</v>
      </c>
      <c r="D90" s="5">
        <v>5</v>
      </c>
      <c r="E90" s="20" t="s">
        <v>110</v>
      </c>
      <c r="F90" s="17" t="s">
        <v>32</v>
      </c>
      <c r="G90" s="17">
        <v>3.2</v>
      </c>
      <c r="H90" s="17">
        <v>10.9</v>
      </c>
      <c r="I90" s="17">
        <v>25.564</v>
      </c>
      <c r="J90" s="17">
        <v>2.2000000000000002</v>
      </c>
      <c r="K90" s="17" t="s">
        <v>18</v>
      </c>
      <c r="L90" s="17" t="s">
        <v>18</v>
      </c>
      <c r="M90" s="17" t="s">
        <v>18</v>
      </c>
    </row>
    <row r="91" spans="1:13" ht="15.75" customHeight="1" x14ac:dyDescent="0.2">
      <c r="A91" s="17" t="s">
        <v>112</v>
      </c>
      <c r="B91" s="5"/>
      <c r="C91" s="17">
        <v>4</v>
      </c>
      <c r="D91" s="5">
        <v>6</v>
      </c>
      <c r="E91" s="20" t="s">
        <v>109</v>
      </c>
      <c r="F91" s="17" t="s">
        <v>32</v>
      </c>
      <c r="G91" s="17" t="s">
        <v>111</v>
      </c>
      <c r="H91" s="17">
        <v>10.8</v>
      </c>
      <c r="I91" s="17">
        <v>36.021999999999998</v>
      </c>
      <c r="J91" s="17">
        <v>1.2</v>
      </c>
      <c r="K91" s="17" t="s">
        <v>18</v>
      </c>
      <c r="L91" s="17" t="s">
        <v>18</v>
      </c>
      <c r="M91" s="17" t="s">
        <v>18</v>
      </c>
    </row>
    <row r="92" spans="1:13" ht="15.75" customHeight="1" x14ac:dyDescent="0.2">
      <c r="A92" s="17" t="s">
        <v>112</v>
      </c>
      <c r="B92" s="5"/>
      <c r="C92" s="17">
        <v>4</v>
      </c>
      <c r="D92" s="5">
        <v>7</v>
      </c>
      <c r="E92" s="20" t="s">
        <v>46</v>
      </c>
      <c r="F92" s="17" t="s">
        <v>47</v>
      </c>
      <c r="G92" s="17">
        <v>5</v>
      </c>
      <c r="H92" s="17">
        <v>10.8</v>
      </c>
      <c r="I92" s="17">
        <v>34.86</v>
      </c>
      <c r="J92" s="17">
        <v>1.45</v>
      </c>
      <c r="K92" s="17" t="s">
        <v>18</v>
      </c>
      <c r="L92" s="17" t="s">
        <v>18</v>
      </c>
      <c r="M92" s="17" t="s">
        <v>18</v>
      </c>
    </row>
    <row r="93" spans="1:13" ht="15.75" customHeight="1" x14ac:dyDescent="0.2">
      <c r="A93" s="17" t="s">
        <v>112</v>
      </c>
      <c r="B93" s="5"/>
      <c r="C93" s="17">
        <v>4</v>
      </c>
      <c r="D93" s="5">
        <v>8</v>
      </c>
      <c r="E93" s="20" t="s">
        <v>49</v>
      </c>
      <c r="F93" s="17" t="s">
        <v>47</v>
      </c>
      <c r="G93" s="17">
        <v>4</v>
      </c>
      <c r="H93" s="17">
        <v>10.9</v>
      </c>
      <c r="I93" s="17">
        <v>34.86</v>
      </c>
      <c r="J93" s="17">
        <v>1.35</v>
      </c>
      <c r="K93" s="17" t="s">
        <v>18</v>
      </c>
      <c r="L93" s="17" t="s">
        <v>18</v>
      </c>
      <c r="M93" s="17" t="s">
        <v>18</v>
      </c>
    </row>
    <row r="94" spans="1:13" ht="15.75" customHeight="1" x14ac:dyDescent="0.2">
      <c r="A94" s="17" t="s">
        <v>112</v>
      </c>
      <c r="B94" s="5"/>
      <c r="C94" s="17">
        <v>4</v>
      </c>
      <c r="D94" s="5">
        <v>9</v>
      </c>
      <c r="E94" s="20" t="s">
        <v>51</v>
      </c>
      <c r="F94" s="17" t="s">
        <v>47</v>
      </c>
      <c r="G94" s="17" t="s">
        <v>52</v>
      </c>
      <c r="H94" s="17">
        <v>10.9</v>
      </c>
      <c r="I94" s="17">
        <v>29.049999999999997</v>
      </c>
      <c r="J94" s="17">
        <v>1.4</v>
      </c>
      <c r="K94" s="17" t="s">
        <v>18</v>
      </c>
      <c r="L94" s="17" t="s">
        <v>18</v>
      </c>
      <c r="M94" s="17" t="s">
        <v>18</v>
      </c>
    </row>
    <row r="95" spans="1:13" ht="15.75" customHeight="1" x14ac:dyDescent="0.2">
      <c r="A95" s="17" t="s">
        <v>112</v>
      </c>
      <c r="B95" s="5"/>
      <c r="C95" s="17">
        <v>4</v>
      </c>
      <c r="D95" s="5">
        <v>10</v>
      </c>
      <c r="E95" s="20" t="s">
        <v>113</v>
      </c>
      <c r="F95" s="17" t="s">
        <v>28</v>
      </c>
      <c r="G95" s="13" t="s">
        <v>29</v>
      </c>
      <c r="H95" s="17">
        <v>10.8</v>
      </c>
      <c r="I95" s="17">
        <v>43.691200000000002</v>
      </c>
      <c r="J95" s="17">
        <v>1.7</v>
      </c>
      <c r="K95" s="17" t="s">
        <v>18</v>
      </c>
      <c r="L95" s="17" t="s">
        <v>18</v>
      </c>
      <c r="M95" s="17" t="s">
        <v>18</v>
      </c>
    </row>
    <row r="96" spans="1:13" ht="15.75" customHeight="1" x14ac:dyDescent="0.2">
      <c r="A96" s="17" t="s">
        <v>112</v>
      </c>
      <c r="B96" s="5"/>
      <c r="C96" s="17">
        <v>4</v>
      </c>
      <c r="D96" s="5">
        <v>11</v>
      </c>
      <c r="E96" s="20" t="s">
        <v>114</v>
      </c>
      <c r="F96" s="17" t="s">
        <v>28</v>
      </c>
      <c r="G96" s="13" t="s">
        <v>29</v>
      </c>
      <c r="H96" s="17">
        <v>10.8</v>
      </c>
      <c r="I96" s="17">
        <v>37.183999999999997</v>
      </c>
      <c r="J96" s="17">
        <v>3.3</v>
      </c>
      <c r="K96" s="17" t="s">
        <v>18</v>
      </c>
      <c r="L96" s="17" t="s">
        <v>18</v>
      </c>
      <c r="M96" s="17" t="s">
        <v>18</v>
      </c>
    </row>
    <row r="97" spans="1:13" ht="15.75" customHeight="1" x14ac:dyDescent="0.2">
      <c r="A97" s="17" t="s">
        <v>15</v>
      </c>
      <c r="B97" s="5"/>
      <c r="C97" s="17">
        <v>1</v>
      </c>
      <c r="D97" s="5">
        <v>1</v>
      </c>
      <c r="E97" s="20" t="s">
        <v>16</v>
      </c>
      <c r="F97" s="17" t="s">
        <v>17</v>
      </c>
      <c r="G97" s="17">
        <v>4</v>
      </c>
      <c r="H97" s="17">
        <v>6.85</v>
      </c>
      <c r="I97" s="17">
        <v>51.579548765242166</v>
      </c>
      <c r="J97" s="17">
        <v>6.1</v>
      </c>
      <c r="K97" s="17" t="s">
        <v>18</v>
      </c>
      <c r="L97" s="17" t="s">
        <v>18</v>
      </c>
      <c r="M97" s="17" t="s">
        <v>18</v>
      </c>
    </row>
    <row r="98" spans="1:13" ht="15.75" customHeight="1" x14ac:dyDescent="0.2">
      <c r="A98" s="17" t="s">
        <v>15</v>
      </c>
      <c r="B98" s="5"/>
      <c r="C98" s="17">
        <v>1</v>
      </c>
      <c r="D98" s="5">
        <v>2</v>
      </c>
      <c r="E98" s="20" t="s">
        <v>22</v>
      </c>
      <c r="F98" s="17" t="s">
        <v>17</v>
      </c>
      <c r="G98" s="17">
        <v>3.76</v>
      </c>
      <c r="H98" s="17">
        <v>6.55</v>
      </c>
      <c r="I98" s="17">
        <v>60.219755860463103</v>
      </c>
      <c r="J98" s="17">
        <v>5.45</v>
      </c>
      <c r="K98" s="17" t="s">
        <v>18</v>
      </c>
      <c r="L98" s="17" t="s">
        <v>18</v>
      </c>
      <c r="M98" s="17" t="s">
        <v>18</v>
      </c>
    </row>
    <row r="99" spans="1:13" ht="15.75" customHeight="1" x14ac:dyDescent="0.2">
      <c r="A99" s="17" t="s">
        <v>15</v>
      </c>
      <c r="B99" s="5"/>
      <c r="C99" s="17">
        <v>1</v>
      </c>
      <c r="D99" s="5">
        <v>3</v>
      </c>
      <c r="E99" s="20" t="s">
        <v>16</v>
      </c>
      <c r="F99" s="17" t="s">
        <v>17</v>
      </c>
      <c r="G99" s="17" t="s">
        <v>25</v>
      </c>
      <c r="H99" s="17">
        <v>6.74</v>
      </c>
      <c r="I99" s="17">
        <v>60.858263156500882</v>
      </c>
      <c r="J99" s="17">
        <v>2.9</v>
      </c>
      <c r="K99" s="17" t="s">
        <v>18</v>
      </c>
      <c r="L99" s="17" t="s">
        <v>18</v>
      </c>
      <c r="M99" s="17" t="s">
        <v>18</v>
      </c>
    </row>
    <row r="100" spans="1:13" ht="15.75" customHeight="1" x14ac:dyDescent="0.2">
      <c r="A100" s="17" t="s">
        <v>15</v>
      </c>
      <c r="B100" s="5"/>
      <c r="C100" s="17">
        <v>1</v>
      </c>
      <c r="D100" s="5">
        <v>4</v>
      </c>
      <c r="E100" s="20" t="s">
        <v>109</v>
      </c>
      <c r="F100" s="17" t="s">
        <v>32</v>
      </c>
      <c r="G100" s="17">
        <v>4</v>
      </c>
      <c r="H100" s="17">
        <v>6.55</v>
      </c>
      <c r="I100" s="17" t="s">
        <v>18</v>
      </c>
      <c r="J100" s="17">
        <v>4.05</v>
      </c>
      <c r="K100" s="17" t="s">
        <v>18</v>
      </c>
      <c r="L100" s="17" t="s">
        <v>18</v>
      </c>
      <c r="M100" s="17" t="s">
        <v>18</v>
      </c>
    </row>
    <row r="101" spans="1:13" ht="15.75" customHeight="1" x14ac:dyDescent="0.2">
      <c r="A101" s="17" t="s">
        <v>15</v>
      </c>
      <c r="B101" s="5"/>
      <c r="C101" s="17">
        <v>1</v>
      </c>
      <c r="D101" s="5">
        <v>5</v>
      </c>
      <c r="E101" s="20" t="s">
        <v>110</v>
      </c>
      <c r="F101" s="17" t="s">
        <v>32</v>
      </c>
      <c r="G101" s="17">
        <v>3.2</v>
      </c>
      <c r="H101" s="17">
        <v>6.84</v>
      </c>
      <c r="I101" s="17">
        <v>61.518583832930943</v>
      </c>
      <c r="J101" s="17">
        <v>4.5999999999999996</v>
      </c>
      <c r="K101" s="17" t="s">
        <v>18</v>
      </c>
      <c r="L101" s="17" t="s">
        <v>18</v>
      </c>
      <c r="M101" s="17" t="s">
        <v>18</v>
      </c>
    </row>
    <row r="102" spans="1:13" ht="15.75" customHeight="1" x14ac:dyDescent="0.2">
      <c r="A102" s="17" t="s">
        <v>15</v>
      </c>
      <c r="B102" s="5"/>
      <c r="C102" s="17">
        <v>1</v>
      </c>
      <c r="D102" s="5">
        <v>6</v>
      </c>
      <c r="E102" s="20" t="s">
        <v>109</v>
      </c>
      <c r="F102" s="17" t="s">
        <v>32</v>
      </c>
      <c r="G102" s="17" t="s">
        <v>111</v>
      </c>
      <c r="H102" s="17">
        <v>7.05</v>
      </c>
      <c r="I102" s="17">
        <v>70.049972516624223</v>
      </c>
      <c r="J102" s="17">
        <v>1.55</v>
      </c>
      <c r="K102" s="17" t="s">
        <v>18</v>
      </c>
      <c r="L102" s="17" t="s">
        <v>18</v>
      </c>
      <c r="M102" s="17" t="s">
        <v>18</v>
      </c>
    </row>
    <row r="103" spans="1:13" ht="15.75" customHeight="1" x14ac:dyDescent="0.2">
      <c r="A103" s="17" t="s">
        <v>15</v>
      </c>
      <c r="B103" s="5"/>
      <c r="C103" s="17">
        <v>1</v>
      </c>
      <c r="D103" s="5">
        <v>7</v>
      </c>
      <c r="E103" s="20" t="s">
        <v>46</v>
      </c>
      <c r="F103" s="17" t="s">
        <v>47</v>
      </c>
      <c r="G103" s="17">
        <v>5</v>
      </c>
      <c r="H103" s="17">
        <v>6.64</v>
      </c>
      <c r="I103" s="17">
        <v>58.326609237827391</v>
      </c>
      <c r="J103" s="17">
        <v>3.75</v>
      </c>
      <c r="K103" s="17" t="s">
        <v>18</v>
      </c>
      <c r="L103" s="17" t="s">
        <v>18</v>
      </c>
      <c r="M103" s="17" t="s">
        <v>18</v>
      </c>
    </row>
    <row r="104" spans="1:13" ht="15.75" customHeight="1" x14ac:dyDescent="0.2">
      <c r="A104" s="17" t="s">
        <v>15</v>
      </c>
      <c r="B104" s="5"/>
      <c r="C104" s="17">
        <v>1</v>
      </c>
      <c r="D104" s="5">
        <v>8</v>
      </c>
      <c r="E104" s="20" t="s">
        <v>49</v>
      </c>
      <c r="F104" s="17" t="s">
        <v>47</v>
      </c>
      <c r="G104" s="17">
        <v>4</v>
      </c>
      <c r="H104" s="17">
        <v>6.51</v>
      </c>
      <c r="I104" s="17">
        <v>66.261416895761684</v>
      </c>
      <c r="J104" s="17">
        <v>4.8</v>
      </c>
      <c r="K104" s="17" t="s">
        <v>18</v>
      </c>
      <c r="L104" s="17" t="s">
        <v>18</v>
      </c>
      <c r="M104" s="17" t="s">
        <v>18</v>
      </c>
    </row>
    <row r="105" spans="1:13" ht="15.75" customHeight="1" x14ac:dyDescent="0.2">
      <c r="A105" s="17" t="s">
        <v>15</v>
      </c>
      <c r="B105" s="5"/>
      <c r="C105" s="17">
        <v>1</v>
      </c>
      <c r="D105" s="5">
        <v>9</v>
      </c>
      <c r="E105" s="20" t="s">
        <v>51</v>
      </c>
      <c r="F105" s="17" t="s">
        <v>47</v>
      </c>
      <c r="G105" s="17" t="s">
        <v>52</v>
      </c>
      <c r="H105" s="17">
        <v>6.69</v>
      </c>
      <c r="I105" s="17">
        <v>62.465506699821695</v>
      </c>
      <c r="J105" s="17">
        <v>5.7</v>
      </c>
      <c r="K105" s="17" t="s">
        <v>18</v>
      </c>
      <c r="L105" s="17" t="s">
        <v>18</v>
      </c>
      <c r="M105" s="17" t="s">
        <v>18</v>
      </c>
    </row>
    <row r="106" spans="1:13" ht="15.75" customHeight="1" x14ac:dyDescent="0.2">
      <c r="A106" s="17" t="s">
        <v>15</v>
      </c>
      <c r="B106" s="5"/>
      <c r="C106" s="17">
        <v>1</v>
      </c>
      <c r="D106" s="5">
        <v>10</v>
      </c>
      <c r="E106" s="20" t="s">
        <v>113</v>
      </c>
      <c r="F106" s="17" t="s">
        <v>28</v>
      </c>
      <c r="G106" s="13" t="s">
        <v>29</v>
      </c>
      <c r="H106" s="17">
        <v>6.48</v>
      </c>
      <c r="I106" s="17">
        <v>61.062615013380032</v>
      </c>
      <c r="J106" s="17">
        <v>5.2</v>
      </c>
      <c r="K106" s="17" t="s">
        <v>18</v>
      </c>
      <c r="L106" s="17" t="s">
        <v>18</v>
      </c>
      <c r="M106" s="17" t="s">
        <v>18</v>
      </c>
    </row>
    <row r="107" spans="1:13" ht="15.75" customHeight="1" x14ac:dyDescent="0.2">
      <c r="A107" s="17" t="s">
        <v>15</v>
      </c>
      <c r="B107" s="5"/>
      <c r="C107" s="17">
        <v>1</v>
      </c>
      <c r="D107" s="5">
        <v>11</v>
      </c>
      <c r="E107" s="20" t="s">
        <v>114</v>
      </c>
      <c r="F107" s="17" t="s">
        <v>28</v>
      </c>
      <c r="G107" s="13" t="s">
        <v>29</v>
      </c>
      <c r="H107" s="17">
        <v>6.62</v>
      </c>
      <c r="I107" s="17">
        <v>53.819512002781124</v>
      </c>
      <c r="J107" s="17">
        <v>5.95</v>
      </c>
      <c r="K107" s="17" t="s">
        <v>18</v>
      </c>
      <c r="L107" s="17" t="s">
        <v>18</v>
      </c>
      <c r="M107" s="17" t="s">
        <v>18</v>
      </c>
    </row>
    <row r="108" spans="1:13" ht="15.75" customHeight="1" x14ac:dyDescent="0.2">
      <c r="A108" s="17" t="s">
        <v>15</v>
      </c>
      <c r="B108" s="5"/>
      <c r="C108" s="17">
        <v>2</v>
      </c>
      <c r="D108" s="5">
        <v>1</v>
      </c>
      <c r="E108" s="20" t="s">
        <v>16</v>
      </c>
      <c r="F108" s="17" t="s">
        <v>17</v>
      </c>
      <c r="G108" s="17">
        <v>4</v>
      </c>
      <c r="H108" s="17">
        <v>6.66</v>
      </c>
      <c r="I108" s="17">
        <v>65.341579486153066</v>
      </c>
      <c r="J108" s="17">
        <v>1.6</v>
      </c>
      <c r="K108" s="17" t="s">
        <v>18</v>
      </c>
      <c r="L108" s="17" t="s">
        <v>18</v>
      </c>
      <c r="M108" s="17" t="s">
        <v>18</v>
      </c>
    </row>
    <row r="109" spans="1:13" ht="15.75" customHeight="1" x14ac:dyDescent="0.2">
      <c r="A109" s="17" t="s">
        <v>15</v>
      </c>
      <c r="B109" s="5"/>
      <c r="C109" s="17">
        <v>2</v>
      </c>
      <c r="D109" s="5">
        <v>2</v>
      </c>
      <c r="E109" s="20" t="s">
        <v>22</v>
      </c>
      <c r="F109" s="17" t="s">
        <v>17</v>
      </c>
      <c r="G109" s="17">
        <v>3.76</v>
      </c>
      <c r="H109" s="17">
        <v>6.77</v>
      </c>
      <c r="I109" s="17">
        <v>69.759618862375945</v>
      </c>
      <c r="J109" s="17">
        <v>5.9</v>
      </c>
      <c r="K109" s="17" t="s">
        <v>18</v>
      </c>
      <c r="L109" s="17" t="s">
        <v>18</v>
      </c>
      <c r="M109" s="17" t="s">
        <v>18</v>
      </c>
    </row>
    <row r="110" spans="1:13" ht="15.75" customHeight="1" x14ac:dyDescent="0.2">
      <c r="A110" s="17" t="s">
        <v>15</v>
      </c>
      <c r="B110" s="5"/>
      <c r="C110" s="17">
        <v>2</v>
      </c>
      <c r="D110" s="5">
        <v>3</v>
      </c>
      <c r="E110" s="20" t="s">
        <v>16</v>
      </c>
      <c r="F110" s="17" t="s">
        <v>17</v>
      </c>
      <c r="G110" s="17" t="s">
        <v>25</v>
      </c>
      <c r="H110" s="17">
        <v>7.02</v>
      </c>
      <c r="I110" s="17">
        <v>62.123895403184292</v>
      </c>
      <c r="J110" s="17">
        <v>1.6</v>
      </c>
      <c r="K110" s="17" t="s">
        <v>18</v>
      </c>
      <c r="L110" s="17" t="s">
        <v>18</v>
      </c>
      <c r="M110" s="17" t="s">
        <v>18</v>
      </c>
    </row>
    <row r="111" spans="1:13" ht="15.75" customHeight="1" x14ac:dyDescent="0.2">
      <c r="A111" s="17" t="s">
        <v>15</v>
      </c>
      <c r="B111" s="5"/>
      <c r="C111" s="17">
        <v>2</v>
      </c>
      <c r="D111" s="5">
        <v>4</v>
      </c>
      <c r="E111" s="20" t="s">
        <v>109</v>
      </c>
      <c r="F111" s="17" t="s">
        <v>32</v>
      </c>
      <c r="G111" s="17">
        <v>4</v>
      </c>
      <c r="H111" s="17">
        <v>6.76</v>
      </c>
      <c r="I111" s="17">
        <v>68.833415276206367</v>
      </c>
      <c r="J111" s="17">
        <v>1.0249999999999999</v>
      </c>
      <c r="K111" s="17" t="s">
        <v>18</v>
      </c>
      <c r="L111" s="17" t="s">
        <v>18</v>
      </c>
      <c r="M111" s="17" t="s">
        <v>18</v>
      </c>
    </row>
    <row r="112" spans="1:13" ht="15.75" customHeight="1" x14ac:dyDescent="0.2">
      <c r="A112" s="17" t="s">
        <v>15</v>
      </c>
      <c r="B112" s="5"/>
      <c r="C112" s="17">
        <v>2</v>
      </c>
      <c r="D112" s="5">
        <v>5</v>
      </c>
      <c r="E112" s="20" t="s">
        <v>110</v>
      </c>
      <c r="F112" s="17" t="s">
        <v>32</v>
      </c>
      <c r="G112" s="17">
        <v>3.2</v>
      </c>
      <c r="H112" s="17">
        <v>6.35</v>
      </c>
      <c r="I112" s="17">
        <v>62.970980747881718</v>
      </c>
      <c r="J112" s="17">
        <v>3.7</v>
      </c>
      <c r="K112" s="17" t="s">
        <v>18</v>
      </c>
      <c r="L112" s="17" t="s">
        <v>18</v>
      </c>
      <c r="M112" s="17" t="s">
        <v>18</v>
      </c>
    </row>
    <row r="113" spans="1:13" ht="15.75" customHeight="1" x14ac:dyDescent="0.2">
      <c r="A113" s="17" t="s">
        <v>15</v>
      </c>
      <c r="B113" s="5"/>
      <c r="C113" s="17">
        <v>2</v>
      </c>
      <c r="D113" s="5">
        <v>6</v>
      </c>
      <c r="E113" s="20" t="s">
        <v>109</v>
      </c>
      <c r="F113" s="17" t="s">
        <v>32</v>
      </c>
      <c r="G113" s="17" t="s">
        <v>111</v>
      </c>
      <c r="H113" s="17">
        <v>6.54</v>
      </c>
      <c r="I113" s="17">
        <v>75.581714492148052</v>
      </c>
      <c r="J113" s="17">
        <v>2.15</v>
      </c>
      <c r="K113" s="17" t="s">
        <v>18</v>
      </c>
      <c r="L113" s="17" t="s">
        <v>18</v>
      </c>
      <c r="M113" s="17" t="s">
        <v>18</v>
      </c>
    </row>
    <row r="114" spans="1:13" ht="15.75" customHeight="1" x14ac:dyDescent="0.2">
      <c r="A114" s="17" t="s">
        <v>15</v>
      </c>
      <c r="B114" s="5"/>
      <c r="C114" s="17">
        <v>2</v>
      </c>
      <c r="D114" s="5">
        <v>7</v>
      </c>
      <c r="E114" s="20" t="s">
        <v>46</v>
      </c>
      <c r="F114" s="17" t="s">
        <v>47</v>
      </c>
      <c r="G114" s="17">
        <v>5</v>
      </c>
      <c r="H114" s="17">
        <v>6.63</v>
      </c>
      <c r="I114" s="17">
        <v>66.591916590315392</v>
      </c>
      <c r="J114" s="17">
        <v>2.4</v>
      </c>
      <c r="K114" s="17" t="s">
        <v>18</v>
      </c>
      <c r="L114" s="17" t="s">
        <v>18</v>
      </c>
      <c r="M114" s="17" t="s">
        <v>18</v>
      </c>
    </row>
    <row r="115" spans="1:13" ht="15.75" customHeight="1" x14ac:dyDescent="0.2">
      <c r="A115" s="17" t="s">
        <v>15</v>
      </c>
      <c r="B115" s="5"/>
      <c r="C115" s="17">
        <v>2</v>
      </c>
      <c r="D115" s="5">
        <v>8</v>
      </c>
      <c r="E115" s="20" t="s">
        <v>49</v>
      </c>
      <c r="F115" s="17" t="s">
        <v>47</v>
      </c>
      <c r="G115" s="17">
        <v>4</v>
      </c>
      <c r="H115" s="17">
        <v>6.92</v>
      </c>
      <c r="I115" s="17">
        <v>68.594471325657423</v>
      </c>
      <c r="J115" s="17">
        <v>2.65</v>
      </c>
      <c r="K115" s="17" t="s">
        <v>18</v>
      </c>
      <c r="L115" s="17" t="s">
        <v>18</v>
      </c>
      <c r="M115" s="17" t="s">
        <v>18</v>
      </c>
    </row>
    <row r="116" spans="1:13" ht="15.75" customHeight="1" x14ac:dyDescent="0.2">
      <c r="A116" s="17" t="s">
        <v>15</v>
      </c>
      <c r="B116" s="5"/>
      <c r="C116" s="17">
        <v>2</v>
      </c>
      <c r="D116" s="5">
        <v>9</v>
      </c>
      <c r="E116" s="20" t="s">
        <v>51</v>
      </c>
      <c r="F116" s="17" t="s">
        <v>47</v>
      </c>
      <c r="G116" s="17" t="s">
        <v>52</v>
      </c>
      <c r="H116" s="17">
        <v>6.68</v>
      </c>
      <c r="I116" s="17">
        <v>65.812127647423296</v>
      </c>
      <c r="J116" s="17">
        <v>2.25</v>
      </c>
      <c r="K116" s="17" t="s">
        <v>18</v>
      </c>
      <c r="L116" s="17" t="s">
        <v>18</v>
      </c>
      <c r="M116" s="17" t="s">
        <v>18</v>
      </c>
    </row>
    <row r="117" spans="1:13" ht="15.75" customHeight="1" x14ac:dyDescent="0.2">
      <c r="A117" s="17" t="s">
        <v>15</v>
      </c>
      <c r="B117" s="5"/>
      <c r="C117" s="17">
        <v>2</v>
      </c>
      <c r="D117" s="5">
        <v>10</v>
      </c>
      <c r="E117" s="20" t="s">
        <v>113</v>
      </c>
      <c r="F117" s="17" t="s">
        <v>28</v>
      </c>
      <c r="G117" s="13" t="s">
        <v>29</v>
      </c>
      <c r="H117" s="17">
        <v>6.43</v>
      </c>
      <c r="I117" s="17">
        <v>72.09622633459351</v>
      </c>
      <c r="J117" s="17">
        <v>3.7</v>
      </c>
      <c r="K117" s="17" t="s">
        <v>18</v>
      </c>
      <c r="L117" s="17" t="s">
        <v>18</v>
      </c>
      <c r="M117" s="17" t="s">
        <v>18</v>
      </c>
    </row>
    <row r="118" spans="1:13" ht="15.75" customHeight="1" x14ac:dyDescent="0.2">
      <c r="A118" s="17" t="s">
        <v>15</v>
      </c>
      <c r="B118" s="5"/>
      <c r="C118" s="17">
        <v>2</v>
      </c>
      <c r="D118" s="5">
        <v>11</v>
      </c>
      <c r="E118" s="20" t="s">
        <v>114</v>
      </c>
      <c r="F118" s="17" t="s">
        <v>28</v>
      </c>
      <c r="G118" s="13" t="s">
        <v>29</v>
      </c>
      <c r="H118" s="17">
        <v>7.12</v>
      </c>
      <c r="I118" s="17">
        <v>64.864548320729867</v>
      </c>
      <c r="J118" s="17">
        <v>2.65</v>
      </c>
      <c r="K118" s="17" t="s">
        <v>18</v>
      </c>
      <c r="L118" s="17" t="s">
        <v>18</v>
      </c>
      <c r="M118" s="17" t="s">
        <v>18</v>
      </c>
    </row>
    <row r="119" spans="1:13" ht="15.75" customHeight="1" x14ac:dyDescent="0.2">
      <c r="A119" s="17" t="s">
        <v>15</v>
      </c>
      <c r="B119" s="5"/>
      <c r="C119" s="17">
        <v>3</v>
      </c>
      <c r="D119" s="5">
        <v>1</v>
      </c>
      <c r="E119" s="20" t="s">
        <v>16</v>
      </c>
      <c r="F119" s="17" t="s">
        <v>17</v>
      </c>
      <c r="G119" s="17">
        <v>4</v>
      </c>
      <c r="H119" s="17">
        <v>6.98</v>
      </c>
      <c r="I119" s="17">
        <v>62.012623612224601</v>
      </c>
      <c r="J119" s="17">
        <v>1.9</v>
      </c>
      <c r="K119" s="17" t="s">
        <v>18</v>
      </c>
      <c r="L119" s="17" t="s">
        <v>18</v>
      </c>
      <c r="M119" s="17" t="s">
        <v>18</v>
      </c>
    </row>
    <row r="120" spans="1:13" ht="15.75" customHeight="1" x14ac:dyDescent="0.2">
      <c r="A120" s="17" t="s">
        <v>15</v>
      </c>
      <c r="B120" s="5"/>
      <c r="C120" s="17">
        <v>3</v>
      </c>
      <c r="D120" s="5">
        <v>2</v>
      </c>
      <c r="E120" s="20" t="s">
        <v>22</v>
      </c>
      <c r="F120" s="17" t="s">
        <v>17</v>
      </c>
      <c r="G120" s="17">
        <v>3.76</v>
      </c>
      <c r="H120" s="17">
        <v>6.85</v>
      </c>
      <c r="I120" s="17">
        <v>69.457925514078624</v>
      </c>
      <c r="J120" s="17">
        <v>3.55</v>
      </c>
      <c r="K120" s="17" t="s">
        <v>18</v>
      </c>
      <c r="L120" s="17" t="s">
        <v>18</v>
      </c>
      <c r="M120" s="17" t="s">
        <v>18</v>
      </c>
    </row>
    <row r="121" spans="1:13" ht="15.75" customHeight="1" x14ac:dyDescent="0.2">
      <c r="A121" s="17" t="s">
        <v>15</v>
      </c>
      <c r="B121" s="5"/>
      <c r="C121" s="17">
        <v>3</v>
      </c>
      <c r="D121" s="5">
        <v>3</v>
      </c>
      <c r="E121" s="20" t="s">
        <v>16</v>
      </c>
      <c r="F121" s="17" t="s">
        <v>17</v>
      </c>
      <c r="G121" s="17" t="s">
        <v>25</v>
      </c>
      <c r="H121" s="17">
        <v>6.7</v>
      </c>
      <c r="I121" s="17">
        <v>70.936601219604839</v>
      </c>
      <c r="J121" s="17">
        <v>1.8</v>
      </c>
      <c r="K121" s="17" t="s">
        <v>18</v>
      </c>
      <c r="L121" s="17" t="s">
        <v>18</v>
      </c>
      <c r="M121" s="17" t="s">
        <v>18</v>
      </c>
    </row>
    <row r="122" spans="1:13" ht="15.75" customHeight="1" x14ac:dyDescent="0.2">
      <c r="A122" s="17" t="s">
        <v>15</v>
      </c>
      <c r="B122" s="5"/>
      <c r="C122" s="17">
        <v>3</v>
      </c>
      <c r="D122" s="5">
        <v>4</v>
      </c>
      <c r="E122" s="20" t="s">
        <v>109</v>
      </c>
      <c r="F122" s="17" t="s">
        <v>32</v>
      </c>
      <c r="G122" s="17">
        <v>4</v>
      </c>
      <c r="H122" s="17">
        <v>6.71</v>
      </c>
      <c r="I122" s="17">
        <v>67.417147757683637</v>
      </c>
      <c r="J122" s="17">
        <v>2.65</v>
      </c>
      <c r="K122" s="17" t="s">
        <v>18</v>
      </c>
      <c r="L122" s="17" t="s">
        <v>18</v>
      </c>
      <c r="M122" s="17" t="s">
        <v>18</v>
      </c>
    </row>
    <row r="123" spans="1:13" ht="15.75" customHeight="1" x14ac:dyDescent="0.2">
      <c r="A123" s="17" t="s">
        <v>15</v>
      </c>
      <c r="B123" s="5"/>
      <c r="C123" s="17">
        <v>3</v>
      </c>
      <c r="D123" s="5">
        <v>5</v>
      </c>
      <c r="E123" s="20" t="s">
        <v>110</v>
      </c>
      <c r="F123" s="17" t="s">
        <v>32</v>
      </c>
      <c r="G123" s="17">
        <v>3.2</v>
      </c>
      <c r="H123" s="17">
        <v>7.23</v>
      </c>
      <c r="I123" s="17">
        <v>64.994167606852486</v>
      </c>
      <c r="J123" s="17">
        <v>4.9000000000000004</v>
      </c>
      <c r="K123" s="17" t="s">
        <v>18</v>
      </c>
      <c r="L123" s="17" t="s">
        <v>18</v>
      </c>
      <c r="M123" s="17" t="s">
        <v>18</v>
      </c>
    </row>
    <row r="124" spans="1:13" ht="15.75" customHeight="1" x14ac:dyDescent="0.2">
      <c r="A124" s="17" t="s">
        <v>15</v>
      </c>
      <c r="B124" s="5"/>
      <c r="C124" s="17">
        <v>3</v>
      </c>
      <c r="D124" s="5">
        <v>6</v>
      </c>
      <c r="E124" s="20" t="s">
        <v>109</v>
      </c>
      <c r="F124" s="17" t="s">
        <v>32</v>
      </c>
      <c r="G124" s="17" t="s">
        <v>111</v>
      </c>
      <c r="H124" s="17">
        <v>7.26</v>
      </c>
      <c r="I124" s="17">
        <v>67.982758345124893</v>
      </c>
      <c r="J124" s="17">
        <v>1.8</v>
      </c>
      <c r="K124" s="17" t="s">
        <v>18</v>
      </c>
      <c r="L124" s="17" t="s">
        <v>18</v>
      </c>
      <c r="M124" s="17" t="s">
        <v>18</v>
      </c>
    </row>
    <row r="125" spans="1:13" ht="15.75" customHeight="1" x14ac:dyDescent="0.2">
      <c r="A125" s="17" t="s">
        <v>15</v>
      </c>
      <c r="B125" s="5"/>
      <c r="C125" s="17">
        <v>3</v>
      </c>
      <c r="D125" s="5">
        <v>7</v>
      </c>
      <c r="E125" s="20" t="s">
        <v>46</v>
      </c>
      <c r="F125" s="17" t="s">
        <v>47</v>
      </c>
      <c r="G125" s="17">
        <v>5</v>
      </c>
      <c r="H125" s="17">
        <v>6.87</v>
      </c>
      <c r="I125" s="17">
        <v>65.954455179386954</v>
      </c>
      <c r="J125" s="17">
        <v>3.2</v>
      </c>
      <c r="K125" s="17" t="s">
        <v>18</v>
      </c>
      <c r="L125" s="17" t="s">
        <v>18</v>
      </c>
      <c r="M125" s="17" t="s">
        <v>18</v>
      </c>
    </row>
    <row r="126" spans="1:13" ht="15.75" customHeight="1" x14ac:dyDescent="0.2">
      <c r="A126" s="17" t="s">
        <v>15</v>
      </c>
      <c r="B126" s="5"/>
      <c r="C126" s="17">
        <v>3</v>
      </c>
      <c r="D126" s="5">
        <v>8</v>
      </c>
      <c r="E126" s="20" t="s">
        <v>49</v>
      </c>
      <c r="F126" s="17" t="s">
        <v>47</v>
      </c>
      <c r="G126" s="17">
        <v>4</v>
      </c>
      <c r="H126" s="17">
        <v>7.19</v>
      </c>
      <c r="I126" s="17">
        <v>55.504649879467415</v>
      </c>
      <c r="J126" s="17">
        <v>3.9</v>
      </c>
      <c r="K126" s="17" t="s">
        <v>18</v>
      </c>
      <c r="L126" s="17" t="s">
        <v>18</v>
      </c>
      <c r="M126" s="17" t="s">
        <v>18</v>
      </c>
    </row>
    <row r="127" spans="1:13" ht="15.75" customHeight="1" x14ac:dyDescent="0.2">
      <c r="A127" s="17" t="s">
        <v>15</v>
      </c>
      <c r="B127" s="5"/>
      <c r="C127" s="17">
        <v>3</v>
      </c>
      <c r="D127" s="5">
        <v>9</v>
      </c>
      <c r="E127" s="20" t="s">
        <v>51</v>
      </c>
      <c r="F127" s="17" t="s">
        <v>47</v>
      </c>
      <c r="G127" s="17" t="s">
        <v>52</v>
      </c>
      <c r="H127" s="17">
        <v>6.85</v>
      </c>
      <c r="I127" s="17">
        <v>66.763213656282986</v>
      </c>
      <c r="J127" s="17">
        <v>4</v>
      </c>
      <c r="K127" s="17" t="s">
        <v>18</v>
      </c>
      <c r="L127" s="17" t="s">
        <v>18</v>
      </c>
      <c r="M127" s="17" t="s">
        <v>18</v>
      </c>
    </row>
    <row r="128" spans="1:13" ht="15.75" customHeight="1" x14ac:dyDescent="0.2">
      <c r="A128" s="17" t="s">
        <v>15</v>
      </c>
      <c r="B128" s="5"/>
      <c r="C128" s="17">
        <v>3</v>
      </c>
      <c r="D128" s="5">
        <v>10</v>
      </c>
      <c r="E128" s="20" t="s">
        <v>113</v>
      </c>
      <c r="F128" s="17" t="s">
        <v>28</v>
      </c>
      <c r="G128" s="13" t="s">
        <v>29</v>
      </c>
      <c r="H128" s="17">
        <v>6.91</v>
      </c>
      <c r="I128" s="17">
        <v>65.045731226268273</v>
      </c>
      <c r="J128" s="17">
        <v>4</v>
      </c>
      <c r="K128" s="17" t="s">
        <v>18</v>
      </c>
      <c r="L128" s="17" t="s">
        <v>18</v>
      </c>
      <c r="M128" s="17" t="s">
        <v>18</v>
      </c>
    </row>
    <row r="129" spans="1:13" ht="15.75" customHeight="1" x14ac:dyDescent="0.2">
      <c r="A129" s="17" t="s">
        <v>15</v>
      </c>
      <c r="B129" s="5"/>
      <c r="C129" s="17">
        <v>3</v>
      </c>
      <c r="D129" s="5">
        <v>11</v>
      </c>
      <c r="E129" s="20" t="s">
        <v>114</v>
      </c>
      <c r="F129" s="17" t="s">
        <v>28</v>
      </c>
      <c r="G129" s="13" t="s">
        <v>29</v>
      </c>
      <c r="H129" s="17">
        <v>6.63</v>
      </c>
      <c r="I129" s="17">
        <v>61.570685230151199</v>
      </c>
      <c r="J129" s="17">
        <v>3.65</v>
      </c>
      <c r="K129" s="17" t="s">
        <v>18</v>
      </c>
      <c r="L129" s="17" t="s">
        <v>18</v>
      </c>
      <c r="M129" s="17" t="s">
        <v>18</v>
      </c>
    </row>
    <row r="130" spans="1:13" ht="15.75" customHeight="1" x14ac:dyDescent="0.2">
      <c r="A130" s="17" t="s">
        <v>15</v>
      </c>
      <c r="B130" s="5"/>
      <c r="C130" s="17">
        <v>4</v>
      </c>
      <c r="D130" s="5">
        <v>1</v>
      </c>
      <c r="E130" s="20" t="s">
        <v>16</v>
      </c>
      <c r="F130" s="17" t="s">
        <v>17</v>
      </c>
      <c r="G130" s="17">
        <v>4</v>
      </c>
      <c r="H130" s="17">
        <v>6.66</v>
      </c>
      <c r="I130" s="17">
        <v>71.018940564685039</v>
      </c>
      <c r="J130" s="17">
        <v>2.5</v>
      </c>
      <c r="K130" s="17" t="s">
        <v>18</v>
      </c>
      <c r="L130" s="17" t="s">
        <v>18</v>
      </c>
      <c r="M130" s="17" t="s">
        <v>18</v>
      </c>
    </row>
    <row r="131" spans="1:13" ht="15.75" customHeight="1" x14ac:dyDescent="0.2">
      <c r="A131" s="17" t="s">
        <v>15</v>
      </c>
      <c r="B131" s="5"/>
      <c r="C131" s="17">
        <v>4</v>
      </c>
      <c r="D131" s="5">
        <v>2</v>
      </c>
      <c r="E131" s="20" t="s">
        <v>22</v>
      </c>
      <c r="F131" s="17" t="s">
        <v>17</v>
      </c>
      <c r="G131" s="17">
        <v>3.76</v>
      </c>
      <c r="H131" s="17">
        <v>6.51</v>
      </c>
      <c r="I131" s="17">
        <v>67.058911709263782</v>
      </c>
      <c r="J131" s="17">
        <v>3.3</v>
      </c>
      <c r="K131" s="17" t="s">
        <v>18</v>
      </c>
      <c r="L131" s="17" t="s">
        <v>18</v>
      </c>
      <c r="M131" s="17" t="s">
        <v>18</v>
      </c>
    </row>
    <row r="132" spans="1:13" ht="15.75" customHeight="1" x14ac:dyDescent="0.2">
      <c r="A132" s="17" t="s">
        <v>15</v>
      </c>
      <c r="B132" s="5"/>
      <c r="C132" s="17">
        <v>4</v>
      </c>
      <c r="D132" s="5">
        <v>3</v>
      </c>
      <c r="E132" s="20" t="s">
        <v>16</v>
      </c>
      <c r="F132" s="17" t="s">
        <v>17</v>
      </c>
      <c r="G132" s="17" t="s">
        <v>25</v>
      </c>
      <c r="H132" s="17">
        <v>6.49</v>
      </c>
      <c r="I132" s="17">
        <v>73.68000793039046</v>
      </c>
      <c r="J132" s="17">
        <v>1.7</v>
      </c>
      <c r="K132" s="17" t="s">
        <v>18</v>
      </c>
      <c r="L132" s="17" t="s">
        <v>18</v>
      </c>
      <c r="M132" s="17" t="s">
        <v>18</v>
      </c>
    </row>
    <row r="133" spans="1:13" ht="15.75" customHeight="1" x14ac:dyDescent="0.2">
      <c r="A133" s="17" t="s">
        <v>15</v>
      </c>
      <c r="B133" s="5"/>
      <c r="C133" s="17">
        <v>4</v>
      </c>
      <c r="D133" s="5">
        <v>4</v>
      </c>
      <c r="E133" s="20" t="s">
        <v>109</v>
      </c>
      <c r="F133" s="17" t="s">
        <v>32</v>
      </c>
      <c r="G133" s="17">
        <v>4</v>
      </c>
      <c r="H133" s="17">
        <v>6.73</v>
      </c>
      <c r="I133" s="17">
        <v>67.281622187743167</v>
      </c>
      <c r="J133" s="17">
        <v>1.85</v>
      </c>
      <c r="K133" s="17" t="s">
        <v>18</v>
      </c>
      <c r="L133" s="17" t="s">
        <v>18</v>
      </c>
      <c r="M133" s="17" t="s">
        <v>18</v>
      </c>
    </row>
    <row r="134" spans="1:13" ht="15.75" customHeight="1" x14ac:dyDescent="0.2">
      <c r="A134" s="17" t="s">
        <v>15</v>
      </c>
      <c r="B134" s="5"/>
      <c r="C134" s="17">
        <v>4</v>
      </c>
      <c r="D134" s="5">
        <v>5</v>
      </c>
      <c r="E134" s="20" t="s">
        <v>110</v>
      </c>
      <c r="F134" s="17" t="s">
        <v>32</v>
      </c>
      <c r="G134" s="17">
        <v>3.2</v>
      </c>
      <c r="H134" s="17">
        <v>6.6</v>
      </c>
      <c r="I134" s="17">
        <v>72.969809289800622</v>
      </c>
      <c r="J134" s="17">
        <v>4.05</v>
      </c>
      <c r="K134" s="17" t="s">
        <v>18</v>
      </c>
      <c r="L134" s="17" t="s">
        <v>18</v>
      </c>
      <c r="M134" s="17" t="s">
        <v>18</v>
      </c>
    </row>
    <row r="135" spans="1:13" ht="15.75" customHeight="1" x14ac:dyDescent="0.2">
      <c r="A135" s="17" t="s">
        <v>15</v>
      </c>
      <c r="B135" s="5"/>
      <c r="C135" s="17">
        <v>4</v>
      </c>
      <c r="D135" s="5">
        <v>6</v>
      </c>
      <c r="E135" s="20" t="s">
        <v>109</v>
      </c>
      <c r="F135" s="17" t="s">
        <v>32</v>
      </c>
      <c r="G135" s="17" t="s">
        <v>111</v>
      </c>
      <c r="H135" s="17">
        <v>7</v>
      </c>
      <c r="I135" s="17">
        <v>70.20837589612853</v>
      </c>
      <c r="J135" s="17">
        <v>2.6</v>
      </c>
      <c r="K135" s="17" t="s">
        <v>18</v>
      </c>
      <c r="L135" s="17" t="s">
        <v>18</v>
      </c>
      <c r="M135" s="17" t="s">
        <v>18</v>
      </c>
    </row>
    <row r="136" spans="1:13" ht="15.75" customHeight="1" x14ac:dyDescent="0.2">
      <c r="A136" s="17" t="s">
        <v>15</v>
      </c>
      <c r="B136" s="5"/>
      <c r="C136" s="17">
        <v>4</v>
      </c>
      <c r="D136" s="5">
        <v>7</v>
      </c>
      <c r="E136" s="20" t="s">
        <v>46</v>
      </c>
      <c r="F136" s="17" t="s">
        <v>47</v>
      </c>
      <c r="G136" s="17">
        <v>5</v>
      </c>
      <c r="H136" s="17">
        <v>6.64</v>
      </c>
      <c r="I136" s="17">
        <v>69.804953531291218</v>
      </c>
      <c r="J136" s="17">
        <v>2.5</v>
      </c>
      <c r="K136" s="17" t="s">
        <v>18</v>
      </c>
      <c r="L136" s="17" t="s">
        <v>18</v>
      </c>
      <c r="M136" s="17" t="s">
        <v>18</v>
      </c>
    </row>
    <row r="137" spans="1:13" ht="15.75" customHeight="1" x14ac:dyDescent="0.2">
      <c r="A137" s="17" t="s">
        <v>15</v>
      </c>
      <c r="B137" s="5"/>
      <c r="C137" s="17">
        <v>4</v>
      </c>
      <c r="D137" s="5">
        <v>8</v>
      </c>
      <c r="E137" s="20" t="s">
        <v>49</v>
      </c>
      <c r="F137" s="17" t="s">
        <v>47</v>
      </c>
      <c r="G137" s="17">
        <v>4</v>
      </c>
      <c r="H137" s="17">
        <v>6.58</v>
      </c>
      <c r="I137" s="17">
        <v>68.463906292361486</v>
      </c>
      <c r="J137" s="17">
        <v>3.7</v>
      </c>
      <c r="K137" s="17" t="s">
        <v>18</v>
      </c>
      <c r="L137" s="17" t="s">
        <v>18</v>
      </c>
      <c r="M137" s="17" t="s">
        <v>18</v>
      </c>
    </row>
    <row r="138" spans="1:13" ht="15.75" customHeight="1" x14ac:dyDescent="0.2">
      <c r="A138" s="17" t="s">
        <v>15</v>
      </c>
      <c r="B138" s="5"/>
      <c r="C138" s="17">
        <v>4</v>
      </c>
      <c r="D138" s="5">
        <v>9</v>
      </c>
      <c r="E138" s="20" t="s">
        <v>51</v>
      </c>
      <c r="F138" s="17" t="s">
        <v>47</v>
      </c>
      <c r="G138" s="17" t="s">
        <v>52</v>
      </c>
      <c r="H138" s="17">
        <v>6.85</v>
      </c>
      <c r="I138" s="17">
        <v>65.001286672339688</v>
      </c>
      <c r="J138" s="17">
        <v>2.5</v>
      </c>
      <c r="K138" s="17" t="s">
        <v>18</v>
      </c>
      <c r="L138" s="17" t="s">
        <v>18</v>
      </c>
      <c r="M138" s="17" t="s">
        <v>18</v>
      </c>
    </row>
    <row r="139" spans="1:13" ht="15.75" customHeight="1" x14ac:dyDescent="0.2">
      <c r="A139" s="17" t="s">
        <v>15</v>
      </c>
      <c r="B139" s="5"/>
      <c r="C139" s="17">
        <v>4</v>
      </c>
      <c r="D139" s="5">
        <v>10</v>
      </c>
      <c r="E139" s="20" t="s">
        <v>113</v>
      </c>
      <c r="F139" s="17" t="s">
        <v>28</v>
      </c>
      <c r="G139" s="13" t="s">
        <v>29</v>
      </c>
      <c r="H139" s="17" t="s">
        <v>18</v>
      </c>
      <c r="I139" s="17" t="s">
        <v>18</v>
      </c>
      <c r="J139" s="17">
        <v>4.25</v>
      </c>
      <c r="K139" s="17" t="s">
        <v>18</v>
      </c>
      <c r="L139" s="17" t="s">
        <v>18</v>
      </c>
      <c r="M139" s="17" t="s">
        <v>18</v>
      </c>
    </row>
    <row r="140" spans="1:13" ht="15.75" customHeight="1" x14ac:dyDescent="0.2">
      <c r="A140" s="17" t="s">
        <v>15</v>
      </c>
      <c r="B140" s="5"/>
      <c r="C140" s="17">
        <v>4</v>
      </c>
      <c r="D140" s="5">
        <v>11</v>
      </c>
      <c r="E140" s="20" t="s">
        <v>114</v>
      </c>
      <c r="F140" s="17" t="s">
        <v>28</v>
      </c>
      <c r="G140" s="13" t="s">
        <v>29</v>
      </c>
      <c r="H140" s="17">
        <v>6.95</v>
      </c>
      <c r="I140" s="17">
        <v>59.444335898630627</v>
      </c>
      <c r="J140" s="17">
        <v>3.7</v>
      </c>
      <c r="K140" s="17" t="s">
        <v>18</v>
      </c>
      <c r="L140" s="17" t="s">
        <v>18</v>
      </c>
      <c r="M140" s="17" t="s">
        <v>18</v>
      </c>
    </row>
    <row r="141" spans="1:13" ht="15.75" customHeight="1" x14ac:dyDescent="0.2">
      <c r="A141" s="17" t="s">
        <v>33</v>
      </c>
      <c r="B141" s="21"/>
      <c r="C141" s="21">
        <v>1</v>
      </c>
      <c r="D141" s="21">
        <v>1</v>
      </c>
      <c r="E141" s="22" t="s">
        <v>16</v>
      </c>
      <c r="F141" s="5" t="s">
        <v>17</v>
      </c>
      <c r="G141" s="5">
        <v>4</v>
      </c>
      <c r="H141" s="17">
        <v>11.4</v>
      </c>
      <c r="I141" s="17">
        <v>62.560530503978775</v>
      </c>
      <c r="J141" s="17">
        <v>4.7</v>
      </c>
      <c r="K141" s="17" t="s">
        <v>18</v>
      </c>
      <c r="L141" s="17" t="s">
        <v>18</v>
      </c>
      <c r="M141" s="17" t="s">
        <v>18</v>
      </c>
    </row>
    <row r="142" spans="1:13" ht="15.75" customHeight="1" x14ac:dyDescent="0.2">
      <c r="A142" s="17" t="s">
        <v>33</v>
      </c>
      <c r="B142" s="21"/>
      <c r="C142" s="21">
        <v>1</v>
      </c>
      <c r="D142" s="21">
        <v>2</v>
      </c>
      <c r="E142" s="22" t="s">
        <v>22</v>
      </c>
      <c r="F142" s="5" t="s">
        <v>17</v>
      </c>
      <c r="G142" s="5">
        <v>3.76</v>
      </c>
      <c r="H142" s="17">
        <v>10.5</v>
      </c>
      <c r="I142" s="17">
        <v>67.299658961727928</v>
      </c>
      <c r="J142" s="17">
        <v>6.8</v>
      </c>
      <c r="K142" s="17" t="s">
        <v>18</v>
      </c>
      <c r="L142" s="17" t="s">
        <v>18</v>
      </c>
      <c r="M142" s="17" t="s">
        <v>18</v>
      </c>
    </row>
    <row r="143" spans="1:13" ht="15.75" customHeight="1" x14ac:dyDescent="0.2">
      <c r="A143" s="17" t="s">
        <v>33</v>
      </c>
      <c r="B143" s="21"/>
      <c r="C143" s="21">
        <v>1</v>
      </c>
      <c r="D143" s="21">
        <v>3</v>
      </c>
      <c r="E143" s="22" t="s">
        <v>24</v>
      </c>
      <c r="F143" s="5" t="s">
        <v>17</v>
      </c>
      <c r="G143" s="5" t="s">
        <v>25</v>
      </c>
      <c r="H143" s="17">
        <v>10.5</v>
      </c>
      <c r="I143" s="17">
        <v>67.299658961727928</v>
      </c>
      <c r="J143" s="17">
        <v>5</v>
      </c>
      <c r="K143" s="17" t="s">
        <v>18</v>
      </c>
      <c r="L143" s="17" t="s">
        <v>18</v>
      </c>
      <c r="M143" s="17" t="s">
        <v>18</v>
      </c>
    </row>
    <row r="144" spans="1:13" ht="15.75" customHeight="1" x14ac:dyDescent="0.2">
      <c r="A144" s="17" t="s">
        <v>33</v>
      </c>
      <c r="B144" s="21"/>
      <c r="C144" s="21">
        <v>1</v>
      </c>
      <c r="D144" s="21">
        <v>4</v>
      </c>
      <c r="E144" s="22" t="s">
        <v>109</v>
      </c>
      <c r="F144" s="5" t="s">
        <v>32</v>
      </c>
      <c r="G144" s="5">
        <v>4</v>
      </c>
      <c r="H144" s="17">
        <v>10.9</v>
      </c>
      <c r="I144" s="17">
        <v>72.718294808639641</v>
      </c>
      <c r="J144" s="17">
        <v>5.3</v>
      </c>
      <c r="K144" s="17" t="s">
        <v>18</v>
      </c>
      <c r="L144" s="17" t="s">
        <v>18</v>
      </c>
      <c r="M144" s="17" t="s">
        <v>18</v>
      </c>
    </row>
    <row r="145" spans="1:13" ht="15.75" customHeight="1" x14ac:dyDescent="0.2">
      <c r="A145" s="17" t="s">
        <v>33</v>
      </c>
      <c r="B145" s="21"/>
      <c r="C145" s="21">
        <v>1</v>
      </c>
      <c r="D145" s="21">
        <v>5</v>
      </c>
      <c r="E145" s="22" t="s">
        <v>110</v>
      </c>
      <c r="F145" s="5" t="s">
        <v>32</v>
      </c>
      <c r="G145" s="5">
        <v>3.2</v>
      </c>
      <c r="H145" s="17">
        <v>11.4</v>
      </c>
      <c r="I145" s="17">
        <v>65.81042819249717</v>
      </c>
      <c r="J145" s="17">
        <v>6.4</v>
      </c>
      <c r="K145" s="17" t="s">
        <v>18</v>
      </c>
      <c r="L145" s="17" t="s">
        <v>18</v>
      </c>
      <c r="M145" s="17" t="s">
        <v>18</v>
      </c>
    </row>
    <row r="146" spans="1:13" ht="15.75" customHeight="1" x14ac:dyDescent="0.2">
      <c r="A146" s="17" t="s">
        <v>33</v>
      </c>
      <c r="B146" s="21"/>
      <c r="C146" s="21">
        <v>1</v>
      </c>
      <c r="D146" s="21">
        <v>6</v>
      </c>
      <c r="E146" s="22" t="s">
        <v>115</v>
      </c>
      <c r="F146" s="5" t="s">
        <v>32</v>
      </c>
      <c r="G146" s="5" t="s">
        <v>111</v>
      </c>
      <c r="H146" s="17">
        <v>11.1</v>
      </c>
      <c r="I146" s="17">
        <v>68.478938992042458</v>
      </c>
      <c r="J146" s="17">
        <v>5.55</v>
      </c>
      <c r="K146" s="17" t="s">
        <v>18</v>
      </c>
      <c r="L146" s="17" t="s">
        <v>18</v>
      </c>
      <c r="M146" s="17" t="s">
        <v>18</v>
      </c>
    </row>
    <row r="147" spans="1:13" ht="15.75" customHeight="1" x14ac:dyDescent="0.2">
      <c r="A147" s="17" t="s">
        <v>33</v>
      </c>
      <c r="B147" s="21"/>
      <c r="C147" s="21">
        <v>1</v>
      </c>
      <c r="D147" s="21">
        <v>7</v>
      </c>
      <c r="E147" s="22" t="s">
        <v>46</v>
      </c>
      <c r="F147" s="5" t="s">
        <v>47</v>
      </c>
      <c r="G147" s="5">
        <v>5</v>
      </c>
      <c r="H147" s="17">
        <v>10.7</v>
      </c>
      <c r="I147" s="17">
        <v>69.605949223190592</v>
      </c>
      <c r="J147" s="17">
        <v>6.05</v>
      </c>
      <c r="K147" s="17" t="s">
        <v>18</v>
      </c>
      <c r="L147" s="17" t="s">
        <v>18</v>
      </c>
      <c r="M147" s="17" t="s">
        <v>18</v>
      </c>
    </row>
    <row r="148" spans="1:13" ht="15.75" customHeight="1" x14ac:dyDescent="0.2">
      <c r="A148" s="17" t="s">
        <v>33</v>
      </c>
      <c r="B148" s="21"/>
      <c r="C148" s="21">
        <v>1</v>
      </c>
      <c r="D148" s="21">
        <v>8</v>
      </c>
      <c r="E148" s="22" t="s">
        <v>49</v>
      </c>
      <c r="F148" s="5" t="s">
        <v>47</v>
      </c>
      <c r="G148" s="5">
        <v>4</v>
      </c>
      <c r="H148" s="17">
        <v>10.9</v>
      </c>
      <c r="I148" s="17">
        <v>68.632997347480114</v>
      </c>
      <c r="J148" s="17">
        <v>7.3</v>
      </c>
      <c r="K148" s="17" t="s">
        <v>18</v>
      </c>
      <c r="L148" s="17" t="s">
        <v>18</v>
      </c>
      <c r="M148" s="17" t="s">
        <v>18</v>
      </c>
    </row>
    <row r="149" spans="1:13" ht="15.75" customHeight="1" x14ac:dyDescent="0.2">
      <c r="A149" s="17" t="s">
        <v>33</v>
      </c>
      <c r="B149" s="21"/>
      <c r="C149" s="21">
        <v>1</v>
      </c>
      <c r="D149" s="21">
        <v>9</v>
      </c>
      <c r="E149" s="22" t="s">
        <v>51</v>
      </c>
      <c r="F149" s="5" t="s">
        <v>47</v>
      </c>
      <c r="G149" s="5" t="s">
        <v>52</v>
      </c>
      <c r="H149" s="17">
        <v>11.2</v>
      </c>
      <c r="I149" s="17">
        <v>65.144676013641543</v>
      </c>
      <c r="J149" s="17">
        <v>5.0999999999999996</v>
      </c>
      <c r="K149" s="17" t="s">
        <v>18</v>
      </c>
      <c r="L149" s="17" t="s">
        <v>18</v>
      </c>
      <c r="M149" s="17" t="s">
        <v>18</v>
      </c>
    </row>
    <row r="150" spans="1:13" ht="15.75" customHeight="1" x14ac:dyDescent="0.2">
      <c r="A150" s="17" t="s">
        <v>33</v>
      </c>
      <c r="B150" s="21"/>
      <c r="C150" s="21">
        <v>1</v>
      </c>
      <c r="D150" s="21">
        <v>10</v>
      </c>
      <c r="E150" s="22" t="s">
        <v>116</v>
      </c>
      <c r="F150" s="5" t="s">
        <v>91</v>
      </c>
      <c r="G150" s="5">
        <v>1.92</v>
      </c>
      <c r="H150" s="17">
        <v>10.7</v>
      </c>
      <c r="I150" s="17">
        <v>69.605949223190592</v>
      </c>
      <c r="J150" s="17">
        <v>5.5</v>
      </c>
      <c r="K150" s="17" t="s">
        <v>18</v>
      </c>
      <c r="L150" s="17" t="s">
        <v>18</v>
      </c>
      <c r="M150" s="17" t="s">
        <v>18</v>
      </c>
    </row>
    <row r="151" spans="1:13" ht="15.75" customHeight="1" x14ac:dyDescent="0.2">
      <c r="A151" s="17" t="s">
        <v>33</v>
      </c>
      <c r="B151" s="21"/>
      <c r="C151" s="21">
        <v>1</v>
      </c>
      <c r="D151" s="21">
        <v>11</v>
      </c>
      <c r="E151" s="22" t="s">
        <v>117</v>
      </c>
      <c r="F151" s="5" t="s">
        <v>118</v>
      </c>
      <c r="G151" s="5" t="s">
        <v>119</v>
      </c>
      <c r="H151" s="17">
        <v>10.7</v>
      </c>
      <c r="I151" s="17">
        <v>70.424842743463429</v>
      </c>
      <c r="J151" s="17">
        <v>6.15</v>
      </c>
      <c r="K151" s="17" t="s">
        <v>18</v>
      </c>
      <c r="L151" s="17" t="s">
        <v>18</v>
      </c>
      <c r="M151" s="17" t="s">
        <v>18</v>
      </c>
    </row>
    <row r="152" spans="1:13" ht="15.75" customHeight="1" x14ac:dyDescent="0.2">
      <c r="A152" s="17" t="s">
        <v>33</v>
      </c>
      <c r="B152" s="21"/>
      <c r="C152" s="21">
        <v>1</v>
      </c>
      <c r="D152" s="21">
        <v>12</v>
      </c>
      <c r="E152" s="23" t="s">
        <v>120</v>
      </c>
      <c r="F152" s="5" t="s">
        <v>121</v>
      </c>
      <c r="G152" s="5">
        <v>2</v>
      </c>
      <c r="H152" s="17">
        <v>11.1</v>
      </c>
      <c r="I152" s="17">
        <v>72.555066312997354</v>
      </c>
      <c r="J152" s="17">
        <v>5.65</v>
      </c>
      <c r="K152" s="17" t="s">
        <v>18</v>
      </c>
      <c r="L152" s="17" t="s">
        <v>18</v>
      </c>
      <c r="M152" s="17" t="s">
        <v>18</v>
      </c>
    </row>
    <row r="153" spans="1:13" ht="15.75" customHeight="1" x14ac:dyDescent="0.2">
      <c r="A153" s="17" t="s">
        <v>33</v>
      </c>
      <c r="B153" s="21"/>
      <c r="C153" s="21">
        <v>1</v>
      </c>
      <c r="D153" s="21">
        <v>13</v>
      </c>
      <c r="E153" s="22" t="s">
        <v>122</v>
      </c>
      <c r="F153" s="5" t="s">
        <v>30</v>
      </c>
      <c r="G153" s="13" t="s">
        <v>29</v>
      </c>
      <c r="H153" s="17">
        <v>10.6</v>
      </c>
      <c r="I153" s="17">
        <v>63.125411140583566</v>
      </c>
      <c r="J153" s="17">
        <v>9</v>
      </c>
      <c r="K153" s="17" t="s">
        <v>18</v>
      </c>
      <c r="L153" s="17" t="s">
        <v>18</v>
      </c>
      <c r="M153" s="17" t="s">
        <v>18</v>
      </c>
    </row>
    <row r="154" spans="1:13" ht="15.75" customHeight="1" x14ac:dyDescent="0.2">
      <c r="A154" s="17" t="s">
        <v>33</v>
      </c>
      <c r="B154" s="21"/>
      <c r="C154" s="21">
        <v>2</v>
      </c>
      <c r="D154" s="21">
        <v>1</v>
      </c>
      <c r="E154" s="22" t="s">
        <v>16</v>
      </c>
      <c r="F154" s="5" t="s">
        <v>17</v>
      </c>
      <c r="G154" s="5">
        <v>4</v>
      </c>
      <c r="H154" s="17">
        <v>11.1</v>
      </c>
      <c r="I154" s="17">
        <v>68.478938992042458</v>
      </c>
      <c r="J154" s="17">
        <v>5.8</v>
      </c>
      <c r="K154" s="17" t="s">
        <v>18</v>
      </c>
      <c r="L154" s="17" t="s">
        <v>18</v>
      </c>
      <c r="M154" s="17" t="s">
        <v>18</v>
      </c>
    </row>
    <row r="155" spans="1:13" ht="15.75" customHeight="1" x14ac:dyDescent="0.2">
      <c r="A155" s="17" t="s">
        <v>33</v>
      </c>
      <c r="B155" s="21"/>
      <c r="C155" s="21">
        <v>2</v>
      </c>
      <c r="D155" s="21">
        <v>2</v>
      </c>
      <c r="E155" s="22" t="s">
        <v>22</v>
      </c>
      <c r="F155" s="5" t="s">
        <v>17</v>
      </c>
      <c r="G155" s="5">
        <v>3.76</v>
      </c>
      <c r="H155" s="17">
        <v>10.6</v>
      </c>
      <c r="I155" s="17">
        <v>73.782948086396374</v>
      </c>
      <c r="J155" s="17">
        <v>7.75</v>
      </c>
      <c r="K155" s="17" t="s">
        <v>18</v>
      </c>
      <c r="L155" s="17" t="s">
        <v>18</v>
      </c>
      <c r="M155" s="17" t="s">
        <v>18</v>
      </c>
    </row>
    <row r="156" spans="1:13" ht="15.75" customHeight="1" x14ac:dyDescent="0.2">
      <c r="A156" s="17" t="s">
        <v>33</v>
      </c>
      <c r="B156" s="21"/>
      <c r="C156" s="21">
        <v>2</v>
      </c>
      <c r="D156" s="21">
        <v>3</v>
      </c>
      <c r="E156" s="22" t="s">
        <v>24</v>
      </c>
      <c r="F156" s="5" t="s">
        <v>17</v>
      </c>
      <c r="G156" s="5" t="s">
        <v>25</v>
      </c>
      <c r="H156" s="17">
        <v>11.2</v>
      </c>
      <c r="I156" s="17">
        <v>69.216218264494131</v>
      </c>
      <c r="J156" s="17">
        <v>5</v>
      </c>
      <c r="K156" s="17" t="s">
        <v>18</v>
      </c>
      <c r="L156" s="17" t="s">
        <v>18</v>
      </c>
      <c r="M156" s="17" t="s">
        <v>18</v>
      </c>
    </row>
    <row r="157" spans="1:13" ht="15.75" customHeight="1" x14ac:dyDescent="0.2">
      <c r="A157" s="17" t="s">
        <v>33</v>
      </c>
      <c r="B157" s="21"/>
      <c r="C157" s="21">
        <v>2</v>
      </c>
      <c r="D157" s="21">
        <v>4</v>
      </c>
      <c r="E157" s="22" t="s">
        <v>109</v>
      </c>
      <c r="F157" s="5" t="s">
        <v>32</v>
      </c>
      <c r="G157" s="5">
        <v>4</v>
      </c>
      <c r="H157" s="17">
        <v>11.5</v>
      </c>
      <c r="I157" s="17">
        <v>71.417051913603629</v>
      </c>
      <c r="J157" s="17">
        <v>6.2</v>
      </c>
      <c r="K157" s="17" t="s">
        <v>18</v>
      </c>
      <c r="L157" s="17" t="s">
        <v>18</v>
      </c>
      <c r="M157" s="17" t="s">
        <v>18</v>
      </c>
    </row>
    <row r="158" spans="1:13" ht="15.75" customHeight="1" x14ac:dyDescent="0.2">
      <c r="A158" s="17" t="s">
        <v>33</v>
      </c>
      <c r="B158" s="21"/>
      <c r="C158" s="21">
        <v>2</v>
      </c>
      <c r="D158" s="21">
        <v>5</v>
      </c>
      <c r="E158" s="22" t="s">
        <v>110</v>
      </c>
      <c r="F158" s="5" t="s">
        <v>32</v>
      </c>
      <c r="G158" s="5">
        <v>3.2</v>
      </c>
      <c r="H158" s="17">
        <v>10.9</v>
      </c>
      <c r="I158" s="17">
        <v>66.181818870784383</v>
      </c>
      <c r="J158" s="17">
        <v>5.65</v>
      </c>
      <c r="K158" s="17" t="s">
        <v>18</v>
      </c>
      <c r="L158" s="17" t="s">
        <v>18</v>
      </c>
      <c r="M158" s="17" t="s">
        <v>18</v>
      </c>
    </row>
    <row r="159" spans="1:13" ht="15.75" customHeight="1" x14ac:dyDescent="0.2">
      <c r="A159" s="17" t="s">
        <v>33</v>
      </c>
      <c r="B159" s="21"/>
      <c r="C159" s="21">
        <v>2</v>
      </c>
      <c r="D159" s="21">
        <v>6</v>
      </c>
      <c r="E159" s="22" t="s">
        <v>115</v>
      </c>
      <c r="F159" s="5" t="s">
        <v>32</v>
      </c>
      <c r="G159" s="5" t="s">
        <v>111</v>
      </c>
      <c r="H159" s="17">
        <v>11.1</v>
      </c>
      <c r="I159" s="17">
        <v>70.109389920424405</v>
      </c>
      <c r="J159" s="17">
        <v>4.95</v>
      </c>
      <c r="K159" s="17" t="s">
        <v>18</v>
      </c>
      <c r="L159" s="17" t="s">
        <v>18</v>
      </c>
      <c r="M159" s="17" t="s">
        <v>18</v>
      </c>
    </row>
    <row r="160" spans="1:13" ht="15.75" customHeight="1" x14ac:dyDescent="0.2">
      <c r="A160" s="17" t="s">
        <v>33</v>
      </c>
      <c r="B160" s="21"/>
      <c r="C160" s="21">
        <v>2</v>
      </c>
      <c r="D160" s="21">
        <v>7</v>
      </c>
      <c r="E160" s="22" t="s">
        <v>46</v>
      </c>
      <c r="F160" s="5" t="s">
        <v>47</v>
      </c>
      <c r="G160" s="5">
        <v>5</v>
      </c>
      <c r="H160" s="17">
        <v>10.9</v>
      </c>
      <c r="I160" s="17">
        <v>67.815937855248208</v>
      </c>
      <c r="J160" s="17">
        <v>4.95</v>
      </c>
      <c r="K160" s="17" t="s">
        <v>18</v>
      </c>
      <c r="L160" s="17" t="s">
        <v>18</v>
      </c>
      <c r="M160" s="17" t="s">
        <v>18</v>
      </c>
    </row>
    <row r="161" spans="1:13" ht="15.75" customHeight="1" x14ac:dyDescent="0.2">
      <c r="A161" s="17" t="s">
        <v>33</v>
      </c>
      <c r="B161" s="21"/>
      <c r="C161" s="21">
        <v>2</v>
      </c>
      <c r="D161" s="21">
        <v>8</v>
      </c>
      <c r="E161" s="22" t="s">
        <v>49</v>
      </c>
      <c r="F161" s="5" t="s">
        <v>47</v>
      </c>
      <c r="G161" s="5">
        <v>4</v>
      </c>
      <c r="H161" s="17">
        <v>11.1</v>
      </c>
      <c r="I161" s="17">
        <v>71.739840848806381</v>
      </c>
      <c r="J161" s="17">
        <v>5.55</v>
      </c>
      <c r="K161" s="17" t="s">
        <v>18</v>
      </c>
      <c r="L161" s="17" t="s">
        <v>18</v>
      </c>
      <c r="M161" s="17" t="s">
        <v>18</v>
      </c>
    </row>
    <row r="162" spans="1:13" ht="15.75" customHeight="1" x14ac:dyDescent="0.2">
      <c r="A162" s="17" t="s">
        <v>33</v>
      </c>
      <c r="B162" s="21"/>
      <c r="C162" s="21">
        <v>2</v>
      </c>
      <c r="D162" s="21">
        <v>9</v>
      </c>
      <c r="E162" s="22" t="s">
        <v>51</v>
      </c>
      <c r="F162" s="5" t="s">
        <v>47</v>
      </c>
      <c r="G162" s="5" t="s">
        <v>52</v>
      </c>
      <c r="H162" s="17">
        <v>10.5</v>
      </c>
      <c r="I162" s="17">
        <v>66.478931413414173</v>
      </c>
      <c r="J162" s="17">
        <v>8.85</v>
      </c>
      <c r="K162" s="17" t="s">
        <v>18</v>
      </c>
      <c r="L162" s="17" t="s">
        <v>18</v>
      </c>
      <c r="M162" s="17" t="s">
        <v>18</v>
      </c>
    </row>
    <row r="163" spans="1:13" ht="15.75" customHeight="1" x14ac:dyDescent="0.2">
      <c r="A163" s="17" t="s">
        <v>33</v>
      </c>
      <c r="B163" s="21"/>
      <c r="C163" s="21">
        <v>2</v>
      </c>
      <c r="D163" s="21">
        <v>10</v>
      </c>
      <c r="E163" s="22" t="s">
        <v>116</v>
      </c>
      <c r="F163" s="5" t="s">
        <v>91</v>
      </c>
      <c r="G163" s="5">
        <v>1.92</v>
      </c>
      <c r="H163" s="17">
        <v>10.8</v>
      </c>
      <c r="I163" s="17">
        <v>69.52800303145132</v>
      </c>
      <c r="J163" s="17">
        <v>6.8</v>
      </c>
      <c r="K163" s="17" t="s">
        <v>18</v>
      </c>
      <c r="L163" s="17" t="s">
        <v>18</v>
      </c>
      <c r="M163" s="17" t="s">
        <v>18</v>
      </c>
    </row>
    <row r="164" spans="1:13" ht="15.75" customHeight="1" x14ac:dyDescent="0.2">
      <c r="A164" s="17" t="s">
        <v>33</v>
      </c>
      <c r="B164" s="21"/>
      <c r="C164" s="21">
        <v>2</v>
      </c>
      <c r="D164" s="21">
        <v>11</v>
      </c>
      <c r="E164" s="22" t="s">
        <v>117</v>
      </c>
      <c r="F164" s="5" t="s">
        <v>118</v>
      </c>
      <c r="G164" s="5" t="s">
        <v>119</v>
      </c>
      <c r="H164" s="17">
        <v>11.3</v>
      </c>
      <c r="I164" s="17">
        <v>71.578446381205012</v>
      </c>
      <c r="J164" s="17">
        <v>5.15</v>
      </c>
      <c r="K164" s="17" t="s">
        <v>18</v>
      </c>
      <c r="L164" s="17" t="s">
        <v>18</v>
      </c>
      <c r="M164" s="17" t="s">
        <v>18</v>
      </c>
    </row>
    <row r="165" spans="1:13" ht="15.75" customHeight="1" x14ac:dyDescent="0.2">
      <c r="A165" s="17" t="s">
        <v>33</v>
      </c>
      <c r="B165" s="21"/>
      <c r="C165" s="21">
        <v>2</v>
      </c>
      <c r="D165" s="21">
        <v>12</v>
      </c>
      <c r="E165" s="23" t="s">
        <v>120</v>
      </c>
      <c r="F165" s="5" t="s">
        <v>121</v>
      </c>
      <c r="G165" s="5">
        <v>2</v>
      </c>
      <c r="H165" s="17">
        <v>11.4</v>
      </c>
      <c r="I165" s="17">
        <v>73.1226979916635</v>
      </c>
      <c r="J165" s="17">
        <v>7.9</v>
      </c>
      <c r="K165" s="17" t="s">
        <v>18</v>
      </c>
      <c r="L165" s="17" t="s">
        <v>18</v>
      </c>
      <c r="M165" s="17" t="s">
        <v>18</v>
      </c>
    </row>
    <row r="166" spans="1:13" ht="15.75" customHeight="1" x14ac:dyDescent="0.2">
      <c r="A166" s="17" t="s">
        <v>33</v>
      </c>
      <c r="B166" s="21"/>
      <c r="C166" s="21">
        <v>2</v>
      </c>
      <c r="D166" s="21">
        <v>13</v>
      </c>
      <c r="E166" s="22" t="s">
        <v>122</v>
      </c>
      <c r="F166" s="5" t="s">
        <v>30</v>
      </c>
      <c r="G166" s="13" t="s">
        <v>29</v>
      </c>
      <c r="H166" s="17">
        <v>11.4</v>
      </c>
      <c r="I166" s="17">
        <v>69.060325881015544</v>
      </c>
      <c r="J166" s="17">
        <v>6.9</v>
      </c>
      <c r="K166" s="17" t="s">
        <v>18</v>
      </c>
      <c r="L166" s="17" t="s">
        <v>18</v>
      </c>
      <c r="M166" s="17" t="s">
        <v>18</v>
      </c>
    </row>
    <row r="167" spans="1:13" ht="15.75" customHeight="1" x14ac:dyDescent="0.2">
      <c r="A167" s="17" t="s">
        <v>33</v>
      </c>
      <c r="B167" s="21"/>
      <c r="C167" s="21">
        <v>3</v>
      </c>
      <c r="D167" s="21">
        <v>1</v>
      </c>
      <c r="E167" s="22" t="s">
        <v>16</v>
      </c>
      <c r="F167" s="5" t="s">
        <v>17</v>
      </c>
      <c r="G167" s="5">
        <v>4</v>
      </c>
      <c r="H167" s="17">
        <v>10.9</v>
      </c>
      <c r="I167" s="17">
        <v>73.535354300871546</v>
      </c>
      <c r="J167" s="17">
        <v>4.05</v>
      </c>
      <c r="K167" s="17" t="s">
        <v>18</v>
      </c>
      <c r="L167" s="17" t="s">
        <v>18</v>
      </c>
      <c r="M167" s="17" t="s">
        <v>18</v>
      </c>
    </row>
    <row r="168" spans="1:13" ht="15.75" customHeight="1" x14ac:dyDescent="0.2">
      <c r="A168" s="17" t="s">
        <v>33</v>
      </c>
      <c r="B168" s="21"/>
      <c r="C168" s="21">
        <v>3</v>
      </c>
      <c r="D168" s="21">
        <v>2</v>
      </c>
      <c r="E168" s="22" t="s">
        <v>22</v>
      </c>
      <c r="F168" s="5" t="s">
        <v>17</v>
      </c>
      <c r="G168" s="5">
        <v>3.76</v>
      </c>
      <c r="H168" s="17">
        <v>10.7</v>
      </c>
      <c r="I168" s="17">
        <v>67.149268662372108</v>
      </c>
      <c r="J168" s="17">
        <v>4</v>
      </c>
      <c r="K168" s="17" t="s">
        <v>18</v>
      </c>
      <c r="L168" s="17" t="s">
        <v>18</v>
      </c>
      <c r="M168" s="17" t="s">
        <v>18</v>
      </c>
    </row>
    <row r="169" spans="1:13" ht="15.75" customHeight="1" x14ac:dyDescent="0.2">
      <c r="A169" s="17" t="s">
        <v>33</v>
      </c>
      <c r="B169" s="21"/>
      <c r="C169" s="21">
        <v>3</v>
      </c>
      <c r="D169" s="21">
        <v>3</v>
      </c>
      <c r="E169" s="22" t="s">
        <v>24</v>
      </c>
      <c r="F169" s="5" t="s">
        <v>17</v>
      </c>
      <c r="G169" s="5" t="s">
        <v>25</v>
      </c>
      <c r="H169" s="17">
        <v>10.9</v>
      </c>
      <c r="I169" s="17">
        <v>72.718294808639641</v>
      </c>
      <c r="J169" s="17">
        <v>5.55</v>
      </c>
      <c r="K169" s="17" t="s">
        <v>18</v>
      </c>
      <c r="L169" s="17" t="s">
        <v>18</v>
      </c>
      <c r="M169" s="17" t="s">
        <v>18</v>
      </c>
    </row>
    <row r="170" spans="1:13" ht="15.75" customHeight="1" x14ac:dyDescent="0.2">
      <c r="A170" s="17" t="s">
        <v>33</v>
      </c>
      <c r="B170" s="21"/>
      <c r="C170" s="21">
        <v>3</v>
      </c>
      <c r="D170" s="21">
        <v>4</v>
      </c>
      <c r="E170" s="22" t="s">
        <v>109</v>
      </c>
      <c r="F170" s="5" t="s">
        <v>32</v>
      </c>
      <c r="G170" s="5">
        <v>4</v>
      </c>
      <c r="H170" s="17">
        <v>10.7</v>
      </c>
      <c r="I170" s="17">
        <v>63.054801061007957</v>
      </c>
      <c r="J170" s="17">
        <v>3.75</v>
      </c>
      <c r="K170" s="17" t="s">
        <v>18</v>
      </c>
      <c r="L170" s="17" t="s">
        <v>18</v>
      </c>
      <c r="M170" s="17" t="s">
        <v>18</v>
      </c>
    </row>
    <row r="171" spans="1:13" ht="15.75" customHeight="1" x14ac:dyDescent="0.2">
      <c r="A171" s="17" t="s">
        <v>33</v>
      </c>
      <c r="B171" s="21"/>
      <c r="C171" s="21">
        <v>3</v>
      </c>
      <c r="D171" s="21">
        <v>5</v>
      </c>
      <c r="E171" s="22" t="s">
        <v>110</v>
      </c>
      <c r="F171" s="5" t="s">
        <v>32</v>
      </c>
      <c r="G171" s="5">
        <v>3.2</v>
      </c>
      <c r="H171" s="17">
        <v>10.8</v>
      </c>
      <c r="I171" s="17">
        <v>68.710026525198955</v>
      </c>
      <c r="J171" s="17">
        <v>5.6</v>
      </c>
      <c r="K171" s="17" t="s">
        <v>18</v>
      </c>
      <c r="L171" s="17" t="s">
        <v>18</v>
      </c>
      <c r="M171" s="17" t="s">
        <v>18</v>
      </c>
    </row>
    <row r="172" spans="1:13" ht="15.75" customHeight="1" x14ac:dyDescent="0.2">
      <c r="A172" s="17" t="s">
        <v>33</v>
      </c>
      <c r="B172" s="21"/>
      <c r="C172" s="21">
        <v>3</v>
      </c>
      <c r="D172" s="21">
        <v>6</v>
      </c>
      <c r="E172" s="22" t="s">
        <v>115</v>
      </c>
      <c r="F172" s="5" t="s">
        <v>32</v>
      </c>
      <c r="G172" s="5" t="s">
        <v>111</v>
      </c>
      <c r="H172" s="17">
        <v>10.5</v>
      </c>
      <c r="I172" s="17">
        <v>63.19602122015916</v>
      </c>
      <c r="J172" s="17">
        <v>6.55</v>
      </c>
      <c r="K172" s="17" t="s">
        <v>18</v>
      </c>
      <c r="L172" s="17" t="s">
        <v>18</v>
      </c>
      <c r="M172" s="17" t="s">
        <v>18</v>
      </c>
    </row>
    <row r="173" spans="1:13" ht="15.75" customHeight="1" x14ac:dyDescent="0.2">
      <c r="A173" s="17" t="s">
        <v>33</v>
      </c>
      <c r="B173" s="21"/>
      <c r="C173" s="21">
        <v>3</v>
      </c>
      <c r="D173" s="21">
        <v>7</v>
      </c>
      <c r="E173" s="22" t="s">
        <v>46</v>
      </c>
      <c r="F173" s="5" t="s">
        <v>47</v>
      </c>
      <c r="G173" s="5">
        <v>5</v>
      </c>
      <c r="H173" s="17">
        <v>10.8</v>
      </c>
      <c r="I173" s="17">
        <v>63.802167487684741</v>
      </c>
      <c r="J173" s="17">
        <v>5.65</v>
      </c>
      <c r="K173" s="17" t="s">
        <v>18</v>
      </c>
      <c r="L173" s="17" t="s">
        <v>18</v>
      </c>
      <c r="M173" s="17" t="s">
        <v>18</v>
      </c>
    </row>
    <row r="174" spans="1:13" ht="15.75" customHeight="1" x14ac:dyDescent="0.2">
      <c r="A174" s="17" t="s">
        <v>33</v>
      </c>
      <c r="B174" s="21"/>
      <c r="C174" s="21">
        <v>3</v>
      </c>
      <c r="D174" s="21">
        <v>8</v>
      </c>
      <c r="E174" s="22" t="s">
        <v>49</v>
      </c>
      <c r="F174" s="5" t="s">
        <v>47</v>
      </c>
      <c r="G174" s="5">
        <v>4</v>
      </c>
      <c r="H174" s="17">
        <v>10.6</v>
      </c>
      <c r="I174" s="17">
        <v>63.945221674876862</v>
      </c>
      <c r="J174" s="17">
        <v>5.05</v>
      </c>
      <c r="K174" s="17" t="s">
        <v>18</v>
      </c>
      <c r="L174" s="17" t="s">
        <v>18</v>
      </c>
      <c r="M174" s="17" t="s">
        <v>18</v>
      </c>
    </row>
    <row r="175" spans="1:13" ht="15.75" customHeight="1" x14ac:dyDescent="0.2">
      <c r="A175" s="17" t="s">
        <v>33</v>
      </c>
      <c r="B175" s="21"/>
      <c r="C175" s="21">
        <v>3</v>
      </c>
      <c r="D175" s="21">
        <v>9</v>
      </c>
      <c r="E175" s="22" t="s">
        <v>51</v>
      </c>
      <c r="F175" s="5" t="s">
        <v>47</v>
      </c>
      <c r="G175" s="5" t="s">
        <v>52</v>
      </c>
      <c r="H175" s="17">
        <v>11.1</v>
      </c>
      <c r="I175" s="17">
        <v>69.294164456233432</v>
      </c>
      <c r="J175" s="17">
        <v>7.5</v>
      </c>
      <c r="K175" s="17" t="s">
        <v>18</v>
      </c>
      <c r="L175" s="17" t="s">
        <v>18</v>
      </c>
      <c r="M175" s="17" t="s">
        <v>18</v>
      </c>
    </row>
    <row r="176" spans="1:13" ht="15.75" customHeight="1" x14ac:dyDescent="0.2">
      <c r="A176" s="17" t="s">
        <v>33</v>
      </c>
      <c r="B176" s="21"/>
      <c r="C176" s="21">
        <v>3</v>
      </c>
      <c r="D176" s="21">
        <v>10</v>
      </c>
      <c r="E176" s="22" t="s">
        <v>116</v>
      </c>
      <c r="F176" s="5" t="s">
        <v>91</v>
      </c>
      <c r="G176" s="5">
        <v>1.92</v>
      </c>
      <c r="H176" s="17">
        <v>10.8</v>
      </c>
      <c r="I176" s="17">
        <v>67.892050018946591</v>
      </c>
      <c r="J176" s="17">
        <v>5.5</v>
      </c>
      <c r="K176" s="17" t="s">
        <v>18</v>
      </c>
      <c r="L176" s="17" t="s">
        <v>18</v>
      </c>
      <c r="M176" s="17" t="s">
        <v>18</v>
      </c>
    </row>
    <row r="177" spans="1:13" ht="15.75" customHeight="1" x14ac:dyDescent="0.2">
      <c r="A177" s="17" t="s">
        <v>33</v>
      </c>
      <c r="B177" s="21"/>
      <c r="C177" s="21">
        <v>3</v>
      </c>
      <c r="D177" s="21">
        <v>11</v>
      </c>
      <c r="E177" s="22" t="s">
        <v>117</v>
      </c>
      <c r="F177" s="5" t="s">
        <v>118</v>
      </c>
      <c r="G177" s="5" t="s">
        <v>119</v>
      </c>
      <c r="H177" s="17">
        <v>10.8</v>
      </c>
      <c r="I177" s="17">
        <v>67.074073512694213</v>
      </c>
      <c r="J177" s="17">
        <v>4.05</v>
      </c>
      <c r="K177" s="17" t="s">
        <v>18</v>
      </c>
      <c r="L177" s="17" t="s">
        <v>18</v>
      </c>
      <c r="M177" s="17" t="s">
        <v>18</v>
      </c>
    </row>
    <row r="178" spans="1:13" ht="15.75" customHeight="1" x14ac:dyDescent="0.2">
      <c r="A178" s="17" t="s">
        <v>33</v>
      </c>
      <c r="B178" s="21"/>
      <c r="C178" s="21">
        <v>3</v>
      </c>
      <c r="D178" s="21">
        <v>12</v>
      </c>
      <c r="E178" s="23" t="s">
        <v>120</v>
      </c>
      <c r="F178" s="5" t="s">
        <v>121</v>
      </c>
      <c r="G178" s="5">
        <v>2</v>
      </c>
      <c r="H178" s="17">
        <v>10.5</v>
      </c>
      <c r="I178" s="17">
        <v>67.299658961727928</v>
      </c>
      <c r="J178" s="17">
        <v>5.35</v>
      </c>
      <c r="K178" s="17" t="s">
        <v>18</v>
      </c>
      <c r="L178" s="17" t="s">
        <v>18</v>
      </c>
      <c r="M178" s="17" t="s">
        <v>18</v>
      </c>
    </row>
    <row r="179" spans="1:13" ht="15.75" customHeight="1" x14ac:dyDescent="0.2">
      <c r="A179" s="17" t="s">
        <v>33</v>
      </c>
      <c r="B179" s="21"/>
      <c r="C179" s="21">
        <v>3</v>
      </c>
      <c r="D179" s="21">
        <v>13</v>
      </c>
      <c r="E179" s="22" t="s">
        <v>122</v>
      </c>
      <c r="F179" s="5" t="s">
        <v>30</v>
      </c>
      <c r="G179" s="13" t="s">
        <v>29</v>
      </c>
      <c r="H179" s="17">
        <v>11.4</v>
      </c>
      <c r="I179" s="17">
        <v>68.247851458885947</v>
      </c>
      <c r="J179" s="17">
        <v>6.15</v>
      </c>
      <c r="K179" s="17" t="s">
        <v>18</v>
      </c>
      <c r="L179" s="17" t="s">
        <v>18</v>
      </c>
      <c r="M179" s="17" t="s">
        <v>18</v>
      </c>
    </row>
    <row r="180" spans="1:13" ht="15.75" customHeight="1" x14ac:dyDescent="0.2">
      <c r="A180" s="17" t="s">
        <v>33</v>
      </c>
      <c r="B180" s="21"/>
      <c r="C180" s="21">
        <v>4</v>
      </c>
      <c r="D180" s="21">
        <v>1</v>
      </c>
      <c r="E180" s="22" t="s">
        <v>16</v>
      </c>
      <c r="F180" s="5" t="s">
        <v>17</v>
      </c>
      <c r="G180" s="5">
        <v>4</v>
      </c>
      <c r="H180" s="17">
        <v>10.9</v>
      </c>
      <c r="I180" s="17">
        <v>66.998878363016303</v>
      </c>
      <c r="J180" s="17">
        <v>6.15</v>
      </c>
      <c r="K180" s="17" t="s">
        <v>18</v>
      </c>
      <c r="L180" s="17" t="s">
        <v>18</v>
      </c>
      <c r="M180" s="17" t="s">
        <v>18</v>
      </c>
    </row>
    <row r="181" spans="1:13" ht="15.75" customHeight="1" x14ac:dyDescent="0.2">
      <c r="A181" s="17" t="s">
        <v>33</v>
      </c>
      <c r="B181" s="21"/>
      <c r="C181" s="21">
        <v>4</v>
      </c>
      <c r="D181" s="21">
        <v>2</v>
      </c>
      <c r="E181" s="22" t="s">
        <v>22</v>
      </c>
      <c r="F181" s="5" t="s">
        <v>17</v>
      </c>
      <c r="G181" s="5">
        <v>3.76</v>
      </c>
      <c r="H181" s="17">
        <v>10.9</v>
      </c>
      <c r="I181" s="17">
        <v>66.181818870784383</v>
      </c>
      <c r="J181" s="17">
        <v>6.7</v>
      </c>
      <c r="K181" s="17" t="s">
        <v>18</v>
      </c>
      <c r="L181" s="17" t="s">
        <v>18</v>
      </c>
      <c r="M181" s="17" t="s">
        <v>18</v>
      </c>
    </row>
    <row r="182" spans="1:13" ht="15.75" customHeight="1" x14ac:dyDescent="0.2">
      <c r="A182" s="17" t="s">
        <v>33</v>
      </c>
      <c r="B182" s="21"/>
      <c r="C182" s="21">
        <v>4</v>
      </c>
      <c r="D182" s="21">
        <v>3</v>
      </c>
      <c r="E182" s="22" t="s">
        <v>24</v>
      </c>
      <c r="F182" s="5" t="s">
        <v>17</v>
      </c>
      <c r="G182" s="5" t="s">
        <v>25</v>
      </c>
      <c r="H182" s="17">
        <v>10.8</v>
      </c>
      <c r="I182" s="17">
        <v>65.438120500189484</v>
      </c>
      <c r="J182" s="17">
        <v>5.5</v>
      </c>
      <c r="K182" s="17" t="s">
        <v>18</v>
      </c>
      <c r="L182" s="17" t="s">
        <v>18</v>
      </c>
      <c r="M182" s="17" t="s">
        <v>18</v>
      </c>
    </row>
    <row r="183" spans="1:13" ht="15.75" customHeight="1" x14ac:dyDescent="0.2">
      <c r="A183" s="17" t="s">
        <v>33</v>
      </c>
      <c r="B183" s="21"/>
      <c r="C183" s="21">
        <v>4</v>
      </c>
      <c r="D183" s="21">
        <v>4</v>
      </c>
      <c r="E183" s="22" t="s">
        <v>109</v>
      </c>
      <c r="F183" s="5" t="s">
        <v>32</v>
      </c>
      <c r="G183" s="5">
        <v>4</v>
      </c>
      <c r="H183" s="17">
        <v>10.9</v>
      </c>
      <c r="I183" s="17">
        <v>66.181818870784383</v>
      </c>
      <c r="J183" s="17">
        <v>3.65</v>
      </c>
      <c r="K183" s="17" t="s">
        <v>18</v>
      </c>
      <c r="L183" s="17" t="s">
        <v>18</v>
      </c>
      <c r="M183" s="17" t="s">
        <v>18</v>
      </c>
    </row>
    <row r="184" spans="1:13" ht="15.75" customHeight="1" x14ac:dyDescent="0.2">
      <c r="A184" s="17" t="s">
        <v>33</v>
      </c>
      <c r="B184" s="21"/>
      <c r="C184" s="21">
        <v>4</v>
      </c>
      <c r="D184" s="21">
        <v>5</v>
      </c>
      <c r="E184" s="22" t="s">
        <v>110</v>
      </c>
      <c r="F184" s="5" t="s">
        <v>32</v>
      </c>
      <c r="G184" s="5">
        <v>3.2</v>
      </c>
      <c r="H184" s="17">
        <v>11.2</v>
      </c>
      <c r="I184" s="17">
        <v>73.287760515346733</v>
      </c>
      <c r="J184" s="17">
        <v>5.4</v>
      </c>
      <c r="K184" s="17" t="s">
        <v>18</v>
      </c>
      <c r="L184" s="17" t="s">
        <v>18</v>
      </c>
      <c r="M184" s="17" t="s">
        <v>18</v>
      </c>
    </row>
    <row r="185" spans="1:13" ht="15.75" customHeight="1" x14ac:dyDescent="0.2">
      <c r="A185" s="17" t="s">
        <v>33</v>
      </c>
      <c r="B185" s="21"/>
      <c r="C185" s="21">
        <v>4</v>
      </c>
      <c r="D185" s="21">
        <v>6</v>
      </c>
      <c r="E185" s="22" t="s">
        <v>115</v>
      </c>
      <c r="F185" s="5" t="s">
        <v>32</v>
      </c>
      <c r="G185" s="5" t="s">
        <v>111</v>
      </c>
      <c r="H185" s="17">
        <v>11.9</v>
      </c>
      <c r="I185" s="17">
        <v>69.478484274346343</v>
      </c>
      <c r="J185" s="17">
        <v>3.7</v>
      </c>
      <c r="K185" s="17" t="s">
        <v>18</v>
      </c>
      <c r="L185" s="17" t="s">
        <v>18</v>
      </c>
      <c r="M185" s="17" t="s">
        <v>18</v>
      </c>
    </row>
    <row r="186" spans="1:13" ht="15.75" customHeight="1" x14ac:dyDescent="0.2">
      <c r="A186" s="17" t="s">
        <v>33</v>
      </c>
      <c r="B186" s="21"/>
      <c r="C186" s="21">
        <v>4</v>
      </c>
      <c r="D186" s="21">
        <v>7</v>
      </c>
      <c r="E186" s="22" t="s">
        <v>46</v>
      </c>
      <c r="F186" s="5" t="s">
        <v>47</v>
      </c>
      <c r="G186" s="5">
        <v>5</v>
      </c>
      <c r="H186" s="17">
        <v>11</v>
      </c>
      <c r="I186" s="17">
        <v>70.188253126184165</v>
      </c>
      <c r="J186" s="17">
        <v>7</v>
      </c>
      <c r="K186" s="17" t="s">
        <v>18</v>
      </c>
      <c r="L186" s="17" t="s">
        <v>18</v>
      </c>
      <c r="M186" s="17" t="s">
        <v>18</v>
      </c>
    </row>
    <row r="187" spans="1:13" ht="15.75" customHeight="1" x14ac:dyDescent="0.2">
      <c r="A187" s="17" t="s">
        <v>33</v>
      </c>
      <c r="B187" s="21"/>
      <c r="C187" s="21">
        <v>4</v>
      </c>
      <c r="D187" s="21">
        <v>8</v>
      </c>
      <c r="E187" s="22" t="s">
        <v>49</v>
      </c>
      <c r="F187" s="5" t="s">
        <v>47</v>
      </c>
      <c r="G187" s="5">
        <v>4</v>
      </c>
      <c r="H187" s="17">
        <v>11.3</v>
      </c>
      <c r="I187" s="17">
        <v>72.391837817355068</v>
      </c>
      <c r="J187" s="17">
        <v>5.75</v>
      </c>
      <c r="K187" s="17" t="s">
        <v>18</v>
      </c>
      <c r="L187" s="17" t="s">
        <v>18</v>
      </c>
      <c r="M187" s="17" t="s">
        <v>18</v>
      </c>
    </row>
    <row r="188" spans="1:13" ht="15.75" customHeight="1" x14ac:dyDescent="0.2">
      <c r="A188" s="17" t="s">
        <v>33</v>
      </c>
      <c r="B188" s="21"/>
      <c r="C188" s="21">
        <v>4</v>
      </c>
      <c r="D188" s="21">
        <v>9</v>
      </c>
      <c r="E188" s="22" t="s">
        <v>51</v>
      </c>
      <c r="F188" s="5" t="s">
        <v>47</v>
      </c>
      <c r="G188" s="5" t="s">
        <v>52</v>
      </c>
      <c r="H188" s="17">
        <v>10.9</v>
      </c>
      <c r="I188" s="17">
        <v>65.364759378552492</v>
      </c>
      <c r="J188" s="17">
        <v>5.95</v>
      </c>
      <c r="K188" s="17" t="s">
        <v>18</v>
      </c>
      <c r="L188" s="17" t="s">
        <v>18</v>
      </c>
      <c r="M188" s="17" t="s">
        <v>18</v>
      </c>
    </row>
    <row r="189" spans="1:13" ht="15.75" customHeight="1" x14ac:dyDescent="0.2">
      <c r="A189" s="17" t="s">
        <v>33</v>
      </c>
      <c r="B189" s="21"/>
      <c r="C189" s="21">
        <v>4</v>
      </c>
      <c r="D189" s="21">
        <v>10</v>
      </c>
      <c r="E189" s="22" t="s">
        <v>116</v>
      </c>
      <c r="F189" s="5" t="s">
        <v>91</v>
      </c>
      <c r="G189" s="5">
        <v>1.92</v>
      </c>
      <c r="H189" s="17">
        <v>10.8</v>
      </c>
      <c r="I189" s="17">
        <v>65.438120500189484</v>
      </c>
      <c r="J189" s="17">
        <v>6.6</v>
      </c>
      <c r="K189" s="17" t="s">
        <v>18</v>
      </c>
      <c r="L189" s="17" t="s">
        <v>18</v>
      </c>
      <c r="M189" s="17" t="s">
        <v>18</v>
      </c>
    </row>
    <row r="190" spans="1:13" ht="15.75" customHeight="1" x14ac:dyDescent="0.2">
      <c r="A190" s="17" t="s">
        <v>33</v>
      </c>
      <c r="B190" s="21"/>
      <c r="C190" s="21">
        <v>4</v>
      </c>
      <c r="D190" s="21">
        <v>11</v>
      </c>
      <c r="E190" s="22" t="s">
        <v>117</v>
      </c>
      <c r="F190" s="5" t="s">
        <v>118</v>
      </c>
      <c r="G190" s="5" t="s">
        <v>119</v>
      </c>
      <c r="H190" s="17">
        <v>10.8</v>
      </c>
      <c r="I190" s="17">
        <v>62.98419098143237</v>
      </c>
      <c r="J190" s="17">
        <v>5.85</v>
      </c>
      <c r="K190" s="17" t="s">
        <v>18</v>
      </c>
      <c r="L190" s="17" t="s">
        <v>18</v>
      </c>
      <c r="M190" s="17" t="s">
        <v>18</v>
      </c>
    </row>
    <row r="191" spans="1:13" ht="15.75" customHeight="1" x14ac:dyDescent="0.2">
      <c r="A191" s="17" t="s">
        <v>33</v>
      </c>
      <c r="B191" s="21"/>
      <c r="C191" s="21">
        <v>4</v>
      </c>
      <c r="D191" s="21">
        <v>12</v>
      </c>
      <c r="E191" s="23" t="s">
        <v>120</v>
      </c>
      <c r="F191" s="5" t="s">
        <v>121</v>
      </c>
      <c r="G191" s="5">
        <v>2</v>
      </c>
      <c r="H191" s="17">
        <v>10.9</v>
      </c>
      <c r="I191" s="17">
        <v>68.632997347480114</v>
      </c>
      <c r="J191" s="17">
        <v>4</v>
      </c>
      <c r="K191" s="17" t="s">
        <v>18</v>
      </c>
      <c r="L191" s="17" t="s">
        <v>18</v>
      </c>
      <c r="M191" s="17" t="s">
        <v>18</v>
      </c>
    </row>
    <row r="192" spans="1:13" ht="15.75" customHeight="1" x14ac:dyDescent="0.2">
      <c r="A192" s="17" t="s">
        <v>33</v>
      </c>
      <c r="B192" s="21"/>
      <c r="C192" s="21">
        <v>4</v>
      </c>
      <c r="D192" s="21">
        <v>13</v>
      </c>
      <c r="E192" s="22" t="s">
        <v>122</v>
      </c>
      <c r="F192" s="5" t="s">
        <v>30</v>
      </c>
      <c r="G192" s="13" t="s">
        <v>29</v>
      </c>
      <c r="H192" s="17">
        <v>10.6</v>
      </c>
      <c r="I192" s="17">
        <v>72.963137552103078</v>
      </c>
      <c r="J192" s="17">
        <v>8.1</v>
      </c>
      <c r="K192" s="17" t="s">
        <v>18</v>
      </c>
      <c r="L192" s="17" t="s">
        <v>18</v>
      </c>
      <c r="M192" s="17" t="s">
        <v>18</v>
      </c>
    </row>
    <row r="193" spans="1:13" ht="15.75" customHeight="1" x14ac:dyDescent="0.2">
      <c r="A193" s="17" t="s">
        <v>38</v>
      </c>
      <c r="B193" s="5"/>
      <c r="C193" s="17">
        <v>1</v>
      </c>
      <c r="D193" s="24">
        <v>1</v>
      </c>
      <c r="E193" s="22" t="s">
        <v>16</v>
      </c>
      <c r="F193" s="17" t="s">
        <v>17</v>
      </c>
      <c r="G193" s="17">
        <v>4</v>
      </c>
      <c r="H193" s="17">
        <v>8.8000000000000007</v>
      </c>
      <c r="I193" s="17">
        <v>48.904432148148153</v>
      </c>
      <c r="J193" s="17">
        <v>0.7</v>
      </c>
      <c r="K193" s="17" t="s">
        <v>18</v>
      </c>
      <c r="L193" s="17" t="s">
        <v>18</v>
      </c>
      <c r="M193" s="17" t="s">
        <v>18</v>
      </c>
    </row>
    <row r="194" spans="1:13" ht="15.75" customHeight="1" x14ac:dyDescent="0.2">
      <c r="A194" s="17" t="s">
        <v>38</v>
      </c>
      <c r="B194" s="5"/>
      <c r="C194" s="17">
        <v>1</v>
      </c>
      <c r="D194" s="24">
        <v>2</v>
      </c>
      <c r="E194" s="22" t="s">
        <v>22</v>
      </c>
      <c r="F194" s="17" t="s">
        <v>17</v>
      </c>
      <c r="G194" s="17">
        <v>3.76</v>
      </c>
      <c r="H194" s="17">
        <v>8.6999999999999993</v>
      </c>
      <c r="I194" s="17">
        <v>59.963036188271609</v>
      </c>
      <c r="J194" s="17">
        <v>0.7</v>
      </c>
      <c r="K194" s="17" t="s">
        <v>18</v>
      </c>
      <c r="L194" s="17" t="s">
        <v>18</v>
      </c>
      <c r="M194" s="17" t="s">
        <v>18</v>
      </c>
    </row>
    <row r="195" spans="1:13" ht="15.75" customHeight="1" x14ac:dyDescent="0.2">
      <c r="A195" s="17" t="s">
        <v>38</v>
      </c>
      <c r="B195" s="5"/>
      <c r="C195" s="17">
        <v>1</v>
      </c>
      <c r="D195" s="24">
        <v>3</v>
      </c>
      <c r="E195" s="22" t="s">
        <v>24</v>
      </c>
      <c r="F195" s="17" t="s">
        <v>17</v>
      </c>
      <c r="G195" s="17" t="s">
        <v>25</v>
      </c>
      <c r="H195" s="17">
        <v>9.1</v>
      </c>
      <c r="I195" s="17">
        <v>60.543156638888895</v>
      </c>
      <c r="J195" s="17">
        <v>0.7</v>
      </c>
      <c r="K195" s="17" t="s">
        <v>18</v>
      </c>
      <c r="L195" s="17" t="s">
        <v>18</v>
      </c>
      <c r="M195" s="17" t="s">
        <v>18</v>
      </c>
    </row>
    <row r="196" spans="1:13" ht="15.75" customHeight="1" x14ac:dyDescent="0.2">
      <c r="A196" s="17" t="s">
        <v>38</v>
      </c>
      <c r="B196" s="5"/>
      <c r="C196" s="17">
        <v>1</v>
      </c>
      <c r="D196" s="24">
        <v>4</v>
      </c>
      <c r="E196" s="22" t="s">
        <v>109</v>
      </c>
      <c r="F196" s="17" t="s">
        <v>32</v>
      </c>
      <c r="G196" s="17">
        <v>4</v>
      </c>
      <c r="H196" s="17">
        <v>9</v>
      </c>
      <c r="I196" s="17">
        <v>51.047199907407411</v>
      </c>
      <c r="J196" s="17">
        <v>0.7</v>
      </c>
      <c r="K196" s="17" t="s">
        <v>18</v>
      </c>
      <c r="L196" s="17" t="s">
        <v>18</v>
      </c>
      <c r="M196" s="17" t="s">
        <v>18</v>
      </c>
    </row>
    <row r="197" spans="1:13" ht="15.75" customHeight="1" x14ac:dyDescent="0.2">
      <c r="A197" s="17" t="s">
        <v>38</v>
      </c>
      <c r="B197" s="5"/>
      <c r="C197" s="17">
        <v>1</v>
      </c>
      <c r="D197" s="24">
        <v>5</v>
      </c>
      <c r="E197" s="22" t="s">
        <v>110</v>
      </c>
      <c r="F197" s="17" t="s">
        <v>32</v>
      </c>
      <c r="G197" s="17">
        <v>3.2</v>
      </c>
      <c r="H197" s="17">
        <v>8.5</v>
      </c>
      <c r="I197" s="17">
        <v>60.094390046296297</v>
      </c>
      <c r="J197" s="17">
        <v>1.1000000000000001</v>
      </c>
      <c r="K197" s="17" t="s">
        <v>18</v>
      </c>
      <c r="L197" s="17" t="s">
        <v>18</v>
      </c>
      <c r="M197" s="17" t="s">
        <v>18</v>
      </c>
    </row>
    <row r="198" spans="1:13" ht="15.75" customHeight="1" x14ac:dyDescent="0.2">
      <c r="A198" s="17" t="s">
        <v>38</v>
      </c>
      <c r="B198" s="5"/>
      <c r="C198" s="17">
        <v>1</v>
      </c>
      <c r="D198" s="24">
        <v>6</v>
      </c>
      <c r="E198" s="22" t="s">
        <v>115</v>
      </c>
      <c r="F198" s="17" t="s">
        <v>32</v>
      </c>
      <c r="G198" s="17" t="s">
        <v>111</v>
      </c>
      <c r="H198" s="17">
        <v>9</v>
      </c>
      <c r="I198" s="17">
        <v>56.250358024691359</v>
      </c>
      <c r="J198" s="17">
        <v>0.2</v>
      </c>
      <c r="K198" s="17" t="s">
        <v>18</v>
      </c>
      <c r="L198" s="17" t="s">
        <v>18</v>
      </c>
      <c r="M198" s="17" t="s">
        <v>18</v>
      </c>
    </row>
    <row r="199" spans="1:13" ht="15.75" customHeight="1" x14ac:dyDescent="0.2">
      <c r="A199" s="17" t="s">
        <v>38</v>
      </c>
      <c r="B199" s="5"/>
      <c r="C199" s="17">
        <v>1</v>
      </c>
      <c r="D199" s="24">
        <v>7</v>
      </c>
      <c r="E199" s="22" t="s">
        <v>46</v>
      </c>
      <c r="F199" s="17" t="s">
        <v>47</v>
      </c>
      <c r="G199" s="17">
        <v>5</v>
      </c>
      <c r="H199" s="17">
        <v>8.6</v>
      </c>
      <c r="I199" s="17">
        <v>47.740482432098766</v>
      </c>
      <c r="J199" s="17">
        <v>0.6</v>
      </c>
      <c r="K199" s="17" t="s">
        <v>18</v>
      </c>
      <c r="L199" s="17" t="s">
        <v>18</v>
      </c>
      <c r="M199" s="17" t="s">
        <v>18</v>
      </c>
    </row>
    <row r="200" spans="1:13" ht="15.75" customHeight="1" x14ac:dyDescent="0.2">
      <c r="A200" s="17" t="s">
        <v>38</v>
      </c>
      <c r="B200" s="5"/>
      <c r="C200" s="17">
        <v>1</v>
      </c>
      <c r="D200" s="24">
        <v>8</v>
      </c>
      <c r="E200" s="22" t="s">
        <v>49</v>
      </c>
      <c r="F200" s="17" t="s">
        <v>47</v>
      </c>
      <c r="G200" s="17">
        <v>4</v>
      </c>
      <c r="H200" s="17">
        <v>8.6</v>
      </c>
      <c r="I200" s="17">
        <v>54.378951882716052</v>
      </c>
      <c r="J200" s="17">
        <v>0.35</v>
      </c>
      <c r="K200" s="17" t="s">
        <v>18</v>
      </c>
      <c r="L200" s="17" t="s">
        <v>18</v>
      </c>
      <c r="M200" s="17" t="s">
        <v>18</v>
      </c>
    </row>
    <row r="201" spans="1:13" ht="15.75" customHeight="1" x14ac:dyDescent="0.2">
      <c r="A201" s="17" t="s">
        <v>38</v>
      </c>
      <c r="B201" s="5"/>
      <c r="C201" s="17">
        <v>1</v>
      </c>
      <c r="D201" s="24">
        <v>9</v>
      </c>
      <c r="E201" s="22" t="s">
        <v>51</v>
      </c>
      <c r="F201" s="17" t="s">
        <v>47</v>
      </c>
      <c r="G201" s="17" t="s">
        <v>52</v>
      </c>
      <c r="H201" s="17">
        <v>8.6999999999999993</v>
      </c>
      <c r="I201" s="17">
        <v>57.8466937345679</v>
      </c>
      <c r="J201" s="17">
        <v>0.7</v>
      </c>
      <c r="K201" s="17" t="s">
        <v>18</v>
      </c>
      <c r="L201" s="17" t="s">
        <v>18</v>
      </c>
      <c r="M201" s="17" t="s">
        <v>18</v>
      </c>
    </row>
    <row r="202" spans="1:13" ht="15.75" customHeight="1" x14ac:dyDescent="0.2">
      <c r="A202" s="17" t="s">
        <v>38</v>
      </c>
      <c r="B202" s="5"/>
      <c r="C202" s="17">
        <v>1</v>
      </c>
      <c r="D202" s="24">
        <v>10</v>
      </c>
      <c r="E202" s="20" t="s">
        <v>113</v>
      </c>
      <c r="F202" s="17" t="s">
        <v>28</v>
      </c>
      <c r="G202" s="13" t="s">
        <v>29</v>
      </c>
      <c r="H202" s="17">
        <v>8.6999999999999993</v>
      </c>
      <c r="I202" s="17">
        <v>61.938289145061724</v>
      </c>
      <c r="J202" s="17">
        <v>1</v>
      </c>
      <c r="K202" s="17" t="s">
        <v>18</v>
      </c>
      <c r="L202" s="17" t="s">
        <v>18</v>
      </c>
      <c r="M202" s="17" t="s">
        <v>18</v>
      </c>
    </row>
    <row r="203" spans="1:13" ht="15.75" customHeight="1" x14ac:dyDescent="0.2">
      <c r="A203" s="17" t="s">
        <v>38</v>
      </c>
      <c r="B203" s="5"/>
      <c r="C203" s="17">
        <v>1</v>
      </c>
      <c r="D203" s="24">
        <v>11</v>
      </c>
      <c r="E203" s="20" t="s">
        <v>114</v>
      </c>
      <c r="F203" s="17" t="s">
        <v>28</v>
      </c>
      <c r="G203" s="13" t="s">
        <v>29</v>
      </c>
      <c r="H203" s="17">
        <v>8.8000000000000007</v>
      </c>
      <c r="I203" s="17">
        <v>62.716058518518523</v>
      </c>
      <c r="J203" s="17">
        <v>0.7</v>
      </c>
      <c r="K203" s="17" t="s">
        <v>18</v>
      </c>
      <c r="L203" s="17" t="s">
        <v>18</v>
      </c>
      <c r="M203" s="17" t="s">
        <v>18</v>
      </c>
    </row>
    <row r="204" spans="1:13" ht="15.75" customHeight="1" x14ac:dyDescent="0.2">
      <c r="A204" s="17" t="s">
        <v>38</v>
      </c>
      <c r="B204" s="5"/>
      <c r="C204" s="17">
        <v>1</v>
      </c>
      <c r="D204" s="24">
        <v>12</v>
      </c>
      <c r="E204" s="20" t="s">
        <v>30</v>
      </c>
      <c r="F204" s="17" t="s">
        <v>30</v>
      </c>
      <c r="G204" s="13" t="s">
        <v>29</v>
      </c>
      <c r="H204" s="17">
        <v>8.5</v>
      </c>
      <c r="I204" s="17">
        <v>50.620686203703706</v>
      </c>
      <c r="J204" s="17">
        <v>1.2</v>
      </c>
      <c r="K204" s="17" t="s">
        <v>18</v>
      </c>
      <c r="L204" s="17" t="s">
        <v>18</v>
      </c>
      <c r="M204" s="17" t="s">
        <v>18</v>
      </c>
    </row>
    <row r="205" spans="1:13" ht="15.75" customHeight="1" x14ac:dyDescent="0.2">
      <c r="A205" s="17" t="s">
        <v>38</v>
      </c>
      <c r="B205" s="5"/>
      <c r="C205" s="17">
        <v>2</v>
      </c>
      <c r="D205" s="24">
        <v>1</v>
      </c>
      <c r="E205" s="22" t="s">
        <v>16</v>
      </c>
      <c r="F205" s="17" t="s">
        <v>17</v>
      </c>
      <c r="G205" s="17">
        <v>4</v>
      </c>
      <c r="H205" s="17">
        <v>8.8000000000000007</v>
      </c>
      <c r="I205" s="17">
        <v>49.045367111111112</v>
      </c>
      <c r="J205" s="17">
        <v>1.2</v>
      </c>
      <c r="K205" s="17" t="s">
        <v>18</v>
      </c>
      <c r="L205" s="17" t="s">
        <v>18</v>
      </c>
      <c r="M205" s="17" t="s">
        <v>18</v>
      </c>
    </row>
    <row r="206" spans="1:13" ht="15.75" customHeight="1" x14ac:dyDescent="0.2">
      <c r="A206" s="17" t="s">
        <v>38</v>
      </c>
      <c r="B206" s="5"/>
      <c r="C206" s="17">
        <v>2</v>
      </c>
      <c r="D206" s="24">
        <v>2</v>
      </c>
      <c r="E206" s="22" t="s">
        <v>22</v>
      </c>
      <c r="F206" s="17" t="s">
        <v>17</v>
      </c>
      <c r="G206" s="17">
        <v>3.76</v>
      </c>
      <c r="H206" s="17">
        <v>8.6999999999999993</v>
      </c>
      <c r="I206" s="17">
        <v>58.693230716049385</v>
      </c>
      <c r="J206" s="17">
        <v>0.35</v>
      </c>
      <c r="K206" s="17" t="s">
        <v>18</v>
      </c>
      <c r="L206" s="17" t="s">
        <v>18</v>
      </c>
      <c r="M206" s="17" t="s">
        <v>18</v>
      </c>
    </row>
    <row r="207" spans="1:13" ht="15.75" customHeight="1" x14ac:dyDescent="0.2">
      <c r="A207" s="17" t="s">
        <v>38</v>
      </c>
      <c r="B207" s="5"/>
      <c r="C207" s="17">
        <v>2</v>
      </c>
      <c r="D207" s="24">
        <v>3</v>
      </c>
      <c r="E207" s="22" t="s">
        <v>24</v>
      </c>
      <c r="F207" s="17" t="s">
        <v>17</v>
      </c>
      <c r="G207" s="17" t="s">
        <v>25</v>
      </c>
      <c r="H207" s="17">
        <v>8.6</v>
      </c>
      <c r="I207" s="17">
        <v>60.593689240740744</v>
      </c>
      <c r="J207" s="17">
        <v>0.55000000000000004</v>
      </c>
      <c r="K207" s="17" t="s">
        <v>18</v>
      </c>
      <c r="L207" s="17" t="s">
        <v>18</v>
      </c>
      <c r="M207" s="17" t="s">
        <v>18</v>
      </c>
    </row>
    <row r="208" spans="1:13" ht="15.75" customHeight="1" x14ac:dyDescent="0.2">
      <c r="A208" s="17" t="s">
        <v>38</v>
      </c>
      <c r="B208" s="5"/>
      <c r="C208" s="17">
        <v>2</v>
      </c>
      <c r="D208" s="24">
        <v>4</v>
      </c>
      <c r="E208" s="22" t="s">
        <v>109</v>
      </c>
      <c r="F208" s="17" t="s">
        <v>32</v>
      </c>
      <c r="G208" s="17">
        <v>4</v>
      </c>
      <c r="H208" s="17">
        <v>8.5</v>
      </c>
      <c r="I208" s="17">
        <v>52.034671851851847</v>
      </c>
      <c r="J208" s="17">
        <v>0.5</v>
      </c>
      <c r="K208" s="17" t="s">
        <v>18</v>
      </c>
      <c r="L208" s="17" t="s">
        <v>18</v>
      </c>
      <c r="M208" s="17" t="s">
        <v>18</v>
      </c>
    </row>
    <row r="209" spans="1:13" ht="15.75" customHeight="1" x14ac:dyDescent="0.2">
      <c r="A209" s="17" t="s">
        <v>38</v>
      </c>
      <c r="B209" s="5"/>
      <c r="C209" s="17">
        <v>2</v>
      </c>
      <c r="D209" s="24">
        <v>5</v>
      </c>
      <c r="E209" s="22" t="s">
        <v>110</v>
      </c>
      <c r="F209" s="17" t="s">
        <v>32</v>
      </c>
      <c r="G209" s="17">
        <v>3.2</v>
      </c>
      <c r="H209" s="17">
        <v>8.6999999999999993</v>
      </c>
      <c r="I209" s="17">
        <v>59.257588703703711</v>
      </c>
      <c r="J209" s="17">
        <v>0.75</v>
      </c>
      <c r="K209" s="17" t="s">
        <v>18</v>
      </c>
      <c r="L209" s="17" t="s">
        <v>18</v>
      </c>
      <c r="M209" s="17" t="s">
        <v>18</v>
      </c>
    </row>
    <row r="210" spans="1:13" ht="15.75" customHeight="1" x14ac:dyDescent="0.2">
      <c r="A210" s="17" t="s">
        <v>38</v>
      </c>
      <c r="B210" s="5"/>
      <c r="C210" s="17">
        <v>2</v>
      </c>
      <c r="D210" s="24">
        <v>6</v>
      </c>
      <c r="E210" s="22" t="s">
        <v>115</v>
      </c>
      <c r="F210" s="17" t="s">
        <v>32</v>
      </c>
      <c r="G210" s="17" t="s">
        <v>111</v>
      </c>
      <c r="H210" s="17">
        <v>8.6</v>
      </c>
      <c r="I210" s="17">
        <v>59.040004901234568</v>
      </c>
      <c r="J210" s="17">
        <v>0.15</v>
      </c>
      <c r="K210" s="17" t="s">
        <v>18</v>
      </c>
      <c r="L210" s="17" t="s">
        <v>18</v>
      </c>
      <c r="M210" s="17" t="s">
        <v>18</v>
      </c>
    </row>
    <row r="211" spans="1:13" ht="15.75" customHeight="1" x14ac:dyDescent="0.2">
      <c r="A211" s="17" t="s">
        <v>38</v>
      </c>
      <c r="B211" s="5"/>
      <c r="C211" s="17">
        <v>2</v>
      </c>
      <c r="D211" s="24">
        <v>7</v>
      </c>
      <c r="E211" s="22" t="s">
        <v>46</v>
      </c>
      <c r="F211" s="17" t="s">
        <v>47</v>
      </c>
      <c r="G211" s="17">
        <v>5</v>
      </c>
      <c r="H211" s="17">
        <v>8.6</v>
      </c>
      <c r="I211" s="17">
        <v>50.00038692592593</v>
      </c>
      <c r="J211" s="17">
        <v>0.4</v>
      </c>
      <c r="K211" s="17" t="s">
        <v>18</v>
      </c>
      <c r="L211" s="17" t="s">
        <v>18</v>
      </c>
      <c r="M211" s="17" t="s">
        <v>18</v>
      </c>
    </row>
    <row r="212" spans="1:13" ht="15.75" customHeight="1" x14ac:dyDescent="0.2">
      <c r="A212" s="17" t="s">
        <v>38</v>
      </c>
      <c r="B212" s="5"/>
      <c r="C212" s="17">
        <v>2</v>
      </c>
      <c r="D212" s="24">
        <v>8</v>
      </c>
      <c r="E212" s="22" t="s">
        <v>49</v>
      </c>
      <c r="F212" s="17" t="s">
        <v>47</v>
      </c>
      <c r="G212" s="17">
        <v>4</v>
      </c>
      <c r="H212" s="17">
        <v>8.6999999999999993</v>
      </c>
      <c r="I212" s="17">
        <v>57.141246250000009</v>
      </c>
      <c r="J212" s="17">
        <v>0.6</v>
      </c>
      <c r="K212" s="17" t="s">
        <v>18</v>
      </c>
      <c r="L212" s="17" t="s">
        <v>18</v>
      </c>
      <c r="M212" s="17" t="s">
        <v>18</v>
      </c>
    </row>
    <row r="213" spans="1:13" ht="15.75" customHeight="1" x14ac:dyDescent="0.2">
      <c r="A213" s="17" t="s">
        <v>38</v>
      </c>
      <c r="B213" s="5"/>
      <c r="C213" s="17">
        <v>2</v>
      </c>
      <c r="D213" s="24">
        <v>9</v>
      </c>
      <c r="E213" s="22" t="s">
        <v>51</v>
      </c>
      <c r="F213" s="17" t="s">
        <v>47</v>
      </c>
      <c r="G213" s="17" t="s">
        <v>52</v>
      </c>
      <c r="H213" s="17">
        <v>8.8000000000000007</v>
      </c>
      <c r="I213" s="17">
        <v>55.246505481481485</v>
      </c>
      <c r="J213" s="17">
        <v>0.9</v>
      </c>
      <c r="K213" s="17" t="s">
        <v>18</v>
      </c>
      <c r="L213" s="17" t="s">
        <v>18</v>
      </c>
      <c r="M213" s="17" t="s">
        <v>18</v>
      </c>
    </row>
    <row r="214" spans="1:13" ht="15.75" customHeight="1" x14ac:dyDescent="0.2">
      <c r="A214" s="17" t="s">
        <v>38</v>
      </c>
      <c r="B214" s="5"/>
      <c r="C214" s="17">
        <v>2</v>
      </c>
      <c r="D214" s="24">
        <v>10</v>
      </c>
      <c r="E214" s="20" t="s">
        <v>113</v>
      </c>
      <c r="F214" s="17" t="s">
        <v>28</v>
      </c>
      <c r="G214" s="13" t="s">
        <v>29</v>
      </c>
      <c r="H214" s="17">
        <v>8.9</v>
      </c>
      <c r="I214" s="17">
        <v>61.521047478395069</v>
      </c>
      <c r="J214" s="17">
        <v>0.8</v>
      </c>
      <c r="K214" s="17" t="s">
        <v>18</v>
      </c>
      <c r="L214" s="17" t="s">
        <v>18</v>
      </c>
      <c r="M214" s="17" t="s">
        <v>18</v>
      </c>
    </row>
    <row r="215" spans="1:13" ht="15.75" customHeight="1" x14ac:dyDescent="0.2">
      <c r="A215" s="17" t="s">
        <v>38</v>
      </c>
      <c r="B215" s="5"/>
      <c r="C215" s="17">
        <v>2</v>
      </c>
      <c r="D215" s="24">
        <v>11</v>
      </c>
      <c r="E215" s="20" t="s">
        <v>114</v>
      </c>
      <c r="F215" s="17" t="s">
        <v>28</v>
      </c>
      <c r="G215" s="13" t="s">
        <v>29</v>
      </c>
      <c r="H215" s="17">
        <v>8.8000000000000007</v>
      </c>
      <c r="I215" s="17">
        <v>60.742969037037042</v>
      </c>
      <c r="J215" s="17">
        <v>0.3</v>
      </c>
      <c r="K215" s="17" t="s">
        <v>18</v>
      </c>
      <c r="L215" s="17" t="s">
        <v>18</v>
      </c>
      <c r="M215" s="17" t="s">
        <v>18</v>
      </c>
    </row>
    <row r="216" spans="1:13" ht="15.75" customHeight="1" x14ac:dyDescent="0.2">
      <c r="A216" s="17" t="s">
        <v>38</v>
      </c>
      <c r="B216" s="5"/>
      <c r="C216" s="17">
        <v>2</v>
      </c>
      <c r="D216" s="24">
        <v>12</v>
      </c>
      <c r="E216" s="20" t="s">
        <v>30</v>
      </c>
      <c r="F216" s="17" t="s">
        <v>30</v>
      </c>
      <c r="G216" s="13" t="s">
        <v>29</v>
      </c>
      <c r="H216" s="17">
        <v>8.5</v>
      </c>
      <c r="I216" s="17">
        <v>49.489497685185185</v>
      </c>
      <c r="J216" s="17">
        <v>1.45</v>
      </c>
      <c r="K216" s="17" t="s">
        <v>18</v>
      </c>
      <c r="L216" s="17" t="s">
        <v>18</v>
      </c>
      <c r="M216" s="17" t="s">
        <v>18</v>
      </c>
    </row>
    <row r="217" spans="1:13" ht="15.75" customHeight="1" x14ac:dyDescent="0.2">
      <c r="A217" s="17" t="s">
        <v>38</v>
      </c>
      <c r="B217" s="5"/>
      <c r="C217" s="17">
        <v>3</v>
      </c>
      <c r="D217" s="24">
        <v>1</v>
      </c>
      <c r="E217" s="22" t="s">
        <v>16</v>
      </c>
      <c r="F217" s="17" t="s">
        <v>17</v>
      </c>
      <c r="G217" s="17">
        <v>4</v>
      </c>
      <c r="H217" s="17">
        <v>8.6</v>
      </c>
      <c r="I217" s="17">
        <v>52.119047388888887</v>
      </c>
      <c r="J217" s="17">
        <v>1.3</v>
      </c>
      <c r="K217" s="17" t="s">
        <v>18</v>
      </c>
      <c r="L217" s="17" t="s">
        <v>18</v>
      </c>
      <c r="M217" s="17" t="s">
        <v>18</v>
      </c>
    </row>
    <row r="218" spans="1:13" ht="15.75" customHeight="1" x14ac:dyDescent="0.2">
      <c r="A218" s="17" t="s">
        <v>38</v>
      </c>
      <c r="B218" s="5"/>
      <c r="C218" s="17">
        <v>3</v>
      </c>
      <c r="D218" s="24">
        <v>2</v>
      </c>
      <c r="E218" s="22" t="s">
        <v>22</v>
      </c>
      <c r="F218" s="17" t="s">
        <v>17</v>
      </c>
      <c r="G218" s="17">
        <v>3.76</v>
      </c>
      <c r="H218" s="17">
        <v>8.5</v>
      </c>
      <c r="I218" s="17">
        <v>62.356767083333338</v>
      </c>
      <c r="J218" s="17">
        <v>0.4</v>
      </c>
      <c r="K218" s="17" t="s">
        <v>18</v>
      </c>
      <c r="L218" s="17" t="s">
        <v>18</v>
      </c>
      <c r="M218" s="17" t="s">
        <v>18</v>
      </c>
    </row>
    <row r="219" spans="1:13" ht="15.75" customHeight="1" x14ac:dyDescent="0.2">
      <c r="A219" s="17" t="s">
        <v>38</v>
      </c>
      <c r="B219" s="5"/>
      <c r="C219" s="17">
        <v>3</v>
      </c>
      <c r="D219" s="24">
        <v>3</v>
      </c>
      <c r="E219" s="22" t="s">
        <v>24</v>
      </c>
      <c r="F219" s="17" t="s">
        <v>17</v>
      </c>
      <c r="G219" s="17" t="s">
        <v>25</v>
      </c>
      <c r="H219" s="17">
        <v>8.6999999999999993</v>
      </c>
      <c r="I219" s="17">
        <v>62.502647132716049</v>
      </c>
      <c r="J219" s="17">
        <v>0.5</v>
      </c>
      <c r="K219" s="17" t="s">
        <v>18</v>
      </c>
      <c r="L219" s="17" t="s">
        <v>18</v>
      </c>
      <c r="M219" s="17" t="s">
        <v>18</v>
      </c>
    </row>
    <row r="220" spans="1:13" ht="15.75" customHeight="1" x14ac:dyDescent="0.2">
      <c r="A220" s="17" t="s">
        <v>38</v>
      </c>
      <c r="B220" s="5"/>
      <c r="C220" s="17">
        <v>3</v>
      </c>
      <c r="D220" s="24">
        <v>4</v>
      </c>
      <c r="E220" s="22" t="s">
        <v>109</v>
      </c>
      <c r="F220" s="17" t="s">
        <v>32</v>
      </c>
      <c r="G220" s="17">
        <v>4</v>
      </c>
      <c r="H220" s="17">
        <v>8.6999999999999993</v>
      </c>
      <c r="I220" s="17">
        <v>55.871440777777778</v>
      </c>
      <c r="J220" s="17">
        <v>1.2</v>
      </c>
      <c r="K220" s="17" t="s">
        <v>18</v>
      </c>
      <c r="L220" s="17" t="s">
        <v>18</v>
      </c>
      <c r="M220" s="17" t="s">
        <v>18</v>
      </c>
    </row>
    <row r="221" spans="1:13" ht="15.75" customHeight="1" x14ac:dyDescent="0.2">
      <c r="A221" s="17" t="s">
        <v>38</v>
      </c>
      <c r="B221" s="5"/>
      <c r="C221" s="17">
        <v>3</v>
      </c>
      <c r="D221" s="24">
        <v>5</v>
      </c>
      <c r="E221" s="22" t="s">
        <v>110</v>
      </c>
      <c r="F221" s="17" t="s">
        <v>32</v>
      </c>
      <c r="G221" s="17">
        <v>3.2</v>
      </c>
      <c r="H221" s="17">
        <v>8.6</v>
      </c>
      <c r="I221" s="17">
        <v>61.582397456790133</v>
      </c>
      <c r="J221" s="17">
        <v>0.55000000000000004</v>
      </c>
      <c r="K221" s="17" t="s">
        <v>18</v>
      </c>
      <c r="L221" s="17" t="s">
        <v>18</v>
      </c>
      <c r="M221" s="17" t="s">
        <v>18</v>
      </c>
    </row>
    <row r="222" spans="1:13" ht="15.75" customHeight="1" x14ac:dyDescent="0.2">
      <c r="A222" s="17" t="s">
        <v>38</v>
      </c>
      <c r="B222" s="5"/>
      <c r="C222" s="17">
        <v>3</v>
      </c>
      <c r="D222" s="24">
        <v>6</v>
      </c>
      <c r="E222" s="22" t="s">
        <v>115</v>
      </c>
      <c r="F222" s="17" t="s">
        <v>32</v>
      </c>
      <c r="G222" s="17" t="s">
        <v>111</v>
      </c>
      <c r="H222" s="17">
        <v>8.9</v>
      </c>
      <c r="I222" s="17">
        <v>62.365730052469132</v>
      </c>
      <c r="J222" s="17">
        <v>0.5</v>
      </c>
      <c r="K222" s="17" t="s">
        <v>18</v>
      </c>
      <c r="L222" s="17" t="s">
        <v>18</v>
      </c>
      <c r="M222" s="17" t="s">
        <v>18</v>
      </c>
    </row>
    <row r="223" spans="1:13" ht="15.75" customHeight="1" x14ac:dyDescent="0.2">
      <c r="A223" s="17" t="s">
        <v>38</v>
      </c>
      <c r="B223" s="5"/>
      <c r="C223" s="17">
        <v>3</v>
      </c>
      <c r="D223" s="24">
        <v>7</v>
      </c>
      <c r="E223" s="22" t="s">
        <v>46</v>
      </c>
      <c r="F223" s="17" t="s">
        <v>47</v>
      </c>
      <c r="G223" s="17">
        <v>5</v>
      </c>
      <c r="H223" s="17">
        <v>8.6</v>
      </c>
      <c r="I223" s="17">
        <v>50.282874987654331</v>
      </c>
      <c r="J223" s="17">
        <v>0.5</v>
      </c>
      <c r="K223" s="17" t="s">
        <v>18</v>
      </c>
      <c r="L223" s="17" t="s">
        <v>18</v>
      </c>
      <c r="M223" s="17" t="s">
        <v>18</v>
      </c>
    </row>
    <row r="224" spans="1:13" ht="15.75" customHeight="1" x14ac:dyDescent="0.2">
      <c r="A224" s="17" t="s">
        <v>38</v>
      </c>
      <c r="B224" s="5"/>
      <c r="C224" s="17">
        <v>3</v>
      </c>
      <c r="D224" s="24">
        <v>8</v>
      </c>
      <c r="E224" s="22" t="s">
        <v>49</v>
      </c>
      <c r="F224" s="17" t="s">
        <v>47</v>
      </c>
      <c r="G224" s="17">
        <v>4</v>
      </c>
      <c r="H224" s="17">
        <v>8.8000000000000007</v>
      </c>
      <c r="I224" s="17">
        <v>55.810245333333341</v>
      </c>
      <c r="J224" s="17">
        <v>0.35</v>
      </c>
      <c r="K224" s="17" t="s">
        <v>18</v>
      </c>
      <c r="L224" s="17" t="s">
        <v>18</v>
      </c>
      <c r="M224" s="17" t="s">
        <v>18</v>
      </c>
    </row>
    <row r="225" spans="1:13" ht="15.75" customHeight="1" x14ac:dyDescent="0.2">
      <c r="A225" s="17" t="s">
        <v>38</v>
      </c>
      <c r="B225" s="5"/>
      <c r="C225" s="17">
        <v>3</v>
      </c>
      <c r="D225" s="24">
        <v>9</v>
      </c>
      <c r="E225" s="22" t="s">
        <v>51</v>
      </c>
      <c r="F225" s="17" t="s">
        <v>47</v>
      </c>
      <c r="G225" s="17" t="s">
        <v>52</v>
      </c>
      <c r="H225" s="17">
        <v>8.8000000000000007</v>
      </c>
      <c r="I225" s="17">
        <v>55.9511802962963</v>
      </c>
      <c r="J225" s="17">
        <v>0.55000000000000004</v>
      </c>
      <c r="K225" s="17" t="s">
        <v>18</v>
      </c>
      <c r="L225" s="17" t="s">
        <v>18</v>
      </c>
      <c r="M225" s="17" t="s">
        <v>18</v>
      </c>
    </row>
    <row r="226" spans="1:13" ht="15.75" customHeight="1" x14ac:dyDescent="0.2">
      <c r="A226" s="17" t="s">
        <v>38</v>
      </c>
      <c r="B226" s="5"/>
      <c r="C226" s="17">
        <v>3</v>
      </c>
      <c r="D226" s="24">
        <v>10</v>
      </c>
      <c r="E226" s="20" t="s">
        <v>113</v>
      </c>
      <c r="F226" s="17" t="s">
        <v>28</v>
      </c>
      <c r="G226" s="13" t="s">
        <v>29</v>
      </c>
      <c r="H226" s="17">
        <v>8.6999999999999993</v>
      </c>
      <c r="I226" s="17">
        <v>61.797199648148144</v>
      </c>
      <c r="J226" s="17">
        <v>1.3</v>
      </c>
      <c r="K226" s="17" t="s">
        <v>18</v>
      </c>
      <c r="L226" s="17" t="s">
        <v>18</v>
      </c>
      <c r="M226" s="17" t="s">
        <v>18</v>
      </c>
    </row>
    <row r="227" spans="1:13" ht="15.75" customHeight="1" x14ac:dyDescent="0.2">
      <c r="A227" s="17" t="s">
        <v>38</v>
      </c>
      <c r="B227" s="5"/>
      <c r="C227" s="17">
        <v>3</v>
      </c>
      <c r="D227" s="24">
        <v>11</v>
      </c>
      <c r="E227" s="20" t="s">
        <v>114</v>
      </c>
      <c r="F227" s="17" t="s">
        <v>28</v>
      </c>
      <c r="G227" s="13" t="s">
        <v>29</v>
      </c>
      <c r="H227" s="17">
        <v>8.6999999999999993</v>
      </c>
      <c r="I227" s="17">
        <v>61.232841660493825</v>
      </c>
      <c r="J227" s="17">
        <v>0.35</v>
      </c>
      <c r="K227" s="17" t="s">
        <v>18</v>
      </c>
      <c r="L227" s="17" t="s">
        <v>18</v>
      </c>
      <c r="M227" s="17" t="s">
        <v>18</v>
      </c>
    </row>
    <row r="228" spans="1:13" ht="15.75" customHeight="1" x14ac:dyDescent="0.2">
      <c r="A228" s="17" t="s">
        <v>38</v>
      </c>
      <c r="B228" s="5"/>
      <c r="C228" s="17">
        <v>3</v>
      </c>
      <c r="D228" s="24">
        <v>12</v>
      </c>
      <c r="E228" s="20" t="s">
        <v>30</v>
      </c>
      <c r="F228" s="17" t="s">
        <v>30</v>
      </c>
      <c r="G228" s="13" t="s">
        <v>29</v>
      </c>
      <c r="H228" s="17">
        <v>8.6</v>
      </c>
      <c r="I228" s="17">
        <v>51.130339172839513</v>
      </c>
      <c r="J228" s="17">
        <v>1</v>
      </c>
      <c r="K228" s="17" t="s">
        <v>18</v>
      </c>
      <c r="L228" s="17" t="s">
        <v>18</v>
      </c>
      <c r="M228" s="17" t="s">
        <v>18</v>
      </c>
    </row>
    <row r="229" spans="1:13" ht="15.75" customHeight="1" x14ac:dyDescent="0.2">
      <c r="A229" s="17" t="s">
        <v>38</v>
      </c>
      <c r="B229" s="5"/>
      <c r="C229" s="17">
        <v>4</v>
      </c>
      <c r="D229" s="24">
        <v>1</v>
      </c>
      <c r="E229" s="22" t="s">
        <v>16</v>
      </c>
      <c r="F229" s="17" t="s">
        <v>17</v>
      </c>
      <c r="G229" s="17">
        <v>4</v>
      </c>
      <c r="H229" s="17">
        <v>8.6999999999999993</v>
      </c>
      <c r="I229" s="17">
        <v>52.344203354938273</v>
      </c>
      <c r="J229" s="17">
        <v>0.9</v>
      </c>
      <c r="K229" s="17" t="s">
        <v>18</v>
      </c>
      <c r="L229" s="17" t="s">
        <v>18</v>
      </c>
      <c r="M229" s="17" t="s">
        <v>18</v>
      </c>
    </row>
    <row r="230" spans="1:13" ht="15.75" customHeight="1" x14ac:dyDescent="0.2">
      <c r="A230" s="17" t="s">
        <v>38</v>
      </c>
      <c r="B230" s="5"/>
      <c r="C230" s="17">
        <v>4</v>
      </c>
      <c r="D230" s="24">
        <v>2</v>
      </c>
      <c r="E230" s="22" t="s">
        <v>22</v>
      </c>
      <c r="F230" s="17" t="s">
        <v>17</v>
      </c>
      <c r="G230" s="17">
        <v>3.76</v>
      </c>
      <c r="H230" s="17">
        <v>8.6</v>
      </c>
      <c r="I230" s="17">
        <v>61.017421333333346</v>
      </c>
      <c r="J230" s="17">
        <v>0.4</v>
      </c>
      <c r="K230" s="17" t="s">
        <v>18</v>
      </c>
      <c r="L230" s="17" t="s">
        <v>18</v>
      </c>
      <c r="M230" s="17" t="s">
        <v>18</v>
      </c>
    </row>
    <row r="231" spans="1:13" ht="15.75" customHeight="1" x14ac:dyDescent="0.2">
      <c r="A231" s="17" t="s">
        <v>38</v>
      </c>
      <c r="B231" s="5"/>
      <c r="C231" s="17">
        <v>4</v>
      </c>
      <c r="D231" s="24">
        <v>3</v>
      </c>
      <c r="E231" s="22" t="s">
        <v>24</v>
      </c>
      <c r="F231" s="17" t="s">
        <v>17</v>
      </c>
      <c r="G231" s="17" t="s">
        <v>25</v>
      </c>
      <c r="H231" s="17">
        <v>8.6</v>
      </c>
      <c r="I231" s="17">
        <v>61.158665364197532</v>
      </c>
      <c r="J231" s="17">
        <v>0.25</v>
      </c>
      <c r="K231" s="17" t="s">
        <v>18</v>
      </c>
      <c r="L231" s="17" t="s">
        <v>18</v>
      </c>
      <c r="M231" s="17" t="s">
        <v>18</v>
      </c>
    </row>
    <row r="232" spans="1:13" ht="15.75" customHeight="1" x14ac:dyDescent="0.2">
      <c r="A232" s="17" t="s">
        <v>38</v>
      </c>
      <c r="B232" s="5"/>
      <c r="C232" s="17">
        <v>4</v>
      </c>
      <c r="D232" s="24">
        <v>4</v>
      </c>
      <c r="E232" s="22" t="s">
        <v>109</v>
      </c>
      <c r="F232" s="17" t="s">
        <v>32</v>
      </c>
      <c r="G232" s="17">
        <v>4</v>
      </c>
      <c r="H232" s="17">
        <v>8.9</v>
      </c>
      <c r="I232" s="17">
        <v>53.215002166666665</v>
      </c>
      <c r="J232" s="17">
        <v>1.8</v>
      </c>
      <c r="K232" s="17" t="s">
        <v>18</v>
      </c>
      <c r="L232" s="17" t="s">
        <v>18</v>
      </c>
      <c r="M232" s="17" t="s">
        <v>18</v>
      </c>
    </row>
    <row r="233" spans="1:13" ht="15.75" customHeight="1" x14ac:dyDescent="0.2">
      <c r="A233" s="17" t="s">
        <v>38</v>
      </c>
      <c r="B233" s="5"/>
      <c r="C233" s="17">
        <v>4</v>
      </c>
      <c r="D233" s="24">
        <v>5</v>
      </c>
      <c r="E233" s="22" t="s">
        <v>110</v>
      </c>
      <c r="F233" s="17" t="s">
        <v>32</v>
      </c>
      <c r="G233" s="17">
        <v>3.2</v>
      </c>
      <c r="H233" s="17">
        <v>8.5</v>
      </c>
      <c r="I233" s="17">
        <v>58.680404398148156</v>
      </c>
      <c r="J233" s="17">
        <v>0.55000000000000004</v>
      </c>
      <c r="K233" s="17" t="s">
        <v>18</v>
      </c>
      <c r="L233" s="17" t="s">
        <v>18</v>
      </c>
      <c r="M233" s="17" t="s">
        <v>18</v>
      </c>
    </row>
    <row r="234" spans="1:13" ht="15.75" customHeight="1" x14ac:dyDescent="0.2">
      <c r="A234" s="17" t="s">
        <v>38</v>
      </c>
      <c r="B234" s="5"/>
      <c r="C234" s="17">
        <v>4</v>
      </c>
      <c r="D234" s="24">
        <v>6</v>
      </c>
      <c r="E234" s="22" t="s">
        <v>115</v>
      </c>
      <c r="F234" s="17" t="s">
        <v>32</v>
      </c>
      <c r="G234" s="17" t="s">
        <v>111</v>
      </c>
      <c r="H234" s="17">
        <v>8.6</v>
      </c>
      <c r="I234" s="17">
        <v>58.898760870370381</v>
      </c>
      <c r="J234" s="17">
        <v>1.05</v>
      </c>
      <c r="K234" s="17" t="s">
        <v>18</v>
      </c>
      <c r="L234" s="17" t="s">
        <v>18</v>
      </c>
      <c r="M234" s="17" t="s">
        <v>18</v>
      </c>
    </row>
    <row r="235" spans="1:13" ht="15.75" customHeight="1" x14ac:dyDescent="0.2">
      <c r="A235" s="17" t="s">
        <v>38</v>
      </c>
      <c r="B235" s="5"/>
      <c r="C235" s="17">
        <v>4</v>
      </c>
      <c r="D235" s="24">
        <v>7</v>
      </c>
      <c r="E235" s="22" t="s">
        <v>46</v>
      </c>
      <c r="F235" s="17" t="s">
        <v>47</v>
      </c>
      <c r="G235" s="17">
        <v>5</v>
      </c>
      <c r="H235" s="17">
        <v>8.6</v>
      </c>
      <c r="I235" s="17">
        <v>48.870434679012362</v>
      </c>
      <c r="J235" s="17">
        <v>1.2</v>
      </c>
      <c r="K235" s="17" t="s">
        <v>18</v>
      </c>
      <c r="L235" s="17" t="s">
        <v>18</v>
      </c>
      <c r="M235" s="17" t="s">
        <v>18</v>
      </c>
    </row>
    <row r="236" spans="1:13" ht="15.75" customHeight="1" x14ac:dyDescent="0.2">
      <c r="A236" s="17" t="s">
        <v>38</v>
      </c>
      <c r="B236" s="5"/>
      <c r="C236" s="17">
        <v>4</v>
      </c>
      <c r="D236" s="24">
        <v>8</v>
      </c>
      <c r="E236" s="22" t="s">
        <v>49</v>
      </c>
      <c r="F236" s="17" t="s">
        <v>47</v>
      </c>
      <c r="G236" s="17">
        <v>4</v>
      </c>
      <c r="H236" s="17">
        <v>8.6</v>
      </c>
      <c r="I236" s="17">
        <v>57.345076530864205</v>
      </c>
      <c r="J236" s="17">
        <v>1.3</v>
      </c>
      <c r="K236" s="17" t="s">
        <v>18</v>
      </c>
      <c r="L236" s="17" t="s">
        <v>18</v>
      </c>
      <c r="M236" s="17" t="s">
        <v>18</v>
      </c>
    </row>
    <row r="237" spans="1:13" ht="15.75" customHeight="1" x14ac:dyDescent="0.2">
      <c r="A237" s="17" t="s">
        <v>38</v>
      </c>
      <c r="B237" s="5"/>
      <c r="C237" s="17">
        <v>4</v>
      </c>
      <c r="D237" s="24">
        <v>9</v>
      </c>
      <c r="E237" s="22" t="s">
        <v>51</v>
      </c>
      <c r="F237" s="17" t="s">
        <v>47</v>
      </c>
      <c r="G237" s="17" t="s">
        <v>52</v>
      </c>
      <c r="H237" s="17">
        <v>8.9</v>
      </c>
      <c r="I237" s="17">
        <v>57.016073749999997</v>
      </c>
      <c r="J237" s="17">
        <v>1.05</v>
      </c>
      <c r="K237" s="17" t="s">
        <v>18</v>
      </c>
      <c r="L237" s="17" t="s">
        <v>18</v>
      </c>
      <c r="M237" s="17" t="s">
        <v>18</v>
      </c>
    </row>
    <row r="238" spans="1:13" ht="15.75" customHeight="1" x14ac:dyDescent="0.2">
      <c r="A238" s="17" t="s">
        <v>38</v>
      </c>
      <c r="B238" s="5"/>
      <c r="C238" s="17">
        <v>4</v>
      </c>
      <c r="D238" s="24">
        <v>10</v>
      </c>
      <c r="E238" s="20" t="s">
        <v>113</v>
      </c>
      <c r="F238" s="17" t="s">
        <v>28</v>
      </c>
      <c r="G238" s="13" t="s">
        <v>29</v>
      </c>
      <c r="H238" s="17">
        <v>8.8000000000000007</v>
      </c>
      <c r="I238" s="17">
        <v>62.856993481481489</v>
      </c>
      <c r="J238" s="17">
        <v>0.75</v>
      </c>
      <c r="K238" s="17" t="s">
        <v>18</v>
      </c>
      <c r="L238" s="17" t="s">
        <v>18</v>
      </c>
      <c r="M238" s="17" t="s">
        <v>18</v>
      </c>
    </row>
    <row r="239" spans="1:13" ht="15.75" customHeight="1" x14ac:dyDescent="0.2">
      <c r="A239" s="17" t="s">
        <v>38</v>
      </c>
      <c r="B239" s="5"/>
      <c r="C239" s="17">
        <v>4</v>
      </c>
      <c r="D239" s="24">
        <v>11</v>
      </c>
      <c r="E239" s="20" t="s">
        <v>114</v>
      </c>
      <c r="F239" s="17" t="s">
        <v>28</v>
      </c>
      <c r="G239" s="13" t="s">
        <v>29</v>
      </c>
      <c r="H239" s="17">
        <v>8.6</v>
      </c>
      <c r="I239" s="17">
        <v>62.288617611111121</v>
      </c>
      <c r="J239" s="17">
        <v>1</v>
      </c>
      <c r="K239" s="17" t="s">
        <v>18</v>
      </c>
      <c r="L239" s="17" t="s">
        <v>18</v>
      </c>
      <c r="M239" s="17" t="s">
        <v>18</v>
      </c>
    </row>
    <row r="240" spans="1:13" ht="15.75" customHeight="1" x14ac:dyDescent="0.2">
      <c r="A240" s="17" t="s">
        <v>38</v>
      </c>
      <c r="B240" s="5"/>
      <c r="C240" s="17">
        <v>4</v>
      </c>
      <c r="D240" s="24">
        <v>12</v>
      </c>
      <c r="E240" s="20" t="s">
        <v>30</v>
      </c>
      <c r="F240" s="17" t="s">
        <v>30</v>
      </c>
      <c r="G240" s="13" t="s">
        <v>29</v>
      </c>
      <c r="H240" s="17">
        <v>8.6</v>
      </c>
      <c r="I240" s="17">
        <v>48.16421452469136</v>
      </c>
      <c r="J240" s="17">
        <v>0.75</v>
      </c>
      <c r="K240" s="17" t="s">
        <v>18</v>
      </c>
      <c r="L240" s="17" t="s">
        <v>18</v>
      </c>
      <c r="M240" s="17" t="s">
        <v>18</v>
      </c>
    </row>
    <row r="241" spans="1:13" ht="15.75" customHeight="1" x14ac:dyDescent="0.2">
      <c r="A241" s="17" t="s">
        <v>37</v>
      </c>
      <c r="B241" s="17">
        <v>207</v>
      </c>
      <c r="C241" s="17">
        <v>1</v>
      </c>
      <c r="D241" s="17">
        <v>1</v>
      </c>
      <c r="E241" s="20" t="s">
        <v>16</v>
      </c>
      <c r="F241" s="17" t="s">
        <v>17</v>
      </c>
      <c r="G241" s="17">
        <v>4</v>
      </c>
      <c r="H241" s="5">
        <v>9.49</v>
      </c>
      <c r="I241" s="5">
        <v>78.687575571818186</v>
      </c>
      <c r="J241" s="5">
        <v>2.4</v>
      </c>
      <c r="K241" s="17" t="s">
        <v>18</v>
      </c>
      <c r="L241" s="17" t="s">
        <v>18</v>
      </c>
      <c r="M241" s="17" t="s">
        <v>18</v>
      </c>
    </row>
    <row r="242" spans="1:13" ht="15.75" customHeight="1" x14ac:dyDescent="0.2">
      <c r="A242" s="17" t="s">
        <v>37</v>
      </c>
      <c r="B242" s="17">
        <v>204</v>
      </c>
      <c r="C242" s="17">
        <v>1</v>
      </c>
      <c r="D242" s="17">
        <v>2</v>
      </c>
      <c r="E242" s="20" t="s">
        <v>22</v>
      </c>
      <c r="F242" s="17" t="s">
        <v>17</v>
      </c>
      <c r="G242" s="17">
        <v>3.76</v>
      </c>
      <c r="H242" s="5">
        <v>8.89</v>
      </c>
      <c r="I242" s="5">
        <v>80.292051849242441</v>
      </c>
      <c r="J242" s="5">
        <v>1.7</v>
      </c>
      <c r="K242" s="17" t="s">
        <v>18</v>
      </c>
      <c r="L242" s="17" t="s">
        <v>18</v>
      </c>
      <c r="M242" s="17" t="s">
        <v>18</v>
      </c>
    </row>
    <row r="243" spans="1:13" ht="15.75" customHeight="1" x14ac:dyDescent="0.2">
      <c r="A243" s="17" t="s">
        <v>37</v>
      </c>
      <c r="B243" s="17">
        <v>104</v>
      </c>
      <c r="C243" s="17">
        <v>1</v>
      </c>
      <c r="D243" s="17">
        <v>3</v>
      </c>
      <c r="E243" s="20" t="s">
        <v>16</v>
      </c>
      <c r="F243" s="17" t="s">
        <v>17</v>
      </c>
      <c r="G243" s="17" t="s">
        <v>25</v>
      </c>
      <c r="H243" s="5">
        <v>10.58</v>
      </c>
      <c r="I243" s="5">
        <v>80.679507518383843</v>
      </c>
      <c r="J243" s="5">
        <v>1.8199999999999998</v>
      </c>
      <c r="K243" s="17" t="s">
        <v>18</v>
      </c>
      <c r="L243" s="17" t="s">
        <v>18</v>
      </c>
      <c r="M243" s="17" t="s">
        <v>18</v>
      </c>
    </row>
    <row r="244" spans="1:13" ht="15.75" customHeight="1" x14ac:dyDescent="0.2">
      <c r="A244" s="17" t="s">
        <v>37</v>
      </c>
      <c r="B244" s="17">
        <v>107</v>
      </c>
      <c r="C244" s="17">
        <v>1</v>
      </c>
      <c r="D244" s="17">
        <v>4</v>
      </c>
      <c r="E244" s="20" t="s">
        <v>109</v>
      </c>
      <c r="F244" s="17" t="s">
        <v>32</v>
      </c>
      <c r="G244" s="17">
        <v>4</v>
      </c>
      <c r="H244" s="5">
        <v>9.31</v>
      </c>
      <c r="I244" s="5">
        <v>70.381742955000007</v>
      </c>
      <c r="J244" s="5">
        <v>1.5</v>
      </c>
      <c r="K244" s="17" t="s">
        <v>18</v>
      </c>
      <c r="L244" s="17" t="s">
        <v>18</v>
      </c>
      <c r="M244" s="17" t="s">
        <v>18</v>
      </c>
    </row>
    <row r="245" spans="1:13" ht="15.75" customHeight="1" x14ac:dyDescent="0.2">
      <c r="A245" s="17" t="s">
        <v>37</v>
      </c>
      <c r="B245" s="17">
        <v>105</v>
      </c>
      <c r="C245" s="17">
        <v>1</v>
      </c>
      <c r="D245" s="17">
        <v>5</v>
      </c>
      <c r="E245" s="20" t="s">
        <v>110</v>
      </c>
      <c r="F245" s="17" t="s">
        <v>32</v>
      </c>
      <c r="G245" s="17">
        <v>3.2</v>
      </c>
      <c r="H245" s="5">
        <v>8.8000000000000007</v>
      </c>
      <c r="I245" s="5">
        <v>76.081817915151532</v>
      </c>
      <c r="J245" s="5">
        <v>6</v>
      </c>
      <c r="K245" s="17" t="s">
        <v>18</v>
      </c>
      <c r="L245" s="17" t="s">
        <v>18</v>
      </c>
      <c r="M245" s="17" t="s">
        <v>18</v>
      </c>
    </row>
    <row r="246" spans="1:13" ht="15.75" customHeight="1" x14ac:dyDescent="0.2">
      <c r="A246" s="17" t="s">
        <v>37</v>
      </c>
      <c r="B246" s="17">
        <v>103</v>
      </c>
      <c r="C246" s="17">
        <v>1</v>
      </c>
      <c r="D246" s="17">
        <v>6</v>
      </c>
      <c r="E246" s="20" t="s">
        <v>109</v>
      </c>
      <c r="F246" s="17" t="s">
        <v>32</v>
      </c>
      <c r="G246" s="17" t="s">
        <v>111</v>
      </c>
      <c r="H246" s="5">
        <v>8.7100000000000009</v>
      </c>
      <c r="I246" s="5">
        <v>75.649032099848483</v>
      </c>
      <c r="J246" s="5">
        <v>0.51</v>
      </c>
      <c r="K246" s="17" t="s">
        <v>18</v>
      </c>
      <c r="L246" s="17" t="s">
        <v>18</v>
      </c>
      <c r="M246" s="17" t="s">
        <v>18</v>
      </c>
    </row>
    <row r="247" spans="1:13" ht="15.75" customHeight="1" x14ac:dyDescent="0.2">
      <c r="A247" s="17" t="s">
        <v>37</v>
      </c>
      <c r="B247" s="25">
        <v>101</v>
      </c>
      <c r="C247" s="25">
        <v>1</v>
      </c>
      <c r="D247" s="25">
        <v>7</v>
      </c>
      <c r="E247" s="20" t="s">
        <v>46</v>
      </c>
      <c r="F247" s="17" t="s">
        <v>47</v>
      </c>
      <c r="G247" s="17">
        <v>5</v>
      </c>
      <c r="H247" s="5">
        <v>10.050000000000001</v>
      </c>
      <c r="I247" s="5">
        <v>69.344949673905731</v>
      </c>
      <c r="J247" s="5">
        <v>2.31</v>
      </c>
      <c r="K247" s="17" t="s">
        <v>18</v>
      </c>
      <c r="L247" s="17" t="s">
        <v>18</v>
      </c>
      <c r="M247" s="17" t="s">
        <v>18</v>
      </c>
    </row>
    <row r="248" spans="1:13" ht="15.75" customHeight="1" x14ac:dyDescent="0.2">
      <c r="A248" s="17" t="s">
        <v>37</v>
      </c>
      <c r="B248" s="17">
        <v>102</v>
      </c>
      <c r="C248" s="17">
        <v>1</v>
      </c>
      <c r="D248" s="17">
        <v>8</v>
      </c>
      <c r="E248" s="20" t="s">
        <v>49</v>
      </c>
      <c r="F248" s="17" t="s">
        <v>47</v>
      </c>
      <c r="G248" s="17">
        <v>4</v>
      </c>
      <c r="H248" s="5">
        <v>8.9499999999999993</v>
      </c>
      <c r="I248" s="5">
        <v>77.361156727272743</v>
      </c>
      <c r="J248" s="5">
        <v>1.8</v>
      </c>
      <c r="K248" s="17" t="s">
        <v>18</v>
      </c>
      <c r="L248" s="17" t="s">
        <v>18</v>
      </c>
      <c r="M248" s="17" t="s">
        <v>18</v>
      </c>
    </row>
    <row r="249" spans="1:13" ht="15.75" customHeight="1" x14ac:dyDescent="0.2">
      <c r="A249" s="17" t="s">
        <v>37</v>
      </c>
      <c r="B249" s="17">
        <v>205</v>
      </c>
      <c r="C249" s="17">
        <v>1</v>
      </c>
      <c r="D249" s="17">
        <v>9</v>
      </c>
      <c r="E249" s="20" t="s">
        <v>51</v>
      </c>
      <c r="F249" s="17" t="s">
        <v>47</v>
      </c>
      <c r="G249" s="17" t="s">
        <v>52</v>
      </c>
      <c r="H249" s="5">
        <v>10.02</v>
      </c>
      <c r="I249" s="5">
        <v>80.206365583333351</v>
      </c>
      <c r="J249" s="5">
        <v>1.4</v>
      </c>
      <c r="K249" s="17" t="s">
        <v>18</v>
      </c>
      <c r="L249" s="17" t="s">
        <v>18</v>
      </c>
      <c r="M249" s="17" t="s">
        <v>18</v>
      </c>
    </row>
    <row r="250" spans="1:13" ht="15.75" customHeight="1" x14ac:dyDescent="0.2">
      <c r="A250" s="17" t="s">
        <v>37</v>
      </c>
      <c r="B250" s="17">
        <v>106</v>
      </c>
      <c r="C250" s="17">
        <v>1</v>
      </c>
      <c r="D250" s="17">
        <v>10</v>
      </c>
      <c r="E250" s="20" t="s">
        <v>113</v>
      </c>
      <c r="F250" s="17" t="s">
        <v>28</v>
      </c>
      <c r="G250" s="13" t="s">
        <v>29</v>
      </c>
      <c r="H250" s="5">
        <v>9.1</v>
      </c>
      <c r="I250" s="5">
        <v>76.498149236363659</v>
      </c>
      <c r="J250" s="5">
        <v>2</v>
      </c>
      <c r="K250" s="17" t="s">
        <v>18</v>
      </c>
      <c r="L250" s="17" t="s">
        <v>18</v>
      </c>
      <c r="M250" s="17" t="s">
        <v>18</v>
      </c>
    </row>
    <row r="251" spans="1:13" ht="15.75" customHeight="1" x14ac:dyDescent="0.2">
      <c r="A251" s="17" t="s">
        <v>37</v>
      </c>
      <c r="B251" s="17">
        <v>206</v>
      </c>
      <c r="C251" s="17">
        <v>1</v>
      </c>
      <c r="D251" s="17">
        <v>11</v>
      </c>
      <c r="E251" s="20" t="s">
        <v>114</v>
      </c>
      <c r="F251" s="17" t="s">
        <v>28</v>
      </c>
      <c r="G251" s="13" t="s">
        <v>29</v>
      </c>
      <c r="H251" s="5">
        <v>9.65</v>
      </c>
      <c r="I251" s="5">
        <v>75.121403460606075</v>
      </c>
      <c r="J251" s="5">
        <v>3</v>
      </c>
      <c r="K251" s="17" t="s">
        <v>18</v>
      </c>
      <c r="L251" s="17" t="s">
        <v>18</v>
      </c>
      <c r="M251" s="17" t="s">
        <v>18</v>
      </c>
    </row>
    <row r="252" spans="1:13" ht="15.75" customHeight="1" x14ac:dyDescent="0.2">
      <c r="A252" s="17" t="s">
        <v>37</v>
      </c>
      <c r="B252" s="17">
        <v>407</v>
      </c>
      <c r="C252" s="17">
        <v>2</v>
      </c>
      <c r="D252" s="17">
        <v>1</v>
      </c>
      <c r="E252" s="20" t="s">
        <v>16</v>
      </c>
      <c r="F252" s="17" t="s">
        <v>17</v>
      </c>
      <c r="G252" s="17">
        <v>4</v>
      </c>
      <c r="H252" s="5">
        <v>8.86</v>
      </c>
      <c r="I252" s="5">
        <v>81.793492193636382</v>
      </c>
      <c r="J252" s="5">
        <v>1.41</v>
      </c>
      <c r="K252" s="17" t="s">
        <v>18</v>
      </c>
      <c r="L252" s="17" t="s">
        <v>18</v>
      </c>
      <c r="M252" s="17" t="s">
        <v>18</v>
      </c>
    </row>
    <row r="253" spans="1:13" ht="15.75" customHeight="1" x14ac:dyDescent="0.2">
      <c r="A253" s="17" t="s">
        <v>37</v>
      </c>
      <c r="B253" s="17">
        <v>201</v>
      </c>
      <c r="C253" s="17">
        <v>2</v>
      </c>
      <c r="D253" s="17">
        <v>2</v>
      </c>
      <c r="E253" s="20" t="s">
        <v>22</v>
      </c>
      <c r="F253" s="17" t="s">
        <v>17</v>
      </c>
      <c r="G253" s="17">
        <v>3.76</v>
      </c>
      <c r="H253" s="5">
        <v>8.9600000000000009</v>
      </c>
      <c r="I253" s="5">
        <v>76.500860042828265</v>
      </c>
      <c r="J253" s="5">
        <v>3.6</v>
      </c>
      <c r="K253" s="17" t="s">
        <v>18</v>
      </c>
      <c r="L253" s="17" t="s">
        <v>18</v>
      </c>
      <c r="M253" s="17" t="s">
        <v>18</v>
      </c>
    </row>
    <row r="254" spans="1:13" ht="15.75" customHeight="1" x14ac:dyDescent="0.2">
      <c r="A254" s="17" t="s">
        <v>37</v>
      </c>
      <c r="B254" s="17">
        <v>303</v>
      </c>
      <c r="C254" s="17">
        <v>2</v>
      </c>
      <c r="D254" s="17">
        <v>3</v>
      </c>
      <c r="E254" s="20" t="s">
        <v>16</v>
      </c>
      <c r="F254" s="17" t="s">
        <v>17</v>
      </c>
      <c r="G254" s="17" t="s">
        <v>25</v>
      </c>
      <c r="H254" s="5">
        <v>8.35</v>
      </c>
      <c r="I254" s="5">
        <v>76.781683914393952</v>
      </c>
      <c r="J254" s="5">
        <v>0.7</v>
      </c>
      <c r="K254" s="17" t="s">
        <v>18</v>
      </c>
      <c r="L254" s="17" t="s">
        <v>18</v>
      </c>
      <c r="M254" s="17" t="s">
        <v>18</v>
      </c>
    </row>
    <row r="255" spans="1:13" ht="15.75" customHeight="1" x14ac:dyDescent="0.2">
      <c r="A255" s="17" t="s">
        <v>37</v>
      </c>
      <c r="B255" s="17">
        <v>302</v>
      </c>
      <c r="C255" s="17">
        <v>2</v>
      </c>
      <c r="D255" s="17">
        <v>4</v>
      </c>
      <c r="E255" s="20" t="s">
        <v>109</v>
      </c>
      <c r="F255" s="17" t="s">
        <v>32</v>
      </c>
      <c r="G255" s="17">
        <v>4</v>
      </c>
      <c r="H255" s="5">
        <v>8.4600000000000009</v>
      </c>
      <c r="I255" s="5">
        <v>76.180271776060593</v>
      </c>
      <c r="J255" s="5">
        <v>0.55000000000000004</v>
      </c>
      <c r="K255" s="17" t="s">
        <v>18</v>
      </c>
      <c r="L255" s="17" t="s">
        <v>18</v>
      </c>
      <c r="M255" s="17" t="s">
        <v>18</v>
      </c>
    </row>
    <row r="256" spans="1:13" ht="15.75" customHeight="1" x14ac:dyDescent="0.2">
      <c r="A256" s="17" t="s">
        <v>37</v>
      </c>
      <c r="B256" s="17">
        <v>305</v>
      </c>
      <c r="C256" s="17">
        <v>2</v>
      </c>
      <c r="D256" s="17">
        <v>5</v>
      </c>
      <c r="E256" s="20" t="s">
        <v>110</v>
      </c>
      <c r="F256" s="17" t="s">
        <v>32</v>
      </c>
      <c r="G256" s="17">
        <v>3.2</v>
      </c>
      <c r="H256" s="5">
        <v>9.65</v>
      </c>
      <c r="I256" s="5">
        <v>81.769921832575761</v>
      </c>
      <c r="J256" s="5">
        <v>1.2</v>
      </c>
      <c r="K256" s="17" t="s">
        <v>18</v>
      </c>
      <c r="L256" s="17" t="s">
        <v>18</v>
      </c>
      <c r="M256" s="17" t="s">
        <v>18</v>
      </c>
    </row>
    <row r="257" spans="1:13" ht="15.75" customHeight="1" x14ac:dyDescent="0.2">
      <c r="A257" s="17" t="s">
        <v>37</v>
      </c>
      <c r="B257" s="17">
        <v>301</v>
      </c>
      <c r="C257" s="17">
        <v>2</v>
      </c>
      <c r="D257" s="17">
        <v>6</v>
      </c>
      <c r="E257" s="20" t="s">
        <v>109</v>
      </c>
      <c r="F257" s="17" t="s">
        <v>32</v>
      </c>
      <c r="G257" s="17" t="s">
        <v>111</v>
      </c>
      <c r="H257" s="5">
        <v>8.64</v>
      </c>
      <c r="I257" s="5">
        <v>77.185601663838384</v>
      </c>
      <c r="J257" s="5">
        <v>1.25</v>
      </c>
      <c r="K257" s="17" t="s">
        <v>18</v>
      </c>
      <c r="L257" s="17" t="s">
        <v>18</v>
      </c>
      <c r="M257" s="17" t="s">
        <v>18</v>
      </c>
    </row>
    <row r="258" spans="1:13" ht="15.75" customHeight="1" x14ac:dyDescent="0.2">
      <c r="A258" s="17" t="s">
        <v>37</v>
      </c>
      <c r="B258" s="17">
        <v>304</v>
      </c>
      <c r="C258" s="17">
        <v>2</v>
      </c>
      <c r="D258" s="17">
        <v>7</v>
      </c>
      <c r="E258" s="20" t="s">
        <v>46</v>
      </c>
      <c r="F258" s="17" t="s">
        <v>47</v>
      </c>
      <c r="G258" s="17">
        <v>5</v>
      </c>
      <c r="H258" s="5">
        <v>8.61</v>
      </c>
      <c r="I258" s="5">
        <v>82.595607688585872</v>
      </c>
      <c r="J258" s="5">
        <v>0.6</v>
      </c>
      <c r="K258" s="17" t="s">
        <v>18</v>
      </c>
      <c r="L258" s="17" t="s">
        <v>18</v>
      </c>
      <c r="M258" s="17" t="s">
        <v>18</v>
      </c>
    </row>
    <row r="259" spans="1:13" ht="15.75" customHeight="1" x14ac:dyDescent="0.2">
      <c r="A259" s="17" t="s">
        <v>37</v>
      </c>
      <c r="B259" s="17">
        <v>307</v>
      </c>
      <c r="C259" s="17">
        <v>2</v>
      </c>
      <c r="D259" s="17">
        <v>8</v>
      </c>
      <c r="E259" s="20" t="s">
        <v>49</v>
      </c>
      <c r="F259" s="17" t="s">
        <v>47</v>
      </c>
      <c r="G259" s="17">
        <v>4</v>
      </c>
      <c r="H259" s="5">
        <v>8.6300000000000008</v>
      </c>
      <c r="I259" s="5">
        <v>72.15714417772729</v>
      </c>
      <c r="J259" s="5">
        <v>2</v>
      </c>
      <c r="K259" s="17" t="s">
        <v>18</v>
      </c>
      <c r="L259" s="17" t="s">
        <v>18</v>
      </c>
      <c r="M259" s="17" t="s">
        <v>18</v>
      </c>
    </row>
    <row r="260" spans="1:13" ht="15.75" customHeight="1" x14ac:dyDescent="0.2">
      <c r="A260" s="17" t="s">
        <v>37</v>
      </c>
      <c r="B260" s="17">
        <v>203</v>
      </c>
      <c r="C260" s="17">
        <v>2</v>
      </c>
      <c r="D260" s="17">
        <v>9</v>
      </c>
      <c r="E260" s="20" t="s">
        <v>51</v>
      </c>
      <c r="F260" s="17" t="s">
        <v>47</v>
      </c>
      <c r="G260" s="17" t="s">
        <v>52</v>
      </c>
      <c r="H260" s="5">
        <v>9.59</v>
      </c>
      <c r="I260" s="5">
        <v>78.943572299848498</v>
      </c>
      <c r="J260" s="5">
        <v>1.7</v>
      </c>
      <c r="K260" s="17" t="s">
        <v>18</v>
      </c>
      <c r="L260" s="17" t="s">
        <v>18</v>
      </c>
      <c r="M260" s="17" t="s">
        <v>18</v>
      </c>
    </row>
    <row r="261" spans="1:13" ht="15.75" customHeight="1" x14ac:dyDescent="0.2">
      <c r="A261" s="17" t="s">
        <v>37</v>
      </c>
      <c r="B261" s="17">
        <v>306</v>
      </c>
      <c r="C261" s="17">
        <v>2</v>
      </c>
      <c r="D261" s="17">
        <v>10</v>
      </c>
      <c r="E261" s="20" t="s">
        <v>113</v>
      </c>
      <c r="F261" s="17" t="s">
        <v>28</v>
      </c>
      <c r="G261" s="13" t="s">
        <v>29</v>
      </c>
      <c r="H261" s="5">
        <v>9.69</v>
      </c>
      <c r="I261" s="5">
        <v>71.913798722777784</v>
      </c>
      <c r="J261" s="5">
        <v>0.36</v>
      </c>
      <c r="K261" s="17" t="s">
        <v>18</v>
      </c>
      <c r="L261" s="17" t="s">
        <v>18</v>
      </c>
      <c r="M261" s="17" t="s">
        <v>18</v>
      </c>
    </row>
    <row r="262" spans="1:13" ht="15.75" customHeight="1" x14ac:dyDescent="0.2">
      <c r="A262" s="17" t="s">
        <v>37</v>
      </c>
      <c r="B262" s="17">
        <v>202</v>
      </c>
      <c r="C262" s="17">
        <v>2</v>
      </c>
      <c r="D262" s="17">
        <v>11</v>
      </c>
      <c r="E262" s="20" t="s">
        <v>114</v>
      </c>
      <c r="F262" s="17" t="s">
        <v>28</v>
      </c>
      <c r="G262" s="13" t="s">
        <v>29</v>
      </c>
      <c r="H262" s="5">
        <v>9.84</v>
      </c>
      <c r="I262" s="5">
        <v>78.748078142222212</v>
      </c>
      <c r="J262" s="5">
        <v>1.6</v>
      </c>
      <c r="K262" s="17" t="s">
        <v>18</v>
      </c>
      <c r="L262" s="17" t="s">
        <v>18</v>
      </c>
      <c r="M262" s="17" t="s">
        <v>18</v>
      </c>
    </row>
    <row r="263" spans="1:13" ht="15.75" customHeight="1" x14ac:dyDescent="0.2">
      <c r="A263" s="17" t="s">
        <v>37</v>
      </c>
      <c r="B263" s="17">
        <v>503</v>
      </c>
      <c r="C263" s="17">
        <v>3</v>
      </c>
      <c r="D263" s="17">
        <v>1</v>
      </c>
      <c r="E263" s="20" t="s">
        <v>16</v>
      </c>
      <c r="F263" s="17" t="s">
        <v>17</v>
      </c>
      <c r="G263" s="17">
        <v>4</v>
      </c>
      <c r="H263" s="5">
        <v>10.039999999999999</v>
      </c>
      <c r="I263" s="5">
        <v>75.183863273737373</v>
      </c>
      <c r="J263" s="5">
        <v>4.9000000000000004</v>
      </c>
      <c r="K263" s="17" t="s">
        <v>18</v>
      </c>
      <c r="L263" s="17" t="s">
        <v>18</v>
      </c>
      <c r="M263" s="17" t="s">
        <v>18</v>
      </c>
    </row>
    <row r="264" spans="1:13" ht="15.75" customHeight="1" x14ac:dyDescent="0.2">
      <c r="A264" s="17" t="s">
        <v>37</v>
      </c>
      <c r="B264" s="17">
        <v>404</v>
      </c>
      <c r="C264" s="17">
        <v>3</v>
      </c>
      <c r="D264" s="17">
        <v>2</v>
      </c>
      <c r="E264" s="20" t="s">
        <v>22</v>
      </c>
      <c r="F264" s="17" t="s">
        <v>17</v>
      </c>
      <c r="G264" s="17">
        <v>3.76</v>
      </c>
      <c r="H264" s="5">
        <v>8.83</v>
      </c>
      <c r="I264" s="5">
        <v>82.996195090909083</v>
      </c>
      <c r="J264" s="5">
        <v>1.01</v>
      </c>
      <c r="K264" s="17" t="s">
        <v>18</v>
      </c>
      <c r="L264" s="17" t="s">
        <v>18</v>
      </c>
      <c r="M264" s="17" t="s">
        <v>18</v>
      </c>
    </row>
    <row r="265" spans="1:13" ht="15.75" customHeight="1" x14ac:dyDescent="0.2">
      <c r="A265" s="17" t="s">
        <v>37</v>
      </c>
      <c r="B265" s="17">
        <v>401</v>
      </c>
      <c r="C265" s="17">
        <v>3</v>
      </c>
      <c r="D265" s="17">
        <v>3</v>
      </c>
      <c r="E265" s="20" t="s">
        <v>16</v>
      </c>
      <c r="F265" s="17" t="s">
        <v>17</v>
      </c>
      <c r="G265" s="17" t="s">
        <v>25</v>
      </c>
      <c r="H265" s="5">
        <v>9.06</v>
      </c>
      <c r="I265" s="5">
        <v>78.30252978939393</v>
      </c>
      <c r="J265" s="5">
        <v>0.80999999999999994</v>
      </c>
      <c r="K265" s="17" t="s">
        <v>18</v>
      </c>
      <c r="L265" s="17" t="s">
        <v>18</v>
      </c>
      <c r="M265" s="17" t="s">
        <v>18</v>
      </c>
    </row>
    <row r="266" spans="1:13" ht="15.75" customHeight="1" x14ac:dyDescent="0.2">
      <c r="A266" s="17" t="s">
        <v>37</v>
      </c>
      <c r="B266" s="17">
        <v>405</v>
      </c>
      <c r="C266" s="17">
        <v>3</v>
      </c>
      <c r="D266" s="17">
        <v>4</v>
      </c>
      <c r="E266" s="20" t="s">
        <v>109</v>
      </c>
      <c r="F266" s="17" t="s">
        <v>32</v>
      </c>
      <c r="G266" s="17">
        <v>4</v>
      </c>
      <c r="H266" s="5">
        <v>9.15</v>
      </c>
      <c r="I266" s="5">
        <v>79.833187165404041</v>
      </c>
      <c r="J266" s="5">
        <v>2.1</v>
      </c>
      <c r="K266" s="17" t="s">
        <v>18</v>
      </c>
      <c r="L266" s="17" t="s">
        <v>18</v>
      </c>
      <c r="M266" s="17" t="s">
        <v>18</v>
      </c>
    </row>
    <row r="267" spans="1:13" ht="15.75" customHeight="1" x14ac:dyDescent="0.2">
      <c r="A267" s="17" t="s">
        <v>37</v>
      </c>
      <c r="B267" s="17">
        <v>501</v>
      </c>
      <c r="C267" s="17">
        <v>3</v>
      </c>
      <c r="D267" s="17">
        <v>5</v>
      </c>
      <c r="E267" s="20" t="s">
        <v>110</v>
      </c>
      <c r="F267" s="17" t="s">
        <v>32</v>
      </c>
      <c r="G267" s="17">
        <v>3.2</v>
      </c>
      <c r="H267" s="5">
        <v>9.0299999999999994</v>
      </c>
      <c r="I267" s="5">
        <v>76.94812540833334</v>
      </c>
      <c r="J267" s="5">
        <v>1.1000000000000001</v>
      </c>
      <c r="K267" s="17" t="s">
        <v>18</v>
      </c>
      <c r="L267" s="17" t="s">
        <v>18</v>
      </c>
      <c r="M267" s="17" t="s">
        <v>18</v>
      </c>
    </row>
    <row r="268" spans="1:13" ht="15.75" customHeight="1" x14ac:dyDescent="0.2">
      <c r="A268" s="17" t="s">
        <v>37</v>
      </c>
      <c r="B268" s="17">
        <v>402</v>
      </c>
      <c r="C268" s="17">
        <v>3</v>
      </c>
      <c r="D268" s="17">
        <v>6</v>
      </c>
      <c r="E268" s="20" t="s">
        <v>109</v>
      </c>
      <c r="F268" s="17" t="s">
        <v>32</v>
      </c>
      <c r="G268" s="17" t="s">
        <v>111</v>
      </c>
      <c r="H268" s="5">
        <v>8.48</v>
      </c>
      <c r="I268" s="5">
        <v>76.464486684444438</v>
      </c>
      <c r="J268" s="5">
        <v>0.32999999999999996</v>
      </c>
      <c r="K268" s="17" t="s">
        <v>18</v>
      </c>
      <c r="L268" s="17" t="s">
        <v>18</v>
      </c>
      <c r="M268" s="17" t="s">
        <v>18</v>
      </c>
    </row>
    <row r="269" spans="1:13" ht="15.75" customHeight="1" x14ac:dyDescent="0.2">
      <c r="A269" s="17" t="s">
        <v>37</v>
      </c>
      <c r="B269" s="17">
        <v>502</v>
      </c>
      <c r="C269" s="17">
        <v>3</v>
      </c>
      <c r="D269" s="17">
        <v>7</v>
      </c>
      <c r="E269" s="20" t="s">
        <v>46</v>
      </c>
      <c r="F269" s="17" t="s">
        <v>47</v>
      </c>
      <c r="G269" s="17">
        <v>5</v>
      </c>
      <c r="H269" s="5">
        <v>8.61</v>
      </c>
      <c r="I269" s="5">
        <v>72.750691942828283</v>
      </c>
      <c r="J269" s="5">
        <v>2.06</v>
      </c>
      <c r="K269" s="17" t="s">
        <v>18</v>
      </c>
      <c r="L269" s="17" t="s">
        <v>18</v>
      </c>
      <c r="M269" s="17" t="s">
        <v>18</v>
      </c>
    </row>
    <row r="270" spans="1:13" ht="15.75" customHeight="1" x14ac:dyDescent="0.2">
      <c r="A270" s="17" t="s">
        <v>37</v>
      </c>
      <c r="B270" s="17">
        <v>403</v>
      </c>
      <c r="C270" s="17">
        <v>3</v>
      </c>
      <c r="D270" s="17">
        <v>8</v>
      </c>
      <c r="E270" s="20" t="s">
        <v>49</v>
      </c>
      <c r="F270" s="17" t="s">
        <v>47</v>
      </c>
      <c r="G270" s="17">
        <v>4</v>
      </c>
      <c r="H270" s="5">
        <v>9.9</v>
      </c>
      <c r="I270" s="5">
        <v>75.186948333333319</v>
      </c>
      <c r="J270" s="5">
        <v>2.0499999999999998</v>
      </c>
      <c r="K270" s="17" t="s">
        <v>18</v>
      </c>
      <c r="L270" s="17" t="s">
        <v>18</v>
      </c>
      <c r="M270" s="17" t="s">
        <v>18</v>
      </c>
    </row>
    <row r="271" spans="1:13" ht="15.75" customHeight="1" x14ac:dyDescent="0.2">
      <c r="A271" s="17" t="s">
        <v>37</v>
      </c>
      <c r="B271" s="17">
        <v>505</v>
      </c>
      <c r="C271" s="17">
        <v>3</v>
      </c>
      <c r="D271" s="17">
        <v>9</v>
      </c>
      <c r="E271" s="20" t="s">
        <v>51</v>
      </c>
      <c r="F271" s="17" t="s">
        <v>47</v>
      </c>
      <c r="G271" s="17" t="s">
        <v>52</v>
      </c>
      <c r="H271" s="5">
        <v>8.75</v>
      </c>
      <c r="I271" s="5">
        <v>74.577522626262621</v>
      </c>
      <c r="J271" s="5">
        <v>0.9</v>
      </c>
      <c r="K271" s="17" t="s">
        <v>18</v>
      </c>
      <c r="L271" s="17" t="s">
        <v>18</v>
      </c>
      <c r="M271" s="17" t="s">
        <v>18</v>
      </c>
    </row>
    <row r="272" spans="1:13" ht="15.75" customHeight="1" x14ac:dyDescent="0.2">
      <c r="A272" s="17" t="s">
        <v>37</v>
      </c>
      <c r="B272" s="17">
        <v>504</v>
      </c>
      <c r="C272" s="17">
        <v>3</v>
      </c>
      <c r="D272" s="17">
        <v>10</v>
      </c>
      <c r="E272" s="20" t="s">
        <v>113</v>
      </c>
      <c r="F272" s="17" t="s">
        <v>28</v>
      </c>
      <c r="G272" s="13" t="s">
        <v>29</v>
      </c>
      <c r="H272" s="5">
        <v>9.85</v>
      </c>
      <c r="I272" s="5">
        <v>80.699848681818182</v>
      </c>
      <c r="J272" s="5">
        <v>1.2</v>
      </c>
      <c r="K272" s="17" t="s">
        <v>18</v>
      </c>
      <c r="L272" s="17" t="s">
        <v>18</v>
      </c>
      <c r="M272" s="17" t="s">
        <v>18</v>
      </c>
    </row>
    <row r="273" spans="1:13" ht="15.75" customHeight="1" x14ac:dyDescent="0.2">
      <c r="A273" s="17" t="s">
        <v>37</v>
      </c>
      <c r="B273" s="17">
        <v>406</v>
      </c>
      <c r="C273" s="17">
        <v>3</v>
      </c>
      <c r="D273" s="17">
        <v>11</v>
      </c>
      <c r="E273" s="20" t="s">
        <v>114</v>
      </c>
      <c r="F273" s="17" t="s">
        <v>28</v>
      </c>
      <c r="G273" s="13" t="s">
        <v>29</v>
      </c>
      <c r="H273" s="5">
        <v>8.73</v>
      </c>
      <c r="I273" s="5">
        <v>76.509490623484837</v>
      </c>
      <c r="J273" s="5">
        <v>0.62</v>
      </c>
      <c r="K273" s="17" t="s">
        <v>18</v>
      </c>
      <c r="L273" s="17" t="s">
        <v>18</v>
      </c>
      <c r="M273" s="17" t="s">
        <v>18</v>
      </c>
    </row>
    <row r="274" spans="1:13" ht="15.75" customHeight="1" x14ac:dyDescent="0.2">
      <c r="A274" s="17" t="s">
        <v>37</v>
      </c>
      <c r="B274" s="17">
        <v>605</v>
      </c>
      <c r="C274" s="17">
        <v>4</v>
      </c>
      <c r="D274" s="17">
        <v>1</v>
      </c>
      <c r="E274" s="20" t="s">
        <v>16</v>
      </c>
      <c r="F274" s="17" t="s">
        <v>17</v>
      </c>
      <c r="G274" s="17">
        <v>4</v>
      </c>
      <c r="H274" s="5">
        <v>9.2799999999999994</v>
      </c>
      <c r="I274" s="5">
        <v>74.121419323636374</v>
      </c>
      <c r="J274" s="5">
        <v>0.96</v>
      </c>
      <c r="K274" s="17" t="s">
        <v>18</v>
      </c>
      <c r="L274" s="17" t="s">
        <v>18</v>
      </c>
      <c r="M274" s="17" t="s">
        <v>18</v>
      </c>
    </row>
    <row r="275" spans="1:13" ht="15.75" customHeight="1" x14ac:dyDescent="0.2">
      <c r="A275" s="17" t="s">
        <v>37</v>
      </c>
      <c r="B275" s="17">
        <v>506</v>
      </c>
      <c r="C275" s="17">
        <v>4</v>
      </c>
      <c r="D275" s="17">
        <v>2</v>
      </c>
      <c r="E275" s="20" t="s">
        <v>22</v>
      </c>
      <c r="F275" s="17" t="s">
        <v>17</v>
      </c>
      <c r="G275" s="17">
        <v>3.76</v>
      </c>
      <c r="H275" s="5">
        <v>8.94</v>
      </c>
      <c r="I275" s="5">
        <v>78.290720585858594</v>
      </c>
      <c r="J275" s="5">
        <v>3.3</v>
      </c>
      <c r="K275" s="17" t="s">
        <v>18</v>
      </c>
      <c r="L275" s="17" t="s">
        <v>18</v>
      </c>
      <c r="M275" s="17" t="s">
        <v>18</v>
      </c>
    </row>
    <row r="276" spans="1:13" ht="15.75" customHeight="1" x14ac:dyDescent="0.2">
      <c r="A276" s="17" t="s">
        <v>37</v>
      </c>
      <c r="B276" s="17">
        <v>701</v>
      </c>
      <c r="C276" s="17">
        <v>4</v>
      </c>
      <c r="D276" s="17">
        <v>3</v>
      </c>
      <c r="E276" s="20" t="s">
        <v>16</v>
      </c>
      <c r="F276" s="17" t="s">
        <v>17</v>
      </c>
      <c r="G276" s="17" t="s">
        <v>25</v>
      </c>
      <c r="H276" s="5">
        <v>8.8699999999999992</v>
      </c>
      <c r="I276" s="5">
        <v>75.562534109242421</v>
      </c>
      <c r="J276" s="5">
        <v>0.65999999999999992</v>
      </c>
      <c r="K276" s="17" t="s">
        <v>18</v>
      </c>
      <c r="L276" s="17" t="s">
        <v>18</v>
      </c>
      <c r="M276" s="17" t="s">
        <v>18</v>
      </c>
    </row>
    <row r="277" spans="1:13" ht="15.75" customHeight="1" x14ac:dyDescent="0.2">
      <c r="A277" s="17" t="s">
        <v>37</v>
      </c>
      <c r="B277" s="17">
        <v>604</v>
      </c>
      <c r="C277" s="17">
        <v>4</v>
      </c>
      <c r="D277" s="17">
        <v>4</v>
      </c>
      <c r="E277" s="20" t="s">
        <v>109</v>
      </c>
      <c r="F277" s="17" t="s">
        <v>32</v>
      </c>
      <c r="G277" s="17">
        <v>4</v>
      </c>
      <c r="H277" s="5">
        <v>8.9499999999999993</v>
      </c>
      <c r="I277" s="5">
        <v>73.447050583333322</v>
      </c>
      <c r="J277" s="5">
        <v>0.85</v>
      </c>
      <c r="K277" s="17" t="s">
        <v>18</v>
      </c>
      <c r="L277" s="17" t="s">
        <v>18</v>
      </c>
      <c r="M277" s="17" t="s">
        <v>18</v>
      </c>
    </row>
    <row r="278" spans="1:13" ht="15.75" customHeight="1" x14ac:dyDescent="0.2">
      <c r="A278" s="17" t="s">
        <v>37</v>
      </c>
      <c r="B278" s="17">
        <v>603</v>
      </c>
      <c r="C278" s="17">
        <v>4</v>
      </c>
      <c r="D278" s="17">
        <v>5</v>
      </c>
      <c r="E278" s="20" t="s">
        <v>110</v>
      </c>
      <c r="F278" s="17" t="s">
        <v>32</v>
      </c>
      <c r="G278" s="17">
        <v>3.2</v>
      </c>
      <c r="H278" s="5">
        <v>9.3000000000000007</v>
      </c>
      <c r="I278" s="5">
        <v>73.11884575959597</v>
      </c>
      <c r="J278" s="5">
        <v>2</v>
      </c>
      <c r="K278" s="17" t="s">
        <v>18</v>
      </c>
      <c r="L278" s="17" t="s">
        <v>18</v>
      </c>
      <c r="M278" s="17" t="s">
        <v>18</v>
      </c>
    </row>
    <row r="279" spans="1:13" ht="15.75" customHeight="1" x14ac:dyDescent="0.2">
      <c r="A279" s="17" t="s">
        <v>37</v>
      </c>
      <c r="B279" s="17">
        <v>507</v>
      </c>
      <c r="C279" s="17">
        <v>4</v>
      </c>
      <c r="D279" s="17">
        <v>6</v>
      </c>
      <c r="E279" s="20" t="s">
        <v>109</v>
      </c>
      <c r="F279" s="17" t="s">
        <v>32</v>
      </c>
      <c r="G279" s="17" t="s">
        <v>111</v>
      </c>
      <c r="H279" s="5">
        <v>9.24</v>
      </c>
      <c r="I279" s="5">
        <v>79.960658287676793</v>
      </c>
      <c r="J279" s="5">
        <v>2.7</v>
      </c>
      <c r="K279" s="17" t="s">
        <v>18</v>
      </c>
      <c r="L279" s="17" t="s">
        <v>18</v>
      </c>
      <c r="M279" s="17" t="s">
        <v>18</v>
      </c>
    </row>
    <row r="280" spans="1:13" ht="15.75" customHeight="1" x14ac:dyDescent="0.2">
      <c r="A280" s="17" t="s">
        <v>37</v>
      </c>
      <c r="B280" s="17">
        <v>606</v>
      </c>
      <c r="C280" s="17">
        <v>4</v>
      </c>
      <c r="D280" s="17">
        <v>7</v>
      </c>
      <c r="E280" s="20" t="s">
        <v>46</v>
      </c>
      <c r="F280" s="17" t="s">
        <v>47</v>
      </c>
      <c r="G280" s="17">
        <v>5</v>
      </c>
      <c r="H280" s="5">
        <v>9.27</v>
      </c>
      <c r="I280" s="5">
        <v>76.859834542929292</v>
      </c>
      <c r="J280" s="5">
        <v>0.65</v>
      </c>
      <c r="K280" s="17" t="s">
        <v>18</v>
      </c>
      <c r="L280" s="17" t="s">
        <v>18</v>
      </c>
      <c r="M280" s="17" t="s">
        <v>18</v>
      </c>
    </row>
    <row r="281" spans="1:13" ht="15.75" customHeight="1" x14ac:dyDescent="0.2">
      <c r="A281" s="17" t="s">
        <v>37</v>
      </c>
      <c r="B281" s="17">
        <v>607</v>
      </c>
      <c r="C281" s="17">
        <v>4</v>
      </c>
      <c r="D281" s="17">
        <v>8</v>
      </c>
      <c r="E281" s="20" t="s">
        <v>49</v>
      </c>
      <c r="F281" s="17" t="s">
        <v>47</v>
      </c>
      <c r="G281" s="17">
        <v>4</v>
      </c>
      <c r="H281" s="5">
        <v>9.8000000000000007</v>
      </c>
      <c r="I281" s="5">
        <v>77.528508566666673</v>
      </c>
      <c r="J281" s="5">
        <v>2.5</v>
      </c>
      <c r="K281" s="17" t="s">
        <v>18</v>
      </c>
      <c r="L281" s="17" t="s">
        <v>18</v>
      </c>
      <c r="M281" s="17" t="s">
        <v>18</v>
      </c>
    </row>
    <row r="282" spans="1:13" ht="15.75" customHeight="1" x14ac:dyDescent="0.2">
      <c r="A282" s="17" t="s">
        <v>37</v>
      </c>
      <c r="B282" s="17">
        <v>602</v>
      </c>
      <c r="C282" s="17">
        <v>4</v>
      </c>
      <c r="D282" s="17">
        <v>9</v>
      </c>
      <c r="E282" s="20" t="s">
        <v>51</v>
      </c>
      <c r="F282" s="17" t="s">
        <v>47</v>
      </c>
      <c r="G282" s="17" t="s">
        <v>52</v>
      </c>
      <c r="H282" s="5">
        <v>8.61</v>
      </c>
      <c r="I282" s="5">
        <v>72.242269063939403</v>
      </c>
      <c r="J282" s="5">
        <v>1.8</v>
      </c>
      <c r="K282" s="17" t="s">
        <v>18</v>
      </c>
      <c r="L282" s="17" t="s">
        <v>18</v>
      </c>
      <c r="M282" s="17" t="s">
        <v>18</v>
      </c>
    </row>
    <row r="283" spans="1:13" ht="15.75" customHeight="1" x14ac:dyDescent="0.2">
      <c r="A283" s="17" t="s">
        <v>37</v>
      </c>
      <c r="B283" s="17">
        <v>601</v>
      </c>
      <c r="C283" s="17">
        <v>4</v>
      </c>
      <c r="D283" s="17">
        <v>10</v>
      </c>
      <c r="E283" s="20" t="s">
        <v>113</v>
      </c>
      <c r="F283" s="17" t="s">
        <v>28</v>
      </c>
      <c r="G283" s="13" t="s">
        <v>29</v>
      </c>
      <c r="H283" s="5">
        <v>8.7200000000000006</v>
      </c>
      <c r="I283" s="5">
        <v>74.809782096565655</v>
      </c>
      <c r="J283" s="5">
        <v>1.9</v>
      </c>
      <c r="K283" s="17" t="s">
        <v>18</v>
      </c>
      <c r="L283" s="17" t="s">
        <v>18</v>
      </c>
      <c r="M283" s="17" t="s">
        <v>18</v>
      </c>
    </row>
    <row r="284" spans="1:13" ht="15.75" customHeight="1" x14ac:dyDescent="0.2">
      <c r="A284" s="17" t="s">
        <v>37</v>
      </c>
      <c r="B284" s="17">
        <v>702</v>
      </c>
      <c r="C284" s="17">
        <v>4</v>
      </c>
      <c r="D284" s="17">
        <v>11</v>
      </c>
      <c r="E284" s="20" t="s">
        <v>114</v>
      </c>
      <c r="F284" s="17" t="s">
        <v>28</v>
      </c>
      <c r="G284" s="13" t="s">
        <v>29</v>
      </c>
      <c r="H284" s="5">
        <v>8.7899999999999991</v>
      </c>
      <c r="I284" s="5">
        <v>72.26143436449496</v>
      </c>
      <c r="J284" s="5">
        <v>2.9</v>
      </c>
      <c r="K284" s="17" t="s">
        <v>18</v>
      </c>
      <c r="L284" s="17" t="s">
        <v>18</v>
      </c>
      <c r="M284" s="17" t="s">
        <v>18</v>
      </c>
    </row>
    <row r="285" spans="1:13" ht="15.75" customHeight="1" x14ac:dyDescent="0.2">
      <c r="B285" s="5"/>
      <c r="D285" s="5"/>
      <c r="E285" s="5"/>
    </row>
    <row r="286" spans="1:13" ht="15.75" customHeight="1" x14ac:dyDescent="0.2">
      <c r="B286" s="5"/>
      <c r="D286" s="5"/>
      <c r="E286" s="5"/>
    </row>
    <row r="287" spans="1:13" ht="15.75" customHeight="1" x14ac:dyDescent="0.2">
      <c r="B287" s="5"/>
      <c r="D287" s="5"/>
      <c r="E287" s="5"/>
    </row>
    <row r="288" spans="1:13" ht="15.75" customHeight="1" x14ac:dyDescent="0.2">
      <c r="B288" s="5"/>
      <c r="D288" s="5"/>
      <c r="E288" s="5"/>
    </row>
    <row r="289" spans="2:5" ht="15.75" customHeight="1" x14ac:dyDescent="0.2">
      <c r="B289" s="5"/>
      <c r="D289" s="5"/>
      <c r="E289" s="5"/>
    </row>
    <row r="290" spans="2:5" ht="15.75" customHeight="1" x14ac:dyDescent="0.2">
      <c r="B290" s="5"/>
      <c r="D290" s="5"/>
      <c r="E290" s="5"/>
    </row>
    <row r="291" spans="2:5" ht="15.75" customHeight="1" x14ac:dyDescent="0.2">
      <c r="B291" s="5"/>
      <c r="D291" s="5"/>
      <c r="E291" s="5"/>
    </row>
    <row r="292" spans="2:5" ht="15.75" customHeight="1" x14ac:dyDescent="0.2">
      <c r="B292" s="5"/>
      <c r="D292" s="5"/>
      <c r="E292" s="5"/>
    </row>
    <row r="293" spans="2:5" ht="15.75" customHeight="1" x14ac:dyDescent="0.2">
      <c r="B293" s="5"/>
      <c r="D293" s="5"/>
      <c r="E293" s="5"/>
    </row>
    <row r="294" spans="2:5" ht="15.75" customHeight="1" x14ac:dyDescent="0.2">
      <c r="B294" s="5"/>
      <c r="D294" s="5"/>
      <c r="E294" s="5"/>
    </row>
    <row r="295" spans="2:5" ht="15.75" customHeight="1" x14ac:dyDescent="0.2">
      <c r="B295" s="5"/>
      <c r="D295" s="5"/>
      <c r="E295" s="5"/>
    </row>
    <row r="296" spans="2:5" ht="15.75" customHeight="1" x14ac:dyDescent="0.2">
      <c r="B296" s="5"/>
      <c r="D296" s="5"/>
      <c r="E296" s="5"/>
    </row>
    <row r="297" spans="2:5" ht="15.75" customHeight="1" x14ac:dyDescent="0.2">
      <c r="B297" s="5"/>
      <c r="D297" s="5"/>
      <c r="E297" s="5"/>
    </row>
    <row r="298" spans="2:5" ht="15.75" customHeight="1" x14ac:dyDescent="0.2">
      <c r="B298" s="5"/>
      <c r="D298" s="5"/>
      <c r="E298" s="5"/>
    </row>
    <row r="299" spans="2:5" ht="15.75" customHeight="1" x14ac:dyDescent="0.2">
      <c r="B299" s="5"/>
      <c r="D299" s="5"/>
      <c r="E299" s="5"/>
    </row>
    <row r="300" spans="2:5" ht="15.75" customHeight="1" x14ac:dyDescent="0.2">
      <c r="B300" s="5"/>
      <c r="D300" s="5"/>
      <c r="E300" s="5"/>
    </row>
    <row r="301" spans="2:5" ht="15.75" customHeight="1" x14ac:dyDescent="0.2">
      <c r="B301" s="5"/>
      <c r="D301" s="5"/>
      <c r="E301" s="5"/>
    </row>
    <row r="302" spans="2:5" ht="15.75" customHeight="1" x14ac:dyDescent="0.2">
      <c r="B302" s="5"/>
      <c r="D302" s="5"/>
      <c r="E302" s="5"/>
    </row>
    <row r="303" spans="2:5" ht="15.75" customHeight="1" x14ac:dyDescent="0.2">
      <c r="B303" s="5"/>
      <c r="D303" s="5"/>
      <c r="E303" s="5"/>
    </row>
    <row r="304" spans="2:5" ht="15.75" customHeight="1" x14ac:dyDescent="0.2">
      <c r="B304" s="5"/>
      <c r="D304" s="5"/>
      <c r="E304" s="5"/>
    </row>
    <row r="305" spans="2:5" ht="15.75" customHeight="1" x14ac:dyDescent="0.2">
      <c r="B305" s="5"/>
      <c r="D305" s="5"/>
      <c r="E305" s="5"/>
    </row>
    <row r="306" spans="2:5" ht="15.75" customHeight="1" x14ac:dyDescent="0.2">
      <c r="B306" s="5"/>
      <c r="D306" s="5"/>
      <c r="E306" s="5"/>
    </row>
    <row r="307" spans="2:5" ht="15.75" customHeight="1" x14ac:dyDescent="0.2">
      <c r="B307" s="5"/>
      <c r="D307" s="5"/>
      <c r="E307" s="5"/>
    </row>
    <row r="308" spans="2:5" ht="15.75" customHeight="1" x14ac:dyDescent="0.2">
      <c r="B308" s="5"/>
      <c r="D308" s="5"/>
      <c r="E308" s="5"/>
    </row>
    <row r="309" spans="2:5" ht="15.75" customHeight="1" x14ac:dyDescent="0.2">
      <c r="B309" s="5"/>
      <c r="D309" s="5"/>
      <c r="E309" s="5"/>
    </row>
    <row r="310" spans="2:5" ht="15.75" customHeight="1" x14ac:dyDescent="0.2">
      <c r="B310" s="5"/>
      <c r="D310" s="5"/>
      <c r="E310" s="5"/>
    </row>
    <row r="311" spans="2:5" ht="15.75" customHeight="1" x14ac:dyDescent="0.2">
      <c r="B311" s="5"/>
      <c r="D311" s="5"/>
      <c r="E311" s="5"/>
    </row>
    <row r="312" spans="2:5" ht="15.75" customHeight="1" x14ac:dyDescent="0.2">
      <c r="B312" s="5"/>
      <c r="D312" s="5"/>
      <c r="E312" s="5"/>
    </row>
    <row r="313" spans="2:5" ht="15.75" customHeight="1" x14ac:dyDescent="0.2">
      <c r="B313" s="5"/>
      <c r="D313" s="5"/>
      <c r="E313" s="5"/>
    </row>
    <row r="314" spans="2:5" ht="15.75" customHeight="1" x14ac:dyDescent="0.2">
      <c r="B314" s="5"/>
      <c r="D314" s="5"/>
      <c r="E314" s="5"/>
    </row>
    <row r="315" spans="2:5" ht="15.75" customHeight="1" x14ac:dyDescent="0.2">
      <c r="B315" s="5"/>
      <c r="D315" s="5"/>
      <c r="E315" s="5"/>
    </row>
    <row r="316" spans="2:5" ht="15.75" customHeight="1" x14ac:dyDescent="0.2">
      <c r="B316" s="5"/>
      <c r="D316" s="5"/>
      <c r="E316" s="5"/>
    </row>
    <row r="317" spans="2:5" ht="15.75" customHeight="1" x14ac:dyDescent="0.2">
      <c r="B317" s="5"/>
      <c r="D317" s="5"/>
      <c r="E317" s="5"/>
    </row>
    <row r="318" spans="2:5" ht="15.75" customHeight="1" x14ac:dyDescent="0.2">
      <c r="B318" s="5"/>
      <c r="D318" s="5"/>
      <c r="E318" s="5"/>
    </row>
    <row r="319" spans="2:5" ht="15.75" customHeight="1" x14ac:dyDescent="0.2">
      <c r="B319" s="5"/>
      <c r="D319" s="5"/>
      <c r="E319" s="5"/>
    </row>
    <row r="320" spans="2:5" ht="15.75" customHeight="1" x14ac:dyDescent="0.2">
      <c r="B320" s="5"/>
      <c r="D320" s="5"/>
      <c r="E320" s="5"/>
    </row>
    <row r="321" spans="2:5" ht="15.75" customHeight="1" x14ac:dyDescent="0.2">
      <c r="B321" s="5"/>
      <c r="D321" s="5"/>
      <c r="E321" s="5"/>
    </row>
    <row r="322" spans="2:5" ht="15.75" customHeight="1" x14ac:dyDescent="0.2">
      <c r="B322" s="5"/>
      <c r="D322" s="5"/>
      <c r="E322" s="5"/>
    </row>
    <row r="323" spans="2:5" ht="15.75" customHeight="1" x14ac:dyDescent="0.2">
      <c r="B323" s="5"/>
      <c r="D323" s="5"/>
      <c r="E323" s="5"/>
    </row>
    <row r="324" spans="2:5" ht="15.75" customHeight="1" x14ac:dyDescent="0.2">
      <c r="B324" s="5"/>
      <c r="D324" s="5"/>
      <c r="E324" s="5"/>
    </row>
    <row r="325" spans="2:5" ht="15.75" customHeight="1" x14ac:dyDescent="0.2">
      <c r="B325" s="5"/>
      <c r="D325" s="5"/>
      <c r="E325" s="5"/>
    </row>
    <row r="326" spans="2:5" ht="15.75" customHeight="1" x14ac:dyDescent="0.2">
      <c r="B326" s="5"/>
      <c r="D326" s="5"/>
      <c r="E326" s="5"/>
    </row>
    <row r="327" spans="2:5" ht="15.75" customHeight="1" x14ac:dyDescent="0.2">
      <c r="B327" s="5"/>
      <c r="D327" s="5"/>
      <c r="E327" s="5"/>
    </row>
    <row r="328" spans="2:5" ht="15.75" customHeight="1" x14ac:dyDescent="0.2">
      <c r="B328" s="5"/>
      <c r="D328" s="5"/>
      <c r="E328" s="5"/>
    </row>
    <row r="329" spans="2:5" ht="15.75" customHeight="1" x14ac:dyDescent="0.2">
      <c r="B329" s="5"/>
      <c r="D329" s="5"/>
      <c r="E329" s="5"/>
    </row>
    <row r="330" spans="2:5" ht="15.75" customHeight="1" x14ac:dyDescent="0.2">
      <c r="B330" s="5"/>
      <c r="D330" s="5"/>
      <c r="E330" s="5"/>
    </row>
    <row r="331" spans="2:5" ht="15.75" customHeight="1" x14ac:dyDescent="0.2">
      <c r="B331" s="5"/>
      <c r="D331" s="5"/>
      <c r="E331" s="5"/>
    </row>
    <row r="332" spans="2:5" ht="15.75" customHeight="1" x14ac:dyDescent="0.2">
      <c r="B332" s="5"/>
      <c r="D332" s="5"/>
      <c r="E332" s="5"/>
    </row>
    <row r="333" spans="2:5" ht="15.75" customHeight="1" x14ac:dyDescent="0.2">
      <c r="B333" s="5"/>
      <c r="D333" s="5"/>
      <c r="E333" s="5"/>
    </row>
    <row r="334" spans="2:5" ht="15.75" customHeight="1" x14ac:dyDescent="0.2">
      <c r="B334" s="5"/>
      <c r="D334" s="5"/>
      <c r="E334" s="5"/>
    </row>
    <row r="335" spans="2:5" ht="15.75" customHeight="1" x14ac:dyDescent="0.2">
      <c r="B335" s="5"/>
      <c r="D335" s="5"/>
      <c r="E335" s="5"/>
    </row>
    <row r="336" spans="2:5" ht="15.75" customHeight="1" x14ac:dyDescent="0.2">
      <c r="B336" s="5"/>
      <c r="D336" s="5"/>
      <c r="E336" s="5"/>
    </row>
    <row r="337" spans="2:5" ht="15.75" customHeight="1" x14ac:dyDescent="0.2">
      <c r="B337" s="5"/>
      <c r="D337" s="5"/>
      <c r="E337" s="5"/>
    </row>
    <row r="338" spans="2:5" ht="15.75" customHeight="1" x14ac:dyDescent="0.2">
      <c r="B338" s="5"/>
      <c r="D338" s="5"/>
      <c r="E338" s="5"/>
    </row>
    <row r="339" spans="2:5" ht="15.75" customHeight="1" x14ac:dyDescent="0.2">
      <c r="B339" s="5"/>
      <c r="D339" s="5"/>
      <c r="E339" s="5"/>
    </row>
    <row r="340" spans="2:5" ht="15.75" customHeight="1" x14ac:dyDescent="0.2">
      <c r="B340" s="5"/>
      <c r="D340" s="5"/>
      <c r="E340" s="5"/>
    </row>
    <row r="341" spans="2:5" ht="15.75" customHeight="1" x14ac:dyDescent="0.2">
      <c r="B341" s="5"/>
      <c r="D341" s="5"/>
      <c r="E341" s="5"/>
    </row>
    <row r="342" spans="2:5" ht="15.75" customHeight="1" x14ac:dyDescent="0.2">
      <c r="B342" s="5"/>
      <c r="D342" s="5"/>
      <c r="E342" s="5"/>
    </row>
    <row r="343" spans="2:5" ht="15.75" customHeight="1" x14ac:dyDescent="0.2">
      <c r="B343" s="5"/>
      <c r="D343" s="5"/>
      <c r="E343" s="5"/>
    </row>
    <row r="344" spans="2:5" ht="15.75" customHeight="1" x14ac:dyDescent="0.2">
      <c r="B344" s="5"/>
      <c r="D344" s="5"/>
      <c r="E344" s="5"/>
    </row>
    <row r="345" spans="2:5" ht="15.75" customHeight="1" x14ac:dyDescent="0.2">
      <c r="B345" s="5"/>
      <c r="D345" s="5"/>
      <c r="E345" s="5"/>
    </row>
    <row r="346" spans="2:5" ht="15.75" customHeight="1" x14ac:dyDescent="0.2">
      <c r="B346" s="5"/>
      <c r="D346" s="5"/>
      <c r="E346" s="5"/>
    </row>
    <row r="347" spans="2:5" ht="15.75" customHeight="1" x14ac:dyDescent="0.2">
      <c r="B347" s="5"/>
      <c r="D347" s="5"/>
      <c r="E347" s="5"/>
    </row>
    <row r="348" spans="2:5" ht="15.75" customHeight="1" x14ac:dyDescent="0.2">
      <c r="B348" s="5"/>
      <c r="D348" s="5"/>
      <c r="E348" s="5"/>
    </row>
    <row r="349" spans="2:5" ht="15.75" customHeight="1" x14ac:dyDescent="0.2">
      <c r="B349" s="5"/>
      <c r="D349" s="5"/>
      <c r="E349" s="5"/>
    </row>
    <row r="350" spans="2:5" ht="15.75" customHeight="1" x14ac:dyDescent="0.2">
      <c r="B350" s="5"/>
      <c r="D350" s="5"/>
      <c r="E350" s="5"/>
    </row>
    <row r="351" spans="2:5" ht="15.75" customHeight="1" x14ac:dyDescent="0.2">
      <c r="B351" s="5"/>
      <c r="D351" s="5"/>
      <c r="E351" s="5"/>
    </row>
    <row r="352" spans="2:5" ht="15.75" customHeight="1" x14ac:dyDescent="0.2">
      <c r="B352" s="5"/>
      <c r="D352" s="5"/>
      <c r="E352" s="5"/>
    </row>
    <row r="353" spans="2:5" ht="15.75" customHeight="1" x14ac:dyDescent="0.2">
      <c r="B353" s="5"/>
      <c r="D353" s="5"/>
      <c r="E353" s="5"/>
    </row>
    <row r="354" spans="2:5" ht="15.75" customHeight="1" x14ac:dyDescent="0.2">
      <c r="B354" s="5"/>
      <c r="D354" s="5"/>
      <c r="E354" s="5"/>
    </row>
    <row r="355" spans="2:5" ht="15.75" customHeight="1" x14ac:dyDescent="0.2">
      <c r="B355" s="5"/>
      <c r="D355" s="5"/>
      <c r="E355" s="5"/>
    </row>
    <row r="356" spans="2:5" ht="15.75" customHeight="1" x14ac:dyDescent="0.2">
      <c r="B356" s="5"/>
      <c r="D356" s="5"/>
      <c r="E356" s="5"/>
    </row>
    <row r="357" spans="2:5" ht="15.75" customHeight="1" x14ac:dyDescent="0.2">
      <c r="B357" s="5"/>
      <c r="D357" s="5"/>
      <c r="E357" s="5"/>
    </row>
    <row r="358" spans="2:5" ht="15.75" customHeight="1" x14ac:dyDescent="0.2">
      <c r="B358" s="5"/>
      <c r="D358" s="5"/>
      <c r="E358" s="5"/>
    </row>
    <row r="359" spans="2:5" ht="15.75" customHeight="1" x14ac:dyDescent="0.2">
      <c r="B359" s="5"/>
      <c r="D359" s="5"/>
      <c r="E359" s="5"/>
    </row>
    <row r="360" spans="2:5" ht="15.75" customHeight="1" x14ac:dyDescent="0.2">
      <c r="B360" s="5"/>
      <c r="D360" s="5"/>
      <c r="E360" s="5"/>
    </row>
    <row r="361" spans="2:5" ht="15.75" customHeight="1" x14ac:dyDescent="0.2">
      <c r="B361" s="5"/>
      <c r="D361" s="5"/>
      <c r="E361" s="5"/>
    </row>
    <row r="362" spans="2:5" ht="15.75" customHeight="1" x14ac:dyDescent="0.2">
      <c r="B362" s="5"/>
      <c r="D362" s="5"/>
      <c r="E362" s="5"/>
    </row>
    <row r="363" spans="2:5" ht="15.75" customHeight="1" x14ac:dyDescent="0.2">
      <c r="B363" s="5"/>
      <c r="D363" s="5"/>
      <c r="E363" s="5"/>
    </row>
    <row r="364" spans="2:5" ht="15.75" customHeight="1" x14ac:dyDescent="0.2">
      <c r="B364" s="5"/>
      <c r="D364" s="5"/>
      <c r="E364" s="5"/>
    </row>
    <row r="365" spans="2:5" ht="15.75" customHeight="1" x14ac:dyDescent="0.2">
      <c r="B365" s="5"/>
      <c r="D365" s="5"/>
      <c r="E365" s="5"/>
    </row>
    <row r="366" spans="2:5" ht="15.75" customHeight="1" x14ac:dyDescent="0.2">
      <c r="B366" s="5"/>
      <c r="D366" s="5"/>
      <c r="E366" s="5"/>
    </row>
    <row r="367" spans="2:5" ht="15.75" customHeight="1" x14ac:dyDescent="0.2">
      <c r="B367" s="5"/>
      <c r="D367" s="5"/>
      <c r="E367" s="5"/>
    </row>
    <row r="368" spans="2:5" ht="15.75" customHeight="1" x14ac:dyDescent="0.2">
      <c r="B368" s="5"/>
      <c r="D368" s="5"/>
      <c r="E368" s="5"/>
    </row>
    <row r="369" spans="2:5" ht="15.75" customHeight="1" x14ac:dyDescent="0.2">
      <c r="B369" s="5"/>
      <c r="D369" s="5"/>
      <c r="E369" s="5"/>
    </row>
    <row r="370" spans="2:5" ht="15.75" customHeight="1" x14ac:dyDescent="0.2">
      <c r="B370" s="5"/>
      <c r="D370" s="5"/>
      <c r="E370" s="5"/>
    </row>
    <row r="371" spans="2:5" ht="15.75" customHeight="1" x14ac:dyDescent="0.2">
      <c r="B371" s="5"/>
      <c r="D371" s="5"/>
      <c r="E371" s="5"/>
    </row>
    <row r="372" spans="2:5" ht="15.75" customHeight="1" x14ac:dyDescent="0.2">
      <c r="B372" s="5"/>
      <c r="D372" s="5"/>
      <c r="E372" s="5"/>
    </row>
    <row r="373" spans="2:5" ht="15.75" customHeight="1" x14ac:dyDescent="0.2">
      <c r="B373" s="5"/>
      <c r="D373" s="5"/>
      <c r="E373" s="5"/>
    </row>
    <row r="374" spans="2:5" ht="15.75" customHeight="1" x14ac:dyDescent="0.2">
      <c r="B374" s="5"/>
      <c r="D374" s="5"/>
      <c r="E374" s="5"/>
    </row>
    <row r="375" spans="2:5" ht="15.75" customHeight="1" x14ac:dyDescent="0.2">
      <c r="B375" s="5"/>
      <c r="D375" s="5"/>
      <c r="E375" s="5"/>
    </row>
    <row r="376" spans="2:5" ht="15.75" customHeight="1" x14ac:dyDescent="0.2">
      <c r="B376" s="5"/>
      <c r="D376" s="5"/>
      <c r="E376" s="5"/>
    </row>
    <row r="377" spans="2:5" ht="15.75" customHeight="1" x14ac:dyDescent="0.2">
      <c r="B377" s="5"/>
      <c r="D377" s="5"/>
      <c r="E377" s="5"/>
    </row>
    <row r="378" spans="2:5" ht="15.75" customHeight="1" x14ac:dyDescent="0.2">
      <c r="B378" s="5"/>
      <c r="D378" s="5"/>
      <c r="E378" s="5"/>
    </row>
    <row r="379" spans="2:5" ht="15.75" customHeight="1" x14ac:dyDescent="0.2">
      <c r="B379" s="5"/>
      <c r="D379" s="5"/>
      <c r="E379" s="5"/>
    </row>
    <row r="380" spans="2:5" ht="15.75" customHeight="1" x14ac:dyDescent="0.2">
      <c r="B380" s="5"/>
      <c r="D380" s="5"/>
      <c r="E380" s="5"/>
    </row>
    <row r="381" spans="2:5" ht="15.75" customHeight="1" x14ac:dyDescent="0.2">
      <c r="B381" s="5"/>
      <c r="D381" s="5"/>
      <c r="E381" s="5"/>
    </row>
    <row r="382" spans="2:5" ht="15.75" customHeight="1" x14ac:dyDescent="0.2">
      <c r="B382" s="5"/>
      <c r="D382" s="5"/>
      <c r="E382" s="5"/>
    </row>
    <row r="383" spans="2:5" ht="15.75" customHeight="1" x14ac:dyDescent="0.2">
      <c r="B383" s="5"/>
      <c r="D383" s="5"/>
      <c r="E383" s="5"/>
    </row>
    <row r="384" spans="2:5" ht="15.75" customHeight="1" x14ac:dyDescent="0.2">
      <c r="B384" s="5"/>
      <c r="D384" s="5"/>
      <c r="E384" s="5"/>
    </row>
    <row r="385" spans="2:5" ht="15.75" customHeight="1" x14ac:dyDescent="0.2">
      <c r="B385" s="5"/>
      <c r="D385" s="5"/>
      <c r="E385" s="5"/>
    </row>
    <row r="386" spans="2:5" ht="15.75" customHeight="1" x14ac:dyDescent="0.2">
      <c r="B386" s="5"/>
      <c r="D386" s="5"/>
      <c r="E386" s="5"/>
    </row>
    <row r="387" spans="2:5" ht="15.75" customHeight="1" x14ac:dyDescent="0.2">
      <c r="B387" s="5"/>
      <c r="D387" s="5"/>
      <c r="E387" s="5"/>
    </row>
    <row r="388" spans="2:5" ht="15.75" customHeight="1" x14ac:dyDescent="0.2">
      <c r="B388" s="5"/>
      <c r="D388" s="5"/>
      <c r="E388" s="5"/>
    </row>
    <row r="389" spans="2:5" ht="15.75" customHeight="1" x14ac:dyDescent="0.2">
      <c r="B389" s="5"/>
      <c r="D389" s="5"/>
      <c r="E389" s="5"/>
    </row>
    <row r="390" spans="2:5" ht="15.75" customHeight="1" x14ac:dyDescent="0.2">
      <c r="B390" s="5"/>
      <c r="D390" s="5"/>
      <c r="E390" s="5"/>
    </row>
    <row r="391" spans="2:5" ht="15.75" customHeight="1" x14ac:dyDescent="0.2">
      <c r="B391" s="5"/>
      <c r="D391" s="5"/>
      <c r="E391" s="5"/>
    </row>
    <row r="392" spans="2:5" ht="15.75" customHeight="1" x14ac:dyDescent="0.2">
      <c r="B392" s="5"/>
      <c r="D392" s="5"/>
      <c r="E392" s="5"/>
    </row>
    <row r="393" spans="2:5" ht="15.75" customHeight="1" x14ac:dyDescent="0.2">
      <c r="B393" s="5"/>
      <c r="D393" s="5"/>
      <c r="E393" s="5"/>
    </row>
    <row r="394" spans="2:5" ht="15.75" customHeight="1" x14ac:dyDescent="0.2">
      <c r="B394" s="5"/>
      <c r="D394" s="5"/>
      <c r="E394" s="5"/>
    </row>
    <row r="395" spans="2:5" ht="15.75" customHeight="1" x14ac:dyDescent="0.2">
      <c r="B395" s="5"/>
      <c r="D395" s="5"/>
      <c r="E395" s="5"/>
    </row>
    <row r="396" spans="2:5" ht="15.75" customHeight="1" x14ac:dyDescent="0.2">
      <c r="B396" s="5"/>
      <c r="D396" s="5"/>
      <c r="E396" s="5"/>
    </row>
    <row r="397" spans="2:5" ht="15.75" customHeight="1" x14ac:dyDescent="0.2">
      <c r="B397" s="5"/>
      <c r="D397" s="5"/>
      <c r="E397" s="5"/>
    </row>
    <row r="398" spans="2:5" ht="15.75" customHeight="1" x14ac:dyDescent="0.2">
      <c r="B398" s="5"/>
      <c r="D398" s="5"/>
      <c r="E398" s="5"/>
    </row>
    <row r="399" spans="2:5" ht="15.75" customHeight="1" x14ac:dyDescent="0.2">
      <c r="B399" s="5"/>
      <c r="D399" s="5"/>
      <c r="E399" s="5"/>
    </row>
    <row r="400" spans="2:5" ht="15.75" customHeight="1" x14ac:dyDescent="0.2">
      <c r="B400" s="5"/>
      <c r="D400" s="5"/>
      <c r="E400" s="5"/>
    </row>
    <row r="401" spans="2:5" ht="15.75" customHeight="1" x14ac:dyDescent="0.2">
      <c r="B401" s="5"/>
      <c r="D401" s="5"/>
      <c r="E401" s="5"/>
    </row>
    <row r="402" spans="2:5" ht="15.75" customHeight="1" x14ac:dyDescent="0.2">
      <c r="B402" s="5"/>
      <c r="D402" s="5"/>
      <c r="E402" s="5"/>
    </row>
    <row r="403" spans="2:5" ht="15.75" customHeight="1" x14ac:dyDescent="0.2">
      <c r="B403" s="5"/>
      <c r="D403" s="5"/>
      <c r="E403" s="5"/>
    </row>
    <row r="404" spans="2:5" ht="15.75" customHeight="1" x14ac:dyDescent="0.2">
      <c r="B404" s="5"/>
      <c r="D404" s="5"/>
      <c r="E404" s="5"/>
    </row>
    <row r="405" spans="2:5" ht="15.75" customHeight="1" x14ac:dyDescent="0.2">
      <c r="B405" s="5"/>
      <c r="D405" s="5"/>
      <c r="E405" s="5"/>
    </row>
    <row r="406" spans="2:5" ht="15.75" customHeight="1" x14ac:dyDescent="0.2">
      <c r="B406" s="5"/>
      <c r="D406" s="5"/>
      <c r="E406" s="5"/>
    </row>
    <row r="407" spans="2:5" ht="15.75" customHeight="1" x14ac:dyDescent="0.2">
      <c r="B407" s="5"/>
      <c r="D407" s="5"/>
      <c r="E407" s="5"/>
    </row>
    <row r="408" spans="2:5" ht="15.75" customHeight="1" x14ac:dyDescent="0.2">
      <c r="B408" s="5"/>
      <c r="D408" s="5"/>
      <c r="E408" s="5"/>
    </row>
    <row r="409" spans="2:5" ht="15.75" customHeight="1" x14ac:dyDescent="0.2">
      <c r="B409" s="5"/>
      <c r="D409" s="5"/>
      <c r="E409" s="5"/>
    </row>
    <row r="410" spans="2:5" ht="15.75" customHeight="1" x14ac:dyDescent="0.2">
      <c r="B410" s="5"/>
      <c r="D410" s="5"/>
      <c r="E410" s="5"/>
    </row>
    <row r="411" spans="2:5" ht="15.75" customHeight="1" x14ac:dyDescent="0.2">
      <c r="B411" s="5"/>
      <c r="D411" s="5"/>
      <c r="E411" s="5"/>
    </row>
    <row r="412" spans="2:5" ht="15.75" customHeight="1" x14ac:dyDescent="0.2">
      <c r="B412" s="5"/>
      <c r="D412" s="5"/>
      <c r="E412" s="5"/>
    </row>
    <row r="413" spans="2:5" ht="15.75" customHeight="1" x14ac:dyDescent="0.2">
      <c r="B413" s="5"/>
      <c r="D413" s="5"/>
      <c r="E413" s="5"/>
    </row>
    <row r="414" spans="2:5" ht="15.75" customHeight="1" x14ac:dyDescent="0.2">
      <c r="B414" s="5"/>
      <c r="D414" s="5"/>
      <c r="E414" s="5"/>
    </row>
    <row r="415" spans="2:5" ht="15.75" customHeight="1" x14ac:dyDescent="0.2">
      <c r="B415" s="5"/>
      <c r="D415" s="5"/>
      <c r="E415" s="5"/>
    </row>
    <row r="416" spans="2:5" ht="15.75" customHeight="1" x14ac:dyDescent="0.2">
      <c r="B416" s="5"/>
      <c r="D416" s="5"/>
      <c r="E416" s="5"/>
    </row>
    <row r="417" spans="2:5" ht="15.75" customHeight="1" x14ac:dyDescent="0.2">
      <c r="B417" s="5"/>
      <c r="D417" s="5"/>
      <c r="E417" s="5"/>
    </row>
    <row r="418" spans="2:5" ht="15.75" customHeight="1" x14ac:dyDescent="0.2">
      <c r="B418" s="5"/>
      <c r="D418" s="5"/>
      <c r="E418" s="5"/>
    </row>
    <row r="419" spans="2:5" ht="15.75" customHeight="1" x14ac:dyDescent="0.2">
      <c r="B419" s="5"/>
      <c r="D419" s="5"/>
      <c r="E419" s="5"/>
    </row>
    <row r="420" spans="2:5" ht="15.75" customHeight="1" x14ac:dyDescent="0.2">
      <c r="B420" s="5"/>
      <c r="D420" s="5"/>
      <c r="E420" s="5"/>
    </row>
    <row r="421" spans="2:5" ht="15.75" customHeight="1" x14ac:dyDescent="0.2">
      <c r="B421" s="5"/>
      <c r="D421" s="5"/>
      <c r="E421" s="5"/>
    </row>
    <row r="422" spans="2:5" ht="15.75" customHeight="1" x14ac:dyDescent="0.2">
      <c r="B422" s="5"/>
      <c r="D422" s="5"/>
      <c r="E422" s="5"/>
    </row>
    <row r="423" spans="2:5" ht="15.75" customHeight="1" x14ac:dyDescent="0.2">
      <c r="B423" s="5"/>
      <c r="D423" s="5"/>
      <c r="E423" s="5"/>
    </row>
    <row r="424" spans="2:5" ht="15.75" customHeight="1" x14ac:dyDescent="0.2">
      <c r="B424" s="5"/>
      <c r="D424" s="5"/>
      <c r="E424" s="5"/>
    </row>
    <row r="425" spans="2:5" ht="15.75" customHeight="1" x14ac:dyDescent="0.2">
      <c r="B425" s="5"/>
      <c r="D425" s="5"/>
      <c r="E425" s="5"/>
    </row>
    <row r="426" spans="2:5" ht="15.75" customHeight="1" x14ac:dyDescent="0.2">
      <c r="B426" s="5"/>
      <c r="D426" s="5"/>
      <c r="E426" s="5"/>
    </row>
    <row r="427" spans="2:5" ht="15.75" customHeight="1" x14ac:dyDescent="0.2">
      <c r="B427" s="5"/>
      <c r="D427" s="5"/>
      <c r="E427" s="5"/>
    </row>
    <row r="428" spans="2:5" ht="15.75" customHeight="1" x14ac:dyDescent="0.2">
      <c r="B428" s="5"/>
      <c r="D428" s="5"/>
      <c r="E428" s="5"/>
    </row>
    <row r="429" spans="2:5" ht="15.75" customHeight="1" x14ac:dyDescent="0.2">
      <c r="B429" s="5"/>
      <c r="D429" s="5"/>
      <c r="E429" s="5"/>
    </row>
    <row r="430" spans="2:5" ht="15.75" customHeight="1" x14ac:dyDescent="0.2">
      <c r="B430" s="5"/>
      <c r="D430" s="5"/>
      <c r="E430" s="5"/>
    </row>
    <row r="431" spans="2:5" ht="15.75" customHeight="1" x14ac:dyDescent="0.2">
      <c r="B431" s="5"/>
      <c r="D431" s="5"/>
      <c r="E431" s="5"/>
    </row>
    <row r="432" spans="2:5" ht="15.75" customHeight="1" x14ac:dyDescent="0.2">
      <c r="B432" s="5"/>
      <c r="D432" s="5"/>
      <c r="E432" s="5"/>
    </row>
    <row r="433" spans="2:5" ht="15.75" customHeight="1" x14ac:dyDescent="0.2">
      <c r="B433" s="5"/>
      <c r="D433" s="5"/>
      <c r="E433" s="5"/>
    </row>
    <row r="434" spans="2:5" ht="15.75" customHeight="1" x14ac:dyDescent="0.2">
      <c r="B434" s="5"/>
      <c r="D434" s="5"/>
      <c r="E434" s="5"/>
    </row>
    <row r="435" spans="2:5" ht="15.75" customHeight="1" x14ac:dyDescent="0.2">
      <c r="B435" s="5"/>
      <c r="D435" s="5"/>
      <c r="E435" s="5"/>
    </row>
    <row r="436" spans="2:5" ht="15.75" customHeight="1" x14ac:dyDescent="0.2">
      <c r="B436" s="5"/>
      <c r="D436" s="5"/>
      <c r="E436" s="5"/>
    </row>
    <row r="437" spans="2:5" ht="15.75" customHeight="1" x14ac:dyDescent="0.2">
      <c r="B437" s="5"/>
      <c r="D437" s="5"/>
      <c r="E437" s="5"/>
    </row>
    <row r="438" spans="2:5" ht="15.75" customHeight="1" x14ac:dyDescent="0.2">
      <c r="B438" s="5"/>
      <c r="D438" s="5"/>
      <c r="E438" s="5"/>
    </row>
    <row r="439" spans="2:5" ht="15.75" customHeight="1" x14ac:dyDescent="0.2">
      <c r="B439" s="5"/>
      <c r="D439" s="5"/>
      <c r="E439" s="5"/>
    </row>
    <row r="440" spans="2:5" ht="15.75" customHeight="1" x14ac:dyDescent="0.2">
      <c r="B440" s="5"/>
      <c r="D440" s="5"/>
      <c r="E440" s="5"/>
    </row>
    <row r="441" spans="2:5" ht="15.75" customHeight="1" x14ac:dyDescent="0.2">
      <c r="B441" s="5"/>
      <c r="D441" s="5"/>
      <c r="E441" s="5"/>
    </row>
    <row r="442" spans="2:5" ht="15.75" customHeight="1" x14ac:dyDescent="0.2">
      <c r="B442" s="5"/>
      <c r="D442" s="5"/>
      <c r="E442" s="5"/>
    </row>
    <row r="443" spans="2:5" ht="15.75" customHeight="1" x14ac:dyDescent="0.2">
      <c r="B443" s="5"/>
      <c r="D443" s="5"/>
      <c r="E443" s="5"/>
    </row>
    <row r="444" spans="2:5" ht="15.75" customHeight="1" x14ac:dyDescent="0.2">
      <c r="B444" s="5"/>
      <c r="D444" s="5"/>
      <c r="E444" s="5"/>
    </row>
    <row r="445" spans="2:5" ht="15.75" customHeight="1" x14ac:dyDescent="0.2">
      <c r="B445" s="5"/>
      <c r="D445" s="5"/>
      <c r="E445" s="5"/>
    </row>
    <row r="446" spans="2:5" ht="15.75" customHeight="1" x14ac:dyDescent="0.2">
      <c r="B446" s="5"/>
      <c r="D446" s="5"/>
      <c r="E446" s="5"/>
    </row>
    <row r="447" spans="2:5" ht="15.75" customHeight="1" x14ac:dyDescent="0.2">
      <c r="B447" s="5"/>
      <c r="D447" s="5"/>
      <c r="E447" s="5"/>
    </row>
    <row r="448" spans="2:5" ht="15.75" customHeight="1" x14ac:dyDescent="0.2">
      <c r="B448" s="5"/>
      <c r="D448" s="5"/>
      <c r="E448" s="5"/>
    </row>
    <row r="449" spans="2:5" ht="15.75" customHeight="1" x14ac:dyDescent="0.2">
      <c r="B449" s="5"/>
      <c r="D449" s="5"/>
      <c r="E449" s="5"/>
    </row>
    <row r="450" spans="2:5" ht="15.75" customHeight="1" x14ac:dyDescent="0.2">
      <c r="B450" s="5"/>
      <c r="D450" s="5"/>
      <c r="E450" s="5"/>
    </row>
    <row r="451" spans="2:5" ht="15.75" customHeight="1" x14ac:dyDescent="0.2">
      <c r="B451" s="5"/>
      <c r="D451" s="5"/>
      <c r="E451" s="5"/>
    </row>
    <row r="452" spans="2:5" ht="15.75" customHeight="1" x14ac:dyDescent="0.2">
      <c r="B452" s="5"/>
      <c r="D452" s="5"/>
      <c r="E452" s="5"/>
    </row>
    <row r="453" spans="2:5" ht="15.75" customHeight="1" x14ac:dyDescent="0.2">
      <c r="B453" s="5"/>
      <c r="D453" s="5"/>
      <c r="E453" s="5"/>
    </row>
    <row r="454" spans="2:5" ht="15.75" customHeight="1" x14ac:dyDescent="0.2">
      <c r="B454" s="5"/>
      <c r="D454" s="5"/>
      <c r="E454" s="5"/>
    </row>
    <row r="455" spans="2:5" ht="15.75" customHeight="1" x14ac:dyDescent="0.2">
      <c r="B455" s="5"/>
      <c r="D455" s="5"/>
      <c r="E455" s="5"/>
    </row>
    <row r="456" spans="2:5" ht="15.75" customHeight="1" x14ac:dyDescent="0.2">
      <c r="B456" s="5"/>
      <c r="D456" s="5"/>
      <c r="E456" s="5"/>
    </row>
    <row r="457" spans="2:5" ht="15.75" customHeight="1" x14ac:dyDescent="0.2">
      <c r="B457" s="5"/>
      <c r="D457" s="5"/>
      <c r="E457" s="5"/>
    </row>
    <row r="458" spans="2:5" ht="15.75" customHeight="1" x14ac:dyDescent="0.2">
      <c r="B458" s="5"/>
      <c r="D458" s="5"/>
      <c r="E458" s="5"/>
    </row>
    <row r="459" spans="2:5" ht="15.75" customHeight="1" x14ac:dyDescent="0.2">
      <c r="B459" s="5"/>
      <c r="D459" s="5"/>
      <c r="E459" s="5"/>
    </row>
    <row r="460" spans="2:5" ht="15.75" customHeight="1" x14ac:dyDescent="0.2">
      <c r="B460" s="5"/>
      <c r="D460" s="5"/>
      <c r="E460" s="5"/>
    </row>
    <row r="461" spans="2:5" ht="15.75" customHeight="1" x14ac:dyDescent="0.2">
      <c r="B461" s="5"/>
      <c r="D461" s="5"/>
      <c r="E461" s="5"/>
    </row>
    <row r="462" spans="2:5" ht="15.75" customHeight="1" x14ac:dyDescent="0.2">
      <c r="B462" s="5"/>
      <c r="D462" s="5"/>
      <c r="E462" s="5"/>
    </row>
    <row r="463" spans="2:5" ht="15.75" customHeight="1" x14ac:dyDescent="0.2">
      <c r="B463" s="5"/>
      <c r="D463" s="5"/>
      <c r="E463" s="5"/>
    </row>
    <row r="464" spans="2:5" ht="15.75" customHeight="1" x14ac:dyDescent="0.2">
      <c r="B464" s="5"/>
      <c r="D464" s="5"/>
      <c r="E464" s="5"/>
    </row>
    <row r="465" spans="2:5" ht="15.75" customHeight="1" x14ac:dyDescent="0.2">
      <c r="B465" s="5"/>
      <c r="D465" s="5"/>
      <c r="E465" s="5"/>
    </row>
    <row r="466" spans="2:5" ht="15.75" customHeight="1" x14ac:dyDescent="0.2">
      <c r="B466" s="5"/>
      <c r="D466" s="5"/>
      <c r="E466" s="5"/>
    </row>
    <row r="467" spans="2:5" ht="15.75" customHeight="1" x14ac:dyDescent="0.2">
      <c r="B467" s="5"/>
      <c r="D467" s="5"/>
      <c r="E467" s="5"/>
    </row>
    <row r="468" spans="2:5" ht="15.75" customHeight="1" x14ac:dyDescent="0.2">
      <c r="B468" s="5"/>
      <c r="D468" s="5"/>
      <c r="E468" s="5"/>
    </row>
    <row r="469" spans="2:5" ht="15.75" customHeight="1" x14ac:dyDescent="0.2">
      <c r="B469" s="5"/>
      <c r="D469" s="5"/>
      <c r="E469" s="5"/>
    </row>
    <row r="470" spans="2:5" ht="15.75" customHeight="1" x14ac:dyDescent="0.2">
      <c r="B470" s="5"/>
      <c r="D470" s="5"/>
      <c r="E470" s="5"/>
    </row>
    <row r="471" spans="2:5" ht="15.75" customHeight="1" x14ac:dyDescent="0.2">
      <c r="B471" s="5"/>
      <c r="D471" s="5"/>
      <c r="E471" s="5"/>
    </row>
    <row r="472" spans="2:5" ht="15.75" customHeight="1" x14ac:dyDescent="0.2">
      <c r="B472" s="5"/>
      <c r="D472" s="5"/>
      <c r="E472" s="5"/>
    </row>
    <row r="473" spans="2:5" ht="15.75" customHeight="1" x14ac:dyDescent="0.2">
      <c r="B473" s="5"/>
      <c r="D473" s="5"/>
      <c r="E473" s="5"/>
    </row>
    <row r="474" spans="2:5" ht="15.75" customHeight="1" x14ac:dyDescent="0.2">
      <c r="B474" s="5"/>
      <c r="D474" s="5"/>
      <c r="E474" s="5"/>
    </row>
    <row r="475" spans="2:5" ht="15.75" customHeight="1" x14ac:dyDescent="0.2">
      <c r="B475" s="5"/>
      <c r="D475" s="5"/>
      <c r="E475" s="5"/>
    </row>
    <row r="476" spans="2:5" ht="15.75" customHeight="1" x14ac:dyDescent="0.2">
      <c r="B476" s="5"/>
      <c r="D476" s="5"/>
      <c r="E476" s="5"/>
    </row>
    <row r="477" spans="2:5" ht="15.75" customHeight="1" x14ac:dyDescent="0.2">
      <c r="B477" s="5"/>
      <c r="D477" s="5"/>
      <c r="E477" s="5"/>
    </row>
    <row r="478" spans="2:5" ht="15.75" customHeight="1" x14ac:dyDescent="0.2">
      <c r="B478" s="5"/>
      <c r="D478" s="5"/>
      <c r="E478" s="5"/>
    </row>
    <row r="479" spans="2:5" ht="15.75" customHeight="1" x14ac:dyDescent="0.2">
      <c r="B479" s="5"/>
      <c r="D479" s="5"/>
      <c r="E479" s="5"/>
    </row>
    <row r="480" spans="2:5" ht="15.75" customHeight="1" x14ac:dyDescent="0.2">
      <c r="B480" s="5"/>
      <c r="D480" s="5"/>
      <c r="E480" s="5"/>
    </row>
    <row r="481" spans="2:5" ht="15.75" customHeight="1" x14ac:dyDescent="0.2">
      <c r="B481" s="5"/>
      <c r="D481" s="5"/>
      <c r="E481" s="5"/>
    </row>
    <row r="482" spans="2:5" ht="15.75" customHeight="1" x14ac:dyDescent="0.2">
      <c r="B482" s="5"/>
      <c r="D482" s="5"/>
      <c r="E482" s="5"/>
    </row>
    <row r="483" spans="2:5" ht="15.75" customHeight="1" x14ac:dyDescent="0.2">
      <c r="B483" s="5"/>
      <c r="D483" s="5"/>
      <c r="E483" s="5"/>
    </row>
    <row r="484" spans="2:5" ht="15.75" customHeight="1" x14ac:dyDescent="0.2">
      <c r="B484" s="5"/>
      <c r="D484" s="5"/>
      <c r="E484" s="5"/>
    </row>
    <row r="485" spans="2:5" ht="15.75" customHeight="1" x14ac:dyDescent="0.2">
      <c r="B485" s="5"/>
      <c r="D485" s="5"/>
      <c r="E485" s="5"/>
    </row>
    <row r="486" spans="2:5" ht="15.75" customHeight="1" x14ac:dyDescent="0.2">
      <c r="B486" s="5"/>
      <c r="D486" s="5"/>
      <c r="E486" s="5"/>
    </row>
    <row r="487" spans="2:5" ht="15.75" customHeight="1" x14ac:dyDescent="0.2">
      <c r="B487" s="5"/>
      <c r="D487" s="5"/>
      <c r="E487" s="5"/>
    </row>
    <row r="488" spans="2:5" ht="15.75" customHeight="1" x14ac:dyDescent="0.2">
      <c r="B488" s="5"/>
      <c r="D488" s="5"/>
      <c r="E488" s="5"/>
    </row>
    <row r="489" spans="2:5" ht="15.75" customHeight="1" x14ac:dyDescent="0.2">
      <c r="B489" s="5"/>
      <c r="D489" s="5"/>
      <c r="E489" s="5"/>
    </row>
    <row r="490" spans="2:5" ht="15.75" customHeight="1" x14ac:dyDescent="0.2">
      <c r="B490" s="5"/>
      <c r="D490" s="5"/>
      <c r="E490" s="5"/>
    </row>
    <row r="491" spans="2:5" ht="15.75" customHeight="1" x14ac:dyDescent="0.2">
      <c r="B491" s="5"/>
      <c r="D491" s="5"/>
      <c r="E491" s="5"/>
    </row>
    <row r="492" spans="2:5" ht="15.75" customHeight="1" x14ac:dyDescent="0.2">
      <c r="B492" s="5"/>
      <c r="D492" s="5"/>
      <c r="E492" s="5"/>
    </row>
    <row r="493" spans="2:5" ht="15.75" customHeight="1" x14ac:dyDescent="0.2">
      <c r="B493" s="5"/>
      <c r="D493" s="5"/>
      <c r="E493" s="5"/>
    </row>
    <row r="494" spans="2:5" ht="15.75" customHeight="1" x14ac:dyDescent="0.2">
      <c r="B494" s="5"/>
      <c r="D494" s="5"/>
      <c r="E494" s="5"/>
    </row>
    <row r="495" spans="2:5" ht="15.75" customHeight="1" x14ac:dyDescent="0.2">
      <c r="B495" s="5"/>
      <c r="D495" s="5"/>
      <c r="E495" s="5"/>
    </row>
    <row r="496" spans="2:5" ht="15.75" customHeight="1" x14ac:dyDescent="0.2">
      <c r="B496" s="5"/>
      <c r="D496" s="5"/>
      <c r="E496" s="5"/>
    </row>
    <row r="497" spans="2:5" ht="15.75" customHeight="1" x14ac:dyDescent="0.2">
      <c r="B497" s="5"/>
      <c r="D497" s="5"/>
      <c r="E497" s="5"/>
    </row>
    <row r="498" spans="2:5" ht="15.75" customHeight="1" x14ac:dyDescent="0.2">
      <c r="B498" s="5"/>
      <c r="D498" s="5"/>
      <c r="E498" s="5"/>
    </row>
    <row r="499" spans="2:5" ht="15.75" customHeight="1" x14ac:dyDescent="0.2">
      <c r="B499" s="5"/>
      <c r="D499" s="5"/>
      <c r="E499" s="5"/>
    </row>
    <row r="500" spans="2:5" ht="15.75" customHeight="1" x14ac:dyDescent="0.2">
      <c r="B500" s="5"/>
      <c r="D500" s="5"/>
      <c r="E500" s="5"/>
    </row>
    <row r="501" spans="2:5" ht="15.75" customHeight="1" x14ac:dyDescent="0.2">
      <c r="B501" s="5"/>
      <c r="D501" s="5"/>
      <c r="E501" s="5"/>
    </row>
    <row r="502" spans="2:5" ht="15.75" customHeight="1" x14ac:dyDescent="0.2">
      <c r="B502" s="5"/>
      <c r="D502" s="5"/>
      <c r="E502" s="5"/>
    </row>
    <row r="503" spans="2:5" ht="15.75" customHeight="1" x14ac:dyDescent="0.2">
      <c r="B503" s="5"/>
      <c r="D503" s="5"/>
      <c r="E503" s="5"/>
    </row>
    <row r="504" spans="2:5" ht="15.75" customHeight="1" x14ac:dyDescent="0.2">
      <c r="B504" s="5"/>
      <c r="D504" s="5"/>
      <c r="E504" s="5"/>
    </row>
    <row r="505" spans="2:5" ht="15.75" customHeight="1" x14ac:dyDescent="0.2">
      <c r="B505" s="5"/>
      <c r="D505" s="5"/>
      <c r="E505" s="5"/>
    </row>
    <row r="506" spans="2:5" ht="15.75" customHeight="1" x14ac:dyDescent="0.2">
      <c r="B506" s="5"/>
      <c r="D506" s="5"/>
      <c r="E506" s="5"/>
    </row>
    <row r="507" spans="2:5" ht="15.75" customHeight="1" x14ac:dyDescent="0.2">
      <c r="B507" s="5"/>
      <c r="D507" s="5"/>
      <c r="E507" s="5"/>
    </row>
    <row r="508" spans="2:5" ht="15.75" customHeight="1" x14ac:dyDescent="0.2">
      <c r="B508" s="5"/>
      <c r="D508" s="5"/>
      <c r="E508" s="5"/>
    </row>
    <row r="509" spans="2:5" ht="15.75" customHeight="1" x14ac:dyDescent="0.2">
      <c r="B509" s="5"/>
      <c r="D509" s="5"/>
      <c r="E509" s="5"/>
    </row>
    <row r="510" spans="2:5" ht="15.75" customHeight="1" x14ac:dyDescent="0.2">
      <c r="B510" s="5"/>
      <c r="D510" s="5"/>
      <c r="E510" s="5"/>
    </row>
    <row r="511" spans="2:5" ht="15.75" customHeight="1" x14ac:dyDescent="0.2">
      <c r="B511" s="5"/>
      <c r="D511" s="5"/>
      <c r="E511" s="5"/>
    </row>
    <row r="512" spans="2:5" ht="15.75" customHeight="1" x14ac:dyDescent="0.2">
      <c r="B512" s="5"/>
      <c r="D512" s="5"/>
      <c r="E512" s="5"/>
    </row>
    <row r="513" spans="2:5" ht="15.75" customHeight="1" x14ac:dyDescent="0.2">
      <c r="B513" s="5"/>
      <c r="D513" s="5"/>
      <c r="E513" s="5"/>
    </row>
    <row r="514" spans="2:5" ht="15.75" customHeight="1" x14ac:dyDescent="0.2">
      <c r="B514" s="5"/>
      <c r="D514" s="5"/>
      <c r="E514" s="5"/>
    </row>
    <row r="515" spans="2:5" ht="15.75" customHeight="1" x14ac:dyDescent="0.2">
      <c r="B515" s="5"/>
      <c r="D515" s="5"/>
      <c r="E515" s="5"/>
    </row>
    <row r="516" spans="2:5" ht="15.75" customHeight="1" x14ac:dyDescent="0.2">
      <c r="B516" s="5"/>
      <c r="D516" s="5"/>
      <c r="E516" s="5"/>
    </row>
    <row r="517" spans="2:5" ht="15.75" customHeight="1" x14ac:dyDescent="0.2">
      <c r="B517" s="5"/>
      <c r="D517" s="5"/>
      <c r="E517" s="5"/>
    </row>
    <row r="518" spans="2:5" ht="15.75" customHeight="1" x14ac:dyDescent="0.2">
      <c r="B518" s="5"/>
      <c r="D518" s="5"/>
      <c r="E518" s="5"/>
    </row>
    <row r="519" spans="2:5" ht="15.75" customHeight="1" x14ac:dyDescent="0.2">
      <c r="B519" s="5"/>
      <c r="D519" s="5"/>
      <c r="E519" s="5"/>
    </row>
    <row r="520" spans="2:5" ht="15.75" customHeight="1" x14ac:dyDescent="0.2">
      <c r="B520" s="5"/>
      <c r="D520" s="5"/>
      <c r="E520" s="5"/>
    </row>
    <row r="521" spans="2:5" ht="15.75" customHeight="1" x14ac:dyDescent="0.2">
      <c r="B521" s="5"/>
      <c r="D521" s="5"/>
      <c r="E521" s="5"/>
    </row>
    <row r="522" spans="2:5" ht="15.75" customHeight="1" x14ac:dyDescent="0.2">
      <c r="B522" s="5"/>
      <c r="D522" s="5"/>
      <c r="E522" s="5"/>
    </row>
    <row r="523" spans="2:5" ht="15.75" customHeight="1" x14ac:dyDescent="0.2">
      <c r="B523" s="5"/>
      <c r="D523" s="5"/>
      <c r="E523" s="5"/>
    </row>
    <row r="524" spans="2:5" ht="15.75" customHeight="1" x14ac:dyDescent="0.2">
      <c r="B524" s="5"/>
      <c r="D524" s="5"/>
      <c r="E524" s="5"/>
    </row>
    <row r="525" spans="2:5" ht="15.75" customHeight="1" x14ac:dyDescent="0.2">
      <c r="B525" s="5"/>
      <c r="D525" s="5"/>
      <c r="E525" s="5"/>
    </row>
    <row r="526" spans="2:5" ht="15.75" customHeight="1" x14ac:dyDescent="0.2">
      <c r="B526" s="5"/>
      <c r="D526" s="5"/>
      <c r="E526" s="5"/>
    </row>
    <row r="527" spans="2:5" ht="15.75" customHeight="1" x14ac:dyDescent="0.2">
      <c r="B527" s="5"/>
      <c r="D527" s="5"/>
      <c r="E527" s="5"/>
    </row>
    <row r="528" spans="2:5" ht="15.75" customHeight="1" x14ac:dyDescent="0.2">
      <c r="B528" s="5"/>
      <c r="D528" s="5"/>
      <c r="E528" s="5"/>
    </row>
    <row r="529" spans="2:5" ht="15.75" customHeight="1" x14ac:dyDescent="0.2">
      <c r="B529" s="5"/>
      <c r="D529" s="5"/>
      <c r="E529" s="5"/>
    </row>
    <row r="530" spans="2:5" ht="15.75" customHeight="1" x14ac:dyDescent="0.2">
      <c r="B530" s="5"/>
      <c r="D530" s="5"/>
      <c r="E530" s="5"/>
    </row>
    <row r="531" spans="2:5" ht="15.75" customHeight="1" x14ac:dyDescent="0.2">
      <c r="B531" s="5"/>
      <c r="D531" s="5"/>
      <c r="E531" s="5"/>
    </row>
    <row r="532" spans="2:5" ht="15.75" customHeight="1" x14ac:dyDescent="0.2">
      <c r="B532" s="5"/>
      <c r="D532" s="5"/>
      <c r="E532" s="5"/>
    </row>
    <row r="533" spans="2:5" ht="15.75" customHeight="1" x14ac:dyDescent="0.2">
      <c r="B533" s="5"/>
      <c r="D533" s="5"/>
      <c r="E533" s="5"/>
    </row>
    <row r="534" spans="2:5" ht="15.75" customHeight="1" x14ac:dyDescent="0.2">
      <c r="B534" s="5"/>
      <c r="D534" s="5"/>
      <c r="E534" s="5"/>
    </row>
    <row r="535" spans="2:5" ht="15.75" customHeight="1" x14ac:dyDescent="0.2">
      <c r="B535" s="5"/>
      <c r="D535" s="5"/>
      <c r="E535" s="5"/>
    </row>
    <row r="536" spans="2:5" ht="15.75" customHeight="1" x14ac:dyDescent="0.2">
      <c r="B536" s="5"/>
      <c r="D536" s="5"/>
      <c r="E536" s="5"/>
    </row>
    <row r="537" spans="2:5" ht="15.75" customHeight="1" x14ac:dyDescent="0.2">
      <c r="B537" s="5"/>
      <c r="D537" s="5"/>
      <c r="E537" s="5"/>
    </row>
    <row r="538" spans="2:5" ht="15.75" customHeight="1" x14ac:dyDescent="0.2">
      <c r="B538" s="5"/>
      <c r="D538" s="5"/>
      <c r="E538" s="5"/>
    </row>
    <row r="539" spans="2:5" ht="15.75" customHeight="1" x14ac:dyDescent="0.2">
      <c r="B539" s="5"/>
      <c r="D539" s="5"/>
      <c r="E539" s="5"/>
    </row>
    <row r="540" spans="2:5" ht="15.75" customHeight="1" x14ac:dyDescent="0.2">
      <c r="B540" s="5"/>
      <c r="D540" s="5"/>
      <c r="E540" s="5"/>
    </row>
    <row r="541" spans="2:5" ht="15.75" customHeight="1" x14ac:dyDescent="0.2">
      <c r="B541" s="5"/>
      <c r="D541" s="5"/>
      <c r="E541" s="5"/>
    </row>
    <row r="542" spans="2:5" ht="15.75" customHeight="1" x14ac:dyDescent="0.2">
      <c r="B542" s="5"/>
      <c r="D542" s="5"/>
      <c r="E542" s="5"/>
    </row>
    <row r="543" spans="2:5" ht="15.75" customHeight="1" x14ac:dyDescent="0.2">
      <c r="B543" s="5"/>
      <c r="D543" s="5"/>
      <c r="E543" s="5"/>
    </row>
    <row r="544" spans="2:5" ht="15.75" customHeight="1" x14ac:dyDescent="0.2">
      <c r="B544" s="5"/>
      <c r="D544" s="5"/>
      <c r="E544" s="5"/>
    </row>
    <row r="545" spans="2:5" ht="15.75" customHeight="1" x14ac:dyDescent="0.2">
      <c r="B545" s="5"/>
      <c r="D545" s="5"/>
      <c r="E545" s="5"/>
    </row>
    <row r="546" spans="2:5" ht="15.75" customHeight="1" x14ac:dyDescent="0.2">
      <c r="B546" s="5"/>
      <c r="D546" s="5"/>
      <c r="E546" s="5"/>
    </row>
    <row r="547" spans="2:5" ht="15.75" customHeight="1" x14ac:dyDescent="0.2">
      <c r="B547" s="5"/>
      <c r="D547" s="5"/>
      <c r="E547" s="5"/>
    </row>
    <row r="548" spans="2:5" ht="15.75" customHeight="1" x14ac:dyDescent="0.2">
      <c r="B548" s="5"/>
      <c r="D548" s="5"/>
      <c r="E548" s="5"/>
    </row>
    <row r="549" spans="2:5" ht="15.75" customHeight="1" x14ac:dyDescent="0.2">
      <c r="B549" s="5"/>
      <c r="D549" s="5"/>
      <c r="E549" s="5"/>
    </row>
    <row r="550" spans="2:5" ht="15.75" customHeight="1" x14ac:dyDescent="0.2">
      <c r="B550" s="5"/>
      <c r="D550" s="5"/>
      <c r="E550" s="5"/>
    </row>
    <row r="551" spans="2:5" ht="15.75" customHeight="1" x14ac:dyDescent="0.2">
      <c r="B551" s="5"/>
      <c r="D551" s="5"/>
      <c r="E551" s="5"/>
    </row>
    <row r="552" spans="2:5" ht="15.75" customHeight="1" x14ac:dyDescent="0.2">
      <c r="B552" s="5"/>
      <c r="D552" s="5"/>
      <c r="E552" s="5"/>
    </row>
    <row r="553" spans="2:5" ht="15.75" customHeight="1" x14ac:dyDescent="0.2">
      <c r="B553" s="5"/>
      <c r="D553" s="5"/>
      <c r="E553" s="5"/>
    </row>
    <row r="554" spans="2:5" ht="15.75" customHeight="1" x14ac:dyDescent="0.2">
      <c r="B554" s="5"/>
      <c r="D554" s="5"/>
      <c r="E554" s="5"/>
    </row>
    <row r="555" spans="2:5" ht="15.75" customHeight="1" x14ac:dyDescent="0.2">
      <c r="B555" s="5"/>
      <c r="D555" s="5"/>
      <c r="E555" s="5"/>
    </row>
    <row r="556" spans="2:5" ht="15.75" customHeight="1" x14ac:dyDescent="0.2">
      <c r="B556" s="5"/>
      <c r="D556" s="5"/>
      <c r="E556" s="5"/>
    </row>
    <row r="557" spans="2:5" ht="15.75" customHeight="1" x14ac:dyDescent="0.2">
      <c r="B557" s="5"/>
      <c r="D557" s="5"/>
      <c r="E557" s="5"/>
    </row>
    <row r="558" spans="2:5" ht="15.75" customHeight="1" x14ac:dyDescent="0.2">
      <c r="B558" s="5"/>
      <c r="D558" s="5"/>
      <c r="E558" s="5"/>
    </row>
    <row r="559" spans="2:5" ht="15.75" customHeight="1" x14ac:dyDescent="0.2">
      <c r="B559" s="5"/>
      <c r="D559" s="5"/>
      <c r="E559" s="5"/>
    </row>
    <row r="560" spans="2:5" ht="15.75" customHeight="1" x14ac:dyDescent="0.2">
      <c r="B560" s="5"/>
      <c r="D560" s="5"/>
      <c r="E560" s="5"/>
    </row>
    <row r="561" spans="2:5" ht="15.75" customHeight="1" x14ac:dyDescent="0.2">
      <c r="B561" s="5"/>
      <c r="D561" s="5"/>
      <c r="E561" s="5"/>
    </row>
    <row r="562" spans="2:5" ht="15.75" customHeight="1" x14ac:dyDescent="0.2">
      <c r="B562" s="5"/>
      <c r="D562" s="5"/>
      <c r="E562" s="5"/>
    </row>
    <row r="563" spans="2:5" ht="15.75" customHeight="1" x14ac:dyDescent="0.2">
      <c r="B563" s="5"/>
      <c r="D563" s="5"/>
      <c r="E563" s="5"/>
    </row>
    <row r="564" spans="2:5" ht="15.75" customHeight="1" x14ac:dyDescent="0.2">
      <c r="B564" s="5"/>
      <c r="D564" s="5"/>
      <c r="E564" s="5"/>
    </row>
    <row r="565" spans="2:5" ht="15.75" customHeight="1" x14ac:dyDescent="0.2">
      <c r="B565" s="5"/>
      <c r="D565" s="5"/>
      <c r="E565" s="5"/>
    </row>
    <row r="566" spans="2:5" ht="15.75" customHeight="1" x14ac:dyDescent="0.2">
      <c r="B566" s="5"/>
      <c r="D566" s="5"/>
      <c r="E566" s="5"/>
    </row>
    <row r="567" spans="2:5" ht="15.75" customHeight="1" x14ac:dyDescent="0.2">
      <c r="B567" s="5"/>
      <c r="D567" s="5"/>
      <c r="E567" s="5"/>
    </row>
    <row r="568" spans="2:5" ht="15.75" customHeight="1" x14ac:dyDescent="0.2">
      <c r="B568" s="5"/>
      <c r="D568" s="5"/>
      <c r="E568" s="5"/>
    </row>
    <row r="569" spans="2:5" ht="15.75" customHeight="1" x14ac:dyDescent="0.2">
      <c r="B569" s="5"/>
      <c r="D569" s="5"/>
      <c r="E569" s="5"/>
    </row>
    <row r="570" spans="2:5" ht="15.75" customHeight="1" x14ac:dyDescent="0.2">
      <c r="B570" s="5"/>
      <c r="D570" s="5"/>
      <c r="E570" s="5"/>
    </row>
    <row r="571" spans="2:5" ht="15.75" customHeight="1" x14ac:dyDescent="0.2">
      <c r="B571" s="5"/>
      <c r="D571" s="5"/>
      <c r="E571" s="5"/>
    </row>
    <row r="572" spans="2:5" ht="15.75" customHeight="1" x14ac:dyDescent="0.2">
      <c r="B572" s="5"/>
      <c r="D572" s="5"/>
      <c r="E572" s="5"/>
    </row>
    <row r="573" spans="2:5" ht="15.75" customHeight="1" x14ac:dyDescent="0.2">
      <c r="B573" s="5"/>
      <c r="D573" s="5"/>
      <c r="E573" s="5"/>
    </row>
    <row r="574" spans="2:5" ht="15.75" customHeight="1" x14ac:dyDescent="0.2">
      <c r="B574" s="5"/>
      <c r="D574" s="5"/>
      <c r="E574" s="5"/>
    </row>
    <row r="575" spans="2:5" ht="15.75" customHeight="1" x14ac:dyDescent="0.2">
      <c r="B575" s="5"/>
      <c r="D575" s="5"/>
      <c r="E575" s="5"/>
    </row>
    <row r="576" spans="2:5" ht="15.75" customHeight="1" x14ac:dyDescent="0.2">
      <c r="B576" s="5"/>
      <c r="D576" s="5"/>
      <c r="E576" s="5"/>
    </row>
    <row r="577" spans="2:5" ht="15.75" customHeight="1" x14ac:dyDescent="0.2">
      <c r="B577" s="5"/>
      <c r="D577" s="5"/>
      <c r="E577" s="5"/>
    </row>
    <row r="578" spans="2:5" ht="15.75" customHeight="1" x14ac:dyDescent="0.2">
      <c r="B578" s="5"/>
      <c r="D578" s="5"/>
      <c r="E578" s="5"/>
    </row>
    <row r="579" spans="2:5" ht="15.75" customHeight="1" x14ac:dyDescent="0.2">
      <c r="B579" s="5"/>
      <c r="D579" s="5"/>
      <c r="E579" s="5"/>
    </row>
    <row r="580" spans="2:5" ht="15.75" customHeight="1" x14ac:dyDescent="0.2">
      <c r="B580" s="5"/>
      <c r="D580" s="5"/>
      <c r="E580" s="5"/>
    </row>
    <row r="581" spans="2:5" ht="15.75" customHeight="1" x14ac:dyDescent="0.2">
      <c r="B581" s="5"/>
      <c r="D581" s="5"/>
      <c r="E581" s="5"/>
    </row>
    <row r="582" spans="2:5" ht="15.75" customHeight="1" x14ac:dyDescent="0.2">
      <c r="B582" s="5"/>
      <c r="D582" s="5"/>
      <c r="E582" s="5"/>
    </row>
    <row r="583" spans="2:5" ht="15.75" customHeight="1" x14ac:dyDescent="0.2">
      <c r="B583" s="5"/>
      <c r="D583" s="5"/>
      <c r="E583" s="5"/>
    </row>
    <row r="584" spans="2:5" ht="15.75" customHeight="1" x14ac:dyDescent="0.2">
      <c r="B584" s="5"/>
      <c r="D584" s="5"/>
      <c r="E584" s="5"/>
    </row>
    <row r="585" spans="2:5" ht="15.75" customHeight="1" x14ac:dyDescent="0.2">
      <c r="B585" s="5"/>
      <c r="D585" s="5"/>
      <c r="E585" s="5"/>
    </row>
    <row r="586" spans="2:5" ht="15.75" customHeight="1" x14ac:dyDescent="0.2">
      <c r="B586" s="5"/>
      <c r="D586" s="5"/>
      <c r="E586" s="5"/>
    </row>
    <row r="587" spans="2:5" ht="15.75" customHeight="1" x14ac:dyDescent="0.2">
      <c r="B587" s="5"/>
      <c r="D587" s="5"/>
      <c r="E587" s="5"/>
    </row>
    <row r="588" spans="2:5" ht="15.75" customHeight="1" x14ac:dyDescent="0.2">
      <c r="B588" s="5"/>
      <c r="D588" s="5"/>
      <c r="E588" s="5"/>
    </row>
    <row r="589" spans="2:5" ht="15.75" customHeight="1" x14ac:dyDescent="0.2">
      <c r="B589" s="5"/>
      <c r="D589" s="5"/>
      <c r="E589" s="5"/>
    </row>
    <row r="590" spans="2:5" ht="15.75" customHeight="1" x14ac:dyDescent="0.2">
      <c r="B590" s="5"/>
      <c r="D590" s="5"/>
      <c r="E590" s="5"/>
    </row>
    <row r="591" spans="2:5" ht="15.75" customHeight="1" x14ac:dyDescent="0.2">
      <c r="B591" s="5"/>
      <c r="D591" s="5"/>
      <c r="E591" s="5"/>
    </row>
    <row r="592" spans="2:5" ht="15.75" customHeight="1" x14ac:dyDescent="0.2">
      <c r="B592" s="5"/>
      <c r="D592" s="5"/>
      <c r="E592" s="5"/>
    </row>
    <row r="593" spans="2:5" ht="15.75" customHeight="1" x14ac:dyDescent="0.2">
      <c r="B593" s="5"/>
      <c r="D593" s="5"/>
      <c r="E593" s="5"/>
    </row>
    <row r="594" spans="2:5" ht="15.75" customHeight="1" x14ac:dyDescent="0.2">
      <c r="B594" s="5"/>
      <c r="D594" s="5"/>
      <c r="E594" s="5"/>
    </row>
    <row r="595" spans="2:5" ht="15.75" customHeight="1" x14ac:dyDescent="0.2">
      <c r="B595" s="5"/>
      <c r="D595" s="5"/>
      <c r="E595" s="5"/>
    </row>
    <row r="596" spans="2:5" ht="15.75" customHeight="1" x14ac:dyDescent="0.2">
      <c r="B596" s="5"/>
      <c r="D596" s="5"/>
      <c r="E596" s="5"/>
    </row>
    <row r="597" spans="2:5" ht="15.75" customHeight="1" x14ac:dyDescent="0.2">
      <c r="B597" s="5"/>
      <c r="D597" s="5"/>
      <c r="E597" s="5"/>
    </row>
    <row r="598" spans="2:5" ht="15.75" customHeight="1" x14ac:dyDescent="0.2">
      <c r="B598" s="5"/>
      <c r="D598" s="5"/>
      <c r="E598" s="5"/>
    </row>
    <row r="599" spans="2:5" ht="15.75" customHeight="1" x14ac:dyDescent="0.2">
      <c r="B599" s="5"/>
      <c r="D599" s="5"/>
      <c r="E599" s="5"/>
    </row>
    <row r="600" spans="2:5" ht="15.75" customHeight="1" x14ac:dyDescent="0.2">
      <c r="B600" s="5"/>
      <c r="D600" s="5"/>
      <c r="E600" s="5"/>
    </row>
    <row r="601" spans="2:5" ht="15.75" customHeight="1" x14ac:dyDescent="0.2">
      <c r="B601" s="5"/>
      <c r="D601" s="5"/>
      <c r="E601" s="5"/>
    </row>
    <row r="602" spans="2:5" ht="15.75" customHeight="1" x14ac:dyDescent="0.2">
      <c r="B602" s="5"/>
      <c r="D602" s="5"/>
      <c r="E602" s="5"/>
    </row>
    <row r="603" spans="2:5" ht="15.75" customHeight="1" x14ac:dyDescent="0.2">
      <c r="B603" s="5"/>
      <c r="D603" s="5"/>
      <c r="E603" s="5"/>
    </row>
    <row r="604" spans="2:5" ht="15.75" customHeight="1" x14ac:dyDescent="0.2">
      <c r="B604" s="5"/>
      <c r="D604" s="5"/>
      <c r="E604" s="5"/>
    </row>
    <row r="605" spans="2:5" ht="15.75" customHeight="1" x14ac:dyDescent="0.2">
      <c r="B605" s="5"/>
      <c r="D605" s="5"/>
      <c r="E605" s="5"/>
    </row>
    <row r="606" spans="2:5" ht="15.75" customHeight="1" x14ac:dyDescent="0.2">
      <c r="B606" s="5"/>
      <c r="D606" s="5"/>
      <c r="E606" s="5"/>
    </row>
    <row r="607" spans="2:5" ht="15.75" customHeight="1" x14ac:dyDescent="0.2">
      <c r="B607" s="5"/>
      <c r="D607" s="5"/>
      <c r="E607" s="5"/>
    </row>
    <row r="608" spans="2:5" ht="15.75" customHeight="1" x14ac:dyDescent="0.2">
      <c r="B608" s="5"/>
      <c r="D608" s="5"/>
      <c r="E608" s="5"/>
    </row>
    <row r="609" spans="2:5" ht="15.75" customHeight="1" x14ac:dyDescent="0.2">
      <c r="B609" s="5"/>
      <c r="D609" s="5"/>
      <c r="E609" s="5"/>
    </row>
    <row r="610" spans="2:5" ht="15.75" customHeight="1" x14ac:dyDescent="0.2">
      <c r="B610" s="5"/>
      <c r="D610" s="5"/>
      <c r="E610" s="5"/>
    </row>
    <row r="611" spans="2:5" ht="15.75" customHeight="1" x14ac:dyDescent="0.2">
      <c r="B611" s="5"/>
      <c r="D611" s="5"/>
      <c r="E611" s="5"/>
    </row>
    <row r="612" spans="2:5" ht="15.75" customHeight="1" x14ac:dyDescent="0.2">
      <c r="B612" s="5"/>
      <c r="D612" s="5"/>
      <c r="E612" s="5"/>
    </row>
    <row r="613" spans="2:5" ht="15.75" customHeight="1" x14ac:dyDescent="0.2">
      <c r="B613" s="5"/>
      <c r="D613" s="5"/>
      <c r="E613" s="5"/>
    </row>
    <row r="614" spans="2:5" ht="15.75" customHeight="1" x14ac:dyDescent="0.2">
      <c r="B614" s="5"/>
      <c r="D614" s="5"/>
      <c r="E614" s="5"/>
    </row>
    <row r="615" spans="2:5" ht="15.75" customHeight="1" x14ac:dyDescent="0.2">
      <c r="B615" s="5"/>
      <c r="D615" s="5"/>
      <c r="E615" s="5"/>
    </row>
    <row r="616" spans="2:5" ht="15.75" customHeight="1" x14ac:dyDescent="0.2">
      <c r="B616" s="5"/>
      <c r="D616" s="5"/>
      <c r="E616" s="5"/>
    </row>
    <row r="617" spans="2:5" ht="15.75" customHeight="1" x14ac:dyDescent="0.2">
      <c r="B617" s="5"/>
      <c r="D617" s="5"/>
      <c r="E617" s="5"/>
    </row>
    <row r="618" spans="2:5" ht="15.75" customHeight="1" x14ac:dyDescent="0.2">
      <c r="B618" s="5"/>
      <c r="D618" s="5"/>
      <c r="E618" s="5"/>
    </row>
    <row r="619" spans="2:5" ht="15.75" customHeight="1" x14ac:dyDescent="0.2">
      <c r="B619" s="5"/>
      <c r="D619" s="5"/>
      <c r="E619" s="5"/>
    </row>
    <row r="620" spans="2:5" ht="15.75" customHeight="1" x14ac:dyDescent="0.2">
      <c r="B620" s="5"/>
      <c r="D620" s="5"/>
      <c r="E620" s="5"/>
    </row>
    <row r="621" spans="2:5" ht="15.75" customHeight="1" x14ac:dyDescent="0.2">
      <c r="B621" s="5"/>
      <c r="D621" s="5"/>
      <c r="E621" s="5"/>
    </row>
    <row r="622" spans="2:5" ht="15.75" customHeight="1" x14ac:dyDescent="0.2">
      <c r="B622" s="5"/>
      <c r="D622" s="5"/>
      <c r="E622" s="5"/>
    </row>
    <row r="623" spans="2:5" ht="15.75" customHeight="1" x14ac:dyDescent="0.2">
      <c r="B623" s="5"/>
      <c r="D623" s="5"/>
      <c r="E623" s="5"/>
    </row>
    <row r="624" spans="2:5" ht="15.75" customHeight="1" x14ac:dyDescent="0.2">
      <c r="B624" s="5"/>
      <c r="D624" s="5"/>
      <c r="E624" s="5"/>
    </row>
    <row r="625" spans="2:5" ht="15.75" customHeight="1" x14ac:dyDescent="0.2">
      <c r="B625" s="5"/>
      <c r="D625" s="5"/>
      <c r="E625" s="5"/>
    </row>
    <row r="626" spans="2:5" ht="15.75" customHeight="1" x14ac:dyDescent="0.2">
      <c r="B626" s="5"/>
      <c r="D626" s="5"/>
      <c r="E626" s="5"/>
    </row>
    <row r="627" spans="2:5" ht="15.75" customHeight="1" x14ac:dyDescent="0.2">
      <c r="B627" s="5"/>
      <c r="D627" s="5"/>
      <c r="E627" s="5"/>
    </row>
    <row r="628" spans="2:5" ht="15.75" customHeight="1" x14ac:dyDescent="0.2">
      <c r="B628" s="5"/>
      <c r="D628" s="5"/>
      <c r="E628" s="5"/>
    </row>
    <row r="629" spans="2:5" ht="15.75" customHeight="1" x14ac:dyDescent="0.2">
      <c r="B629" s="5"/>
      <c r="D629" s="5"/>
      <c r="E629" s="5"/>
    </row>
    <row r="630" spans="2:5" ht="15.75" customHeight="1" x14ac:dyDescent="0.2">
      <c r="B630" s="5"/>
      <c r="D630" s="5"/>
      <c r="E630" s="5"/>
    </row>
    <row r="631" spans="2:5" ht="15.75" customHeight="1" x14ac:dyDescent="0.2">
      <c r="B631" s="5"/>
      <c r="D631" s="5"/>
      <c r="E631" s="5"/>
    </row>
    <row r="632" spans="2:5" ht="15.75" customHeight="1" x14ac:dyDescent="0.2">
      <c r="B632" s="5"/>
      <c r="D632" s="5"/>
      <c r="E632" s="5"/>
    </row>
    <row r="633" spans="2:5" ht="15.75" customHeight="1" x14ac:dyDescent="0.2">
      <c r="B633" s="5"/>
      <c r="D633" s="5"/>
      <c r="E633" s="5"/>
    </row>
    <row r="634" spans="2:5" ht="15.75" customHeight="1" x14ac:dyDescent="0.2">
      <c r="B634" s="5"/>
      <c r="D634" s="5"/>
      <c r="E634" s="5"/>
    </row>
    <row r="635" spans="2:5" ht="15.75" customHeight="1" x14ac:dyDescent="0.2">
      <c r="B635" s="5"/>
      <c r="D635" s="5"/>
      <c r="E635" s="5"/>
    </row>
    <row r="636" spans="2:5" ht="15.75" customHeight="1" x14ac:dyDescent="0.2">
      <c r="B636" s="5"/>
      <c r="D636" s="5"/>
      <c r="E636" s="5"/>
    </row>
    <row r="637" spans="2:5" ht="15.75" customHeight="1" x14ac:dyDescent="0.2">
      <c r="B637" s="5"/>
      <c r="D637" s="5"/>
      <c r="E637" s="5"/>
    </row>
    <row r="638" spans="2:5" ht="15.75" customHeight="1" x14ac:dyDescent="0.2">
      <c r="B638" s="5"/>
      <c r="D638" s="5"/>
      <c r="E638" s="5"/>
    </row>
    <row r="639" spans="2:5" ht="15.75" customHeight="1" x14ac:dyDescent="0.2">
      <c r="B639" s="5"/>
      <c r="D639" s="5"/>
      <c r="E639" s="5"/>
    </row>
    <row r="640" spans="2:5" ht="15.75" customHeight="1" x14ac:dyDescent="0.2">
      <c r="B640" s="5"/>
      <c r="D640" s="5"/>
      <c r="E640" s="5"/>
    </row>
    <row r="641" spans="2:5" ht="15.75" customHeight="1" x14ac:dyDescent="0.2">
      <c r="B641" s="5"/>
      <c r="D641" s="5"/>
      <c r="E641" s="5"/>
    </row>
    <row r="642" spans="2:5" ht="15.75" customHeight="1" x14ac:dyDescent="0.2">
      <c r="B642" s="5"/>
      <c r="D642" s="5"/>
      <c r="E642" s="5"/>
    </row>
    <row r="643" spans="2:5" ht="15.75" customHeight="1" x14ac:dyDescent="0.2">
      <c r="B643" s="5"/>
      <c r="D643" s="5"/>
      <c r="E643" s="5"/>
    </row>
    <row r="644" spans="2:5" ht="15.75" customHeight="1" x14ac:dyDescent="0.2">
      <c r="B644" s="5"/>
      <c r="D644" s="5"/>
      <c r="E644" s="5"/>
    </row>
    <row r="645" spans="2:5" ht="15.75" customHeight="1" x14ac:dyDescent="0.2">
      <c r="B645" s="5"/>
      <c r="D645" s="5"/>
      <c r="E645" s="5"/>
    </row>
    <row r="646" spans="2:5" ht="15.75" customHeight="1" x14ac:dyDescent="0.2">
      <c r="B646" s="5"/>
      <c r="D646" s="5"/>
      <c r="E646" s="5"/>
    </row>
    <row r="647" spans="2:5" ht="15.75" customHeight="1" x14ac:dyDescent="0.2">
      <c r="B647" s="5"/>
      <c r="D647" s="5"/>
      <c r="E647" s="5"/>
    </row>
    <row r="648" spans="2:5" ht="15.75" customHeight="1" x14ac:dyDescent="0.2">
      <c r="B648" s="5"/>
      <c r="D648" s="5"/>
      <c r="E648" s="5"/>
    </row>
    <row r="649" spans="2:5" ht="15.75" customHeight="1" x14ac:dyDescent="0.2">
      <c r="B649" s="5"/>
      <c r="D649" s="5"/>
      <c r="E649" s="5"/>
    </row>
    <row r="650" spans="2:5" ht="15.75" customHeight="1" x14ac:dyDescent="0.2">
      <c r="B650" s="5"/>
      <c r="D650" s="5"/>
      <c r="E650" s="5"/>
    </row>
    <row r="651" spans="2:5" ht="15.75" customHeight="1" x14ac:dyDescent="0.2">
      <c r="B651" s="5"/>
      <c r="D651" s="5"/>
      <c r="E651" s="5"/>
    </row>
    <row r="652" spans="2:5" ht="15.75" customHeight="1" x14ac:dyDescent="0.2">
      <c r="B652" s="5"/>
      <c r="D652" s="5"/>
      <c r="E652" s="5"/>
    </row>
    <row r="653" spans="2:5" ht="15.75" customHeight="1" x14ac:dyDescent="0.2">
      <c r="B653" s="5"/>
      <c r="D653" s="5"/>
      <c r="E653" s="5"/>
    </row>
    <row r="654" spans="2:5" ht="15.75" customHeight="1" x14ac:dyDescent="0.2">
      <c r="B654" s="5"/>
      <c r="D654" s="5"/>
      <c r="E654" s="5"/>
    </row>
    <row r="655" spans="2:5" ht="15.75" customHeight="1" x14ac:dyDescent="0.2">
      <c r="B655" s="5"/>
      <c r="D655" s="5"/>
      <c r="E655" s="5"/>
    </row>
    <row r="656" spans="2:5" ht="15.75" customHeight="1" x14ac:dyDescent="0.2">
      <c r="B656" s="5"/>
      <c r="D656" s="5"/>
      <c r="E656" s="5"/>
    </row>
    <row r="657" spans="2:5" ht="15.75" customHeight="1" x14ac:dyDescent="0.2">
      <c r="B657" s="5"/>
      <c r="D657" s="5"/>
      <c r="E657" s="5"/>
    </row>
    <row r="658" spans="2:5" ht="15.75" customHeight="1" x14ac:dyDescent="0.2">
      <c r="B658" s="5"/>
      <c r="D658" s="5"/>
      <c r="E658" s="5"/>
    </row>
    <row r="659" spans="2:5" ht="15.75" customHeight="1" x14ac:dyDescent="0.2">
      <c r="B659" s="5"/>
      <c r="D659" s="5"/>
      <c r="E659" s="5"/>
    </row>
    <row r="660" spans="2:5" ht="15.75" customHeight="1" x14ac:dyDescent="0.2">
      <c r="B660" s="5"/>
      <c r="D660" s="5"/>
      <c r="E660" s="5"/>
    </row>
    <row r="661" spans="2:5" ht="15.75" customHeight="1" x14ac:dyDescent="0.2">
      <c r="B661" s="5"/>
      <c r="D661" s="5"/>
      <c r="E661" s="5"/>
    </row>
    <row r="662" spans="2:5" ht="15.75" customHeight="1" x14ac:dyDescent="0.2">
      <c r="B662" s="5"/>
      <c r="D662" s="5"/>
      <c r="E662" s="5"/>
    </row>
    <row r="663" spans="2:5" ht="15.75" customHeight="1" x14ac:dyDescent="0.2">
      <c r="B663" s="5"/>
      <c r="D663" s="5"/>
      <c r="E663" s="5"/>
    </row>
    <row r="664" spans="2:5" ht="15.75" customHeight="1" x14ac:dyDescent="0.2">
      <c r="B664" s="5"/>
      <c r="D664" s="5"/>
      <c r="E664" s="5"/>
    </row>
    <row r="665" spans="2:5" ht="15.75" customHeight="1" x14ac:dyDescent="0.2">
      <c r="B665" s="5"/>
      <c r="D665" s="5"/>
      <c r="E665" s="5"/>
    </row>
    <row r="666" spans="2:5" ht="15.75" customHeight="1" x14ac:dyDescent="0.2">
      <c r="B666" s="5"/>
      <c r="D666" s="5"/>
      <c r="E666" s="5"/>
    </row>
    <row r="667" spans="2:5" ht="15.75" customHeight="1" x14ac:dyDescent="0.2">
      <c r="B667" s="5"/>
      <c r="D667" s="5"/>
      <c r="E667" s="5"/>
    </row>
    <row r="668" spans="2:5" ht="15.75" customHeight="1" x14ac:dyDescent="0.2">
      <c r="B668" s="5"/>
      <c r="D668" s="5"/>
      <c r="E668" s="5"/>
    </row>
    <row r="669" spans="2:5" ht="15.75" customHeight="1" x14ac:dyDescent="0.2">
      <c r="B669" s="5"/>
      <c r="D669" s="5"/>
      <c r="E669" s="5"/>
    </row>
    <row r="670" spans="2:5" ht="15.75" customHeight="1" x14ac:dyDescent="0.2">
      <c r="B670" s="5"/>
      <c r="D670" s="5"/>
      <c r="E670" s="5"/>
    </row>
    <row r="671" spans="2:5" ht="15.75" customHeight="1" x14ac:dyDescent="0.2">
      <c r="B671" s="5"/>
      <c r="D671" s="5"/>
      <c r="E671" s="5"/>
    </row>
    <row r="672" spans="2:5" ht="15.75" customHeight="1" x14ac:dyDescent="0.2">
      <c r="B672" s="5"/>
      <c r="D672" s="5"/>
      <c r="E672" s="5"/>
    </row>
    <row r="673" spans="2:5" ht="15.75" customHeight="1" x14ac:dyDescent="0.2">
      <c r="B673" s="5"/>
      <c r="D673" s="5"/>
      <c r="E673" s="5"/>
    </row>
    <row r="674" spans="2:5" ht="15.75" customHeight="1" x14ac:dyDescent="0.2">
      <c r="B674" s="5"/>
      <c r="D674" s="5"/>
      <c r="E674" s="5"/>
    </row>
    <row r="675" spans="2:5" ht="15.75" customHeight="1" x14ac:dyDescent="0.2">
      <c r="B675" s="5"/>
      <c r="D675" s="5"/>
      <c r="E675" s="5"/>
    </row>
    <row r="676" spans="2:5" ht="15.75" customHeight="1" x14ac:dyDescent="0.2">
      <c r="B676" s="5"/>
      <c r="D676" s="5"/>
      <c r="E676" s="5"/>
    </row>
    <row r="677" spans="2:5" ht="15.75" customHeight="1" x14ac:dyDescent="0.2">
      <c r="B677" s="5"/>
      <c r="D677" s="5"/>
      <c r="E677" s="5"/>
    </row>
    <row r="678" spans="2:5" ht="15.75" customHeight="1" x14ac:dyDescent="0.2">
      <c r="B678" s="5"/>
      <c r="D678" s="5"/>
      <c r="E678" s="5"/>
    </row>
    <row r="679" spans="2:5" ht="15.75" customHeight="1" x14ac:dyDescent="0.2">
      <c r="B679" s="5"/>
      <c r="D679" s="5"/>
      <c r="E679" s="5"/>
    </row>
    <row r="680" spans="2:5" ht="15.75" customHeight="1" x14ac:dyDescent="0.2">
      <c r="B680" s="5"/>
      <c r="D680" s="5"/>
      <c r="E680" s="5"/>
    </row>
    <row r="681" spans="2:5" ht="15.75" customHeight="1" x14ac:dyDescent="0.2">
      <c r="B681" s="5"/>
      <c r="D681" s="5"/>
      <c r="E681" s="5"/>
    </row>
    <row r="682" spans="2:5" ht="15.75" customHeight="1" x14ac:dyDescent="0.2">
      <c r="B682" s="5"/>
      <c r="D682" s="5"/>
      <c r="E682" s="5"/>
    </row>
    <row r="683" spans="2:5" ht="15.75" customHeight="1" x14ac:dyDescent="0.2">
      <c r="B683" s="5"/>
      <c r="D683" s="5"/>
      <c r="E683" s="5"/>
    </row>
    <row r="684" spans="2:5" ht="15.75" customHeight="1" x14ac:dyDescent="0.2">
      <c r="B684" s="5"/>
      <c r="D684" s="5"/>
      <c r="E684" s="5"/>
    </row>
    <row r="685" spans="2:5" ht="15.75" customHeight="1" x14ac:dyDescent="0.2">
      <c r="B685" s="5"/>
      <c r="D685" s="5"/>
      <c r="E685" s="5"/>
    </row>
    <row r="686" spans="2:5" ht="15.75" customHeight="1" x14ac:dyDescent="0.2">
      <c r="B686" s="5"/>
      <c r="D686" s="5"/>
      <c r="E686" s="5"/>
    </row>
    <row r="687" spans="2:5" ht="15.75" customHeight="1" x14ac:dyDescent="0.2">
      <c r="B687" s="5"/>
      <c r="D687" s="5"/>
      <c r="E687" s="5"/>
    </row>
    <row r="688" spans="2:5" ht="15.75" customHeight="1" x14ac:dyDescent="0.2">
      <c r="B688" s="5"/>
      <c r="D688" s="5"/>
      <c r="E688" s="5"/>
    </row>
    <row r="689" spans="2:5" ht="15.75" customHeight="1" x14ac:dyDescent="0.2">
      <c r="B689" s="5"/>
      <c r="D689" s="5"/>
      <c r="E689" s="5"/>
    </row>
    <row r="690" spans="2:5" ht="15.75" customHeight="1" x14ac:dyDescent="0.2">
      <c r="B690" s="5"/>
      <c r="D690" s="5"/>
      <c r="E690" s="5"/>
    </row>
    <row r="691" spans="2:5" ht="15.75" customHeight="1" x14ac:dyDescent="0.2">
      <c r="B691" s="5"/>
      <c r="D691" s="5"/>
      <c r="E691" s="5"/>
    </row>
    <row r="692" spans="2:5" ht="15.75" customHeight="1" x14ac:dyDescent="0.2">
      <c r="B692" s="5"/>
      <c r="D692" s="5"/>
      <c r="E692" s="5"/>
    </row>
    <row r="693" spans="2:5" ht="15.75" customHeight="1" x14ac:dyDescent="0.2">
      <c r="B693" s="5"/>
      <c r="D693" s="5"/>
      <c r="E693" s="5"/>
    </row>
    <row r="694" spans="2:5" ht="15.75" customHeight="1" x14ac:dyDescent="0.2">
      <c r="B694" s="5"/>
      <c r="D694" s="5"/>
      <c r="E694" s="5"/>
    </row>
    <row r="695" spans="2:5" ht="15.75" customHeight="1" x14ac:dyDescent="0.2">
      <c r="B695" s="5"/>
      <c r="D695" s="5"/>
      <c r="E695" s="5"/>
    </row>
    <row r="696" spans="2:5" ht="15.75" customHeight="1" x14ac:dyDescent="0.2">
      <c r="B696" s="5"/>
      <c r="D696" s="5"/>
      <c r="E696" s="5"/>
    </row>
    <row r="697" spans="2:5" ht="15.75" customHeight="1" x14ac:dyDescent="0.2">
      <c r="B697" s="5"/>
      <c r="D697" s="5"/>
      <c r="E697" s="5"/>
    </row>
    <row r="698" spans="2:5" ht="15.75" customHeight="1" x14ac:dyDescent="0.2">
      <c r="B698" s="5"/>
      <c r="D698" s="5"/>
      <c r="E698" s="5"/>
    </row>
    <row r="699" spans="2:5" ht="15.75" customHeight="1" x14ac:dyDescent="0.2">
      <c r="B699" s="5"/>
      <c r="D699" s="5"/>
      <c r="E699" s="5"/>
    </row>
    <row r="700" spans="2:5" ht="15.75" customHeight="1" x14ac:dyDescent="0.2">
      <c r="B700" s="5"/>
      <c r="D700" s="5"/>
      <c r="E700" s="5"/>
    </row>
    <row r="701" spans="2:5" ht="15.75" customHeight="1" x14ac:dyDescent="0.2">
      <c r="B701" s="5"/>
      <c r="D701" s="5"/>
      <c r="E701" s="5"/>
    </row>
    <row r="702" spans="2:5" ht="15.75" customHeight="1" x14ac:dyDescent="0.2">
      <c r="B702" s="5"/>
      <c r="D702" s="5"/>
      <c r="E702" s="5"/>
    </row>
    <row r="703" spans="2:5" ht="15.75" customHeight="1" x14ac:dyDescent="0.2">
      <c r="B703" s="5"/>
      <c r="D703" s="5"/>
      <c r="E703" s="5"/>
    </row>
    <row r="704" spans="2:5" ht="15.75" customHeight="1" x14ac:dyDescent="0.2">
      <c r="B704" s="5"/>
      <c r="D704" s="5"/>
      <c r="E704" s="5"/>
    </row>
    <row r="705" spans="2:5" ht="15.75" customHeight="1" x14ac:dyDescent="0.2">
      <c r="B705" s="5"/>
      <c r="D705" s="5"/>
      <c r="E705" s="5"/>
    </row>
    <row r="706" spans="2:5" ht="15.75" customHeight="1" x14ac:dyDescent="0.2">
      <c r="B706" s="5"/>
      <c r="D706" s="5"/>
      <c r="E706" s="5"/>
    </row>
    <row r="707" spans="2:5" ht="15.75" customHeight="1" x14ac:dyDescent="0.2">
      <c r="B707" s="5"/>
      <c r="D707" s="5"/>
      <c r="E707" s="5"/>
    </row>
    <row r="708" spans="2:5" ht="15.75" customHeight="1" x14ac:dyDescent="0.2">
      <c r="B708" s="5"/>
      <c r="D708" s="5"/>
      <c r="E708" s="5"/>
    </row>
    <row r="709" spans="2:5" ht="15.75" customHeight="1" x14ac:dyDescent="0.2">
      <c r="B709" s="5"/>
      <c r="D709" s="5"/>
      <c r="E709" s="5"/>
    </row>
    <row r="710" spans="2:5" ht="15.75" customHeight="1" x14ac:dyDescent="0.2">
      <c r="B710" s="5"/>
      <c r="D710" s="5"/>
      <c r="E710" s="5"/>
    </row>
    <row r="711" spans="2:5" ht="15.75" customHeight="1" x14ac:dyDescent="0.2">
      <c r="B711" s="5"/>
      <c r="D711" s="5"/>
      <c r="E711" s="5"/>
    </row>
    <row r="712" spans="2:5" ht="15.75" customHeight="1" x14ac:dyDescent="0.2">
      <c r="B712" s="5"/>
      <c r="D712" s="5"/>
      <c r="E712" s="5"/>
    </row>
    <row r="713" spans="2:5" ht="15.75" customHeight="1" x14ac:dyDescent="0.2">
      <c r="B713" s="5"/>
      <c r="D713" s="5"/>
      <c r="E713" s="5"/>
    </row>
    <row r="714" spans="2:5" ht="15.75" customHeight="1" x14ac:dyDescent="0.2">
      <c r="B714" s="5"/>
      <c r="D714" s="5"/>
      <c r="E714" s="5"/>
    </row>
    <row r="715" spans="2:5" ht="15.75" customHeight="1" x14ac:dyDescent="0.2">
      <c r="B715" s="5"/>
      <c r="D715" s="5"/>
      <c r="E715" s="5"/>
    </row>
    <row r="716" spans="2:5" ht="15.75" customHeight="1" x14ac:dyDescent="0.2">
      <c r="B716" s="5"/>
      <c r="D716" s="5"/>
      <c r="E716" s="5"/>
    </row>
    <row r="717" spans="2:5" ht="15.75" customHeight="1" x14ac:dyDescent="0.2">
      <c r="B717" s="5"/>
      <c r="D717" s="5"/>
      <c r="E717" s="5"/>
    </row>
    <row r="718" spans="2:5" ht="15.75" customHeight="1" x14ac:dyDescent="0.2">
      <c r="B718" s="5"/>
      <c r="D718" s="5"/>
      <c r="E718" s="5"/>
    </row>
    <row r="719" spans="2:5" ht="15.75" customHeight="1" x14ac:dyDescent="0.2">
      <c r="B719" s="5"/>
      <c r="D719" s="5"/>
      <c r="E719" s="5"/>
    </row>
    <row r="720" spans="2:5" ht="15.75" customHeight="1" x14ac:dyDescent="0.2">
      <c r="B720" s="5"/>
      <c r="D720" s="5"/>
      <c r="E720" s="5"/>
    </row>
    <row r="721" spans="2:5" ht="15.75" customHeight="1" x14ac:dyDescent="0.2">
      <c r="B721" s="5"/>
      <c r="D721" s="5"/>
      <c r="E721" s="5"/>
    </row>
    <row r="722" spans="2:5" ht="15.75" customHeight="1" x14ac:dyDescent="0.2">
      <c r="B722" s="5"/>
      <c r="D722" s="5"/>
      <c r="E722" s="5"/>
    </row>
    <row r="723" spans="2:5" ht="15.75" customHeight="1" x14ac:dyDescent="0.2">
      <c r="B723" s="5"/>
      <c r="D723" s="5"/>
      <c r="E723" s="5"/>
    </row>
    <row r="724" spans="2:5" ht="15.75" customHeight="1" x14ac:dyDescent="0.2">
      <c r="B724" s="5"/>
      <c r="D724" s="5"/>
      <c r="E724" s="5"/>
    </row>
    <row r="725" spans="2:5" ht="15.75" customHeight="1" x14ac:dyDescent="0.2">
      <c r="B725" s="5"/>
      <c r="D725" s="5"/>
      <c r="E725" s="5"/>
    </row>
    <row r="726" spans="2:5" ht="15.75" customHeight="1" x14ac:dyDescent="0.2">
      <c r="B726" s="5"/>
      <c r="D726" s="5"/>
      <c r="E726" s="5"/>
    </row>
    <row r="727" spans="2:5" ht="15.75" customHeight="1" x14ac:dyDescent="0.2">
      <c r="B727" s="5"/>
      <c r="D727" s="5"/>
      <c r="E727" s="5"/>
    </row>
    <row r="728" spans="2:5" ht="15.75" customHeight="1" x14ac:dyDescent="0.2">
      <c r="B728" s="5"/>
      <c r="D728" s="5"/>
      <c r="E728" s="5"/>
    </row>
    <row r="729" spans="2:5" ht="15.75" customHeight="1" x14ac:dyDescent="0.2">
      <c r="B729" s="5"/>
      <c r="D729" s="5"/>
      <c r="E729" s="5"/>
    </row>
    <row r="730" spans="2:5" ht="15.75" customHeight="1" x14ac:dyDescent="0.2">
      <c r="B730" s="5"/>
      <c r="D730" s="5"/>
      <c r="E730" s="5"/>
    </row>
    <row r="731" spans="2:5" ht="15.75" customHeight="1" x14ac:dyDescent="0.2">
      <c r="B731" s="5"/>
      <c r="D731" s="5"/>
      <c r="E731" s="5"/>
    </row>
    <row r="732" spans="2:5" ht="15.75" customHeight="1" x14ac:dyDescent="0.2">
      <c r="B732" s="5"/>
      <c r="D732" s="5"/>
      <c r="E732" s="5"/>
    </row>
    <row r="733" spans="2:5" ht="15.75" customHeight="1" x14ac:dyDescent="0.2">
      <c r="B733" s="5"/>
      <c r="D733" s="5"/>
      <c r="E733" s="5"/>
    </row>
    <row r="734" spans="2:5" ht="15.75" customHeight="1" x14ac:dyDescent="0.2">
      <c r="B734" s="5"/>
      <c r="D734" s="5"/>
      <c r="E734" s="5"/>
    </row>
    <row r="735" spans="2:5" ht="15.75" customHeight="1" x14ac:dyDescent="0.2">
      <c r="B735" s="5"/>
      <c r="D735" s="5"/>
      <c r="E735" s="5"/>
    </row>
    <row r="736" spans="2:5" ht="15.75" customHeight="1" x14ac:dyDescent="0.2">
      <c r="B736" s="5"/>
      <c r="D736" s="5"/>
      <c r="E736" s="5"/>
    </row>
    <row r="737" spans="2:5" ht="15.75" customHeight="1" x14ac:dyDescent="0.2">
      <c r="B737" s="5"/>
      <c r="D737" s="5"/>
      <c r="E737" s="5"/>
    </row>
    <row r="738" spans="2:5" ht="15.75" customHeight="1" x14ac:dyDescent="0.2">
      <c r="B738" s="5"/>
      <c r="D738" s="5"/>
      <c r="E738" s="5"/>
    </row>
    <row r="739" spans="2:5" ht="15.75" customHeight="1" x14ac:dyDescent="0.2">
      <c r="B739" s="5"/>
      <c r="D739" s="5"/>
      <c r="E739" s="5"/>
    </row>
    <row r="740" spans="2:5" ht="15.75" customHeight="1" x14ac:dyDescent="0.2">
      <c r="B740" s="5"/>
      <c r="D740" s="5"/>
      <c r="E740" s="5"/>
    </row>
    <row r="741" spans="2:5" ht="15.75" customHeight="1" x14ac:dyDescent="0.2">
      <c r="B741" s="5"/>
      <c r="D741" s="5"/>
      <c r="E741" s="5"/>
    </row>
    <row r="742" spans="2:5" ht="15.75" customHeight="1" x14ac:dyDescent="0.2">
      <c r="B742" s="5"/>
      <c r="D742" s="5"/>
      <c r="E742" s="5"/>
    </row>
    <row r="743" spans="2:5" ht="15.75" customHeight="1" x14ac:dyDescent="0.2">
      <c r="B743" s="5"/>
      <c r="D743" s="5"/>
      <c r="E743" s="5"/>
    </row>
    <row r="744" spans="2:5" ht="15.75" customHeight="1" x14ac:dyDescent="0.2">
      <c r="B744" s="5"/>
      <c r="D744" s="5"/>
      <c r="E744" s="5"/>
    </row>
    <row r="745" spans="2:5" ht="15.75" customHeight="1" x14ac:dyDescent="0.2">
      <c r="B745" s="5"/>
      <c r="D745" s="5"/>
      <c r="E745" s="5"/>
    </row>
    <row r="746" spans="2:5" ht="15.75" customHeight="1" x14ac:dyDescent="0.2">
      <c r="B746" s="5"/>
      <c r="D746" s="5"/>
      <c r="E746" s="5"/>
    </row>
    <row r="747" spans="2:5" ht="15.75" customHeight="1" x14ac:dyDescent="0.2">
      <c r="B747" s="5"/>
      <c r="D747" s="5"/>
      <c r="E747" s="5"/>
    </row>
    <row r="748" spans="2:5" ht="15.75" customHeight="1" x14ac:dyDescent="0.2">
      <c r="B748" s="5"/>
      <c r="D748" s="5"/>
      <c r="E748" s="5"/>
    </row>
    <row r="749" spans="2:5" ht="15.75" customHeight="1" x14ac:dyDescent="0.2">
      <c r="B749" s="5"/>
      <c r="D749" s="5"/>
      <c r="E749" s="5"/>
    </row>
    <row r="750" spans="2:5" ht="15.75" customHeight="1" x14ac:dyDescent="0.2">
      <c r="B750" s="5"/>
      <c r="D750" s="5"/>
      <c r="E750" s="5"/>
    </row>
    <row r="751" spans="2:5" ht="15.75" customHeight="1" x14ac:dyDescent="0.2">
      <c r="B751" s="5"/>
      <c r="D751" s="5"/>
      <c r="E751" s="5"/>
    </row>
    <row r="752" spans="2:5" ht="15.75" customHeight="1" x14ac:dyDescent="0.2">
      <c r="B752" s="5"/>
      <c r="D752" s="5"/>
      <c r="E752" s="5"/>
    </row>
    <row r="753" spans="2:5" ht="15.75" customHeight="1" x14ac:dyDescent="0.2">
      <c r="B753" s="5"/>
      <c r="D753" s="5"/>
      <c r="E753" s="5"/>
    </row>
    <row r="754" spans="2:5" ht="15.75" customHeight="1" x14ac:dyDescent="0.2">
      <c r="B754" s="5"/>
      <c r="D754" s="5"/>
      <c r="E754" s="5"/>
    </row>
    <row r="755" spans="2:5" ht="15.75" customHeight="1" x14ac:dyDescent="0.2">
      <c r="B755" s="5"/>
      <c r="D755" s="5"/>
      <c r="E755" s="5"/>
    </row>
    <row r="756" spans="2:5" ht="15.75" customHeight="1" x14ac:dyDescent="0.2">
      <c r="B756" s="5"/>
      <c r="D756" s="5"/>
      <c r="E756" s="5"/>
    </row>
    <row r="757" spans="2:5" ht="15.75" customHeight="1" x14ac:dyDescent="0.2">
      <c r="B757" s="5"/>
      <c r="D757" s="5"/>
      <c r="E757" s="5"/>
    </row>
    <row r="758" spans="2:5" ht="15.75" customHeight="1" x14ac:dyDescent="0.2">
      <c r="B758" s="5"/>
      <c r="D758" s="5"/>
      <c r="E758" s="5"/>
    </row>
    <row r="759" spans="2:5" ht="15.75" customHeight="1" x14ac:dyDescent="0.2">
      <c r="B759" s="5"/>
      <c r="D759" s="5"/>
      <c r="E759" s="5"/>
    </row>
    <row r="760" spans="2:5" ht="15.75" customHeight="1" x14ac:dyDescent="0.2">
      <c r="B760" s="5"/>
      <c r="D760" s="5"/>
      <c r="E760" s="5"/>
    </row>
    <row r="761" spans="2:5" ht="15.75" customHeight="1" x14ac:dyDescent="0.2">
      <c r="B761" s="5"/>
      <c r="D761" s="5"/>
      <c r="E761" s="5"/>
    </row>
    <row r="762" spans="2:5" ht="15.75" customHeight="1" x14ac:dyDescent="0.2">
      <c r="B762" s="5"/>
      <c r="D762" s="5"/>
      <c r="E762" s="5"/>
    </row>
    <row r="763" spans="2:5" ht="15.75" customHeight="1" x14ac:dyDescent="0.2">
      <c r="B763" s="5"/>
      <c r="D763" s="5"/>
      <c r="E763" s="5"/>
    </row>
    <row r="764" spans="2:5" ht="15.75" customHeight="1" x14ac:dyDescent="0.2">
      <c r="B764" s="5"/>
      <c r="D764" s="5"/>
      <c r="E764" s="5"/>
    </row>
    <row r="765" spans="2:5" ht="15.75" customHeight="1" x14ac:dyDescent="0.2">
      <c r="B765" s="5"/>
      <c r="D765" s="5"/>
      <c r="E765" s="5"/>
    </row>
    <row r="766" spans="2:5" ht="15.75" customHeight="1" x14ac:dyDescent="0.2">
      <c r="B766" s="5"/>
      <c r="D766" s="5"/>
      <c r="E766" s="5"/>
    </row>
    <row r="767" spans="2:5" ht="15.75" customHeight="1" x14ac:dyDescent="0.2">
      <c r="B767" s="5"/>
      <c r="D767" s="5"/>
      <c r="E767" s="5"/>
    </row>
    <row r="768" spans="2:5" ht="15.75" customHeight="1" x14ac:dyDescent="0.2">
      <c r="B768" s="5"/>
      <c r="D768" s="5"/>
      <c r="E768" s="5"/>
    </row>
    <row r="769" spans="2:5" ht="15.75" customHeight="1" x14ac:dyDescent="0.2">
      <c r="B769" s="5"/>
      <c r="D769" s="5"/>
      <c r="E769" s="5"/>
    </row>
    <row r="770" spans="2:5" ht="15.75" customHeight="1" x14ac:dyDescent="0.2">
      <c r="B770" s="5"/>
      <c r="D770" s="5"/>
      <c r="E770" s="5"/>
    </row>
    <row r="771" spans="2:5" ht="15.75" customHeight="1" x14ac:dyDescent="0.2">
      <c r="B771" s="5"/>
      <c r="D771" s="5"/>
      <c r="E771" s="5"/>
    </row>
    <row r="772" spans="2:5" ht="15.75" customHeight="1" x14ac:dyDescent="0.2">
      <c r="B772" s="5"/>
      <c r="D772" s="5"/>
      <c r="E772" s="5"/>
    </row>
    <row r="773" spans="2:5" ht="15.75" customHeight="1" x14ac:dyDescent="0.2">
      <c r="B773" s="5"/>
      <c r="D773" s="5"/>
      <c r="E773" s="5"/>
    </row>
    <row r="774" spans="2:5" ht="15.75" customHeight="1" x14ac:dyDescent="0.2">
      <c r="B774" s="5"/>
      <c r="D774" s="5"/>
      <c r="E774" s="5"/>
    </row>
    <row r="775" spans="2:5" ht="15.75" customHeight="1" x14ac:dyDescent="0.2">
      <c r="B775" s="5"/>
      <c r="D775" s="5"/>
      <c r="E775" s="5"/>
    </row>
    <row r="776" spans="2:5" ht="15.75" customHeight="1" x14ac:dyDescent="0.2">
      <c r="B776" s="5"/>
      <c r="D776" s="5"/>
      <c r="E776" s="5"/>
    </row>
    <row r="777" spans="2:5" ht="15.75" customHeight="1" x14ac:dyDescent="0.2">
      <c r="B777" s="5"/>
      <c r="D777" s="5"/>
      <c r="E777" s="5"/>
    </row>
    <row r="778" spans="2:5" ht="15.75" customHeight="1" x14ac:dyDescent="0.2">
      <c r="B778" s="5"/>
      <c r="D778" s="5"/>
      <c r="E778" s="5"/>
    </row>
    <row r="779" spans="2:5" ht="15.75" customHeight="1" x14ac:dyDescent="0.2">
      <c r="B779" s="5"/>
      <c r="D779" s="5"/>
      <c r="E779" s="5"/>
    </row>
    <row r="780" spans="2:5" ht="15.75" customHeight="1" x14ac:dyDescent="0.2">
      <c r="B780" s="5"/>
      <c r="D780" s="5"/>
      <c r="E780" s="5"/>
    </row>
    <row r="781" spans="2:5" ht="15.75" customHeight="1" x14ac:dyDescent="0.2">
      <c r="B781" s="5"/>
      <c r="D781" s="5"/>
      <c r="E781" s="5"/>
    </row>
    <row r="782" spans="2:5" ht="15.75" customHeight="1" x14ac:dyDescent="0.2">
      <c r="B782" s="5"/>
      <c r="D782" s="5"/>
      <c r="E782" s="5"/>
    </row>
    <row r="783" spans="2:5" ht="15.75" customHeight="1" x14ac:dyDescent="0.2">
      <c r="B783" s="5"/>
      <c r="D783" s="5"/>
      <c r="E783" s="5"/>
    </row>
    <row r="784" spans="2:5" ht="15.75" customHeight="1" x14ac:dyDescent="0.2">
      <c r="B784" s="5"/>
      <c r="D784" s="5"/>
      <c r="E784" s="5"/>
    </row>
    <row r="785" spans="2:5" ht="15.75" customHeight="1" x14ac:dyDescent="0.2">
      <c r="B785" s="5"/>
      <c r="D785" s="5"/>
      <c r="E785" s="5"/>
    </row>
    <row r="786" spans="2:5" ht="15.75" customHeight="1" x14ac:dyDescent="0.2">
      <c r="B786" s="5"/>
      <c r="D786" s="5"/>
      <c r="E786" s="5"/>
    </row>
    <row r="787" spans="2:5" ht="15.75" customHeight="1" x14ac:dyDescent="0.2">
      <c r="B787" s="5"/>
      <c r="D787" s="5"/>
      <c r="E787" s="5"/>
    </row>
    <row r="788" spans="2:5" ht="15.75" customHeight="1" x14ac:dyDescent="0.2">
      <c r="B788" s="5"/>
      <c r="D788" s="5"/>
      <c r="E788" s="5"/>
    </row>
    <row r="789" spans="2:5" ht="15.75" customHeight="1" x14ac:dyDescent="0.2">
      <c r="B789" s="5"/>
      <c r="D789" s="5"/>
      <c r="E789" s="5"/>
    </row>
    <row r="790" spans="2:5" ht="15.75" customHeight="1" x14ac:dyDescent="0.2">
      <c r="B790" s="5"/>
      <c r="D790" s="5"/>
      <c r="E790" s="5"/>
    </row>
    <row r="791" spans="2:5" ht="15.75" customHeight="1" x14ac:dyDescent="0.2">
      <c r="B791" s="5"/>
      <c r="D791" s="5"/>
      <c r="E791" s="5"/>
    </row>
    <row r="792" spans="2:5" ht="15.75" customHeight="1" x14ac:dyDescent="0.2">
      <c r="B792" s="5"/>
      <c r="D792" s="5"/>
      <c r="E792" s="5"/>
    </row>
    <row r="793" spans="2:5" ht="15.75" customHeight="1" x14ac:dyDescent="0.2">
      <c r="B793" s="5"/>
      <c r="D793" s="5"/>
      <c r="E793" s="5"/>
    </row>
    <row r="794" spans="2:5" ht="15.75" customHeight="1" x14ac:dyDescent="0.2">
      <c r="B794" s="5"/>
      <c r="D794" s="5"/>
      <c r="E794" s="5"/>
    </row>
    <row r="795" spans="2:5" ht="15.75" customHeight="1" x14ac:dyDescent="0.2">
      <c r="B795" s="5"/>
      <c r="D795" s="5"/>
      <c r="E795" s="5"/>
    </row>
    <row r="796" spans="2:5" ht="15.75" customHeight="1" x14ac:dyDescent="0.2">
      <c r="B796" s="5"/>
      <c r="D796" s="5"/>
      <c r="E796" s="5"/>
    </row>
    <row r="797" spans="2:5" ht="15.75" customHeight="1" x14ac:dyDescent="0.2">
      <c r="B797" s="5"/>
      <c r="D797" s="5"/>
      <c r="E797" s="5"/>
    </row>
    <row r="798" spans="2:5" ht="15.75" customHeight="1" x14ac:dyDescent="0.2">
      <c r="B798" s="5"/>
      <c r="D798" s="5"/>
      <c r="E798" s="5"/>
    </row>
    <row r="799" spans="2:5" ht="15.75" customHeight="1" x14ac:dyDescent="0.2">
      <c r="B799" s="5"/>
      <c r="D799" s="5"/>
      <c r="E799" s="5"/>
    </row>
    <row r="800" spans="2:5" ht="15.75" customHeight="1" x14ac:dyDescent="0.2">
      <c r="B800" s="5"/>
      <c r="D800" s="5"/>
      <c r="E800" s="5"/>
    </row>
    <row r="801" spans="2:5" ht="15.75" customHeight="1" x14ac:dyDescent="0.2">
      <c r="B801" s="5"/>
      <c r="D801" s="5"/>
      <c r="E801" s="5"/>
    </row>
    <row r="802" spans="2:5" ht="15.75" customHeight="1" x14ac:dyDescent="0.2">
      <c r="B802" s="5"/>
      <c r="D802" s="5"/>
      <c r="E802" s="5"/>
    </row>
    <row r="803" spans="2:5" ht="15.75" customHeight="1" x14ac:dyDescent="0.2">
      <c r="B803" s="5"/>
      <c r="D803" s="5"/>
      <c r="E803" s="5"/>
    </row>
    <row r="804" spans="2:5" ht="15.75" customHeight="1" x14ac:dyDescent="0.2">
      <c r="B804" s="5"/>
      <c r="D804" s="5"/>
      <c r="E804" s="5"/>
    </row>
    <row r="805" spans="2:5" ht="15.75" customHeight="1" x14ac:dyDescent="0.2">
      <c r="B805" s="5"/>
      <c r="D805" s="5"/>
      <c r="E805" s="5"/>
    </row>
    <row r="806" spans="2:5" ht="15.75" customHeight="1" x14ac:dyDescent="0.2">
      <c r="B806" s="5"/>
      <c r="D806" s="5"/>
      <c r="E806" s="5"/>
    </row>
    <row r="807" spans="2:5" ht="15.75" customHeight="1" x14ac:dyDescent="0.2">
      <c r="B807" s="5"/>
      <c r="D807" s="5"/>
      <c r="E807" s="5"/>
    </row>
    <row r="808" spans="2:5" ht="15.75" customHeight="1" x14ac:dyDescent="0.2">
      <c r="B808" s="5"/>
      <c r="D808" s="5"/>
      <c r="E808" s="5"/>
    </row>
    <row r="809" spans="2:5" ht="15.75" customHeight="1" x14ac:dyDescent="0.2">
      <c r="B809" s="5"/>
      <c r="D809" s="5"/>
      <c r="E809" s="5"/>
    </row>
    <row r="810" spans="2:5" ht="15.75" customHeight="1" x14ac:dyDescent="0.2">
      <c r="B810" s="5"/>
      <c r="D810" s="5"/>
      <c r="E810" s="5"/>
    </row>
    <row r="811" spans="2:5" ht="15.75" customHeight="1" x14ac:dyDescent="0.2">
      <c r="B811" s="5"/>
      <c r="D811" s="5"/>
      <c r="E811" s="5"/>
    </row>
    <row r="812" spans="2:5" ht="15.75" customHeight="1" x14ac:dyDescent="0.2">
      <c r="B812" s="5"/>
      <c r="D812" s="5"/>
      <c r="E812" s="5"/>
    </row>
    <row r="813" spans="2:5" ht="15.75" customHeight="1" x14ac:dyDescent="0.2">
      <c r="B813" s="5"/>
      <c r="D813" s="5"/>
      <c r="E813" s="5"/>
    </row>
    <row r="814" spans="2:5" ht="15.75" customHeight="1" x14ac:dyDescent="0.2">
      <c r="B814" s="5"/>
      <c r="D814" s="5"/>
      <c r="E814" s="5"/>
    </row>
    <row r="815" spans="2:5" ht="15.75" customHeight="1" x14ac:dyDescent="0.2">
      <c r="B815" s="5"/>
      <c r="D815" s="5"/>
      <c r="E815" s="5"/>
    </row>
    <row r="816" spans="2:5" ht="15.75" customHeight="1" x14ac:dyDescent="0.2">
      <c r="B816" s="5"/>
      <c r="D816" s="5"/>
      <c r="E816" s="5"/>
    </row>
    <row r="817" spans="2:5" ht="15.75" customHeight="1" x14ac:dyDescent="0.2">
      <c r="B817" s="5"/>
      <c r="D817" s="5"/>
      <c r="E817" s="5"/>
    </row>
    <row r="818" spans="2:5" ht="15.75" customHeight="1" x14ac:dyDescent="0.2">
      <c r="B818" s="5"/>
      <c r="D818" s="5"/>
      <c r="E818" s="5"/>
    </row>
    <row r="819" spans="2:5" ht="15.75" customHeight="1" x14ac:dyDescent="0.2">
      <c r="B819" s="5"/>
      <c r="D819" s="5"/>
      <c r="E819" s="5"/>
    </row>
    <row r="820" spans="2:5" ht="15.75" customHeight="1" x14ac:dyDescent="0.2">
      <c r="B820" s="5"/>
      <c r="D820" s="5"/>
      <c r="E820" s="5"/>
    </row>
    <row r="821" spans="2:5" ht="15.75" customHeight="1" x14ac:dyDescent="0.2">
      <c r="B821" s="5"/>
      <c r="D821" s="5"/>
      <c r="E821" s="5"/>
    </row>
    <row r="822" spans="2:5" ht="15.75" customHeight="1" x14ac:dyDescent="0.2">
      <c r="B822" s="5"/>
      <c r="D822" s="5"/>
      <c r="E822" s="5"/>
    </row>
    <row r="823" spans="2:5" ht="15.75" customHeight="1" x14ac:dyDescent="0.2">
      <c r="B823" s="5"/>
      <c r="D823" s="5"/>
      <c r="E823" s="5"/>
    </row>
    <row r="824" spans="2:5" ht="15.75" customHeight="1" x14ac:dyDescent="0.2">
      <c r="B824" s="5"/>
      <c r="D824" s="5"/>
      <c r="E824" s="5"/>
    </row>
    <row r="825" spans="2:5" ht="15.75" customHeight="1" x14ac:dyDescent="0.2">
      <c r="B825" s="5"/>
      <c r="D825" s="5"/>
      <c r="E825" s="5"/>
    </row>
    <row r="826" spans="2:5" ht="15.75" customHeight="1" x14ac:dyDescent="0.2">
      <c r="B826" s="5"/>
      <c r="D826" s="5"/>
      <c r="E826" s="5"/>
    </row>
    <row r="827" spans="2:5" ht="15.75" customHeight="1" x14ac:dyDescent="0.2">
      <c r="B827" s="5"/>
      <c r="D827" s="5"/>
      <c r="E827" s="5"/>
    </row>
    <row r="828" spans="2:5" ht="15.75" customHeight="1" x14ac:dyDescent="0.2">
      <c r="B828" s="5"/>
      <c r="D828" s="5"/>
      <c r="E828" s="5"/>
    </row>
    <row r="829" spans="2:5" ht="15.75" customHeight="1" x14ac:dyDescent="0.2">
      <c r="B829" s="5"/>
      <c r="D829" s="5"/>
      <c r="E829" s="5"/>
    </row>
    <row r="830" spans="2:5" ht="15.75" customHeight="1" x14ac:dyDescent="0.2">
      <c r="B830" s="5"/>
      <c r="D830" s="5"/>
      <c r="E830" s="5"/>
    </row>
    <row r="831" spans="2:5" ht="15.75" customHeight="1" x14ac:dyDescent="0.2">
      <c r="B831" s="5"/>
      <c r="D831" s="5"/>
      <c r="E831" s="5"/>
    </row>
    <row r="832" spans="2:5" ht="15.75" customHeight="1" x14ac:dyDescent="0.2">
      <c r="B832" s="5"/>
      <c r="D832" s="5"/>
      <c r="E832" s="5"/>
    </row>
    <row r="833" spans="2:5" ht="15.75" customHeight="1" x14ac:dyDescent="0.2">
      <c r="B833" s="5"/>
      <c r="D833" s="5"/>
      <c r="E833" s="5"/>
    </row>
    <row r="834" spans="2:5" ht="15.75" customHeight="1" x14ac:dyDescent="0.2">
      <c r="B834" s="5"/>
      <c r="D834" s="5"/>
      <c r="E834" s="5"/>
    </row>
    <row r="835" spans="2:5" ht="15.75" customHeight="1" x14ac:dyDescent="0.2">
      <c r="B835" s="5"/>
      <c r="D835" s="5"/>
      <c r="E835" s="5"/>
    </row>
    <row r="836" spans="2:5" ht="15.75" customHeight="1" x14ac:dyDescent="0.2">
      <c r="B836" s="5"/>
      <c r="D836" s="5"/>
      <c r="E836" s="5"/>
    </row>
    <row r="837" spans="2:5" ht="15.75" customHeight="1" x14ac:dyDescent="0.2">
      <c r="B837" s="5"/>
      <c r="D837" s="5"/>
      <c r="E837" s="5"/>
    </row>
    <row r="838" spans="2:5" ht="15.75" customHeight="1" x14ac:dyDescent="0.2">
      <c r="B838" s="5"/>
      <c r="D838" s="5"/>
      <c r="E838" s="5"/>
    </row>
    <row r="839" spans="2:5" ht="15.75" customHeight="1" x14ac:dyDescent="0.2">
      <c r="B839" s="5"/>
      <c r="D839" s="5"/>
      <c r="E839" s="5"/>
    </row>
    <row r="840" spans="2:5" ht="15.75" customHeight="1" x14ac:dyDescent="0.2">
      <c r="B840" s="5"/>
      <c r="D840" s="5"/>
      <c r="E840" s="5"/>
    </row>
    <row r="841" spans="2:5" ht="15.75" customHeight="1" x14ac:dyDescent="0.2">
      <c r="B841" s="5"/>
      <c r="D841" s="5"/>
      <c r="E841" s="5"/>
    </row>
    <row r="842" spans="2:5" ht="15.75" customHeight="1" x14ac:dyDescent="0.2">
      <c r="B842" s="5"/>
      <c r="D842" s="5"/>
      <c r="E842" s="5"/>
    </row>
    <row r="843" spans="2:5" ht="15.75" customHeight="1" x14ac:dyDescent="0.2">
      <c r="B843" s="5"/>
      <c r="D843" s="5"/>
      <c r="E843" s="5"/>
    </row>
    <row r="844" spans="2:5" ht="15.75" customHeight="1" x14ac:dyDescent="0.2">
      <c r="B844" s="5"/>
      <c r="D844" s="5"/>
      <c r="E844" s="5"/>
    </row>
    <row r="845" spans="2:5" ht="15.75" customHeight="1" x14ac:dyDescent="0.2">
      <c r="B845" s="5"/>
      <c r="D845" s="5"/>
      <c r="E845" s="5"/>
    </row>
    <row r="846" spans="2:5" ht="15.75" customHeight="1" x14ac:dyDescent="0.2">
      <c r="B846" s="5"/>
      <c r="D846" s="5"/>
      <c r="E846" s="5"/>
    </row>
    <row r="847" spans="2:5" ht="15.75" customHeight="1" x14ac:dyDescent="0.2">
      <c r="B847" s="5"/>
      <c r="D847" s="5"/>
      <c r="E847" s="5"/>
    </row>
    <row r="848" spans="2:5" ht="15.75" customHeight="1" x14ac:dyDescent="0.2">
      <c r="B848" s="5"/>
      <c r="D848" s="5"/>
      <c r="E848" s="5"/>
    </row>
    <row r="849" spans="2:5" ht="15.75" customHeight="1" x14ac:dyDescent="0.2">
      <c r="B849" s="5"/>
      <c r="D849" s="5"/>
      <c r="E849" s="5"/>
    </row>
    <row r="850" spans="2:5" ht="15.75" customHeight="1" x14ac:dyDescent="0.2">
      <c r="B850" s="5"/>
      <c r="D850" s="5"/>
      <c r="E850" s="5"/>
    </row>
    <row r="851" spans="2:5" ht="15.75" customHeight="1" x14ac:dyDescent="0.2">
      <c r="B851" s="5"/>
      <c r="D851" s="5"/>
      <c r="E851" s="5"/>
    </row>
    <row r="852" spans="2:5" ht="15.75" customHeight="1" x14ac:dyDescent="0.2">
      <c r="B852" s="5"/>
      <c r="D852" s="5"/>
      <c r="E852" s="5"/>
    </row>
    <row r="853" spans="2:5" ht="15.75" customHeight="1" x14ac:dyDescent="0.2">
      <c r="B853" s="5"/>
      <c r="D853" s="5"/>
      <c r="E853" s="5"/>
    </row>
    <row r="854" spans="2:5" ht="15.75" customHeight="1" x14ac:dyDescent="0.2">
      <c r="B854" s="5"/>
      <c r="D854" s="5"/>
      <c r="E854" s="5"/>
    </row>
    <row r="855" spans="2:5" ht="15.75" customHeight="1" x14ac:dyDescent="0.2">
      <c r="B855" s="5"/>
      <c r="D855" s="5"/>
      <c r="E855" s="5"/>
    </row>
    <row r="856" spans="2:5" ht="15.75" customHeight="1" x14ac:dyDescent="0.2">
      <c r="B856" s="5"/>
      <c r="D856" s="5"/>
      <c r="E856" s="5"/>
    </row>
    <row r="857" spans="2:5" ht="15.75" customHeight="1" x14ac:dyDescent="0.2">
      <c r="B857" s="5"/>
      <c r="D857" s="5"/>
      <c r="E857" s="5"/>
    </row>
    <row r="858" spans="2:5" ht="15.75" customHeight="1" x14ac:dyDescent="0.2">
      <c r="B858" s="5"/>
      <c r="D858" s="5"/>
      <c r="E858" s="5"/>
    </row>
    <row r="859" spans="2:5" ht="15.75" customHeight="1" x14ac:dyDescent="0.2">
      <c r="B859" s="5"/>
      <c r="D859" s="5"/>
      <c r="E859" s="5"/>
    </row>
    <row r="860" spans="2:5" ht="15.75" customHeight="1" x14ac:dyDescent="0.2">
      <c r="B860" s="5"/>
      <c r="D860" s="5"/>
      <c r="E860" s="5"/>
    </row>
    <row r="861" spans="2:5" ht="15.75" customHeight="1" x14ac:dyDescent="0.2">
      <c r="B861" s="5"/>
      <c r="D861" s="5"/>
      <c r="E861" s="5"/>
    </row>
    <row r="862" spans="2:5" ht="15.75" customHeight="1" x14ac:dyDescent="0.2">
      <c r="B862" s="5"/>
      <c r="D862" s="5"/>
      <c r="E862" s="5"/>
    </row>
    <row r="863" spans="2:5" ht="15.75" customHeight="1" x14ac:dyDescent="0.2">
      <c r="B863" s="5"/>
      <c r="D863" s="5"/>
      <c r="E863" s="5"/>
    </row>
    <row r="864" spans="2:5" ht="15.75" customHeight="1" x14ac:dyDescent="0.2">
      <c r="B864" s="5"/>
      <c r="D864" s="5"/>
      <c r="E864" s="5"/>
    </row>
    <row r="865" spans="2:5" ht="15.75" customHeight="1" x14ac:dyDescent="0.2">
      <c r="B865" s="5"/>
      <c r="D865" s="5"/>
      <c r="E865" s="5"/>
    </row>
    <row r="866" spans="2:5" ht="15.75" customHeight="1" x14ac:dyDescent="0.2">
      <c r="B866" s="5"/>
      <c r="D866" s="5"/>
      <c r="E866" s="5"/>
    </row>
    <row r="867" spans="2:5" ht="15.75" customHeight="1" x14ac:dyDescent="0.2">
      <c r="B867" s="5"/>
      <c r="D867" s="5"/>
      <c r="E867" s="5"/>
    </row>
    <row r="868" spans="2:5" ht="15.75" customHeight="1" x14ac:dyDescent="0.2">
      <c r="B868" s="5"/>
      <c r="D868" s="5"/>
      <c r="E868" s="5"/>
    </row>
    <row r="869" spans="2:5" ht="15.75" customHeight="1" x14ac:dyDescent="0.2">
      <c r="B869" s="5"/>
      <c r="D869" s="5"/>
      <c r="E869" s="5"/>
    </row>
    <row r="870" spans="2:5" ht="15.75" customHeight="1" x14ac:dyDescent="0.2">
      <c r="B870" s="5"/>
      <c r="D870" s="5"/>
      <c r="E870" s="5"/>
    </row>
    <row r="871" spans="2:5" ht="15.75" customHeight="1" x14ac:dyDescent="0.2">
      <c r="B871" s="5"/>
      <c r="D871" s="5"/>
      <c r="E871" s="5"/>
    </row>
    <row r="872" spans="2:5" ht="15.75" customHeight="1" x14ac:dyDescent="0.2">
      <c r="B872" s="5"/>
      <c r="D872" s="5"/>
      <c r="E872" s="5"/>
    </row>
    <row r="873" spans="2:5" ht="15.75" customHeight="1" x14ac:dyDescent="0.2">
      <c r="B873" s="5"/>
      <c r="D873" s="5"/>
      <c r="E873" s="5"/>
    </row>
    <row r="874" spans="2:5" ht="15.75" customHeight="1" x14ac:dyDescent="0.2">
      <c r="B874" s="5"/>
      <c r="D874" s="5"/>
      <c r="E874" s="5"/>
    </row>
    <row r="875" spans="2:5" ht="15.75" customHeight="1" x14ac:dyDescent="0.2">
      <c r="B875" s="5"/>
      <c r="D875" s="5"/>
      <c r="E875" s="5"/>
    </row>
    <row r="876" spans="2:5" ht="15.75" customHeight="1" x14ac:dyDescent="0.2">
      <c r="B876" s="5"/>
      <c r="D876" s="5"/>
      <c r="E876" s="5"/>
    </row>
    <row r="877" spans="2:5" ht="15.75" customHeight="1" x14ac:dyDescent="0.2">
      <c r="B877" s="5"/>
      <c r="D877" s="5"/>
      <c r="E877" s="5"/>
    </row>
    <row r="878" spans="2:5" ht="15.75" customHeight="1" x14ac:dyDescent="0.2">
      <c r="B878" s="5"/>
      <c r="D878" s="5"/>
      <c r="E878" s="5"/>
    </row>
    <row r="879" spans="2:5" ht="15.75" customHeight="1" x14ac:dyDescent="0.2">
      <c r="B879" s="5"/>
      <c r="D879" s="5"/>
      <c r="E879" s="5"/>
    </row>
    <row r="880" spans="2:5" ht="15.75" customHeight="1" x14ac:dyDescent="0.2">
      <c r="B880" s="5"/>
      <c r="D880" s="5"/>
      <c r="E880" s="5"/>
    </row>
    <row r="881" spans="2:5" ht="15.75" customHeight="1" x14ac:dyDescent="0.2">
      <c r="B881" s="5"/>
      <c r="D881" s="5"/>
      <c r="E881" s="5"/>
    </row>
    <row r="882" spans="2:5" ht="15.75" customHeight="1" x14ac:dyDescent="0.2">
      <c r="B882" s="5"/>
      <c r="D882" s="5"/>
      <c r="E882" s="5"/>
    </row>
    <row r="883" spans="2:5" ht="15.75" customHeight="1" x14ac:dyDescent="0.2">
      <c r="B883" s="5"/>
      <c r="D883" s="5"/>
      <c r="E883" s="5"/>
    </row>
    <row r="884" spans="2:5" ht="15.75" customHeight="1" x14ac:dyDescent="0.2">
      <c r="B884" s="5"/>
      <c r="D884" s="5"/>
      <c r="E884" s="5"/>
    </row>
    <row r="885" spans="2:5" ht="15.75" customHeight="1" x14ac:dyDescent="0.2">
      <c r="B885" s="5"/>
      <c r="D885" s="5"/>
      <c r="E885" s="5"/>
    </row>
    <row r="886" spans="2:5" ht="15.75" customHeight="1" x14ac:dyDescent="0.2">
      <c r="B886" s="5"/>
      <c r="D886" s="5"/>
      <c r="E886" s="5"/>
    </row>
    <row r="887" spans="2:5" ht="15.75" customHeight="1" x14ac:dyDescent="0.2">
      <c r="B887" s="5"/>
      <c r="D887" s="5"/>
      <c r="E887" s="5"/>
    </row>
    <row r="888" spans="2:5" ht="15.75" customHeight="1" x14ac:dyDescent="0.2">
      <c r="B888" s="5"/>
      <c r="D888" s="5"/>
      <c r="E888" s="5"/>
    </row>
    <row r="889" spans="2:5" ht="15.75" customHeight="1" x14ac:dyDescent="0.2">
      <c r="B889" s="5"/>
      <c r="D889" s="5"/>
      <c r="E889" s="5"/>
    </row>
    <row r="890" spans="2:5" ht="15.75" customHeight="1" x14ac:dyDescent="0.2">
      <c r="B890" s="5"/>
      <c r="D890" s="5"/>
      <c r="E890" s="5"/>
    </row>
    <row r="891" spans="2:5" ht="15.75" customHeight="1" x14ac:dyDescent="0.2">
      <c r="B891" s="5"/>
      <c r="D891" s="5"/>
      <c r="E891" s="5"/>
    </row>
    <row r="892" spans="2:5" ht="15.75" customHeight="1" x14ac:dyDescent="0.2">
      <c r="B892" s="5"/>
      <c r="D892" s="5"/>
      <c r="E892" s="5"/>
    </row>
    <row r="893" spans="2:5" ht="15.75" customHeight="1" x14ac:dyDescent="0.2">
      <c r="B893" s="5"/>
      <c r="D893" s="5"/>
      <c r="E893" s="5"/>
    </row>
    <row r="894" spans="2:5" ht="15.75" customHeight="1" x14ac:dyDescent="0.2">
      <c r="B894" s="5"/>
      <c r="D894" s="5"/>
      <c r="E894" s="5"/>
    </row>
    <row r="895" spans="2:5" ht="15.75" customHeight="1" x14ac:dyDescent="0.2">
      <c r="B895" s="5"/>
      <c r="D895" s="5"/>
      <c r="E895" s="5"/>
    </row>
    <row r="896" spans="2:5" ht="15.75" customHeight="1" x14ac:dyDescent="0.2">
      <c r="B896" s="5"/>
      <c r="D896" s="5"/>
      <c r="E896" s="5"/>
    </row>
    <row r="897" spans="2:5" ht="15.75" customHeight="1" x14ac:dyDescent="0.2">
      <c r="B897" s="5"/>
      <c r="D897" s="5"/>
      <c r="E897" s="5"/>
    </row>
    <row r="898" spans="2:5" ht="15.75" customHeight="1" x14ac:dyDescent="0.2">
      <c r="B898" s="5"/>
      <c r="D898" s="5"/>
      <c r="E898" s="5"/>
    </row>
    <row r="899" spans="2:5" ht="15.75" customHeight="1" x14ac:dyDescent="0.2">
      <c r="B899" s="5"/>
      <c r="D899" s="5"/>
      <c r="E899" s="5"/>
    </row>
    <row r="900" spans="2:5" ht="15.75" customHeight="1" x14ac:dyDescent="0.2">
      <c r="B900" s="5"/>
      <c r="D900" s="5"/>
      <c r="E900" s="5"/>
    </row>
    <row r="901" spans="2:5" ht="15.75" customHeight="1" x14ac:dyDescent="0.2">
      <c r="B901" s="5"/>
      <c r="D901" s="5"/>
      <c r="E901" s="5"/>
    </row>
    <row r="902" spans="2:5" ht="15.75" customHeight="1" x14ac:dyDescent="0.2">
      <c r="B902" s="5"/>
      <c r="D902" s="5"/>
      <c r="E902" s="5"/>
    </row>
    <row r="903" spans="2:5" ht="15.75" customHeight="1" x14ac:dyDescent="0.2">
      <c r="B903" s="5"/>
      <c r="D903" s="5"/>
      <c r="E903" s="5"/>
    </row>
    <row r="904" spans="2:5" ht="15.75" customHeight="1" x14ac:dyDescent="0.2">
      <c r="B904" s="5"/>
      <c r="D904" s="5"/>
      <c r="E904" s="5"/>
    </row>
    <row r="905" spans="2:5" ht="15.75" customHeight="1" x14ac:dyDescent="0.2">
      <c r="B905" s="5"/>
      <c r="D905" s="5"/>
      <c r="E905" s="5"/>
    </row>
    <row r="906" spans="2:5" ht="15.75" customHeight="1" x14ac:dyDescent="0.2">
      <c r="B906" s="5"/>
      <c r="D906" s="5"/>
      <c r="E906" s="5"/>
    </row>
    <row r="907" spans="2:5" ht="15.75" customHeight="1" x14ac:dyDescent="0.2">
      <c r="B907" s="5"/>
      <c r="D907" s="5"/>
      <c r="E907" s="5"/>
    </row>
    <row r="908" spans="2:5" ht="15.75" customHeight="1" x14ac:dyDescent="0.2">
      <c r="B908" s="5"/>
      <c r="D908" s="5"/>
      <c r="E908" s="5"/>
    </row>
    <row r="909" spans="2:5" ht="15.75" customHeight="1" x14ac:dyDescent="0.2">
      <c r="B909" s="5"/>
      <c r="D909" s="5"/>
      <c r="E909" s="5"/>
    </row>
    <row r="910" spans="2:5" ht="15.75" customHeight="1" x14ac:dyDescent="0.2">
      <c r="B910" s="5"/>
      <c r="D910" s="5"/>
      <c r="E910" s="5"/>
    </row>
    <row r="911" spans="2:5" ht="15.75" customHeight="1" x14ac:dyDescent="0.2">
      <c r="B911" s="5"/>
      <c r="D911" s="5"/>
      <c r="E911" s="5"/>
    </row>
    <row r="912" spans="2:5" ht="15.75" customHeight="1" x14ac:dyDescent="0.2">
      <c r="B912" s="5"/>
      <c r="D912" s="5"/>
      <c r="E912" s="5"/>
    </row>
    <row r="913" spans="2:5" ht="15.75" customHeight="1" x14ac:dyDescent="0.2">
      <c r="B913" s="5"/>
      <c r="D913" s="5"/>
      <c r="E913" s="5"/>
    </row>
    <row r="914" spans="2:5" ht="15.75" customHeight="1" x14ac:dyDescent="0.2">
      <c r="B914" s="5"/>
      <c r="D914" s="5"/>
      <c r="E914" s="5"/>
    </row>
    <row r="915" spans="2:5" ht="15.75" customHeight="1" x14ac:dyDescent="0.2">
      <c r="B915" s="5"/>
      <c r="D915" s="5"/>
      <c r="E915" s="5"/>
    </row>
    <row r="916" spans="2:5" ht="15.75" customHeight="1" x14ac:dyDescent="0.2">
      <c r="B916" s="5"/>
      <c r="D916" s="5"/>
      <c r="E916" s="5"/>
    </row>
    <row r="917" spans="2:5" ht="15.75" customHeight="1" x14ac:dyDescent="0.2">
      <c r="B917" s="5"/>
      <c r="D917" s="5"/>
      <c r="E917" s="5"/>
    </row>
    <row r="918" spans="2:5" ht="15.75" customHeight="1" x14ac:dyDescent="0.2">
      <c r="B918" s="5"/>
      <c r="D918" s="5"/>
      <c r="E918" s="5"/>
    </row>
    <row r="919" spans="2:5" ht="15.75" customHeight="1" x14ac:dyDescent="0.2">
      <c r="B919" s="5"/>
      <c r="D919" s="5"/>
      <c r="E919" s="5"/>
    </row>
    <row r="920" spans="2:5" ht="15.75" customHeight="1" x14ac:dyDescent="0.2">
      <c r="B920" s="5"/>
      <c r="D920" s="5"/>
      <c r="E920" s="5"/>
    </row>
    <row r="921" spans="2:5" ht="15.75" customHeight="1" x14ac:dyDescent="0.2">
      <c r="B921" s="5"/>
      <c r="D921" s="5"/>
      <c r="E921" s="5"/>
    </row>
    <row r="922" spans="2:5" ht="15.75" customHeight="1" x14ac:dyDescent="0.2">
      <c r="B922" s="5"/>
      <c r="D922" s="5"/>
      <c r="E922" s="5"/>
    </row>
    <row r="923" spans="2:5" ht="15.75" customHeight="1" x14ac:dyDescent="0.2">
      <c r="B923" s="5"/>
      <c r="D923" s="5"/>
      <c r="E923" s="5"/>
    </row>
    <row r="924" spans="2:5" ht="15.75" customHeight="1" x14ac:dyDescent="0.2">
      <c r="B924" s="5"/>
      <c r="D924" s="5"/>
      <c r="E924" s="5"/>
    </row>
    <row r="925" spans="2:5" ht="15.75" customHeight="1" x14ac:dyDescent="0.2">
      <c r="B925" s="5"/>
      <c r="D925" s="5"/>
      <c r="E925" s="5"/>
    </row>
    <row r="926" spans="2:5" ht="15.75" customHeight="1" x14ac:dyDescent="0.2">
      <c r="B926" s="5"/>
      <c r="D926" s="5"/>
      <c r="E926" s="5"/>
    </row>
    <row r="927" spans="2:5" ht="15.75" customHeight="1" x14ac:dyDescent="0.2">
      <c r="B927" s="5"/>
      <c r="D927" s="5"/>
      <c r="E927" s="5"/>
    </row>
    <row r="928" spans="2:5" ht="15.75" customHeight="1" x14ac:dyDescent="0.2">
      <c r="B928" s="5"/>
      <c r="D928" s="5"/>
      <c r="E928" s="5"/>
    </row>
    <row r="929" spans="2:5" ht="15.75" customHeight="1" x14ac:dyDescent="0.2">
      <c r="B929" s="5"/>
      <c r="D929" s="5"/>
      <c r="E929" s="5"/>
    </row>
    <row r="930" spans="2:5" ht="15.75" customHeight="1" x14ac:dyDescent="0.2">
      <c r="B930" s="5"/>
      <c r="D930" s="5"/>
      <c r="E930" s="5"/>
    </row>
    <row r="931" spans="2:5" ht="15.75" customHeight="1" x14ac:dyDescent="0.2">
      <c r="B931" s="5"/>
      <c r="D931" s="5"/>
      <c r="E931" s="5"/>
    </row>
    <row r="932" spans="2:5" ht="15.75" customHeight="1" x14ac:dyDescent="0.2">
      <c r="B932" s="5"/>
      <c r="D932" s="5"/>
      <c r="E932" s="5"/>
    </row>
    <row r="933" spans="2:5" ht="15.75" customHeight="1" x14ac:dyDescent="0.2">
      <c r="B933" s="5"/>
      <c r="D933" s="5"/>
      <c r="E933" s="5"/>
    </row>
    <row r="934" spans="2:5" ht="15.75" customHeight="1" x14ac:dyDescent="0.2">
      <c r="B934" s="5"/>
      <c r="D934" s="5"/>
      <c r="E934" s="5"/>
    </row>
    <row r="935" spans="2:5" ht="15.75" customHeight="1" x14ac:dyDescent="0.2">
      <c r="B935" s="5"/>
      <c r="D935" s="5"/>
      <c r="E935" s="5"/>
    </row>
    <row r="936" spans="2:5" ht="15.75" customHeight="1" x14ac:dyDescent="0.2">
      <c r="B936" s="5"/>
      <c r="D936" s="5"/>
      <c r="E936" s="5"/>
    </row>
    <row r="937" spans="2:5" ht="15.75" customHeight="1" x14ac:dyDescent="0.2">
      <c r="B937" s="5"/>
      <c r="D937" s="5"/>
      <c r="E937" s="5"/>
    </row>
    <row r="938" spans="2:5" ht="15.75" customHeight="1" x14ac:dyDescent="0.2">
      <c r="B938" s="5"/>
      <c r="D938" s="5"/>
      <c r="E938" s="5"/>
    </row>
    <row r="939" spans="2:5" ht="15.75" customHeight="1" x14ac:dyDescent="0.2">
      <c r="B939" s="5"/>
      <c r="D939" s="5"/>
      <c r="E939" s="5"/>
    </row>
    <row r="940" spans="2:5" ht="15.75" customHeight="1" x14ac:dyDescent="0.2">
      <c r="B940" s="5"/>
      <c r="D940" s="5"/>
      <c r="E940" s="5"/>
    </row>
    <row r="941" spans="2:5" ht="15.75" customHeight="1" x14ac:dyDescent="0.2">
      <c r="B941" s="5"/>
      <c r="D941" s="5"/>
      <c r="E941" s="5"/>
    </row>
    <row r="942" spans="2:5" ht="15.75" customHeight="1" x14ac:dyDescent="0.2">
      <c r="B942" s="5"/>
      <c r="D942" s="5"/>
      <c r="E942" s="5"/>
    </row>
    <row r="943" spans="2:5" ht="15.75" customHeight="1" x14ac:dyDescent="0.2">
      <c r="B943" s="5"/>
      <c r="D943" s="5"/>
      <c r="E943" s="5"/>
    </row>
    <row r="944" spans="2:5" ht="15.75" customHeight="1" x14ac:dyDescent="0.2">
      <c r="B944" s="5"/>
      <c r="D944" s="5"/>
      <c r="E944" s="5"/>
    </row>
    <row r="945" spans="2:5" ht="15.75" customHeight="1" x14ac:dyDescent="0.2">
      <c r="B945" s="5"/>
      <c r="D945" s="5"/>
      <c r="E945" s="5"/>
    </row>
    <row r="946" spans="2:5" ht="15.75" customHeight="1" x14ac:dyDescent="0.2">
      <c r="B946" s="5"/>
      <c r="D946" s="5"/>
      <c r="E946" s="5"/>
    </row>
    <row r="947" spans="2:5" ht="15.75" customHeight="1" x14ac:dyDescent="0.2">
      <c r="B947" s="5"/>
      <c r="D947" s="5"/>
      <c r="E947" s="5"/>
    </row>
    <row r="948" spans="2:5" ht="15.75" customHeight="1" x14ac:dyDescent="0.2">
      <c r="B948" s="5"/>
      <c r="D948" s="5"/>
      <c r="E948" s="5"/>
    </row>
    <row r="949" spans="2:5" ht="15.75" customHeight="1" x14ac:dyDescent="0.2">
      <c r="B949" s="5"/>
      <c r="D949" s="5"/>
      <c r="E949" s="5"/>
    </row>
    <row r="950" spans="2:5" ht="15.75" customHeight="1" x14ac:dyDescent="0.2">
      <c r="B950" s="5"/>
      <c r="D950" s="5"/>
      <c r="E950" s="5"/>
    </row>
    <row r="951" spans="2:5" ht="15.75" customHeight="1" x14ac:dyDescent="0.2">
      <c r="B951" s="5"/>
      <c r="D951" s="5"/>
      <c r="E951" s="5"/>
    </row>
    <row r="952" spans="2:5" ht="15.75" customHeight="1" x14ac:dyDescent="0.2">
      <c r="B952" s="5"/>
      <c r="D952" s="5"/>
      <c r="E952" s="5"/>
    </row>
    <row r="953" spans="2:5" ht="15.75" customHeight="1" x14ac:dyDescent="0.2">
      <c r="B953" s="5"/>
      <c r="D953" s="5"/>
      <c r="E953" s="5"/>
    </row>
    <row r="954" spans="2:5" ht="15.75" customHeight="1" x14ac:dyDescent="0.2">
      <c r="B954" s="5"/>
      <c r="D954" s="5"/>
      <c r="E954" s="5"/>
    </row>
    <row r="955" spans="2:5" ht="15.75" customHeight="1" x14ac:dyDescent="0.2">
      <c r="B955" s="5"/>
      <c r="D955" s="5"/>
      <c r="E955" s="5"/>
    </row>
    <row r="956" spans="2:5" ht="15.75" customHeight="1" x14ac:dyDescent="0.2">
      <c r="B956" s="5"/>
      <c r="D956" s="5"/>
      <c r="E956" s="5"/>
    </row>
    <row r="957" spans="2:5" ht="15.75" customHeight="1" x14ac:dyDescent="0.2">
      <c r="B957" s="5"/>
      <c r="D957" s="5"/>
      <c r="E957" s="5"/>
    </row>
    <row r="958" spans="2:5" ht="15.75" customHeight="1" x14ac:dyDescent="0.2">
      <c r="B958" s="5"/>
      <c r="D958" s="5"/>
      <c r="E958" s="5"/>
    </row>
    <row r="959" spans="2:5" ht="15.75" customHeight="1" x14ac:dyDescent="0.2">
      <c r="B959" s="5"/>
      <c r="D959" s="5"/>
      <c r="E959" s="5"/>
    </row>
    <row r="960" spans="2:5" ht="15.75" customHeight="1" x14ac:dyDescent="0.2">
      <c r="B960" s="5"/>
      <c r="D960" s="5"/>
      <c r="E960" s="5"/>
    </row>
    <row r="961" spans="2:5" ht="15.75" customHeight="1" x14ac:dyDescent="0.2">
      <c r="B961" s="5"/>
      <c r="D961" s="5"/>
      <c r="E961" s="5"/>
    </row>
    <row r="962" spans="2:5" ht="15.75" customHeight="1" x14ac:dyDescent="0.2">
      <c r="B962" s="5"/>
      <c r="D962" s="5"/>
      <c r="E962" s="5"/>
    </row>
    <row r="963" spans="2:5" ht="15.75" customHeight="1" x14ac:dyDescent="0.2">
      <c r="B963" s="5"/>
      <c r="D963" s="5"/>
      <c r="E963" s="5"/>
    </row>
    <row r="964" spans="2:5" ht="15.75" customHeight="1" x14ac:dyDescent="0.2">
      <c r="B964" s="5"/>
      <c r="D964" s="5"/>
      <c r="E964" s="5"/>
    </row>
    <row r="965" spans="2:5" ht="15.75" customHeight="1" x14ac:dyDescent="0.2">
      <c r="B965" s="5"/>
      <c r="D965" s="5"/>
      <c r="E965" s="5"/>
    </row>
    <row r="966" spans="2:5" ht="15.75" customHeight="1" x14ac:dyDescent="0.2">
      <c r="B966" s="5"/>
      <c r="D966" s="5"/>
      <c r="E966" s="5"/>
    </row>
    <row r="967" spans="2:5" ht="15.75" customHeight="1" x14ac:dyDescent="0.2">
      <c r="B967" s="5"/>
      <c r="D967" s="5"/>
      <c r="E967" s="5"/>
    </row>
    <row r="968" spans="2:5" ht="15.75" customHeight="1" x14ac:dyDescent="0.2">
      <c r="B968" s="5"/>
      <c r="D968" s="5"/>
      <c r="E968" s="5"/>
    </row>
    <row r="969" spans="2:5" ht="15.75" customHeight="1" x14ac:dyDescent="0.2">
      <c r="B969" s="5"/>
      <c r="D969" s="5"/>
      <c r="E969" s="5"/>
    </row>
    <row r="970" spans="2:5" ht="15.75" customHeight="1" x14ac:dyDescent="0.2">
      <c r="B970" s="5"/>
      <c r="D970" s="5"/>
      <c r="E970" s="5"/>
    </row>
    <row r="971" spans="2:5" ht="15.75" customHeight="1" x14ac:dyDescent="0.2">
      <c r="B971" s="5"/>
      <c r="D971" s="5"/>
      <c r="E971" s="5"/>
    </row>
    <row r="972" spans="2:5" ht="15.75" customHeight="1" x14ac:dyDescent="0.2">
      <c r="B972" s="5"/>
      <c r="D972" s="5"/>
      <c r="E972" s="5"/>
    </row>
    <row r="973" spans="2:5" ht="15.75" customHeight="1" x14ac:dyDescent="0.2">
      <c r="B973" s="5"/>
      <c r="D973" s="5"/>
      <c r="E973" s="5"/>
    </row>
    <row r="974" spans="2:5" ht="15.75" customHeight="1" x14ac:dyDescent="0.2">
      <c r="B974" s="5"/>
      <c r="D974" s="5"/>
      <c r="E974" s="5"/>
    </row>
    <row r="975" spans="2:5" ht="15.75" customHeight="1" x14ac:dyDescent="0.2">
      <c r="B975" s="5"/>
      <c r="D975" s="5"/>
      <c r="E975" s="5"/>
    </row>
    <row r="976" spans="2:5" ht="15.75" customHeight="1" x14ac:dyDescent="0.2">
      <c r="B976" s="5"/>
      <c r="D976" s="5"/>
      <c r="E976" s="5"/>
    </row>
    <row r="977" spans="2:5" ht="15.75" customHeight="1" x14ac:dyDescent="0.2">
      <c r="B977" s="5"/>
      <c r="D977" s="5"/>
      <c r="E977" s="5"/>
    </row>
    <row r="978" spans="2:5" ht="15.75" customHeight="1" x14ac:dyDescent="0.2">
      <c r="B978" s="5"/>
      <c r="D978" s="5"/>
      <c r="E978" s="5"/>
    </row>
    <row r="979" spans="2:5" ht="15.75" customHeight="1" x14ac:dyDescent="0.2">
      <c r="B979" s="5"/>
      <c r="D979" s="5"/>
      <c r="E979" s="5"/>
    </row>
    <row r="980" spans="2:5" ht="15.75" customHeight="1" x14ac:dyDescent="0.2">
      <c r="B980" s="5"/>
      <c r="D980" s="5"/>
      <c r="E980" s="5"/>
    </row>
    <row r="981" spans="2:5" ht="15.75" customHeight="1" x14ac:dyDescent="0.2">
      <c r="B981" s="5"/>
      <c r="D981" s="5"/>
      <c r="E981" s="5"/>
    </row>
    <row r="982" spans="2:5" ht="15.75" customHeight="1" x14ac:dyDescent="0.2">
      <c r="B982" s="5"/>
      <c r="D982" s="5"/>
      <c r="E982" s="5"/>
    </row>
    <row r="983" spans="2:5" ht="15.75" customHeight="1" x14ac:dyDescent="0.2">
      <c r="B983" s="5"/>
      <c r="D983" s="5"/>
      <c r="E983" s="5"/>
    </row>
    <row r="984" spans="2:5" ht="15.75" customHeight="1" x14ac:dyDescent="0.2">
      <c r="B984" s="5"/>
      <c r="D984" s="5"/>
      <c r="E984" s="5"/>
    </row>
    <row r="985" spans="2:5" ht="15.75" customHeight="1" x14ac:dyDescent="0.2">
      <c r="B985" s="5"/>
      <c r="D985" s="5"/>
      <c r="E985" s="5"/>
    </row>
    <row r="986" spans="2:5" ht="15.75" customHeight="1" x14ac:dyDescent="0.2">
      <c r="B986" s="5"/>
      <c r="D986" s="5"/>
      <c r="E986" s="5"/>
    </row>
    <row r="987" spans="2:5" ht="15.75" customHeight="1" x14ac:dyDescent="0.2">
      <c r="B987" s="5"/>
      <c r="D987" s="5"/>
      <c r="E987" s="5"/>
    </row>
    <row r="988" spans="2:5" ht="15.75" customHeight="1" x14ac:dyDescent="0.2">
      <c r="B988" s="5"/>
      <c r="D988" s="5"/>
      <c r="E988" s="5"/>
    </row>
    <row r="989" spans="2:5" ht="15.75" customHeight="1" x14ac:dyDescent="0.2">
      <c r="B989" s="5"/>
      <c r="D989" s="5"/>
      <c r="E989" s="5"/>
    </row>
    <row r="990" spans="2:5" ht="15.75" customHeight="1" x14ac:dyDescent="0.2">
      <c r="B990" s="5"/>
      <c r="D990" s="5"/>
      <c r="E990" s="5"/>
    </row>
    <row r="991" spans="2:5" ht="15.75" customHeight="1" x14ac:dyDescent="0.2">
      <c r="B991" s="5"/>
      <c r="D991" s="5"/>
      <c r="E991" s="5"/>
    </row>
    <row r="992" spans="2:5" ht="15.75" customHeight="1" x14ac:dyDescent="0.2">
      <c r="B992" s="5"/>
      <c r="D992" s="5"/>
      <c r="E992" s="5"/>
    </row>
    <row r="993" spans="2:5" ht="15.75" customHeight="1" x14ac:dyDescent="0.2">
      <c r="B993" s="5"/>
      <c r="D993" s="5"/>
      <c r="E993" s="5"/>
    </row>
    <row r="994" spans="2:5" ht="15.75" customHeight="1" x14ac:dyDescent="0.2">
      <c r="B994" s="5"/>
      <c r="D994" s="5"/>
      <c r="E994" s="5"/>
    </row>
    <row r="995" spans="2:5" ht="15.75" customHeight="1" x14ac:dyDescent="0.2">
      <c r="B995" s="5"/>
      <c r="D995" s="5"/>
      <c r="E995" s="5"/>
    </row>
    <row r="996" spans="2:5" ht="15.75" customHeight="1" x14ac:dyDescent="0.2">
      <c r="B996" s="5"/>
      <c r="D996" s="5"/>
      <c r="E996" s="5"/>
    </row>
    <row r="997" spans="2:5" ht="15.75" customHeight="1" x14ac:dyDescent="0.2">
      <c r="B997" s="5"/>
      <c r="D997" s="5"/>
      <c r="E997" s="5"/>
    </row>
    <row r="998" spans="2:5" ht="15.75" customHeight="1" x14ac:dyDescent="0.2">
      <c r="B998" s="5"/>
      <c r="D998" s="5"/>
      <c r="E998" s="5"/>
    </row>
    <row r="999" spans="2:5" ht="15.75" customHeight="1" x14ac:dyDescent="0.2">
      <c r="B999" s="5"/>
      <c r="D999" s="5"/>
      <c r="E999" s="5"/>
    </row>
    <row r="1000" spans="2:5" ht="15.75" customHeight="1" x14ac:dyDescent="0.2">
      <c r="B1000" s="5"/>
      <c r="D1000" s="5"/>
      <c r="E1000" s="5"/>
    </row>
  </sheetData>
  <pageMargins left="0.75" right="0.75" top="1" bottom="1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baseColWidth="10" defaultColWidth="11.1640625" defaultRowHeight="15" customHeight="1" x14ac:dyDescent="0.2"/>
  <cols>
    <col min="1" max="26" width="10.83203125" customWidth="1"/>
  </cols>
  <sheetData>
    <row r="1" spans="1:13" ht="21" x14ac:dyDescent="0.25">
      <c r="A1" s="16" t="s">
        <v>123</v>
      </c>
      <c r="B1" s="2"/>
      <c r="C1" s="2"/>
      <c r="D1" s="2"/>
      <c r="E1" s="3"/>
      <c r="F1" s="3"/>
      <c r="G1" s="4"/>
      <c r="H1" s="2"/>
      <c r="I1" s="2"/>
      <c r="J1" s="2" t="s">
        <v>1</v>
      </c>
      <c r="K1" s="2" t="s">
        <v>1</v>
      </c>
      <c r="L1" s="2" t="s">
        <v>1</v>
      </c>
      <c r="M1" s="2" t="s">
        <v>1</v>
      </c>
    </row>
    <row r="2" spans="1:13" ht="16" x14ac:dyDescent="0.2">
      <c r="A2" s="6" t="s">
        <v>2</v>
      </c>
      <c r="B2" s="7" t="s">
        <v>3</v>
      </c>
      <c r="C2" s="7" t="s">
        <v>5</v>
      </c>
      <c r="D2" s="7" t="s">
        <v>4</v>
      </c>
      <c r="E2" s="8" t="s">
        <v>6</v>
      </c>
      <c r="F2" s="8" t="s">
        <v>7</v>
      </c>
      <c r="G2" s="9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</row>
    <row r="3" spans="1:13" ht="16" x14ac:dyDescent="0.2">
      <c r="A3" s="17" t="s">
        <v>41</v>
      </c>
      <c r="C3" s="17">
        <v>1</v>
      </c>
      <c r="D3" s="17">
        <v>1</v>
      </c>
      <c r="J3" s="17">
        <v>4.4000000000000004</v>
      </c>
    </row>
    <row r="4" spans="1:13" ht="16" x14ac:dyDescent="0.2">
      <c r="A4" s="17" t="s">
        <v>41</v>
      </c>
      <c r="C4" s="17">
        <v>2</v>
      </c>
      <c r="D4" s="17">
        <v>1</v>
      </c>
      <c r="J4" s="17">
        <v>0.8</v>
      </c>
    </row>
    <row r="5" spans="1:13" ht="16" x14ac:dyDescent="0.2">
      <c r="A5" s="17" t="s">
        <v>41</v>
      </c>
      <c r="C5" s="17">
        <v>3</v>
      </c>
      <c r="D5" s="17">
        <v>1</v>
      </c>
      <c r="J5" s="17">
        <v>3.8</v>
      </c>
    </row>
    <row r="6" spans="1:13" ht="16" x14ac:dyDescent="0.2">
      <c r="A6" s="17" t="s">
        <v>41</v>
      </c>
      <c r="C6" s="17">
        <v>4</v>
      </c>
      <c r="D6" s="17">
        <v>1</v>
      </c>
      <c r="J6" s="17">
        <v>1.8</v>
      </c>
    </row>
    <row r="7" spans="1:13" ht="16" x14ac:dyDescent="0.2">
      <c r="A7" s="17" t="s">
        <v>41</v>
      </c>
      <c r="C7" s="17">
        <v>5</v>
      </c>
      <c r="D7" s="17">
        <v>1</v>
      </c>
      <c r="J7" s="17">
        <v>1.1000000000000001</v>
      </c>
    </row>
    <row r="8" spans="1:13" ht="16" x14ac:dyDescent="0.2">
      <c r="A8" s="17" t="s">
        <v>41</v>
      </c>
      <c r="C8" s="17">
        <v>6</v>
      </c>
      <c r="D8" s="17">
        <v>1</v>
      </c>
      <c r="J8" s="17">
        <v>1.4</v>
      </c>
    </row>
    <row r="9" spans="1:13" ht="16" x14ac:dyDescent="0.2">
      <c r="A9" s="17" t="s">
        <v>41</v>
      </c>
      <c r="C9" s="17">
        <v>7</v>
      </c>
      <c r="D9" s="17">
        <v>1</v>
      </c>
      <c r="J9" s="17">
        <v>0.8</v>
      </c>
    </row>
    <row r="10" spans="1:13" ht="16" x14ac:dyDescent="0.2">
      <c r="A10" s="17" t="s">
        <v>41</v>
      </c>
      <c r="C10" s="17">
        <v>8</v>
      </c>
      <c r="D10" s="17">
        <v>1</v>
      </c>
      <c r="J10" s="17">
        <v>0.8</v>
      </c>
    </row>
    <row r="11" spans="1:13" ht="16" x14ac:dyDescent="0.2">
      <c r="A11" s="17" t="s">
        <v>41</v>
      </c>
      <c r="C11" s="17">
        <v>9</v>
      </c>
      <c r="D11" s="17">
        <v>1</v>
      </c>
      <c r="J11" s="17">
        <v>0.6</v>
      </c>
    </row>
    <row r="12" spans="1:13" ht="16" x14ac:dyDescent="0.2">
      <c r="A12" s="17" t="s">
        <v>41</v>
      </c>
      <c r="C12" s="17">
        <v>10</v>
      </c>
      <c r="D12" s="17">
        <v>1</v>
      </c>
      <c r="J12" s="17">
        <v>0.3</v>
      </c>
    </row>
    <row r="13" spans="1:13" ht="16" x14ac:dyDescent="0.2">
      <c r="A13" s="17" t="s">
        <v>41</v>
      </c>
      <c r="C13" s="17">
        <v>11</v>
      </c>
      <c r="D13" s="17">
        <v>1</v>
      </c>
      <c r="J13" s="17">
        <v>2.2000000000000002</v>
      </c>
    </row>
    <row r="14" spans="1:13" ht="16" x14ac:dyDescent="0.2">
      <c r="A14" s="17" t="s">
        <v>41</v>
      </c>
      <c r="C14" s="17">
        <v>12</v>
      </c>
      <c r="D14" s="17">
        <v>1</v>
      </c>
      <c r="J14" s="17">
        <v>1.8</v>
      </c>
    </row>
    <row r="15" spans="1:13" ht="16" x14ac:dyDescent="0.2">
      <c r="A15" s="17" t="s">
        <v>41</v>
      </c>
      <c r="C15" s="17">
        <v>13</v>
      </c>
      <c r="D15" s="17">
        <v>1</v>
      </c>
      <c r="J15" s="17">
        <v>0.8</v>
      </c>
    </row>
    <row r="16" spans="1:13" ht="16" x14ac:dyDescent="0.2">
      <c r="A16" s="17" t="s">
        <v>41</v>
      </c>
      <c r="C16" s="17">
        <v>14</v>
      </c>
      <c r="D16" s="17">
        <v>1</v>
      </c>
      <c r="J16" s="17">
        <v>1.5</v>
      </c>
    </row>
    <row r="17" spans="1:10" ht="16" x14ac:dyDescent="0.2">
      <c r="A17" s="17" t="s">
        <v>41</v>
      </c>
      <c r="C17" s="17">
        <v>15</v>
      </c>
      <c r="D17" s="17">
        <v>1</v>
      </c>
      <c r="J17" s="17">
        <v>0.5</v>
      </c>
    </row>
    <row r="18" spans="1:10" ht="16" x14ac:dyDescent="0.2">
      <c r="A18" s="17" t="s">
        <v>41</v>
      </c>
      <c r="C18" s="17">
        <v>16</v>
      </c>
      <c r="D18" s="17">
        <v>1</v>
      </c>
      <c r="J18" s="17">
        <v>0.7</v>
      </c>
    </row>
    <row r="19" spans="1:10" ht="16" x14ac:dyDescent="0.2">
      <c r="A19" s="17" t="s">
        <v>41</v>
      </c>
      <c r="C19" s="17">
        <v>17</v>
      </c>
      <c r="D19" s="17">
        <v>1</v>
      </c>
      <c r="J19" s="17">
        <v>2.7</v>
      </c>
    </row>
    <row r="20" spans="1:10" ht="16" x14ac:dyDescent="0.2">
      <c r="A20" s="17" t="s">
        <v>41</v>
      </c>
      <c r="C20" s="17">
        <v>18</v>
      </c>
      <c r="D20" s="17">
        <v>1</v>
      </c>
      <c r="J20" s="17">
        <v>2.5</v>
      </c>
    </row>
    <row r="21" spans="1:10" ht="15.75" customHeight="1" x14ac:dyDescent="0.2">
      <c r="A21" s="17" t="s">
        <v>41</v>
      </c>
      <c r="C21" s="17">
        <v>19</v>
      </c>
      <c r="D21" s="17">
        <v>1</v>
      </c>
      <c r="J21" s="17">
        <v>1.5</v>
      </c>
    </row>
    <row r="22" spans="1:10" ht="15.75" customHeight="1" x14ac:dyDescent="0.2">
      <c r="A22" s="17" t="s">
        <v>41</v>
      </c>
      <c r="C22" s="17">
        <v>20</v>
      </c>
      <c r="D22" s="17">
        <v>1</v>
      </c>
      <c r="J22" s="17">
        <v>0.5</v>
      </c>
    </row>
    <row r="23" spans="1:10" ht="15.75" customHeight="1" x14ac:dyDescent="0.2">
      <c r="A23" s="17" t="s">
        <v>41</v>
      </c>
      <c r="C23" s="17">
        <v>21</v>
      </c>
      <c r="D23" s="17">
        <v>1</v>
      </c>
      <c r="J23" s="17">
        <v>0.3</v>
      </c>
    </row>
    <row r="24" spans="1:10" ht="15.75" customHeight="1" x14ac:dyDescent="0.2">
      <c r="A24" s="17" t="s">
        <v>41</v>
      </c>
      <c r="C24" s="17">
        <v>22</v>
      </c>
      <c r="D24" s="17">
        <v>1</v>
      </c>
      <c r="J24" s="17">
        <v>1.7</v>
      </c>
    </row>
    <row r="25" spans="1:10" ht="15.75" customHeight="1" x14ac:dyDescent="0.2">
      <c r="A25" s="17" t="s">
        <v>41</v>
      </c>
      <c r="C25" s="17">
        <v>23</v>
      </c>
      <c r="D25" s="17">
        <v>1</v>
      </c>
      <c r="J25" s="17">
        <v>0.5</v>
      </c>
    </row>
    <row r="26" spans="1:10" ht="15.75" customHeight="1" x14ac:dyDescent="0.2">
      <c r="A26" s="17" t="s">
        <v>41</v>
      </c>
      <c r="C26" s="17">
        <v>24</v>
      </c>
      <c r="D26" s="17">
        <v>1</v>
      </c>
      <c r="J26" s="17">
        <v>1.8</v>
      </c>
    </row>
    <row r="27" spans="1:10" ht="15.75" customHeight="1" x14ac:dyDescent="0.2">
      <c r="A27" s="17" t="s">
        <v>41</v>
      </c>
      <c r="C27" s="17">
        <v>25</v>
      </c>
      <c r="D27" s="17">
        <v>1</v>
      </c>
      <c r="J27" s="17">
        <v>1.5</v>
      </c>
    </row>
    <row r="28" spans="1:10" ht="15.75" customHeight="1" x14ac:dyDescent="0.2">
      <c r="A28" s="17" t="s">
        <v>41</v>
      </c>
      <c r="C28" s="17">
        <v>26</v>
      </c>
      <c r="D28" s="17">
        <v>1</v>
      </c>
      <c r="J28" s="17">
        <v>0.8</v>
      </c>
    </row>
    <row r="29" spans="1:10" ht="15.75" customHeight="1" x14ac:dyDescent="0.2">
      <c r="A29" s="17" t="s">
        <v>41</v>
      </c>
      <c r="C29" s="17">
        <v>27</v>
      </c>
      <c r="D29" s="17">
        <v>1</v>
      </c>
      <c r="J29" s="17">
        <v>0.1</v>
      </c>
    </row>
    <row r="30" spans="1:10" ht="15.75" customHeight="1" x14ac:dyDescent="0.2">
      <c r="A30" s="17" t="s">
        <v>41</v>
      </c>
      <c r="C30" s="17">
        <v>28</v>
      </c>
      <c r="D30" s="17">
        <v>1</v>
      </c>
      <c r="J30" s="17">
        <v>0.9</v>
      </c>
    </row>
    <row r="31" spans="1:10" ht="15.75" customHeight="1" x14ac:dyDescent="0.2">
      <c r="A31" s="17" t="s">
        <v>41</v>
      </c>
      <c r="C31" s="17">
        <v>1</v>
      </c>
      <c r="D31" s="17">
        <v>2</v>
      </c>
      <c r="J31" s="17">
        <v>1.2</v>
      </c>
    </row>
    <row r="32" spans="1:10" ht="15.75" customHeight="1" x14ac:dyDescent="0.2">
      <c r="A32" s="17" t="s">
        <v>41</v>
      </c>
      <c r="C32" s="17">
        <v>2</v>
      </c>
      <c r="D32" s="17">
        <v>2</v>
      </c>
      <c r="J32" s="17">
        <v>1</v>
      </c>
    </row>
    <row r="33" spans="1:10" ht="15.75" customHeight="1" x14ac:dyDescent="0.2">
      <c r="A33" s="17" t="s">
        <v>41</v>
      </c>
      <c r="C33" s="17">
        <v>3</v>
      </c>
      <c r="D33" s="17">
        <v>2</v>
      </c>
      <c r="J33" s="17">
        <v>1.8</v>
      </c>
    </row>
    <row r="34" spans="1:10" ht="15.75" customHeight="1" x14ac:dyDescent="0.2">
      <c r="A34" s="17" t="s">
        <v>41</v>
      </c>
      <c r="C34" s="17">
        <v>4</v>
      </c>
      <c r="D34" s="17">
        <v>2</v>
      </c>
      <c r="J34" s="17">
        <v>0.8</v>
      </c>
    </row>
    <row r="35" spans="1:10" ht="15.75" customHeight="1" x14ac:dyDescent="0.2">
      <c r="A35" s="17" t="s">
        <v>41</v>
      </c>
      <c r="C35" s="17">
        <v>5</v>
      </c>
      <c r="D35" s="17">
        <v>2</v>
      </c>
      <c r="J35" s="17">
        <v>0.4</v>
      </c>
    </row>
    <row r="36" spans="1:10" ht="15.75" customHeight="1" x14ac:dyDescent="0.2">
      <c r="A36" s="17" t="s">
        <v>41</v>
      </c>
      <c r="C36" s="17">
        <v>6</v>
      </c>
      <c r="D36" s="17">
        <v>2</v>
      </c>
      <c r="J36" s="17">
        <v>1.7</v>
      </c>
    </row>
    <row r="37" spans="1:10" ht="15.75" customHeight="1" x14ac:dyDescent="0.2">
      <c r="A37" s="17" t="s">
        <v>41</v>
      </c>
      <c r="C37" s="17">
        <v>7</v>
      </c>
      <c r="D37" s="17">
        <v>2</v>
      </c>
      <c r="J37" s="17">
        <v>1.8</v>
      </c>
    </row>
    <row r="38" spans="1:10" ht="15.75" customHeight="1" x14ac:dyDescent="0.2">
      <c r="A38" s="17" t="s">
        <v>41</v>
      </c>
      <c r="C38" s="17">
        <v>8</v>
      </c>
      <c r="D38" s="17">
        <v>2</v>
      </c>
      <c r="J38" s="17">
        <v>2.9</v>
      </c>
    </row>
    <row r="39" spans="1:10" ht="15.75" customHeight="1" x14ac:dyDescent="0.2">
      <c r="A39" s="17" t="s">
        <v>41</v>
      </c>
      <c r="C39" s="17">
        <v>9</v>
      </c>
      <c r="D39" s="17">
        <v>2</v>
      </c>
      <c r="J39" s="17">
        <v>1.2</v>
      </c>
    </row>
    <row r="40" spans="1:10" ht="15.75" customHeight="1" x14ac:dyDescent="0.2">
      <c r="A40" s="17" t="s">
        <v>41</v>
      </c>
      <c r="C40" s="17">
        <v>10</v>
      </c>
      <c r="D40" s="17">
        <v>2</v>
      </c>
      <c r="J40" s="17">
        <v>1.9</v>
      </c>
    </row>
    <row r="41" spans="1:10" ht="15.75" customHeight="1" x14ac:dyDescent="0.2">
      <c r="A41" s="17" t="s">
        <v>41</v>
      </c>
      <c r="C41" s="17">
        <v>11</v>
      </c>
      <c r="D41" s="17">
        <v>2</v>
      </c>
      <c r="J41" s="17">
        <v>1</v>
      </c>
    </row>
    <row r="42" spans="1:10" ht="15.75" customHeight="1" x14ac:dyDescent="0.2">
      <c r="A42" s="17" t="s">
        <v>41</v>
      </c>
      <c r="C42" s="17">
        <v>12</v>
      </c>
      <c r="D42" s="17">
        <v>2</v>
      </c>
      <c r="J42" s="17">
        <v>1</v>
      </c>
    </row>
    <row r="43" spans="1:10" ht="15.75" customHeight="1" x14ac:dyDescent="0.2">
      <c r="A43" s="17" t="s">
        <v>41</v>
      </c>
      <c r="C43" s="17">
        <v>13</v>
      </c>
      <c r="D43" s="17">
        <v>2</v>
      </c>
      <c r="J43" s="17">
        <v>2</v>
      </c>
    </row>
    <row r="44" spans="1:10" ht="15.75" customHeight="1" x14ac:dyDescent="0.2">
      <c r="A44" s="17" t="s">
        <v>41</v>
      </c>
      <c r="C44" s="17">
        <v>14</v>
      </c>
      <c r="D44" s="17">
        <v>2</v>
      </c>
      <c r="J44" s="17">
        <v>1.4</v>
      </c>
    </row>
    <row r="45" spans="1:10" ht="15.75" customHeight="1" x14ac:dyDescent="0.2">
      <c r="A45" s="17" t="s">
        <v>41</v>
      </c>
      <c r="C45" s="17">
        <v>15</v>
      </c>
      <c r="D45" s="17">
        <v>2</v>
      </c>
      <c r="J45" s="17">
        <v>1.7</v>
      </c>
    </row>
    <row r="46" spans="1:10" ht="15.75" customHeight="1" x14ac:dyDescent="0.2">
      <c r="A46" s="17" t="s">
        <v>41</v>
      </c>
      <c r="C46" s="17">
        <v>16</v>
      </c>
      <c r="D46" s="17">
        <v>2</v>
      </c>
      <c r="J46" s="17">
        <v>1.2</v>
      </c>
    </row>
    <row r="47" spans="1:10" ht="15.75" customHeight="1" x14ac:dyDescent="0.2">
      <c r="A47" s="17" t="s">
        <v>41</v>
      </c>
      <c r="C47" s="17">
        <v>17</v>
      </c>
      <c r="D47" s="17">
        <v>2</v>
      </c>
      <c r="J47" s="17">
        <v>0.3</v>
      </c>
    </row>
    <row r="48" spans="1:10" ht="15.75" customHeight="1" x14ac:dyDescent="0.2">
      <c r="A48" s="17" t="s">
        <v>41</v>
      </c>
      <c r="C48" s="17">
        <v>18</v>
      </c>
      <c r="D48" s="17">
        <v>2</v>
      </c>
      <c r="J48" s="17">
        <v>0.6</v>
      </c>
    </row>
    <row r="49" spans="1:10" ht="15.75" customHeight="1" x14ac:dyDescent="0.2">
      <c r="A49" s="17" t="s">
        <v>41</v>
      </c>
      <c r="C49" s="17">
        <v>19</v>
      </c>
      <c r="D49" s="17">
        <v>2</v>
      </c>
      <c r="J49" s="17">
        <v>3.2</v>
      </c>
    </row>
    <row r="50" spans="1:10" ht="15.75" customHeight="1" x14ac:dyDescent="0.2">
      <c r="A50" s="17" t="s">
        <v>41</v>
      </c>
      <c r="C50" s="17">
        <v>20</v>
      </c>
      <c r="D50" s="17">
        <v>2</v>
      </c>
      <c r="J50" s="17">
        <v>1.2</v>
      </c>
    </row>
    <row r="51" spans="1:10" ht="15.75" customHeight="1" x14ac:dyDescent="0.2">
      <c r="A51" s="17" t="s">
        <v>41</v>
      </c>
      <c r="C51" s="17">
        <v>21</v>
      </c>
      <c r="D51" s="17">
        <v>2</v>
      </c>
      <c r="J51" s="17">
        <v>0.9</v>
      </c>
    </row>
    <row r="52" spans="1:10" ht="15.75" customHeight="1" x14ac:dyDescent="0.2">
      <c r="A52" s="17" t="s">
        <v>41</v>
      </c>
      <c r="C52" s="17">
        <v>22</v>
      </c>
      <c r="D52" s="17">
        <v>2</v>
      </c>
      <c r="J52" s="17">
        <v>0.4</v>
      </c>
    </row>
    <row r="53" spans="1:10" ht="15.75" customHeight="1" x14ac:dyDescent="0.2">
      <c r="A53" s="17" t="s">
        <v>41</v>
      </c>
      <c r="C53" s="17">
        <v>23</v>
      </c>
      <c r="D53" s="17">
        <v>2</v>
      </c>
      <c r="J53" s="17">
        <v>1</v>
      </c>
    </row>
    <row r="54" spans="1:10" ht="15.75" customHeight="1" x14ac:dyDescent="0.2">
      <c r="A54" s="17" t="s">
        <v>41</v>
      </c>
      <c r="C54" s="17">
        <v>24</v>
      </c>
      <c r="D54" s="17">
        <v>2</v>
      </c>
      <c r="J54" s="17">
        <v>2.8</v>
      </c>
    </row>
    <row r="55" spans="1:10" ht="15.75" customHeight="1" x14ac:dyDescent="0.2">
      <c r="A55" s="17" t="s">
        <v>41</v>
      </c>
      <c r="C55" s="17">
        <v>25</v>
      </c>
      <c r="D55" s="17">
        <v>2</v>
      </c>
      <c r="J55" s="17">
        <v>0.6</v>
      </c>
    </row>
    <row r="56" spans="1:10" ht="15.75" customHeight="1" x14ac:dyDescent="0.2">
      <c r="A56" s="17" t="s">
        <v>41</v>
      </c>
      <c r="C56" s="17">
        <v>26</v>
      </c>
      <c r="D56" s="17">
        <v>2</v>
      </c>
      <c r="J56" s="17">
        <v>0.4</v>
      </c>
    </row>
    <row r="57" spans="1:10" ht="15.75" customHeight="1" x14ac:dyDescent="0.2">
      <c r="A57" s="17" t="s">
        <v>41</v>
      </c>
      <c r="C57" s="17">
        <v>27</v>
      </c>
      <c r="D57" s="17">
        <v>2</v>
      </c>
      <c r="J57" s="17">
        <v>1.3</v>
      </c>
    </row>
    <row r="58" spans="1:10" ht="15.75" customHeight="1" x14ac:dyDescent="0.2">
      <c r="A58" s="17" t="s">
        <v>41</v>
      </c>
      <c r="C58" s="17">
        <v>28</v>
      </c>
      <c r="D58" s="17">
        <v>2</v>
      </c>
      <c r="J58" s="17">
        <v>1.2</v>
      </c>
    </row>
    <row r="59" spans="1:10" ht="15.75" customHeight="1" x14ac:dyDescent="0.2">
      <c r="A59" s="17" t="s">
        <v>41</v>
      </c>
      <c r="C59" s="17">
        <v>1</v>
      </c>
      <c r="D59" s="17">
        <v>3</v>
      </c>
      <c r="J59" s="17">
        <v>2.7</v>
      </c>
    </row>
    <row r="60" spans="1:10" ht="15.75" customHeight="1" x14ac:dyDescent="0.2">
      <c r="A60" s="17" t="s">
        <v>41</v>
      </c>
      <c r="C60" s="17">
        <v>2</v>
      </c>
      <c r="D60" s="17">
        <v>3</v>
      </c>
      <c r="J60" s="17">
        <v>1.4</v>
      </c>
    </row>
    <row r="61" spans="1:10" ht="15.75" customHeight="1" x14ac:dyDescent="0.2">
      <c r="A61" s="17" t="s">
        <v>41</v>
      </c>
      <c r="C61" s="17">
        <v>3</v>
      </c>
      <c r="D61" s="17">
        <v>3</v>
      </c>
      <c r="J61" s="17">
        <v>0.6</v>
      </c>
    </row>
    <row r="62" spans="1:10" ht="15.75" customHeight="1" x14ac:dyDescent="0.2">
      <c r="A62" s="17" t="s">
        <v>41</v>
      </c>
      <c r="C62" s="17">
        <v>4</v>
      </c>
      <c r="D62" s="17">
        <v>3</v>
      </c>
      <c r="J62" s="17">
        <v>2.9</v>
      </c>
    </row>
    <row r="63" spans="1:10" ht="15.75" customHeight="1" x14ac:dyDescent="0.2">
      <c r="A63" s="17" t="s">
        <v>41</v>
      </c>
      <c r="C63" s="17">
        <v>5</v>
      </c>
      <c r="D63" s="17">
        <v>3</v>
      </c>
      <c r="J63" s="17">
        <v>1.5</v>
      </c>
    </row>
    <row r="64" spans="1:10" ht="15.75" customHeight="1" x14ac:dyDescent="0.2">
      <c r="A64" s="17" t="s">
        <v>41</v>
      </c>
      <c r="C64" s="17">
        <v>6</v>
      </c>
      <c r="D64" s="17">
        <v>3</v>
      </c>
      <c r="J64" s="17">
        <v>1.5</v>
      </c>
    </row>
    <row r="65" spans="1:10" ht="15.75" customHeight="1" x14ac:dyDescent="0.2">
      <c r="A65" s="17" t="s">
        <v>41</v>
      </c>
      <c r="C65" s="17">
        <v>7</v>
      </c>
      <c r="D65" s="17">
        <v>3</v>
      </c>
      <c r="J65" s="17">
        <v>1.8</v>
      </c>
    </row>
    <row r="66" spans="1:10" ht="15.75" customHeight="1" x14ac:dyDescent="0.2">
      <c r="A66" s="17" t="s">
        <v>41</v>
      </c>
      <c r="C66" s="17">
        <v>8</v>
      </c>
      <c r="D66" s="17">
        <v>3</v>
      </c>
      <c r="J66" s="17">
        <v>1.6</v>
      </c>
    </row>
    <row r="67" spans="1:10" ht="15.75" customHeight="1" x14ac:dyDescent="0.2">
      <c r="A67" s="17" t="s">
        <v>41</v>
      </c>
      <c r="C67" s="17">
        <v>9</v>
      </c>
      <c r="D67" s="17">
        <v>3</v>
      </c>
      <c r="J67" s="17">
        <v>1.5</v>
      </c>
    </row>
    <row r="68" spans="1:10" ht="15.75" customHeight="1" x14ac:dyDescent="0.2">
      <c r="A68" s="17" t="s">
        <v>41</v>
      </c>
      <c r="C68" s="17">
        <v>10</v>
      </c>
      <c r="D68" s="17">
        <v>3</v>
      </c>
      <c r="J68" s="17">
        <v>1.2</v>
      </c>
    </row>
    <row r="69" spans="1:10" ht="15.75" customHeight="1" x14ac:dyDescent="0.2">
      <c r="A69" s="17" t="s">
        <v>41</v>
      </c>
      <c r="C69" s="17">
        <v>11</v>
      </c>
      <c r="D69" s="17">
        <v>3</v>
      </c>
      <c r="J69" s="17">
        <v>0.8</v>
      </c>
    </row>
    <row r="70" spans="1:10" ht="15.75" customHeight="1" x14ac:dyDescent="0.2">
      <c r="A70" s="17" t="s">
        <v>41</v>
      </c>
      <c r="C70" s="17">
        <v>12</v>
      </c>
      <c r="D70" s="17">
        <v>3</v>
      </c>
      <c r="J70" s="17">
        <v>1.8</v>
      </c>
    </row>
    <row r="71" spans="1:10" ht="15.75" customHeight="1" x14ac:dyDescent="0.2">
      <c r="A71" s="17" t="s">
        <v>41</v>
      </c>
      <c r="C71" s="17">
        <v>13</v>
      </c>
      <c r="D71" s="17">
        <v>3</v>
      </c>
      <c r="J71" s="17">
        <v>0.8</v>
      </c>
    </row>
    <row r="72" spans="1:10" ht="15.75" customHeight="1" x14ac:dyDescent="0.2">
      <c r="A72" s="17" t="s">
        <v>41</v>
      </c>
      <c r="C72" s="17">
        <v>14</v>
      </c>
      <c r="D72" s="17">
        <v>3</v>
      </c>
      <c r="J72" s="17">
        <v>1.2</v>
      </c>
    </row>
    <row r="73" spans="1:10" ht="15.75" customHeight="1" x14ac:dyDescent="0.2">
      <c r="A73" s="17" t="s">
        <v>41</v>
      </c>
      <c r="C73" s="17">
        <v>15</v>
      </c>
      <c r="D73" s="17">
        <v>3</v>
      </c>
      <c r="J73" s="17">
        <v>0.7</v>
      </c>
    </row>
    <row r="74" spans="1:10" ht="15.75" customHeight="1" x14ac:dyDescent="0.2">
      <c r="A74" s="17" t="s">
        <v>41</v>
      </c>
      <c r="C74" s="17">
        <v>16</v>
      </c>
      <c r="D74" s="17">
        <v>3</v>
      </c>
      <c r="J74" s="17">
        <v>1.2</v>
      </c>
    </row>
    <row r="75" spans="1:10" ht="15.75" customHeight="1" x14ac:dyDescent="0.2">
      <c r="A75" s="17" t="s">
        <v>41</v>
      </c>
      <c r="C75" s="17">
        <v>17</v>
      </c>
      <c r="D75" s="17">
        <v>3</v>
      </c>
      <c r="J75" s="17">
        <v>1.2</v>
      </c>
    </row>
    <row r="76" spans="1:10" ht="15.75" customHeight="1" x14ac:dyDescent="0.2">
      <c r="A76" s="17" t="s">
        <v>41</v>
      </c>
      <c r="C76" s="17">
        <v>18</v>
      </c>
      <c r="D76" s="17">
        <v>3</v>
      </c>
      <c r="J76" s="17">
        <v>1.5</v>
      </c>
    </row>
    <row r="77" spans="1:10" ht="15.75" customHeight="1" x14ac:dyDescent="0.2">
      <c r="A77" s="17" t="s">
        <v>41</v>
      </c>
      <c r="C77" s="17">
        <v>19</v>
      </c>
      <c r="D77" s="17">
        <v>3</v>
      </c>
      <c r="J77" s="17">
        <v>1</v>
      </c>
    </row>
    <row r="78" spans="1:10" ht="15.75" customHeight="1" x14ac:dyDescent="0.2">
      <c r="A78" s="17" t="s">
        <v>41</v>
      </c>
      <c r="C78" s="17">
        <v>20</v>
      </c>
      <c r="D78" s="17">
        <v>3</v>
      </c>
      <c r="J78" s="17">
        <v>1.1000000000000001</v>
      </c>
    </row>
    <row r="79" spans="1:10" ht="15.75" customHeight="1" x14ac:dyDescent="0.2">
      <c r="A79" s="17" t="s">
        <v>41</v>
      </c>
      <c r="C79" s="17">
        <v>21</v>
      </c>
      <c r="D79" s="17">
        <v>3</v>
      </c>
      <c r="J79" s="17">
        <v>1.7</v>
      </c>
    </row>
    <row r="80" spans="1:10" ht="15.75" customHeight="1" x14ac:dyDescent="0.2">
      <c r="A80" s="17" t="s">
        <v>41</v>
      </c>
      <c r="C80" s="17">
        <v>22</v>
      </c>
      <c r="D80" s="17">
        <v>3</v>
      </c>
      <c r="J80" s="17">
        <v>1.8</v>
      </c>
    </row>
    <row r="81" spans="1:10" ht="15.75" customHeight="1" x14ac:dyDescent="0.2">
      <c r="A81" s="17" t="s">
        <v>41</v>
      </c>
      <c r="C81" s="17">
        <v>23</v>
      </c>
      <c r="D81" s="17">
        <v>3</v>
      </c>
      <c r="J81" s="17">
        <v>0.7</v>
      </c>
    </row>
    <row r="82" spans="1:10" ht="15.75" customHeight="1" x14ac:dyDescent="0.2">
      <c r="A82" s="17" t="s">
        <v>41</v>
      </c>
      <c r="C82" s="17">
        <v>24</v>
      </c>
      <c r="D82" s="17">
        <v>3</v>
      </c>
      <c r="J82" s="17">
        <v>0.8</v>
      </c>
    </row>
    <row r="83" spans="1:10" ht="15.75" customHeight="1" x14ac:dyDescent="0.2">
      <c r="A83" s="17" t="s">
        <v>41</v>
      </c>
      <c r="C83" s="17">
        <v>25</v>
      </c>
      <c r="D83" s="17">
        <v>3</v>
      </c>
      <c r="J83" s="17">
        <v>0.4</v>
      </c>
    </row>
    <row r="84" spans="1:10" ht="15.75" customHeight="1" x14ac:dyDescent="0.2">
      <c r="A84" s="17" t="s">
        <v>41</v>
      </c>
      <c r="C84" s="17">
        <v>26</v>
      </c>
      <c r="D84" s="17">
        <v>3</v>
      </c>
      <c r="J84" s="17">
        <v>0.4</v>
      </c>
    </row>
    <row r="85" spans="1:10" ht="15.75" customHeight="1" x14ac:dyDescent="0.2">
      <c r="A85" s="17" t="s">
        <v>41</v>
      </c>
      <c r="C85" s="17">
        <v>27</v>
      </c>
      <c r="D85" s="17">
        <v>3</v>
      </c>
      <c r="J85" s="17">
        <v>0.8</v>
      </c>
    </row>
    <row r="86" spans="1:10" ht="15.75" customHeight="1" x14ac:dyDescent="0.2">
      <c r="A86" s="17" t="s">
        <v>41</v>
      </c>
      <c r="C86" s="17">
        <v>28</v>
      </c>
      <c r="D86" s="17">
        <v>3</v>
      </c>
      <c r="J86" s="17">
        <v>2</v>
      </c>
    </row>
    <row r="87" spans="1:10" ht="15.75" customHeight="1" x14ac:dyDescent="0.2">
      <c r="A87" s="17" t="s">
        <v>41</v>
      </c>
      <c r="C87" s="17">
        <v>1</v>
      </c>
      <c r="D87" s="17">
        <v>4</v>
      </c>
      <c r="J87" s="17">
        <v>0.8</v>
      </c>
    </row>
    <row r="88" spans="1:10" ht="15.75" customHeight="1" x14ac:dyDescent="0.2">
      <c r="A88" s="17" t="s">
        <v>41</v>
      </c>
      <c r="C88" s="17">
        <v>2</v>
      </c>
      <c r="D88" s="17">
        <v>4</v>
      </c>
      <c r="J88" s="17">
        <v>0.6</v>
      </c>
    </row>
    <row r="89" spans="1:10" ht="15.75" customHeight="1" x14ac:dyDescent="0.2">
      <c r="A89" s="17" t="s">
        <v>41</v>
      </c>
      <c r="C89" s="17">
        <v>3</v>
      </c>
      <c r="D89" s="17">
        <v>4</v>
      </c>
      <c r="J89" s="17">
        <v>1.8</v>
      </c>
    </row>
    <row r="90" spans="1:10" ht="15.75" customHeight="1" x14ac:dyDescent="0.2">
      <c r="A90" s="17" t="s">
        <v>41</v>
      </c>
      <c r="C90" s="17">
        <v>4</v>
      </c>
      <c r="D90" s="17">
        <v>4</v>
      </c>
      <c r="J90" s="17">
        <v>2.2000000000000002</v>
      </c>
    </row>
    <row r="91" spans="1:10" ht="15.75" customHeight="1" x14ac:dyDescent="0.2">
      <c r="A91" s="17" t="s">
        <v>41</v>
      </c>
      <c r="C91" s="17">
        <v>5</v>
      </c>
      <c r="D91" s="17">
        <v>4</v>
      </c>
      <c r="J91" s="17">
        <v>1.1000000000000001</v>
      </c>
    </row>
    <row r="92" spans="1:10" ht="15.75" customHeight="1" x14ac:dyDescent="0.2">
      <c r="A92" s="17" t="s">
        <v>41</v>
      </c>
      <c r="C92" s="17">
        <v>6</v>
      </c>
      <c r="D92" s="17">
        <v>4</v>
      </c>
      <c r="J92" s="17">
        <v>2.2999999999999998</v>
      </c>
    </row>
    <row r="93" spans="1:10" ht="15.75" customHeight="1" x14ac:dyDescent="0.2">
      <c r="A93" s="17" t="s">
        <v>41</v>
      </c>
      <c r="C93" s="17">
        <v>7</v>
      </c>
      <c r="D93" s="17">
        <v>4</v>
      </c>
      <c r="J93" s="17">
        <v>0.4</v>
      </c>
    </row>
    <row r="94" spans="1:10" ht="15.75" customHeight="1" x14ac:dyDescent="0.2">
      <c r="A94" s="17" t="s">
        <v>41</v>
      </c>
      <c r="C94" s="17">
        <v>8</v>
      </c>
      <c r="D94" s="17">
        <v>4</v>
      </c>
      <c r="J94" s="17">
        <v>0.3</v>
      </c>
    </row>
    <row r="95" spans="1:10" ht="15.75" customHeight="1" x14ac:dyDescent="0.2">
      <c r="A95" s="17" t="s">
        <v>41</v>
      </c>
      <c r="C95" s="17">
        <v>9</v>
      </c>
      <c r="D95" s="17">
        <v>4</v>
      </c>
      <c r="J95" s="17">
        <v>2</v>
      </c>
    </row>
    <row r="96" spans="1:10" ht="15.75" customHeight="1" x14ac:dyDescent="0.2">
      <c r="A96" s="17" t="s">
        <v>41</v>
      </c>
      <c r="C96" s="17">
        <v>10</v>
      </c>
      <c r="D96" s="17">
        <v>4</v>
      </c>
      <c r="J96" s="17">
        <v>0.2</v>
      </c>
    </row>
    <row r="97" spans="1:10" ht="15.75" customHeight="1" x14ac:dyDescent="0.2">
      <c r="A97" s="17" t="s">
        <v>41</v>
      </c>
      <c r="C97" s="17">
        <v>11</v>
      </c>
      <c r="D97" s="17">
        <v>4</v>
      </c>
      <c r="J97" s="17">
        <v>1.2</v>
      </c>
    </row>
    <row r="98" spans="1:10" ht="15.75" customHeight="1" x14ac:dyDescent="0.2">
      <c r="A98" s="17" t="s">
        <v>41</v>
      </c>
      <c r="C98" s="17">
        <v>12</v>
      </c>
      <c r="D98" s="17">
        <v>4</v>
      </c>
      <c r="J98" s="17">
        <v>0.3</v>
      </c>
    </row>
    <row r="99" spans="1:10" ht="15.75" customHeight="1" x14ac:dyDescent="0.2">
      <c r="A99" s="17" t="s">
        <v>41</v>
      </c>
      <c r="C99" s="17">
        <v>13</v>
      </c>
      <c r="D99" s="17">
        <v>4</v>
      </c>
      <c r="J99" s="17">
        <v>1.1000000000000001</v>
      </c>
    </row>
    <row r="100" spans="1:10" ht="15.75" customHeight="1" x14ac:dyDescent="0.2">
      <c r="A100" s="17" t="s">
        <v>41</v>
      </c>
      <c r="C100" s="17">
        <v>14</v>
      </c>
      <c r="D100" s="17">
        <v>4</v>
      </c>
      <c r="J100" s="17">
        <v>1.9</v>
      </c>
    </row>
    <row r="101" spans="1:10" ht="15.75" customHeight="1" x14ac:dyDescent="0.2">
      <c r="A101" s="17" t="s">
        <v>41</v>
      </c>
      <c r="C101" s="17">
        <v>15</v>
      </c>
      <c r="D101" s="17">
        <v>4</v>
      </c>
      <c r="J101" s="17">
        <v>1.5</v>
      </c>
    </row>
    <row r="102" spans="1:10" ht="15.75" customHeight="1" x14ac:dyDescent="0.2">
      <c r="A102" s="17" t="s">
        <v>41</v>
      </c>
      <c r="C102" s="17">
        <v>16</v>
      </c>
      <c r="D102" s="17">
        <v>4</v>
      </c>
      <c r="J102" s="17">
        <v>0.4</v>
      </c>
    </row>
    <row r="103" spans="1:10" ht="15.75" customHeight="1" x14ac:dyDescent="0.2">
      <c r="A103" s="17" t="s">
        <v>41</v>
      </c>
      <c r="C103" s="17">
        <v>17</v>
      </c>
      <c r="D103" s="17">
        <v>4</v>
      </c>
      <c r="J103" s="17">
        <v>0.8</v>
      </c>
    </row>
    <row r="104" spans="1:10" ht="15.75" customHeight="1" x14ac:dyDescent="0.2">
      <c r="A104" s="17" t="s">
        <v>41</v>
      </c>
      <c r="C104" s="17">
        <v>18</v>
      </c>
      <c r="D104" s="17">
        <v>4</v>
      </c>
      <c r="J104" s="17">
        <v>2.9</v>
      </c>
    </row>
    <row r="105" spans="1:10" ht="15.75" customHeight="1" x14ac:dyDescent="0.2">
      <c r="A105" s="17" t="s">
        <v>41</v>
      </c>
      <c r="C105" s="17">
        <v>19</v>
      </c>
      <c r="D105" s="17">
        <v>4</v>
      </c>
      <c r="J105" s="17">
        <v>0.8</v>
      </c>
    </row>
    <row r="106" spans="1:10" ht="15.75" customHeight="1" x14ac:dyDescent="0.2">
      <c r="A106" s="17" t="s">
        <v>41</v>
      </c>
      <c r="C106" s="17">
        <v>20</v>
      </c>
      <c r="D106" s="17">
        <v>4</v>
      </c>
      <c r="J106" s="17">
        <v>0.6</v>
      </c>
    </row>
    <row r="107" spans="1:10" ht="15.75" customHeight="1" x14ac:dyDescent="0.2">
      <c r="A107" s="17" t="s">
        <v>41</v>
      </c>
      <c r="C107" s="17">
        <v>21</v>
      </c>
      <c r="D107" s="17">
        <v>4</v>
      </c>
      <c r="J107" s="17">
        <v>0.9</v>
      </c>
    </row>
    <row r="108" spans="1:10" ht="15.75" customHeight="1" x14ac:dyDescent="0.2">
      <c r="A108" s="17" t="s">
        <v>41</v>
      </c>
      <c r="C108" s="17">
        <v>22</v>
      </c>
      <c r="D108" s="17">
        <v>4</v>
      </c>
      <c r="J108" s="17">
        <v>0.2</v>
      </c>
    </row>
    <row r="109" spans="1:10" ht="15.75" customHeight="1" x14ac:dyDescent="0.2">
      <c r="A109" s="17" t="s">
        <v>41</v>
      </c>
      <c r="C109" s="17">
        <v>23</v>
      </c>
      <c r="D109" s="17">
        <v>4</v>
      </c>
      <c r="J109" s="17">
        <v>1.6</v>
      </c>
    </row>
    <row r="110" spans="1:10" ht="15.75" customHeight="1" x14ac:dyDescent="0.2">
      <c r="A110" s="17" t="s">
        <v>41</v>
      </c>
      <c r="C110" s="17">
        <v>24</v>
      </c>
      <c r="D110" s="17">
        <v>4</v>
      </c>
      <c r="J110" s="17">
        <v>0.8</v>
      </c>
    </row>
    <row r="111" spans="1:10" ht="15.75" customHeight="1" x14ac:dyDescent="0.2">
      <c r="A111" s="17" t="s">
        <v>41</v>
      </c>
      <c r="C111" s="17">
        <v>25</v>
      </c>
      <c r="D111" s="17">
        <v>4</v>
      </c>
      <c r="J111" s="17">
        <v>1.7</v>
      </c>
    </row>
    <row r="112" spans="1:10" ht="15.75" customHeight="1" x14ac:dyDescent="0.2">
      <c r="A112" s="17" t="s">
        <v>41</v>
      </c>
      <c r="C112" s="17">
        <v>26</v>
      </c>
      <c r="D112" s="17">
        <v>4</v>
      </c>
      <c r="J112" s="17">
        <v>3.3</v>
      </c>
    </row>
    <row r="113" spans="1:10" ht="15.75" customHeight="1" x14ac:dyDescent="0.2">
      <c r="A113" s="17" t="s">
        <v>41</v>
      </c>
      <c r="C113" s="17">
        <v>27</v>
      </c>
      <c r="D113" s="17">
        <v>4</v>
      </c>
      <c r="J113" s="17">
        <v>0.5</v>
      </c>
    </row>
    <row r="114" spans="1:10" ht="15.75" customHeight="1" x14ac:dyDescent="0.2">
      <c r="A114" s="17" t="s">
        <v>41</v>
      </c>
      <c r="C114" s="17">
        <v>28</v>
      </c>
      <c r="D114" s="17">
        <v>4</v>
      </c>
      <c r="J114" s="17">
        <v>0.9</v>
      </c>
    </row>
    <row r="115" spans="1:10" ht="15.75" customHeight="1" x14ac:dyDescent="0.2">
      <c r="A115" s="17" t="s">
        <v>37</v>
      </c>
      <c r="C115" s="17">
        <v>1</v>
      </c>
      <c r="D115" s="17">
        <v>1</v>
      </c>
      <c r="H115" s="17">
        <v>7.09</v>
      </c>
      <c r="I115" s="17">
        <v>61.795272343908053</v>
      </c>
      <c r="J115" s="17">
        <v>0</v>
      </c>
    </row>
    <row r="116" spans="1:10" ht="15.75" customHeight="1" x14ac:dyDescent="0.2">
      <c r="A116" s="17" t="s">
        <v>37</v>
      </c>
      <c r="C116" s="17">
        <v>2</v>
      </c>
      <c r="D116" s="17">
        <v>1</v>
      </c>
      <c r="H116" s="17">
        <v>7.26</v>
      </c>
      <c r="I116" s="17">
        <v>51.122330210574709</v>
      </c>
      <c r="J116" s="17">
        <v>0</v>
      </c>
    </row>
    <row r="117" spans="1:10" ht="15.75" customHeight="1" x14ac:dyDescent="0.2">
      <c r="A117" s="17" t="s">
        <v>37</v>
      </c>
      <c r="C117" s="17">
        <v>3</v>
      </c>
      <c r="D117" s="17">
        <v>1</v>
      </c>
      <c r="H117" s="17">
        <v>7.19</v>
      </c>
      <c r="I117" s="17">
        <v>49.369536115862061</v>
      </c>
      <c r="J117" s="17">
        <v>0.2</v>
      </c>
    </row>
    <row r="118" spans="1:10" ht="15.75" customHeight="1" x14ac:dyDescent="0.2">
      <c r="A118" s="17" t="s">
        <v>37</v>
      </c>
      <c r="C118" s="17">
        <v>4</v>
      </c>
      <c r="D118" s="17">
        <v>1</v>
      </c>
      <c r="H118" s="17">
        <v>7.17</v>
      </c>
      <c r="I118" s="17">
        <v>43.911080915862073</v>
      </c>
      <c r="J118" s="17">
        <v>0.33333333333333331</v>
      </c>
    </row>
    <row r="119" spans="1:10" ht="15.75" customHeight="1" x14ac:dyDescent="0.2">
      <c r="A119" s="17" t="s">
        <v>37</v>
      </c>
      <c r="C119" s="17">
        <v>5</v>
      </c>
      <c r="D119" s="17">
        <v>1</v>
      </c>
      <c r="H119" s="17">
        <v>7.05</v>
      </c>
      <c r="I119" s="17">
        <v>45.691114085517242</v>
      </c>
      <c r="J119" s="17">
        <v>0</v>
      </c>
    </row>
    <row r="120" spans="1:10" ht="15.75" customHeight="1" x14ac:dyDescent="0.2">
      <c r="A120" s="17" t="s">
        <v>37</v>
      </c>
      <c r="C120" s="17">
        <v>6</v>
      </c>
      <c r="D120" s="17">
        <v>1</v>
      </c>
      <c r="H120" s="17">
        <v>6.99</v>
      </c>
      <c r="I120" s="17">
        <v>47.020736855172423</v>
      </c>
      <c r="J120" s="17">
        <v>1</v>
      </c>
    </row>
    <row r="121" spans="1:10" ht="15.75" customHeight="1" x14ac:dyDescent="0.2">
      <c r="A121" s="17" t="s">
        <v>37</v>
      </c>
      <c r="C121" s="17">
        <v>7</v>
      </c>
      <c r="D121" s="17">
        <v>1</v>
      </c>
      <c r="H121" s="17">
        <v>7.28</v>
      </c>
      <c r="I121" s="17">
        <v>57.208136419310343</v>
      </c>
      <c r="J121" s="17">
        <v>0.2</v>
      </c>
    </row>
    <row r="122" spans="1:10" ht="15.75" customHeight="1" x14ac:dyDescent="0.2">
      <c r="A122" s="17" t="s">
        <v>37</v>
      </c>
      <c r="C122" s="17">
        <v>8</v>
      </c>
      <c r="D122" s="17">
        <v>1</v>
      </c>
      <c r="H122" s="17">
        <v>7.13</v>
      </c>
      <c r="I122" s="17">
        <v>56.091081554022978</v>
      </c>
      <c r="J122" s="17">
        <v>0.4</v>
      </c>
    </row>
    <row r="123" spans="1:10" ht="15.75" customHeight="1" x14ac:dyDescent="0.2">
      <c r="A123" s="17" t="s">
        <v>37</v>
      </c>
      <c r="C123" s="17">
        <v>9</v>
      </c>
      <c r="D123" s="17">
        <v>1</v>
      </c>
      <c r="H123" s="17">
        <v>7.14</v>
      </c>
      <c r="I123" s="17">
        <v>49.750202004597703</v>
      </c>
      <c r="J123" s="17">
        <v>0.3</v>
      </c>
    </row>
    <row r="124" spans="1:10" ht="15.75" customHeight="1" x14ac:dyDescent="0.2">
      <c r="A124" s="17" t="s">
        <v>37</v>
      </c>
      <c r="C124" s="17">
        <v>10</v>
      </c>
      <c r="D124" s="17">
        <v>1</v>
      </c>
      <c r="H124" s="17">
        <v>7.07</v>
      </c>
      <c r="I124" s="17">
        <v>60.736489743448288</v>
      </c>
      <c r="J124" s="17">
        <v>0.1</v>
      </c>
    </row>
    <row r="125" spans="1:10" ht="15.75" customHeight="1" x14ac:dyDescent="0.2">
      <c r="A125" s="17" t="s">
        <v>37</v>
      </c>
      <c r="C125" s="17">
        <v>11</v>
      </c>
      <c r="D125" s="17">
        <v>1</v>
      </c>
      <c r="H125" s="17">
        <v>7.26</v>
      </c>
      <c r="I125" s="17">
        <v>54.667762170114948</v>
      </c>
      <c r="J125" s="17">
        <v>0</v>
      </c>
    </row>
    <row r="126" spans="1:10" ht="15.75" customHeight="1" x14ac:dyDescent="0.2">
      <c r="A126" s="17" t="s">
        <v>37</v>
      </c>
      <c r="C126" s="17">
        <v>12</v>
      </c>
      <c r="D126" s="17">
        <v>1</v>
      </c>
      <c r="H126" s="17">
        <v>7.09</v>
      </c>
      <c r="I126" s="17">
        <v>55.443168000000007</v>
      </c>
      <c r="J126" s="17">
        <v>0</v>
      </c>
    </row>
    <row r="127" spans="1:10" ht="15.75" customHeight="1" x14ac:dyDescent="0.2">
      <c r="A127" s="17" t="s">
        <v>37</v>
      </c>
      <c r="C127" s="17">
        <v>13</v>
      </c>
      <c r="D127" s="17">
        <v>1</v>
      </c>
      <c r="H127" s="17">
        <v>8.3699999999999992</v>
      </c>
      <c r="I127" s="17">
        <v>42.975767939310344</v>
      </c>
      <c r="J127" s="17">
        <v>0.1</v>
      </c>
    </row>
    <row r="128" spans="1:10" ht="15.75" customHeight="1" x14ac:dyDescent="0.2">
      <c r="A128" s="17" t="s">
        <v>37</v>
      </c>
      <c r="C128" s="17">
        <v>14</v>
      </c>
      <c r="D128" s="17">
        <v>1</v>
      </c>
      <c r="H128" s="17">
        <v>7.31</v>
      </c>
      <c r="I128" s="17">
        <v>47.062279854712642</v>
      </c>
      <c r="J128" s="17">
        <v>0</v>
      </c>
    </row>
    <row r="129" spans="1:26" ht="15.75" customHeight="1" x14ac:dyDescent="0.2">
      <c r="A129" s="17" t="s">
        <v>37</v>
      </c>
      <c r="C129" s="17">
        <v>15</v>
      </c>
      <c r="D129" s="17">
        <v>1</v>
      </c>
      <c r="H129" s="17">
        <v>7.2</v>
      </c>
      <c r="I129" s="17">
        <v>59.822946085517245</v>
      </c>
      <c r="J129" s="17">
        <v>0.7</v>
      </c>
    </row>
    <row r="130" spans="1:26" ht="15.75" customHeight="1" x14ac:dyDescent="0.2">
      <c r="A130" s="17" t="s">
        <v>37</v>
      </c>
      <c r="C130" s="17">
        <v>16</v>
      </c>
      <c r="D130" s="17">
        <v>1</v>
      </c>
      <c r="H130" s="17">
        <v>7.11</v>
      </c>
      <c r="I130" s="17">
        <v>45.512372106666668</v>
      </c>
      <c r="J130" s="17">
        <v>0.1</v>
      </c>
    </row>
    <row r="131" spans="1:26" ht="15.75" customHeight="1" x14ac:dyDescent="0.2">
      <c r="A131" s="17" t="s">
        <v>37</v>
      </c>
      <c r="C131" s="17">
        <v>17</v>
      </c>
      <c r="D131" s="17">
        <v>1</v>
      </c>
      <c r="H131" s="17">
        <v>7.13</v>
      </c>
      <c r="I131" s="17">
        <v>56.635930924137924</v>
      </c>
      <c r="J131" s="17">
        <v>0</v>
      </c>
    </row>
    <row r="132" spans="1:26" ht="15.75" customHeight="1" x14ac:dyDescent="0.2">
      <c r="A132" s="17" t="s">
        <v>37</v>
      </c>
      <c r="C132" s="17">
        <v>18</v>
      </c>
      <c r="D132" s="17">
        <v>1</v>
      </c>
      <c r="H132" s="17">
        <v>7.26</v>
      </c>
      <c r="I132" s="17">
        <v>63.622281997241387</v>
      </c>
      <c r="J132" s="17">
        <v>0.4</v>
      </c>
    </row>
    <row r="133" spans="1:26" ht="15.75" customHeight="1" x14ac:dyDescent="0.2">
      <c r="A133" s="17" t="s">
        <v>37</v>
      </c>
      <c r="C133" s="17">
        <v>19</v>
      </c>
      <c r="D133" s="17">
        <v>1</v>
      </c>
      <c r="H133" s="17">
        <v>7.07</v>
      </c>
      <c r="I133" s="17">
        <v>54.194648275862065</v>
      </c>
      <c r="J133" s="17">
        <v>0</v>
      </c>
    </row>
    <row r="134" spans="1:26" ht="15.75" customHeight="1" x14ac:dyDescent="0.2">
      <c r="A134" s="17" t="s">
        <v>37</v>
      </c>
      <c r="C134" s="17">
        <v>20</v>
      </c>
      <c r="D134" s="17">
        <v>1</v>
      </c>
      <c r="H134" s="17">
        <v>7.18</v>
      </c>
      <c r="I134" s="17">
        <v>49.989289103448279</v>
      </c>
      <c r="J134" s="17">
        <v>0.2</v>
      </c>
    </row>
    <row r="135" spans="1:26" ht="15.75" customHeight="1" x14ac:dyDescent="0.2">
      <c r="A135" s="17" t="s">
        <v>37</v>
      </c>
      <c r="C135" s="17">
        <v>21</v>
      </c>
      <c r="D135" s="17">
        <v>1</v>
      </c>
      <c r="H135" s="17">
        <v>7.28</v>
      </c>
      <c r="I135" s="17">
        <v>45.486814013793108</v>
      </c>
      <c r="J135" s="17">
        <v>0.1</v>
      </c>
    </row>
    <row r="136" spans="1:26" ht="15.75" customHeight="1" x14ac:dyDescent="0.2">
      <c r="A136" s="17" t="s">
        <v>37</v>
      </c>
      <c r="C136" s="17">
        <v>22</v>
      </c>
      <c r="D136" s="17">
        <v>1</v>
      </c>
      <c r="H136" s="17">
        <v>6.99</v>
      </c>
      <c r="I136" s="17">
        <v>48.038941563218387</v>
      </c>
      <c r="J136" s="17">
        <v>0</v>
      </c>
    </row>
    <row r="137" spans="1:26" ht="15.75" customHeight="1" x14ac:dyDescent="0.2">
      <c r="A137" s="17" t="s">
        <v>37</v>
      </c>
      <c r="C137" s="17">
        <v>23</v>
      </c>
      <c r="D137" s="17">
        <v>1</v>
      </c>
      <c r="H137" s="17">
        <v>7.11</v>
      </c>
      <c r="I137" s="17">
        <v>61.783144305287351</v>
      </c>
      <c r="J137" s="17">
        <v>0</v>
      </c>
    </row>
    <row r="138" spans="1:26" ht="15.75" customHeight="1" x14ac:dyDescent="0.2">
      <c r="A138" s="17" t="s">
        <v>37</v>
      </c>
      <c r="C138" s="17">
        <v>24</v>
      </c>
      <c r="D138" s="17">
        <v>1</v>
      </c>
      <c r="H138" s="17">
        <v>7.16</v>
      </c>
      <c r="I138" s="17">
        <v>52.102707258850579</v>
      </c>
      <c r="J138" s="17">
        <v>0.4</v>
      </c>
    </row>
    <row r="139" spans="1:26" ht="15.75" customHeight="1" x14ac:dyDescent="0.2">
      <c r="A139" s="17" t="s">
        <v>37</v>
      </c>
      <c r="C139" s="17">
        <v>25</v>
      </c>
      <c r="D139" s="17">
        <v>1</v>
      </c>
      <c r="H139" s="17">
        <v>7.11</v>
      </c>
      <c r="I139" s="17">
        <v>53.198325040919535</v>
      </c>
      <c r="J139" s="17">
        <v>0.3</v>
      </c>
    </row>
    <row r="140" spans="1:26" ht="15.75" customHeight="1" x14ac:dyDescent="0.2">
      <c r="A140" s="26" t="s">
        <v>37</v>
      </c>
      <c r="B140" s="26"/>
      <c r="C140" s="26">
        <v>26</v>
      </c>
      <c r="D140" s="26">
        <v>1</v>
      </c>
      <c r="E140" s="26"/>
      <c r="F140" s="26"/>
      <c r="G140" s="26"/>
      <c r="H140" s="26">
        <v>4.46</v>
      </c>
      <c r="I140" s="26">
        <v>-0.63349658482758631</v>
      </c>
      <c r="J140" s="26" t="s">
        <v>18</v>
      </c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5.75" customHeight="1" x14ac:dyDescent="0.2">
      <c r="A141" s="26" t="s">
        <v>37</v>
      </c>
      <c r="B141" s="26"/>
      <c r="C141" s="26">
        <v>26</v>
      </c>
      <c r="D141" s="26">
        <v>1</v>
      </c>
      <c r="E141" s="26"/>
      <c r="F141" s="26"/>
      <c r="G141" s="26"/>
      <c r="H141" s="26">
        <v>7.17</v>
      </c>
      <c r="I141" s="26">
        <v>49.805596305287366</v>
      </c>
      <c r="J141" s="26">
        <v>0.7</v>
      </c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5.75" customHeight="1" x14ac:dyDescent="0.2">
      <c r="A142" s="17" t="s">
        <v>37</v>
      </c>
      <c r="C142" s="17">
        <v>27</v>
      </c>
      <c r="D142" s="17">
        <v>1</v>
      </c>
      <c r="H142" s="17">
        <v>7.15</v>
      </c>
      <c r="I142" s="17">
        <v>47.50029184367817</v>
      </c>
      <c r="J142" s="5">
        <v>0</v>
      </c>
    </row>
    <row r="143" spans="1:26" ht="15.75" customHeight="1" x14ac:dyDescent="0.2">
      <c r="A143" s="17" t="s">
        <v>37</v>
      </c>
      <c r="C143" s="17">
        <v>28</v>
      </c>
      <c r="D143" s="17">
        <v>1</v>
      </c>
      <c r="H143" s="17">
        <v>7.1</v>
      </c>
      <c r="I143" s="17">
        <v>59.787825710344841</v>
      </c>
      <c r="J143" s="17">
        <v>0.1</v>
      </c>
    </row>
    <row r="144" spans="1:26" ht="15.75" customHeight="1" x14ac:dyDescent="0.2">
      <c r="A144" s="17" t="s">
        <v>37</v>
      </c>
      <c r="C144" s="17">
        <v>1</v>
      </c>
      <c r="D144" s="17">
        <v>2</v>
      </c>
      <c r="H144" s="17">
        <v>7.19</v>
      </c>
      <c r="I144" s="17">
        <v>51.560559165057484</v>
      </c>
      <c r="J144" s="17">
        <v>0</v>
      </c>
    </row>
    <row r="145" spans="1:10" ht="15.75" customHeight="1" x14ac:dyDescent="0.2">
      <c r="A145" s="17" t="s">
        <v>37</v>
      </c>
      <c r="C145" s="17">
        <v>2</v>
      </c>
      <c r="D145" s="17">
        <v>2</v>
      </c>
      <c r="H145" s="17">
        <v>7.35</v>
      </c>
      <c r="I145" s="17">
        <v>51.637079453793113</v>
      </c>
      <c r="J145" s="17">
        <v>0</v>
      </c>
    </row>
    <row r="146" spans="1:10" ht="15.75" customHeight="1" x14ac:dyDescent="0.2">
      <c r="A146" s="17" t="s">
        <v>37</v>
      </c>
      <c r="C146" s="17">
        <v>3</v>
      </c>
      <c r="D146" s="17">
        <v>2</v>
      </c>
      <c r="H146" s="17">
        <v>7.17</v>
      </c>
      <c r="I146" s="17">
        <v>52.618040639999997</v>
      </c>
      <c r="J146" s="17">
        <v>0.1</v>
      </c>
    </row>
    <row r="147" spans="1:10" ht="15.75" customHeight="1" x14ac:dyDescent="0.2">
      <c r="A147" s="17" t="s">
        <v>37</v>
      </c>
      <c r="C147" s="17">
        <v>4</v>
      </c>
      <c r="D147" s="17">
        <v>2</v>
      </c>
      <c r="H147" s="17">
        <v>7.21</v>
      </c>
      <c r="I147" s="17">
        <v>57.497422885517253</v>
      </c>
      <c r="J147" s="17">
        <v>0.3</v>
      </c>
    </row>
    <row r="148" spans="1:10" ht="15.75" customHeight="1" x14ac:dyDescent="0.2">
      <c r="A148" s="17" t="s">
        <v>37</v>
      </c>
      <c r="C148" s="17">
        <v>5</v>
      </c>
      <c r="D148" s="17">
        <v>2</v>
      </c>
      <c r="H148" s="17">
        <v>7.18</v>
      </c>
      <c r="I148" s="17">
        <v>59.757153684597704</v>
      </c>
      <c r="J148" s="17">
        <v>0.2</v>
      </c>
    </row>
    <row r="149" spans="1:10" ht="15.75" customHeight="1" x14ac:dyDescent="0.2">
      <c r="A149" s="17" t="s">
        <v>37</v>
      </c>
      <c r="C149" s="17">
        <v>6</v>
      </c>
      <c r="D149" s="17">
        <v>2</v>
      </c>
      <c r="H149" s="17">
        <v>7.02</v>
      </c>
      <c r="I149" s="17">
        <v>47.244429638620701</v>
      </c>
      <c r="J149" s="17">
        <v>0.4</v>
      </c>
    </row>
    <row r="150" spans="1:10" ht="15.75" customHeight="1" x14ac:dyDescent="0.2">
      <c r="A150" s="17" t="s">
        <v>37</v>
      </c>
      <c r="C150" s="17">
        <v>7</v>
      </c>
      <c r="D150" s="17">
        <v>2</v>
      </c>
      <c r="H150" s="17">
        <v>7.1</v>
      </c>
      <c r="I150" s="17">
        <v>45.727725848275867</v>
      </c>
      <c r="J150" s="17">
        <v>0.2</v>
      </c>
    </row>
    <row r="151" spans="1:10" ht="15.75" customHeight="1" x14ac:dyDescent="0.2">
      <c r="A151" s="17" t="s">
        <v>37</v>
      </c>
      <c r="C151" s="17">
        <v>8</v>
      </c>
      <c r="D151" s="17">
        <v>2</v>
      </c>
      <c r="H151" s="17">
        <v>7.19</v>
      </c>
      <c r="I151" s="17">
        <v>48.89115518896552</v>
      </c>
      <c r="J151" s="17">
        <v>0</v>
      </c>
    </row>
    <row r="152" spans="1:10" ht="15.75" customHeight="1" x14ac:dyDescent="0.2">
      <c r="A152" s="17" t="s">
        <v>37</v>
      </c>
      <c r="C152" s="17">
        <v>9</v>
      </c>
      <c r="D152" s="17">
        <v>2</v>
      </c>
      <c r="H152" s="17">
        <v>7.16</v>
      </c>
      <c r="I152" s="17">
        <v>57.952397572413815</v>
      </c>
      <c r="J152" s="17">
        <v>0</v>
      </c>
    </row>
    <row r="153" spans="1:10" ht="15.75" customHeight="1" x14ac:dyDescent="0.2">
      <c r="A153" s="17" t="s">
        <v>37</v>
      </c>
      <c r="C153" s="17">
        <v>10</v>
      </c>
      <c r="D153" s="17">
        <v>2</v>
      </c>
      <c r="H153" s="17">
        <v>7.13</v>
      </c>
      <c r="I153" s="17">
        <v>54.624303420689664</v>
      </c>
      <c r="J153" s="17">
        <v>0.2</v>
      </c>
    </row>
    <row r="154" spans="1:10" ht="15.75" customHeight="1" x14ac:dyDescent="0.2">
      <c r="A154" s="17" t="s">
        <v>37</v>
      </c>
      <c r="C154" s="17">
        <v>11</v>
      </c>
      <c r="D154" s="17">
        <v>2</v>
      </c>
      <c r="H154" s="17">
        <v>7.31</v>
      </c>
      <c r="I154" s="17">
        <v>55.549188478160914</v>
      </c>
      <c r="J154" s="17">
        <v>1.1000000000000001</v>
      </c>
    </row>
    <row r="155" spans="1:10" ht="15.75" customHeight="1" x14ac:dyDescent="0.2">
      <c r="A155" s="17" t="s">
        <v>37</v>
      </c>
      <c r="C155" s="17">
        <v>12</v>
      </c>
      <c r="D155" s="17">
        <v>2</v>
      </c>
      <c r="H155" s="17">
        <v>7.19</v>
      </c>
      <c r="I155" s="17">
        <v>53.672185296551724</v>
      </c>
      <c r="J155" s="17">
        <v>1.2</v>
      </c>
    </row>
    <row r="156" spans="1:10" ht="15.75" customHeight="1" x14ac:dyDescent="0.2">
      <c r="A156" s="17" t="s">
        <v>37</v>
      </c>
      <c r="C156" s="17">
        <v>13</v>
      </c>
      <c r="D156" s="17">
        <v>2</v>
      </c>
      <c r="H156" s="17">
        <v>7.13</v>
      </c>
      <c r="I156" s="17">
        <v>28.984119696551723</v>
      </c>
      <c r="J156" s="17">
        <v>0.9</v>
      </c>
    </row>
    <row r="157" spans="1:10" ht="15.75" customHeight="1" x14ac:dyDescent="0.2">
      <c r="A157" s="17" t="s">
        <v>37</v>
      </c>
      <c r="C157" s="17">
        <v>14</v>
      </c>
      <c r="D157" s="17">
        <v>2</v>
      </c>
      <c r="H157" s="17">
        <v>7.04</v>
      </c>
      <c r="I157" s="17">
        <v>42.522108174712642</v>
      </c>
      <c r="J157" s="17">
        <v>0</v>
      </c>
    </row>
    <row r="158" spans="1:10" ht="15.75" customHeight="1" x14ac:dyDescent="0.2">
      <c r="A158" s="17" t="s">
        <v>37</v>
      </c>
      <c r="C158" s="17">
        <v>15</v>
      </c>
      <c r="D158" s="17">
        <v>2</v>
      </c>
      <c r="H158" s="17">
        <v>7.27</v>
      </c>
      <c r="I158" s="17">
        <v>59.16796190344828</v>
      </c>
      <c r="J158" s="17">
        <v>0.3</v>
      </c>
    </row>
    <row r="159" spans="1:10" ht="15.75" customHeight="1" x14ac:dyDescent="0.2">
      <c r="A159" s="17" t="s">
        <v>37</v>
      </c>
      <c r="C159" s="17">
        <v>16</v>
      </c>
      <c r="D159" s="17">
        <v>2</v>
      </c>
      <c r="H159" s="17">
        <v>7.15</v>
      </c>
      <c r="I159" s="17">
        <v>40.159009439999998</v>
      </c>
      <c r="J159" s="17">
        <v>0</v>
      </c>
    </row>
    <row r="160" spans="1:10" ht="15.75" customHeight="1" x14ac:dyDescent="0.2">
      <c r="A160" s="17" t="s">
        <v>37</v>
      </c>
      <c r="C160" s="17">
        <v>17</v>
      </c>
      <c r="D160" s="17">
        <v>2</v>
      </c>
      <c r="H160" s="17">
        <v>9.0500000000000007</v>
      </c>
      <c r="I160" s="17">
        <v>57.409670681379325</v>
      </c>
      <c r="J160" s="17">
        <v>0.2</v>
      </c>
    </row>
    <row r="161" spans="1:10" ht="15.75" customHeight="1" x14ac:dyDescent="0.2">
      <c r="A161" s="17" t="s">
        <v>37</v>
      </c>
      <c r="C161" s="17">
        <v>18</v>
      </c>
      <c r="D161" s="17">
        <v>2</v>
      </c>
      <c r="H161" s="17">
        <v>7.3</v>
      </c>
      <c r="I161" s="17">
        <v>57.929016923218406</v>
      </c>
      <c r="J161" s="17">
        <v>0</v>
      </c>
    </row>
    <row r="162" spans="1:10" ht="15.75" customHeight="1" x14ac:dyDescent="0.2">
      <c r="A162" s="17" t="s">
        <v>37</v>
      </c>
      <c r="C162" s="17">
        <v>19</v>
      </c>
      <c r="D162" s="17">
        <v>2</v>
      </c>
      <c r="H162" s="17">
        <v>7.17</v>
      </c>
      <c r="I162" s="17">
        <v>48.195010979310346</v>
      </c>
      <c r="J162" s="17">
        <v>0.2</v>
      </c>
    </row>
    <row r="163" spans="1:10" ht="15.75" customHeight="1" x14ac:dyDescent="0.2">
      <c r="A163" s="17" t="s">
        <v>37</v>
      </c>
      <c r="C163" s="17">
        <v>20</v>
      </c>
      <c r="D163" s="17">
        <v>2</v>
      </c>
      <c r="H163" s="17">
        <v>7.24</v>
      </c>
      <c r="I163" s="17">
        <v>58.416543558620688</v>
      </c>
      <c r="J163" s="17">
        <v>0.1</v>
      </c>
    </row>
    <row r="164" spans="1:10" ht="15.75" customHeight="1" x14ac:dyDescent="0.2">
      <c r="A164" s="17" t="s">
        <v>37</v>
      </c>
      <c r="C164" s="17">
        <v>21</v>
      </c>
      <c r="D164" s="17">
        <v>2</v>
      </c>
      <c r="H164" s="17">
        <v>7.19</v>
      </c>
      <c r="I164" s="17">
        <v>60.476487613793118</v>
      </c>
      <c r="J164" s="17">
        <v>0.2</v>
      </c>
    </row>
    <row r="165" spans="1:10" ht="15.75" customHeight="1" x14ac:dyDescent="0.2">
      <c r="A165" s="17" t="s">
        <v>37</v>
      </c>
      <c r="C165" s="17">
        <v>22</v>
      </c>
      <c r="D165" s="17">
        <v>2</v>
      </c>
      <c r="H165" s="17">
        <v>7.2</v>
      </c>
      <c r="I165" s="17">
        <v>44.524002493793098</v>
      </c>
      <c r="J165" s="17">
        <v>0.2</v>
      </c>
    </row>
    <row r="166" spans="1:10" ht="15.75" customHeight="1" x14ac:dyDescent="0.2">
      <c r="A166" s="17" t="s">
        <v>37</v>
      </c>
      <c r="C166" s="17">
        <v>23</v>
      </c>
      <c r="D166" s="17">
        <v>2</v>
      </c>
      <c r="H166" s="17">
        <v>7.24</v>
      </c>
      <c r="I166" s="17">
        <v>48.734235045517245</v>
      </c>
      <c r="J166" s="17">
        <v>0.4</v>
      </c>
    </row>
    <row r="167" spans="1:10" ht="15.75" customHeight="1" x14ac:dyDescent="0.2">
      <c r="A167" s="17" t="s">
        <v>37</v>
      </c>
      <c r="C167" s="17">
        <v>24</v>
      </c>
      <c r="D167" s="17">
        <v>2</v>
      </c>
      <c r="H167" s="17">
        <v>7.28</v>
      </c>
      <c r="I167" s="17">
        <v>56.688587453793097</v>
      </c>
      <c r="J167" s="17">
        <v>0.6</v>
      </c>
    </row>
    <row r="168" spans="1:10" ht="15.75" customHeight="1" x14ac:dyDescent="0.2">
      <c r="A168" s="17" t="s">
        <v>37</v>
      </c>
      <c r="C168" s="17">
        <v>25</v>
      </c>
      <c r="D168" s="17">
        <v>2</v>
      </c>
      <c r="H168" s="17">
        <v>7.25</v>
      </c>
      <c r="I168" s="17">
        <v>46.924955814252876</v>
      </c>
      <c r="J168" s="17">
        <v>0.5</v>
      </c>
    </row>
    <row r="169" spans="1:10" ht="15.75" customHeight="1" x14ac:dyDescent="0.2">
      <c r="A169" s="17" t="s">
        <v>37</v>
      </c>
      <c r="C169" s="17">
        <v>26</v>
      </c>
      <c r="D169" s="17">
        <v>2</v>
      </c>
      <c r="H169" s="17">
        <v>7.25</v>
      </c>
      <c r="I169" s="17">
        <v>51.343506416551719</v>
      </c>
      <c r="J169" s="17">
        <v>0.2</v>
      </c>
    </row>
    <row r="170" spans="1:10" ht="15.75" customHeight="1" x14ac:dyDescent="0.2">
      <c r="A170" s="17" t="s">
        <v>37</v>
      </c>
      <c r="C170" s="17">
        <v>27</v>
      </c>
      <c r="D170" s="17">
        <v>2</v>
      </c>
      <c r="H170" s="17">
        <v>7.2</v>
      </c>
      <c r="I170" s="17">
        <v>55.083288297931034</v>
      </c>
      <c r="J170" s="17">
        <v>0.1</v>
      </c>
    </row>
    <row r="171" spans="1:10" ht="15.75" customHeight="1" x14ac:dyDescent="0.2">
      <c r="A171" s="17" t="s">
        <v>37</v>
      </c>
      <c r="C171" s="17">
        <v>28</v>
      </c>
      <c r="D171" s="17">
        <v>2</v>
      </c>
      <c r="H171" s="17">
        <v>7.19</v>
      </c>
      <c r="I171" s="17">
        <v>52.605255028965516</v>
      </c>
      <c r="J171" s="17">
        <v>0.2</v>
      </c>
    </row>
    <row r="172" spans="1:10" ht="15.75" customHeight="1" x14ac:dyDescent="0.2">
      <c r="A172" s="17" t="s">
        <v>37</v>
      </c>
      <c r="C172" s="17">
        <v>1</v>
      </c>
      <c r="D172" s="17">
        <v>3</v>
      </c>
      <c r="H172" s="17">
        <v>7.07</v>
      </c>
      <c r="I172" s="17">
        <v>43.065526685057471</v>
      </c>
      <c r="J172" s="17">
        <v>0.3</v>
      </c>
    </row>
    <row r="173" spans="1:10" ht="15.75" customHeight="1" x14ac:dyDescent="0.2">
      <c r="A173" s="17" t="s">
        <v>37</v>
      </c>
      <c r="C173" s="17">
        <v>2</v>
      </c>
      <c r="D173" s="17">
        <v>3</v>
      </c>
      <c r="H173" s="17">
        <v>7.47</v>
      </c>
      <c r="I173" s="17">
        <v>52.929856360459759</v>
      </c>
      <c r="J173" s="17">
        <v>0</v>
      </c>
    </row>
    <row r="174" spans="1:10" ht="15.75" customHeight="1" x14ac:dyDescent="0.2">
      <c r="A174" s="17" t="s">
        <v>37</v>
      </c>
      <c r="C174" s="17">
        <v>3</v>
      </c>
      <c r="D174" s="17">
        <v>3</v>
      </c>
      <c r="H174" s="17">
        <v>7.18</v>
      </c>
      <c r="I174" s="17">
        <v>59.015047944827593</v>
      </c>
      <c r="J174" s="17">
        <v>0.5</v>
      </c>
    </row>
    <row r="175" spans="1:10" ht="15.75" customHeight="1" x14ac:dyDescent="0.2">
      <c r="A175" s="17" t="s">
        <v>37</v>
      </c>
      <c r="C175" s="17">
        <v>4</v>
      </c>
      <c r="D175" s="17">
        <v>3</v>
      </c>
      <c r="H175" s="17">
        <v>7.08</v>
      </c>
      <c r="I175" s="17">
        <v>52.301480606896547</v>
      </c>
      <c r="J175" s="17">
        <v>0.3</v>
      </c>
    </row>
    <row r="176" spans="1:10" ht="15.75" customHeight="1" x14ac:dyDescent="0.2">
      <c r="A176" s="17" t="s">
        <v>37</v>
      </c>
      <c r="C176" s="17">
        <v>5</v>
      </c>
      <c r="D176" s="17">
        <v>3</v>
      </c>
      <c r="H176" s="17">
        <v>7.26</v>
      </c>
      <c r="I176" s="17">
        <v>60.144683917241387</v>
      </c>
      <c r="J176" s="17">
        <v>0.4</v>
      </c>
    </row>
    <row r="177" spans="1:10" ht="15.75" customHeight="1" x14ac:dyDescent="0.2">
      <c r="A177" s="17" t="s">
        <v>37</v>
      </c>
      <c r="C177" s="17">
        <v>6</v>
      </c>
      <c r="D177" s="17">
        <v>3</v>
      </c>
      <c r="H177" s="17">
        <v>7.28</v>
      </c>
      <c r="I177" s="17">
        <v>72.357974631724133</v>
      </c>
      <c r="J177" s="17">
        <v>1.6</v>
      </c>
    </row>
    <row r="178" spans="1:10" ht="15.75" customHeight="1" x14ac:dyDescent="0.2">
      <c r="A178" s="17" t="s">
        <v>37</v>
      </c>
      <c r="C178" s="17">
        <v>7</v>
      </c>
      <c r="D178" s="17">
        <v>3</v>
      </c>
      <c r="H178" s="17">
        <v>7.26</v>
      </c>
      <c r="I178" s="17">
        <v>64.122280033103451</v>
      </c>
      <c r="J178" s="17">
        <v>0.4</v>
      </c>
    </row>
    <row r="179" spans="1:10" ht="15.75" customHeight="1" x14ac:dyDescent="0.2">
      <c r="A179" s="17" t="s">
        <v>37</v>
      </c>
      <c r="C179" s="17">
        <v>8</v>
      </c>
      <c r="D179" s="17">
        <v>3</v>
      </c>
      <c r="H179" s="17">
        <v>7.21</v>
      </c>
      <c r="I179" s="17">
        <v>40.779707284597706</v>
      </c>
      <c r="J179" s="17">
        <v>0</v>
      </c>
    </row>
    <row r="180" spans="1:10" ht="15.75" customHeight="1" x14ac:dyDescent="0.2">
      <c r="A180" s="17" t="s">
        <v>37</v>
      </c>
      <c r="C180" s="17">
        <v>9</v>
      </c>
      <c r="D180" s="17">
        <v>3</v>
      </c>
      <c r="H180" s="17">
        <v>7.26</v>
      </c>
      <c r="I180" s="17">
        <v>57.784061704827579</v>
      </c>
      <c r="J180" s="17">
        <v>0.5</v>
      </c>
    </row>
    <row r="181" spans="1:10" ht="15.75" customHeight="1" x14ac:dyDescent="0.2">
      <c r="A181" s="17" t="s">
        <v>37</v>
      </c>
      <c r="C181" s="17">
        <v>10</v>
      </c>
      <c r="D181" s="17">
        <v>3</v>
      </c>
      <c r="H181" s="17">
        <v>7.2</v>
      </c>
      <c r="I181" s="17">
        <v>70.225908568275855</v>
      </c>
      <c r="J181" s="17">
        <v>0.8</v>
      </c>
    </row>
    <row r="182" spans="1:10" ht="15.75" customHeight="1" x14ac:dyDescent="0.2">
      <c r="A182" s="17" t="s">
        <v>37</v>
      </c>
      <c r="C182" s="17">
        <v>11</v>
      </c>
      <c r="D182" s="17">
        <v>3</v>
      </c>
      <c r="H182" s="17">
        <v>7.21</v>
      </c>
      <c r="I182" s="17">
        <v>44.375497942068968</v>
      </c>
      <c r="J182" s="17">
        <v>0</v>
      </c>
    </row>
    <row r="183" spans="1:10" ht="15.75" customHeight="1" x14ac:dyDescent="0.2">
      <c r="A183" s="17" t="s">
        <v>37</v>
      </c>
      <c r="C183" s="17">
        <v>12</v>
      </c>
      <c r="D183" s="17">
        <v>3</v>
      </c>
      <c r="H183" s="17">
        <v>7.24</v>
      </c>
      <c r="I183" s="17">
        <v>39.964701131034488</v>
      </c>
      <c r="J183" s="17">
        <v>0</v>
      </c>
    </row>
    <row r="184" spans="1:10" ht="15.75" customHeight="1" x14ac:dyDescent="0.2">
      <c r="A184" s="17" t="s">
        <v>37</v>
      </c>
      <c r="C184" s="17">
        <v>13</v>
      </c>
      <c r="D184" s="17">
        <v>3</v>
      </c>
      <c r="H184" s="17">
        <v>7.17</v>
      </c>
      <c r="I184" s="17">
        <v>36.870456196781603</v>
      </c>
      <c r="J184" s="17">
        <v>0</v>
      </c>
    </row>
    <row r="185" spans="1:10" ht="15.75" customHeight="1" x14ac:dyDescent="0.2">
      <c r="A185" s="17" t="s">
        <v>37</v>
      </c>
      <c r="C185" s="17">
        <v>14</v>
      </c>
      <c r="D185" s="17">
        <v>3</v>
      </c>
      <c r="H185" s="17">
        <v>7.23</v>
      </c>
      <c r="I185" s="17">
        <v>62.420783039999996</v>
      </c>
      <c r="J185" s="17">
        <v>0.2</v>
      </c>
    </row>
    <row r="186" spans="1:10" ht="15.75" customHeight="1" x14ac:dyDescent="0.2">
      <c r="A186" s="17" t="s">
        <v>37</v>
      </c>
      <c r="C186" s="17">
        <v>15</v>
      </c>
      <c r="D186" s="17">
        <v>3</v>
      </c>
      <c r="H186" s="17">
        <v>7.13</v>
      </c>
      <c r="I186" s="17">
        <v>42.475842670344825</v>
      </c>
      <c r="J186" s="17">
        <v>0.1</v>
      </c>
    </row>
    <row r="187" spans="1:10" ht="15.75" customHeight="1" x14ac:dyDescent="0.2">
      <c r="A187" s="17" t="s">
        <v>37</v>
      </c>
      <c r="C187" s="17">
        <v>16</v>
      </c>
      <c r="D187" s="17">
        <v>3</v>
      </c>
      <c r="H187" s="17">
        <v>7.16</v>
      </c>
      <c r="I187" s="17">
        <v>54.970693208275868</v>
      </c>
      <c r="J187" s="17">
        <v>0.1</v>
      </c>
    </row>
    <row r="188" spans="1:10" ht="15.75" customHeight="1" x14ac:dyDescent="0.2">
      <c r="A188" s="17" t="s">
        <v>37</v>
      </c>
      <c r="C188" s="17">
        <v>17</v>
      </c>
      <c r="D188" s="17">
        <v>3</v>
      </c>
      <c r="H188" s="17">
        <v>7.26</v>
      </c>
      <c r="I188" s="17">
        <v>56.540855966896544</v>
      </c>
      <c r="J188" s="17">
        <v>0.1</v>
      </c>
    </row>
    <row r="189" spans="1:10" ht="15.75" customHeight="1" x14ac:dyDescent="0.2">
      <c r="A189" s="17" t="s">
        <v>37</v>
      </c>
      <c r="C189" s="17">
        <v>18</v>
      </c>
      <c r="D189" s="17">
        <v>3</v>
      </c>
      <c r="H189" s="17">
        <v>7.19</v>
      </c>
      <c r="I189" s="17">
        <v>53.355805511724142</v>
      </c>
      <c r="J189" s="17">
        <v>0.6</v>
      </c>
    </row>
    <row r="190" spans="1:10" ht="15.75" customHeight="1" x14ac:dyDescent="0.2">
      <c r="A190" s="17" t="s">
        <v>37</v>
      </c>
      <c r="C190" s="17">
        <v>19</v>
      </c>
      <c r="D190" s="17">
        <v>3</v>
      </c>
      <c r="H190" s="17">
        <v>7.16</v>
      </c>
      <c r="I190" s="17">
        <v>41.220863382068956</v>
      </c>
      <c r="J190" s="17">
        <v>0.9</v>
      </c>
    </row>
    <row r="191" spans="1:10" ht="15.75" customHeight="1" x14ac:dyDescent="0.2">
      <c r="A191" s="17" t="s">
        <v>37</v>
      </c>
      <c r="C191" s="17">
        <v>20</v>
      </c>
      <c r="D191" s="17">
        <v>3</v>
      </c>
      <c r="H191" s="17">
        <v>7.27</v>
      </c>
      <c r="I191" s="17">
        <v>66.677569048275856</v>
      </c>
      <c r="J191" s="17">
        <v>0</v>
      </c>
    </row>
    <row r="192" spans="1:10" ht="15.75" customHeight="1" x14ac:dyDescent="0.2">
      <c r="A192" s="17" t="s">
        <v>37</v>
      </c>
      <c r="C192" s="17">
        <v>21</v>
      </c>
      <c r="D192" s="17">
        <v>3</v>
      </c>
      <c r="H192" s="17">
        <v>7.19</v>
      </c>
      <c r="I192" s="17">
        <v>55.606591990804596</v>
      </c>
      <c r="J192" s="17">
        <v>0</v>
      </c>
    </row>
    <row r="193" spans="1:10" ht="15.75" customHeight="1" x14ac:dyDescent="0.2">
      <c r="A193" s="17" t="s">
        <v>37</v>
      </c>
      <c r="C193" s="17">
        <v>22</v>
      </c>
      <c r="D193" s="17">
        <v>3</v>
      </c>
      <c r="H193" s="17">
        <v>7.2</v>
      </c>
      <c r="I193" s="17">
        <v>47.570049706666651</v>
      </c>
      <c r="J193" s="17">
        <v>0</v>
      </c>
    </row>
    <row r="194" spans="1:10" ht="15.75" customHeight="1" x14ac:dyDescent="0.2">
      <c r="A194" s="17" t="s">
        <v>37</v>
      </c>
      <c r="C194" s="17">
        <v>23</v>
      </c>
      <c r="D194" s="17">
        <v>3</v>
      </c>
      <c r="H194" s="17">
        <v>7.31</v>
      </c>
      <c r="I194" s="17">
        <v>63.39900979310346</v>
      </c>
      <c r="J194" s="17">
        <v>0.2</v>
      </c>
    </row>
    <row r="195" spans="1:10" ht="15.75" customHeight="1" x14ac:dyDescent="0.2">
      <c r="A195" s="17" t="s">
        <v>37</v>
      </c>
      <c r="C195" s="17">
        <v>24</v>
      </c>
      <c r="D195" s="17">
        <v>3</v>
      </c>
      <c r="H195" s="17">
        <v>7.33</v>
      </c>
      <c r="I195" s="17">
        <v>63.988941037241382</v>
      </c>
      <c r="J195" s="17">
        <v>0.4</v>
      </c>
    </row>
    <row r="196" spans="1:10" ht="15.75" customHeight="1" x14ac:dyDescent="0.2">
      <c r="A196" s="17" t="s">
        <v>37</v>
      </c>
      <c r="C196" s="17">
        <v>25</v>
      </c>
      <c r="D196" s="17">
        <v>3</v>
      </c>
      <c r="H196" s="17">
        <v>4.5</v>
      </c>
      <c r="I196" s="17">
        <v>62.99996347586206</v>
      </c>
      <c r="J196" s="17">
        <v>0</v>
      </c>
    </row>
    <row r="197" spans="1:10" ht="15.75" customHeight="1" x14ac:dyDescent="0.2">
      <c r="A197" s="17" t="s">
        <v>37</v>
      </c>
      <c r="C197" s="17">
        <v>26</v>
      </c>
      <c r="D197" s="17">
        <v>3</v>
      </c>
      <c r="H197" s="17">
        <v>7.05</v>
      </c>
      <c r="I197" s="17">
        <v>53.422058102068959</v>
      </c>
      <c r="J197" s="17">
        <v>0.3</v>
      </c>
    </row>
    <row r="198" spans="1:10" ht="15.75" customHeight="1" x14ac:dyDescent="0.2">
      <c r="A198" s="17" t="s">
        <v>37</v>
      </c>
      <c r="C198" s="17">
        <v>27</v>
      </c>
      <c r="D198" s="17">
        <v>3</v>
      </c>
      <c r="H198" s="17">
        <v>7.66</v>
      </c>
      <c r="I198" s="17">
        <v>47.271247911724139</v>
      </c>
      <c r="J198" s="17">
        <v>0.4</v>
      </c>
    </row>
    <row r="199" spans="1:10" ht="15.75" customHeight="1" x14ac:dyDescent="0.2">
      <c r="A199" s="17" t="s">
        <v>37</v>
      </c>
      <c r="C199" s="17">
        <v>28</v>
      </c>
      <c r="D199" s="17">
        <v>3</v>
      </c>
      <c r="H199" s="17">
        <v>7.31</v>
      </c>
      <c r="I199" s="17">
        <v>58.084812183908049</v>
      </c>
      <c r="J199" s="17">
        <v>0</v>
      </c>
    </row>
    <row r="200" spans="1:10" ht="15.75" customHeight="1" x14ac:dyDescent="0.2">
      <c r="A200" s="17" t="s">
        <v>37</v>
      </c>
      <c r="C200" s="17">
        <v>1</v>
      </c>
      <c r="D200" s="17">
        <v>4</v>
      </c>
      <c r="H200" s="17">
        <v>7.34</v>
      </c>
      <c r="I200" s="17">
        <v>48.650008364137939</v>
      </c>
      <c r="J200" s="17">
        <v>1.2</v>
      </c>
    </row>
    <row r="201" spans="1:10" ht="15.75" customHeight="1" x14ac:dyDescent="0.2">
      <c r="A201" s="17" t="s">
        <v>37</v>
      </c>
      <c r="C201" s="17">
        <v>2</v>
      </c>
      <c r="D201" s="17">
        <v>4</v>
      </c>
      <c r="H201" s="17">
        <v>7.17</v>
      </c>
      <c r="I201" s="17">
        <v>53.271793348045982</v>
      </c>
      <c r="J201" s="17">
        <v>0</v>
      </c>
    </row>
    <row r="202" spans="1:10" ht="15.75" customHeight="1" x14ac:dyDescent="0.2">
      <c r="A202" s="17" t="s">
        <v>37</v>
      </c>
      <c r="C202" s="17">
        <v>3</v>
      </c>
      <c r="D202" s="17">
        <v>4</v>
      </c>
      <c r="H202" s="17">
        <v>7.07</v>
      </c>
      <c r="I202" s="17">
        <v>50.127269158620692</v>
      </c>
      <c r="J202" s="17">
        <v>0.4</v>
      </c>
    </row>
    <row r="203" spans="1:10" ht="15.75" customHeight="1" x14ac:dyDescent="0.2">
      <c r="A203" s="17" t="s">
        <v>37</v>
      </c>
      <c r="C203" s="17">
        <v>4</v>
      </c>
      <c r="D203" s="17">
        <v>4</v>
      </c>
      <c r="H203" s="17">
        <v>7.23</v>
      </c>
      <c r="I203" s="17">
        <v>40.409503806896552</v>
      </c>
      <c r="J203" s="17">
        <v>0.9</v>
      </c>
    </row>
    <row r="204" spans="1:10" ht="15.75" customHeight="1" x14ac:dyDescent="0.2">
      <c r="A204" s="17" t="s">
        <v>37</v>
      </c>
      <c r="C204" s="17">
        <v>5</v>
      </c>
      <c r="D204" s="17">
        <v>4</v>
      </c>
      <c r="H204" s="17">
        <v>7.22</v>
      </c>
      <c r="I204" s="17">
        <v>62.916053230344815</v>
      </c>
      <c r="J204" s="17">
        <v>0.6</v>
      </c>
    </row>
    <row r="205" spans="1:10" ht="15.75" customHeight="1" x14ac:dyDescent="0.2">
      <c r="A205" s="17" t="s">
        <v>37</v>
      </c>
      <c r="C205" s="17">
        <v>6</v>
      </c>
      <c r="D205" s="17">
        <v>4</v>
      </c>
      <c r="H205" s="17">
        <v>7.87</v>
      </c>
      <c r="I205" s="17">
        <v>57.043557504367818</v>
      </c>
      <c r="J205" s="17">
        <v>1.4</v>
      </c>
    </row>
    <row r="206" spans="1:10" ht="15.75" customHeight="1" x14ac:dyDescent="0.2">
      <c r="A206" s="17" t="s">
        <v>37</v>
      </c>
      <c r="C206" s="17">
        <v>7</v>
      </c>
      <c r="D206" s="17">
        <v>4</v>
      </c>
      <c r="H206" s="17">
        <v>7.17</v>
      </c>
      <c r="I206" s="17">
        <v>46.863177831724144</v>
      </c>
      <c r="J206" s="17">
        <v>0.1</v>
      </c>
    </row>
    <row r="207" spans="1:10" ht="15.75" customHeight="1" x14ac:dyDescent="0.2">
      <c r="A207" s="17" t="s">
        <v>37</v>
      </c>
      <c r="C207" s="17">
        <v>8</v>
      </c>
      <c r="D207" s="17">
        <v>4</v>
      </c>
      <c r="H207" s="17">
        <v>7.06</v>
      </c>
      <c r="I207" s="17">
        <v>51.634210390804604</v>
      </c>
      <c r="J207" s="17">
        <v>0.9</v>
      </c>
    </row>
    <row r="208" spans="1:10" ht="15.75" customHeight="1" x14ac:dyDescent="0.2">
      <c r="A208" s="17" t="s">
        <v>37</v>
      </c>
      <c r="C208" s="17">
        <v>9</v>
      </c>
      <c r="D208" s="17">
        <v>4</v>
      </c>
      <c r="H208" s="17">
        <v>7.25</v>
      </c>
      <c r="I208" s="17">
        <v>51.993958355862063</v>
      </c>
      <c r="J208" s="17">
        <v>0.8</v>
      </c>
    </row>
    <row r="209" spans="1:10" ht="15.75" customHeight="1" x14ac:dyDescent="0.2">
      <c r="A209" s="17" t="s">
        <v>37</v>
      </c>
      <c r="C209" s="17">
        <v>10</v>
      </c>
      <c r="D209" s="17">
        <v>4</v>
      </c>
      <c r="H209" s="17">
        <v>7.21</v>
      </c>
      <c r="I209" s="17">
        <v>64.677406002758616</v>
      </c>
      <c r="J209" s="17">
        <v>0</v>
      </c>
    </row>
    <row r="210" spans="1:10" ht="15.75" customHeight="1" x14ac:dyDescent="0.2">
      <c r="A210" s="17" t="s">
        <v>37</v>
      </c>
      <c r="C210" s="17">
        <v>11</v>
      </c>
      <c r="D210" s="17">
        <v>4</v>
      </c>
      <c r="H210" s="17">
        <v>7.31</v>
      </c>
      <c r="I210" s="17">
        <v>52.37358325517242</v>
      </c>
      <c r="J210" s="17">
        <v>0.1</v>
      </c>
    </row>
    <row r="211" spans="1:10" ht="15.75" customHeight="1" x14ac:dyDescent="0.2">
      <c r="A211" s="17" t="s">
        <v>37</v>
      </c>
      <c r="C211" s="17">
        <v>12</v>
      </c>
      <c r="D211" s="17">
        <v>4</v>
      </c>
      <c r="H211" s="17">
        <v>7.13</v>
      </c>
      <c r="I211" s="17">
        <v>48.968755632183914</v>
      </c>
      <c r="J211" s="17">
        <v>0</v>
      </c>
    </row>
    <row r="212" spans="1:10" ht="15.75" customHeight="1" x14ac:dyDescent="0.2">
      <c r="A212" s="17" t="s">
        <v>37</v>
      </c>
      <c r="C212" s="17">
        <v>13</v>
      </c>
      <c r="D212" s="17">
        <v>4</v>
      </c>
      <c r="H212" s="17">
        <v>7.58</v>
      </c>
      <c r="I212" s="17">
        <v>56.294538464367825</v>
      </c>
      <c r="J212" s="17">
        <v>0.3</v>
      </c>
    </row>
    <row r="213" spans="1:10" ht="15.75" customHeight="1" x14ac:dyDescent="0.2">
      <c r="A213" s="17" t="s">
        <v>37</v>
      </c>
      <c r="C213" s="17">
        <v>14</v>
      </c>
      <c r="D213" s="17">
        <v>4</v>
      </c>
      <c r="H213" s="17">
        <v>7.25</v>
      </c>
      <c r="I213" s="17">
        <v>50.133591645057471</v>
      </c>
      <c r="J213" s="17">
        <v>0</v>
      </c>
    </row>
    <row r="214" spans="1:10" ht="15.75" customHeight="1" x14ac:dyDescent="0.2">
      <c r="A214" s="17" t="s">
        <v>37</v>
      </c>
      <c r="C214" s="17">
        <v>15</v>
      </c>
      <c r="D214" s="17">
        <v>4</v>
      </c>
      <c r="H214" s="17">
        <v>7.9</v>
      </c>
      <c r="I214" s="17">
        <v>51.930615551264374</v>
      </c>
      <c r="J214" s="17">
        <v>0.1</v>
      </c>
    </row>
    <row r="215" spans="1:10" ht="15.75" customHeight="1" x14ac:dyDescent="0.2">
      <c r="A215" s="17" t="s">
        <v>37</v>
      </c>
      <c r="C215" s="17">
        <v>16</v>
      </c>
      <c r="D215" s="17">
        <v>4</v>
      </c>
      <c r="H215" s="17">
        <v>7.17</v>
      </c>
      <c r="I215" s="17">
        <v>52.800588305287356</v>
      </c>
      <c r="J215" s="17">
        <v>0</v>
      </c>
    </row>
    <row r="216" spans="1:10" ht="15.75" customHeight="1" x14ac:dyDescent="0.2">
      <c r="A216" s="17" t="s">
        <v>37</v>
      </c>
      <c r="C216" s="17">
        <v>17</v>
      </c>
      <c r="D216" s="17">
        <v>4</v>
      </c>
      <c r="H216" s="17">
        <v>7.12</v>
      </c>
      <c r="I216" s="17">
        <v>34.049306982988504</v>
      </c>
      <c r="J216" s="17">
        <v>0.3</v>
      </c>
    </row>
    <row r="217" spans="1:10" ht="15.75" customHeight="1" x14ac:dyDescent="0.2">
      <c r="A217" s="17" t="s">
        <v>37</v>
      </c>
      <c r="C217" s="17">
        <v>18</v>
      </c>
      <c r="D217" s="17">
        <v>4</v>
      </c>
      <c r="H217" s="17">
        <v>7.16</v>
      </c>
      <c r="I217" s="17">
        <v>62.143768143448263</v>
      </c>
      <c r="J217" s="17">
        <v>0</v>
      </c>
    </row>
    <row r="218" spans="1:10" ht="15.75" customHeight="1" x14ac:dyDescent="0.2">
      <c r="A218" s="17" t="s">
        <v>37</v>
      </c>
      <c r="C218" s="17">
        <v>19</v>
      </c>
      <c r="D218" s="17">
        <v>4</v>
      </c>
      <c r="H218" s="17">
        <v>7.29</v>
      </c>
      <c r="I218" s="17">
        <v>50.014481136551723</v>
      </c>
      <c r="J218" s="17">
        <v>0</v>
      </c>
    </row>
    <row r="219" spans="1:10" ht="15.75" customHeight="1" x14ac:dyDescent="0.2">
      <c r="A219" s="17" t="s">
        <v>37</v>
      </c>
      <c r="C219" s="17">
        <v>20</v>
      </c>
      <c r="D219" s="17">
        <v>4</v>
      </c>
      <c r="H219" s="17">
        <v>7.24</v>
      </c>
      <c r="I219" s="17">
        <v>50.72178471724137</v>
      </c>
      <c r="J219" s="17">
        <v>0.3</v>
      </c>
    </row>
    <row r="220" spans="1:10" ht="15.75" customHeight="1" x14ac:dyDescent="0.2">
      <c r="A220" s="17" t="s">
        <v>37</v>
      </c>
      <c r="C220" s="17">
        <v>21</v>
      </c>
      <c r="D220" s="17">
        <v>4</v>
      </c>
      <c r="H220" s="17">
        <v>7.17</v>
      </c>
      <c r="I220" s="17">
        <v>57.318168422988506</v>
      </c>
      <c r="J220" s="17">
        <v>0</v>
      </c>
    </row>
    <row r="221" spans="1:10" ht="15.75" customHeight="1" x14ac:dyDescent="0.2">
      <c r="A221" s="17" t="s">
        <v>37</v>
      </c>
      <c r="C221" s="17">
        <v>22</v>
      </c>
      <c r="D221" s="17">
        <v>4</v>
      </c>
      <c r="H221" s="17">
        <v>7.22</v>
      </c>
      <c r="I221" s="17">
        <v>51.601828009195394</v>
      </c>
      <c r="J221" s="17">
        <v>0.4</v>
      </c>
    </row>
    <row r="222" spans="1:10" ht="15.75" customHeight="1" x14ac:dyDescent="0.2">
      <c r="A222" s="17" t="s">
        <v>37</v>
      </c>
      <c r="C222" s="17">
        <v>23</v>
      </c>
      <c r="D222" s="17">
        <v>4</v>
      </c>
      <c r="H222" s="17">
        <v>7.31</v>
      </c>
      <c r="I222" s="17">
        <v>43.365713053793101</v>
      </c>
      <c r="J222" s="17">
        <v>0</v>
      </c>
    </row>
    <row r="223" spans="1:10" ht="15.75" customHeight="1" x14ac:dyDescent="0.2">
      <c r="A223" s="17" t="s">
        <v>37</v>
      </c>
      <c r="C223" s="17">
        <v>24</v>
      </c>
      <c r="D223" s="17">
        <v>4</v>
      </c>
      <c r="H223" s="17">
        <v>7.17</v>
      </c>
      <c r="I223" s="17">
        <v>57.889304222528722</v>
      </c>
      <c r="J223" s="17">
        <v>0.6</v>
      </c>
    </row>
    <row r="224" spans="1:10" ht="15.75" customHeight="1" x14ac:dyDescent="0.2">
      <c r="A224" s="17" t="s">
        <v>37</v>
      </c>
      <c r="C224" s="17">
        <v>25</v>
      </c>
      <c r="D224" s="17">
        <v>4</v>
      </c>
      <c r="H224" s="17">
        <v>7.12</v>
      </c>
      <c r="I224" s="17">
        <v>55.859393313103446</v>
      </c>
      <c r="J224" s="17">
        <v>0.7</v>
      </c>
    </row>
    <row r="225" spans="1:10" ht="15.75" customHeight="1" x14ac:dyDescent="0.2">
      <c r="A225" s="17" t="s">
        <v>37</v>
      </c>
      <c r="C225" s="17">
        <v>26</v>
      </c>
      <c r="D225" s="17">
        <v>4</v>
      </c>
      <c r="H225" s="17">
        <v>7.26</v>
      </c>
      <c r="I225" s="17">
        <v>54.704262223448275</v>
      </c>
      <c r="J225" s="17">
        <v>0</v>
      </c>
    </row>
    <row r="226" spans="1:10" ht="15.75" customHeight="1" x14ac:dyDescent="0.2">
      <c r="A226" s="17" t="s">
        <v>37</v>
      </c>
      <c r="C226" s="17">
        <v>27</v>
      </c>
      <c r="D226" s="17">
        <v>4</v>
      </c>
      <c r="H226" s="17">
        <v>7.2</v>
      </c>
      <c r="I226" s="17">
        <v>56.640265783908056</v>
      </c>
      <c r="J226" s="17">
        <v>0.4</v>
      </c>
    </row>
    <row r="227" spans="1:10" ht="15.75" customHeight="1" x14ac:dyDescent="0.2">
      <c r="A227" s="17" t="s">
        <v>37</v>
      </c>
      <c r="C227" s="17">
        <v>28</v>
      </c>
      <c r="D227" s="17">
        <v>4</v>
      </c>
      <c r="H227" s="17">
        <v>7.23</v>
      </c>
      <c r="I227" s="17">
        <v>54.051298602298857</v>
      </c>
      <c r="J227" s="17">
        <v>0</v>
      </c>
    </row>
    <row r="228" spans="1:10" ht="15.75" customHeight="1" x14ac:dyDescent="0.2">
      <c r="A228" s="17" t="s">
        <v>15</v>
      </c>
      <c r="C228" s="17">
        <v>1</v>
      </c>
      <c r="D228" s="17">
        <v>1</v>
      </c>
      <c r="J228" s="17">
        <v>1.1000000000000001</v>
      </c>
    </row>
    <row r="229" spans="1:10" ht="15.75" customHeight="1" x14ac:dyDescent="0.2">
      <c r="A229" s="17" t="s">
        <v>15</v>
      </c>
      <c r="C229" s="17">
        <v>2</v>
      </c>
      <c r="D229" s="17">
        <v>1</v>
      </c>
      <c r="J229" s="17">
        <v>0.3</v>
      </c>
    </row>
    <row r="230" spans="1:10" ht="15.75" customHeight="1" x14ac:dyDescent="0.2">
      <c r="A230" s="17" t="s">
        <v>15</v>
      </c>
      <c r="C230" s="17">
        <v>3</v>
      </c>
      <c r="D230" s="17">
        <v>1</v>
      </c>
      <c r="J230" s="17">
        <v>1.1000000000000001</v>
      </c>
    </row>
    <row r="231" spans="1:10" ht="15.75" customHeight="1" x14ac:dyDescent="0.2">
      <c r="A231" s="17" t="s">
        <v>15</v>
      </c>
      <c r="C231" s="17">
        <v>4</v>
      </c>
      <c r="D231" s="17">
        <v>1</v>
      </c>
      <c r="J231" s="17">
        <v>0.3</v>
      </c>
    </row>
    <row r="232" spans="1:10" ht="15.75" customHeight="1" x14ac:dyDescent="0.2">
      <c r="A232" s="17" t="s">
        <v>15</v>
      </c>
      <c r="C232" s="17">
        <v>5</v>
      </c>
      <c r="D232" s="17">
        <v>1</v>
      </c>
      <c r="J232" s="17">
        <v>0</v>
      </c>
    </row>
    <row r="233" spans="1:10" ht="15.75" customHeight="1" x14ac:dyDescent="0.2">
      <c r="A233" s="17" t="s">
        <v>15</v>
      </c>
      <c r="C233" s="17">
        <v>6</v>
      </c>
      <c r="D233" s="17">
        <v>1</v>
      </c>
      <c r="J233" s="17">
        <v>1.1000000000000001</v>
      </c>
    </row>
    <row r="234" spans="1:10" ht="15.75" customHeight="1" x14ac:dyDescent="0.2">
      <c r="A234" s="17" t="s">
        <v>15</v>
      </c>
      <c r="C234" s="17">
        <v>7</v>
      </c>
      <c r="D234" s="17">
        <v>1</v>
      </c>
      <c r="J234" s="17">
        <v>0.4</v>
      </c>
    </row>
    <row r="235" spans="1:10" ht="15.75" customHeight="1" x14ac:dyDescent="0.2">
      <c r="A235" s="17" t="s">
        <v>15</v>
      </c>
      <c r="C235" s="17">
        <v>8</v>
      </c>
      <c r="D235" s="17">
        <v>1</v>
      </c>
      <c r="J235" s="17">
        <v>0.3</v>
      </c>
    </row>
    <row r="236" spans="1:10" ht="15.75" customHeight="1" x14ac:dyDescent="0.2">
      <c r="A236" s="17" t="s">
        <v>15</v>
      </c>
      <c r="C236" s="17">
        <v>9</v>
      </c>
      <c r="D236" s="17">
        <v>1</v>
      </c>
      <c r="J236" s="17">
        <v>0.4</v>
      </c>
    </row>
    <row r="237" spans="1:10" ht="15.75" customHeight="1" x14ac:dyDescent="0.2">
      <c r="A237" s="17" t="s">
        <v>15</v>
      </c>
      <c r="C237" s="17">
        <v>10</v>
      </c>
      <c r="D237" s="17">
        <v>1</v>
      </c>
      <c r="J237" s="17">
        <v>0.8</v>
      </c>
    </row>
    <row r="238" spans="1:10" ht="15.75" customHeight="1" x14ac:dyDescent="0.2">
      <c r="A238" s="17" t="s">
        <v>15</v>
      </c>
      <c r="C238" s="17">
        <v>11</v>
      </c>
      <c r="D238" s="17">
        <v>1</v>
      </c>
      <c r="J238" s="17">
        <v>0.6</v>
      </c>
    </row>
    <row r="239" spans="1:10" ht="15.75" customHeight="1" x14ac:dyDescent="0.2">
      <c r="A239" s="17" t="s">
        <v>15</v>
      </c>
      <c r="C239" s="17">
        <v>12</v>
      </c>
      <c r="D239" s="17">
        <v>1</v>
      </c>
      <c r="J239" s="17">
        <v>0.4</v>
      </c>
    </row>
    <row r="240" spans="1:10" ht="15.75" customHeight="1" x14ac:dyDescent="0.2">
      <c r="A240" s="17" t="s">
        <v>15</v>
      </c>
      <c r="C240" s="17">
        <v>13</v>
      </c>
      <c r="D240" s="17">
        <v>1</v>
      </c>
      <c r="J240" s="17">
        <v>0.2</v>
      </c>
    </row>
    <row r="241" spans="1:10" ht="15.75" customHeight="1" x14ac:dyDescent="0.2">
      <c r="A241" s="17" t="s">
        <v>15</v>
      </c>
      <c r="C241" s="17">
        <v>14</v>
      </c>
      <c r="D241" s="17">
        <v>1</v>
      </c>
      <c r="J241" s="17">
        <v>0</v>
      </c>
    </row>
    <row r="242" spans="1:10" ht="15.75" customHeight="1" x14ac:dyDescent="0.2">
      <c r="A242" s="17" t="s">
        <v>15</v>
      </c>
      <c r="C242" s="17">
        <v>15</v>
      </c>
      <c r="D242" s="17">
        <v>1</v>
      </c>
      <c r="J242" s="17">
        <v>0.2</v>
      </c>
    </row>
    <row r="243" spans="1:10" ht="15.75" customHeight="1" x14ac:dyDescent="0.2">
      <c r="A243" s="17" t="s">
        <v>15</v>
      </c>
      <c r="C243" s="17">
        <v>16</v>
      </c>
      <c r="D243" s="17">
        <v>1</v>
      </c>
      <c r="J243" s="17">
        <v>0.7</v>
      </c>
    </row>
    <row r="244" spans="1:10" ht="15.75" customHeight="1" x14ac:dyDescent="0.2">
      <c r="A244" s="17" t="s">
        <v>15</v>
      </c>
      <c r="C244" s="17">
        <v>17</v>
      </c>
      <c r="D244" s="17">
        <v>1</v>
      </c>
      <c r="J244" s="17">
        <v>0.6</v>
      </c>
    </row>
    <row r="245" spans="1:10" ht="15.75" customHeight="1" x14ac:dyDescent="0.2">
      <c r="A245" s="17" t="s">
        <v>15</v>
      </c>
      <c r="C245" s="17">
        <v>18</v>
      </c>
      <c r="D245" s="17">
        <v>1</v>
      </c>
      <c r="J245" s="17">
        <v>0.2</v>
      </c>
    </row>
    <row r="246" spans="1:10" ht="15.75" customHeight="1" x14ac:dyDescent="0.2">
      <c r="A246" s="17" t="s">
        <v>15</v>
      </c>
      <c r="C246" s="17">
        <v>19</v>
      </c>
      <c r="D246" s="17">
        <v>1</v>
      </c>
      <c r="J246" s="17">
        <v>0.5</v>
      </c>
    </row>
    <row r="247" spans="1:10" ht="15.75" customHeight="1" x14ac:dyDescent="0.2">
      <c r="A247" s="17" t="s">
        <v>15</v>
      </c>
      <c r="C247" s="17">
        <v>20</v>
      </c>
      <c r="D247" s="17">
        <v>1</v>
      </c>
      <c r="J247" s="17">
        <v>0.4</v>
      </c>
    </row>
    <row r="248" spans="1:10" ht="15.75" customHeight="1" x14ac:dyDescent="0.2">
      <c r="A248" s="17" t="s">
        <v>15</v>
      </c>
      <c r="C248" s="17">
        <v>21</v>
      </c>
      <c r="D248" s="17">
        <v>1</v>
      </c>
      <c r="J248" s="17">
        <v>0.1</v>
      </c>
    </row>
    <row r="249" spans="1:10" ht="15.75" customHeight="1" x14ac:dyDescent="0.2">
      <c r="A249" s="17" t="s">
        <v>15</v>
      </c>
      <c r="C249" s="17">
        <v>22</v>
      </c>
      <c r="D249" s="17">
        <v>1</v>
      </c>
      <c r="J249" s="17">
        <v>1.2</v>
      </c>
    </row>
    <row r="250" spans="1:10" ht="15.75" customHeight="1" x14ac:dyDescent="0.2">
      <c r="A250" s="17" t="s">
        <v>15</v>
      </c>
      <c r="C250" s="17">
        <v>23</v>
      </c>
      <c r="D250" s="17">
        <v>1</v>
      </c>
      <c r="J250" s="17">
        <v>0.5</v>
      </c>
    </row>
    <row r="251" spans="1:10" ht="15.75" customHeight="1" x14ac:dyDescent="0.2">
      <c r="A251" s="17" t="s">
        <v>15</v>
      </c>
      <c r="C251" s="17">
        <v>24</v>
      </c>
      <c r="D251" s="17">
        <v>1</v>
      </c>
      <c r="J251" s="17">
        <v>0.8</v>
      </c>
    </row>
    <row r="252" spans="1:10" ht="15.75" customHeight="1" x14ac:dyDescent="0.2">
      <c r="A252" s="17" t="s">
        <v>15</v>
      </c>
      <c r="C252" s="17">
        <v>25</v>
      </c>
      <c r="D252" s="17">
        <v>1</v>
      </c>
      <c r="J252" s="17">
        <v>1.2</v>
      </c>
    </row>
    <row r="253" spans="1:10" ht="15.75" customHeight="1" x14ac:dyDescent="0.2">
      <c r="A253" s="17" t="s">
        <v>15</v>
      </c>
      <c r="C253" s="17">
        <v>26</v>
      </c>
      <c r="D253" s="17">
        <v>1</v>
      </c>
      <c r="J253" s="17">
        <v>0.5</v>
      </c>
    </row>
    <row r="254" spans="1:10" ht="15.75" customHeight="1" x14ac:dyDescent="0.2">
      <c r="A254" s="17" t="s">
        <v>15</v>
      </c>
      <c r="C254" s="17">
        <v>27</v>
      </c>
      <c r="D254" s="17">
        <v>1</v>
      </c>
      <c r="J254" s="17">
        <v>1.1000000000000001</v>
      </c>
    </row>
    <row r="255" spans="1:10" ht="15.75" customHeight="1" x14ac:dyDescent="0.2">
      <c r="A255" s="17" t="s">
        <v>15</v>
      </c>
      <c r="C255" s="17">
        <v>28</v>
      </c>
      <c r="D255" s="17">
        <v>1</v>
      </c>
      <c r="J255" s="17">
        <v>1</v>
      </c>
    </row>
    <row r="256" spans="1:10" ht="15.75" customHeight="1" x14ac:dyDescent="0.2">
      <c r="A256" s="17" t="s">
        <v>15</v>
      </c>
      <c r="C256" s="17">
        <v>1</v>
      </c>
      <c r="D256" s="17">
        <v>2</v>
      </c>
      <c r="J256" s="17">
        <v>1.4</v>
      </c>
    </row>
    <row r="257" spans="1:10" ht="15.75" customHeight="1" x14ac:dyDescent="0.2">
      <c r="A257" s="17" t="s">
        <v>15</v>
      </c>
      <c r="C257" s="17">
        <v>2</v>
      </c>
      <c r="D257" s="17">
        <v>2</v>
      </c>
      <c r="J257" s="17">
        <v>1.1000000000000001</v>
      </c>
    </row>
    <row r="258" spans="1:10" ht="15.75" customHeight="1" x14ac:dyDescent="0.2">
      <c r="A258" s="17" t="s">
        <v>15</v>
      </c>
      <c r="C258" s="17">
        <v>3</v>
      </c>
      <c r="D258" s="17">
        <v>2</v>
      </c>
      <c r="J258" s="17">
        <v>0.3</v>
      </c>
    </row>
    <row r="259" spans="1:10" ht="15.75" customHeight="1" x14ac:dyDescent="0.2">
      <c r="A259" s="17" t="s">
        <v>15</v>
      </c>
      <c r="C259" s="17">
        <v>4</v>
      </c>
      <c r="D259" s="17">
        <v>2</v>
      </c>
      <c r="J259" s="17">
        <v>0.6</v>
      </c>
    </row>
    <row r="260" spans="1:10" ht="15.75" customHeight="1" x14ac:dyDescent="0.2">
      <c r="A260" s="17" t="s">
        <v>15</v>
      </c>
      <c r="C260" s="17">
        <v>5</v>
      </c>
      <c r="D260" s="17">
        <v>2</v>
      </c>
      <c r="J260" s="17">
        <v>1.2</v>
      </c>
    </row>
    <row r="261" spans="1:10" ht="15.75" customHeight="1" x14ac:dyDescent="0.2">
      <c r="A261" s="17" t="s">
        <v>15</v>
      </c>
      <c r="C261" s="17">
        <v>6</v>
      </c>
      <c r="D261" s="17">
        <v>2</v>
      </c>
      <c r="J261" s="17">
        <v>0.7</v>
      </c>
    </row>
    <row r="262" spans="1:10" ht="15.75" customHeight="1" x14ac:dyDescent="0.2">
      <c r="A262" s="17" t="s">
        <v>15</v>
      </c>
      <c r="C262" s="17">
        <v>7</v>
      </c>
      <c r="D262" s="17">
        <v>2</v>
      </c>
      <c r="J262" s="17">
        <v>0.7</v>
      </c>
    </row>
    <row r="263" spans="1:10" ht="15.75" customHeight="1" x14ac:dyDescent="0.2">
      <c r="A263" s="17" t="s">
        <v>15</v>
      </c>
      <c r="C263" s="17">
        <v>8</v>
      </c>
      <c r="D263" s="17">
        <v>2</v>
      </c>
      <c r="J263" s="17">
        <v>0</v>
      </c>
    </row>
    <row r="264" spans="1:10" ht="15.75" customHeight="1" x14ac:dyDescent="0.2">
      <c r="A264" s="17" t="s">
        <v>15</v>
      </c>
      <c r="C264" s="17">
        <v>9</v>
      </c>
      <c r="D264" s="17">
        <v>2</v>
      </c>
      <c r="J264" s="17">
        <v>0</v>
      </c>
    </row>
    <row r="265" spans="1:10" ht="15.75" customHeight="1" x14ac:dyDescent="0.2">
      <c r="A265" s="17" t="s">
        <v>15</v>
      </c>
      <c r="C265" s="17">
        <v>10</v>
      </c>
      <c r="D265" s="17">
        <v>2</v>
      </c>
      <c r="J265" s="17">
        <v>0.8</v>
      </c>
    </row>
    <row r="266" spans="1:10" ht="15.75" customHeight="1" x14ac:dyDescent="0.2">
      <c r="A266" s="17" t="s">
        <v>15</v>
      </c>
      <c r="C266" s="17">
        <v>11</v>
      </c>
      <c r="D266" s="17">
        <v>2</v>
      </c>
      <c r="J266" s="17">
        <v>0.2</v>
      </c>
    </row>
    <row r="267" spans="1:10" ht="15.75" customHeight="1" x14ac:dyDescent="0.2">
      <c r="A267" s="17" t="s">
        <v>15</v>
      </c>
      <c r="C267" s="17">
        <v>12</v>
      </c>
      <c r="D267" s="17">
        <v>2</v>
      </c>
      <c r="J267" s="17">
        <v>0.3</v>
      </c>
    </row>
    <row r="268" spans="1:10" ht="15.75" customHeight="1" x14ac:dyDescent="0.2">
      <c r="A268" s="17" t="s">
        <v>15</v>
      </c>
      <c r="C268" s="17">
        <v>13</v>
      </c>
      <c r="D268" s="17">
        <v>2</v>
      </c>
      <c r="J268" s="17">
        <v>0.3</v>
      </c>
    </row>
    <row r="269" spans="1:10" ht="15.75" customHeight="1" x14ac:dyDescent="0.2">
      <c r="A269" s="17" t="s">
        <v>15</v>
      </c>
      <c r="C269" s="17">
        <v>14</v>
      </c>
      <c r="D269" s="17">
        <v>2</v>
      </c>
      <c r="J269" s="17">
        <v>1.5</v>
      </c>
    </row>
    <row r="270" spans="1:10" ht="15.75" customHeight="1" x14ac:dyDescent="0.2">
      <c r="A270" s="17" t="s">
        <v>15</v>
      </c>
      <c r="C270" s="17">
        <v>15</v>
      </c>
      <c r="D270" s="17">
        <v>2</v>
      </c>
      <c r="J270" s="17">
        <v>0.7</v>
      </c>
    </row>
    <row r="271" spans="1:10" ht="15.75" customHeight="1" x14ac:dyDescent="0.2">
      <c r="A271" s="17" t="s">
        <v>15</v>
      </c>
      <c r="C271" s="17">
        <v>16</v>
      </c>
      <c r="D271" s="17">
        <v>2</v>
      </c>
      <c r="J271" s="17">
        <v>0.2</v>
      </c>
    </row>
    <row r="272" spans="1:10" ht="15.75" customHeight="1" x14ac:dyDescent="0.2">
      <c r="A272" s="17" t="s">
        <v>15</v>
      </c>
      <c r="C272" s="17">
        <v>17</v>
      </c>
      <c r="D272" s="17">
        <v>2</v>
      </c>
      <c r="J272" s="17">
        <v>0.9</v>
      </c>
    </row>
    <row r="273" spans="1:10" ht="15.75" customHeight="1" x14ac:dyDescent="0.2">
      <c r="A273" s="17" t="s">
        <v>15</v>
      </c>
      <c r="C273" s="17">
        <v>18</v>
      </c>
      <c r="D273" s="17">
        <v>2</v>
      </c>
      <c r="J273" s="17">
        <v>1</v>
      </c>
    </row>
    <row r="274" spans="1:10" ht="15.75" customHeight="1" x14ac:dyDescent="0.2">
      <c r="A274" s="17" t="s">
        <v>15</v>
      </c>
      <c r="C274" s="17">
        <v>19</v>
      </c>
      <c r="D274" s="17">
        <v>2</v>
      </c>
      <c r="J274" s="17">
        <v>0</v>
      </c>
    </row>
    <row r="275" spans="1:10" ht="15.75" customHeight="1" x14ac:dyDescent="0.2">
      <c r="A275" s="17" t="s">
        <v>15</v>
      </c>
      <c r="C275" s="17">
        <v>20</v>
      </c>
      <c r="D275" s="17">
        <v>2</v>
      </c>
      <c r="J275" s="17">
        <v>0.3</v>
      </c>
    </row>
    <row r="276" spans="1:10" ht="15.75" customHeight="1" x14ac:dyDescent="0.2">
      <c r="A276" s="17" t="s">
        <v>15</v>
      </c>
      <c r="C276" s="17">
        <v>21</v>
      </c>
      <c r="D276" s="17">
        <v>2</v>
      </c>
      <c r="J276" s="17">
        <v>0.8</v>
      </c>
    </row>
    <row r="277" spans="1:10" ht="15.75" customHeight="1" x14ac:dyDescent="0.2">
      <c r="A277" s="17" t="s">
        <v>15</v>
      </c>
      <c r="C277" s="17">
        <v>22</v>
      </c>
      <c r="D277" s="17">
        <v>2</v>
      </c>
      <c r="J277" s="17">
        <v>1.4</v>
      </c>
    </row>
    <row r="278" spans="1:10" ht="15.75" customHeight="1" x14ac:dyDescent="0.2">
      <c r="A278" s="17" t="s">
        <v>15</v>
      </c>
      <c r="C278" s="17">
        <v>23</v>
      </c>
      <c r="D278" s="17">
        <v>2</v>
      </c>
      <c r="J278" s="17">
        <v>0.5</v>
      </c>
    </row>
    <row r="279" spans="1:10" ht="15.75" customHeight="1" x14ac:dyDescent="0.2">
      <c r="A279" s="17" t="s">
        <v>15</v>
      </c>
      <c r="C279" s="17">
        <v>24</v>
      </c>
      <c r="D279" s="17">
        <v>2</v>
      </c>
      <c r="J279" s="17">
        <v>0.7</v>
      </c>
    </row>
    <row r="280" spans="1:10" ht="15.75" customHeight="1" x14ac:dyDescent="0.2">
      <c r="A280" s="17" t="s">
        <v>15</v>
      </c>
      <c r="C280" s="17">
        <v>25</v>
      </c>
      <c r="D280" s="17">
        <v>2</v>
      </c>
      <c r="J280" s="17">
        <v>0</v>
      </c>
    </row>
    <row r="281" spans="1:10" ht="15.75" customHeight="1" x14ac:dyDescent="0.2">
      <c r="A281" s="17" t="s">
        <v>15</v>
      </c>
      <c r="C281" s="17">
        <v>26</v>
      </c>
      <c r="D281" s="17">
        <v>2</v>
      </c>
      <c r="J281" s="17">
        <v>0.5</v>
      </c>
    </row>
    <row r="282" spans="1:10" ht="15.75" customHeight="1" x14ac:dyDescent="0.2">
      <c r="A282" s="17" t="s">
        <v>15</v>
      </c>
      <c r="C282" s="17">
        <v>27</v>
      </c>
      <c r="D282" s="17">
        <v>2</v>
      </c>
      <c r="J282" s="17">
        <v>2.2999999999999998</v>
      </c>
    </row>
    <row r="283" spans="1:10" ht="15.75" customHeight="1" x14ac:dyDescent="0.2">
      <c r="A283" s="17" t="s">
        <v>15</v>
      </c>
      <c r="C283" s="17">
        <v>28</v>
      </c>
      <c r="D283" s="17">
        <v>2</v>
      </c>
      <c r="J283" s="17">
        <v>1.6</v>
      </c>
    </row>
    <row r="284" spans="1:10" ht="15.75" customHeight="1" x14ac:dyDescent="0.2">
      <c r="A284" s="17" t="s">
        <v>15</v>
      </c>
      <c r="C284" s="17">
        <v>1</v>
      </c>
      <c r="D284" s="17">
        <v>3</v>
      </c>
      <c r="J284" s="17">
        <v>0.7</v>
      </c>
    </row>
    <row r="285" spans="1:10" ht="15.75" customHeight="1" x14ac:dyDescent="0.2">
      <c r="A285" s="17" t="s">
        <v>15</v>
      </c>
      <c r="C285" s="17">
        <v>2</v>
      </c>
      <c r="D285" s="17">
        <v>3</v>
      </c>
      <c r="J285" s="17">
        <v>0.2</v>
      </c>
    </row>
    <row r="286" spans="1:10" ht="15.75" customHeight="1" x14ac:dyDescent="0.2">
      <c r="A286" s="17" t="s">
        <v>15</v>
      </c>
      <c r="C286" s="17">
        <v>3</v>
      </c>
      <c r="D286" s="17">
        <v>3</v>
      </c>
      <c r="J286" s="17">
        <v>0.4</v>
      </c>
    </row>
    <row r="287" spans="1:10" ht="15.75" customHeight="1" x14ac:dyDescent="0.2">
      <c r="A287" s="17" t="s">
        <v>15</v>
      </c>
      <c r="C287" s="17">
        <v>4</v>
      </c>
      <c r="D287" s="17">
        <v>3</v>
      </c>
      <c r="J287" s="17">
        <v>1</v>
      </c>
    </row>
    <row r="288" spans="1:10" ht="15.75" customHeight="1" x14ac:dyDescent="0.2">
      <c r="A288" s="17" t="s">
        <v>15</v>
      </c>
      <c r="C288" s="17">
        <v>5</v>
      </c>
      <c r="D288" s="17">
        <v>3</v>
      </c>
      <c r="J288" s="17">
        <v>0.4</v>
      </c>
    </row>
    <row r="289" spans="1:10" ht="15.75" customHeight="1" x14ac:dyDescent="0.2">
      <c r="A289" s="17" t="s">
        <v>15</v>
      </c>
      <c r="C289" s="17">
        <v>6</v>
      </c>
      <c r="D289" s="17">
        <v>3</v>
      </c>
      <c r="J289" s="17">
        <v>0.8</v>
      </c>
    </row>
    <row r="290" spans="1:10" ht="15.75" customHeight="1" x14ac:dyDescent="0.2">
      <c r="A290" s="17" t="s">
        <v>15</v>
      </c>
      <c r="C290" s="17">
        <v>7</v>
      </c>
      <c r="D290" s="17">
        <v>3</v>
      </c>
      <c r="J290" s="17">
        <v>0.1</v>
      </c>
    </row>
    <row r="291" spans="1:10" ht="15.75" customHeight="1" x14ac:dyDescent="0.2">
      <c r="A291" s="17" t="s">
        <v>15</v>
      </c>
      <c r="C291" s="17">
        <v>8</v>
      </c>
      <c r="D291" s="17">
        <v>3</v>
      </c>
      <c r="J291" s="17">
        <v>0.7</v>
      </c>
    </row>
    <row r="292" spans="1:10" ht="15.75" customHeight="1" x14ac:dyDescent="0.2">
      <c r="A292" s="17" t="s">
        <v>15</v>
      </c>
      <c r="C292" s="17">
        <v>9</v>
      </c>
      <c r="D292" s="17">
        <v>3</v>
      </c>
      <c r="J292" s="17">
        <v>0.5</v>
      </c>
    </row>
    <row r="293" spans="1:10" ht="15.75" customHeight="1" x14ac:dyDescent="0.2">
      <c r="A293" s="17" t="s">
        <v>15</v>
      </c>
      <c r="C293" s="17">
        <v>10</v>
      </c>
      <c r="D293" s="17">
        <v>3</v>
      </c>
      <c r="J293" s="17">
        <v>0.5</v>
      </c>
    </row>
    <row r="294" spans="1:10" ht="15.75" customHeight="1" x14ac:dyDescent="0.2">
      <c r="A294" s="17" t="s">
        <v>15</v>
      </c>
      <c r="C294" s="17">
        <v>11</v>
      </c>
      <c r="D294" s="17">
        <v>3</v>
      </c>
      <c r="J294" s="17">
        <v>1.1000000000000001</v>
      </c>
    </row>
    <row r="295" spans="1:10" ht="15.75" customHeight="1" x14ac:dyDescent="0.2">
      <c r="A295" s="17" t="s">
        <v>15</v>
      </c>
      <c r="C295" s="17">
        <v>12</v>
      </c>
      <c r="D295" s="17">
        <v>3</v>
      </c>
      <c r="J295" s="17">
        <v>0.4</v>
      </c>
    </row>
    <row r="296" spans="1:10" ht="15.75" customHeight="1" x14ac:dyDescent="0.2">
      <c r="A296" s="17" t="s">
        <v>15</v>
      </c>
      <c r="C296" s="17">
        <v>13</v>
      </c>
      <c r="D296" s="17">
        <v>3</v>
      </c>
      <c r="J296" s="17">
        <v>0.3</v>
      </c>
    </row>
    <row r="297" spans="1:10" ht="15.75" customHeight="1" x14ac:dyDescent="0.2">
      <c r="A297" s="17" t="s">
        <v>15</v>
      </c>
      <c r="C297" s="17">
        <v>14</v>
      </c>
      <c r="D297" s="17">
        <v>3</v>
      </c>
      <c r="J297" s="17">
        <v>0.9</v>
      </c>
    </row>
    <row r="298" spans="1:10" ht="15.75" customHeight="1" x14ac:dyDescent="0.2">
      <c r="A298" s="17" t="s">
        <v>15</v>
      </c>
      <c r="C298" s="17">
        <v>15</v>
      </c>
      <c r="D298" s="17">
        <v>3</v>
      </c>
      <c r="J298" s="17">
        <v>0.4</v>
      </c>
    </row>
    <row r="299" spans="1:10" ht="15.75" customHeight="1" x14ac:dyDescent="0.2">
      <c r="A299" s="17" t="s">
        <v>15</v>
      </c>
      <c r="C299" s="17">
        <v>16</v>
      </c>
      <c r="D299" s="17">
        <v>3</v>
      </c>
      <c r="J299" s="17">
        <v>2.5</v>
      </c>
    </row>
    <row r="300" spans="1:10" ht="15.75" customHeight="1" x14ac:dyDescent="0.2">
      <c r="A300" s="17" t="s">
        <v>15</v>
      </c>
      <c r="C300" s="17">
        <v>17</v>
      </c>
      <c r="D300" s="17">
        <v>3</v>
      </c>
      <c r="J300" s="17">
        <v>0.5</v>
      </c>
    </row>
    <row r="301" spans="1:10" ht="15.75" customHeight="1" x14ac:dyDescent="0.2">
      <c r="A301" s="17" t="s">
        <v>15</v>
      </c>
      <c r="C301" s="17">
        <v>18</v>
      </c>
      <c r="D301" s="17">
        <v>3</v>
      </c>
      <c r="J301" s="17">
        <v>0.2</v>
      </c>
    </row>
    <row r="302" spans="1:10" ht="15.75" customHeight="1" x14ac:dyDescent="0.2">
      <c r="A302" s="17" t="s">
        <v>15</v>
      </c>
      <c r="C302" s="17">
        <v>19</v>
      </c>
      <c r="D302" s="17">
        <v>3</v>
      </c>
      <c r="J302" s="17">
        <v>0</v>
      </c>
    </row>
    <row r="303" spans="1:10" ht="15.75" customHeight="1" x14ac:dyDescent="0.2">
      <c r="A303" s="17" t="s">
        <v>15</v>
      </c>
      <c r="C303" s="17">
        <v>20</v>
      </c>
      <c r="D303" s="17">
        <v>3</v>
      </c>
      <c r="J303" s="17">
        <v>0.5</v>
      </c>
    </row>
    <row r="304" spans="1:10" ht="15.75" customHeight="1" x14ac:dyDescent="0.2">
      <c r="A304" s="17" t="s">
        <v>15</v>
      </c>
      <c r="C304" s="17">
        <v>21</v>
      </c>
      <c r="D304" s="17">
        <v>3</v>
      </c>
      <c r="J304" s="17">
        <v>0.3</v>
      </c>
    </row>
    <row r="305" spans="1:10" ht="15.75" customHeight="1" x14ac:dyDescent="0.2">
      <c r="A305" s="17" t="s">
        <v>15</v>
      </c>
      <c r="C305" s="17">
        <v>22</v>
      </c>
      <c r="D305" s="17">
        <v>3</v>
      </c>
      <c r="J305" s="17">
        <v>0.9</v>
      </c>
    </row>
    <row r="306" spans="1:10" ht="15.75" customHeight="1" x14ac:dyDescent="0.2">
      <c r="A306" s="17" t="s">
        <v>15</v>
      </c>
      <c r="C306" s="17">
        <v>23</v>
      </c>
      <c r="D306" s="17">
        <v>3</v>
      </c>
      <c r="J306" s="17">
        <v>0.3</v>
      </c>
    </row>
    <row r="307" spans="1:10" ht="15.75" customHeight="1" x14ac:dyDescent="0.2">
      <c r="A307" s="17" t="s">
        <v>15</v>
      </c>
      <c r="C307" s="17">
        <v>24</v>
      </c>
      <c r="D307" s="17">
        <v>3</v>
      </c>
      <c r="J307" s="17">
        <v>1.2</v>
      </c>
    </row>
    <row r="308" spans="1:10" ht="15.75" customHeight="1" x14ac:dyDescent="0.2">
      <c r="A308" s="17" t="s">
        <v>15</v>
      </c>
      <c r="C308" s="17">
        <v>25</v>
      </c>
      <c r="D308" s="17">
        <v>3</v>
      </c>
      <c r="J308" s="17">
        <v>0.7</v>
      </c>
    </row>
    <row r="309" spans="1:10" ht="15.75" customHeight="1" x14ac:dyDescent="0.2">
      <c r="A309" s="17" t="s">
        <v>15</v>
      </c>
      <c r="C309" s="17">
        <v>26</v>
      </c>
      <c r="D309" s="17">
        <v>3</v>
      </c>
      <c r="J309" s="17">
        <v>1.3</v>
      </c>
    </row>
    <row r="310" spans="1:10" ht="15.75" customHeight="1" x14ac:dyDescent="0.2">
      <c r="A310" s="17" t="s">
        <v>15</v>
      </c>
      <c r="C310" s="17">
        <v>27</v>
      </c>
      <c r="D310" s="17">
        <v>3</v>
      </c>
      <c r="J310" s="17">
        <v>0.4</v>
      </c>
    </row>
    <row r="311" spans="1:10" ht="15.75" customHeight="1" x14ac:dyDescent="0.2">
      <c r="A311" s="17" t="s">
        <v>15</v>
      </c>
      <c r="C311" s="17">
        <v>28</v>
      </c>
      <c r="D311" s="17">
        <v>3</v>
      </c>
      <c r="J311" s="17">
        <v>2.1</v>
      </c>
    </row>
    <row r="312" spans="1:10" ht="15.75" customHeight="1" x14ac:dyDescent="0.2">
      <c r="A312" s="17" t="s">
        <v>15</v>
      </c>
      <c r="C312" s="17">
        <v>1</v>
      </c>
      <c r="D312" s="17">
        <v>4</v>
      </c>
      <c r="J312" s="17">
        <v>0.4</v>
      </c>
    </row>
    <row r="313" spans="1:10" ht="15.75" customHeight="1" x14ac:dyDescent="0.2">
      <c r="A313" s="17" t="s">
        <v>15</v>
      </c>
      <c r="C313" s="17">
        <v>2</v>
      </c>
      <c r="D313" s="17">
        <v>4</v>
      </c>
      <c r="J313" s="17">
        <v>0.8</v>
      </c>
    </row>
    <row r="314" spans="1:10" ht="15.75" customHeight="1" x14ac:dyDescent="0.2">
      <c r="A314" s="17" t="s">
        <v>15</v>
      </c>
      <c r="C314" s="17">
        <v>3</v>
      </c>
      <c r="D314" s="17">
        <v>4</v>
      </c>
      <c r="J314" s="17">
        <v>0.4</v>
      </c>
    </row>
    <row r="315" spans="1:10" ht="15.75" customHeight="1" x14ac:dyDescent="0.2">
      <c r="A315" s="17" t="s">
        <v>15</v>
      </c>
      <c r="C315" s="17">
        <v>4</v>
      </c>
      <c r="D315" s="17">
        <v>4</v>
      </c>
      <c r="J315" s="17">
        <v>0.6</v>
      </c>
    </row>
    <row r="316" spans="1:10" ht="15.75" customHeight="1" x14ac:dyDescent="0.2">
      <c r="A316" s="17" t="s">
        <v>15</v>
      </c>
      <c r="C316" s="17">
        <v>5</v>
      </c>
      <c r="D316" s="17">
        <v>4</v>
      </c>
      <c r="J316" s="17">
        <v>0.5</v>
      </c>
    </row>
    <row r="317" spans="1:10" ht="15.75" customHeight="1" x14ac:dyDescent="0.2">
      <c r="A317" s="17" t="s">
        <v>15</v>
      </c>
      <c r="C317" s="17">
        <v>6</v>
      </c>
      <c r="D317" s="17">
        <v>4</v>
      </c>
      <c r="J317" s="17">
        <v>0.7</v>
      </c>
    </row>
    <row r="318" spans="1:10" ht="15.75" customHeight="1" x14ac:dyDescent="0.2">
      <c r="A318" s="17" t="s">
        <v>15</v>
      </c>
      <c r="C318" s="17">
        <v>7</v>
      </c>
      <c r="D318" s="17">
        <v>4</v>
      </c>
      <c r="J318" s="17">
        <v>0.5</v>
      </c>
    </row>
    <row r="319" spans="1:10" ht="15.75" customHeight="1" x14ac:dyDescent="0.2">
      <c r="A319" s="17" t="s">
        <v>15</v>
      </c>
      <c r="C319" s="17">
        <v>8</v>
      </c>
      <c r="D319" s="17">
        <v>4</v>
      </c>
      <c r="J319" s="17">
        <v>1.7</v>
      </c>
    </row>
    <row r="320" spans="1:10" ht="15.75" customHeight="1" x14ac:dyDescent="0.2">
      <c r="A320" s="17" t="s">
        <v>15</v>
      </c>
      <c r="C320" s="17">
        <v>9</v>
      </c>
      <c r="D320" s="17">
        <v>4</v>
      </c>
      <c r="J320" s="17">
        <v>0.6</v>
      </c>
    </row>
    <row r="321" spans="1:10" ht="15.75" customHeight="1" x14ac:dyDescent="0.2">
      <c r="A321" s="17" t="s">
        <v>15</v>
      </c>
      <c r="C321" s="17">
        <v>10</v>
      </c>
      <c r="D321" s="17">
        <v>4</v>
      </c>
      <c r="J321" s="17">
        <v>1.1000000000000001</v>
      </c>
    </row>
    <row r="322" spans="1:10" ht="15.75" customHeight="1" x14ac:dyDescent="0.2">
      <c r="A322" s="17" t="s">
        <v>15</v>
      </c>
      <c r="C322" s="17">
        <v>11</v>
      </c>
      <c r="D322" s="17">
        <v>4</v>
      </c>
      <c r="J322" s="17">
        <v>0.6</v>
      </c>
    </row>
    <row r="323" spans="1:10" ht="15.75" customHeight="1" x14ac:dyDescent="0.2">
      <c r="A323" s="17" t="s">
        <v>15</v>
      </c>
      <c r="C323" s="17">
        <v>12</v>
      </c>
      <c r="D323" s="17">
        <v>4</v>
      </c>
      <c r="J323" s="17">
        <v>0.3</v>
      </c>
    </row>
    <row r="324" spans="1:10" ht="15.75" customHeight="1" x14ac:dyDescent="0.2">
      <c r="A324" s="17" t="s">
        <v>15</v>
      </c>
      <c r="C324" s="17">
        <v>13</v>
      </c>
      <c r="D324" s="17">
        <v>4</v>
      </c>
      <c r="J324" s="17">
        <v>1.8</v>
      </c>
    </row>
    <row r="325" spans="1:10" ht="15.75" customHeight="1" x14ac:dyDescent="0.2">
      <c r="A325" s="17" t="s">
        <v>15</v>
      </c>
      <c r="C325" s="17">
        <v>14</v>
      </c>
      <c r="D325" s="17">
        <v>4</v>
      </c>
      <c r="J325" s="17">
        <v>0.3</v>
      </c>
    </row>
    <row r="326" spans="1:10" ht="15.75" customHeight="1" x14ac:dyDescent="0.2">
      <c r="A326" s="17" t="s">
        <v>15</v>
      </c>
      <c r="C326" s="17">
        <v>15</v>
      </c>
      <c r="D326" s="17">
        <v>4</v>
      </c>
      <c r="J326" s="17">
        <v>0.8</v>
      </c>
    </row>
    <row r="327" spans="1:10" ht="15.75" customHeight="1" x14ac:dyDescent="0.2">
      <c r="A327" s="17" t="s">
        <v>15</v>
      </c>
      <c r="C327" s="17">
        <v>16</v>
      </c>
      <c r="D327" s="17">
        <v>4</v>
      </c>
      <c r="J327" s="17">
        <v>1.8</v>
      </c>
    </row>
    <row r="328" spans="1:10" ht="15.75" customHeight="1" x14ac:dyDescent="0.2">
      <c r="A328" s="17" t="s">
        <v>15</v>
      </c>
      <c r="C328" s="17">
        <v>17</v>
      </c>
      <c r="D328" s="17">
        <v>4</v>
      </c>
      <c r="J328" s="17">
        <v>0.5</v>
      </c>
    </row>
    <row r="329" spans="1:10" ht="15.75" customHeight="1" x14ac:dyDescent="0.2">
      <c r="A329" s="17" t="s">
        <v>15</v>
      </c>
      <c r="C329" s="17">
        <v>18</v>
      </c>
      <c r="D329" s="17">
        <v>4</v>
      </c>
      <c r="J329" s="17">
        <v>0.3</v>
      </c>
    </row>
    <row r="330" spans="1:10" ht="15.75" customHeight="1" x14ac:dyDescent="0.2">
      <c r="A330" s="17" t="s">
        <v>15</v>
      </c>
      <c r="C330" s="17">
        <v>19</v>
      </c>
      <c r="D330" s="17">
        <v>4</v>
      </c>
      <c r="J330" s="17">
        <v>1.2</v>
      </c>
    </row>
    <row r="331" spans="1:10" ht="15.75" customHeight="1" x14ac:dyDescent="0.2">
      <c r="A331" s="17" t="s">
        <v>15</v>
      </c>
      <c r="C331" s="17">
        <v>20</v>
      </c>
      <c r="D331" s="17">
        <v>4</v>
      </c>
      <c r="J331" s="17">
        <v>0.7</v>
      </c>
    </row>
    <row r="332" spans="1:10" ht="15.75" customHeight="1" x14ac:dyDescent="0.2">
      <c r="A332" s="17" t="s">
        <v>15</v>
      </c>
      <c r="C332" s="17">
        <v>21</v>
      </c>
      <c r="D332" s="17">
        <v>4</v>
      </c>
      <c r="J332" s="17">
        <v>0.8</v>
      </c>
    </row>
    <row r="333" spans="1:10" ht="15.75" customHeight="1" x14ac:dyDescent="0.2">
      <c r="A333" s="17" t="s">
        <v>15</v>
      </c>
      <c r="C333" s="17">
        <v>22</v>
      </c>
      <c r="D333" s="17">
        <v>4</v>
      </c>
      <c r="J333" s="17">
        <v>1</v>
      </c>
    </row>
    <row r="334" spans="1:10" ht="15.75" customHeight="1" x14ac:dyDescent="0.2">
      <c r="A334" s="17" t="s">
        <v>15</v>
      </c>
      <c r="C334" s="17">
        <v>23</v>
      </c>
      <c r="D334" s="17">
        <v>4</v>
      </c>
      <c r="J334" s="17">
        <v>0.3</v>
      </c>
    </row>
    <row r="335" spans="1:10" ht="15.75" customHeight="1" x14ac:dyDescent="0.2">
      <c r="A335" s="17" t="s">
        <v>15</v>
      </c>
      <c r="C335" s="17">
        <v>24</v>
      </c>
      <c r="D335" s="17">
        <v>4</v>
      </c>
      <c r="J335" s="17">
        <v>2</v>
      </c>
    </row>
    <row r="336" spans="1:10" ht="15.75" customHeight="1" x14ac:dyDescent="0.2">
      <c r="A336" s="17" t="s">
        <v>15</v>
      </c>
      <c r="C336" s="17">
        <v>25</v>
      </c>
      <c r="D336" s="17">
        <v>4</v>
      </c>
      <c r="J336" s="17">
        <v>0.1</v>
      </c>
    </row>
    <row r="337" spans="1:10" ht="15.75" customHeight="1" x14ac:dyDescent="0.2">
      <c r="A337" s="17" t="s">
        <v>15</v>
      </c>
      <c r="C337" s="17">
        <v>26</v>
      </c>
      <c r="D337" s="17">
        <v>4</v>
      </c>
      <c r="J337" s="17">
        <v>0.4</v>
      </c>
    </row>
    <row r="338" spans="1:10" ht="15.75" customHeight="1" x14ac:dyDescent="0.2">
      <c r="A338" s="17" t="s">
        <v>15</v>
      </c>
      <c r="C338" s="17">
        <v>27</v>
      </c>
      <c r="D338" s="17">
        <v>4</v>
      </c>
      <c r="J338" s="17">
        <v>0.9</v>
      </c>
    </row>
    <row r="339" spans="1:10" ht="15.75" customHeight="1" x14ac:dyDescent="0.2">
      <c r="A339" s="17" t="s">
        <v>15</v>
      </c>
      <c r="C339" s="17">
        <v>28</v>
      </c>
      <c r="D339" s="17">
        <v>4</v>
      </c>
      <c r="J339" s="17">
        <v>1.3</v>
      </c>
    </row>
    <row r="340" spans="1:10" ht="15.75" customHeight="1" x14ac:dyDescent="0.2">
      <c r="A340" s="17" t="s">
        <v>112</v>
      </c>
      <c r="C340" s="17">
        <v>1</v>
      </c>
      <c r="D340" s="17">
        <v>1</v>
      </c>
      <c r="I340" s="17">
        <v>36.719200000000001</v>
      </c>
      <c r="J340" s="17">
        <v>0.9</v>
      </c>
    </row>
    <row r="341" spans="1:10" ht="15.75" customHeight="1" x14ac:dyDescent="0.2">
      <c r="A341" s="17" t="s">
        <v>112</v>
      </c>
      <c r="C341" s="17">
        <v>2</v>
      </c>
      <c r="D341" s="17">
        <v>1</v>
      </c>
      <c r="I341" s="17">
        <v>30.676799999999997</v>
      </c>
      <c r="J341" s="17">
        <v>1.1000000000000001</v>
      </c>
    </row>
    <row r="342" spans="1:10" ht="15.75" customHeight="1" x14ac:dyDescent="0.2">
      <c r="A342" s="17" t="s">
        <v>112</v>
      </c>
      <c r="C342" s="17">
        <v>3</v>
      </c>
      <c r="D342" s="17">
        <v>1</v>
      </c>
      <c r="I342" s="17">
        <v>39.740400000000001</v>
      </c>
      <c r="J342" s="17">
        <v>0.6</v>
      </c>
    </row>
    <row r="343" spans="1:10" ht="15.75" customHeight="1" x14ac:dyDescent="0.2">
      <c r="A343" s="17" t="s">
        <v>112</v>
      </c>
      <c r="C343" s="17">
        <v>4</v>
      </c>
      <c r="D343" s="17">
        <v>1</v>
      </c>
      <c r="I343" s="17">
        <v>44.853200000000001</v>
      </c>
      <c r="J343" s="17">
        <v>1.6</v>
      </c>
    </row>
    <row r="344" spans="1:10" ht="15.75" customHeight="1" x14ac:dyDescent="0.2">
      <c r="A344" s="17" t="s">
        <v>112</v>
      </c>
      <c r="C344" s="17">
        <v>5</v>
      </c>
      <c r="D344" s="17">
        <v>1</v>
      </c>
      <c r="I344" s="17">
        <v>38.345999999999997</v>
      </c>
      <c r="J344" s="17">
        <v>0.5</v>
      </c>
    </row>
    <row r="345" spans="1:10" ht="15.75" customHeight="1" x14ac:dyDescent="0.2">
      <c r="A345" s="17" t="s">
        <v>112</v>
      </c>
      <c r="C345" s="17">
        <v>6</v>
      </c>
      <c r="D345" s="17">
        <v>1</v>
      </c>
      <c r="I345" s="17">
        <v>42.994</v>
      </c>
      <c r="J345" s="17">
        <v>1.1000000000000001</v>
      </c>
    </row>
    <row r="346" spans="1:10" ht="15.75" customHeight="1" x14ac:dyDescent="0.2">
      <c r="A346" s="17" t="s">
        <v>112</v>
      </c>
      <c r="C346" s="17">
        <v>7</v>
      </c>
      <c r="D346" s="17">
        <v>1</v>
      </c>
      <c r="I346" s="17">
        <v>43.226399999999998</v>
      </c>
      <c r="J346" s="17">
        <v>0.7</v>
      </c>
    </row>
    <row r="347" spans="1:10" ht="15.75" customHeight="1" x14ac:dyDescent="0.2">
      <c r="A347" s="17" t="s">
        <v>112</v>
      </c>
      <c r="C347" s="17">
        <v>8</v>
      </c>
      <c r="D347" s="17">
        <v>1</v>
      </c>
      <c r="I347" s="17">
        <v>39.972799999999992</v>
      </c>
      <c r="J347" s="17">
        <v>0.7</v>
      </c>
    </row>
    <row r="348" spans="1:10" ht="15.75" customHeight="1" x14ac:dyDescent="0.2">
      <c r="A348" s="17" t="s">
        <v>112</v>
      </c>
      <c r="C348" s="17">
        <v>9</v>
      </c>
      <c r="D348" s="17">
        <v>1</v>
      </c>
      <c r="I348" s="17">
        <v>44.853200000000001</v>
      </c>
      <c r="J348" s="17">
        <v>1.5</v>
      </c>
    </row>
    <row r="349" spans="1:10" ht="15.75" customHeight="1" x14ac:dyDescent="0.2">
      <c r="A349" s="17" t="s">
        <v>112</v>
      </c>
      <c r="C349" s="17">
        <v>10</v>
      </c>
      <c r="D349" s="17">
        <v>1</v>
      </c>
      <c r="I349" s="17">
        <v>32.536000000000001</v>
      </c>
      <c r="J349" s="17">
        <v>0.4</v>
      </c>
    </row>
    <row r="350" spans="1:10" ht="15.75" customHeight="1" x14ac:dyDescent="0.2">
      <c r="A350" s="17" t="s">
        <v>112</v>
      </c>
      <c r="C350" s="17">
        <v>11</v>
      </c>
      <c r="D350" s="17">
        <v>1</v>
      </c>
      <c r="I350" s="17">
        <v>35.7896</v>
      </c>
      <c r="J350" s="17">
        <v>0.6</v>
      </c>
    </row>
    <row r="351" spans="1:10" ht="15.75" customHeight="1" x14ac:dyDescent="0.2">
      <c r="A351" s="17" t="s">
        <v>112</v>
      </c>
      <c r="C351" s="17">
        <v>12</v>
      </c>
      <c r="D351" s="17">
        <v>1</v>
      </c>
      <c r="I351" s="17">
        <v>34.86</v>
      </c>
      <c r="J351" s="17">
        <v>1.1000000000000001</v>
      </c>
    </row>
    <row r="352" spans="1:10" ht="15.75" customHeight="1" x14ac:dyDescent="0.2">
      <c r="A352" s="17" t="s">
        <v>112</v>
      </c>
      <c r="C352" s="17">
        <v>13</v>
      </c>
      <c r="D352" s="17">
        <v>1</v>
      </c>
      <c r="I352" s="17">
        <v>40.669999999999995</v>
      </c>
      <c r="J352" s="17">
        <v>0.5</v>
      </c>
    </row>
    <row r="353" spans="1:10" ht="15.75" customHeight="1" x14ac:dyDescent="0.2">
      <c r="A353" s="17" t="s">
        <v>112</v>
      </c>
      <c r="C353" s="17">
        <v>14</v>
      </c>
      <c r="D353" s="17">
        <v>1</v>
      </c>
      <c r="I353" s="17">
        <v>40.669999999999995</v>
      </c>
      <c r="J353" s="17">
        <v>0.7</v>
      </c>
    </row>
    <row r="354" spans="1:10" ht="15.75" customHeight="1" x14ac:dyDescent="0.2">
      <c r="A354" s="17" t="s">
        <v>112</v>
      </c>
      <c r="C354" s="17">
        <v>15</v>
      </c>
      <c r="D354" s="17">
        <v>1</v>
      </c>
      <c r="I354" s="17">
        <v>39.972799999999992</v>
      </c>
      <c r="J354" s="17">
        <v>1.8</v>
      </c>
    </row>
    <row r="355" spans="1:10" ht="15.75" customHeight="1" x14ac:dyDescent="0.2">
      <c r="A355" s="17" t="s">
        <v>112</v>
      </c>
      <c r="C355" s="17">
        <v>16</v>
      </c>
      <c r="D355" s="17">
        <v>1</v>
      </c>
      <c r="I355" s="17">
        <v>32.536000000000001</v>
      </c>
      <c r="J355" s="17">
        <v>0.8</v>
      </c>
    </row>
    <row r="356" spans="1:10" ht="15.75" customHeight="1" x14ac:dyDescent="0.2">
      <c r="A356" s="17" t="s">
        <v>112</v>
      </c>
      <c r="C356" s="17">
        <v>17</v>
      </c>
      <c r="D356" s="17">
        <v>1</v>
      </c>
      <c r="I356" s="17">
        <v>36.138199999999998</v>
      </c>
      <c r="J356" s="17">
        <v>1.5</v>
      </c>
    </row>
    <row r="357" spans="1:10" ht="15.75" customHeight="1" x14ac:dyDescent="0.2">
      <c r="A357" s="17" t="s">
        <v>112</v>
      </c>
      <c r="C357" s="17">
        <v>18</v>
      </c>
      <c r="D357" s="17">
        <v>1</v>
      </c>
      <c r="I357" s="17">
        <v>41.831999999999994</v>
      </c>
      <c r="J357" s="17">
        <v>0.5</v>
      </c>
    </row>
    <row r="358" spans="1:10" ht="15.75" customHeight="1" x14ac:dyDescent="0.2">
      <c r="A358" s="17" t="s">
        <v>112</v>
      </c>
      <c r="C358" s="17">
        <v>19</v>
      </c>
      <c r="D358" s="17">
        <v>1</v>
      </c>
      <c r="I358" s="17">
        <v>36.486799999999995</v>
      </c>
      <c r="J358" s="17">
        <v>0.1</v>
      </c>
    </row>
    <row r="359" spans="1:10" ht="15.75" customHeight="1" x14ac:dyDescent="0.2">
      <c r="A359" s="17" t="s">
        <v>112</v>
      </c>
      <c r="C359" s="17">
        <v>20</v>
      </c>
      <c r="D359" s="17">
        <v>1</v>
      </c>
      <c r="I359" s="17">
        <v>39.275599999999997</v>
      </c>
      <c r="J359" s="17">
        <v>1.1000000000000001</v>
      </c>
    </row>
    <row r="360" spans="1:10" ht="15.75" customHeight="1" x14ac:dyDescent="0.2">
      <c r="A360" s="17" t="s">
        <v>112</v>
      </c>
      <c r="C360" s="17">
        <v>21</v>
      </c>
      <c r="D360" s="17">
        <v>1</v>
      </c>
      <c r="I360" s="17">
        <v>42.529199999999996</v>
      </c>
      <c r="J360" s="17">
        <v>1.2</v>
      </c>
    </row>
    <row r="361" spans="1:10" ht="15.75" customHeight="1" x14ac:dyDescent="0.2">
      <c r="A361" s="17" t="s">
        <v>112</v>
      </c>
      <c r="C361" s="17">
        <v>22</v>
      </c>
      <c r="D361" s="17">
        <v>1</v>
      </c>
      <c r="I361" s="17">
        <v>45.550400000000003</v>
      </c>
      <c r="J361" s="17">
        <v>1</v>
      </c>
    </row>
    <row r="362" spans="1:10" ht="15.75" customHeight="1" x14ac:dyDescent="0.2">
      <c r="A362" s="17" t="s">
        <v>112</v>
      </c>
      <c r="C362" s="17">
        <v>23</v>
      </c>
      <c r="D362" s="17">
        <v>1</v>
      </c>
      <c r="I362" s="17">
        <v>40.669999999999995</v>
      </c>
      <c r="J362" s="17">
        <v>1.4</v>
      </c>
    </row>
    <row r="363" spans="1:10" ht="15.75" customHeight="1" x14ac:dyDescent="0.2">
      <c r="A363" s="17" t="s">
        <v>112</v>
      </c>
      <c r="C363" s="17">
        <v>24</v>
      </c>
      <c r="D363" s="17">
        <v>1</v>
      </c>
      <c r="I363" s="17">
        <v>39.275599999999997</v>
      </c>
      <c r="J363" s="17">
        <v>0.7</v>
      </c>
    </row>
    <row r="364" spans="1:10" ht="15.75" customHeight="1" x14ac:dyDescent="0.2">
      <c r="A364" s="17" t="s">
        <v>112</v>
      </c>
      <c r="C364" s="17">
        <v>25</v>
      </c>
      <c r="D364" s="17">
        <v>1</v>
      </c>
      <c r="I364" s="17">
        <v>39.740400000000001</v>
      </c>
      <c r="J364" s="17">
        <v>1</v>
      </c>
    </row>
    <row r="365" spans="1:10" ht="15.75" customHeight="1" x14ac:dyDescent="0.2">
      <c r="A365" s="17" t="s">
        <v>112</v>
      </c>
      <c r="C365" s="17">
        <v>26</v>
      </c>
      <c r="D365" s="17">
        <v>1</v>
      </c>
      <c r="I365" s="17">
        <v>45.085599999999992</v>
      </c>
      <c r="J365" s="17">
        <v>0.8</v>
      </c>
    </row>
    <row r="366" spans="1:10" ht="15.75" customHeight="1" x14ac:dyDescent="0.2">
      <c r="A366" s="17" t="s">
        <v>112</v>
      </c>
      <c r="C366" s="17">
        <v>27</v>
      </c>
      <c r="D366" s="17">
        <v>1</v>
      </c>
      <c r="I366" s="17">
        <v>41.134799999999998</v>
      </c>
      <c r="J366" s="17">
        <v>1.1000000000000001</v>
      </c>
    </row>
    <row r="367" spans="1:10" ht="15.75" customHeight="1" x14ac:dyDescent="0.2">
      <c r="A367" s="17" t="s">
        <v>112</v>
      </c>
      <c r="C367" s="17">
        <v>28</v>
      </c>
      <c r="D367" s="17">
        <v>1</v>
      </c>
      <c r="I367" s="17">
        <v>36.254399999999997</v>
      </c>
      <c r="J367" s="17">
        <v>1.3</v>
      </c>
    </row>
    <row r="368" spans="1:10" ht="15.75" customHeight="1" x14ac:dyDescent="0.2">
      <c r="A368" s="17" t="s">
        <v>112</v>
      </c>
      <c r="C368" s="17">
        <v>1</v>
      </c>
      <c r="D368" s="17">
        <v>2</v>
      </c>
      <c r="I368" s="17">
        <v>27.423200000000001</v>
      </c>
      <c r="J368" s="17">
        <v>2.2000000000000002</v>
      </c>
    </row>
    <row r="369" spans="1:10" ht="15.75" customHeight="1" x14ac:dyDescent="0.2">
      <c r="A369" s="17" t="s">
        <v>112</v>
      </c>
      <c r="C369" s="17">
        <v>2</v>
      </c>
      <c r="D369" s="17">
        <v>2</v>
      </c>
      <c r="I369" s="17">
        <v>28.120399999999997</v>
      </c>
      <c r="J369" s="17">
        <v>1</v>
      </c>
    </row>
    <row r="370" spans="1:10" ht="15.75" customHeight="1" x14ac:dyDescent="0.2">
      <c r="A370" s="17" t="s">
        <v>112</v>
      </c>
      <c r="C370" s="17">
        <v>3</v>
      </c>
      <c r="D370" s="17">
        <v>2</v>
      </c>
      <c r="I370" s="17">
        <v>33.000799999999998</v>
      </c>
      <c r="J370" s="17">
        <v>0.6</v>
      </c>
    </row>
    <row r="371" spans="1:10" ht="15.75" customHeight="1" x14ac:dyDescent="0.2">
      <c r="A371" s="17" t="s">
        <v>112</v>
      </c>
      <c r="C371" s="17">
        <v>4</v>
      </c>
      <c r="D371" s="17">
        <v>2</v>
      </c>
      <c r="I371" s="17">
        <v>32.7684</v>
      </c>
      <c r="J371" s="17">
        <v>1.6</v>
      </c>
    </row>
    <row r="372" spans="1:10" ht="15.75" customHeight="1" x14ac:dyDescent="0.2">
      <c r="A372" s="17" t="s">
        <v>112</v>
      </c>
      <c r="C372" s="17">
        <v>5</v>
      </c>
      <c r="D372" s="17">
        <v>2</v>
      </c>
      <c r="I372" s="17">
        <v>42.529199999999996</v>
      </c>
      <c r="J372" s="17">
        <v>0.9</v>
      </c>
    </row>
    <row r="373" spans="1:10" ht="15.75" customHeight="1" x14ac:dyDescent="0.2">
      <c r="A373" s="17" t="s">
        <v>112</v>
      </c>
      <c r="C373" s="17">
        <v>6</v>
      </c>
      <c r="D373" s="17">
        <v>2</v>
      </c>
      <c r="I373" s="17">
        <v>22.542799999999996</v>
      </c>
      <c r="J373" s="17">
        <v>0.8</v>
      </c>
    </row>
    <row r="374" spans="1:10" ht="15.75" customHeight="1" x14ac:dyDescent="0.2">
      <c r="A374" s="17" t="s">
        <v>112</v>
      </c>
      <c r="C374" s="17">
        <v>7</v>
      </c>
      <c r="D374" s="17">
        <v>2</v>
      </c>
      <c r="I374" s="17">
        <v>23.937200000000001</v>
      </c>
      <c r="J374" s="17">
        <v>1.6</v>
      </c>
    </row>
    <row r="375" spans="1:10" ht="15.75" customHeight="1" x14ac:dyDescent="0.2">
      <c r="A375" s="17" t="s">
        <v>112</v>
      </c>
      <c r="C375" s="17">
        <v>8</v>
      </c>
      <c r="D375" s="17">
        <v>2</v>
      </c>
      <c r="I375" s="17">
        <v>48.106799999999993</v>
      </c>
      <c r="J375" s="17">
        <v>2.1</v>
      </c>
    </row>
    <row r="376" spans="1:10" ht="15.75" customHeight="1" x14ac:dyDescent="0.2">
      <c r="A376" s="17" t="s">
        <v>112</v>
      </c>
      <c r="C376" s="17">
        <v>9</v>
      </c>
      <c r="D376" s="17">
        <v>2</v>
      </c>
      <c r="I376" s="17">
        <v>30.444399999999998</v>
      </c>
      <c r="J376" s="17">
        <v>0.6</v>
      </c>
    </row>
    <row r="377" spans="1:10" ht="15.75" customHeight="1" x14ac:dyDescent="0.2">
      <c r="A377" s="17" t="s">
        <v>112</v>
      </c>
      <c r="C377" s="17">
        <v>10</v>
      </c>
      <c r="D377" s="17">
        <v>2</v>
      </c>
      <c r="I377" s="17">
        <v>31.606399999999997</v>
      </c>
      <c r="J377" s="17">
        <v>0.5</v>
      </c>
    </row>
    <row r="378" spans="1:10" ht="15.75" customHeight="1" x14ac:dyDescent="0.2">
      <c r="A378" s="17" t="s">
        <v>112</v>
      </c>
      <c r="C378" s="17">
        <v>11</v>
      </c>
      <c r="D378" s="17">
        <v>2</v>
      </c>
      <c r="I378" s="17">
        <v>46.712400000000002</v>
      </c>
      <c r="J378" s="17">
        <v>1.1000000000000001</v>
      </c>
    </row>
    <row r="379" spans="1:10" ht="15.75" customHeight="1" x14ac:dyDescent="0.2">
      <c r="A379" s="17" t="s">
        <v>112</v>
      </c>
      <c r="C379" s="17">
        <v>12</v>
      </c>
      <c r="D379" s="17">
        <v>2</v>
      </c>
      <c r="I379" s="17">
        <v>52.987200000000001</v>
      </c>
      <c r="J379" s="17">
        <v>2.4</v>
      </c>
    </row>
    <row r="380" spans="1:10" ht="15.75" customHeight="1" x14ac:dyDescent="0.2">
      <c r="A380" s="17" t="s">
        <v>112</v>
      </c>
      <c r="C380" s="17">
        <v>13</v>
      </c>
      <c r="D380" s="17">
        <v>2</v>
      </c>
      <c r="I380" s="17">
        <v>46.712400000000002</v>
      </c>
      <c r="J380" s="17">
        <v>0.8</v>
      </c>
    </row>
    <row r="381" spans="1:10" ht="15.75" customHeight="1" x14ac:dyDescent="0.2">
      <c r="A381" s="17" t="s">
        <v>112</v>
      </c>
      <c r="C381" s="17">
        <v>14</v>
      </c>
      <c r="D381" s="17">
        <v>2</v>
      </c>
      <c r="I381" s="17">
        <v>40.9024</v>
      </c>
      <c r="J381" s="17">
        <v>0.9</v>
      </c>
    </row>
    <row r="382" spans="1:10" ht="15.75" customHeight="1" x14ac:dyDescent="0.2">
      <c r="A382" s="17" t="s">
        <v>112</v>
      </c>
      <c r="C382" s="17">
        <v>15</v>
      </c>
      <c r="D382" s="17">
        <v>2</v>
      </c>
      <c r="I382" s="17">
        <v>23.704799999999995</v>
      </c>
      <c r="J382" s="17">
        <v>1.2</v>
      </c>
    </row>
    <row r="383" spans="1:10" ht="15.75" customHeight="1" x14ac:dyDescent="0.2">
      <c r="A383" s="17" t="s">
        <v>112</v>
      </c>
      <c r="C383" s="17">
        <v>16</v>
      </c>
      <c r="D383" s="17">
        <v>2</v>
      </c>
      <c r="I383" s="17">
        <v>39.740400000000001</v>
      </c>
      <c r="J383" s="17">
        <v>0.6</v>
      </c>
    </row>
    <row r="384" spans="1:10" ht="15.75" customHeight="1" x14ac:dyDescent="0.2">
      <c r="A384" s="17" t="s">
        <v>112</v>
      </c>
      <c r="C384" s="17">
        <v>17</v>
      </c>
      <c r="D384" s="17">
        <v>2</v>
      </c>
      <c r="I384" s="17">
        <v>33.465600000000002</v>
      </c>
      <c r="J384" s="17">
        <v>1.3</v>
      </c>
    </row>
    <row r="385" spans="1:10" ht="15.75" customHeight="1" x14ac:dyDescent="0.2">
      <c r="A385" s="17" t="s">
        <v>112</v>
      </c>
      <c r="C385" s="17">
        <v>18</v>
      </c>
      <c r="D385" s="17">
        <v>2</v>
      </c>
      <c r="I385" s="17">
        <v>40.9024</v>
      </c>
      <c r="J385" s="17">
        <v>0.7</v>
      </c>
    </row>
    <row r="386" spans="1:10" ht="15.75" customHeight="1" x14ac:dyDescent="0.2">
      <c r="A386" s="17" t="s">
        <v>112</v>
      </c>
      <c r="C386" s="17">
        <v>19</v>
      </c>
      <c r="D386" s="17">
        <v>2</v>
      </c>
      <c r="I386" s="17">
        <v>20.4512</v>
      </c>
      <c r="J386" s="17">
        <v>1</v>
      </c>
    </row>
    <row r="387" spans="1:10" ht="15.75" customHeight="1" x14ac:dyDescent="0.2">
      <c r="A387" s="17" t="s">
        <v>112</v>
      </c>
      <c r="C387" s="17">
        <v>20</v>
      </c>
      <c r="D387" s="17">
        <v>2</v>
      </c>
      <c r="I387" s="17">
        <v>25.564</v>
      </c>
      <c r="J387" s="17">
        <v>0.3</v>
      </c>
    </row>
    <row r="388" spans="1:10" ht="15.75" customHeight="1" x14ac:dyDescent="0.2">
      <c r="A388" s="17" t="s">
        <v>112</v>
      </c>
      <c r="C388" s="17">
        <v>21</v>
      </c>
      <c r="D388" s="17">
        <v>2</v>
      </c>
      <c r="I388" s="17">
        <v>34.627600000000001</v>
      </c>
      <c r="J388" s="17">
        <v>0.9</v>
      </c>
    </row>
    <row r="389" spans="1:10" ht="15.75" customHeight="1" x14ac:dyDescent="0.2">
      <c r="A389" s="17" t="s">
        <v>112</v>
      </c>
      <c r="C389" s="17">
        <v>22</v>
      </c>
      <c r="D389" s="17">
        <v>2</v>
      </c>
      <c r="I389" s="17">
        <v>37.648799999999994</v>
      </c>
      <c r="J389" s="17">
        <v>1.5</v>
      </c>
    </row>
    <row r="390" spans="1:10" ht="15.75" customHeight="1" x14ac:dyDescent="0.2">
      <c r="A390" s="17" t="s">
        <v>112</v>
      </c>
      <c r="C390" s="17">
        <v>23</v>
      </c>
      <c r="D390" s="17">
        <v>2</v>
      </c>
      <c r="I390" s="17">
        <v>44.853200000000001</v>
      </c>
      <c r="J390" s="17">
        <v>1.5</v>
      </c>
    </row>
    <row r="391" spans="1:10" ht="15.75" customHeight="1" x14ac:dyDescent="0.2">
      <c r="A391" s="17" t="s">
        <v>112</v>
      </c>
      <c r="C391" s="17">
        <v>24</v>
      </c>
      <c r="D391" s="17">
        <v>2</v>
      </c>
      <c r="I391" s="17">
        <v>34.86</v>
      </c>
      <c r="J391" s="17">
        <v>1.1000000000000001</v>
      </c>
    </row>
    <row r="392" spans="1:10" ht="15.75" customHeight="1" x14ac:dyDescent="0.2">
      <c r="A392" s="17" t="s">
        <v>112</v>
      </c>
      <c r="C392" s="17">
        <v>25</v>
      </c>
      <c r="D392" s="17">
        <v>2</v>
      </c>
      <c r="I392" s="17">
        <v>43.226399999999998</v>
      </c>
      <c r="J392" s="17">
        <v>0.8</v>
      </c>
    </row>
    <row r="393" spans="1:10" ht="15.75" customHeight="1" x14ac:dyDescent="0.2">
      <c r="A393" s="17" t="s">
        <v>112</v>
      </c>
      <c r="C393" s="17">
        <v>26</v>
      </c>
      <c r="D393" s="17">
        <v>2</v>
      </c>
      <c r="I393" s="17">
        <v>36.254399999999997</v>
      </c>
      <c r="J393" s="17">
        <v>0.8</v>
      </c>
    </row>
    <row r="394" spans="1:10" ht="15.75" customHeight="1" x14ac:dyDescent="0.2">
      <c r="A394" s="17" t="s">
        <v>112</v>
      </c>
      <c r="C394" s="17">
        <v>27</v>
      </c>
      <c r="D394" s="17">
        <v>2</v>
      </c>
      <c r="I394" s="17">
        <v>17.43</v>
      </c>
      <c r="J394" s="17">
        <v>1</v>
      </c>
    </row>
    <row r="395" spans="1:10" ht="15.75" customHeight="1" x14ac:dyDescent="0.2">
      <c r="A395" s="17" t="s">
        <v>112</v>
      </c>
      <c r="C395" s="17">
        <v>28</v>
      </c>
      <c r="D395" s="17">
        <v>2</v>
      </c>
      <c r="I395" s="17">
        <v>45.085599999999992</v>
      </c>
      <c r="J395" s="17">
        <v>1.5</v>
      </c>
    </row>
    <row r="396" spans="1:10" ht="15.75" customHeight="1" x14ac:dyDescent="0.2">
      <c r="A396" s="17" t="s">
        <v>112</v>
      </c>
      <c r="C396" s="17">
        <v>1</v>
      </c>
      <c r="D396" s="17">
        <v>3</v>
      </c>
      <c r="I396" s="17">
        <v>38.345999999999997</v>
      </c>
      <c r="J396" s="17">
        <v>1.6</v>
      </c>
    </row>
    <row r="397" spans="1:10" ht="15.75" customHeight="1" x14ac:dyDescent="0.2">
      <c r="A397" s="17" t="s">
        <v>112</v>
      </c>
      <c r="C397" s="17">
        <v>2</v>
      </c>
      <c r="D397" s="17">
        <v>3</v>
      </c>
      <c r="I397" s="17">
        <v>23.24</v>
      </c>
      <c r="J397" s="17">
        <v>0.8</v>
      </c>
    </row>
    <row r="398" spans="1:10" ht="15.75" customHeight="1" x14ac:dyDescent="0.2">
      <c r="A398" s="17" t="s">
        <v>112</v>
      </c>
      <c r="C398" s="17">
        <v>3</v>
      </c>
      <c r="D398" s="17">
        <v>3</v>
      </c>
      <c r="I398" s="17">
        <v>32.303599999999996</v>
      </c>
      <c r="J398" s="17">
        <v>0.8</v>
      </c>
    </row>
    <row r="399" spans="1:10" ht="15.75" customHeight="1" x14ac:dyDescent="0.2">
      <c r="A399" s="17" t="s">
        <v>112</v>
      </c>
      <c r="C399" s="17">
        <v>4</v>
      </c>
      <c r="D399" s="17">
        <v>3</v>
      </c>
      <c r="I399" s="17">
        <v>36.951599999999999</v>
      </c>
      <c r="J399" s="17">
        <v>1.5</v>
      </c>
    </row>
    <row r="400" spans="1:10" ht="15.75" customHeight="1" x14ac:dyDescent="0.2">
      <c r="A400" s="17" t="s">
        <v>112</v>
      </c>
      <c r="C400" s="17">
        <v>5</v>
      </c>
      <c r="D400" s="17">
        <v>3</v>
      </c>
      <c r="I400" s="17">
        <v>24.866799999999998</v>
      </c>
      <c r="J400" s="17">
        <v>0.3</v>
      </c>
    </row>
    <row r="401" spans="1:10" ht="15.75" customHeight="1" x14ac:dyDescent="0.2">
      <c r="A401" s="17" t="s">
        <v>112</v>
      </c>
      <c r="C401" s="17">
        <v>6</v>
      </c>
      <c r="D401" s="17">
        <v>3</v>
      </c>
      <c r="I401" s="17">
        <v>42.529199999999996</v>
      </c>
      <c r="J401" s="17">
        <v>1</v>
      </c>
    </row>
    <row r="402" spans="1:10" ht="15.75" customHeight="1" x14ac:dyDescent="0.2">
      <c r="A402" s="17" t="s">
        <v>112</v>
      </c>
      <c r="C402" s="17">
        <v>7</v>
      </c>
      <c r="D402" s="17">
        <v>3</v>
      </c>
      <c r="I402" s="17">
        <v>35.092399999999998</v>
      </c>
      <c r="J402" s="17">
        <v>1</v>
      </c>
    </row>
    <row r="403" spans="1:10" ht="15.75" customHeight="1" x14ac:dyDescent="0.2">
      <c r="A403" s="17" t="s">
        <v>112</v>
      </c>
      <c r="C403" s="17">
        <v>8</v>
      </c>
      <c r="D403" s="17">
        <v>3</v>
      </c>
      <c r="I403" s="17">
        <v>39.275599999999997</v>
      </c>
      <c r="J403" s="17">
        <v>0.7</v>
      </c>
    </row>
    <row r="404" spans="1:10" ht="15.75" customHeight="1" x14ac:dyDescent="0.2">
      <c r="A404" s="17" t="s">
        <v>112</v>
      </c>
      <c r="C404" s="17">
        <v>9</v>
      </c>
      <c r="D404" s="17">
        <v>3</v>
      </c>
      <c r="I404" s="17">
        <v>30.909199999999998</v>
      </c>
      <c r="J404" s="17">
        <v>1.4</v>
      </c>
    </row>
    <row r="405" spans="1:10" ht="15.75" customHeight="1" x14ac:dyDescent="0.2">
      <c r="A405" s="17" t="s">
        <v>112</v>
      </c>
      <c r="C405" s="17">
        <v>10</v>
      </c>
      <c r="D405" s="17">
        <v>3</v>
      </c>
      <c r="I405" s="17">
        <v>26.958399999999997</v>
      </c>
      <c r="J405" s="17">
        <v>0.7</v>
      </c>
    </row>
    <row r="406" spans="1:10" ht="15.75" customHeight="1" x14ac:dyDescent="0.2">
      <c r="A406" s="17" t="s">
        <v>112</v>
      </c>
      <c r="C406" s="17">
        <v>11</v>
      </c>
      <c r="D406" s="17">
        <v>3</v>
      </c>
      <c r="I406" s="17">
        <v>21.380799999999997</v>
      </c>
      <c r="J406" s="17">
        <v>1.1000000000000001</v>
      </c>
    </row>
    <row r="407" spans="1:10" ht="15.75" customHeight="1" x14ac:dyDescent="0.2">
      <c r="A407" s="17" t="s">
        <v>112</v>
      </c>
      <c r="C407" s="17">
        <v>12</v>
      </c>
      <c r="D407" s="17">
        <v>3</v>
      </c>
      <c r="I407" s="17">
        <v>49.965999999999994</v>
      </c>
      <c r="J407" s="17">
        <v>0.7</v>
      </c>
    </row>
    <row r="408" spans="1:10" ht="15.75" customHeight="1" x14ac:dyDescent="0.2">
      <c r="A408" s="17" t="s">
        <v>112</v>
      </c>
      <c r="C408" s="17">
        <v>13</v>
      </c>
      <c r="D408" s="17">
        <v>3</v>
      </c>
      <c r="I408" s="17">
        <v>25.796399999999998</v>
      </c>
      <c r="J408" s="17">
        <v>0.7</v>
      </c>
    </row>
    <row r="409" spans="1:10" ht="15.75" customHeight="1" x14ac:dyDescent="0.2">
      <c r="A409" s="17" t="s">
        <v>112</v>
      </c>
      <c r="C409" s="17">
        <v>14</v>
      </c>
      <c r="D409" s="17">
        <v>3</v>
      </c>
      <c r="I409" s="17">
        <v>27.6556</v>
      </c>
      <c r="J409" s="17">
        <v>0.7</v>
      </c>
    </row>
    <row r="410" spans="1:10" ht="15.75" customHeight="1" x14ac:dyDescent="0.2">
      <c r="A410" s="17" t="s">
        <v>112</v>
      </c>
      <c r="C410" s="17">
        <v>15</v>
      </c>
      <c r="D410" s="17">
        <v>3</v>
      </c>
      <c r="I410" s="17">
        <v>37.8812</v>
      </c>
      <c r="J410" s="17">
        <v>0.4</v>
      </c>
    </row>
    <row r="411" spans="1:10" ht="15.75" customHeight="1" x14ac:dyDescent="0.2">
      <c r="A411" s="17" t="s">
        <v>112</v>
      </c>
      <c r="C411" s="17">
        <v>16</v>
      </c>
      <c r="D411" s="17">
        <v>3</v>
      </c>
      <c r="I411" s="17">
        <v>24.866799999999998</v>
      </c>
      <c r="J411" s="17">
        <v>1.3</v>
      </c>
    </row>
    <row r="412" spans="1:10" ht="15.75" customHeight="1" x14ac:dyDescent="0.2">
      <c r="A412" s="17" t="s">
        <v>112</v>
      </c>
      <c r="C412" s="17">
        <v>17</v>
      </c>
      <c r="D412" s="17">
        <v>3</v>
      </c>
      <c r="I412" s="17">
        <v>38.810799999999993</v>
      </c>
      <c r="J412" s="17">
        <v>1.2</v>
      </c>
    </row>
    <row r="413" spans="1:10" ht="15.75" customHeight="1" x14ac:dyDescent="0.2">
      <c r="A413" s="17" t="s">
        <v>112</v>
      </c>
      <c r="C413" s="17">
        <v>18</v>
      </c>
      <c r="D413" s="17">
        <v>3</v>
      </c>
      <c r="I413" s="17">
        <v>37.8812</v>
      </c>
      <c r="J413" s="17">
        <v>0.3</v>
      </c>
    </row>
    <row r="414" spans="1:10" ht="15.75" customHeight="1" x14ac:dyDescent="0.2">
      <c r="A414" s="17" t="s">
        <v>112</v>
      </c>
      <c r="C414" s="17">
        <v>19</v>
      </c>
      <c r="D414" s="17">
        <v>3</v>
      </c>
      <c r="I414" s="17">
        <v>27.190799999999996</v>
      </c>
      <c r="J414" s="17">
        <v>0.4</v>
      </c>
    </row>
    <row r="415" spans="1:10" ht="15.75" customHeight="1" x14ac:dyDescent="0.2">
      <c r="A415" s="17" t="s">
        <v>112</v>
      </c>
      <c r="C415" s="17">
        <v>20</v>
      </c>
      <c r="D415" s="17">
        <v>3</v>
      </c>
      <c r="I415" s="17">
        <v>30.211999999999996</v>
      </c>
      <c r="J415" s="17">
        <v>1</v>
      </c>
    </row>
    <row r="416" spans="1:10" ht="15.75" customHeight="1" x14ac:dyDescent="0.2">
      <c r="A416" s="17" t="s">
        <v>112</v>
      </c>
      <c r="C416" s="17">
        <v>21</v>
      </c>
      <c r="D416" s="17">
        <v>3</v>
      </c>
      <c r="I416" s="17">
        <v>28.120399999999997</v>
      </c>
      <c r="J416" s="17">
        <v>0.7</v>
      </c>
    </row>
    <row r="417" spans="1:10" ht="15.75" customHeight="1" x14ac:dyDescent="0.2">
      <c r="A417" s="17" t="s">
        <v>112</v>
      </c>
      <c r="C417" s="17">
        <v>22</v>
      </c>
      <c r="D417" s="17">
        <v>3</v>
      </c>
      <c r="I417" s="17">
        <v>24.866799999999998</v>
      </c>
      <c r="J417" s="17">
        <v>0.2</v>
      </c>
    </row>
    <row r="418" spans="1:10" ht="15.75" customHeight="1" x14ac:dyDescent="0.2">
      <c r="A418" s="17" t="s">
        <v>112</v>
      </c>
      <c r="C418" s="17">
        <v>23</v>
      </c>
      <c r="D418" s="17">
        <v>3</v>
      </c>
      <c r="I418" s="17">
        <v>22.542799999999996</v>
      </c>
      <c r="J418" s="17">
        <v>1.5</v>
      </c>
    </row>
    <row r="419" spans="1:10" ht="15.75" customHeight="1" x14ac:dyDescent="0.2">
      <c r="A419" s="17" t="s">
        <v>112</v>
      </c>
      <c r="C419" s="17">
        <v>24</v>
      </c>
      <c r="D419" s="17">
        <v>3</v>
      </c>
      <c r="I419" s="17">
        <v>44.388399999999997</v>
      </c>
      <c r="J419" s="17">
        <v>1.9</v>
      </c>
    </row>
    <row r="420" spans="1:10" ht="15.75" customHeight="1" x14ac:dyDescent="0.2">
      <c r="A420" s="17" t="s">
        <v>112</v>
      </c>
      <c r="C420" s="17">
        <v>25</v>
      </c>
      <c r="D420" s="17">
        <v>3</v>
      </c>
      <c r="I420" s="17">
        <v>26.261199999999999</v>
      </c>
      <c r="J420" s="17">
        <v>0.7</v>
      </c>
    </row>
    <row r="421" spans="1:10" ht="15.75" customHeight="1" x14ac:dyDescent="0.2">
      <c r="A421" s="17" t="s">
        <v>112</v>
      </c>
      <c r="C421" s="17">
        <v>26</v>
      </c>
      <c r="D421" s="17">
        <v>3</v>
      </c>
      <c r="I421" s="17">
        <v>21.380799999999997</v>
      </c>
      <c r="J421" s="17">
        <v>1.2</v>
      </c>
    </row>
    <row r="422" spans="1:10" ht="15.75" customHeight="1" x14ac:dyDescent="0.2">
      <c r="A422" s="17" t="s">
        <v>112</v>
      </c>
      <c r="C422" s="17">
        <v>27</v>
      </c>
      <c r="D422" s="17">
        <v>3</v>
      </c>
      <c r="I422" s="17">
        <v>27.423200000000001</v>
      </c>
      <c r="J422" s="17">
        <v>1.1000000000000001</v>
      </c>
    </row>
    <row r="423" spans="1:10" ht="15.75" customHeight="1" x14ac:dyDescent="0.2">
      <c r="A423" s="17" t="s">
        <v>112</v>
      </c>
      <c r="C423" s="17">
        <v>28</v>
      </c>
      <c r="D423" s="17">
        <v>3</v>
      </c>
      <c r="I423" s="17">
        <v>38.578400000000002</v>
      </c>
      <c r="J423" s="17">
        <v>1</v>
      </c>
    </row>
    <row r="424" spans="1:10" ht="15.75" customHeight="1" x14ac:dyDescent="0.2">
      <c r="A424" s="17" t="s">
        <v>112</v>
      </c>
      <c r="C424" s="17">
        <v>1</v>
      </c>
      <c r="D424" s="17">
        <v>4</v>
      </c>
      <c r="I424" s="17">
        <v>33.000799999999998</v>
      </c>
      <c r="J424" s="17">
        <v>2</v>
      </c>
    </row>
    <row r="425" spans="1:10" ht="15.75" customHeight="1" x14ac:dyDescent="0.2">
      <c r="A425" s="17" t="s">
        <v>112</v>
      </c>
      <c r="C425" s="17">
        <v>2</v>
      </c>
      <c r="D425" s="17">
        <v>4</v>
      </c>
      <c r="I425" s="17">
        <v>40.437599999999996</v>
      </c>
      <c r="J425" s="17">
        <v>1.6</v>
      </c>
    </row>
    <row r="426" spans="1:10" ht="15.75" customHeight="1" x14ac:dyDescent="0.2">
      <c r="A426" s="17" t="s">
        <v>112</v>
      </c>
      <c r="C426" s="17">
        <v>3</v>
      </c>
      <c r="D426" s="17">
        <v>4</v>
      </c>
      <c r="I426" s="17">
        <v>34.395200000000003</v>
      </c>
      <c r="J426" s="17">
        <v>1.2</v>
      </c>
    </row>
    <row r="427" spans="1:10" ht="15.75" customHeight="1" x14ac:dyDescent="0.2">
      <c r="A427" s="17" t="s">
        <v>112</v>
      </c>
      <c r="C427" s="17">
        <v>4</v>
      </c>
      <c r="D427" s="17">
        <v>4</v>
      </c>
      <c r="I427" s="17">
        <v>38.578400000000002</v>
      </c>
      <c r="J427" s="17">
        <v>1.2</v>
      </c>
    </row>
    <row r="428" spans="1:10" ht="15.75" customHeight="1" x14ac:dyDescent="0.2">
      <c r="A428" s="17" t="s">
        <v>112</v>
      </c>
      <c r="C428" s="17">
        <v>5</v>
      </c>
      <c r="D428" s="17">
        <v>4</v>
      </c>
      <c r="I428" s="17">
        <v>35.557200000000002</v>
      </c>
      <c r="J428" s="17">
        <v>0.5</v>
      </c>
    </row>
    <row r="429" spans="1:10" ht="15.75" customHeight="1" x14ac:dyDescent="0.2">
      <c r="A429" s="17" t="s">
        <v>112</v>
      </c>
      <c r="C429" s="17">
        <v>6</v>
      </c>
      <c r="D429" s="17">
        <v>4</v>
      </c>
      <c r="I429" s="17">
        <v>31.1416</v>
      </c>
      <c r="J429" s="17">
        <v>1.5</v>
      </c>
    </row>
    <row r="430" spans="1:10" ht="15.75" customHeight="1" x14ac:dyDescent="0.2">
      <c r="A430" s="17" t="s">
        <v>112</v>
      </c>
      <c r="C430" s="17">
        <v>7</v>
      </c>
      <c r="D430" s="17">
        <v>4</v>
      </c>
      <c r="I430" s="17">
        <v>42.064399999999999</v>
      </c>
      <c r="J430" s="17">
        <v>1.3</v>
      </c>
    </row>
    <row r="431" spans="1:10" ht="15.75" customHeight="1" x14ac:dyDescent="0.2">
      <c r="A431" s="17" t="s">
        <v>112</v>
      </c>
      <c r="C431" s="17">
        <v>8</v>
      </c>
      <c r="D431" s="17">
        <v>4</v>
      </c>
      <c r="I431" s="17">
        <v>32.303599999999996</v>
      </c>
      <c r="J431" s="17">
        <v>1.3</v>
      </c>
    </row>
    <row r="432" spans="1:10" ht="15.75" customHeight="1" x14ac:dyDescent="0.2">
      <c r="A432" s="17" t="s">
        <v>112</v>
      </c>
      <c r="C432" s="17">
        <v>9</v>
      </c>
      <c r="D432" s="17">
        <v>4</v>
      </c>
      <c r="I432" s="17">
        <v>34.162799999999997</v>
      </c>
      <c r="J432" s="17">
        <v>0.9</v>
      </c>
    </row>
    <row r="433" spans="1:10" ht="15.75" customHeight="1" x14ac:dyDescent="0.2">
      <c r="A433" s="17" t="s">
        <v>112</v>
      </c>
      <c r="C433" s="17">
        <v>10</v>
      </c>
      <c r="D433" s="17">
        <v>4</v>
      </c>
      <c r="I433" s="17">
        <v>39.275599999999997</v>
      </c>
      <c r="J433" s="17">
        <v>1.1000000000000001</v>
      </c>
    </row>
    <row r="434" spans="1:10" ht="15.75" customHeight="1" x14ac:dyDescent="0.2">
      <c r="A434" s="17" t="s">
        <v>112</v>
      </c>
      <c r="C434" s="17">
        <v>11</v>
      </c>
      <c r="D434" s="17">
        <v>4</v>
      </c>
      <c r="I434" s="17">
        <v>30.909199999999998</v>
      </c>
      <c r="J434" s="17">
        <v>1.5</v>
      </c>
    </row>
    <row r="435" spans="1:10" ht="15.75" customHeight="1" x14ac:dyDescent="0.2">
      <c r="A435" s="17" t="s">
        <v>112</v>
      </c>
      <c r="C435" s="17">
        <v>12</v>
      </c>
      <c r="D435" s="17">
        <v>4</v>
      </c>
      <c r="I435" s="17">
        <v>25.0992</v>
      </c>
      <c r="J435" s="17">
        <v>0.9</v>
      </c>
    </row>
    <row r="436" spans="1:10" ht="15.75" customHeight="1" x14ac:dyDescent="0.2">
      <c r="A436" s="17" t="s">
        <v>112</v>
      </c>
      <c r="C436" s="17">
        <v>13</v>
      </c>
      <c r="D436" s="17">
        <v>4</v>
      </c>
      <c r="I436" s="17">
        <v>28.5852</v>
      </c>
      <c r="J436" s="17">
        <v>0.9</v>
      </c>
    </row>
    <row r="437" spans="1:10" ht="15.75" customHeight="1" x14ac:dyDescent="0.2">
      <c r="A437" s="17" t="s">
        <v>112</v>
      </c>
      <c r="C437" s="17">
        <v>14</v>
      </c>
      <c r="D437" s="17">
        <v>4</v>
      </c>
      <c r="I437" s="17">
        <v>42.761599999999994</v>
      </c>
      <c r="J437" s="17">
        <v>0.9</v>
      </c>
    </row>
    <row r="438" spans="1:10" ht="15.75" customHeight="1" x14ac:dyDescent="0.2">
      <c r="A438" s="17" t="s">
        <v>112</v>
      </c>
      <c r="C438" s="17">
        <v>15</v>
      </c>
      <c r="D438" s="17">
        <v>4</v>
      </c>
      <c r="I438" s="17">
        <v>43.458799999999997</v>
      </c>
      <c r="J438" s="17">
        <v>0.9</v>
      </c>
    </row>
    <row r="439" spans="1:10" ht="15.75" customHeight="1" x14ac:dyDescent="0.2">
      <c r="A439" s="17" t="s">
        <v>112</v>
      </c>
      <c r="C439" s="17">
        <v>16</v>
      </c>
      <c r="D439" s="17">
        <v>4</v>
      </c>
      <c r="I439" s="17">
        <v>31.1416</v>
      </c>
      <c r="J439" s="17">
        <v>0.5</v>
      </c>
    </row>
    <row r="440" spans="1:10" ht="15.75" customHeight="1" x14ac:dyDescent="0.2">
      <c r="A440" s="17" t="s">
        <v>112</v>
      </c>
      <c r="C440" s="17">
        <v>17</v>
      </c>
      <c r="D440" s="17">
        <v>4</v>
      </c>
      <c r="I440" s="17">
        <v>30.444399999999998</v>
      </c>
      <c r="J440" s="17">
        <v>1.8</v>
      </c>
    </row>
    <row r="441" spans="1:10" ht="15.75" customHeight="1" x14ac:dyDescent="0.2">
      <c r="A441" s="17" t="s">
        <v>112</v>
      </c>
      <c r="C441" s="17">
        <v>18</v>
      </c>
      <c r="D441" s="17">
        <v>4</v>
      </c>
      <c r="I441" s="17">
        <v>34.86</v>
      </c>
      <c r="J441" s="17">
        <v>1.4</v>
      </c>
    </row>
    <row r="442" spans="1:10" ht="15.75" customHeight="1" x14ac:dyDescent="0.2">
      <c r="A442" s="17" t="s">
        <v>112</v>
      </c>
      <c r="C442" s="17">
        <v>19</v>
      </c>
      <c r="D442" s="17">
        <v>4</v>
      </c>
      <c r="I442" s="17">
        <v>33.465600000000002</v>
      </c>
      <c r="J442" s="17">
        <v>1</v>
      </c>
    </row>
    <row r="443" spans="1:10" ht="15.75" customHeight="1" x14ac:dyDescent="0.2">
      <c r="A443" s="17" t="s">
        <v>112</v>
      </c>
      <c r="C443" s="17">
        <v>20</v>
      </c>
      <c r="D443" s="17">
        <v>4</v>
      </c>
      <c r="I443" s="17">
        <v>34.86</v>
      </c>
      <c r="J443" s="17">
        <v>0.7</v>
      </c>
    </row>
    <row r="444" spans="1:10" ht="15.75" customHeight="1" x14ac:dyDescent="0.2">
      <c r="A444" s="17" t="s">
        <v>112</v>
      </c>
      <c r="C444" s="17">
        <v>21</v>
      </c>
      <c r="D444" s="17">
        <v>4</v>
      </c>
      <c r="I444" s="17">
        <v>27.423200000000001</v>
      </c>
      <c r="J444" s="17">
        <v>0.8</v>
      </c>
    </row>
    <row r="445" spans="1:10" ht="15.75" customHeight="1" x14ac:dyDescent="0.2">
      <c r="A445" s="17" t="s">
        <v>112</v>
      </c>
      <c r="C445" s="17">
        <v>22</v>
      </c>
      <c r="D445" s="17">
        <v>4</v>
      </c>
      <c r="I445" s="17">
        <v>32.303599999999996</v>
      </c>
      <c r="J445" s="17">
        <v>1</v>
      </c>
    </row>
    <row r="446" spans="1:10" ht="15.75" customHeight="1" x14ac:dyDescent="0.2">
      <c r="A446" s="17" t="s">
        <v>112</v>
      </c>
      <c r="C446" s="17">
        <v>23</v>
      </c>
      <c r="D446" s="17">
        <v>4</v>
      </c>
      <c r="I446" s="17">
        <v>28.5852</v>
      </c>
      <c r="J446" s="17">
        <v>2.8</v>
      </c>
    </row>
    <row r="447" spans="1:10" ht="15.75" customHeight="1" x14ac:dyDescent="0.2">
      <c r="A447" s="17" t="s">
        <v>112</v>
      </c>
      <c r="C447" s="17">
        <v>24</v>
      </c>
      <c r="D447" s="17">
        <v>4</v>
      </c>
      <c r="I447" s="17">
        <v>36.486799999999995</v>
      </c>
      <c r="J447" s="17">
        <v>1.8</v>
      </c>
    </row>
    <row r="448" spans="1:10" ht="15.75" customHeight="1" x14ac:dyDescent="0.2">
      <c r="A448" s="17" t="s">
        <v>112</v>
      </c>
      <c r="C448" s="17">
        <v>25</v>
      </c>
      <c r="D448" s="17">
        <v>4</v>
      </c>
      <c r="I448" s="17">
        <v>37.648799999999994</v>
      </c>
      <c r="J448" s="17">
        <v>1.2</v>
      </c>
    </row>
    <row r="449" spans="1:10" ht="15.75" customHeight="1" x14ac:dyDescent="0.2">
      <c r="A449" s="17" t="s">
        <v>112</v>
      </c>
      <c r="C449" s="17">
        <v>26</v>
      </c>
      <c r="D449" s="17">
        <v>4</v>
      </c>
      <c r="I449" s="17">
        <v>42.296799999999998</v>
      </c>
      <c r="J449" s="17">
        <v>0.5</v>
      </c>
    </row>
    <row r="450" spans="1:10" ht="15.75" customHeight="1" x14ac:dyDescent="0.2">
      <c r="A450" s="17" t="s">
        <v>112</v>
      </c>
      <c r="C450" s="17">
        <v>27</v>
      </c>
      <c r="D450" s="17">
        <v>4</v>
      </c>
      <c r="I450" s="17">
        <v>25.796399999999998</v>
      </c>
      <c r="J450" s="17">
        <v>1.2</v>
      </c>
    </row>
    <row r="451" spans="1:10" ht="15.75" customHeight="1" x14ac:dyDescent="0.2">
      <c r="A451" s="17" t="s">
        <v>112</v>
      </c>
      <c r="C451" s="17">
        <v>28</v>
      </c>
      <c r="D451" s="17">
        <v>4</v>
      </c>
      <c r="I451" s="17">
        <v>32.536000000000001</v>
      </c>
      <c r="J451" s="17">
        <v>1</v>
      </c>
    </row>
    <row r="452" spans="1:10" ht="15.75" customHeight="1" x14ac:dyDescent="0.2">
      <c r="A452" s="17" t="s">
        <v>34</v>
      </c>
      <c r="C452" s="17">
        <v>1</v>
      </c>
      <c r="D452" s="17">
        <v>1</v>
      </c>
      <c r="H452" s="17">
        <v>10.6</v>
      </c>
      <c r="I452" s="27">
        <v>41.180722760000002</v>
      </c>
      <c r="J452" s="17">
        <v>0</v>
      </c>
    </row>
    <row r="453" spans="1:10" ht="15.75" customHeight="1" x14ac:dyDescent="0.2">
      <c r="A453" s="17" t="s">
        <v>34</v>
      </c>
      <c r="C453" s="17">
        <v>2</v>
      </c>
      <c r="D453" s="17">
        <v>1</v>
      </c>
      <c r="H453" s="17">
        <v>10.8</v>
      </c>
      <c r="I453" s="27">
        <v>33.744257470000001</v>
      </c>
      <c r="J453" s="17">
        <v>0.4</v>
      </c>
    </row>
    <row r="454" spans="1:10" ht="15.75" customHeight="1" x14ac:dyDescent="0.2">
      <c r="A454" s="17" t="s">
        <v>34</v>
      </c>
      <c r="C454" s="17">
        <v>3</v>
      </c>
      <c r="D454" s="17">
        <v>1</v>
      </c>
      <c r="H454" s="17">
        <v>10.7</v>
      </c>
      <c r="I454" s="27">
        <v>49.679540230000001</v>
      </c>
      <c r="J454" s="17">
        <v>0.3</v>
      </c>
    </row>
    <row r="455" spans="1:10" ht="15.75" customHeight="1" x14ac:dyDescent="0.2">
      <c r="A455" s="17" t="s">
        <v>34</v>
      </c>
      <c r="C455" s="17">
        <v>4</v>
      </c>
      <c r="D455" s="17">
        <v>1</v>
      </c>
      <c r="H455" s="17">
        <v>12.4</v>
      </c>
      <c r="I455" s="27">
        <v>32.359238619999999</v>
      </c>
      <c r="J455" s="17">
        <v>0.2</v>
      </c>
    </row>
    <row r="456" spans="1:10" ht="15.75" customHeight="1" x14ac:dyDescent="0.2">
      <c r="A456" s="17" t="s">
        <v>34</v>
      </c>
      <c r="C456" s="17">
        <v>5</v>
      </c>
      <c r="D456" s="17">
        <v>1</v>
      </c>
      <c r="H456" s="17">
        <v>11</v>
      </c>
      <c r="I456" s="27">
        <v>44.36332874</v>
      </c>
      <c r="J456" s="17">
        <v>0.1</v>
      </c>
    </row>
    <row r="457" spans="1:10" ht="15.75" customHeight="1" x14ac:dyDescent="0.2">
      <c r="A457" s="17" t="s">
        <v>34</v>
      </c>
      <c r="C457" s="17">
        <v>6</v>
      </c>
      <c r="D457" s="17">
        <v>1</v>
      </c>
      <c r="H457" s="17">
        <v>10.8</v>
      </c>
      <c r="I457" s="27">
        <v>46.646473559999997</v>
      </c>
      <c r="J457" s="17">
        <v>0</v>
      </c>
    </row>
    <row r="458" spans="1:10" ht="15.75" customHeight="1" x14ac:dyDescent="0.2">
      <c r="A458" s="17" t="s">
        <v>34</v>
      </c>
      <c r="C458" s="17">
        <v>7</v>
      </c>
      <c r="D458" s="17">
        <v>1</v>
      </c>
      <c r="H458" s="17">
        <v>10.7</v>
      </c>
      <c r="I458" s="27">
        <v>33.782087359999998</v>
      </c>
      <c r="J458" s="17">
        <v>0</v>
      </c>
    </row>
    <row r="459" spans="1:10" ht="15.75" customHeight="1" x14ac:dyDescent="0.2">
      <c r="A459" s="17" t="s">
        <v>34</v>
      </c>
      <c r="C459" s="17">
        <v>8</v>
      </c>
      <c r="D459" s="17">
        <v>1</v>
      </c>
      <c r="H459" s="17">
        <v>11.5</v>
      </c>
      <c r="I459" s="27">
        <v>46.674289659999999</v>
      </c>
      <c r="J459" s="17">
        <v>0.2</v>
      </c>
    </row>
    <row r="460" spans="1:10" ht="15.75" customHeight="1" x14ac:dyDescent="0.2">
      <c r="A460" s="17" t="s">
        <v>34</v>
      </c>
      <c r="C460" s="17">
        <v>9</v>
      </c>
      <c r="D460" s="17">
        <v>1</v>
      </c>
      <c r="H460" s="17">
        <v>10.4</v>
      </c>
      <c r="I460" s="27">
        <v>33.297419769999998</v>
      </c>
      <c r="J460" s="17">
        <v>0.6</v>
      </c>
    </row>
    <row r="461" spans="1:10" ht="15.75" customHeight="1" x14ac:dyDescent="0.2">
      <c r="A461" s="17" t="s">
        <v>34</v>
      </c>
      <c r="C461" s="17">
        <v>10</v>
      </c>
      <c r="D461" s="17">
        <v>1</v>
      </c>
      <c r="H461" s="17">
        <v>10.6</v>
      </c>
      <c r="I461" s="27">
        <v>48.541528280000001</v>
      </c>
      <c r="J461" s="17">
        <v>0</v>
      </c>
    </row>
    <row r="462" spans="1:10" ht="15.75" customHeight="1" x14ac:dyDescent="0.2">
      <c r="A462" s="17" t="s">
        <v>34</v>
      </c>
      <c r="C462" s="17">
        <v>11</v>
      </c>
      <c r="D462" s="17">
        <v>1</v>
      </c>
      <c r="H462" s="17">
        <v>10.8</v>
      </c>
      <c r="I462" s="27">
        <v>29.97284046</v>
      </c>
      <c r="J462" s="17">
        <v>0.4</v>
      </c>
    </row>
    <row r="463" spans="1:10" ht="15.75" customHeight="1" x14ac:dyDescent="0.2">
      <c r="A463" s="17" t="s">
        <v>34</v>
      </c>
      <c r="C463" s="17">
        <v>12</v>
      </c>
      <c r="D463" s="17">
        <v>1</v>
      </c>
      <c r="H463" s="17">
        <v>10.9</v>
      </c>
      <c r="I463" s="27">
        <v>47.585544830000003</v>
      </c>
      <c r="J463" s="17">
        <v>0</v>
      </c>
    </row>
    <row r="464" spans="1:10" ht="15.75" customHeight="1" x14ac:dyDescent="0.2">
      <c r="A464" s="17" t="s">
        <v>34</v>
      </c>
      <c r="C464" s="17">
        <v>13</v>
      </c>
      <c r="D464" s="17">
        <v>1</v>
      </c>
      <c r="H464" s="17">
        <v>10.8</v>
      </c>
      <c r="I464" s="27">
        <v>50.417890569999997</v>
      </c>
      <c r="J464" s="17">
        <v>0.6</v>
      </c>
    </row>
    <row r="465" spans="1:10" ht="15.75" customHeight="1" x14ac:dyDescent="0.2">
      <c r="A465" s="17" t="s">
        <v>34</v>
      </c>
      <c r="C465" s="17">
        <v>14</v>
      </c>
      <c r="D465" s="17">
        <v>1</v>
      </c>
      <c r="H465" s="17">
        <v>10.9</v>
      </c>
      <c r="I465" s="27">
        <v>47.585544830000003</v>
      </c>
      <c r="J465" s="17">
        <v>0.1</v>
      </c>
    </row>
    <row r="466" spans="1:10" ht="15.75" customHeight="1" x14ac:dyDescent="0.2">
      <c r="A466" s="17" t="s">
        <v>34</v>
      </c>
      <c r="C466" s="17">
        <v>15</v>
      </c>
      <c r="D466" s="17">
        <v>1</v>
      </c>
      <c r="H466" s="17">
        <v>11.5</v>
      </c>
      <c r="I466" s="27">
        <v>49.825296549999997</v>
      </c>
      <c r="J466" s="17">
        <v>0.1</v>
      </c>
    </row>
    <row r="467" spans="1:10" ht="15.75" customHeight="1" x14ac:dyDescent="0.2">
      <c r="A467" s="17" t="s">
        <v>34</v>
      </c>
      <c r="C467" s="17">
        <v>16</v>
      </c>
      <c r="D467" s="17">
        <v>1</v>
      </c>
      <c r="H467" s="17">
        <v>10.4</v>
      </c>
      <c r="I467" s="27">
        <v>37.683906210000004</v>
      </c>
      <c r="J467" s="17">
        <v>0.3</v>
      </c>
    </row>
    <row r="468" spans="1:10" ht="15.75" customHeight="1" x14ac:dyDescent="0.2">
      <c r="A468" s="17" t="s">
        <v>34</v>
      </c>
      <c r="C468" s="17">
        <v>17</v>
      </c>
      <c r="D468" s="17">
        <v>1</v>
      </c>
      <c r="H468" s="17">
        <v>10.6</v>
      </c>
      <c r="I468" s="27">
        <v>46.751062070000003</v>
      </c>
      <c r="J468" s="17">
        <v>0.2</v>
      </c>
    </row>
    <row r="469" spans="1:10" ht="15.75" customHeight="1" x14ac:dyDescent="0.2">
      <c r="A469" s="17" t="s">
        <v>34</v>
      </c>
      <c r="C469" s="17">
        <v>18</v>
      </c>
      <c r="D469" s="17">
        <v>1</v>
      </c>
      <c r="H469" s="17">
        <v>11.1</v>
      </c>
      <c r="I469" s="27">
        <v>44.511310340000001</v>
      </c>
      <c r="J469" s="17">
        <v>0</v>
      </c>
    </row>
    <row r="470" spans="1:10" ht="15.75" customHeight="1" x14ac:dyDescent="0.2">
      <c r="A470" s="17" t="s">
        <v>34</v>
      </c>
      <c r="C470" s="17">
        <v>19</v>
      </c>
      <c r="D470" s="17">
        <v>1</v>
      </c>
      <c r="H470" s="17">
        <v>10.7</v>
      </c>
      <c r="I470" s="27">
        <v>46.301331490000003</v>
      </c>
      <c r="J470" s="17">
        <v>0.2</v>
      </c>
    </row>
    <row r="471" spans="1:10" ht="15.75" customHeight="1" x14ac:dyDescent="0.2">
      <c r="A471" s="17" t="s">
        <v>34</v>
      </c>
      <c r="C471" s="17">
        <v>20</v>
      </c>
      <c r="D471" s="17">
        <v>1</v>
      </c>
      <c r="H471" s="17">
        <v>10.7</v>
      </c>
      <c r="I471" s="27">
        <v>33.980805519999997</v>
      </c>
      <c r="J471" s="17">
        <v>0</v>
      </c>
    </row>
    <row r="472" spans="1:10" ht="15.75" customHeight="1" x14ac:dyDescent="0.2">
      <c r="A472" s="17" t="s">
        <v>34</v>
      </c>
      <c r="C472" s="17">
        <v>21</v>
      </c>
      <c r="D472" s="17">
        <v>1</v>
      </c>
      <c r="H472" s="17">
        <v>10.9</v>
      </c>
      <c r="I472" s="27">
        <v>51.551006899999997</v>
      </c>
      <c r="J472" s="17">
        <v>0.3</v>
      </c>
    </row>
    <row r="473" spans="1:10" ht="15.75" customHeight="1" x14ac:dyDescent="0.2">
      <c r="A473" s="17" t="s">
        <v>34</v>
      </c>
      <c r="C473" s="17">
        <v>22</v>
      </c>
      <c r="D473" s="17">
        <v>1</v>
      </c>
      <c r="H473" s="17">
        <v>10.9</v>
      </c>
      <c r="I473" s="27">
        <v>44.214902070000001</v>
      </c>
      <c r="J473" s="17">
        <v>0</v>
      </c>
    </row>
    <row r="474" spans="1:10" ht="15.75" customHeight="1" x14ac:dyDescent="0.2">
      <c r="A474" s="17" t="s">
        <v>34</v>
      </c>
      <c r="C474" s="17">
        <v>23</v>
      </c>
      <c r="D474" s="17">
        <v>1</v>
      </c>
      <c r="H474" s="17">
        <v>10.6</v>
      </c>
      <c r="I474" s="27">
        <v>44.960595859999998</v>
      </c>
      <c r="J474" s="17">
        <v>0.7</v>
      </c>
    </row>
    <row r="475" spans="1:10" ht="15.75" customHeight="1" x14ac:dyDescent="0.2">
      <c r="A475" s="17" t="s">
        <v>34</v>
      </c>
      <c r="C475" s="17">
        <v>24</v>
      </c>
      <c r="D475" s="17">
        <v>1</v>
      </c>
      <c r="H475" s="17">
        <v>11.9</v>
      </c>
      <c r="I475" s="27">
        <v>41.366089199999998</v>
      </c>
      <c r="J475" s="17">
        <v>0.8</v>
      </c>
    </row>
    <row r="476" spans="1:10" ht="15.75" customHeight="1" x14ac:dyDescent="0.2">
      <c r="A476" s="17" t="s">
        <v>34</v>
      </c>
      <c r="C476" s="17">
        <v>25</v>
      </c>
      <c r="D476" s="17">
        <v>1</v>
      </c>
      <c r="H476" s="17">
        <v>10.7</v>
      </c>
      <c r="I476" s="27">
        <v>41.730813789999999</v>
      </c>
      <c r="J476" s="17">
        <v>0.6</v>
      </c>
    </row>
    <row r="477" spans="1:10" ht="15.75" customHeight="1" x14ac:dyDescent="0.2">
      <c r="A477" s="17" t="s">
        <v>34</v>
      </c>
      <c r="C477" s="17">
        <v>26</v>
      </c>
      <c r="D477" s="17">
        <v>1</v>
      </c>
      <c r="H477" s="17">
        <v>11.4</v>
      </c>
      <c r="I477" s="27">
        <v>50.275917239999998</v>
      </c>
      <c r="J477" s="17">
        <v>0.4</v>
      </c>
    </row>
    <row r="478" spans="1:10" ht="15.75" customHeight="1" x14ac:dyDescent="0.2">
      <c r="A478" s="17" t="s">
        <v>34</v>
      </c>
      <c r="C478" s="17">
        <v>27</v>
      </c>
      <c r="D478" s="17">
        <v>1</v>
      </c>
      <c r="H478" s="17">
        <v>11.5</v>
      </c>
      <c r="I478" s="27">
        <v>51.991613790000002</v>
      </c>
      <c r="J478" s="17">
        <v>0.3</v>
      </c>
    </row>
    <row r="479" spans="1:10" ht="15.75" customHeight="1" x14ac:dyDescent="0.2">
      <c r="A479" s="17" t="s">
        <v>34</v>
      </c>
      <c r="C479" s="17">
        <v>28</v>
      </c>
      <c r="D479" s="17">
        <v>1</v>
      </c>
      <c r="H479" s="17">
        <v>11.8</v>
      </c>
      <c r="I479" s="27">
        <v>35.524932409999998</v>
      </c>
      <c r="J479" s="17">
        <v>0.7</v>
      </c>
    </row>
    <row r="480" spans="1:10" ht="15.75" customHeight="1" x14ac:dyDescent="0.2">
      <c r="A480" s="17" t="s">
        <v>34</v>
      </c>
      <c r="C480" s="17">
        <v>1</v>
      </c>
      <c r="D480" s="17">
        <v>2</v>
      </c>
      <c r="H480" s="17">
        <v>11.4</v>
      </c>
      <c r="I480" s="27">
        <v>42.783819770000001</v>
      </c>
      <c r="J480" s="17">
        <v>0.9</v>
      </c>
    </row>
    <row r="481" spans="1:10" ht="15.75" customHeight="1" x14ac:dyDescent="0.2">
      <c r="A481" s="17" t="s">
        <v>34</v>
      </c>
      <c r="C481" s="17">
        <v>2</v>
      </c>
      <c r="D481" s="17">
        <v>2</v>
      </c>
      <c r="H481" s="17">
        <v>11</v>
      </c>
      <c r="I481" s="27">
        <v>39.610114940000003</v>
      </c>
      <c r="J481" s="17">
        <v>0</v>
      </c>
    </row>
    <row r="482" spans="1:10" ht="15.75" customHeight="1" x14ac:dyDescent="0.2">
      <c r="A482" s="17" t="s">
        <v>34</v>
      </c>
      <c r="C482" s="17">
        <v>3</v>
      </c>
      <c r="D482" s="17">
        <v>2</v>
      </c>
      <c r="H482" s="17">
        <v>12.8</v>
      </c>
      <c r="I482" s="27">
        <v>34.151930110000002</v>
      </c>
      <c r="J482" s="17">
        <v>0</v>
      </c>
    </row>
    <row r="483" spans="1:10" ht="15.75" customHeight="1" x14ac:dyDescent="0.2">
      <c r="A483" s="17" t="s">
        <v>34</v>
      </c>
      <c r="C483" s="17">
        <v>4</v>
      </c>
      <c r="D483" s="17">
        <v>2</v>
      </c>
      <c r="H483" s="17">
        <v>10.6</v>
      </c>
      <c r="I483" s="27">
        <v>40.981782070000001</v>
      </c>
      <c r="J483" s="17">
        <v>0</v>
      </c>
    </row>
    <row r="484" spans="1:10" ht="15.75" customHeight="1" x14ac:dyDescent="0.2">
      <c r="A484" s="17" t="s">
        <v>34</v>
      </c>
      <c r="C484" s="17">
        <v>5</v>
      </c>
      <c r="D484" s="17">
        <v>2</v>
      </c>
      <c r="H484" s="17">
        <v>10.5</v>
      </c>
      <c r="I484" s="27">
        <v>38.637664370000003</v>
      </c>
      <c r="J484" s="17">
        <v>0.2</v>
      </c>
    </row>
    <row r="485" spans="1:10" ht="15.75" customHeight="1" x14ac:dyDescent="0.2">
      <c r="A485" s="17" t="s">
        <v>34</v>
      </c>
      <c r="C485" s="17">
        <v>6</v>
      </c>
      <c r="D485" s="17">
        <v>2</v>
      </c>
      <c r="H485" s="17">
        <v>10.6</v>
      </c>
      <c r="I485" s="27">
        <v>48.342587590000001</v>
      </c>
      <c r="J485" s="17">
        <v>0.5</v>
      </c>
    </row>
    <row r="486" spans="1:10" ht="15.75" customHeight="1" x14ac:dyDescent="0.2">
      <c r="A486" s="17" t="s">
        <v>34</v>
      </c>
      <c r="C486" s="17">
        <v>7</v>
      </c>
      <c r="D486" s="17">
        <v>2</v>
      </c>
      <c r="H486" s="17">
        <v>10.9</v>
      </c>
      <c r="I486" s="27">
        <v>44.809721379999999</v>
      </c>
      <c r="J486" s="17">
        <v>0.4</v>
      </c>
    </row>
    <row r="487" spans="1:10" ht="15.75" customHeight="1" x14ac:dyDescent="0.2">
      <c r="A487" s="17" t="s">
        <v>34</v>
      </c>
      <c r="C487" s="17">
        <v>8</v>
      </c>
      <c r="D487" s="17">
        <v>2</v>
      </c>
      <c r="H487" s="17">
        <v>10.5</v>
      </c>
      <c r="I487" s="27">
        <v>42.620928739999997</v>
      </c>
      <c r="J487" s="17">
        <v>0</v>
      </c>
    </row>
    <row r="488" spans="1:10" ht="15.75" customHeight="1" x14ac:dyDescent="0.2">
      <c r="A488" s="17" t="s">
        <v>34</v>
      </c>
      <c r="C488" s="17">
        <v>9</v>
      </c>
      <c r="D488" s="17">
        <v>2</v>
      </c>
      <c r="H488" s="17">
        <v>10.9</v>
      </c>
      <c r="I488" s="27">
        <v>43.620082760000003</v>
      </c>
      <c r="J488" s="17">
        <v>0.1</v>
      </c>
    </row>
    <row r="489" spans="1:10" ht="15.75" customHeight="1" x14ac:dyDescent="0.2">
      <c r="A489" s="17" t="s">
        <v>34</v>
      </c>
      <c r="C489" s="17">
        <v>10</v>
      </c>
      <c r="D489" s="17">
        <v>2</v>
      </c>
      <c r="H489" s="17">
        <v>11.9</v>
      </c>
      <c r="I489" s="27">
        <v>43.130519540000002</v>
      </c>
      <c r="J489" s="17">
        <v>0.1</v>
      </c>
    </row>
    <row r="490" spans="1:10" ht="15.75" customHeight="1" x14ac:dyDescent="0.2">
      <c r="A490" s="17" t="s">
        <v>34</v>
      </c>
      <c r="C490" s="17">
        <v>11</v>
      </c>
      <c r="D490" s="17">
        <v>2</v>
      </c>
      <c r="H490" s="17">
        <v>10.9</v>
      </c>
      <c r="I490" s="27">
        <v>47.982091029999999</v>
      </c>
      <c r="J490" s="17">
        <v>0</v>
      </c>
    </row>
    <row r="491" spans="1:10" ht="15.75" customHeight="1" x14ac:dyDescent="0.2">
      <c r="A491" s="17" t="s">
        <v>34</v>
      </c>
      <c r="C491" s="17">
        <v>12</v>
      </c>
      <c r="D491" s="17">
        <v>2</v>
      </c>
      <c r="H491" s="17">
        <v>11.3</v>
      </c>
      <c r="I491" s="27">
        <v>46.187619310000002</v>
      </c>
      <c r="J491" s="17">
        <v>0</v>
      </c>
    </row>
    <row r="492" spans="1:10" ht="15.75" customHeight="1" x14ac:dyDescent="0.2">
      <c r="A492" s="17" t="s">
        <v>34</v>
      </c>
      <c r="C492" s="17">
        <v>13</v>
      </c>
      <c r="D492" s="17">
        <v>2</v>
      </c>
      <c r="H492" s="17">
        <v>11.3</v>
      </c>
      <c r="I492" s="27">
        <v>45.200704369999997</v>
      </c>
      <c r="J492" s="17">
        <v>0</v>
      </c>
    </row>
    <row r="493" spans="1:10" ht="15.75" customHeight="1" x14ac:dyDescent="0.2">
      <c r="A493" s="17" t="s">
        <v>34</v>
      </c>
      <c r="C493" s="17">
        <v>14</v>
      </c>
      <c r="D493" s="17">
        <v>2</v>
      </c>
      <c r="H493" s="17">
        <v>11</v>
      </c>
      <c r="I493" s="27">
        <v>31.68809195</v>
      </c>
      <c r="J493" s="17">
        <v>0</v>
      </c>
    </row>
    <row r="494" spans="1:10" ht="15.75" customHeight="1" x14ac:dyDescent="0.2">
      <c r="A494" s="17" t="s">
        <v>34</v>
      </c>
      <c r="C494" s="17">
        <v>15</v>
      </c>
      <c r="D494" s="17">
        <v>2</v>
      </c>
      <c r="H494" s="17">
        <v>10.8</v>
      </c>
      <c r="I494" s="27">
        <v>30.766822990000001</v>
      </c>
      <c r="J494" s="17">
        <v>0.3</v>
      </c>
    </row>
    <row r="495" spans="1:10" ht="15.75" customHeight="1" x14ac:dyDescent="0.2">
      <c r="A495" s="17" t="s">
        <v>34</v>
      </c>
      <c r="C495" s="17">
        <v>16</v>
      </c>
      <c r="D495" s="17">
        <v>2</v>
      </c>
      <c r="H495" s="17">
        <v>10.6</v>
      </c>
      <c r="I495" s="27">
        <v>43.965892410000002</v>
      </c>
      <c r="J495" s="17">
        <v>0.4</v>
      </c>
    </row>
    <row r="496" spans="1:10" ht="15.75" customHeight="1" x14ac:dyDescent="0.2">
      <c r="A496" s="17" t="s">
        <v>34</v>
      </c>
      <c r="C496" s="17">
        <v>17</v>
      </c>
      <c r="D496" s="17">
        <v>2</v>
      </c>
      <c r="H496" s="17">
        <v>10.8</v>
      </c>
      <c r="I496" s="27">
        <v>47.241960460000001</v>
      </c>
      <c r="J496" s="17">
        <v>0.3</v>
      </c>
    </row>
    <row r="497" spans="1:10" ht="15.75" customHeight="1" x14ac:dyDescent="0.2">
      <c r="A497" s="17" t="s">
        <v>34</v>
      </c>
      <c r="C497" s="17">
        <v>18</v>
      </c>
      <c r="D497" s="17">
        <v>2</v>
      </c>
      <c r="H497" s="17">
        <v>10.7</v>
      </c>
      <c r="I497" s="27">
        <v>31.59618759</v>
      </c>
      <c r="J497" s="17">
        <v>0.1</v>
      </c>
    </row>
    <row r="498" spans="1:10" ht="15.75" customHeight="1" x14ac:dyDescent="0.2">
      <c r="A498" s="17" t="s">
        <v>34</v>
      </c>
      <c r="C498" s="17">
        <v>19</v>
      </c>
      <c r="D498" s="17">
        <v>2</v>
      </c>
      <c r="H498" s="17">
        <v>10.7</v>
      </c>
      <c r="I498" s="27">
        <v>28.217978850000002</v>
      </c>
      <c r="J498" s="17">
        <v>0</v>
      </c>
    </row>
    <row r="499" spans="1:10" ht="15.75" customHeight="1" x14ac:dyDescent="0.2">
      <c r="A499" s="17" t="s">
        <v>34</v>
      </c>
      <c r="C499" s="17">
        <v>20</v>
      </c>
      <c r="D499" s="17">
        <v>2</v>
      </c>
      <c r="H499" s="17">
        <v>10.4</v>
      </c>
      <c r="I499" s="27">
        <v>30.70540506</v>
      </c>
      <c r="J499" s="17">
        <v>0</v>
      </c>
    </row>
    <row r="500" spans="1:10" ht="15.75" customHeight="1" x14ac:dyDescent="0.2">
      <c r="A500" s="17" t="s">
        <v>34</v>
      </c>
      <c r="C500" s="17">
        <v>21</v>
      </c>
      <c r="D500" s="17">
        <v>2</v>
      </c>
      <c r="H500" s="17">
        <v>10.7</v>
      </c>
      <c r="I500" s="27">
        <v>43.320559080000002</v>
      </c>
      <c r="J500" s="17">
        <v>0.2</v>
      </c>
    </row>
    <row r="501" spans="1:10" ht="15.75" customHeight="1" x14ac:dyDescent="0.2">
      <c r="A501" s="17" t="s">
        <v>34</v>
      </c>
      <c r="C501" s="17">
        <v>22</v>
      </c>
      <c r="D501" s="17">
        <v>2</v>
      </c>
      <c r="H501" s="17">
        <v>11.1</v>
      </c>
      <c r="I501" s="27">
        <v>43.917826210000001</v>
      </c>
      <c r="J501" s="17">
        <v>0.7</v>
      </c>
    </row>
    <row r="502" spans="1:10" ht="15.75" customHeight="1" x14ac:dyDescent="0.2">
      <c r="A502" s="17" t="s">
        <v>34</v>
      </c>
      <c r="C502" s="17">
        <v>23</v>
      </c>
      <c r="D502" s="17">
        <v>2</v>
      </c>
      <c r="H502" s="17">
        <v>11.4</v>
      </c>
      <c r="I502" s="27">
        <v>42.192338390000003</v>
      </c>
      <c r="J502" s="17">
        <v>0</v>
      </c>
    </row>
    <row r="503" spans="1:10" ht="15.75" customHeight="1" x14ac:dyDescent="0.2">
      <c r="A503" s="17" t="s">
        <v>34</v>
      </c>
      <c r="C503" s="17">
        <v>24</v>
      </c>
      <c r="D503" s="17">
        <v>2</v>
      </c>
      <c r="H503" s="17">
        <v>10.9</v>
      </c>
      <c r="I503" s="27">
        <v>44.611448279999998</v>
      </c>
      <c r="J503" s="17">
        <v>0.2</v>
      </c>
    </row>
    <row r="504" spans="1:10" ht="15.75" customHeight="1" x14ac:dyDescent="0.2">
      <c r="A504" s="17" t="s">
        <v>34</v>
      </c>
      <c r="C504" s="17">
        <v>25</v>
      </c>
      <c r="D504" s="17">
        <v>2</v>
      </c>
      <c r="H504" s="17">
        <v>10.9</v>
      </c>
      <c r="I504" s="27">
        <v>37.077070339999999</v>
      </c>
      <c r="J504" s="17">
        <v>0.1</v>
      </c>
    </row>
    <row r="505" spans="1:10" ht="15.75" customHeight="1" x14ac:dyDescent="0.2">
      <c r="A505" s="17" t="s">
        <v>34</v>
      </c>
      <c r="C505" s="17">
        <v>26</v>
      </c>
      <c r="D505" s="17">
        <v>2</v>
      </c>
      <c r="H505" s="17">
        <v>11.3</v>
      </c>
      <c r="I505" s="27">
        <v>43.029491489999998</v>
      </c>
      <c r="J505" s="17">
        <v>0.2</v>
      </c>
    </row>
    <row r="506" spans="1:10" ht="15.75" customHeight="1" x14ac:dyDescent="0.2">
      <c r="A506" s="17" t="s">
        <v>34</v>
      </c>
      <c r="C506" s="17">
        <v>27</v>
      </c>
      <c r="D506" s="17">
        <v>2</v>
      </c>
      <c r="H506" s="17">
        <v>11.4</v>
      </c>
      <c r="I506" s="27">
        <v>43.178140689999999</v>
      </c>
      <c r="J506" s="17">
        <v>0.4</v>
      </c>
    </row>
    <row r="507" spans="1:10" ht="15.75" customHeight="1" x14ac:dyDescent="0.2">
      <c r="A507" s="17" t="s">
        <v>34</v>
      </c>
      <c r="C507" s="17">
        <v>28</v>
      </c>
      <c r="D507" s="17">
        <v>2</v>
      </c>
      <c r="H507" s="17">
        <v>12.2</v>
      </c>
      <c r="I507" s="27">
        <v>30.870076319999999</v>
      </c>
      <c r="J507" s="17">
        <v>0</v>
      </c>
    </row>
    <row r="508" spans="1:10" ht="15.75" customHeight="1" x14ac:dyDescent="0.2">
      <c r="A508" s="17" t="s">
        <v>34</v>
      </c>
      <c r="C508" s="17">
        <v>1</v>
      </c>
      <c r="D508" s="17">
        <v>3</v>
      </c>
      <c r="H508" s="17">
        <v>10.8</v>
      </c>
      <c r="I508" s="27">
        <v>47.043464829999998</v>
      </c>
      <c r="J508" s="17">
        <v>0.5</v>
      </c>
    </row>
    <row r="509" spans="1:10" ht="15.75" customHeight="1" x14ac:dyDescent="0.2">
      <c r="A509" s="17" t="s">
        <v>34</v>
      </c>
      <c r="C509" s="17">
        <v>2</v>
      </c>
      <c r="D509" s="17">
        <v>3</v>
      </c>
      <c r="H509" s="17">
        <v>11.5</v>
      </c>
      <c r="I509" s="27">
        <v>50.219172409999999</v>
      </c>
      <c r="J509" s="17">
        <v>0.3</v>
      </c>
    </row>
    <row r="510" spans="1:10" ht="15.75" customHeight="1" x14ac:dyDescent="0.2">
      <c r="A510" s="17" t="s">
        <v>34</v>
      </c>
      <c r="C510" s="17">
        <v>3</v>
      </c>
      <c r="D510" s="17">
        <v>3</v>
      </c>
      <c r="H510" s="17">
        <v>10.6</v>
      </c>
      <c r="I510" s="27">
        <v>37.599790339999998</v>
      </c>
      <c r="J510" s="17">
        <v>0</v>
      </c>
    </row>
    <row r="511" spans="1:10" ht="15.75" customHeight="1" x14ac:dyDescent="0.2">
      <c r="A511" s="17" t="s">
        <v>34</v>
      </c>
      <c r="C511" s="17">
        <v>4</v>
      </c>
      <c r="D511" s="17">
        <v>3</v>
      </c>
      <c r="H511" s="17">
        <v>10.5</v>
      </c>
      <c r="I511" s="27">
        <v>43.019255170000001</v>
      </c>
      <c r="J511" s="17">
        <v>0.9</v>
      </c>
    </row>
    <row r="512" spans="1:10" ht="15.75" customHeight="1" x14ac:dyDescent="0.2">
      <c r="A512" s="17" t="s">
        <v>34</v>
      </c>
      <c r="C512" s="17">
        <v>5</v>
      </c>
      <c r="D512" s="17">
        <v>3</v>
      </c>
      <c r="H512" s="17">
        <v>11.5</v>
      </c>
      <c r="I512" s="27">
        <v>45.295724139999997</v>
      </c>
      <c r="J512" s="17">
        <v>0.1</v>
      </c>
    </row>
    <row r="513" spans="1:10" ht="15.75" customHeight="1" x14ac:dyDescent="0.2">
      <c r="A513" s="17" t="s">
        <v>34</v>
      </c>
      <c r="C513" s="17">
        <v>6</v>
      </c>
      <c r="D513" s="17">
        <v>3</v>
      </c>
      <c r="H513" s="17">
        <v>10.9</v>
      </c>
      <c r="I513" s="27">
        <v>50.163095169999998</v>
      </c>
      <c r="J513" s="17">
        <v>0.5</v>
      </c>
    </row>
    <row r="514" spans="1:10" ht="15.75" customHeight="1" x14ac:dyDescent="0.2">
      <c r="A514" s="17" t="s">
        <v>34</v>
      </c>
      <c r="C514" s="17">
        <v>7</v>
      </c>
      <c r="D514" s="17">
        <v>3</v>
      </c>
      <c r="H514" s="17">
        <v>10.9</v>
      </c>
      <c r="I514" s="27">
        <v>53.137191719999997</v>
      </c>
      <c r="J514" s="17">
        <v>0</v>
      </c>
    </row>
    <row r="515" spans="1:10" ht="15.75" customHeight="1" x14ac:dyDescent="0.2">
      <c r="A515" s="17" t="s">
        <v>34</v>
      </c>
      <c r="C515" s="17">
        <v>8</v>
      </c>
      <c r="D515" s="17">
        <v>3</v>
      </c>
      <c r="H515" s="17">
        <v>10.9</v>
      </c>
      <c r="I515" s="27">
        <v>50.361368280000001</v>
      </c>
      <c r="J515" s="17">
        <v>0.1</v>
      </c>
    </row>
    <row r="516" spans="1:10" ht="15.75" customHeight="1" x14ac:dyDescent="0.2">
      <c r="A516" s="17" t="s">
        <v>34</v>
      </c>
      <c r="C516" s="17">
        <v>9</v>
      </c>
      <c r="D516" s="17">
        <v>3</v>
      </c>
      <c r="H516" s="17">
        <v>11</v>
      </c>
      <c r="I516" s="27">
        <v>37.629609199999997</v>
      </c>
      <c r="J516" s="17">
        <v>0</v>
      </c>
    </row>
    <row r="517" spans="1:10" ht="15.75" customHeight="1" x14ac:dyDescent="0.2">
      <c r="A517" s="17" t="s">
        <v>34</v>
      </c>
      <c r="C517" s="17">
        <v>10</v>
      </c>
      <c r="D517" s="17">
        <v>3</v>
      </c>
      <c r="H517" s="17">
        <v>10.7</v>
      </c>
      <c r="I517" s="27">
        <v>39.147477700000003</v>
      </c>
      <c r="J517" s="17">
        <v>0</v>
      </c>
    </row>
    <row r="518" spans="1:10" ht="15.75" customHeight="1" x14ac:dyDescent="0.2">
      <c r="A518" s="17" t="s">
        <v>34</v>
      </c>
      <c r="C518" s="17">
        <v>11</v>
      </c>
      <c r="D518" s="17">
        <v>3</v>
      </c>
      <c r="H518" s="17">
        <v>10.5</v>
      </c>
      <c r="I518" s="27">
        <v>31.866114939999999</v>
      </c>
      <c r="J518" s="17">
        <v>0.1</v>
      </c>
    </row>
    <row r="519" spans="1:10" ht="15.75" customHeight="1" x14ac:dyDescent="0.2">
      <c r="A519" s="17" t="s">
        <v>34</v>
      </c>
      <c r="C519" s="17">
        <v>12</v>
      </c>
      <c r="D519" s="17">
        <v>3</v>
      </c>
      <c r="H519" s="17">
        <v>10.7</v>
      </c>
      <c r="I519" s="27">
        <v>47.69235862</v>
      </c>
      <c r="J519" s="17">
        <v>0</v>
      </c>
    </row>
    <row r="520" spans="1:10" ht="15.75" customHeight="1" x14ac:dyDescent="0.2">
      <c r="A520" s="17" t="s">
        <v>34</v>
      </c>
      <c r="C520" s="17">
        <v>13</v>
      </c>
      <c r="D520" s="17">
        <v>3</v>
      </c>
      <c r="H520" s="17">
        <v>10.6</v>
      </c>
      <c r="I520" s="27">
        <v>51.724579310000003</v>
      </c>
      <c r="J520" s="17">
        <v>0.1</v>
      </c>
    </row>
    <row r="521" spans="1:10" ht="15.75" customHeight="1" x14ac:dyDescent="0.2">
      <c r="A521" s="17" t="s">
        <v>34</v>
      </c>
      <c r="C521" s="17">
        <v>14</v>
      </c>
      <c r="D521" s="17">
        <v>3</v>
      </c>
      <c r="H521" s="17">
        <v>11.2</v>
      </c>
      <c r="I521" s="27">
        <v>48.215746209999999</v>
      </c>
      <c r="J521" s="17">
        <v>0.3</v>
      </c>
    </row>
    <row r="522" spans="1:10" ht="15.75" customHeight="1" x14ac:dyDescent="0.2">
      <c r="A522" s="17" t="s">
        <v>34</v>
      </c>
      <c r="C522" s="17">
        <v>15</v>
      </c>
      <c r="D522" s="17">
        <v>3</v>
      </c>
      <c r="H522" s="17">
        <v>11.2</v>
      </c>
      <c r="I522" s="27">
        <v>39.521103449999998</v>
      </c>
      <c r="J522" s="17">
        <v>0</v>
      </c>
    </row>
    <row r="523" spans="1:10" ht="15.75" customHeight="1" x14ac:dyDescent="0.2">
      <c r="A523" s="17" t="s">
        <v>34</v>
      </c>
      <c r="C523" s="17">
        <v>16</v>
      </c>
      <c r="D523" s="17">
        <v>3</v>
      </c>
      <c r="H523" s="17">
        <v>11.3</v>
      </c>
      <c r="I523" s="27">
        <v>53.293406900000001</v>
      </c>
      <c r="J523" s="17">
        <v>0.3</v>
      </c>
    </row>
    <row r="524" spans="1:10" ht="15.75" customHeight="1" x14ac:dyDescent="0.2">
      <c r="A524" s="17" t="s">
        <v>34</v>
      </c>
      <c r="C524" s="17">
        <v>17</v>
      </c>
      <c r="D524" s="17">
        <v>3</v>
      </c>
      <c r="H524" s="17">
        <v>10.7</v>
      </c>
      <c r="I524" s="27">
        <v>43.7179954</v>
      </c>
      <c r="J524" s="17">
        <v>0.1</v>
      </c>
    </row>
    <row r="525" spans="1:10" ht="15.75" customHeight="1" x14ac:dyDescent="0.2">
      <c r="A525" s="17" t="s">
        <v>34</v>
      </c>
      <c r="C525" s="17">
        <v>18</v>
      </c>
      <c r="D525" s="17">
        <v>3</v>
      </c>
      <c r="H525" s="17">
        <v>11.5</v>
      </c>
      <c r="I525" s="27">
        <v>48.249793099999998</v>
      </c>
      <c r="J525" s="17">
        <v>0.1</v>
      </c>
    </row>
    <row r="526" spans="1:10" ht="15.75" customHeight="1" x14ac:dyDescent="0.2">
      <c r="A526" s="17" t="s">
        <v>34</v>
      </c>
      <c r="C526" s="17">
        <v>19</v>
      </c>
      <c r="D526" s="17">
        <v>3</v>
      </c>
      <c r="H526" s="17">
        <v>10.8</v>
      </c>
      <c r="I526" s="27">
        <v>27.987884139999998</v>
      </c>
      <c r="J526" s="17">
        <v>0.5</v>
      </c>
    </row>
    <row r="527" spans="1:10" ht="15.75" customHeight="1" x14ac:dyDescent="0.2">
      <c r="A527" s="17" t="s">
        <v>34</v>
      </c>
      <c r="C527" s="17">
        <v>20</v>
      </c>
      <c r="D527" s="17">
        <v>3</v>
      </c>
      <c r="H527" s="17">
        <v>11.6</v>
      </c>
      <c r="I527" s="27">
        <v>39.146365060000001</v>
      </c>
      <c r="J527" s="17">
        <v>0.3</v>
      </c>
    </row>
    <row r="528" spans="1:10" ht="15.75" customHeight="1" x14ac:dyDescent="0.2">
      <c r="A528" s="17" t="s">
        <v>34</v>
      </c>
      <c r="C528" s="17">
        <v>21</v>
      </c>
      <c r="D528" s="17">
        <v>3</v>
      </c>
      <c r="H528" s="17">
        <v>10.8</v>
      </c>
      <c r="I528" s="27">
        <v>38.508152639999999</v>
      </c>
      <c r="J528" s="17">
        <v>0.6</v>
      </c>
    </row>
    <row r="529" spans="1:10" ht="15.75" customHeight="1" x14ac:dyDescent="0.2">
      <c r="A529" s="17" t="s">
        <v>34</v>
      </c>
      <c r="C529" s="17">
        <v>22</v>
      </c>
      <c r="D529" s="17">
        <v>3</v>
      </c>
      <c r="H529" s="17">
        <v>11.1</v>
      </c>
      <c r="I529" s="27">
        <v>45.896106670000002</v>
      </c>
      <c r="J529" s="17">
        <v>0.7</v>
      </c>
    </row>
    <row r="530" spans="1:10" ht="15.75" customHeight="1" x14ac:dyDescent="0.2">
      <c r="A530" s="17" t="s">
        <v>34</v>
      </c>
      <c r="C530" s="17">
        <v>23</v>
      </c>
      <c r="D530" s="17">
        <v>3</v>
      </c>
      <c r="H530" s="17">
        <v>10.6</v>
      </c>
      <c r="I530" s="27">
        <v>39.987078619999998</v>
      </c>
      <c r="J530" s="17">
        <v>0.4</v>
      </c>
    </row>
    <row r="531" spans="1:10" ht="15.75" customHeight="1" x14ac:dyDescent="0.2">
      <c r="A531" s="17" t="s">
        <v>34</v>
      </c>
      <c r="C531" s="17">
        <v>24</v>
      </c>
      <c r="D531" s="17">
        <v>3</v>
      </c>
      <c r="H531" s="17">
        <v>10.4</v>
      </c>
      <c r="I531" s="27">
        <v>31.901719539999998</v>
      </c>
      <c r="J531" s="17">
        <v>0.1</v>
      </c>
    </row>
    <row r="532" spans="1:10" ht="15.75" customHeight="1" x14ac:dyDescent="0.2">
      <c r="A532" s="17" t="s">
        <v>34</v>
      </c>
      <c r="C532" s="17">
        <v>25</v>
      </c>
      <c r="D532" s="17">
        <v>3</v>
      </c>
      <c r="H532" s="17">
        <v>12.2</v>
      </c>
      <c r="I532" s="27">
        <v>29.50241471</v>
      </c>
      <c r="J532" s="17">
        <v>0</v>
      </c>
    </row>
    <row r="533" spans="1:10" ht="15.75" customHeight="1" x14ac:dyDescent="0.2">
      <c r="A533" s="17" t="s">
        <v>34</v>
      </c>
      <c r="C533" s="17">
        <v>26</v>
      </c>
      <c r="D533" s="17">
        <v>3</v>
      </c>
      <c r="H533" s="17">
        <v>11.4</v>
      </c>
      <c r="I533" s="27">
        <v>48.501473099999998</v>
      </c>
      <c r="J533" s="17">
        <v>0</v>
      </c>
    </row>
    <row r="534" spans="1:10" ht="15.75" customHeight="1" x14ac:dyDescent="0.2">
      <c r="A534" s="17" t="s">
        <v>34</v>
      </c>
      <c r="C534" s="17">
        <v>27</v>
      </c>
      <c r="D534" s="17">
        <v>3</v>
      </c>
      <c r="H534" s="17">
        <v>12.8</v>
      </c>
      <c r="I534" s="27">
        <v>24.061587129999999</v>
      </c>
      <c r="J534" s="17">
        <v>0</v>
      </c>
    </row>
    <row r="535" spans="1:10" ht="15.75" customHeight="1" x14ac:dyDescent="0.2">
      <c r="A535" s="17" t="s">
        <v>34</v>
      </c>
      <c r="C535" s="17">
        <v>28</v>
      </c>
      <c r="D535" s="17">
        <v>3</v>
      </c>
      <c r="H535" s="17">
        <v>11.4</v>
      </c>
      <c r="I535" s="27">
        <v>49.487275400000001</v>
      </c>
      <c r="J535" s="17">
        <v>0.1</v>
      </c>
    </row>
    <row r="536" spans="1:10" ht="15.75" customHeight="1" x14ac:dyDescent="0.2">
      <c r="A536" s="17" t="s">
        <v>34</v>
      </c>
      <c r="C536" s="17">
        <v>1</v>
      </c>
      <c r="D536" s="17">
        <v>4</v>
      </c>
      <c r="H536" s="17">
        <v>11.1</v>
      </c>
      <c r="I536" s="27">
        <v>42.928685979999997</v>
      </c>
      <c r="J536" s="17">
        <v>0.7</v>
      </c>
    </row>
    <row r="537" spans="1:10" ht="15.75" customHeight="1" x14ac:dyDescent="0.2">
      <c r="A537" s="17" t="s">
        <v>34</v>
      </c>
      <c r="C537" s="17">
        <v>2</v>
      </c>
      <c r="D537" s="17">
        <v>4</v>
      </c>
      <c r="H537" s="17">
        <v>10.4</v>
      </c>
      <c r="I537" s="27">
        <v>30.904790800000001</v>
      </c>
      <c r="J537" s="17">
        <v>0.1</v>
      </c>
    </row>
    <row r="538" spans="1:10" ht="15.75" customHeight="1" x14ac:dyDescent="0.2">
      <c r="A538" s="17" t="s">
        <v>34</v>
      </c>
      <c r="C538" s="17">
        <v>3</v>
      </c>
      <c r="D538" s="17">
        <v>4</v>
      </c>
      <c r="H538" s="17">
        <v>10.4</v>
      </c>
      <c r="I538" s="27">
        <v>37.88329195</v>
      </c>
      <c r="J538" s="17">
        <v>0.5</v>
      </c>
    </row>
    <row r="539" spans="1:10" ht="15.75" customHeight="1" x14ac:dyDescent="0.2">
      <c r="A539" s="17" t="s">
        <v>34</v>
      </c>
      <c r="C539" s="17">
        <v>4</v>
      </c>
      <c r="D539" s="17">
        <v>4</v>
      </c>
      <c r="H539" s="17">
        <v>10.6</v>
      </c>
      <c r="I539" s="27">
        <v>39.987078619999998</v>
      </c>
      <c r="J539" s="17">
        <v>0</v>
      </c>
    </row>
    <row r="540" spans="1:10" ht="15.75" customHeight="1" x14ac:dyDescent="0.2">
      <c r="A540" s="17" t="s">
        <v>34</v>
      </c>
      <c r="C540" s="17">
        <v>5</v>
      </c>
      <c r="D540" s="17">
        <v>4</v>
      </c>
      <c r="H540" s="17">
        <v>10.5</v>
      </c>
      <c r="I540" s="27">
        <v>44.015071259999999</v>
      </c>
      <c r="J540" s="17">
        <v>0.1</v>
      </c>
    </row>
    <row r="541" spans="1:10" ht="15.75" customHeight="1" x14ac:dyDescent="0.2">
      <c r="A541" s="17" t="s">
        <v>34</v>
      </c>
      <c r="C541" s="17">
        <v>6</v>
      </c>
      <c r="D541" s="17">
        <v>4</v>
      </c>
      <c r="H541" s="17">
        <v>10.6</v>
      </c>
      <c r="I541" s="27">
        <v>48.740468970000002</v>
      </c>
      <c r="J541" s="17">
        <v>0.1</v>
      </c>
    </row>
    <row r="542" spans="1:10" ht="15.75" customHeight="1" x14ac:dyDescent="0.2">
      <c r="A542" s="17" t="s">
        <v>34</v>
      </c>
      <c r="C542" s="17">
        <v>7</v>
      </c>
      <c r="D542" s="17">
        <v>4</v>
      </c>
      <c r="H542" s="17">
        <v>10.5</v>
      </c>
      <c r="I542" s="27">
        <v>58.952312640000002</v>
      </c>
      <c r="J542" s="17">
        <v>0</v>
      </c>
    </row>
    <row r="543" spans="1:10" ht="15.75" customHeight="1" x14ac:dyDescent="0.2">
      <c r="A543" s="17" t="s">
        <v>34</v>
      </c>
      <c r="C543" s="17">
        <v>8</v>
      </c>
      <c r="D543" s="17">
        <v>4</v>
      </c>
      <c r="H543" s="17">
        <v>11.5</v>
      </c>
      <c r="I543" s="27">
        <v>41.947779310000001</v>
      </c>
      <c r="J543" s="17">
        <v>0.2</v>
      </c>
    </row>
    <row r="544" spans="1:10" ht="15.75" customHeight="1" x14ac:dyDescent="0.2">
      <c r="A544" s="17" t="s">
        <v>34</v>
      </c>
      <c r="C544" s="17">
        <v>9</v>
      </c>
      <c r="D544" s="17">
        <v>4</v>
      </c>
      <c r="H544" s="17">
        <v>10.6</v>
      </c>
      <c r="I544" s="27">
        <v>48.740468970000002</v>
      </c>
      <c r="J544" s="17">
        <v>0.5</v>
      </c>
    </row>
    <row r="545" spans="1:10" ht="15.75" customHeight="1" x14ac:dyDescent="0.2">
      <c r="A545" s="17" t="s">
        <v>34</v>
      </c>
      <c r="C545" s="17">
        <v>10</v>
      </c>
      <c r="D545" s="17">
        <v>4</v>
      </c>
      <c r="H545" s="17">
        <v>11</v>
      </c>
      <c r="I545" s="27">
        <v>55.850262069999999</v>
      </c>
      <c r="J545" s="17">
        <v>0</v>
      </c>
    </row>
    <row r="546" spans="1:10" ht="15.75" customHeight="1" x14ac:dyDescent="0.2">
      <c r="A546" s="17" t="s">
        <v>34</v>
      </c>
      <c r="C546" s="17">
        <v>11</v>
      </c>
      <c r="D546" s="17">
        <v>4</v>
      </c>
      <c r="H546" s="17">
        <v>11.7</v>
      </c>
      <c r="I546" s="27">
        <v>49.516204139999999</v>
      </c>
      <c r="J546" s="17">
        <v>0</v>
      </c>
    </row>
    <row r="547" spans="1:10" ht="15.75" customHeight="1" x14ac:dyDescent="0.2">
      <c r="A547" s="17" t="s">
        <v>34</v>
      </c>
      <c r="C547" s="17">
        <v>12</v>
      </c>
      <c r="D547" s="17">
        <v>4</v>
      </c>
      <c r="H547" s="17">
        <v>10.8</v>
      </c>
      <c r="I547" s="27">
        <v>51.807360000000003</v>
      </c>
      <c r="J547" s="17">
        <v>0</v>
      </c>
    </row>
    <row r="548" spans="1:10" ht="15.75" customHeight="1" x14ac:dyDescent="0.2">
      <c r="A548" s="17" t="s">
        <v>34</v>
      </c>
      <c r="C548" s="17">
        <v>13</v>
      </c>
      <c r="D548" s="17">
        <v>4</v>
      </c>
      <c r="H548" s="17">
        <v>10.6</v>
      </c>
      <c r="I548" s="27">
        <v>52.520342069999998</v>
      </c>
      <c r="J548" s="17">
        <v>0</v>
      </c>
    </row>
    <row r="549" spans="1:10" ht="15.75" customHeight="1" x14ac:dyDescent="0.2">
      <c r="A549" s="17" t="s">
        <v>34</v>
      </c>
      <c r="C549" s="17">
        <v>14</v>
      </c>
      <c r="D549" s="17">
        <v>4</v>
      </c>
      <c r="H549" s="17">
        <v>10.9</v>
      </c>
      <c r="I549" s="27">
        <v>59.680204140000001</v>
      </c>
      <c r="J549" s="17">
        <v>0.4</v>
      </c>
    </row>
    <row r="550" spans="1:10" ht="15.75" customHeight="1" x14ac:dyDescent="0.2">
      <c r="A550" s="17" t="s">
        <v>34</v>
      </c>
      <c r="C550" s="17">
        <v>15</v>
      </c>
      <c r="D550" s="17">
        <v>4</v>
      </c>
      <c r="H550" s="17">
        <v>10.9</v>
      </c>
      <c r="I550" s="27">
        <v>36.283977929999999</v>
      </c>
      <c r="J550" s="17">
        <v>0</v>
      </c>
    </row>
    <row r="551" spans="1:10" ht="15.75" customHeight="1" x14ac:dyDescent="0.2">
      <c r="A551" s="17" t="s">
        <v>34</v>
      </c>
      <c r="C551" s="17">
        <v>16</v>
      </c>
      <c r="D551" s="17">
        <v>4</v>
      </c>
      <c r="H551" s="17">
        <v>10.8</v>
      </c>
      <c r="I551" s="27">
        <v>56.571255170000001</v>
      </c>
      <c r="J551" s="17">
        <v>0.2</v>
      </c>
    </row>
    <row r="552" spans="1:10" ht="15.75" customHeight="1" x14ac:dyDescent="0.2">
      <c r="A552" s="17" t="s">
        <v>34</v>
      </c>
      <c r="C552" s="17">
        <v>17</v>
      </c>
      <c r="D552" s="17">
        <v>4</v>
      </c>
      <c r="H552" s="17">
        <v>10.8</v>
      </c>
      <c r="I552" s="27">
        <v>52.998333789999997</v>
      </c>
      <c r="J552" s="17">
        <v>0.5</v>
      </c>
    </row>
    <row r="553" spans="1:10" ht="15.75" customHeight="1" x14ac:dyDescent="0.2">
      <c r="A553" s="17" t="s">
        <v>34</v>
      </c>
      <c r="C553" s="17">
        <v>18</v>
      </c>
      <c r="D553" s="17">
        <v>4</v>
      </c>
      <c r="H553" s="17">
        <v>11</v>
      </c>
      <c r="I553" s="27">
        <v>56.642464369999999</v>
      </c>
      <c r="J553" s="17">
        <v>0.3</v>
      </c>
    </row>
    <row r="554" spans="1:10" ht="15.75" customHeight="1" x14ac:dyDescent="0.2">
      <c r="A554" s="17" t="s">
        <v>34</v>
      </c>
      <c r="C554" s="17">
        <v>19</v>
      </c>
      <c r="D554" s="17">
        <v>4</v>
      </c>
      <c r="H554" s="17">
        <v>10.9</v>
      </c>
      <c r="I554" s="27">
        <v>55.318195860000003</v>
      </c>
      <c r="J554" s="17">
        <v>0.1</v>
      </c>
    </row>
    <row r="555" spans="1:10" ht="15.75" customHeight="1" x14ac:dyDescent="0.2">
      <c r="A555" s="17" t="s">
        <v>34</v>
      </c>
      <c r="C555" s="17">
        <v>20</v>
      </c>
      <c r="D555" s="17">
        <v>4</v>
      </c>
      <c r="H555" s="17">
        <v>11</v>
      </c>
      <c r="I555" s="27">
        <v>36.045204599999998</v>
      </c>
      <c r="J555" s="17">
        <v>0.5</v>
      </c>
    </row>
    <row r="556" spans="1:10" ht="15.75" customHeight="1" x14ac:dyDescent="0.2">
      <c r="A556" s="17" t="s">
        <v>34</v>
      </c>
      <c r="C556" s="17">
        <v>21</v>
      </c>
      <c r="D556" s="17">
        <v>4</v>
      </c>
      <c r="H556" s="17">
        <v>11.4</v>
      </c>
      <c r="I556" s="27">
        <v>49.684435860000001</v>
      </c>
      <c r="J556" s="17">
        <v>0.3</v>
      </c>
    </row>
    <row r="557" spans="1:10" ht="15.75" customHeight="1" x14ac:dyDescent="0.2">
      <c r="A557" s="17" t="s">
        <v>34</v>
      </c>
      <c r="C557" s="17">
        <v>22</v>
      </c>
      <c r="D557" s="17">
        <v>4</v>
      </c>
      <c r="H557" s="17">
        <v>10.7</v>
      </c>
      <c r="I557" s="27">
        <v>51.269285519999997</v>
      </c>
      <c r="J557" s="17">
        <v>0</v>
      </c>
    </row>
    <row r="558" spans="1:10" ht="15.75" customHeight="1" x14ac:dyDescent="0.2">
      <c r="A558" s="17" t="s">
        <v>34</v>
      </c>
      <c r="C558" s="17">
        <v>23</v>
      </c>
      <c r="D558" s="17">
        <v>4</v>
      </c>
      <c r="H558" s="17">
        <v>11.2</v>
      </c>
      <c r="I558" s="27">
        <v>55.922361379999998</v>
      </c>
      <c r="J558" s="17">
        <v>0.3</v>
      </c>
    </row>
    <row r="559" spans="1:10" ht="15.75" customHeight="1" x14ac:dyDescent="0.2">
      <c r="A559" s="17" t="s">
        <v>34</v>
      </c>
      <c r="C559" s="17">
        <v>24</v>
      </c>
      <c r="D559" s="17">
        <v>4</v>
      </c>
      <c r="H559" s="17">
        <v>11.3</v>
      </c>
      <c r="I559" s="27">
        <v>46.779768279999999</v>
      </c>
      <c r="J559" s="17">
        <v>0.7</v>
      </c>
    </row>
    <row r="560" spans="1:10" ht="15.75" customHeight="1" x14ac:dyDescent="0.2">
      <c r="A560" s="17" t="s">
        <v>34</v>
      </c>
      <c r="C560" s="17">
        <v>25</v>
      </c>
      <c r="D560" s="17">
        <v>4</v>
      </c>
      <c r="H560" s="17">
        <v>11.6</v>
      </c>
      <c r="I560" s="27">
        <v>50.555858389999997</v>
      </c>
      <c r="J560" s="17">
        <v>0.2</v>
      </c>
    </row>
    <row r="561" spans="1:10" ht="15.75" customHeight="1" x14ac:dyDescent="0.2">
      <c r="A561" s="17" t="s">
        <v>34</v>
      </c>
      <c r="C561" s="17">
        <v>26</v>
      </c>
      <c r="D561" s="17">
        <v>4</v>
      </c>
      <c r="H561" s="17">
        <v>12.7</v>
      </c>
      <c r="I561" s="27">
        <v>35.939503449999997</v>
      </c>
      <c r="J561" s="17">
        <v>0</v>
      </c>
    </row>
    <row r="562" spans="1:10" ht="15.75" customHeight="1" x14ac:dyDescent="0.2">
      <c r="A562" s="17" t="s">
        <v>34</v>
      </c>
      <c r="C562" s="17">
        <v>27</v>
      </c>
      <c r="D562" s="17">
        <v>4</v>
      </c>
      <c r="H562" s="17">
        <v>10.6</v>
      </c>
      <c r="I562" s="27">
        <v>29.841103449999999</v>
      </c>
      <c r="J562" s="17">
        <v>0</v>
      </c>
    </row>
    <row r="563" spans="1:10" ht="15.75" customHeight="1" x14ac:dyDescent="0.2">
      <c r="A563" s="17" t="s">
        <v>34</v>
      </c>
      <c r="C563" s="17">
        <v>28</v>
      </c>
      <c r="D563" s="17">
        <v>4</v>
      </c>
      <c r="H563" s="17">
        <v>11.5</v>
      </c>
      <c r="I563" s="27">
        <v>43.720220689999998</v>
      </c>
      <c r="J563" s="17">
        <v>0.1</v>
      </c>
    </row>
    <row r="564" spans="1:10" ht="15.75" customHeight="1" x14ac:dyDescent="0.2">
      <c r="A564" s="17" t="s">
        <v>33</v>
      </c>
      <c r="C564" s="17">
        <v>1</v>
      </c>
      <c r="D564" s="17">
        <v>1</v>
      </c>
      <c r="H564" s="17">
        <v>7.7072000000000003</v>
      </c>
      <c r="I564" s="17">
        <v>58.37869676137931</v>
      </c>
      <c r="J564" s="17">
        <v>0.8</v>
      </c>
    </row>
    <row r="565" spans="1:10" ht="15.75" customHeight="1" x14ac:dyDescent="0.2">
      <c r="A565" s="17" t="s">
        <v>33</v>
      </c>
      <c r="C565" s="17">
        <v>2</v>
      </c>
      <c r="D565" s="17">
        <v>1</v>
      </c>
      <c r="H565" s="17">
        <v>8.0435999999999996</v>
      </c>
      <c r="I565" s="17">
        <v>57.654337465747133</v>
      </c>
      <c r="J565" s="17">
        <v>0.6</v>
      </c>
    </row>
    <row r="566" spans="1:10" ht="15.75" customHeight="1" x14ac:dyDescent="0.2">
      <c r="A566" s="17" t="s">
        <v>33</v>
      </c>
      <c r="C566" s="17">
        <v>3</v>
      </c>
      <c r="D566" s="17">
        <v>1</v>
      </c>
      <c r="H566" s="17">
        <v>7.6955999999999998</v>
      </c>
      <c r="I566" s="17">
        <v>58.077928479999997</v>
      </c>
      <c r="J566" s="17">
        <v>0.4</v>
      </c>
    </row>
    <row r="567" spans="1:10" ht="15.75" customHeight="1" x14ac:dyDescent="0.2">
      <c r="A567" s="17" t="s">
        <v>33</v>
      </c>
      <c r="C567" s="17">
        <v>4</v>
      </c>
      <c r="D567" s="17">
        <v>1</v>
      </c>
      <c r="H567" s="17">
        <v>7.8015999999999996</v>
      </c>
      <c r="I567" s="17">
        <v>63.140431624827592</v>
      </c>
      <c r="J567" s="17">
        <v>2.2000000000000002</v>
      </c>
    </row>
    <row r="568" spans="1:10" ht="15.75" customHeight="1" x14ac:dyDescent="0.2">
      <c r="A568" s="17" t="s">
        <v>33</v>
      </c>
      <c r="C568" s="17">
        <v>5</v>
      </c>
      <c r="D568" s="17">
        <v>1</v>
      </c>
      <c r="H568" s="17">
        <v>7.7172000000000001</v>
      </c>
      <c r="I568" s="17">
        <v>62.838858902068971</v>
      </c>
      <c r="J568" s="17">
        <v>0.7</v>
      </c>
    </row>
    <row r="569" spans="1:10" ht="15.75" customHeight="1" x14ac:dyDescent="0.2">
      <c r="A569" s="17" t="s">
        <v>33</v>
      </c>
      <c r="C569" s="17">
        <v>6</v>
      </c>
      <c r="D569" s="17">
        <v>1</v>
      </c>
      <c r="H569" s="17">
        <v>8.0031999999999996</v>
      </c>
      <c r="I569" s="17">
        <v>63.565347575172417</v>
      </c>
      <c r="J569" s="17">
        <v>0.3</v>
      </c>
    </row>
    <row r="570" spans="1:10" ht="15.75" customHeight="1" x14ac:dyDescent="0.2">
      <c r="A570" s="17" t="s">
        <v>33</v>
      </c>
      <c r="C570" s="17">
        <v>7</v>
      </c>
      <c r="D570" s="17">
        <v>1</v>
      </c>
      <c r="H570" s="17">
        <v>7.6655999999999995</v>
      </c>
      <c r="I570" s="17">
        <v>60.459716068045978</v>
      </c>
      <c r="J570" s="17">
        <v>1.5</v>
      </c>
    </row>
    <row r="571" spans="1:10" ht="15.75" customHeight="1" x14ac:dyDescent="0.2">
      <c r="A571" s="17" t="s">
        <v>33</v>
      </c>
      <c r="C571" s="17">
        <v>8</v>
      </c>
      <c r="D571" s="17">
        <v>1</v>
      </c>
      <c r="H571" s="17">
        <v>8.0443999999999996</v>
      </c>
      <c r="I571" s="17">
        <v>57.551522068965518</v>
      </c>
      <c r="J571" s="17">
        <v>1.3</v>
      </c>
    </row>
    <row r="572" spans="1:10" ht="15.75" customHeight="1" x14ac:dyDescent="0.2">
      <c r="A572" s="17" t="s">
        <v>33</v>
      </c>
      <c r="C572" s="17">
        <v>9</v>
      </c>
      <c r="D572" s="17">
        <v>1</v>
      </c>
      <c r="H572" s="17">
        <v>7.9359999999999999</v>
      </c>
      <c r="I572" s="17">
        <v>57.516931089655166</v>
      </c>
      <c r="J572" s="17">
        <v>3.8</v>
      </c>
    </row>
    <row r="573" spans="1:10" ht="15.75" customHeight="1" x14ac:dyDescent="0.2">
      <c r="A573" s="17" t="s">
        <v>33</v>
      </c>
      <c r="C573" s="17">
        <v>10</v>
      </c>
      <c r="D573" s="17">
        <v>1</v>
      </c>
      <c r="H573" s="17">
        <v>7.7435999999999998</v>
      </c>
      <c r="I573" s="17">
        <v>61.948369888735641</v>
      </c>
      <c r="J573" s="17">
        <v>1.1000000000000001</v>
      </c>
    </row>
    <row r="574" spans="1:10" ht="15.75" customHeight="1" x14ac:dyDescent="0.2">
      <c r="A574" s="17" t="s">
        <v>33</v>
      </c>
      <c r="C574" s="17">
        <v>11</v>
      </c>
      <c r="D574" s="17">
        <v>1</v>
      </c>
      <c r="H574" s="17">
        <v>7.9887999999999995</v>
      </c>
      <c r="I574" s="17">
        <v>61.11828096</v>
      </c>
      <c r="J574" s="17">
        <v>0.8</v>
      </c>
    </row>
    <row r="575" spans="1:10" ht="15.75" customHeight="1" x14ac:dyDescent="0.2">
      <c r="A575" s="17" t="s">
        <v>33</v>
      </c>
      <c r="C575" s="17">
        <v>12</v>
      </c>
      <c r="D575" s="17">
        <v>1</v>
      </c>
      <c r="H575" s="17">
        <v>7.6723999999999997</v>
      </c>
      <c r="I575" s="17">
        <v>60.866174372413795</v>
      </c>
      <c r="J575" s="17">
        <v>1.8</v>
      </c>
    </row>
    <row r="576" spans="1:10" ht="15.75" customHeight="1" x14ac:dyDescent="0.2">
      <c r="A576" s="17" t="s">
        <v>33</v>
      </c>
      <c r="C576" s="17">
        <v>13</v>
      </c>
      <c r="D576" s="17">
        <v>1</v>
      </c>
      <c r="H576" s="17">
        <v>8.4535999999999998</v>
      </c>
      <c r="I576" s="17">
        <v>60.911396884597707</v>
      </c>
      <c r="J576" s="17">
        <v>0.2</v>
      </c>
    </row>
    <row r="577" spans="1:10" ht="15.75" customHeight="1" x14ac:dyDescent="0.2">
      <c r="A577" s="17" t="s">
        <v>33</v>
      </c>
      <c r="C577" s="17">
        <v>14</v>
      </c>
      <c r="D577" s="17">
        <v>1</v>
      </c>
      <c r="H577" s="17">
        <v>8.0139999999999993</v>
      </c>
      <c r="I577" s="17">
        <v>60.180413131034499</v>
      </c>
      <c r="J577" s="17">
        <v>0.4</v>
      </c>
    </row>
    <row r="578" spans="1:10" ht="15.75" customHeight="1" x14ac:dyDescent="0.2">
      <c r="A578" s="17" t="s">
        <v>33</v>
      </c>
      <c r="C578" s="17">
        <v>15</v>
      </c>
      <c r="D578" s="17">
        <v>1</v>
      </c>
      <c r="H578" s="17">
        <v>7.7351999999999999</v>
      </c>
      <c r="I578" s="17">
        <v>60.465471551264372</v>
      </c>
      <c r="J578" s="17">
        <v>0.1</v>
      </c>
    </row>
    <row r="579" spans="1:10" ht="15.75" customHeight="1" x14ac:dyDescent="0.2">
      <c r="A579" s="17" t="s">
        <v>33</v>
      </c>
      <c r="C579" s="17">
        <v>16</v>
      </c>
      <c r="D579" s="17">
        <v>1</v>
      </c>
      <c r="H579" s="17">
        <v>8</v>
      </c>
      <c r="I579" s="17">
        <v>59.677756321839077</v>
      </c>
      <c r="J579" s="17">
        <v>1</v>
      </c>
    </row>
    <row r="580" spans="1:10" ht="15.75" customHeight="1" x14ac:dyDescent="0.2">
      <c r="A580" s="17" t="s">
        <v>33</v>
      </c>
      <c r="C580" s="17">
        <v>17</v>
      </c>
      <c r="D580" s="17">
        <v>1</v>
      </c>
      <c r="H580" s="17">
        <v>7.6219999999999999</v>
      </c>
      <c r="I580" s="17">
        <v>61.67027862068965</v>
      </c>
      <c r="J580" s="17">
        <v>0.1</v>
      </c>
    </row>
    <row r="581" spans="1:10" ht="15.75" customHeight="1" x14ac:dyDescent="0.2">
      <c r="A581" s="17" t="s">
        <v>33</v>
      </c>
      <c r="C581" s="17">
        <v>18</v>
      </c>
      <c r="D581" s="17">
        <v>1</v>
      </c>
      <c r="H581" s="17">
        <v>8.1288</v>
      </c>
      <c r="I581" s="17">
        <v>58.36756854436782</v>
      </c>
      <c r="J581" s="17">
        <v>0.4</v>
      </c>
    </row>
    <row r="582" spans="1:10" ht="15.75" customHeight="1" x14ac:dyDescent="0.2">
      <c r="A582" s="17" t="s">
        <v>33</v>
      </c>
      <c r="C582" s="17">
        <v>19</v>
      </c>
      <c r="D582" s="17">
        <v>1</v>
      </c>
      <c r="H582" s="17">
        <v>7.6956000000000007</v>
      </c>
      <c r="I582" s="17">
        <v>60.440072343908042</v>
      </c>
      <c r="J582" s="17">
        <v>1.6</v>
      </c>
    </row>
    <row r="583" spans="1:10" ht="15.75" customHeight="1" x14ac:dyDescent="0.2">
      <c r="A583" s="17" t="s">
        <v>33</v>
      </c>
      <c r="C583" s="17">
        <v>20</v>
      </c>
      <c r="D583" s="17">
        <v>1</v>
      </c>
      <c r="H583" s="17">
        <v>7.5735999999999999</v>
      </c>
      <c r="I583" s="17">
        <v>63.399411012413793</v>
      </c>
      <c r="J583" s="17">
        <v>1.5</v>
      </c>
    </row>
    <row r="584" spans="1:10" ht="15.75" customHeight="1" x14ac:dyDescent="0.2">
      <c r="A584" s="17" t="s">
        <v>33</v>
      </c>
      <c r="C584" s="17">
        <v>21</v>
      </c>
      <c r="D584" s="17">
        <v>1</v>
      </c>
      <c r="H584" s="17">
        <v>8.11</v>
      </c>
      <c r="I584" s="17">
        <v>57.766067586206894</v>
      </c>
      <c r="J584" s="17">
        <v>1.1000000000000001</v>
      </c>
    </row>
    <row r="585" spans="1:10" ht="15.75" customHeight="1" x14ac:dyDescent="0.2">
      <c r="A585" s="17" t="s">
        <v>33</v>
      </c>
      <c r="C585" s="17">
        <v>22</v>
      </c>
      <c r="D585" s="17">
        <v>1</v>
      </c>
      <c r="H585" s="17">
        <v>7.9451999999999998</v>
      </c>
      <c r="I585" s="17">
        <v>64.527240496551727</v>
      </c>
      <c r="J585" s="17">
        <v>1.4</v>
      </c>
    </row>
    <row r="586" spans="1:10" ht="15.75" customHeight="1" x14ac:dyDescent="0.2">
      <c r="A586" s="17" t="s">
        <v>33</v>
      </c>
      <c r="C586" s="17">
        <v>23</v>
      </c>
      <c r="D586" s="17">
        <v>1</v>
      </c>
      <c r="H586" s="17">
        <v>7.8331999999999997</v>
      </c>
      <c r="I586" s="17">
        <v>61.426735606436779</v>
      </c>
      <c r="J586" s="17">
        <v>0.8</v>
      </c>
    </row>
    <row r="587" spans="1:10" ht="15.75" customHeight="1" x14ac:dyDescent="0.2">
      <c r="A587" s="17" t="s">
        <v>33</v>
      </c>
      <c r="C587" s="17">
        <v>24</v>
      </c>
      <c r="D587" s="17">
        <v>1</v>
      </c>
      <c r="H587" s="17">
        <v>7.7476000000000003</v>
      </c>
      <c r="I587" s="17">
        <v>61.278497644137936</v>
      </c>
      <c r="J587" s="17">
        <v>1.2</v>
      </c>
    </row>
    <row r="588" spans="1:10" ht="15.75" customHeight="1" x14ac:dyDescent="0.2">
      <c r="A588" s="17" t="s">
        <v>33</v>
      </c>
      <c r="C588" s="17">
        <v>25</v>
      </c>
      <c r="D588" s="17">
        <v>1</v>
      </c>
      <c r="H588" s="17">
        <v>7.6791999999999998</v>
      </c>
      <c r="I588" s="17">
        <v>61.632092689655188</v>
      </c>
      <c r="J588" s="17">
        <v>0.4</v>
      </c>
    </row>
    <row r="589" spans="1:10" ht="15.75" customHeight="1" x14ac:dyDescent="0.2">
      <c r="A589" s="17" t="s">
        <v>33</v>
      </c>
      <c r="C589" s="17">
        <v>26</v>
      </c>
      <c r="D589" s="17">
        <v>1</v>
      </c>
      <c r="H589" s="17">
        <v>8.2720000000000002</v>
      </c>
      <c r="I589" s="17">
        <v>53.071501241379309</v>
      </c>
      <c r="J589" s="17">
        <v>0</v>
      </c>
    </row>
    <row r="590" spans="1:10" ht="15.75" customHeight="1" x14ac:dyDescent="0.2">
      <c r="A590" s="17" t="s">
        <v>33</v>
      </c>
      <c r="C590" s="17">
        <v>27</v>
      </c>
      <c r="D590" s="17">
        <v>1</v>
      </c>
      <c r="H590" s="17">
        <v>7.7952000000000004</v>
      </c>
      <c r="I590" s="17">
        <v>59.246353213793107</v>
      </c>
      <c r="J590" s="17">
        <v>1</v>
      </c>
    </row>
    <row r="591" spans="1:10" ht="15.75" customHeight="1" x14ac:dyDescent="0.2">
      <c r="A591" s="17" t="s">
        <v>33</v>
      </c>
      <c r="C591" s="17">
        <v>28</v>
      </c>
      <c r="D591" s="17">
        <v>1</v>
      </c>
      <c r="H591" s="17">
        <v>7.6576000000000004</v>
      </c>
      <c r="I591" s="17">
        <v>60.773186957241379</v>
      </c>
      <c r="J591" s="17">
        <v>0.8</v>
      </c>
    </row>
    <row r="592" spans="1:10" ht="15.75" customHeight="1" x14ac:dyDescent="0.2">
      <c r="A592" s="17" t="s">
        <v>33</v>
      </c>
      <c r="C592" s="17">
        <v>1</v>
      </c>
      <c r="D592" s="17">
        <v>2</v>
      </c>
      <c r="H592" s="17">
        <v>8.1308000000000007</v>
      </c>
      <c r="I592" s="17">
        <v>52.744325252413802</v>
      </c>
      <c r="J592" s="17">
        <v>0.2</v>
      </c>
    </row>
    <row r="593" spans="1:10" ht="15.75" customHeight="1" x14ac:dyDescent="0.2">
      <c r="A593" s="17" t="s">
        <v>33</v>
      </c>
      <c r="C593" s="17">
        <v>2</v>
      </c>
      <c r="D593" s="17">
        <v>2</v>
      </c>
      <c r="H593" s="17">
        <v>8.0036000000000005</v>
      </c>
      <c r="I593" s="17">
        <v>55.83695062252874</v>
      </c>
      <c r="J593" s="17">
        <v>0</v>
      </c>
    </row>
    <row r="594" spans="1:10" ht="15.75" customHeight="1" x14ac:dyDescent="0.2">
      <c r="A594" s="17" t="s">
        <v>33</v>
      </c>
      <c r="C594" s="17">
        <v>3</v>
      </c>
      <c r="D594" s="17">
        <v>2</v>
      </c>
      <c r="H594" s="17">
        <v>7.9263999999999992</v>
      </c>
      <c r="I594" s="17">
        <v>55.166691177931035</v>
      </c>
      <c r="J594" s="17">
        <v>0.3</v>
      </c>
    </row>
    <row r="595" spans="1:10" ht="15.75" customHeight="1" x14ac:dyDescent="0.2">
      <c r="A595" s="17" t="s">
        <v>33</v>
      </c>
      <c r="C595" s="17">
        <v>4</v>
      </c>
      <c r="D595" s="17">
        <v>2</v>
      </c>
      <c r="H595" s="17">
        <v>7.7528000000000006</v>
      </c>
      <c r="I595" s="17">
        <v>56.297087753563211</v>
      </c>
      <c r="J595" s="17">
        <v>0</v>
      </c>
    </row>
    <row r="596" spans="1:10" ht="15.75" customHeight="1" x14ac:dyDescent="0.2">
      <c r="A596" s="17" t="s">
        <v>33</v>
      </c>
      <c r="C596" s="17">
        <v>5</v>
      </c>
      <c r="D596" s="17">
        <v>2</v>
      </c>
      <c r="H596" s="17">
        <v>7.6651999999999996</v>
      </c>
      <c r="I596" s="17">
        <v>54.552673423448269</v>
      </c>
      <c r="J596" s="17">
        <v>0.7</v>
      </c>
    </row>
    <row r="597" spans="1:10" ht="15.75" customHeight="1" x14ac:dyDescent="0.2">
      <c r="A597" s="17" t="s">
        <v>33</v>
      </c>
      <c r="C597" s="17">
        <v>6</v>
      </c>
      <c r="D597" s="17">
        <v>2</v>
      </c>
      <c r="H597" s="17">
        <v>8.1052</v>
      </c>
      <c r="I597" s="17">
        <v>52.861268998620695</v>
      </c>
      <c r="J597" s="17">
        <v>0</v>
      </c>
    </row>
    <row r="598" spans="1:10" ht="15.75" customHeight="1" x14ac:dyDescent="0.2">
      <c r="A598" s="17" t="s">
        <v>33</v>
      </c>
      <c r="C598" s="17">
        <v>7</v>
      </c>
      <c r="D598" s="17">
        <v>2</v>
      </c>
      <c r="H598" s="17">
        <v>7.6591999999999993</v>
      </c>
      <c r="I598" s="17">
        <v>57.022036082758632</v>
      </c>
      <c r="J598" s="17">
        <v>0.6</v>
      </c>
    </row>
    <row r="599" spans="1:10" ht="15.75" customHeight="1" x14ac:dyDescent="0.2">
      <c r="A599" s="17" t="s">
        <v>33</v>
      </c>
      <c r="C599" s="17">
        <v>8</v>
      </c>
      <c r="D599" s="17">
        <v>2</v>
      </c>
      <c r="H599" s="17">
        <v>8.0879999999999992</v>
      </c>
      <c r="I599" s="17">
        <v>55.734591632183907</v>
      </c>
      <c r="J599" s="17">
        <v>0.1</v>
      </c>
    </row>
    <row r="600" spans="1:10" ht="15.75" customHeight="1" x14ac:dyDescent="0.2">
      <c r="A600" s="17" t="s">
        <v>33</v>
      </c>
      <c r="C600" s="17">
        <v>9</v>
      </c>
      <c r="D600" s="17">
        <v>2</v>
      </c>
      <c r="H600" s="17">
        <v>7.5995999999999997</v>
      </c>
      <c r="I600" s="17">
        <v>56.750413947586217</v>
      </c>
      <c r="J600" s="17">
        <v>0.4</v>
      </c>
    </row>
    <row r="601" spans="1:10" ht="15.75" customHeight="1" x14ac:dyDescent="0.2">
      <c r="A601" s="17" t="s">
        <v>33</v>
      </c>
      <c r="C601" s="17">
        <v>10</v>
      </c>
      <c r="D601" s="17">
        <v>2</v>
      </c>
      <c r="H601" s="17">
        <v>7.8235999999999999</v>
      </c>
      <c r="I601" s="17">
        <v>56.766677015172412</v>
      </c>
      <c r="J601" s="17">
        <v>0.6</v>
      </c>
    </row>
    <row r="602" spans="1:10" ht="15.75" customHeight="1" x14ac:dyDescent="0.2">
      <c r="A602" s="17" t="s">
        <v>33</v>
      </c>
      <c r="C602" s="17">
        <v>11</v>
      </c>
      <c r="D602" s="17">
        <v>2</v>
      </c>
      <c r="H602" s="17">
        <v>8.0340000000000007</v>
      </c>
      <c r="I602" s="17">
        <v>54.078967825287357</v>
      </c>
      <c r="J602" s="17">
        <v>0.9</v>
      </c>
    </row>
    <row r="603" spans="1:10" ht="15.75" customHeight="1" x14ac:dyDescent="0.2">
      <c r="A603" s="17" t="s">
        <v>33</v>
      </c>
      <c r="C603" s="17">
        <v>12</v>
      </c>
      <c r="D603" s="17">
        <v>2</v>
      </c>
      <c r="H603" s="17">
        <v>7.7280000000000006</v>
      </c>
      <c r="I603" s="17">
        <v>55.028899604597704</v>
      </c>
      <c r="J603" s="17">
        <v>0.1</v>
      </c>
    </row>
    <row r="604" spans="1:10" ht="15.75" customHeight="1" x14ac:dyDescent="0.2">
      <c r="A604" s="17" t="s">
        <v>33</v>
      </c>
      <c r="C604" s="17">
        <v>13</v>
      </c>
      <c r="D604" s="17">
        <v>2</v>
      </c>
      <c r="H604" s="17">
        <v>7.6423999999999994</v>
      </c>
      <c r="I604" s="17">
        <v>55.131330026666667</v>
      </c>
      <c r="J604" s="17">
        <v>1.1000000000000001</v>
      </c>
    </row>
    <row r="605" spans="1:10" ht="15.75" customHeight="1" x14ac:dyDescent="0.2">
      <c r="A605" s="17" t="s">
        <v>33</v>
      </c>
      <c r="C605" s="17">
        <v>14</v>
      </c>
      <c r="D605" s="17">
        <v>2</v>
      </c>
      <c r="H605" s="17">
        <v>8.0643999999999991</v>
      </c>
      <c r="I605" s="17">
        <v>52.629009748965508</v>
      </c>
      <c r="J605" s="17">
        <v>0.1</v>
      </c>
    </row>
    <row r="606" spans="1:10" ht="15.75" customHeight="1" x14ac:dyDescent="0.2">
      <c r="A606" s="17" t="s">
        <v>33</v>
      </c>
      <c r="C606" s="17">
        <v>15</v>
      </c>
      <c r="D606" s="17">
        <v>2</v>
      </c>
      <c r="H606" s="17">
        <v>7.7140000000000004</v>
      </c>
      <c r="I606" s="17">
        <v>54.421160275862071</v>
      </c>
      <c r="J606" s="17">
        <v>0.3</v>
      </c>
    </row>
    <row r="607" spans="1:10" ht="15.75" customHeight="1" x14ac:dyDescent="0.2">
      <c r="A607" s="17" t="s">
        <v>33</v>
      </c>
      <c r="C607" s="17">
        <v>16</v>
      </c>
      <c r="D607" s="17">
        <v>2</v>
      </c>
      <c r="H607" s="17">
        <v>8.1372</v>
      </c>
      <c r="I607" s="17">
        <v>52.638440294252867</v>
      </c>
      <c r="J607" s="17">
        <v>0.1</v>
      </c>
    </row>
    <row r="608" spans="1:10" ht="15.75" customHeight="1" x14ac:dyDescent="0.2">
      <c r="A608" s="17" t="s">
        <v>33</v>
      </c>
      <c r="C608" s="17">
        <v>17</v>
      </c>
      <c r="D608" s="17">
        <v>2</v>
      </c>
      <c r="H608" s="17">
        <v>7.7324000000000002</v>
      </c>
      <c r="I608" s="17">
        <v>55.590910835862068</v>
      </c>
      <c r="J608" s="17">
        <v>0.6</v>
      </c>
    </row>
    <row r="609" spans="1:10" ht="15.75" customHeight="1" x14ac:dyDescent="0.2">
      <c r="A609" s="17" t="s">
        <v>33</v>
      </c>
      <c r="C609" s="17">
        <v>18</v>
      </c>
      <c r="D609" s="17">
        <v>2</v>
      </c>
      <c r="H609" s="17">
        <v>7.6408000000000005</v>
      </c>
      <c r="I609" s="17">
        <v>57.855501440000005</v>
      </c>
      <c r="J609" s="17">
        <v>0.8</v>
      </c>
    </row>
    <row r="610" spans="1:10" ht="15.75" customHeight="1" x14ac:dyDescent="0.2">
      <c r="A610" s="17" t="s">
        <v>33</v>
      </c>
      <c r="C610" s="17">
        <v>19</v>
      </c>
      <c r="D610" s="17">
        <v>2</v>
      </c>
      <c r="H610" s="17">
        <v>7.7276000000000007</v>
      </c>
      <c r="I610" s="17">
        <v>53.745809373793108</v>
      </c>
      <c r="J610" s="17">
        <v>0.8</v>
      </c>
    </row>
    <row r="611" spans="1:10" ht="15.75" customHeight="1" x14ac:dyDescent="0.2">
      <c r="A611" s="17" t="s">
        <v>33</v>
      </c>
      <c r="C611" s="17">
        <v>20</v>
      </c>
      <c r="D611" s="17">
        <v>2</v>
      </c>
      <c r="H611" s="17">
        <v>7.7004000000000001</v>
      </c>
      <c r="I611" s="17">
        <v>57.972211753563208</v>
      </c>
      <c r="J611" s="17">
        <v>1.6</v>
      </c>
    </row>
    <row r="612" spans="1:10" ht="15.75" customHeight="1" x14ac:dyDescent="0.2">
      <c r="A612" s="17" t="s">
        <v>33</v>
      </c>
      <c r="C612" s="17">
        <v>21</v>
      </c>
      <c r="D612" s="17">
        <v>2</v>
      </c>
      <c r="H612" s="17">
        <v>7.6895999999999995</v>
      </c>
      <c r="I612" s="17">
        <v>57.773577931034488</v>
      </c>
      <c r="J612" s="17">
        <v>0.3</v>
      </c>
    </row>
    <row r="613" spans="1:10" ht="15.75" customHeight="1" x14ac:dyDescent="0.2">
      <c r="A613" s="17" t="s">
        <v>33</v>
      </c>
      <c r="C613" s="17">
        <v>22</v>
      </c>
      <c r="D613" s="17">
        <v>2</v>
      </c>
      <c r="H613" s="17">
        <v>7.9092000000000002</v>
      </c>
      <c r="I613" s="17">
        <v>55.330693075862072</v>
      </c>
      <c r="J613" s="17">
        <v>0.4</v>
      </c>
    </row>
    <row r="614" spans="1:10" ht="15.75" customHeight="1" x14ac:dyDescent="0.2">
      <c r="A614" s="17" t="s">
        <v>33</v>
      </c>
      <c r="C614" s="17">
        <v>23</v>
      </c>
      <c r="D614" s="17">
        <v>2</v>
      </c>
      <c r="H614" s="17">
        <v>7.6724000000000006</v>
      </c>
      <c r="I614" s="17">
        <v>53.880689381149423</v>
      </c>
      <c r="J614" s="17">
        <v>0.4</v>
      </c>
    </row>
    <row r="615" spans="1:10" ht="15.75" customHeight="1" x14ac:dyDescent="0.2">
      <c r="A615" s="17" t="s">
        <v>33</v>
      </c>
      <c r="C615" s="17">
        <v>24</v>
      </c>
      <c r="D615" s="17">
        <v>2</v>
      </c>
      <c r="H615" s="17">
        <v>7.95</v>
      </c>
      <c r="I615" s="17">
        <v>54.947713333333333</v>
      </c>
      <c r="J615" s="17">
        <v>0.5</v>
      </c>
    </row>
    <row r="616" spans="1:10" ht="15.75" customHeight="1" x14ac:dyDescent="0.2">
      <c r="A616" s="17" t="s">
        <v>33</v>
      </c>
      <c r="C616" s="17">
        <v>25</v>
      </c>
      <c r="D616" s="17">
        <v>2</v>
      </c>
      <c r="H616" s="17">
        <v>8.2807999999999993</v>
      </c>
      <c r="I616" s="17">
        <v>59.546634824827585</v>
      </c>
      <c r="J616" s="17">
        <v>0.8</v>
      </c>
    </row>
    <row r="617" spans="1:10" ht="15.75" customHeight="1" x14ac:dyDescent="0.2">
      <c r="A617" s="17" t="s">
        <v>33</v>
      </c>
      <c r="C617" s="17">
        <v>26</v>
      </c>
      <c r="D617" s="17">
        <v>2</v>
      </c>
      <c r="H617" s="17">
        <v>7.7716000000000003</v>
      </c>
      <c r="I617" s="17">
        <v>51.154747084137931</v>
      </c>
      <c r="J617" s="17">
        <v>0</v>
      </c>
    </row>
    <row r="618" spans="1:10" ht="15.75" customHeight="1" x14ac:dyDescent="0.2">
      <c r="A618" s="17" t="s">
        <v>33</v>
      </c>
      <c r="C618" s="17">
        <v>27</v>
      </c>
      <c r="D618" s="17">
        <v>2</v>
      </c>
      <c r="H618" s="17">
        <v>8.0012000000000008</v>
      </c>
      <c r="I618" s="17">
        <v>54.302979047356324</v>
      </c>
      <c r="J618" s="17">
        <v>0.6</v>
      </c>
    </row>
    <row r="619" spans="1:10" ht="15.75" customHeight="1" x14ac:dyDescent="0.2">
      <c r="A619" s="17" t="s">
        <v>33</v>
      </c>
      <c r="C619" s="17">
        <v>28</v>
      </c>
      <c r="D619" s="17">
        <v>2</v>
      </c>
      <c r="H619" s="17">
        <v>8.0364000000000004</v>
      </c>
      <c r="I619" s="17">
        <v>54.384524702528736</v>
      </c>
      <c r="J619" s="17">
        <v>0</v>
      </c>
    </row>
    <row r="620" spans="1:10" ht="15.75" customHeight="1" x14ac:dyDescent="0.2">
      <c r="A620" s="17" t="s">
        <v>33</v>
      </c>
      <c r="C620" s="17">
        <v>1</v>
      </c>
      <c r="D620" s="17">
        <v>3</v>
      </c>
      <c r="H620" s="17">
        <v>8.1676000000000002</v>
      </c>
      <c r="I620" s="17">
        <v>56.861355426206906</v>
      </c>
      <c r="J620" s="17">
        <v>0.6</v>
      </c>
    </row>
    <row r="621" spans="1:10" ht="15.75" customHeight="1" x14ac:dyDescent="0.2">
      <c r="A621" s="17" t="s">
        <v>33</v>
      </c>
      <c r="C621" s="17">
        <v>2</v>
      </c>
      <c r="D621" s="17">
        <v>3</v>
      </c>
      <c r="H621" s="17">
        <v>7.8520000000000003</v>
      </c>
      <c r="I621" s="17">
        <v>56.800450868965513</v>
      </c>
      <c r="J621" s="17">
        <v>0.8</v>
      </c>
    </row>
    <row r="622" spans="1:10" ht="15.75" customHeight="1" x14ac:dyDescent="0.2">
      <c r="A622" s="17" t="s">
        <v>33</v>
      </c>
      <c r="C622" s="17">
        <v>3</v>
      </c>
      <c r="D622" s="17">
        <v>3</v>
      </c>
      <c r="H622" s="17">
        <v>7.7788000000000004</v>
      </c>
      <c r="I622" s="17">
        <v>59.872547073103441</v>
      </c>
      <c r="J622" s="17">
        <v>0.5</v>
      </c>
    </row>
    <row r="623" spans="1:10" ht="15.75" customHeight="1" x14ac:dyDescent="0.2">
      <c r="A623" s="17" t="s">
        <v>33</v>
      </c>
      <c r="C623" s="17">
        <v>4</v>
      </c>
      <c r="D623" s="17">
        <v>3</v>
      </c>
      <c r="H623" s="17">
        <v>7.6684000000000001</v>
      </c>
      <c r="I623" s="17">
        <v>57.17045318068967</v>
      </c>
      <c r="J623" s="17">
        <v>0.5</v>
      </c>
    </row>
    <row r="624" spans="1:10" ht="15.75" customHeight="1" x14ac:dyDescent="0.2">
      <c r="A624" s="17" t="s">
        <v>33</v>
      </c>
      <c r="C624" s="17">
        <v>5</v>
      </c>
      <c r="D624" s="17">
        <v>3</v>
      </c>
      <c r="H624" s="17">
        <v>7.7871999999999995</v>
      </c>
      <c r="I624" s="17">
        <v>59.097593644137923</v>
      </c>
      <c r="J624" s="17">
        <v>0.1</v>
      </c>
    </row>
    <row r="625" spans="1:10" ht="15.75" customHeight="1" x14ac:dyDescent="0.2">
      <c r="A625" s="17" t="s">
        <v>33</v>
      </c>
      <c r="C625" s="17">
        <v>6</v>
      </c>
      <c r="D625" s="17">
        <v>3</v>
      </c>
      <c r="H625" s="17">
        <v>7.6616</v>
      </c>
      <c r="I625" s="17">
        <v>57.688362331954039</v>
      </c>
      <c r="J625" s="17">
        <v>1.1000000000000001</v>
      </c>
    </row>
    <row r="626" spans="1:10" ht="15.75" customHeight="1" x14ac:dyDescent="0.2">
      <c r="A626" s="17" t="s">
        <v>33</v>
      </c>
      <c r="C626" s="17">
        <v>7</v>
      </c>
      <c r="D626" s="17">
        <v>3</v>
      </c>
      <c r="H626" s="17">
        <v>7.6243999999999996</v>
      </c>
      <c r="I626" s="17">
        <v>60.692255703908046</v>
      </c>
      <c r="J626" s="17">
        <v>0.4</v>
      </c>
    </row>
    <row r="627" spans="1:10" ht="15.75" customHeight="1" x14ac:dyDescent="0.2">
      <c r="A627" s="17" t="s">
        <v>33</v>
      </c>
      <c r="C627" s="17">
        <v>8</v>
      </c>
      <c r="D627" s="17">
        <v>3</v>
      </c>
      <c r="H627" s="17">
        <v>7.9996</v>
      </c>
      <c r="I627" s="17">
        <v>52.922014002758623</v>
      </c>
      <c r="J627" s="17">
        <v>0.5</v>
      </c>
    </row>
    <row r="628" spans="1:10" ht="15.75" customHeight="1" x14ac:dyDescent="0.2">
      <c r="A628" s="17" t="s">
        <v>33</v>
      </c>
      <c r="C628" s="17">
        <v>9</v>
      </c>
      <c r="D628" s="17">
        <v>3</v>
      </c>
      <c r="H628" s="17">
        <v>7.6280000000000001</v>
      </c>
      <c r="I628" s="17">
        <v>59.816284910344827</v>
      </c>
      <c r="J628" s="17">
        <v>0.1</v>
      </c>
    </row>
    <row r="629" spans="1:10" ht="15.75" customHeight="1" x14ac:dyDescent="0.2">
      <c r="A629" s="17" t="s">
        <v>33</v>
      </c>
      <c r="C629" s="17">
        <v>10</v>
      </c>
      <c r="D629" s="17">
        <v>3</v>
      </c>
      <c r="H629" s="17">
        <v>7.7843999999999998</v>
      </c>
      <c r="I629" s="17">
        <v>54.943962388965517</v>
      </c>
      <c r="J629" s="17">
        <v>0.5</v>
      </c>
    </row>
    <row r="630" spans="1:10" ht="15.75" customHeight="1" x14ac:dyDescent="0.2">
      <c r="A630" s="17" t="s">
        <v>33</v>
      </c>
      <c r="C630" s="17">
        <v>11</v>
      </c>
      <c r="D630" s="17">
        <v>3</v>
      </c>
      <c r="H630" s="17">
        <v>7.6364000000000001</v>
      </c>
      <c r="I630" s="17">
        <v>59.605309866666659</v>
      </c>
      <c r="J630" s="17">
        <v>0.6</v>
      </c>
    </row>
    <row r="631" spans="1:10" ht="15.75" customHeight="1" x14ac:dyDescent="0.2">
      <c r="A631" s="17" t="s">
        <v>33</v>
      </c>
      <c r="C631" s="17">
        <v>12</v>
      </c>
      <c r="D631" s="17">
        <v>3</v>
      </c>
      <c r="H631" s="17">
        <v>7.8967999999999998</v>
      </c>
      <c r="I631" s="17">
        <v>55.645577467586207</v>
      </c>
      <c r="J631" s="17">
        <v>0.5</v>
      </c>
    </row>
    <row r="632" spans="1:10" ht="15.75" customHeight="1" x14ac:dyDescent="0.2">
      <c r="A632" s="17" t="s">
        <v>33</v>
      </c>
      <c r="C632" s="17">
        <v>13</v>
      </c>
      <c r="D632" s="17">
        <v>3</v>
      </c>
      <c r="H632" s="17">
        <v>8.1219999999999999</v>
      </c>
      <c r="I632" s="17">
        <v>57.809637599999995</v>
      </c>
      <c r="J632" s="17">
        <v>0.5</v>
      </c>
    </row>
    <row r="633" spans="1:10" ht="15.75" customHeight="1" x14ac:dyDescent="0.2">
      <c r="A633" s="17" t="s">
        <v>33</v>
      </c>
      <c r="C633" s="17">
        <v>14</v>
      </c>
      <c r="D633" s="17">
        <v>3</v>
      </c>
      <c r="H633" s="17">
        <v>7.8144000000000009</v>
      </c>
      <c r="I633" s="17">
        <v>59.644295120919537</v>
      </c>
      <c r="J633" s="17">
        <v>0.1</v>
      </c>
    </row>
    <row r="634" spans="1:10" ht="15.75" customHeight="1" x14ac:dyDescent="0.2">
      <c r="A634" s="17" t="s">
        <v>33</v>
      </c>
      <c r="C634" s="17">
        <v>15</v>
      </c>
      <c r="D634" s="17">
        <v>3</v>
      </c>
      <c r="H634" s="17">
        <v>11.3172</v>
      </c>
      <c r="I634" s="17">
        <v>70.452062742068975</v>
      </c>
      <c r="J634" s="17">
        <v>0.4</v>
      </c>
    </row>
    <row r="635" spans="1:10" ht="15.75" customHeight="1" x14ac:dyDescent="0.2">
      <c r="A635" s="17" t="s">
        <v>33</v>
      </c>
      <c r="C635" s="17">
        <v>16</v>
      </c>
      <c r="D635" s="17">
        <v>3</v>
      </c>
      <c r="H635" s="17">
        <v>8.120000000000001</v>
      </c>
      <c r="I635" s="17">
        <v>60.264408827586202</v>
      </c>
      <c r="J635" s="17">
        <v>0.6</v>
      </c>
    </row>
    <row r="636" spans="1:10" ht="15.75" customHeight="1" x14ac:dyDescent="0.2">
      <c r="A636" s="17" t="s">
        <v>33</v>
      </c>
      <c r="C636" s="17">
        <v>17</v>
      </c>
      <c r="D636" s="17">
        <v>3</v>
      </c>
      <c r="H636" s="17">
        <v>8.1164000000000005</v>
      </c>
      <c r="I636" s="17">
        <v>56.84194090666665</v>
      </c>
      <c r="J636" s="17">
        <v>0</v>
      </c>
    </row>
    <row r="637" spans="1:10" ht="15.75" customHeight="1" x14ac:dyDescent="0.2">
      <c r="A637" s="17" t="s">
        <v>33</v>
      </c>
      <c r="C637" s="17">
        <v>18</v>
      </c>
      <c r="D637" s="17">
        <v>3</v>
      </c>
      <c r="H637" s="17">
        <v>8.0327999999999999</v>
      </c>
      <c r="I637" s="17">
        <v>57.098311812413804</v>
      </c>
      <c r="J637" s="17">
        <v>0.9</v>
      </c>
    </row>
    <row r="638" spans="1:10" ht="15.75" customHeight="1" x14ac:dyDescent="0.2">
      <c r="A638" s="17" t="s">
        <v>33</v>
      </c>
      <c r="C638" s="17">
        <v>19</v>
      </c>
      <c r="D638" s="17">
        <v>3</v>
      </c>
      <c r="H638" s="17">
        <v>7.6803999999999997</v>
      </c>
      <c r="I638" s="17">
        <v>57.830695271724132</v>
      </c>
      <c r="J638" s="17">
        <v>0.6</v>
      </c>
    </row>
    <row r="639" spans="1:10" ht="15.75" customHeight="1" x14ac:dyDescent="0.2">
      <c r="A639" s="17" t="s">
        <v>33</v>
      </c>
      <c r="C639" s="17">
        <v>20</v>
      </c>
      <c r="D639" s="17">
        <v>3</v>
      </c>
      <c r="H639" s="17">
        <v>8.014800000000001</v>
      </c>
      <c r="I639" s="17">
        <v>58.593515098850567</v>
      </c>
      <c r="J639" s="17">
        <v>0.1</v>
      </c>
    </row>
    <row r="640" spans="1:10" ht="15.75" customHeight="1" x14ac:dyDescent="0.2">
      <c r="A640" s="17" t="s">
        <v>33</v>
      </c>
      <c r="C640" s="17">
        <v>21</v>
      </c>
      <c r="D640" s="17">
        <v>3</v>
      </c>
      <c r="H640" s="17">
        <v>7.7027999999999999</v>
      </c>
      <c r="I640" s="17">
        <v>58.278786032183916</v>
      </c>
      <c r="J640" s="17">
        <v>1.6</v>
      </c>
    </row>
    <row r="641" spans="1:10" ht="15.75" customHeight="1" x14ac:dyDescent="0.2">
      <c r="A641" s="17" t="s">
        <v>33</v>
      </c>
      <c r="C641" s="17">
        <v>22</v>
      </c>
      <c r="D641" s="17">
        <v>3</v>
      </c>
      <c r="H641" s="17">
        <v>7.6899999999999995</v>
      </c>
      <c r="I641" s="17">
        <v>56.027289241379322</v>
      </c>
      <c r="J641" s="17">
        <v>0.9</v>
      </c>
    </row>
    <row r="642" spans="1:10" ht="15.75" customHeight="1" x14ac:dyDescent="0.2">
      <c r="A642" s="17" t="s">
        <v>33</v>
      </c>
      <c r="C642" s="17">
        <v>23</v>
      </c>
      <c r="D642" s="17">
        <v>3</v>
      </c>
      <c r="H642" s="17">
        <v>7.6463999999999999</v>
      </c>
      <c r="I642" s="17">
        <v>56.67029203126436</v>
      </c>
      <c r="J642" s="17">
        <v>0.9</v>
      </c>
    </row>
    <row r="643" spans="1:10" ht="15.75" customHeight="1" x14ac:dyDescent="0.2">
      <c r="A643" s="17" t="s">
        <v>33</v>
      </c>
      <c r="C643" s="17">
        <v>24</v>
      </c>
      <c r="D643" s="17">
        <v>3</v>
      </c>
      <c r="H643" s="17">
        <v>7.6260000000000003</v>
      </c>
      <c r="I643" s="17">
        <v>58.738396882758607</v>
      </c>
      <c r="J643" s="17">
        <v>0.2</v>
      </c>
    </row>
    <row r="644" spans="1:10" ht="15.75" customHeight="1" x14ac:dyDescent="0.2">
      <c r="A644" s="17" t="s">
        <v>33</v>
      </c>
      <c r="C644" s="17">
        <v>25</v>
      </c>
      <c r="D644" s="17">
        <v>3</v>
      </c>
      <c r="H644" s="17">
        <v>7.96</v>
      </c>
      <c r="I644" s="17">
        <v>59.191664551724131</v>
      </c>
      <c r="J644" s="17">
        <v>1.2</v>
      </c>
    </row>
    <row r="645" spans="1:10" ht="15.75" customHeight="1" x14ac:dyDescent="0.2">
      <c r="A645" s="17" t="s">
        <v>33</v>
      </c>
      <c r="C645" s="17">
        <v>26</v>
      </c>
      <c r="D645" s="17">
        <v>3</v>
      </c>
      <c r="H645" s="17">
        <v>7.87</v>
      </c>
      <c r="I645" s="17">
        <v>60.274622896551726</v>
      </c>
      <c r="J645" s="17">
        <v>0.4</v>
      </c>
    </row>
    <row r="646" spans="1:10" ht="15.75" customHeight="1" x14ac:dyDescent="0.2">
      <c r="A646" s="17" t="s">
        <v>33</v>
      </c>
      <c r="C646" s="17">
        <v>27</v>
      </c>
      <c r="D646" s="17">
        <v>3</v>
      </c>
      <c r="H646" s="17">
        <v>8.1072000000000006</v>
      </c>
      <c r="I646" s="17">
        <v>66.714172799999986</v>
      </c>
      <c r="J646" s="17">
        <v>0.5</v>
      </c>
    </row>
    <row r="647" spans="1:10" ht="15.75" customHeight="1" x14ac:dyDescent="0.2">
      <c r="A647" s="17" t="s">
        <v>33</v>
      </c>
      <c r="C647" s="17">
        <v>28</v>
      </c>
      <c r="D647" s="17">
        <v>3</v>
      </c>
      <c r="H647" s="17">
        <v>7.6415999999999995</v>
      </c>
      <c r="I647" s="17">
        <v>62.530670845057465</v>
      </c>
      <c r="J647" s="17">
        <v>2.1</v>
      </c>
    </row>
    <row r="648" spans="1:10" ht="15.75" customHeight="1" x14ac:dyDescent="0.2">
      <c r="A648" s="17" t="s">
        <v>33</v>
      </c>
      <c r="C648" s="17">
        <v>1</v>
      </c>
      <c r="D648" s="17">
        <v>4</v>
      </c>
      <c r="H648" s="17">
        <v>8.0868000000000002</v>
      </c>
      <c r="I648" s="17">
        <v>55.07058613517242</v>
      </c>
      <c r="J648" s="17">
        <v>0</v>
      </c>
    </row>
    <row r="649" spans="1:10" ht="15.75" customHeight="1" x14ac:dyDescent="0.2">
      <c r="A649" s="17" t="s">
        <v>33</v>
      </c>
      <c r="C649" s="17">
        <v>2</v>
      </c>
      <c r="D649" s="17">
        <v>4</v>
      </c>
      <c r="H649" s="17">
        <v>7.6144000000000007</v>
      </c>
      <c r="I649" s="17">
        <v>56.227362824827587</v>
      </c>
      <c r="J649" s="17">
        <v>0.5</v>
      </c>
    </row>
    <row r="650" spans="1:10" ht="15.75" customHeight="1" x14ac:dyDescent="0.2">
      <c r="A650" s="17" t="s">
        <v>33</v>
      </c>
      <c r="C650" s="17">
        <v>3</v>
      </c>
      <c r="D650" s="17">
        <v>4</v>
      </c>
      <c r="H650" s="17">
        <v>7.9784000000000006</v>
      </c>
      <c r="I650" s="17">
        <v>56.364181947586211</v>
      </c>
      <c r="J650" s="17">
        <v>0.3</v>
      </c>
    </row>
    <row r="651" spans="1:10" ht="15.75" customHeight="1" x14ac:dyDescent="0.2">
      <c r="A651" s="17" t="s">
        <v>33</v>
      </c>
      <c r="C651" s="17">
        <v>4</v>
      </c>
      <c r="D651" s="17">
        <v>4</v>
      </c>
      <c r="H651" s="17">
        <v>7.9559999999999995</v>
      </c>
      <c r="I651" s="17">
        <v>54.380864772413787</v>
      </c>
      <c r="J651" s="17">
        <v>1.3</v>
      </c>
    </row>
    <row r="652" spans="1:10" ht="15.75" customHeight="1" x14ac:dyDescent="0.2">
      <c r="A652" s="17" t="s">
        <v>33</v>
      </c>
      <c r="C652" s="17">
        <v>5</v>
      </c>
      <c r="D652" s="17">
        <v>4</v>
      </c>
      <c r="H652" s="17">
        <v>7.7068000000000003</v>
      </c>
      <c r="I652" s="17">
        <v>57.762813103448266</v>
      </c>
      <c r="J652" s="17">
        <v>0.4</v>
      </c>
    </row>
    <row r="653" spans="1:10" ht="15.75" customHeight="1" x14ac:dyDescent="0.2">
      <c r="A653" s="17" t="s">
        <v>33</v>
      </c>
      <c r="C653" s="17">
        <v>6</v>
      </c>
      <c r="D653" s="17">
        <v>4</v>
      </c>
      <c r="H653" s="17">
        <v>7.6759999999999993</v>
      </c>
      <c r="I653" s="17">
        <v>57.217109222988512</v>
      </c>
      <c r="J653" s="17">
        <v>0.2</v>
      </c>
    </row>
    <row r="654" spans="1:10" ht="15.75" customHeight="1" x14ac:dyDescent="0.2">
      <c r="A654" s="17" t="s">
        <v>33</v>
      </c>
      <c r="C654" s="17">
        <v>7</v>
      </c>
      <c r="D654" s="17">
        <v>4</v>
      </c>
      <c r="H654" s="17">
        <v>7.5491999999999999</v>
      </c>
      <c r="I654" s="17">
        <v>57.861448965517248</v>
      </c>
      <c r="J654" s="17">
        <v>0.8</v>
      </c>
    </row>
    <row r="655" spans="1:10" ht="15.75" customHeight="1" x14ac:dyDescent="0.2">
      <c r="A655" s="17" t="s">
        <v>33</v>
      </c>
      <c r="C655" s="17">
        <v>8</v>
      </c>
      <c r="D655" s="17">
        <v>4</v>
      </c>
      <c r="H655" s="17">
        <v>7.8851999999999993</v>
      </c>
      <c r="I655" s="17">
        <v>52.270384441379306</v>
      </c>
      <c r="J655" s="17">
        <v>0</v>
      </c>
    </row>
    <row r="656" spans="1:10" ht="15.75" customHeight="1" x14ac:dyDescent="0.2">
      <c r="A656" s="17" t="s">
        <v>33</v>
      </c>
      <c r="C656" s="17">
        <v>9</v>
      </c>
      <c r="D656" s="17">
        <v>4</v>
      </c>
      <c r="H656" s="17">
        <v>7.7047999999999996</v>
      </c>
      <c r="I656" s="17">
        <v>53.861781337011493</v>
      </c>
      <c r="J656" s="17">
        <v>0</v>
      </c>
    </row>
    <row r="657" spans="1:10" ht="15.75" customHeight="1" x14ac:dyDescent="0.2">
      <c r="A657" s="17" t="s">
        <v>33</v>
      </c>
      <c r="C657" s="17">
        <v>10</v>
      </c>
      <c r="D657" s="17">
        <v>4</v>
      </c>
      <c r="H657" s="17">
        <v>7.5991999999999997</v>
      </c>
      <c r="I657" s="17">
        <v>52.895315895172409</v>
      </c>
      <c r="J657" s="17">
        <v>0.8</v>
      </c>
    </row>
    <row r="658" spans="1:10" ht="15.75" customHeight="1" x14ac:dyDescent="0.2">
      <c r="A658" s="17" t="s">
        <v>33</v>
      </c>
      <c r="C658" s="17">
        <v>11</v>
      </c>
      <c r="D658" s="17">
        <v>4</v>
      </c>
      <c r="H658" s="17">
        <v>7.6159999999999997</v>
      </c>
      <c r="I658" s="17">
        <v>53.296860542528734</v>
      </c>
      <c r="J658" s="17">
        <v>0.4</v>
      </c>
    </row>
    <row r="659" spans="1:10" ht="15.75" customHeight="1" x14ac:dyDescent="0.2">
      <c r="A659" s="17" t="s">
        <v>33</v>
      </c>
      <c r="C659" s="17">
        <v>12</v>
      </c>
      <c r="D659" s="17">
        <v>4</v>
      </c>
      <c r="H659" s="17">
        <v>7.6132</v>
      </c>
      <c r="I659" s="17">
        <v>56.896251492413789</v>
      </c>
      <c r="J659" s="17">
        <v>1.2</v>
      </c>
    </row>
    <row r="660" spans="1:10" ht="15.75" customHeight="1" x14ac:dyDescent="0.2">
      <c r="A660" s="17" t="s">
        <v>33</v>
      </c>
      <c r="C660" s="17">
        <v>13</v>
      </c>
      <c r="D660" s="17">
        <v>4</v>
      </c>
      <c r="H660" s="17">
        <v>7.8907999999999996</v>
      </c>
      <c r="I660" s="17">
        <v>54.163174034022987</v>
      </c>
      <c r="J660" s="17">
        <v>0.7</v>
      </c>
    </row>
    <row r="661" spans="1:10" ht="15.75" customHeight="1" x14ac:dyDescent="0.2">
      <c r="A661" s="17" t="s">
        <v>33</v>
      </c>
      <c r="C661" s="17">
        <v>14</v>
      </c>
      <c r="D661" s="17">
        <v>4</v>
      </c>
      <c r="H661" s="17">
        <v>7.7816000000000001</v>
      </c>
      <c r="I661" s="17">
        <v>55.561268005517242</v>
      </c>
      <c r="J661" s="17">
        <v>1.1000000000000001</v>
      </c>
    </row>
    <row r="662" spans="1:10" ht="15.75" customHeight="1" x14ac:dyDescent="0.2">
      <c r="A662" s="17" t="s">
        <v>33</v>
      </c>
      <c r="C662" s="17">
        <v>15</v>
      </c>
      <c r="D662" s="17">
        <v>4</v>
      </c>
      <c r="H662" s="17">
        <v>7.83</v>
      </c>
      <c r="I662" s="17">
        <v>50.250660229885064</v>
      </c>
      <c r="J662" s="17">
        <v>0.6</v>
      </c>
    </row>
    <row r="663" spans="1:10" ht="15.75" customHeight="1" x14ac:dyDescent="0.2">
      <c r="A663" s="17" t="s">
        <v>33</v>
      </c>
      <c r="C663" s="17">
        <v>16</v>
      </c>
      <c r="D663" s="17">
        <v>4</v>
      </c>
      <c r="H663" s="17">
        <v>7.8879999999999999</v>
      </c>
      <c r="I663" s="17">
        <v>50.372770648275868</v>
      </c>
      <c r="J663" s="17">
        <v>1.1000000000000001</v>
      </c>
    </row>
    <row r="664" spans="1:10" ht="15.75" customHeight="1" x14ac:dyDescent="0.2">
      <c r="A664" s="17" t="s">
        <v>33</v>
      </c>
      <c r="C664" s="17">
        <v>17</v>
      </c>
      <c r="D664" s="17">
        <v>4</v>
      </c>
      <c r="H664" s="17">
        <v>7.8040000000000003</v>
      </c>
      <c r="I664" s="17">
        <v>53.085820965517236</v>
      </c>
      <c r="J664" s="17">
        <v>0.4</v>
      </c>
    </row>
    <row r="665" spans="1:10" ht="15.75" customHeight="1" x14ac:dyDescent="0.2">
      <c r="A665" s="17" t="s">
        <v>33</v>
      </c>
      <c r="C665" s="17">
        <v>18</v>
      </c>
      <c r="D665" s="17">
        <v>4</v>
      </c>
      <c r="H665" s="17">
        <v>7.7880000000000003</v>
      </c>
      <c r="I665" s="17">
        <v>54.069725094252867</v>
      </c>
      <c r="J665" s="17">
        <v>0.4</v>
      </c>
    </row>
    <row r="666" spans="1:10" ht="15.75" customHeight="1" x14ac:dyDescent="0.2">
      <c r="A666" s="17" t="s">
        <v>33</v>
      </c>
      <c r="C666" s="17">
        <v>19</v>
      </c>
      <c r="D666" s="17">
        <v>4</v>
      </c>
      <c r="H666" s="17">
        <v>7.9063999999999997</v>
      </c>
      <c r="I666" s="17">
        <v>52.719457666206878</v>
      </c>
      <c r="J666" s="17">
        <v>0.5</v>
      </c>
    </row>
    <row r="667" spans="1:10" ht="15.75" customHeight="1" x14ac:dyDescent="0.2">
      <c r="A667" s="17" t="s">
        <v>33</v>
      </c>
      <c r="C667" s="17">
        <v>20</v>
      </c>
      <c r="D667" s="17">
        <v>4</v>
      </c>
      <c r="H667" s="17">
        <v>8.0163999999999991</v>
      </c>
      <c r="I667" s="17">
        <v>51.684210372413794</v>
      </c>
      <c r="J667" s="17">
        <v>0.6</v>
      </c>
    </row>
    <row r="668" spans="1:10" ht="15.75" customHeight="1" x14ac:dyDescent="0.2">
      <c r="A668" s="17" t="s">
        <v>33</v>
      </c>
      <c r="C668" s="17">
        <v>21</v>
      </c>
      <c r="D668" s="17">
        <v>4</v>
      </c>
      <c r="H668" s="17">
        <v>8.0728000000000009</v>
      </c>
      <c r="I668" s="17">
        <v>52.828765561379313</v>
      </c>
      <c r="J668" s="17">
        <v>1.3</v>
      </c>
    </row>
    <row r="669" spans="1:10" ht="15.75" customHeight="1" x14ac:dyDescent="0.2">
      <c r="A669" s="17" t="s">
        <v>33</v>
      </c>
      <c r="C669" s="17">
        <v>22</v>
      </c>
      <c r="D669" s="17">
        <v>4</v>
      </c>
      <c r="H669" s="17">
        <v>7.7812000000000001</v>
      </c>
      <c r="I669" s="17">
        <v>55.766722333793084</v>
      </c>
      <c r="J669" s="17">
        <v>0.5</v>
      </c>
    </row>
    <row r="670" spans="1:10" ht="15.75" customHeight="1" x14ac:dyDescent="0.2">
      <c r="A670" s="17" t="s">
        <v>33</v>
      </c>
      <c r="C670" s="17">
        <v>23</v>
      </c>
      <c r="D670" s="17">
        <v>4</v>
      </c>
      <c r="H670" s="17">
        <v>7.8004000000000007</v>
      </c>
      <c r="I670" s="17">
        <v>49.856456805517254</v>
      </c>
      <c r="J670" s="17">
        <v>0.4</v>
      </c>
    </row>
    <row r="671" spans="1:10" ht="15.75" customHeight="1" x14ac:dyDescent="0.2">
      <c r="A671" s="17" t="s">
        <v>33</v>
      </c>
      <c r="C671" s="17">
        <v>24</v>
      </c>
      <c r="D671" s="17">
        <v>4</v>
      </c>
      <c r="H671" s="17">
        <v>8.0915999999999997</v>
      </c>
      <c r="I671" s="17">
        <v>53.482660020229886</v>
      </c>
      <c r="J671" s="17">
        <v>0.5</v>
      </c>
    </row>
    <row r="672" spans="1:10" ht="15.75" customHeight="1" x14ac:dyDescent="0.2">
      <c r="A672" s="17" t="s">
        <v>33</v>
      </c>
      <c r="C672" s="17">
        <v>25</v>
      </c>
      <c r="D672" s="17">
        <v>4</v>
      </c>
      <c r="H672" s="17">
        <v>7.6431999999999993</v>
      </c>
      <c r="I672" s="17">
        <v>56.10707447172414</v>
      </c>
      <c r="J672" s="17">
        <v>0.6</v>
      </c>
    </row>
    <row r="673" spans="1:10" ht="15.75" customHeight="1" x14ac:dyDescent="0.2">
      <c r="A673" s="17" t="s">
        <v>33</v>
      </c>
      <c r="C673" s="17">
        <v>26</v>
      </c>
      <c r="D673" s="17">
        <v>4</v>
      </c>
      <c r="H673" s="17">
        <v>7.6219999999999999</v>
      </c>
      <c r="I673" s="17">
        <v>54.064277590804593</v>
      </c>
      <c r="J673" s="17">
        <v>1.4</v>
      </c>
    </row>
    <row r="674" spans="1:10" ht="15.75" customHeight="1" x14ac:dyDescent="0.2">
      <c r="A674" s="17" t="s">
        <v>33</v>
      </c>
      <c r="C674" s="17">
        <v>27</v>
      </c>
      <c r="D674" s="17">
        <v>4</v>
      </c>
      <c r="H674" s="17">
        <v>8.1871999999999989</v>
      </c>
      <c r="I674" s="17">
        <v>53.01840944551725</v>
      </c>
      <c r="J674" s="17">
        <v>1.1000000000000001</v>
      </c>
    </row>
    <row r="675" spans="1:10" ht="15.75" customHeight="1" x14ac:dyDescent="0.2">
      <c r="A675" s="17" t="s">
        <v>33</v>
      </c>
      <c r="C675" s="17">
        <v>28</v>
      </c>
      <c r="D675" s="17">
        <v>4</v>
      </c>
      <c r="H675" s="17">
        <v>8.2043999999999997</v>
      </c>
      <c r="I675" s="17">
        <v>58.115266799080466</v>
      </c>
      <c r="J675" s="17">
        <v>0.9</v>
      </c>
    </row>
    <row r="676" spans="1:10" ht="15.75" customHeight="1" x14ac:dyDescent="0.2">
      <c r="A676" s="17" t="s">
        <v>38</v>
      </c>
      <c r="C676" s="17">
        <v>1</v>
      </c>
      <c r="D676" s="17">
        <v>1</v>
      </c>
    </row>
    <row r="677" spans="1:10" ht="15.75" customHeight="1" x14ac:dyDescent="0.2">
      <c r="A677" s="17" t="s">
        <v>38</v>
      </c>
      <c r="C677" s="17">
        <v>2</v>
      </c>
      <c r="D677" s="17">
        <v>1</v>
      </c>
    </row>
    <row r="678" spans="1:10" ht="15.75" customHeight="1" x14ac:dyDescent="0.2">
      <c r="A678" s="17" t="s">
        <v>38</v>
      </c>
      <c r="C678" s="17">
        <v>3</v>
      </c>
      <c r="D678" s="17">
        <v>1</v>
      </c>
    </row>
    <row r="679" spans="1:10" ht="15.75" customHeight="1" x14ac:dyDescent="0.2">
      <c r="A679" s="17" t="s">
        <v>38</v>
      </c>
      <c r="C679" s="17">
        <v>4</v>
      </c>
      <c r="D679" s="17">
        <v>1</v>
      </c>
    </row>
    <row r="680" spans="1:10" ht="15.75" customHeight="1" x14ac:dyDescent="0.2">
      <c r="A680" s="17" t="s">
        <v>38</v>
      </c>
      <c r="C680" s="17">
        <v>5</v>
      </c>
      <c r="D680" s="17">
        <v>1</v>
      </c>
    </row>
    <row r="681" spans="1:10" ht="15.75" customHeight="1" x14ac:dyDescent="0.2">
      <c r="A681" s="17" t="s">
        <v>38</v>
      </c>
      <c r="C681" s="17">
        <v>6</v>
      </c>
      <c r="D681" s="17">
        <v>1</v>
      </c>
    </row>
    <row r="682" spans="1:10" ht="15.75" customHeight="1" x14ac:dyDescent="0.2">
      <c r="A682" s="17" t="s">
        <v>38</v>
      </c>
      <c r="C682" s="17">
        <v>7</v>
      </c>
      <c r="D682" s="17">
        <v>1</v>
      </c>
    </row>
    <row r="683" spans="1:10" ht="15.75" customHeight="1" x14ac:dyDescent="0.2">
      <c r="A683" s="17" t="s">
        <v>38</v>
      </c>
      <c r="C683" s="17">
        <v>8</v>
      </c>
      <c r="D683" s="17">
        <v>1</v>
      </c>
    </row>
    <row r="684" spans="1:10" ht="15.75" customHeight="1" x14ac:dyDescent="0.2">
      <c r="A684" s="17" t="s">
        <v>38</v>
      </c>
      <c r="C684" s="17">
        <v>9</v>
      </c>
      <c r="D684" s="17">
        <v>1</v>
      </c>
    </row>
    <row r="685" spans="1:10" ht="15.75" customHeight="1" x14ac:dyDescent="0.2">
      <c r="A685" s="17" t="s">
        <v>38</v>
      </c>
      <c r="C685" s="17">
        <v>10</v>
      </c>
      <c r="D685" s="17">
        <v>1</v>
      </c>
    </row>
    <row r="686" spans="1:10" ht="15.75" customHeight="1" x14ac:dyDescent="0.2">
      <c r="A686" s="17" t="s">
        <v>38</v>
      </c>
      <c r="C686" s="17">
        <v>11</v>
      </c>
      <c r="D686" s="17">
        <v>1</v>
      </c>
    </row>
    <row r="687" spans="1:10" ht="15.75" customHeight="1" x14ac:dyDescent="0.2">
      <c r="A687" s="17" t="s">
        <v>38</v>
      </c>
      <c r="C687" s="17">
        <v>12</v>
      </c>
      <c r="D687" s="17">
        <v>1</v>
      </c>
    </row>
    <row r="688" spans="1:10" ht="15.75" customHeight="1" x14ac:dyDescent="0.2">
      <c r="A688" s="17" t="s">
        <v>38</v>
      </c>
      <c r="C688" s="17">
        <v>13</v>
      </c>
      <c r="D688" s="17">
        <v>1</v>
      </c>
    </row>
    <row r="689" spans="1:4" ht="15.75" customHeight="1" x14ac:dyDescent="0.2">
      <c r="A689" s="17" t="s">
        <v>38</v>
      </c>
      <c r="C689" s="17">
        <v>14</v>
      </c>
      <c r="D689" s="17">
        <v>1</v>
      </c>
    </row>
    <row r="690" spans="1:4" ht="15.75" customHeight="1" x14ac:dyDescent="0.2">
      <c r="A690" s="17" t="s">
        <v>38</v>
      </c>
      <c r="C690" s="17">
        <v>15</v>
      </c>
      <c r="D690" s="17">
        <v>1</v>
      </c>
    </row>
    <row r="691" spans="1:4" ht="15.75" customHeight="1" x14ac:dyDescent="0.2">
      <c r="A691" s="17" t="s">
        <v>38</v>
      </c>
      <c r="C691" s="17">
        <v>16</v>
      </c>
      <c r="D691" s="17">
        <v>1</v>
      </c>
    </row>
    <row r="692" spans="1:4" ht="15.75" customHeight="1" x14ac:dyDescent="0.2">
      <c r="A692" s="17" t="s">
        <v>38</v>
      </c>
      <c r="C692" s="17">
        <v>17</v>
      </c>
      <c r="D692" s="17">
        <v>1</v>
      </c>
    </row>
    <row r="693" spans="1:4" ht="15.75" customHeight="1" x14ac:dyDescent="0.2">
      <c r="A693" s="17" t="s">
        <v>38</v>
      </c>
      <c r="C693" s="17">
        <v>18</v>
      </c>
      <c r="D693" s="17">
        <v>1</v>
      </c>
    </row>
    <row r="694" spans="1:4" ht="15.75" customHeight="1" x14ac:dyDescent="0.2">
      <c r="A694" s="17" t="s">
        <v>38</v>
      </c>
      <c r="C694" s="17">
        <v>19</v>
      </c>
      <c r="D694" s="17">
        <v>1</v>
      </c>
    </row>
    <row r="695" spans="1:4" ht="15.75" customHeight="1" x14ac:dyDescent="0.2">
      <c r="A695" s="17" t="s">
        <v>38</v>
      </c>
      <c r="C695" s="17">
        <v>20</v>
      </c>
      <c r="D695" s="17">
        <v>1</v>
      </c>
    </row>
    <row r="696" spans="1:4" ht="15.75" customHeight="1" x14ac:dyDescent="0.2">
      <c r="A696" s="17" t="s">
        <v>38</v>
      </c>
      <c r="C696" s="17">
        <v>21</v>
      </c>
      <c r="D696" s="17">
        <v>1</v>
      </c>
    </row>
    <row r="697" spans="1:4" ht="15.75" customHeight="1" x14ac:dyDescent="0.2">
      <c r="A697" s="17" t="s">
        <v>38</v>
      </c>
      <c r="C697" s="17">
        <v>22</v>
      </c>
      <c r="D697" s="17">
        <v>1</v>
      </c>
    </row>
    <row r="698" spans="1:4" ht="15.75" customHeight="1" x14ac:dyDescent="0.2">
      <c r="A698" s="17" t="s">
        <v>38</v>
      </c>
      <c r="C698" s="17">
        <v>23</v>
      </c>
      <c r="D698" s="17">
        <v>1</v>
      </c>
    </row>
    <row r="699" spans="1:4" ht="15.75" customHeight="1" x14ac:dyDescent="0.2">
      <c r="A699" s="17" t="s">
        <v>38</v>
      </c>
      <c r="C699" s="17">
        <v>24</v>
      </c>
      <c r="D699" s="17">
        <v>1</v>
      </c>
    </row>
    <row r="700" spans="1:4" ht="15.75" customHeight="1" x14ac:dyDescent="0.2">
      <c r="A700" s="17" t="s">
        <v>38</v>
      </c>
      <c r="C700" s="17">
        <v>25</v>
      </c>
      <c r="D700" s="17">
        <v>1</v>
      </c>
    </row>
    <row r="701" spans="1:4" ht="15.75" customHeight="1" x14ac:dyDescent="0.2">
      <c r="A701" s="17" t="s">
        <v>38</v>
      </c>
      <c r="C701" s="17">
        <v>26</v>
      </c>
      <c r="D701" s="17">
        <v>1</v>
      </c>
    </row>
    <row r="702" spans="1:4" ht="15.75" customHeight="1" x14ac:dyDescent="0.2">
      <c r="A702" s="17" t="s">
        <v>38</v>
      </c>
      <c r="C702" s="17">
        <v>27</v>
      </c>
      <c r="D702" s="17">
        <v>1</v>
      </c>
    </row>
    <row r="703" spans="1:4" ht="15.75" customHeight="1" x14ac:dyDescent="0.2">
      <c r="A703" s="17" t="s">
        <v>38</v>
      </c>
      <c r="C703" s="17">
        <v>28</v>
      </c>
      <c r="D703" s="17">
        <v>1</v>
      </c>
    </row>
    <row r="704" spans="1:4" ht="15.75" customHeight="1" x14ac:dyDescent="0.2">
      <c r="A704" s="17" t="s">
        <v>38</v>
      </c>
      <c r="C704" s="17">
        <v>1</v>
      </c>
      <c r="D704" s="17">
        <v>2</v>
      </c>
    </row>
    <row r="705" spans="1:4" ht="15.75" customHeight="1" x14ac:dyDescent="0.2">
      <c r="A705" s="17" t="s">
        <v>38</v>
      </c>
      <c r="C705" s="17">
        <v>2</v>
      </c>
      <c r="D705" s="17">
        <v>2</v>
      </c>
    </row>
    <row r="706" spans="1:4" ht="15.75" customHeight="1" x14ac:dyDescent="0.2">
      <c r="A706" s="17" t="s">
        <v>38</v>
      </c>
      <c r="C706" s="17">
        <v>3</v>
      </c>
      <c r="D706" s="17">
        <v>2</v>
      </c>
    </row>
    <row r="707" spans="1:4" ht="15.75" customHeight="1" x14ac:dyDescent="0.2">
      <c r="A707" s="17" t="s">
        <v>38</v>
      </c>
      <c r="C707" s="17">
        <v>4</v>
      </c>
      <c r="D707" s="17">
        <v>2</v>
      </c>
    </row>
    <row r="708" spans="1:4" ht="15.75" customHeight="1" x14ac:dyDescent="0.2">
      <c r="A708" s="17" t="s">
        <v>38</v>
      </c>
      <c r="C708" s="17">
        <v>5</v>
      </c>
      <c r="D708" s="17">
        <v>2</v>
      </c>
    </row>
    <row r="709" spans="1:4" ht="15.75" customHeight="1" x14ac:dyDescent="0.2">
      <c r="A709" s="17" t="s">
        <v>38</v>
      </c>
      <c r="C709" s="17">
        <v>6</v>
      </c>
      <c r="D709" s="17">
        <v>2</v>
      </c>
    </row>
    <row r="710" spans="1:4" ht="15.75" customHeight="1" x14ac:dyDescent="0.2">
      <c r="A710" s="17" t="s">
        <v>38</v>
      </c>
      <c r="C710" s="17">
        <v>7</v>
      </c>
      <c r="D710" s="17">
        <v>2</v>
      </c>
    </row>
    <row r="711" spans="1:4" ht="15.75" customHeight="1" x14ac:dyDescent="0.2">
      <c r="A711" s="17" t="s">
        <v>38</v>
      </c>
      <c r="C711" s="17">
        <v>8</v>
      </c>
      <c r="D711" s="17">
        <v>2</v>
      </c>
    </row>
    <row r="712" spans="1:4" ht="15.75" customHeight="1" x14ac:dyDescent="0.2">
      <c r="A712" s="17" t="s">
        <v>38</v>
      </c>
      <c r="C712" s="17">
        <v>9</v>
      </c>
      <c r="D712" s="17">
        <v>2</v>
      </c>
    </row>
    <row r="713" spans="1:4" ht="15.75" customHeight="1" x14ac:dyDescent="0.2">
      <c r="A713" s="17" t="s">
        <v>38</v>
      </c>
      <c r="C713" s="17">
        <v>10</v>
      </c>
      <c r="D713" s="17">
        <v>2</v>
      </c>
    </row>
    <row r="714" spans="1:4" ht="15.75" customHeight="1" x14ac:dyDescent="0.2">
      <c r="A714" s="17" t="s">
        <v>38</v>
      </c>
      <c r="C714" s="17">
        <v>11</v>
      </c>
      <c r="D714" s="17">
        <v>2</v>
      </c>
    </row>
    <row r="715" spans="1:4" ht="15.75" customHeight="1" x14ac:dyDescent="0.2">
      <c r="A715" s="17" t="s">
        <v>38</v>
      </c>
      <c r="C715" s="17">
        <v>12</v>
      </c>
      <c r="D715" s="17">
        <v>2</v>
      </c>
    </row>
    <row r="716" spans="1:4" ht="15.75" customHeight="1" x14ac:dyDescent="0.2">
      <c r="A716" s="17" t="s">
        <v>38</v>
      </c>
      <c r="C716" s="17">
        <v>13</v>
      </c>
      <c r="D716" s="17">
        <v>2</v>
      </c>
    </row>
    <row r="717" spans="1:4" ht="15.75" customHeight="1" x14ac:dyDescent="0.2">
      <c r="A717" s="17" t="s">
        <v>38</v>
      </c>
      <c r="C717" s="17">
        <v>14</v>
      </c>
      <c r="D717" s="17">
        <v>2</v>
      </c>
    </row>
    <row r="718" spans="1:4" ht="15.75" customHeight="1" x14ac:dyDescent="0.2">
      <c r="A718" s="17" t="s">
        <v>38</v>
      </c>
      <c r="C718" s="17">
        <v>15</v>
      </c>
      <c r="D718" s="17">
        <v>2</v>
      </c>
    </row>
    <row r="719" spans="1:4" ht="15.75" customHeight="1" x14ac:dyDescent="0.2">
      <c r="A719" s="17" t="s">
        <v>38</v>
      </c>
      <c r="C719" s="17">
        <v>16</v>
      </c>
      <c r="D719" s="17">
        <v>2</v>
      </c>
    </row>
    <row r="720" spans="1:4" ht="15.75" customHeight="1" x14ac:dyDescent="0.2">
      <c r="A720" s="17" t="s">
        <v>38</v>
      </c>
      <c r="C720" s="17">
        <v>17</v>
      </c>
      <c r="D720" s="17">
        <v>2</v>
      </c>
    </row>
    <row r="721" spans="1:4" ht="15.75" customHeight="1" x14ac:dyDescent="0.2">
      <c r="A721" s="17" t="s">
        <v>38</v>
      </c>
      <c r="C721" s="17">
        <v>18</v>
      </c>
      <c r="D721" s="17">
        <v>2</v>
      </c>
    </row>
    <row r="722" spans="1:4" ht="15.75" customHeight="1" x14ac:dyDescent="0.2">
      <c r="A722" s="17" t="s">
        <v>38</v>
      </c>
      <c r="C722" s="17">
        <v>19</v>
      </c>
      <c r="D722" s="17">
        <v>2</v>
      </c>
    </row>
    <row r="723" spans="1:4" ht="15.75" customHeight="1" x14ac:dyDescent="0.2">
      <c r="A723" s="17" t="s">
        <v>38</v>
      </c>
      <c r="C723" s="17">
        <v>20</v>
      </c>
      <c r="D723" s="17">
        <v>2</v>
      </c>
    </row>
    <row r="724" spans="1:4" ht="15.75" customHeight="1" x14ac:dyDescent="0.2">
      <c r="A724" s="17" t="s">
        <v>38</v>
      </c>
      <c r="C724" s="17">
        <v>21</v>
      </c>
      <c r="D724" s="17">
        <v>2</v>
      </c>
    </row>
    <row r="725" spans="1:4" ht="15.75" customHeight="1" x14ac:dyDescent="0.2">
      <c r="A725" s="17" t="s">
        <v>38</v>
      </c>
      <c r="C725" s="17">
        <v>22</v>
      </c>
      <c r="D725" s="17">
        <v>2</v>
      </c>
    </row>
    <row r="726" spans="1:4" ht="15.75" customHeight="1" x14ac:dyDescent="0.2">
      <c r="A726" s="17" t="s">
        <v>38</v>
      </c>
      <c r="C726" s="17">
        <v>23</v>
      </c>
      <c r="D726" s="17">
        <v>2</v>
      </c>
    </row>
    <row r="727" spans="1:4" ht="15.75" customHeight="1" x14ac:dyDescent="0.2">
      <c r="A727" s="17" t="s">
        <v>38</v>
      </c>
      <c r="C727" s="17">
        <v>24</v>
      </c>
      <c r="D727" s="17">
        <v>2</v>
      </c>
    </row>
    <row r="728" spans="1:4" ht="15.75" customHeight="1" x14ac:dyDescent="0.2">
      <c r="A728" s="17" t="s">
        <v>38</v>
      </c>
      <c r="C728" s="17">
        <v>25</v>
      </c>
      <c r="D728" s="17">
        <v>2</v>
      </c>
    </row>
    <row r="729" spans="1:4" ht="15.75" customHeight="1" x14ac:dyDescent="0.2">
      <c r="A729" s="17" t="s">
        <v>38</v>
      </c>
      <c r="C729" s="17">
        <v>26</v>
      </c>
      <c r="D729" s="17">
        <v>2</v>
      </c>
    </row>
    <row r="730" spans="1:4" ht="15.75" customHeight="1" x14ac:dyDescent="0.2">
      <c r="A730" s="17" t="s">
        <v>38</v>
      </c>
      <c r="C730" s="17">
        <v>27</v>
      </c>
      <c r="D730" s="17">
        <v>2</v>
      </c>
    </row>
    <row r="731" spans="1:4" ht="15.75" customHeight="1" x14ac:dyDescent="0.2">
      <c r="A731" s="17" t="s">
        <v>38</v>
      </c>
      <c r="C731" s="17">
        <v>28</v>
      </c>
      <c r="D731" s="17">
        <v>2</v>
      </c>
    </row>
    <row r="732" spans="1:4" ht="15.75" customHeight="1" x14ac:dyDescent="0.2">
      <c r="A732" s="17" t="s">
        <v>38</v>
      </c>
      <c r="C732" s="17">
        <v>1</v>
      </c>
      <c r="D732" s="17">
        <v>3</v>
      </c>
    </row>
    <row r="733" spans="1:4" ht="15.75" customHeight="1" x14ac:dyDescent="0.2">
      <c r="A733" s="17" t="s">
        <v>38</v>
      </c>
      <c r="C733" s="17">
        <v>2</v>
      </c>
      <c r="D733" s="17">
        <v>3</v>
      </c>
    </row>
    <row r="734" spans="1:4" ht="15.75" customHeight="1" x14ac:dyDescent="0.2">
      <c r="A734" s="17" t="s">
        <v>38</v>
      </c>
      <c r="C734" s="17">
        <v>3</v>
      </c>
      <c r="D734" s="17">
        <v>3</v>
      </c>
    </row>
    <row r="735" spans="1:4" ht="15.75" customHeight="1" x14ac:dyDescent="0.2">
      <c r="A735" s="17" t="s">
        <v>38</v>
      </c>
      <c r="C735" s="17">
        <v>4</v>
      </c>
      <c r="D735" s="17">
        <v>3</v>
      </c>
    </row>
    <row r="736" spans="1:4" ht="15.75" customHeight="1" x14ac:dyDescent="0.2">
      <c r="A736" s="17" t="s">
        <v>38</v>
      </c>
      <c r="C736" s="17">
        <v>5</v>
      </c>
      <c r="D736" s="17">
        <v>3</v>
      </c>
    </row>
    <row r="737" spans="1:4" ht="15.75" customHeight="1" x14ac:dyDescent="0.2">
      <c r="A737" s="17" t="s">
        <v>38</v>
      </c>
      <c r="C737" s="17">
        <v>6</v>
      </c>
      <c r="D737" s="17">
        <v>3</v>
      </c>
    </row>
    <row r="738" spans="1:4" ht="15.75" customHeight="1" x14ac:dyDescent="0.2">
      <c r="A738" s="17" t="s">
        <v>38</v>
      </c>
      <c r="C738" s="17">
        <v>7</v>
      </c>
      <c r="D738" s="17">
        <v>3</v>
      </c>
    </row>
    <row r="739" spans="1:4" ht="15.75" customHeight="1" x14ac:dyDescent="0.2">
      <c r="A739" s="17" t="s">
        <v>38</v>
      </c>
      <c r="C739" s="17">
        <v>8</v>
      </c>
      <c r="D739" s="17">
        <v>3</v>
      </c>
    </row>
    <row r="740" spans="1:4" ht="15.75" customHeight="1" x14ac:dyDescent="0.2">
      <c r="A740" s="17" t="s">
        <v>38</v>
      </c>
      <c r="C740" s="17">
        <v>9</v>
      </c>
      <c r="D740" s="17">
        <v>3</v>
      </c>
    </row>
    <row r="741" spans="1:4" ht="15.75" customHeight="1" x14ac:dyDescent="0.2">
      <c r="A741" s="17" t="s">
        <v>38</v>
      </c>
      <c r="C741" s="17">
        <v>10</v>
      </c>
      <c r="D741" s="17">
        <v>3</v>
      </c>
    </row>
    <row r="742" spans="1:4" ht="15.75" customHeight="1" x14ac:dyDescent="0.2">
      <c r="A742" s="17" t="s">
        <v>38</v>
      </c>
      <c r="C742" s="17">
        <v>11</v>
      </c>
      <c r="D742" s="17">
        <v>3</v>
      </c>
    </row>
    <row r="743" spans="1:4" ht="15.75" customHeight="1" x14ac:dyDescent="0.2">
      <c r="A743" s="17" t="s">
        <v>38</v>
      </c>
      <c r="C743" s="17">
        <v>12</v>
      </c>
      <c r="D743" s="17">
        <v>3</v>
      </c>
    </row>
    <row r="744" spans="1:4" ht="15.75" customHeight="1" x14ac:dyDescent="0.2">
      <c r="A744" s="17" t="s">
        <v>38</v>
      </c>
      <c r="C744" s="17">
        <v>13</v>
      </c>
      <c r="D744" s="17">
        <v>3</v>
      </c>
    </row>
    <row r="745" spans="1:4" ht="15.75" customHeight="1" x14ac:dyDescent="0.2">
      <c r="A745" s="17" t="s">
        <v>38</v>
      </c>
      <c r="C745" s="17">
        <v>14</v>
      </c>
      <c r="D745" s="17">
        <v>3</v>
      </c>
    </row>
    <row r="746" spans="1:4" ht="15.75" customHeight="1" x14ac:dyDescent="0.2">
      <c r="A746" s="17" t="s">
        <v>38</v>
      </c>
      <c r="C746" s="17">
        <v>15</v>
      </c>
      <c r="D746" s="17">
        <v>3</v>
      </c>
    </row>
    <row r="747" spans="1:4" ht="15.75" customHeight="1" x14ac:dyDescent="0.2">
      <c r="A747" s="17" t="s">
        <v>38</v>
      </c>
      <c r="C747" s="17">
        <v>16</v>
      </c>
      <c r="D747" s="17">
        <v>3</v>
      </c>
    </row>
    <row r="748" spans="1:4" ht="15.75" customHeight="1" x14ac:dyDescent="0.2">
      <c r="A748" s="17" t="s">
        <v>38</v>
      </c>
      <c r="C748" s="17">
        <v>17</v>
      </c>
      <c r="D748" s="17">
        <v>3</v>
      </c>
    </row>
    <row r="749" spans="1:4" ht="15.75" customHeight="1" x14ac:dyDescent="0.2">
      <c r="A749" s="17" t="s">
        <v>38</v>
      </c>
      <c r="C749" s="17">
        <v>18</v>
      </c>
      <c r="D749" s="17">
        <v>3</v>
      </c>
    </row>
    <row r="750" spans="1:4" ht="15.75" customHeight="1" x14ac:dyDescent="0.2">
      <c r="A750" s="17" t="s">
        <v>38</v>
      </c>
      <c r="C750" s="17">
        <v>19</v>
      </c>
      <c r="D750" s="17">
        <v>3</v>
      </c>
    </row>
    <row r="751" spans="1:4" ht="15.75" customHeight="1" x14ac:dyDescent="0.2">
      <c r="A751" s="17" t="s">
        <v>38</v>
      </c>
      <c r="C751" s="17">
        <v>20</v>
      </c>
      <c r="D751" s="17">
        <v>3</v>
      </c>
    </row>
    <row r="752" spans="1:4" ht="15.75" customHeight="1" x14ac:dyDescent="0.2">
      <c r="A752" s="17" t="s">
        <v>38</v>
      </c>
      <c r="C752" s="17">
        <v>21</v>
      </c>
      <c r="D752" s="17">
        <v>3</v>
      </c>
    </row>
    <row r="753" spans="1:4" ht="15.75" customHeight="1" x14ac:dyDescent="0.2">
      <c r="A753" s="17" t="s">
        <v>38</v>
      </c>
      <c r="C753" s="17">
        <v>22</v>
      </c>
      <c r="D753" s="17">
        <v>3</v>
      </c>
    </row>
    <row r="754" spans="1:4" ht="15.75" customHeight="1" x14ac:dyDescent="0.2">
      <c r="A754" s="17" t="s">
        <v>38</v>
      </c>
      <c r="C754" s="17">
        <v>23</v>
      </c>
      <c r="D754" s="17">
        <v>3</v>
      </c>
    </row>
    <row r="755" spans="1:4" ht="15.75" customHeight="1" x14ac:dyDescent="0.2">
      <c r="A755" s="17" t="s">
        <v>38</v>
      </c>
      <c r="C755" s="17">
        <v>24</v>
      </c>
      <c r="D755" s="17">
        <v>3</v>
      </c>
    </row>
    <row r="756" spans="1:4" ht="15.75" customHeight="1" x14ac:dyDescent="0.2">
      <c r="A756" s="17" t="s">
        <v>38</v>
      </c>
      <c r="C756" s="17">
        <v>25</v>
      </c>
      <c r="D756" s="17">
        <v>3</v>
      </c>
    </row>
    <row r="757" spans="1:4" ht="15.75" customHeight="1" x14ac:dyDescent="0.2">
      <c r="A757" s="17" t="s">
        <v>38</v>
      </c>
      <c r="C757" s="17">
        <v>26</v>
      </c>
      <c r="D757" s="17">
        <v>3</v>
      </c>
    </row>
    <row r="758" spans="1:4" ht="15.75" customHeight="1" x14ac:dyDescent="0.2">
      <c r="A758" s="17" t="s">
        <v>38</v>
      </c>
      <c r="C758" s="17">
        <v>27</v>
      </c>
      <c r="D758" s="17">
        <v>3</v>
      </c>
    </row>
    <row r="759" spans="1:4" ht="15.75" customHeight="1" x14ac:dyDescent="0.2">
      <c r="A759" s="17" t="s">
        <v>38</v>
      </c>
      <c r="C759" s="17">
        <v>28</v>
      </c>
      <c r="D759" s="17">
        <v>3</v>
      </c>
    </row>
    <row r="760" spans="1:4" ht="15.75" customHeight="1" x14ac:dyDescent="0.2">
      <c r="A760" s="17" t="s">
        <v>38</v>
      </c>
      <c r="C760" s="17">
        <v>1</v>
      </c>
      <c r="D760" s="17">
        <v>4</v>
      </c>
    </row>
    <row r="761" spans="1:4" ht="15.75" customHeight="1" x14ac:dyDescent="0.2">
      <c r="A761" s="17" t="s">
        <v>38</v>
      </c>
      <c r="C761" s="17">
        <v>2</v>
      </c>
      <c r="D761" s="17">
        <v>4</v>
      </c>
    </row>
    <row r="762" spans="1:4" ht="15.75" customHeight="1" x14ac:dyDescent="0.2">
      <c r="A762" s="17" t="s">
        <v>38</v>
      </c>
      <c r="C762" s="17">
        <v>3</v>
      </c>
      <c r="D762" s="17">
        <v>4</v>
      </c>
    </row>
    <row r="763" spans="1:4" ht="15.75" customHeight="1" x14ac:dyDescent="0.2">
      <c r="A763" s="17" t="s">
        <v>38</v>
      </c>
      <c r="C763" s="17">
        <v>4</v>
      </c>
      <c r="D763" s="17">
        <v>4</v>
      </c>
    </row>
    <row r="764" spans="1:4" ht="15.75" customHeight="1" x14ac:dyDescent="0.2">
      <c r="A764" s="17" t="s">
        <v>38</v>
      </c>
      <c r="C764" s="17">
        <v>5</v>
      </c>
      <c r="D764" s="17">
        <v>4</v>
      </c>
    </row>
    <row r="765" spans="1:4" ht="15.75" customHeight="1" x14ac:dyDescent="0.2">
      <c r="A765" s="17" t="s">
        <v>38</v>
      </c>
      <c r="C765" s="17">
        <v>6</v>
      </c>
      <c r="D765" s="17">
        <v>4</v>
      </c>
    </row>
    <row r="766" spans="1:4" ht="15.75" customHeight="1" x14ac:dyDescent="0.2">
      <c r="A766" s="17" t="s">
        <v>38</v>
      </c>
      <c r="C766" s="17">
        <v>7</v>
      </c>
      <c r="D766" s="17">
        <v>4</v>
      </c>
    </row>
    <row r="767" spans="1:4" ht="15.75" customHeight="1" x14ac:dyDescent="0.2">
      <c r="A767" s="17" t="s">
        <v>38</v>
      </c>
      <c r="C767" s="17">
        <v>8</v>
      </c>
      <c r="D767" s="17">
        <v>4</v>
      </c>
    </row>
    <row r="768" spans="1:4" ht="15.75" customHeight="1" x14ac:dyDescent="0.2">
      <c r="A768" s="17" t="s">
        <v>38</v>
      </c>
      <c r="C768" s="17">
        <v>9</v>
      </c>
      <c r="D768" s="17">
        <v>4</v>
      </c>
    </row>
    <row r="769" spans="1:4" ht="15.75" customHeight="1" x14ac:dyDescent="0.2">
      <c r="A769" s="17" t="s">
        <v>38</v>
      </c>
      <c r="C769" s="17">
        <v>10</v>
      </c>
      <c r="D769" s="17">
        <v>4</v>
      </c>
    </row>
    <row r="770" spans="1:4" ht="15.75" customHeight="1" x14ac:dyDescent="0.2">
      <c r="A770" s="17" t="s">
        <v>38</v>
      </c>
      <c r="C770" s="17">
        <v>11</v>
      </c>
      <c r="D770" s="17">
        <v>4</v>
      </c>
    </row>
    <row r="771" spans="1:4" ht="15.75" customHeight="1" x14ac:dyDescent="0.2">
      <c r="A771" s="17" t="s">
        <v>38</v>
      </c>
      <c r="C771" s="17">
        <v>12</v>
      </c>
      <c r="D771" s="17">
        <v>4</v>
      </c>
    </row>
    <row r="772" spans="1:4" ht="15.75" customHeight="1" x14ac:dyDescent="0.2">
      <c r="A772" s="17" t="s">
        <v>38</v>
      </c>
      <c r="C772" s="17">
        <v>13</v>
      </c>
      <c r="D772" s="17">
        <v>4</v>
      </c>
    </row>
    <row r="773" spans="1:4" ht="15.75" customHeight="1" x14ac:dyDescent="0.2">
      <c r="A773" s="17" t="s">
        <v>38</v>
      </c>
      <c r="C773" s="17">
        <v>14</v>
      </c>
      <c r="D773" s="17">
        <v>4</v>
      </c>
    </row>
    <row r="774" spans="1:4" ht="15.75" customHeight="1" x14ac:dyDescent="0.2">
      <c r="A774" s="17" t="s">
        <v>38</v>
      </c>
      <c r="C774" s="17">
        <v>15</v>
      </c>
      <c r="D774" s="17">
        <v>4</v>
      </c>
    </row>
    <row r="775" spans="1:4" ht="15.75" customHeight="1" x14ac:dyDescent="0.2">
      <c r="A775" s="17" t="s">
        <v>38</v>
      </c>
      <c r="C775" s="17">
        <v>16</v>
      </c>
      <c r="D775" s="17">
        <v>4</v>
      </c>
    </row>
    <row r="776" spans="1:4" ht="15.75" customHeight="1" x14ac:dyDescent="0.2">
      <c r="A776" s="17" t="s">
        <v>38</v>
      </c>
      <c r="C776" s="17">
        <v>17</v>
      </c>
      <c r="D776" s="17">
        <v>4</v>
      </c>
    </row>
    <row r="777" spans="1:4" ht="15.75" customHeight="1" x14ac:dyDescent="0.2">
      <c r="A777" s="17" t="s">
        <v>38</v>
      </c>
      <c r="C777" s="17">
        <v>18</v>
      </c>
      <c r="D777" s="17">
        <v>4</v>
      </c>
    </row>
    <row r="778" spans="1:4" ht="15.75" customHeight="1" x14ac:dyDescent="0.2">
      <c r="A778" s="17" t="s">
        <v>38</v>
      </c>
      <c r="C778" s="17">
        <v>19</v>
      </c>
      <c r="D778" s="17">
        <v>4</v>
      </c>
    </row>
    <row r="779" spans="1:4" ht="15.75" customHeight="1" x14ac:dyDescent="0.2">
      <c r="A779" s="17" t="s">
        <v>38</v>
      </c>
      <c r="C779" s="17">
        <v>20</v>
      </c>
      <c r="D779" s="17">
        <v>4</v>
      </c>
    </row>
    <row r="780" spans="1:4" ht="15.75" customHeight="1" x14ac:dyDescent="0.2">
      <c r="A780" s="17" t="s">
        <v>38</v>
      </c>
      <c r="C780" s="17">
        <v>21</v>
      </c>
      <c r="D780" s="17">
        <v>4</v>
      </c>
    </row>
    <row r="781" spans="1:4" ht="15.75" customHeight="1" x14ac:dyDescent="0.2">
      <c r="A781" s="17" t="s">
        <v>38</v>
      </c>
      <c r="C781" s="17">
        <v>22</v>
      </c>
      <c r="D781" s="17">
        <v>4</v>
      </c>
    </row>
    <row r="782" spans="1:4" ht="15.75" customHeight="1" x14ac:dyDescent="0.2">
      <c r="A782" s="17" t="s">
        <v>38</v>
      </c>
      <c r="C782" s="17">
        <v>23</v>
      </c>
      <c r="D782" s="17">
        <v>4</v>
      </c>
    </row>
    <row r="783" spans="1:4" ht="15.75" customHeight="1" x14ac:dyDescent="0.2">
      <c r="A783" s="17" t="s">
        <v>38</v>
      </c>
      <c r="C783" s="17">
        <v>24</v>
      </c>
      <c r="D783" s="17">
        <v>4</v>
      </c>
    </row>
    <row r="784" spans="1:4" ht="15.75" customHeight="1" x14ac:dyDescent="0.2">
      <c r="A784" s="17" t="s">
        <v>38</v>
      </c>
      <c r="C784" s="17">
        <v>25</v>
      </c>
      <c r="D784" s="17">
        <v>4</v>
      </c>
    </row>
    <row r="785" spans="1:4" ht="15.75" customHeight="1" x14ac:dyDescent="0.2">
      <c r="A785" s="17" t="s">
        <v>38</v>
      </c>
      <c r="C785" s="17">
        <v>26</v>
      </c>
      <c r="D785" s="17">
        <v>4</v>
      </c>
    </row>
    <row r="786" spans="1:4" ht="15.75" customHeight="1" x14ac:dyDescent="0.2">
      <c r="A786" s="17" t="s">
        <v>38</v>
      </c>
      <c r="C786" s="17">
        <v>27</v>
      </c>
      <c r="D786" s="17">
        <v>4</v>
      </c>
    </row>
    <row r="787" spans="1:4" ht="15.75" customHeight="1" x14ac:dyDescent="0.2">
      <c r="A787" s="17" t="s">
        <v>38</v>
      </c>
      <c r="C787" s="17">
        <v>28</v>
      </c>
      <c r="D787" s="17">
        <v>4</v>
      </c>
    </row>
    <row r="788" spans="1:4" ht="15.75" customHeight="1" x14ac:dyDescent="0.2"/>
    <row r="789" spans="1:4" ht="15.75" customHeight="1" x14ac:dyDescent="0.2"/>
    <row r="790" spans="1:4" ht="15.75" customHeight="1" x14ac:dyDescent="0.2"/>
    <row r="791" spans="1:4" ht="15.75" customHeight="1" x14ac:dyDescent="0.2"/>
    <row r="792" spans="1:4" ht="15.75" customHeight="1" x14ac:dyDescent="0.2"/>
    <row r="793" spans="1:4" ht="15.75" customHeight="1" x14ac:dyDescent="0.2"/>
    <row r="794" spans="1:4" ht="15.75" customHeight="1" x14ac:dyDescent="0.2"/>
    <row r="795" spans="1:4" ht="15.75" customHeight="1" x14ac:dyDescent="0.2"/>
    <row r="796" spans="1:4" ht="15.75" customHeight="1" x14ac:dyDescent="0.2"/>
    <row r="797" spans="1:4" ht="15.75" customHeight="1" x14ac:dyDescent="0.2"/>
    <row r="798" spans="1:4" ht="15.75" customHeight="1" x14ac:dyDescent="0.2"/>
    <row r="799" spans="1:4" ht="15.75" customHeight="1" x14ac:dyDescent="0.2"/>
    <row r="800" spans="1:4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5" right="0.75" top="1" bottom="1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1000"/>
  <sheetViews>
    <sheetView workbookViewId="0"/>
  </sheetViews>
  <sheetFormatPr baseColWidth="10" defaultColWidth="11.1640625" defaultRowHeight="15" customHeight="1" x14ac:dyDescent="0.2"/>
  <cols>
    <col min="1" max="4" width="10.83203125" customWidth="1"/>
    <col min="5" max="5" width="29.6640625" customWidth="1"/>
    <col min="6" max="6" width="17.5" customWidth="1"/>
    <col min="7" max="26" width="10.83203125" customWidth="1"/>
  </cols>
  <sheetData>
    <row r="1" spans="1:14" ht="21" x14ac:dyDescent="0.25">
      <c r="A1" s="16" t="s">
        <v>124</v>
      </c>
      <c r="B1" s="2"/>
      <c r="C1" s="2"/>
      <c r="D1" s="2"/>
      <c r="E1" s="3"/>
      <c r="F1" s="3"/>
      <c r="G1" s="4"/>
      <c r="H1" s="2"/>
      <c r="I1" s="2"/>
      <c r="J1" s="2" t="s">
        <v>1</v>
      </c>
      <c r="K1" s="2" t="s">
        <v>1</v>
      </c>
      <c r="L1" s="2" t="s">
        <v>1</v>
      </c>
      <c r="M1" s="2" t="s">
        <v>1</v>
      </c>
      <c r="N1" s="151" t="s">
        <v>125</v>
      </c>
    </row>
    <row r="2" spans="1:14" ht="16" x14ac:dyDescent="0.2">
      <c r="A2" s="6" t="s">
        <v>2</v>
      </c>
      <c r="B2" s="7" t="s">
        <v>3</v>
      </c>
      <c r="C2" s="7" t="s">
        <v>4</v>
      </c>
      <c r="D2" s="7" t="s">
        <v>5</v>
      </c>
      <c r="E2" s="8" t="s">
        <v>6</v>
      </c>
      <c r="F2" s="8" t="s">
        <v>7</v>
      </c>
      <c r="G2" s="9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152"/>
    </row>
    <row r="3" spans="1:14" ht="16" x14ac:dyDescent="0.2">
      <c r="A3" s="5" t="s">
        <v>38</v>
      </c>
      <c r="B3" s="27">
        <v>115</v>
      </c>
      <c r="C3" s="27">
        <v>1</v>
      </c>
      <c r="D3" s="5">
        <v>1</v>
      </c>
      <c r="E3" s="27" t="s">
        <v>30</v>
      </c>
      <c r="F3" s="27" t="s">
        <v>30</v>
      </c>
      <c r="G3" s="28" t="s">
        <v>29</v>
      </c>
      <c r="H3" s="11">
        <v>11.912800000000001</v>
      </c>
      <c r="I3" s="11">
        <v>61.844099376551718</v>
      </c>
      <c r="J3" s="12">
        <v>4.5999999999999996</v>
      </c>
      <c r="K3" s="29" t="s">
        <v>18</v>
      </c>
      <c r="L3" s="12">
        <v>2.8</v>
      </c>
      <c r="M3" s="10" t="s">
        <v>18</v>
      </c>
      <c r="N3" s="12">
        <v>0</v>
      </c>
    </row>
    <row r="4" spans="1:14" ht="16" x14ac:dyDescent="0.2">
      <c r="A4" s="5" t="s">
        <v>38</v>
      </c>
      <c r="B4" s="27">
        <v>216</v>
      </c>
      <c r="C4" s="27">
        <v>2</v>
      </c>
      <c r="D4" s="5">
        <v>1</v>
      </c>
      <c r="E4" s="27" t="s">
        <v>30</v>
      </c>
      <c r="F4" s="27" t="s">
        <v>30</v>
      </c>
      <c r="G4" s="28" t="s">
        <v>29</v>
      </c>
      <c r="H4" s="11">
        <v>12.002800000000001</v>
      </c>
      <c r="I4" s="11">
        <v>63.05373620965517</v>
      </c>
      <c r="J4" s="12">
        <v>8.4</v>
      </c>
      <c r="K4" s="29" t="s">
        <v>18</v>
      </c>
      <c r="L4" s="12">
        <v>2.5</v>
      </c>
      <c r="M4" s="10" t="s">
        <v>18</v>
      </c>
      <c r="N4" s="12">
        <v>0</v>
      </c>
    </row>
    <row r="5" spans="1:14" ht="16" x14ac:dyDescent="0.2">
      <c r="A5" s="5" t="s">
        <v>38</v>
      </c>
      <c r="B5" s="27">
        <v>313</v>
      </c>
      <c r="C5" s="27">
        <v>3</v>
      </c>
      <c r="D5" s="5">
        <v>1</v>
      </c>
      <c r="E5" s="27" t="s">
        <v>30</v>
      </c>
      <c r="F5" s="27" t="s">
        <v>30</v>
      </c>
      <c r="G5" s="28" t="s">
        <v>29</v>
      </c>
      <c r="H5" s="11">
        <v>11.858000000000001</v>
      </c>
      <c r="I5" s="11">
        <v>58.744312809195414</v>
      </c>
      <c r="J5" s="12">
        <v>10</v>
      </c>
      <c r="K5" s="29" t="s">
        <v>18</v>
      </c>
      <c r="L5" s="12">
        <v>6</v>
      </c>
      <c r="M5" s="10" t="s">
        <v>18</v>
      </c>
      <c r="N5" s="12">
        <v>0</v>
      </c>
    </row>
    <row r="6" spans="1:14" ht="16" x14ac:dyDescent="0.2">
      <c r="A6" s="5" t="s">
        <v>38</v>
      </c>
      <c r="B6" s="27">
        <v>401</v>
      </c>
      <c r="C6" s="27">
        <v>4</v>
      </c>
      <c r="D6" s="5">
        <v>1</v>
      </c>
      <c r="E6" s="27" t="s">
        <v>30</v>
      </c>
      <c r="F6" s="27" t="s">
        <v>30</v>
      </c>
      <c r="G6" s="28" t="s">
        <v>29</v>
      </c>
      <c r="H6" s="11">
        <v>11.9884</v>
      </c>
      <c r="I6" s="11">
        <v>61.742059492413787</v>
      </c>
      <c r="J6" s="12">
        <v>5.8888888888888893</v>
      </c>
      <c r="K6" s="29" t="s">
        <v>18</v>
      </c>
      <c r="L6" s="12">
        <v>1.5</v>
      </c>
      <c r="M6" s="10" t="s">
        <v>18</v>
      </c>
      <c r="N6" s="12">
        <v>0.5</v>
      </c>
    </row>
    <row r="7" spans="1:14" ht="16" x14ac:dyDescent="0.2">
      <c r="A7" s="5" t="s">
        <v>38</v>
      </c>
      <c r="B7" s="27">
        <v>105</v>
      </c>
      <c r="C7" s="27">
        <v>1</v>
      </c>
      <c r="D7" s="5">
        <v>2</v>
      </c>
      <c r="E7" s="27" t="s">
        <v>31</v>
      </c>
      <c r="F7" s="27" t="s">
        <v>32</v>
      </c>
      <c r="G7" s="30">
        <v>6</v>
      </c>
      <c r="H7" s="11">
        <v>12.122400000000001</v>
      </c>
      <c r="I7" s="11">
        <v>68.150189896091945</v>
      </c>
      <c r="J7" s="12">
        <v>5.9</v>
      </c>
      <c r="K7" s="29" t="s">
        <v>18</v>
      </c>
      <c r="L7" s="12">
        <v>4.0999999999999996</v>
      </c>
      <c r="M7" s="10" t="s">
        <v>18</v>
      </c>
      <c r="N7" s="12" t="s">
        <v>18</v>
      </c>
    </row>
    <row r="8" spans="1:14" ht="16" x14ac:dyDescent="0.2">
      <c r="A8" s="5" t="s">
        <v>38</v>
      </c>
      <c r="B8" s="27">
        <v>201</v>
      </c>
      <c r="C8" s="27">
        <v>2</v>
      </c>
      <c r="D8" s="5">
        <v>2</v>
      </c>
      <c r="E8" s="27" t="s">
        <v>31</v>
      </c>
      <c r="F8" s="27" t="s">
        <v>32</v>
      </c>
      <c r="G8" s="30">
        <v>6</v>
      </c>
      <c r="H8" s="11">
        <v>12.096399999999999</v>
      </c>
      <c r="I8" s="11">
        <v>72.082568617931031</v>
      </c>
      <c r="J8" s="12">
        <v>7.4</v>
      </c>
      <c r="K8" s="29" t="s">
        <v>18</v>
      </c>
      <c r="L8" s="12">
        <v>1.7</v>
      </c>
      <c r="M8" s="10" t="s">
        <v>18</v>
      </c>
      <c r="N8" s="12" t="s">
        <v>18</v>
      </c>
    </row>
    <row r="9" spans="1:14" ht="16" x14ac:dyDescent="0.2">
      <c r="A9" s="5" t="s">
        <v>38</v>
      </c>
      <c r="B9" s="27">
        <v>311</v>
      </c>
      <c r="C9" s="27">
        <v>3</v>
      </c>
      <c r="D9" s="5">
        <v>2</v>
      </c>
      <c r="E9" s="27" t="s">
        <v>31</v>
      </c>
      <c r="F9" s="27" t="s">
        <v>32</v>
      </c>
      <c r="G9" s="30">
        <v>6</v>
      </c>
      <c r="H9" s="11">
        <v>11.5784</v>
      </c>
      <c r="I9" s="11">
        <v>64.587608537011491</v>
      </c>
      <c r="J9" s="12">
        <v>7.6</v>
      </c>
      <c r="K9" s="29" t="s">
        <v>18</v>
      </c>
      <c r="L9" s="12">
        <v>3.6</v>
      </c>
      <c r="M9" s="10" t="s">
        <v>18</v>
      </c>
      <c r="N9" s="12" t="s">
        <v>18</v>
      </c>
    </row>
    <row r="10" spans="1:14" ht="16" x14ac:dyDescent="0.2">
      <c r="A10" s="5" t="s">
        <v>38</v>
      </c>
      <c r="B10" s="17">
        <v>421</v>
      </c>
      <c r="C10" s="17">
        <v>4</v>
      </c>
      <c r="D10" s="5">
        <v>2</v>
      </c>
      <c r="E10" s="27" t="s">
        <v>31</v>
      </c>
      <c r="F10" s="27" t="s">
        <v>32</v>
      </c>
      <c r="G10" s="30">
        <v>6</v>
      </c>
      <c r="H10" s="11">
        <v>11.4168</v>
      </c>
      <c r="I10" s="11">
        <v>59.481887863908049</v>
      </c>
      <c r="J10" s="12">
        <v>6.1</v>
      </c>
      <c r="K10" s="29" t="s">
        <v>18</v>
      </c>
      <c r="L10" s="12">
        <v>2.4</v>
      </c>
      <c r="M10" s="10" t="s">
        <v>18</v>
      </c>
      <c r="N10" s="12" t="s">
        <v>18</v>
      </c>
    </row>
    <row r="11" spans="1:14" ht="16" x14ac:dyDescent="0.2">
      <c r="A11" s="5" t="s">
        <v>38</v>
      </c>
      <c r="B11" s="27">
        <v>112</v>
      </c>
      <c r="C11" s="27">
        <v>1</v>
      </c>
      <c r="D11" s="5">
        <v>3</v>
      </c>
      <c r="E11" s="27" t="s">
        <v>109</v>
      </c>
      <c r="F11" s="27" t="s">
        <v>32</v>
      </c>
      <c r="G11" s="30">
        <v>4</v>
      </c>
      <c r="H11" s="11">
        <v>12.276199999999999</v>
      </c>
      <c r="I11" s="11">
        <v>69.49499602390803</v>
      </c>
      <c r="J11" s="12">
        <v>9.1999999999999993</v>
      </c>
      <c r="K11" s="29" t="s">
        <v>18</v>
      </c>
      <c r="L11" s="12">
        <v>2.9</v>
      </c>
      <c r="M11" s="10" t="s">
        <v>18</v>
      </c>
      <c r="N11" s="12">
        <v>0</v>
      </c>
    </row>
    <row r="12" spans="1:14" ht="16" x14ac:dyDescent="0.2">
      <c r="A12" s="5" t="s">
        <v>38</v>
      </c>
      <c r="B12" s="27">
        <v>217</v>
      </c>
      <c r="C12" s="27">
        <v>2</v>
      </c>
      <c r="D12" s="5">
        <v>3</v>
      </c>
      <c r="E12" s="27" t="s">
        <v>109</v>
      </c>
      <c r="F12" s="27" t="s">
        <v>32</v>
      </c>
      <c r="G12" s="30">
        <v>4</v>
      </c>
      <c r="H12" s="11">
        <v>11.8392</v>
      </c>
      <c r="I12" s="11">
        <v>67.87935729287355</v>
      </c>
      <c r="J12" s="12">
        <v>1.7</v>
      </c>
      <c r="K12" s="29" t="s">
        <v>18</v>
      </c>
      <c r="L12" s="12">
        <v>4.5999999999999996</v>
      </c>
      <c r="M12" s="10" t="s">
        <v>18</v>
      </c>
      <c r="N12" s="12">
        <v>0</v>
      </c>
    </row>
    <row r="13" spans="1:14" ht="16" x14ac:dyDescent="0.2">
      <c r="A13" s="5" t="s">
        <v>38</v>
      </c>
      <c r="B13" s="27">
        <v>319</v>
      </c>
      <c r="C13" s="27">
        <v>3</v>
      </c>
      <c r="D13" s="5">
        <v>3</v>
      </c>
      <c r="E13" s="27" t="s">
        <v>109</v>
      </c>
      <c r="F13" s="27" t="s">
        <v>32</v>
      </c>
      <c r="G13" s="30">
        <v>4</v>
      </c>
      <c r="H13" s="11">
        <v>11.557599999999999</v>
      </c>
      <c r="I13" s="11">
        <v>60.322189748965528</v>
      </c>
      <c r="J13" s="12">
        <v>3.6</v>
      </c>
      <c r="K13" s="29" t="s">
        <v>18</v>
      </c>
      <c r="L13" s="12">
        <v>2.6</v>
      </c>
      <c r="M13" s="10" t="s">
        <v>18</v>
      </c>
      <c r="N13" s="12">
        <v>0</v>
      </c>
    </row>
    <row r="14" spans="1:14" ht="16" x14ac:dyDescent="0.2">
      <c r="A14" s="5" t="s">
        <v>38</v>
      </c>
      <c r="B14" s="17">
        <v>423</v>
      </c>
      <c r="C14" s="17">
        <v>4</v>
      </c>
      <c r="D14" s="5">
        <v>3</v>
      </c>
      <c r="E14" s="27" t="s">
        <v>109</v>
      </c>
      <c r="F14" s="27" t="s">
        <v>32</v>
      </c>
      <c r="G14" s="30">
        <v>4</v>
      </c>
      <c r="H14" s="11">
        <v>10.9924</v>
      </c>
      <c r="I14" s="11">
        <v>57.439571199999996</v>
      </c>
      <c r="J14" s="12">
        <v>3.3</v>
      </c>
      <c r="K14" s="29" t="s">
        <v>18</v>
      </c>
      <c r="L14" s="12">
        <v>1.9</v>
      </c>
      <c r="M14" s="10" t="s">
        <v>18</v>
      </c>
      <c r="N14" s="12">
        <v>0</v>
      </c>
    </row>
    <row r="15" spans="1:14" ht="16" x14ac:dyDescent="0.2">
      <c r="A15" s="5" t="s">
        <v>38</v>
      </c>
      <c r="B15" s="27">
        <v>109</v>
      </c>
      <c r="C15" s="27">
        <v>1</v>
      </c>
      <c r="D15" s="5">
        <v>4</v>
      </c>
      <c r="E15" s="27" t="s">
        <v>115</v>
      </c>
      <c r="F15" s="27" t="s">
        <v>32</v>
      </c>
      <c r="G15" s="30" t="s">
        <v>126</v>
      </c>
      <c r="H15" s="11">
        <v>11.634</v>
      </c>
      <c r="I15" s="11">
        <v>73.690743512643678</v>
      </c>
      <c r="J15" s="12">
        <v>3.3</v>
      </c>
      <c r="K15" s="29" t="s">
        <v>18</v>
      </c>
      <c r="L15" s="12">
        <v>1.8</v>
      </c>
      <c r="M15" s="10" t="s">
        <v>18</v>
      </c>
      <c r="N15" s="12">
        <v>0.5</v>
      </c>
    </row>
    <row r="16" spans="1:14" ht="16" x14ac:dyDescent="0.2">
      <c r="A16" s="5" t="s">
        <v>38</v>
      </c>
      <c r="B16" s="27">
        <v>215</v>
      </c>
      <c r="C16" s="27">
        <v>2</v>
      </c>
      <c r="D16" s="5">
        <v>4</v>
      </c>
      <c r="E16" s="27" t="s">
        <v>115</v>
      </c>
      <c r="F16" s="27" t="s">
        <v>32</v>
      </c>
      <c r="G16" s="30" t="s">
        <v>126</v>
      </c>
      <c r="H16" s="11">
        <v>11.810400000000001</v>
      </c>
      <c r="I16" s="11">
        <v>69.7658802537931</v>
      </c>
      <c r="J16" s="12">
        <v>2.7</v>
      </c>
      <c r="K16" s="29" t="s">
        <v>18</v>
      </c>
      <c r="L16" s="12">
        <v>3</v>
      </c>
      <c r="M16" s="10" t="s">
        <v>18</v>
      </c>
      <c r="N16" s="12">
        <v>0</v>
      </c>
    </row>
    <row r="17" spans="1:14" ht="16" x14ac:dyDescent="0.2">
      <c r="A17" s="5" t="s">
        <v>38</v>
      </c>
      <c r="B17" s="27">
        <v>306</v>
      </c>
      <c r="C17" s="27">
        <v>3</v>
      </c>
      <c r="D17" s="5">
        <v>4</v>
      </c>
      <c r="E17" s="27" t="s">
        <v>115</v>
      </c>
      <c r="F17" s="27" t="s">
        <v>32</v>
      </c>
      <c r="G17" s="30" t="s">
        <v>126</v>
      </c>
      <c r="H17" s="11">
        <v>12.003599999999999</v>
      </c>
      <c r="I17" s="11">
        <v>69.270361498850576</v>
      </c>
      <c r="J17" s="12">
        <v>6.1</v>
      </c>
      <c r="K17" s="29" t="s">
        <v>18</v>
      </c>
      <c r="L17" s="12">
        <v>1.3</v>
      </c>
      <c r="M17" s="10" t="s">
        <v>18</v>
      </c>
      <c r="N17" s="12">
        <v>0</v>
      </c>
    </row>
    <row r="18" spans="1:14" ht="16" x14ac:dyDescent="0.2">
      <c r="A18" s="5" t="s">
        <v>38</v>
      </c>
      <c r="B18" s="27">
        <v>416</v>
      </c>
      <c r="C18" s="27">
        <v>4</v>
      </c>
      <c r="D18" s="5">
        <v>4</v>
      </c>
      <c r="E18" s="27" t="s">
        <v>115</v>
      </c>
      <c r="F18" s="27" t="s">
        <v>32</v>
      </c>
      <c r="G18" s="30" t="s">
        <v>126</v>
      </c>
      <c r="H18" s="11">
        <v>11.856399999999999</v>
      </c>
      <c r="I18" s="11">
        <v>63.109601826206905</v>
      </c>
      <c r="J18" s="12">
        <v>5.0999999999999996</v>
      </c>
      <c r="K18" s="29" t="s">
        <v>18</v>
      </c>
      <c r="L18" s="12">
        <v>5.8</v>
      </c>
      <c r="M18" s="10" t="s">
        <v>18</v>
      </c>
      <c r="N18" s="12">
        <v>0</v>
      </c>
    </row>
    <row r="19" spans="1:14" ht="16" x14ac:dyDescent="0.2">
      <c r="A19" s="5" t="s">
        <v>38</v>
      </c>
      <c r="B19" s="27">
        <v>114</v>
      </c>
      <c r="C19" s="27">
        <v>1</v>
      </c>
      <c r="D19" s="5">
        <v>5</v>
      </c>
      <c r="E19" s="27" t="s">
        <v>16</v>
      </c>
      <c r="F19" s="27" t="s">
        <v>44</v>
      </c>
      <c r="G19" s="30">
        <v>4</v>
      </c>
      <c r="H19" s="11">
        <v>12.3657</v>
      </c>
      <c r="I19" s="11">
        <v>65.475111047816085</v>
      </c>
      <c r="J19" s="12">
        <v>5.9</v>
      </c>
      <c r="K19" s="29" t="s">
        <v>18</v>
      </c>
      <c r="L19" s="12">
        <v>2.1</v>
      </c>
      <c r="M19" s="10" t="s">
        <v>18</v>
      </c>
      <c r="N19" s="12">
        <v>0</v>
      </c>
    </row>
    <row r="20" spans="1:14" ht="16" x14ac:dyDescent="0.2">
      <c r="A20" s="5" t="s">
        <v>38</v>
      </c>
      <c r="B20" s="27">
        <v>223</v>
      </c>
      <c r="C20" s="27">
        <v>2</v>
      </c>
      <c r="D20" s="5">
        <v>5</v>
      </c>
      <c r="E20" s="27" t="s">
        <v>16</v>
      </c>
      <c r="F20" s="27" t="s">
        <v>44</v>
      </c>
      <c r="G20" s="30">
        <v>4</v>
      </c>
      <c r="H20" s="11">
        <v>11.0352</v>
      </c>
      <c r="I20" s="11">
        <v>71.171021932873572</v>
      </c>
      <c r="J20" s="12">
        <v>7.2</v>
      </c>
      <c r="K20" s="29" t="s">
        <v>18</v>
      </c>
      <c r="L20" s="12">
        <v>3.9</v>
      </c>
      <c r="M20" s="10" t="s">
        <v>18</v>
      </c>
      <c r="N20" s="12">
        <v>0</v>
      </c>
    </row>
    <row r="21" spans="1:14" ht="15.75" customHeight="1" x14ac:dyDescent="0.2">
      <c r="A21" s="5" t="s">
        <v>38</v>
      </c>
      <c r="B21" s="27">
        <v>318</v>
      </c>
      <c r="C21" s="27">
        <v>3</v>
      </c>
      <c r="D21" s="5">
        <v>5</v>
      </c>
      <c r="E21" s="27" t="s">
        <v>16</v>
      </c>
      <c r="F21" s="27" t="s">
        <v>44</v>
      </c>
      <c r="G21" s="30">
        <v>4</v>
      </c>
      <c r="H21" s="11">
        <v>11.919599999999999</v>
      </c>
      <c r="I21" s="11">
        <v>59.536275889655172</v>
      </c>
      <c r="J21" s="12">
        <v>7.6</v>
      </c>
      <c r="K21" s="29" t="s">
        <v>18</v>
      </c>
      <c r="L21" s="12">
        <v>4.3</v>
      </c>
      <c r="M21" s="10" t="s">
        <v>18</v>
      </c>
      <c r="N21" s="12">
        <v>0</v>
      </c>
    </row>
    <row r="22" spans="1:14" ht="15.75" customHeight="1" x14ac:dyDescent="0.2">
      <c r="A22" s="5" t="s">
        <v>38</v>
      </c>
      <c r="B22" s="27">
        <v>419</v>
      </c>
      <c r="C22" s="27">
        <v>4</v>
      </c>
      <c r="D22" s="5">
        <v>5</v>
      </c>
      <c r="E22" s="27" t="s">
        <v>16</v>
      </c>
      <c r="F22" s="27" t="s">
        <v>44</v>
      </c>
      <c r="G22" s="30">
        <v>4</v>
      </c>
      <c r="H22" s="11">
        <v>11.681600000000001</v>
      </c>
      <c r="I22" s="11">
        <v>51.639260902988504</v>
      </c>
      <c r="J22" s="12">
        <v>2.6</v>
      </c>
      <c r="K22" s="29" t="s">
        <v>18</v>
      </c>
      <c r="L22" s="12">
        <v>2.2000000000000002</v>
      </c>
      <c r="M22" s="10" t="s">
        <v>18</v>
      </c>
      <c r="N22" s="12">
        <v>0</v>
      </c>
    </row>
    <row r="23" spans="1:14" ht="15.75" customHeight="1" x14ac:dyDescent="0.2">
      <c r="A23" s="5" t="s">
        <v>38</v>
      </c>
      <c r="B23" s="27">
        <v>119</v>
      </c>
      <c r="C23" s="27">
        <v>1</v>
      </c>
      <c r="D23" s="5">
        <v>6</v>
      </c>
      <c r="E23" s="27" t="s">
        <v>127</v>
      </c>
      <c r="F23" s="27" t="s">
        <v>44</v>
      </c>
      <c r="G23" s="30" t="s">
        <v>128</v>
      </c>
      <c r="H23" s="11">
        <v>11.815199999999999</v>
      </c>
      <c r="I23" s="11">
        <v>66.818535216551723</v>
      </c>
      <c r="J23" s="12">
        <v>2</v>
      </c>
      <c r="K23" s="29" t="s">
        <v>18</v>
      </c>
      <c r="L23" s="12">
        <v>1.7</v>
      </c>
      <c r="M23" s="10" t="s">
        <v>18</v>
      </c>
      <c r="N23" s="12" t="s">
        <v>18</v>
      </c>
    </row>
    <row r="24" spans="1:14" ht="15.75" customHeight="1" x14ac:dyDescent="0.2">
      <c r="A24" s="5" t="s">
        <v>38</v>
      </c>
      <c r="B24" s="27">
        <v>206</v>
      </c>
      <c r="C24" s="27">
        <v>2</v>
      </c>
      <c r="D24" s="5">
        <v>6</v>
      </c>
      <c r="E24" s="27" t="s">
        <v>127</v>
      </c>
      <c r="F24" s="27" t="s">
        <v>44</v>
      </c>
      <c r="G24" s="30" t="s">
        <v>128</v>
      </c>
      <c r="H24" s="11">
        <v>12.114000000000001</v>
      </c>
      <c r="I24" s="11">
        <v>75.979568386206893</v>
      </c>
      <c r="J24" s="12">
        <v>4.5999999999999996</v>
      </c>
      <c r="K24" s="29" t="s">
        <v>18</v>
      </c>
      <c r="L24" s="12">
        <v>1.6</v>
      </c>
      <c r="M24" s="10" t="s">
        <v>18</v>
      </c>
      <c r="N24" s="12" t="s">
        <v>18</v>
      </c>
    </row>
    <row r="25" spans="1:14" ht="15.75" customHeight="1" x14ac:dyDescent="0.2">
      <c r="A25" s="5" t="s">
        <v>38</v>
      </c>
      <c r="B25" s="27">
        <v>309</v>
      </c>
      <c r="C25" s="27">
        <v>3</v>
      </c>
      <c r="D25" s="5">
        <v>6</v>
      </c>
      <c r="E25" s="27" t="s">
        <v>127</v>
      </c>
      <c r="F25" s="27" t="s">
        <v>44</v>
      </c>
      <c r="G25" s="30" t="s">
        <v>128</v>
      </c>
      <c r="H25" s="11">
        <v>11.470800000000001</v>
      </c>
      <c r="I25" s="11">
        <v>70.477790846896553</v>
      </c>
      <c r="J25" s="12">
        <v>5.5</v>
      </c>
      <c r="K25" s="29" t="s">
        <v>18</v>
      </c>
      <c r="L25" s="12">
        <v>3.9</v>
      </c>
      <c r="M25" s="10" t="s">
        <v>18</v>
      </c>
      <c r="N25" s="12" t="s">
        <v>18</v>
      </c>
    </row>
    <row r="26" spans="1:14" ht="15.75" customHeight="1" x14ac:dyDescent="0.2">
      <c r="A26" s="5" t="s">
        <v>38</v>
      </c>
      <c r="B26" s="27">
        <v>406</v>
      </c>
      <c r="C26" s="27">
        <v>4</v>
      </c>
      <c r="D26" s="5">
        <v>6</v>
      </c>
      <c r="E26" s="27" t="s">
        <v>127</v>
      </c>
      <c r="F26" s="27" t="s">
        <v>44</v>
      </c>
      <c r="G26" s="30" t="s">
        <v>128</v>
      </c>
      <c r="H26" s="11">
        <v>12.342500000000001</v>
      </c>
      <c r="I26" s="11">
        <v>73.392501321839077</v>
      </c>
      <c r="J26" s="12">
        <v>3.2</v>
      </c>
      <c r="K26" s="29" t="s">
        <v>18</v>
      </c>
      <c r="L26" s="12">
        <v>2.5</v>
      </c>
      <c r="M26" s="10" t="s">
        <v>18</v>
      </c>
      <c r="N26" s="12" t="s">
        <v>18</v>
      </c>
    </row>
    <row r="27" spans="1:14" ht="15.75" customHeight="1" x14ac:dyDescent="0.2">
      <c r="A27" s="5" t="s">
        <v>38</v>
      </c>
      <c r="B27" s="27">
        <v>120</v>
      </c>
      <c r="C27" s="27">
        <v>1</v>
      </c>
      <c r="D27" s="5">
        <v>7</v>
      </c>
      <c r="E27" s="27" t="s">
        <v>129</v>
      </c>
      <c r="F27" s="27" t="s">
        <v>130</v>
      </c>
      <c r="G27" s="30">
        <v>5</v>
      </c>
      <c r="H27" s="11">
        <v>11.928800000000001</v>
      </c>
      <c r="I27" s="11">
        <v>66.291495933793101</v>
      </c>
      <c r="J27" s="12">
        <v>6.9</v>
      </c>
      <c r="K27" s="29" t="s">
        <v>18</v>
      </c>
      <c r="L27" s="12">
        <v>6.2</v>
      </c>
      <c r="M27" s="10" t="s">
        <v>18</v>
      </c>
      <c r="N27" s="12">
        <v>0.5</v>
      </c>
    </row>
    <row r="28" spans="1:14" ht="15.75" customHeight="1" x14ac:dyDescent="0.2">
      <c r="A28" s="5" t="s">
        <v>38</v>
      </c>
      <c r="B28" s="27">
        <v>204</v>
      </c>
      <c r="C28" s="27">
        <v>2</v>
      </c>
      <c r="D28" s="5">
        <v>7</v>
      </c>
      <c r="E28" s="27" t="s">
        <v>129</v>
      </c>
      <c r="F28" s="27" t="s">
        <v>130</v>
      </c>
      <c r="G28" s="30">
        <v>5</v>
      </c>
      <c r="H28" s="11">
        <v>12.336600000000001</v>
      </c>
      <c r="I28" s="11">
        <v>71.056526114022986</v>
      </c>
      <c r="J28" s="12">
        <v>8.5</v>
      </c>
      <c r="K28" s="29" t="s">
        <v>18</v>
      </c>
      <c r="L28" s="12">
        <v>4.5999999999999996</v>
      </c>
      <c r="M28" s="10" t="s">
        <v>18</v>
      </c>
      <c r="N28" s="12">
        <v>0.5</v>
      </c>
    </row>
    <row r="29" spans="1:14" ht="15.75" customHeight="1" x14ac:dyDescent="0.2">
      <c r="A29" s="5" t="s">
        <v>38</v>
      </c>
      <c r="B29" s="27">
        <v>316</v>
      </c>
      <c r="C29" s="27">
        <v>3</v>
      </c>
      <c r="D29" s="5">
        <v>7</v>
      </c>
      <c r="E29" s="27" t="s">
        <v>129</v>
      </c>
      <c r="F29" s="27" t="s">
        <v>130</v>
      </c>
      <c r="G29" s="30">
        <v>5</v>
      </c>
      <c r="H29" s="11">
        <v>11.790000000000001</v>
      </c>
      <c r="I29" s="11">
        <v>57.072072781609194</v>
      </c>
      <c r="J29" s="12">
        <v>8.4</v>
      </c>
      <c r="K29" s="29" t="s">
        <v>18</v>
      </c>
      <c r="L29" s="12">
        <v>3.6</v>
      </c>
      <c r="M29" s="10" t="s">
        <v>18</v>
      </c>
      <c r="N29" s="12">
        <v>0</v>
      </c>
    </row>
    <row r="30" spans="1:14" ht="15.75" customHeight="1" x14ac:dyDescent="0.2">
      <c r="A30" s="5" t="s">
        <v>38</v>
      </c>
      <c r="B30" s="27">
        <v>417</v>
      </c>
      <c r="C30" s="27">
        <v>4</v>
      </c>
      <c r="D30" s="5">
        <v>7</v>
      </c>
      <c r="E30" s="27" t="s">
        <v>129</v>
      </c>
      <c r="F30" s="27" t="s">
        <v>130</v>
      </c>
      <c r="G30" s="30">
        <v>5</v>
      </c>
      <c r="H30" s="11">
        <v>12.016000000000002</v>
      </c>
      <c r="I30" s="11">
        <v>59.275326455172411</v>
      </c>
      <c r="J30" s="12">
        <v>7</v>
      </c>
      <c r="K30" s="29" t="s">
        <v>18</v>
      </c>
      <c r="L30" s="12">
        <v>2.4</v>
      </c>
      <c r="M30" s="10" t="s">
        <v>18</v>
      </c>
      <c r="N30" s="12">
        <v>0</v>
      </c>
    </row>
    <row r="31" spans="1:14" ht="15.75" customHeight="1" x14ac:dyDescent="0.2">
      <c r="A31" s="5" t="s">
        <v>38</v>
      </c>
      <c r="B31" s="27">
        <v>110</v>
      </c>
      <c r="C31" s="27">
        <v>1</v>
      </c>
      <c r="D31" s="5">
        <v>8</v>
      </c>
      <c r="E31" s="27" t="s">
        <v>131</v>
      </c>
      <c r="F31" s="27" t="s">
        <v>130</v>
      </c>
      <c r="G31" s="30">
        <v>11</v>
      </c>
      <c r="H31" s="11">
        <v>11.744400000000001</v>
      </c>
      <c r="I31" s="11">
        <v>71.929328432183894</v>
      </c>
      <c r="J31" s="12">
        <v>7.2</v>
      </c>
      <c r="K31" s="29" t="s">
        <v>18</v>
      </c>
      <c r="L31" s="12">
        <v>3.8</v>
      </c>
      <c r="M31" s="10" t="s">
        <v>18</v>
      </c>
      <c r="N31" s="12" t="s">
        <v>18</v>
      </c>
    </row>
    <row r="32" spans="1:14" ht="15.75" customHeight="1" x14ac:dyDescent="0.2">
      <c r="A32" s="5" t="s">
        <v>38</v>
      </c>
      <c r="B32" s="27">
        <v>205</v>
      </c>
      <c r="C32" s="27">
        <v>2</v>
      </c>
      <c r="D32" s="5">
        <v>8</v>
      </c>
      <c r="E32" s="27" t="s">
        <v>131</v>
      </c>
      <c r="F32" s="27" t="s">
        <v>130</v>
      </c>
      <c r="G32" s="30">
        <v>11</v>
      </c>
      <c r="H32" s="11">
        <v>11.9876</v>
      </c>
      <c r="I32" s="11">
        <v>70.653926791724146</v>
      </c>
      <c r="J32" s="12">
        <v>8</v>
      </c>
      <c r="K32" s="29" t="s">
        <v>18</v>
      </c>
      <c r="L32" s="12">
        <v>5.3</v>
      </c>
      <c r="M32" s="10" t="s">
        <v>18</v>
      </c>
      <c r="N32" s="12" t="s">
        <v>18</v>
      </c>
    </row>
    <row r="33" spans="1:14" ht="15.75" customHeight="1" x14ac:dyDescent="0.2">
      <c r="A33" s="5" t="s">
        <v>38</v>
      </c>
      <c r="B33" s="27">
        <v>315</v>
      </c>
      <c r="C33" s="27">
        <v>3</v>
      </c>
      <c r="D33" s="5">
        <v>8</v>
      </c>
      <c r="E33" s="27" t="s">
        <v>131</v>
      </c>
      <c r="F33" s="27" t="s">
        <v>130</v>
      </c>
      <c r="G33" s="30">
        <v>11</v>
      </c>
      <c r="H33" s="11">
        <v>11.762</v>
      </c>
      <c r="I33" s="11">
        <v>60.280956064367807</v>
      </c>
      <c r="J33" s="12">
        <v>6.2</v>
      </c>
      <c r="K33" s="29" t="s">
        <v>18</v>
      </c>
      <c r="L33" s="12">
        <v>3.2</v>
      </c>
      <c r="M33" s="10" t="s">
        <v>18</v>
      </c>
      <c r="N33" s="12" t="s">
        <v>18</v>
      </c>
    </row>
    <row r="34" spans="1:14" ht="15.75" customHeight="1" x14ac:dyDescent="0.2">
      <c r="A34" s="5" t="s">
        <v>38</v>
      </c>
      <c r="B34" s="27">
        <v>413</v>
      </c>
      <c r="C34" s="27">
        <v>4</v>
      </c>
      <c r="D34" s="5">
        <v>8</v>
      </c>
      <c r="E34" s="27" t="s">
        <v>131</v>
      </c>
      <c r="F34" s="27" t="s">
        <v>130</v>
      </c>
      <c r="G34" s="30">
        <v>11</v>
      </c>
      <c r="H34" s="11">
        <v>11.8156</v>
      </c>
      <c r="I34" s="11">
        <v>52.787384562758611</v>
      </c>
      <c r="J34" s="12">
        <v>2.9</v>
      </c>
      <c r="K34" s="29" t="s">
        <v>18</v>
      </c>
      <c r="L34" s="12">
        <v>1.9</v>
      </c>
      <c r="M34" s="10" t="s">
        <v>18</v>
      </c>
      <c r="N34" s="12" t="s">
        <v>18</v>
      </c>
    </row>
    <row r="35" spans="1:14" ht="15.75" customHeight="1" x14ac:dyDescent="0.2">
      <c r="A35" s="5" t="s">
        <v>38</v>
      </c>
      <c r="B35" s="27">
        <v>106</v>
      </c>
      <c r="C35" s="27">
        <v>1</v>
      </c>
      <c r="D35" s="5">
        <v>9</v>
      </c>
      <c r="E35" s="27" t="s">
        <v>132</v>
      </c>
      <c r="F35" s="27" t="s">
        <v>130</v>
      </c>
      <c r="G35" s="30">
        <v>7</v>
      </c>
      <c r="H35" s="11">
        <v>12.006</v>
      </c>
      <c r="I35" s="11">
        <v>73.184710942528724</v>
      </c>
      <c r="J35" s="12">
        <v>6.9</v>
      </c>
      <c r="K35" s="29" t="s">
        <v>18</v>
      </c>
      <c r="L35" s="12">
        <v>4.2</v>
      </c>
      <c r="M35" s="10" t="s">
        <v>18</v>
      </c>
      <c r="N35" s="12">
        <v>0</v>
      </c>
    </row>
    <row r="36" spans="1:14" ht="15.75" customHeight="1" x14ac:dyDescent="0.2">
      <c r="A36" s="5" t="s">
        <v>38</v>
      </c>
      <c r="B36" s="27">
        <v>209</v>
      </c>
      <c r="C36" s="27">
        <v>2</v>
      </c>
      <c r="D36" s="5">
        <v>9</v>
      </c>
      <c r="E36" s="27" t="s">
        <v>132</v>
      </c>
      <c r="F36" s="27" t="s">
        <v>130</v>
      </c>
      <c r="G36" s="30">
        <v>7</v>
      </c>
      <c r="H36" s="11">
        <v>11.411999999999999</v>
      </c>
      <c r="I36" s="11">
        <v>73.777308303448294</v>
      </c>
      <c r="J36" s="12">
        <v>9.5</v>
      </c>
      <c r="K36" s="29" t="s">
        <v>18</v>
      </c>
      <c r="L36" s="12">
        <v>2.9</v>
      </c>
      <c r="M36" s="10" t="s">
        <v>18</v>
      </c>
      <c r="N36" s="12">
        <v>0</v>
      </c>
    </row>
    <row r="37" spans="1:14" ht="15.75" customHeight="1" x14ac:dyDescent="0.2">
      <c r="A37" s="5" t="s">
        <v>38</v>
      </c>
      <c r="B37" s="27">
        <v>317</v>
      </c>
      <c r="C37" s="27">
        <v>3</v>
      </c>
      <c r="D37" s="5">
        <v>9</v>
      </c>
      <c r="E37" s="27" t="s">
        <v>132</v>
      </c>
      <c r="F37" s="27" t="s">
        <v>130</v>
      </c>
      <c r="G37" s="30">
        <v>7</v>
      </c>
      <c r="H37" s="11">
        <v>11.798400000000001</v>
      </c>
      <c r="I37" s="11">
        <v>59.863541112643681</v>
      </c>
      <c r="J37" s="12">
        <v>3.6</v>
      </c>
      <c r="K37" s="29" t="s">
        <v>18</v>
      </c>
      <c r="L37" s="12">
        <v>2.2999999999999998</v>
      </c>
      <c r="M37" s="10" t="s">
        <v>18</v>
      </c>
      <c r="N37" s="12">
        <v>0</v>
      </c>
    </row>
    <row r="38" spans="1:14" ht="15.75" customHeight="1" x14ac:dyDescent="0.2">
      <c r="A38" s="5" t="s">
        <v>38</v>
      </c>
      <c r="B38" s="27">
        <v>415</v>
      </c>
      <c r="C38" s="27">
        <v>4</v>
      </c>
      <c r="D38" s="5">
        <v>9</v>
      </c>
      <c r="E38" s="27" t="s">
        <v>132</v>
      </c>
      <c r="F38" s="27" t="s">
        <v>130</v>
      </c>
      <c r="G38" s="30">
        <v>7</v>
      </c>
      <c r="H38" s="11">
        <v>11.756399999999999</v>
      </c>
      <c r="I38" s="11">
        <v>60.628424671264369</v>
      </c>
      <c r="J38" s="12">
        <v>6.2</v>
      </c>
      <c r="K38" s="29" t="s">
        <v>18</v>
      </c>
      <c r="L38" s="12">
        <v>5.9</v>
      </c>
      <c r="M38" s="10" t="s">
        <v>18</v>
      </c>
      <c r="N38" s="12">
        <v>0</v>
      </c>
    </row>
    <row r="39" spans="1:14" ht="15.75" customHeight="1" x14ac:dyDescent="0.2">
      <c r="A39" s="5" t="s">
        <v>38</v>
      </c>
      <c r="B39" s="27">
        <v>117</v>
      </c>
      <c r="C39" s="27">
        <v>1</v>
      </c>
      <c r="D39" s="5">
        <v>10</v>
      </c>
      <c r="E39" s="27" t="s">
        <v>133</v>
      </c>
      <c r="F39" s="27" t="s">
        <v>20</v>
      </c>
      <c r="G39" s="30">
        <v>6</v>
      </c>
      <c r="H39" s="11">
        <v>11.778400000000001</v>
      </c>
      <c r="I39" s="11">
        <v>66.306543326896545</v>
      </c>
      <c r="J39" s="12">
        <v>4.0999999999999996</v>
      </c>
      <c r="K39" s="29" t="s">
        <v>18</v>
      </c>
      <c r="L39" s="12">
        <v>2.4</v>
      </c>
      <c r="M39" s="10" t="s">
        <v>18</v>
      </c>
      <c r="N39" s="12">
        <v>0</v>
      </c>
    </row>
    <row r="40" spans="1:14" ht="15.75" customHeight="1" x14ac:dyDescent="0.2">
      <c r="A40" s="5" t="s">
        <v>38</v>
      </c>
      <c r="B40" s="27">
        <v>222</v>
      </c>
      <c r="C40" s="27">
        <v>2</v>
      </c>
      <c r="D40" s="5">
        <v>10</v>
      </c>
      <c r="E40" s="27" t="s">
        <v>133</v>
      </c>
      <c r="F40" s="27" t="s">
        <v>20</v>
      </c>
      <c r="G40" s="30">
        <v>6</v>
      </c>
      <c r="H40" s="11">
        <v>11.646799999999999</v>
      </c>
      <c r="I40" s="11">
        <v>69.747844077241368</v>
      </c>
      <c r="J40" s="12">
        <v>3.4</v>
      </c>
      <c r="K40" s="29" t="s">
        <v>18</v>
      </c>
      <c r="L40" s="12">
        <v>3.1</v>
      </c>
      <c r="M40" s="10" t="s">
        <v>18</v>
      </c>
      <c r="N40" s="12">
        <v>0</v>
      </c>
    </row>
    <row r="41" spans="1:14" ht="15.75" customHeight="1" x14ac:dyDescent="0.2">
      <c r="A41" s="5" t="s">
        <v>38</v>
      </c>
      <c r="B41" s="27">
        <v>320</v>
      </c>
      <c r="C41" s="27">
        <v>3</v>
      </c>
      <c r="D41" s="5">
        <v>10</v>
      </c>
      <c r="E41" s="27" t="s">
        <v>133</v>
      </c>
      <c r="F41" s="27" t="s">
        <v>20</v>
      </c>
      <c r="G41" s="30">
        <v>6</v>
      </c>
      <c r="H41" s="11">
        <v>11.634399999999999</v>
      </c>
      <c r="I41" s="11">
        <v>57.860982322758623</v>
      </c>
      <c r="J41" s="12">
        <v>9.3000000000000007</v>
      </c>
      <c r="K41" s="29" t="s">
        <v>18</v>
      </c>
      <c r="L41" s="12">
        <v>1.7</v>
      </c>
      <c r="M41" s="10" t="s">
        <v>18</v>
      </c>
      <c r="N41" s="12">
        <v>0</v>
      </c>
    </row>
    <row r="42" spans="1:14" ht="15.75" customHeight="1" x14ac:dyDescent="0.2">
      <c r="A42" s="5" t="s">
        <v>38</v>
      </c>
      <c r="B42" s="27">
        <v>418</v>
      </c>
      <c r="C42" s="27">
        <v>4</v>
      </c>
      <c r="D42" s="5">
        <v>10</v>
      </c>
      <c r="E42" s="27" t="s">
        <v>133</v>
      </c>
      <c r="F42" s="27" t="s">
        <v>20</v>
      </c>
      <c r="G42" s="30">
        <v>6</v>
      </c>
      <c r="H42" s="11">
        <v>11.894399999999999</v>
      </c>
      <c r="I42" s="11">
        <v>57.886796991264355</v>
      </c>
      <c r="J42" s="12">
        <v>6.2</v>
      </c>
      <c r="K42" s="29" t="s">
        <v>18</v>
      </c>
      <c r="L42" s="12">
        <v>3.7</v>
      </c>
      <c r="M42" s="10" t="s">
        <v>18</v>
      </c>
      <c r="N42" s="12">
        <v>0</v>
      </c>
    </row>
    <row r="43" spans="1:14" ht="15.75" customHeight="1" x14ac:dyDescent="0.2">
      <c r="A43" s="5" t="s">
        <v>38</v>
      </c>
      <c r="B43" s="27">
        <v>104</v>
      </c>
      <c r="C43" s="27">
        <v>1</v>
      </c>
      <c r="D43" s="5">
        <v>11</v>
      </c>
      <c r="E43" s="27" t="s">
        <v>134</v>
      </c>
      <c r="F43" s="27" t="s">
        <v>20</v>
      </c>
      <c r="G43" s="30" t="s">
        <v>135</v>
      </c>
      <c r="H43" s="11">
        <v>12.486699999999999</v>
      </c>
      <c r="I43" s="11">
        <v>71.908572120000002</v>
      </c>
      <c r="J43" s="12">
        <v>9.6999999999999993</v>
      </c>
      <c r="K43" s="29" t="s">
        <v>18</v>
      </c>
      <c r="L43" s="12">
        <v>3.2</v>
      </c>
      <c r="M43" s="10" t="s">
        <v>18</v>
      </c>
      <c r="N43" s="12" t="s">
        <v>18</v>
      </c>
    </row>
    <row r="44" spans="1:14" ht="15.75" customHeight="1" x14ac:dyDescent="0.2">
      <c r="A44" s="5" t="s">
        <v>38</v>
      </c>
      <c r="B44" s="27">
        <v>218</v>
      </c>
      <c r="C44" s="27">
        <v>2</v>
      </c>
      <c r="D44" s="5">
        <v>11</v>
      </c>
      <c r="E44" s="27" t="s">
        <v>134</v>
      </c>
      <c r="F44" s="27" t="s">
        <v>20</v>
      </c>
      <c r="G44" s="30" t="s">
        <v>135</v>
      </c>
      <c r="H44" s="11">
        <v>11.9132</v>
      </c>
      <c r="I44" s="11">
        <v>66.352242718160909</v>
      </c>
      <c r="J44" s="12">
        <v>4.3</v>
      </c>
      <c r="K44" s="29" t="s">
        <v>18</v>
      </c>
      <c r="L44" s="12">
        <v>5.9</v>
      </c>
      <c r="M44" s="10" t="s">
        <v>18</v>
      </c>
      <c r="N44" s="12" t="s">
        <v>18</v>
      </c>
    </row>
    <row r="45" spans="1:14" ht="15.75" customHeight="1" x14ac:dyDescent="0.2">
      <c r="A45" s="5" t="s">
        <v>38</v>
      </c>
      <c r="B45" s="27">
        <v>322</v>
      </c>
      <c r="C45" s="27">
        <v>3</v>
      </c>
      <c r="D45" s="5">
        <v>11</v>
      </c>
      <c r="E45" s="27" t="s">
        <v>134</v>
      </c>
      <c r="F45" s="27" t="s">
        <v>20</v>
      </c>
      <c r="G45" s="30" t="s">
        <v>135</v>
      </c>
      <c r="H45" s="11">
        <v>11.0992</v>
      </c>
      <c r="I45" s="11">
        <v>61.426161037241378</v>
      </c>
      <c r="J45" s="12">
        <v>4</v>
      </c>
      <c r="K45" s="29" t="s">
        <v>18</v>
      </c>
      <c r="L45" s="12">
        <v>3.7</v>
      </c>
      <c r="M45" s="10" t="s">
        <v>18</v>
      </c>
      <c r="N45" s="12" t="s">
        <v>18</v>
      </c>
    </row>
    <row r="46" spans="1:14" ht="15.75" customHeight="1" x14ac:dyDescent="0.2">
      <c r="A46" s="5" t="s">
        <v>38</v>
      </c>
      <c r="B46" s="27">
        <v>405</v>
      </c>
      <c r="C46" s="27">
        <v>4</v>
      </c>
      <c r="D46" s="5">
        <v>11</v>
      </c>
      <c r="E46" s="27" t="s">
        <v>134</v>
      </c>
      <c r="F46" s="27" t="s">
        <v>20</v>
      </c>
      <c r="G46" s="30" t="s">
        <v>135</v>
      </c>
      <c r="H46" s="11">
        <v>11.9564</v>
      </c>
      <c r="I46" s="11">
        <v>63.57678955770114</v>
      </c>
      <c r="J46" s="12">
        <v>8.5</v>
      </c>
      <c r="K46" s="29" t="s">
        <v>18</v>
      </c>
      <c r="L46" s="12">
        <v>2.7</v>
      </c>
      <c r="M46" s="10" t="s">
        <v>18</v>
      </c>
      <c r="N46" s="12" t="s">
        <v>18</v>
      </c>
    </row>
    <row r="47" spans="1:14" ht="15.75" customHeight="1" x14ac:dyDescent="0.2">
      <c r="A47" s="5" t="s">
        <v>38</v>
      </c>
      <c r="B47" s="27">
        <v>122</v>
      </c>
      <c r="C47" s="27">
        <v>1</v>
      </c>
      <c r="D47" s="5">
        <v>12</v>
      </c>
      <c r="E47" s="27" t="s">
        <v>136</v>
      </c>
      <c r="F47" s="27" t="s">
        <v>20</v>
      </c>
      <c r="G47" s="30" t="s">
        <v>56</v>
      </c>
      <c r="H47" s="11">
        <v>11.6144</v>
      </c>
      <c r="I47" s="11">
        <v>66.380633379310353</v>
      </c>
      <c r="J47" s="12">
        <v>4.7</v>
      </c>
      <c r="K47" s="29" t="s">
        <v>18</v>
      </c>
      <c r="L47" s="12">
        <v>3.8</v>
      </c>
      <c r="M47" s="10" t="s">
        <v>18</v>
      </c>
      <c r="N47" s="12" t="s">
        <v>18</v>
      </c>
    </row>
    <row r="48" spans="1:14" ht="15.75" customHeight="1" x14ac:dyDescent="0.2">
      <c r="A48" s="5" t="s">
        <v>38</v>
      </c>
      <c r="B48" s="27">
        <v>210</v>
      </c>
      <c r="C48" s="27">
        <v>2</v>
      </c>
      <c r="D48" s="5">
        <v>12</v>
      </c>
      <c r="E48" s="27" t="s">
        <v>136</v>
      </c>
      <c r="F48" s="27" t="s">
        <v>20</v>
      </c>
      <c r="G48" s="30" t="s">
        <v>56</v>
      </c>
      <c r="H48" s="11">
        <v>11.596</v>
      </c>
      <c r="I48" s="11">
        <v>74.312605627586208</v>
      </c>
      <c r="J48" s="12">
        <v>8.9</v>
      </c>
      <c r="K48" s="29" t="s">
        <v>18</v>
      </c>
      <c r="L48" s="12">
        <v>5</v>
      </c>
      <c r="M48" s="10" t="s">
        <v>18</v>
      </c>
      <c r="N48" s="12" t="s">
        <v>18</v>
      </c>
    </row>
    <row r="49" spans="1:14" ht="15.75" customHeight="1" x14ac:dyDescent="0.2">
      <c r="A49" s="5" t="s">
        <v>38</v>
      </c>
      <c r="B49" s="27">
        <v>308</v>
      </c>
      <c r="C49" s="27">
        <v>3</v>
      </c>
      <c r="D49" s="5">
        <v>12</v>
      </c>
      <c r="E49" s="27" t="s">
        <v>136</v>
      </c>
      <c r="F49" s="27" t="s">
        <v>20</v>
      </c>
      <c r="G49" s="30" t="s">
        <v>56</v>
      </c>
      <c r="H49" s="11">
        <v>11.6836</v>
      </c>
      <c r="I49" s="11">
        <v>62.054148033103452</v>
      </c>
      <c r="J49" s="12">
        <v>6.8</v>
      </c>
      <c r="K49" s="29" t="s">
        <v>18</v>
      </c>
      <c r="L49" s="12">
        <v>4.5</v>
      </c>
      <c r="M49" s="10" t="s">
        <v>18</v>
      </c>
      <c r="N49" s="12" t="s">
        <v>18</v>
      </c>
    </row>
    <row r="50" spans="1:14" ht="15.75" customHeight="1" x14ac:dyDescent="0.2">
      <c r="A50" s="5" t="s">
        <v>38</v>
      </c>
      <c r="B50" s="27">
        <v>414</v>
      </c>
      <c r="C50" s="27">
        <v>4</v>
      </c>
      <c r="D50" s="5">
        <v>12</v>
      </c>
      <c r="E50" s="27" t="s">
        <v>136</v>
      </c>
      <c r="F50" s="27" t="s">
        <v>20</v>
      </c>
      <c r="G50" s="30" t="s">
        <v>56</v>
      </c>
      <c r="H50" s="11">
        <v>11.909199999999998</v>
      </c>
      <c r="I50" s="11">
        <v>60.817483304827597</v>
      </c>
      <c r="J50" s="12">
        <v>4.8</v>
      </c>
      <c r="K50" s="29" t="s">
        <v>18</v>
      </c>
      <c r="L50" s="12">
        <v>1.9</v>
      </c>
      <c r="M50" s="10" t="s">
        <v>18</v>
      </c>
      <c r="N50" s="12" t="s">
        <v>18</v>
      </c>
    </row>
    <row r="51" spans="1:14" ht="15.75" customHeight="1" x14ac:dyDescent="0.2">
      <c r="A51" s="5" t="s">
        <v>38</v>
      </c>
      <c r="B51" s="27">
        <v>108</v>
      </c>
      <c r="C51" s="27">
        <v>1</v>
      </c>
      <c r="D51" s="5">
        <v>13</v>
      </c>
      <c r="E51" s="27" t="s">
        <v>137</v>
      </c>
      <c r="F51" s="27" t="s">
        <v>138</v>
      </c>
      <c r="G51" s="30">
        <v>8.6</v>
      </c>
      <c r="H51" s="11">
        <v>12.322700000000001</v>
      </c>
      <c r="I51" s="11">
        <v>69.79959619448276</v>
      </c>
      <c r="J51" s="12">
        <v>2.7</v>
      </c>
      <c r="K51" s="29" t="s">
        <v>18</v>
      </c>
      <c r="L51" s="12">
        <v>1.9</v>
      </c>
      <c r="M51" s="10" t="s">
        <v>18</v>
      </c>
      <c r="N51" s="12">
        <v>0</v>
      </c>
    </row>
    <row r="52" spans="1:14" ht="15.75" customHeight="1" x14ac:dyDescent="0.2">
      <c r="A52" s="5" t="s">
        <v>38</v>
      </c>
      <c r="B52" s="27">
        <v>203</v>
      </c>
      <c r="C52" s="27">
        <v>2</v>
      </c>
      <c r="D52" s="5">
        <v>13</v>
      </c>
      <c r="E52" s="27" t="s">
        <v>137</v>
      </c>
      <c r="F52" s="27" t="s">
        <v>138</v>
      </c>
      <c r="G52" s="30">
        <v>8.6</v>
      </c>
      <c r="H52" s="11">
        <v>12.5344</v>
      </c>
      <c r="I52" s="11">
        <v>71.188151304827599</v>
      </c>
      <c r="J52" s="12">
        <v>5.7</v>
      </c>
      <c r="K52" s="29" t="s">
        <v>18</v>
      </c>
      <c r="L52" s="12">
        <v>4.5</v>
      </c>
      <c r="M52" s="10" t="s">
        <v>18</v>
      </c>
      <c r="N52" s="12">
        <v>0</v>
      </c>
    </row>
    <row r="53" spans="1:14" ht="15.75" customHeight="1" x14ac:dyDescent="0.2">
      <c r="A53" s="5" t="s">
        <v>38</v>
      </c>
      <c r="B53" s="27">
        <v>303</v>
      </c>
      <c r="C53" s="27">
        <v>3</v>
      </c>
      <c r="D53" s="5">
        <v>13</v>
      </c>
      <c r="E53" s="27" t="s">
        <v>137</v>
      </c>
      <c r="F53" s="27" t="s">
        <v>138</v>
      </c>
      <c r="G53" s="30">
        <v>8.6</v>
      </c>
      <c r="H53" s="11">
        <v>11.848000000000001</v>
      </c>
      <c r="I53" s="11">
        <v>66.646559668965509</v>
      </c>
      <c r="J53" s="12">
        <v>8</v>
      </c>
      <c r="K53" s="29" t="s">
        <v>18</v>
      </c>
      <c r="L53" s="12">
        <v>5.2</v>
      </c>
      <c r="M53" s="10" t="s">
        <v>18</v>
      </c>
      <c r="N53" s="12">
        <v>0</v>
      </c>
    </row>
    <row r="54" spans="1:14" ht="15.75" customHeight="1" x14ac:dyDescent="0.2">
      <c r="A54" s="5" t="s">
        <v>38</v>
      </c>
      <c r="B54" s="27">
        <v>411</v>
      </c>
      <c r="C54" s="27">
        <v>4</v>
      </c>
      <c r="D54" s="5">
        <v>13</v>
      </c>
      <c r="E54" s="27" t="s">
        <v>137</v>
      </c>
      <c r="F54" s="27" t="s">
        <v>138</v>
      </c>
      <c r="G54" s="30">
        <v>8.6</v>
      </c>
      <c r="H54" s="11">
        <v>11.5192</v>
      </c>
      <c r="I54" s="11">
        <v>63.843270388965522</v>
      </c>
      <c r="J54" s="12">
        <v>7.2</v>
      </c>
      <c r="K54" s="29" t="s">
        <v>18</v>
      </c>
      <c r="L54" s="12">
        <v>4</v>
      </c>
      <c r="M54" s="10" t="s">
        <v>18</v>
      </c>
      <c r="N54" s="12">
        <v>0</v>
      </c>
    </row>
    <row r="55" spans="1:14" ht="15.75" customHeight="1" x14ac:dyDescent="0.2">
      <c r="A55" s="5" t="s">
        <v>38</v>
      </c>
      <c r="B55" s="27">
        <v>121</v>
      </c>
      <c r="C55" s="27">
        <v>1</v>
      </c>
      <c r="D55" s="5">
        <v>14</v>
      </c>
      <c r="E55" s="27" t="s">
        <v>139</v>
      </c>
      <c r="F55" s="27" t="s">
        <v>138</v>
      </c>
      <c r="G55" s="30">
        <v>6.4</v>
      </c>
      <c r="H55" s="11">
        <v>11.828000000000001</v>
      </c>
      <c r="I55" s="11">
        <v>70.242477167816077</v>
      </c>
      <c r="J55" s="12">
        <v>5.2222222222222223</v>
      </c>
      <c r="K55" s="29" t="s">
        <v>18</v>
      </c>
      <c r="L55" s="12">
        <v>2.4</v>
      </c>
      <c r="M55" s="10" t="s">
        <v>18</v>
      </c>
      <c r="N55" s="12" t="s">
        <v>18</v>
      </c>
    </row>
    <row r="56" spans="1:14" ht="15.75" customHeight="1" x14ac:dyDescent="0.2">
      <c r="A56" s="5" t="s">
        <v>38</v>
      </c>
      <c r="B56" s="27">
        <v>220</v>
      </c>
      <c r="C56" s="27">
        <v>2</v>
      </c>
      <c r="D56" s="5">
        <v>14</v>
      </c>
      <c r="E56" s="27" t="s">
        <v>139</v>
      </c>
      <c r="F56" s="27" t="s">
        <v>138</v>
      </c>
      <c r="G56" s="30">
        <v>6.4</v>
      </c>
      <c r="H56" s="11">
        <v>11.7136</v>
      </c>
      <c r="I56" s="11">
        <v>72.543818615172398</v>
      </c>
      <c r="J56" s="12">
        <v>7.6</v>
      </c>
      <c r="K56" s="29" t="s">
        <v>18</v>
      </c>
      <c r="L56" s="12">
        <v>5.3</v>
      </c>
      <c r="M56" s="10" t="s">
        <v>18</v>
      </c>
      <c r="N56" s="12" t="s">
        <v>18</v>
      </c>
    </row>
    <row r="57" spans="1:14" ht="15.75" customHeight="1" x14ac:dyDescent="0.2">
      <c r="A57" s="5" t="s">
        <v>38</v>
      </c>
      <c r="B57" s="27">
        <v>302</v>
      </c>
      <c r="C57" s="27">
        <v>3</v>
      </c>
      <c r="D57" s="5">
        <v>14</v>
      </c>
      <c r="E57" s="27" t="s">
        <v>139</v>
      </c>
      <c r="F57" s="27" t="s">
        <v>138</v>
      </c>
      <c r="G57" s="30">
        <v>6.4</v>
      </c>
      <c r="H57" s="11">
        <v>12.0472</v>
      </c>
      <c r="I57" s="11">
        <v>74.862997075862069</v>
      </c>
      <c r="J57" s="12">
        <v>8.1999999999999993</v>
      </c>
      <c r="K57" s="29" t="s">
        <v>18</v>
      </c>
      <c r="L57" s="12">
        <v>2.1</v>
      </c>
      <c r="M57" s="10" t="s">
        <v>18</v>
      </c>
      <c r="N57" s="12" t="s">
        <v>18</v>
      </c>
    </row>
    <row r="58" spans="1:14" ht="15.75" customHeight="1" x14ac:dyDescent="0.2">
      <c r="A58" s="5" t="s">
        <v>38</v>
      </c>
      <c r="B58" s="27">
        <v>412</v>
      </c>
      <c r="C58" s="27">
        <v>4</v>
      </c>
      <c r="D58" s="5">
        <v>14</v>
      </c>
      <c r="E58" s="27" t="s">
        <v>139</v>
      </c>
      <c r="F58" s="27" t="s">
        <v>138</v>
      </c>
      <c r="G58" s="30">
        <v>6.4</v>
      </c>
      <c r="H58" s="11">
        <v>11.732800000000001</v>
      </c>
      <c r="I58" s="11">
        <v>66.488130780689659</v>
      </c>
      <c r="J58" s="12">
        <v>5.5</v>
      </c>
      <c r="K58" s="29" t="s">
        <v>18</v>
      </c>
      <c r="L58" s="12">
        <v>4.4000000000000004</v>
      </c>
      <c r="M58" s="10" t="s">
        <v>18</v>
      </c>
      <c r="N58" s="12" t="s">
        <v>18</v>
      </c>
    </row>
    <row r="59" spans="1:14" ht="15.75" customHeight="1" x14ac:dyDescent="0.2">
      <c r="A59" s="5" t="s">
        <v>38</v>
      </c>
      <c r="B59" s="27">
        <v>102</v>
      </c>
      <c r="C59" s="27">
        <v>1</v>
      </c>
      <c r="D59" s="5">
        <v>15</v>
      </c>
      <c r="E59" s="27" t="s">
        <v>140</v>
      </c>
      <c r="F59" s="27" t="s">
        <v>138</v>
      </c>
      <c r="G59" s="30" t="s">
        <v>141</v>
      </c>
      <c r="H59" s="11">
        <v>12.512400000000001</v>
      </c>
      <c r="I59" s="11">
        <v>75.245771869425297</v>
      </c>
      <c r="J59" s="12">
        <v>4.5</v>
      </c>
      <c r="K59" s="29" t="s">
        <v>18</v>
      </c>
      <c r="L59" s="12">
        <v>2.2999999999999998</v>
      </c>
      <c r="M59" s="10" t="s">
        <v>18</v>
      </c>
      <c r="N59" s="12" t="s">
        <v>18</v>
      </c>
    </row>
    <row r="60" spans="1:14" ht="15.75" customHeight="1" x14ac:dyDescent="0.2">
      <c r="A60" s="5" t="s">
        <v>38</v>
      </c>
      <c r="B60" s="27">
        <v>214</v>
      </c>
      <c r="C60" s="27">
        <v>2</v>
      </c>
      <c r="D60" s="5">
        <v>15</v>
      </c>
      <c r="E60" s="27" t="s">
        <v>140</v>
      </c>
      <c r="F60" s="27" t="s">
        <v>138</v>
      </c>
      <c r="G60" s="30" t="s">
        <v>141</v>
      </c>
      <c r="H60" s="11">
        <v>11.8056</v>
      </c>
      <c r="I60" s="11">
        <v>70.55470901701149</v>
      </c>
      <c r="J60" s="12">
        <v>3.5</v>
      </c>
      <c r="K60" s="29" t="s">
        <v>18</v>
      </c>
      <c r="L60" s="12">
        <v>2.2000000000000002</v>
      </c>
      <c r="M60" s="10" t="s">
        <v>18</v>
      </c>
      <c r="N60" s="12" t="s">
        <v>18</v>
      </c>
    </row>
    <row r="61" spans="1:14" ht="15.75" customHeight="1" x14ac:dyDescent="0.2">
      <c r="A61" s="5" t="s">
        <v>38</v>
      </c>
      <c r="B61" s="27">
        <v>307</v>
      </c>
      <c r="C61" s="27">
        <v>3</v>
      </c>
      <c r="D61" s="5">
        <v>15</v>
      </c>
      <c r="E61" s="27" t="s">
        <v>140</v>
      </c>
      <c r="F61" s="27" t="s">
        <v>138</v>
      </c>
      <c r="G61" s="30" t="s">
        <v>141</v>
      </c>
      <c r="H61" s="11">
        <v>11.803599999999999</v>
      </c>
      <c r="I61" s="11">
        <v>70.360046664827593</v>
      </c>
      <c r="J61" s="12">
        <v>5</v>
      </c>
      <c r="K61" s="29" t="s">
        <v>18</v>
      </c>
      <c r="L61" s="12">
        <v>1.5</v>
      </c>
      <c r="M61" s="10" t="s">
        <v>18</v>
      </c>
      <c r="N61" s="12" t="s">
        <v>18</v>
      </c>
    </row>
    <row r="62" spans="1:14" ht="15.75" customHeight="1" x14ac:dyDescent="0.2">
      <c r="A62" s="5" t="s">
        <v>38</v>
      </c>
      <c r="B62" s="27">
        <v>403</v>
      </c>
      <c r="C62" s="27">
        <v>4</v>
      </c>
      <c r="D62" s="5">
        <v>15</v>
      </c>
      <c r="E62" s="27" t="s">
        <v>140</v>
      </c>
      <c r="F62" s="27" t="s">
        <v>138</v>
      </c>
      <c r="G62" s="30" t="s">
        <v>141</v>
      </c>
      <c r="H62" s="11">
        <v>12.0732</v>
      </c>
      <c r="I62" s="11">
        <v>61.927148435862058</v>
      </c>
      <c r="J62" s="12">
        <v>8.4</v>
      </c>
      <c r="K62" s="29" t="s">
        <v>18</v>
      </c>
      <c r="L62" s="12">
        <v>3.1</v>
      </c>
      <c r="M62" s="10" t="s">
        <v>18</v>
      </c>
      <c r="N62" s="12" t="s">
        <v>18</v>
      </c>
    </row>
    <row r="63" spans="1:14" ht="15.75" customHeight="1" x14ac:dyDescent="0.2">
      <c r="A63" s="5" t="s">
        <v>38</v>
      </c>
      <c r="B63" s="27">
        <v>107</v>
      </c>
      <c r="C63" s="27">
        <v>1</v>
      </c>
      <c r="D63" s="5">
        <v>16</v>
      </c>
      <c r="E63" s="27" t="s">
        <v>142</v>
      </c>
      <c r="F63" s="27" t="s">
        <v>47</v>
      </c>
      <c r="G63" s="30">
        <v>4</v>
      </c>
      <c r="H63" s="11">
        <v>11.659600000000001</v>
      </c>
      <c r="I63" s="11">
        <v>71.506984468965527</v>
      </c>
      <c r="J63" s="12">
        <v>5</v>
      </c>
      <c r="K63" s="29" t="s">
        <v>18</v>
      </c>
      <c r="L63" s="12">
        <v>2.2999999999999998</v>
      </c>
      <c r="M63" s="10" t="s">
        <v>18</v>
      </c>
      <c r="N63" s="12">
        <v>0</v>
      </c>
    </row>
    <row r="64" spans="1:14" ht="15.75" customHeight="1" x14ac:dyDescent="0.2">
      <c r="A64" s="5" t="s">
        <v>38</v>
      </c>
      <c r="B64" s="27">
        <v>219</v>
      </c>
      <c r="C64" s="27">
        <v>2</v>
      </c>
      <c r="D64" s="5">
        <v>16</v>
      </c>
      <c r="E64" s="27" t="s">
        <v>142</v>
      </c>
      <c r="F64" s="27" t="s">
        <v>47</v>
      </c>
      <c r="G64" s="30">
        <v>4</v>
      </c>
      <c r="H64" s="11">
        <v>11.6084</v>
      </c>
      <c r="I64" s="11">
        <v>68.893022637241359</v>
      </c>
      <c r="J64" s="12">
        <v>4.8</v>
      </c>
      <c r="K64" s="29" t="s">
        <v>18</v>
      </c>
      <c r="L64" s="12">
        <v>3.2</v>
      </c>
      <c r="M64" s="10" t="s">
        <v>18</v>
      </c>
      <c r="N64" s="12">
        <v>0</v>
      </c>
    </row>
    <row r="65" spans="1:14" ht="15.75" customHeight="1" x14ac:dyDescent="0.2">
      <c r="A65" s="5" t="s">
        <v>38</v>
      </c>
      <c r="B65" s="27">
        <v>304</v>
      </c>
      <c r="C65" s="27">
        <v>3</v>
      </c>
      <c r="D65" s="5">
        <v>16</v>
      </c>
      <c r="E65" s="27" t="s">
        <v>142</v>
      </c>
      <c r="F65" s="27" t="s">
        <v>47</v>
      </c>
      <c r="G65" s="30">
        <v>4</v>
      </c>
      <c r="H65" s="11">
        <v>12.346499999999999</v>
      </c>
      <c r="I65" s="11">
        <v>65.684510365517255</v>
      </c>
      <c r="J65" s="12">
        <v>10.199999999999999</v>
      </c>
      <c r="K65" s="29" t="s">
        <v>18</v>
      </c>
      <c r="L65" s="12">
        <v>3.8</v>
      </c>
      <c r="M65" s="10" t="s">
        <v>18</v>
      </c>
      <c r="N65" s="12">
        <v>0</v>
      </c>
    </row>
    <row r="66" spans="1:14" ht="15.75" customHeight="1" x14ac:dyDescent="0.2">
      <c r="A66" s="5" t="s">
        <v>38</v>
      </c>
      <c r="B66" s="27">
        <v>404</v>
      </c>
      <c r="C66" s="27">
        <v>4</v>
      </c>
      <c r="D66" s="5">
        <v>16</v>
      </c>
      <c r="E66" s="27" t="s">
        <v>142</v>
      </c>
      <c r="F66" s="27" t="s">
        <v>47</v>
      </c>
      <c r="G66" s="30">
        <v>4</v>
      </c>
      <c r="H66" s="11">
        <v>12.681899999999999</v>
      </c>
      <c r="I66" s="11">
        <v>56.640742329195405</v>
      </c>
      <c r="J66" s="12">
        <v>8.8000000000000007</v>
      </c>
      <c r="K66" s="29" t="s">
        <v>18</v>
      </c>
      <c r="L66" s="12">
        <v>2.1</v>
      </c>
      <c r="M66" s="10" t="s">
        <v>18</v>
      </c>
      <c r="N66" s="12">
        <v>0</v>
      </c>
    </row>
    <row r="67" spans="1:14" ht="15.75" customHeight="1" x14ac:dyDescent="0.2">
      <c r="A67" s="5" t="s">
        <v>38</v>
      </c>
      <c r="B67" s="27">
        <v>118</v>
      </c>
      <c r="C67" s="27">
        <v>1</v>
      </c>
      <c r="D67" s="5">
        <v>17</v>
      </c>
      <c r="E67" s="27" t="s">
        <v>143</v>
      </c>
      <c r="F67" s="27" t="s">
        <v>144</v>
      </c>
      <c r="G67" s="30" t="s">
        <v>145</v>
      </c>
      <c r="H67" s="11">
        <v>11.800799999999999</v>
      </c>
      <c r="I67" s="11">
        <v>63.296612082758621</v>
      </c>
      <c r="J67" s="12">
        <v>7.7</v>
      </c>
      <c r="K67" s="29" t="s">
        <v>18</v>
      </c>
      <c r="L67" s="12">
        <v>2.5</v>
      </c>
      <c r="M67" s="10" t="s">
        <v>18</v>
      </c>
      <c r="N67" s="12" t="s">
        <v>18</v>
      </c>
    </row>
    <row r="68" spans="1:14" ht="15.75" customHeight="1" x14ac:dyDescent="0.2">
      <c r="A68" s="5" t="s">
        <v>38</v>
      </c>
      <c r="B68" s="27">
        <v>213</v>
      </c>
      <c r="C68" s="27">
        <v>2</v>
      </c>
      <c r="D68" s="5">
        <v>17</v>
      </c>
      <c r="E68" s="27" t="s">
        <v>143</v>
      </c>
      <c r="F68" s="27" t="s">
        <v>144</v>
      </c>
      <c r="G68" s="30" t="s">
        <v>145</v>
      </c>
      <c r="H68" s="11">
        <v>11.946400000000001</v>
      </c>
      <c r="I68" s="11">
        <v>67.796818714482754</v>
      </c>
      <c r="J68" s="12">
        <v>6.7</v>
      </c>
      <c r="K68" s="29" t="s">
        <v>18</v>
      </c>
      <c r="L68" s="12">
        <v>3.3</v>
      </c>
      <c r="M68" s="10" t="s">
        <v>18</v>
      </c>
      <c r="N68" s="12" t="s">
        <v>18</v>
      </c>
    </row>
    <row r="69" spans="1:14" ht="15.75" customHeight="1" x14ac:dyDescent="0.2">
      <c r="A69" s="5" t="s">
        <v>38</v>
      </c>
      <c r="B69" s="27">
        <v>301</v>
      </c>
      <c r="C69" s="27">
        <v>3</v>
      </c>
      <c r="D69" s="5">
        <v>17</v>
      </c>
      <c r="E69" s="27" t="s">
        <v>143</v>
      </c>
      <c r="F69" s="27" t="s">
        <v>144</v>
      </c>
      <c r="G69" s="30" t="s">
        <v>145</v>
      </c>
      <c r="H69" s="11">
        <v>12.234</v>
      </c>
      <c r="I69" s="11">
        <v>70.797906666666663</v>
      </c>
      <c r="J69" s="12">
        <v>6.3</v>
      </c>
      <c r="K69" s="29" t="s">
        <v>18</v>
      </c>
      <c r="L69" s="12">
        <v>3.6</v>
      </c>
      <c r="M69" s="10" t="s">
        <v>18</v>
      </c>
      <c r="N69" s="12" t="s">
        <v>18</v>
      </c>
    </row>
    <row r="70" spans="1:14" ht="15.75" customHeight="1" x14ac:dyDescent="0.2">
      <c r="A70" s="5" t="s">
        <v>38</v>
      </c>
      <c r="B70" s="17">
        <v>420</v>
      </c>
      <c r="C70" s="17">
        <v>4</v>
      </c>
      <c r="D70" s="5">
        <v>17</v>
      </c>
      <c r="E70" s="27" t="s">
        <v>143</v>
      </c>
      <c r="F70" s="27" t="s">
        <v>144</v>
      </c>
      <c r="G70" s="30" t="s">
        <v>145</v>
      </c>
      <c r="H70" s="11">
        <v>11.886799999999999</v>
      </c>
      <c r="I70" s="11">
        <v>54.656516680459774</v>
      </c>
      <c r="J70" s="12">
        <v>6.6</v>
      </c>
      <c r="K70" s="29" t="s">
        <v>18</v>
      </c>
      <c r="L70" s="12">
        <v>2.1</v>
      </c>
      <c r="M70" s="10" t="s">
        <v>18</v>
      </c>
      <c r="N70" s="12" t="s">
        <v>18</v>
      </c>
    </row>
    <row r="71" spans="1:14" ht="15.75" customHeight="1" x14ac:dyDescent="0.2">
      <c r="A71" s="5" t="s">
        <v>38</v>
      </c>
      <c r="B71" s="27">
        <v>116</v>
      </c>
      <c r="C71" s="27">
        <v>1</v>
      </c>
      <c r="D71" s="5">
        <v>18</v>
      </c>
      <c r="E71" s="27" t="s">
        <v>146</v>
      </c>
      <c r="F71" s="27" t="s">
        <v>91</v>
      </c>
      <c r="G71" s="30">
        <v>10</v>
      </c>
      <c r="H71" s="11">
        <v>11.925599999999999</v>
      </c>
      <c r="I71" s="11">
        <v>63.844018975632181</v>
      </c>
      <c r="J71" s="12">
        <v>5.3</v>
      </c>
      <c r="K71" s="29" t="s">
        <v>18</v>
      </c>
      <c r="L71" s="12">
        <v>4.3</v>
      </c>
      <c r="M71" s="10" t="s">
        <v>18</v>
      </c>
      <c r="N71" s="12">
        <v>0</v>
      </c>
    </row>
    <row r="72" spans="1:14" ht="15.75" customHeight="1" x14ac:dyDescent="0.2">
      <c r="A72" s="5" t="s">
        <v>38</v>
      </c>
      <c r="B72" s="27">
        <v>211</v>
      </c>
      <c r="C72" s="27">
        <v>2</v>
      </c>
      <c r="D72" s="5">
        <v>18</v>
      </c>
      <c r="E72" s="27" t="s">
        <v>146</v>
      </c>
      <c r="F72" s="27" t="s">
        <v>91</v>
      </c>
      <c r="G72" s="30">
        <v>10</v>
      </c>
      <c r="H72" s="11">
        <v>11.559200000000001</v>
      </c>
      <c r="I72" s="11">
        <v>70.25981126620691</v>
      </c>
      <c r="J72" s="12">
        <v>7.4</v>
      </c>
      <c r="K72" s="29" t="s">
        <v>18</v>
      </c>
      <c r="L72" s="12">
        <v>3</v>
      </c>
      <c r="M72" s="10" t="s">
        <v>18</v>
      </c>
      <c r="N72" s="12">
        <v>0</v>
      </c>
    </row>
    <row r="73" spans="1:14" ht="15.75" customHeight="1" x14ac:dyDescent="0.2">
      <c r="A73" s="5" t="s">
        <v>38</v>
      </c>
      <c r="B73" s="27">
        <v>310</v>
      </c>
      <c r="C73" s="27">
        <v>3</v>
      </c>
      <c r="D73" s="5">
        <v>18</v>
      </c>
      <c r="E73" s="27" t="s">
        <v>146</v>
      </c>
      <c r="F73" s="27" t="s">
        <v>91</v>
      </c>
      <c r="G73" s="30">
        <v>10</v>
      </c>
      <c r="H73" s="11">
        <v>11.616800000000001</v>
      </c>
      <c r="I73" s="11">
        <v>68.886475619310346</v>
      </c>
      <c r="J73" s="12">
        <v>10.3</v>
      </c>
      <c r="K73" s="29" t="s">
        <v>18</v>
      </c>
      <c r="L73" s="12">
        <v>4.4000000000000004</v>
      </c>
      <c r="M73" s="10" t="s">
        <v>18</v>
      </c>
      <c r="N73" s="12">
        <v>0</v>
      </c>
    </row>
    <row r="74" spans="1:14" ht="15.75" customHeight="1" x14ac:dyDescent="0.2">
      <c r="A74" s="5" t="s">
        <v>38</v>
      </c>
      <c r="B74" s="27">
        <v>409</v>
      </c>
      <c r="C74" s="27">
        <v>4</v>
      </c>
      <c r="D74" s="5">
        <v>18</v>
      </c>
      <c r="E74" s="27" t="s">
        <v>146</v>
      </c>
      <c r="F74" s="27" t="s">
        <v>91</v>
      </c>
      <c r="G74" s="30">
        <v>10</v>
      </c>
      <c r="H74" s="11">
        <v>11.368</v>
      </c>
      <c r="I74" s="11">
        <v>72.236098758620713</v>
      </c>
      <c r="J74" s="12">
        <v>6.5</v>
      </c>
      <c r="K74" s="29" t="s">
        <v>18</v>
      </c>
      <c r="L74" s="12">
        <v>3.7</v>
      </c>
      <c r="M74" s="10" t="s">
        <v>18</v>
      </c>
      <c r="N74" s="12">
        <v>0</v>
      </c>
    </row>
    <row r="75" spans="1:14" ht="15.75" customHeight="1" x14ac:dyDescent="0.2">
      <c r="A75" s="5" t="s">
        <v>38</v>
      </c>
      <c r="B75" s="27">
        <v>103</v>
      </c>
      <c r="C75" s="27">
        <v>1</v>
      </c>
      <c r="D75" s="5">
        <v>23</v>
      </c>
      <c r="E75" s="27" t="s">
        <v>147</v>
      </c>
      <c r="F75" s="27" t="s">
        <v>130</v>
      </c>
      <c r="G75" s="30">
        <v>5</v>
      </c>
      <c r="H75" s="11">
        <v>12.174799999999999</v>
      </c>
      <c r="I75" s="11">
        <v>72.55572902068964</v>
      </c>
      <c r="J75" s="12">
        <v>7.3</v>
      </c>
      <c r="K75" s="29" t="s">
        <v>18</v>
      </c>
      <c r="L75" s="12">
        <v>2.1</v>
      </c>
      <c r="M75" s="10" t="s">
        <v>18</v>
      </c>
      <c r="N75" s="12" t="s">
        <v>18</v>
      </c>
    </row>
    <row r="76" spans="1:14" ht="15.75" customHeight="1" x14ac:dyDescent="0.2">
      <c r="A76" s="5" t="s">
        <v>38</v>
      </c>
      <c r="B76" s="27">
        <v>212</v>
      </c>
      <c r="C76" s="27">
        <v>2</v>
      </c>
      <c r="D76" s="5">
        <v>23</v>
      </c>
      <c r="E76" s="27" t="s">
        <v>147</v>
      </c>
      <c r="F76" s="27" t="s">
        <v>130</v>
      </c>
      <c r="G76" s="30">
        <v>5</v>
      </c>
      <c r="H76" s="11">
        <v>12.0116</v>
      </c>
      <c r="I76" s="11">
        <v>69.557763146666673</v>
      </c>
      <c r="J76" s="12">
        <v>6.8</v>
      </c>
      <c r="K76" s="29" t="s">
        <v>18</v>
      </c>
      <c r="L76" s="12">
        <v>5.6</v>
      </c>
      <c r="M76" s="10" t="s">
        <v>18</v>
      </c>
      <c r="N76" s="12" t="s">
        <v>18</v>
      </c>
    </row>
    <row r="77" spans="1:14" ht="15.75" customHeight="1" x14ac:dyDescent="0.2">
      <c r="A77" s="5" t="s">
        <v>38</v>
      </c>
      <c r="B77" s="27">
        <v>314</v>
      </c>
      <c r="C77" s="27">
        <v>3</v>
      </c>
      <c r="D77" s="5">
        <v>23</v>
      </c>
      <c r="E77" s="27" t="s">
        <v>147</v>
      </c>
      <c r="F77" s="27" t="s">
        <v>130</v>
      </c>
      <c r="G77" s="30">
        <v>5</v>
      </c>
      <c r="H77" s="11">
        <v>11.782</v>
      </c>
      <c r="I77" s="11">
        <v>57.568024799999996</v>
      </c>
      <c r="J77" s="12">
        <v>10.4</v>
      </c>
      <c r="K77" s="29" t="s">
        <v>18</v>
      </c>
      <c r="L77" s="12">
        <v>3.2</v>
      </c>
      <c r="M77" s="10" t="s">
        <v>18</v>
      </c>
      <c r="N77" s="12" t="s">
        <v>18</v>
      </c>
    </row>
    <row r="78" spans="1:14" ht="15.75" customHeight="1" x14ac:dyDescent="0.2">
      <c r="A78" s="5" t="s">
        <v>38</v>
      </c>
      <c r="B78" s="27">
        <v>408</v>
      </c>
      <c r="C78" s="27">
        <v>4</v>
      </c>
      <c r="D78" s="5">
        <v>23</v>
      </c>
      <c r="E78" s="27" t="s">
        <v>147</v>
      </c>
      <c r="F78" s="27" t="s">
        <v>130</v>
      </c>
      <c r="G78" s="30">
        <v>5</v>
      </c>
      <c r="H78" s="11">
        <v>11.7536</v>
      </c>
      <c r="I78" s="11">
        <v>67.159770571034485</v>
      </c>
      <c r="J78" s="10">
        <v>7.7</v>
      </c>
      <c r="K78" s="10"/>
      <c r="L78" s="10">
        <v>3.7</v>
      </c>
      <c r="M78" s="10" t="s">
        <v>18</v>
      </c>
      <c r="N78" s="17" t="s">
        <v>18</v>
      </c>
    </row>
    <row r="79" spans="1:14" ht="15.75" customHeight="1" x14ac:dyDescent="0.2">
      <c r="A79" s="5" t="s">
        <v>112</v>
      </c>
      <c r="B79" s="10">
        <v>115</v>
      </c>
      <c r="C79" s="10">
        <v>1</v>
      </c>
      <c r="D79" s="10">
        <v>1</v>
      </c>
      <c r="E79" s="27" t="s">
        <v>30</v>
      </c>
      <c r="F79" s="27" t="s">
        <v>30</v>
      </c>
      <c r="G79" s="28" t="s">
        <v>29</v>
      </c>
      <c r="H79" s="11">
        <v>11.959999999999999</v>
      </c>
      <c r="I79" s="11">
        <v>57.934656945812797</v>
      </c>
      <c r="J79" s="12">
        <v>2.6</v>
      </c>
      <c r="K79" s="12" t="s">
        <v>18</v>
      </c>
      <c r="L79" s="12">
        <v>0</v>
      </c>
      <c r="M79" s="10" t="s">
        <v>18</v>
      </c>
      <c r="N79" s="17">
        <v>1</v>
      </c>
    </row>
    <row r="80" spans="1:14" ht="15.75" customHeight="1" x14ac:dyDescent="0.2">
      <c r="A80" s="5" t="s">
        <v>112</v>
      </c>
      <c r="B80" s="10">
        <v>216</v>
      </c>
      <c r="C80" s="10">
        <v>2</v>
      </c>
      <c r="D80" s="10">
        <v>1</v>
      </c>
      <c r="E80" s="27" t="s">
        <v>30</v>
      </c>
      <c r="F80" s="27" t="s">
        <v>30</v>
      </c>
      <c r="G80" s="28" t="s">
        <v>29</v>
      </c>
      <c r="H80" s="11">
        <v>11.936</v>
      </c>
      <c r="I80" s="11">
        <v>69.918477871921169</v>
      </c>
      <c r="J80" s="12">
        <v>1.1000000000000001</v>
      </c>
      <c r="K80" s="12" t="s">
        <v>18</v>
      </c>
      <c r="L80" s="12">
        <v>1.1000000000000001</v>
      </c>
      <c r="M80" s="10" t="s">
        <v>18</v>
      </c>
      <c r="N80" s="17">
        <v>0</v>
      </c>
    </row>
    <row r="81" spans="1:14" ht="15.75" customHeight="1" x14ac:dyDescent="0.2">
      <c r="A81" s="5" t="s">
        <v>112</v>
      </c>
      <c r="B81" s="10">
        <v>313</v>
      </c>
      <c r="C81" s="10">
        <v>3</v>
      </c>
      <c r="D81" s="10">
        <v>1</v>
      </c>
      <c r="E81" s="27" t="s">
        <v>30</v>
      </c>
      <c r="F81" s="27" t="s">
        <v>30</v>
      </c>
      <c r="G81" s="28" t="s">
        <v>29</v>
      </c>
      <c r="H81" s="11">
        <v>13.597</v>
      </c>
      <c r="I81" s="11">
        <v>73.595351364532007</v>
      </c>
      <c r="J81" s="12">
        <v>1.7</v>
      </c>
      <c r="K81" s="12" t="s">
        <v>18</v>
      </c>
      <c r="L81" s="12">
        <v>0.6</v>
      </c>
      <c r="M81" s="10" t="s">
        <v>18</v>
      </c>
      <c r="N81" s="17">
        <v>1</v>
      </c>
    </row>
    <row r="82" spans="1:14" ht="15.75" customHeight="1" x14ac:dyDescent="0.2">
      <c r="A82" s="5" t="s">
        <v>112</v>
      </c>
      <c r="B82" s="10">
        <v>401</v>
      </c>
      <c r="C82" s="10">
        <v>4</v>
      </c>
      <c r="D82" s="10">
        <v>1</v>
      </c>
      <c r="E82" s="27" t="s">
        <v>30</v>
      </c>
      <c r="F82" s="27" t="s">
        <v>30</v>
      </c>
      <c r="G82" s="28" t="s">
        <v>29</v>
      </c>
      <c r="H82" s="11">
        <v>12.632</v>
      </c>
      <c r="I82" s="11">
        <v>48.743597083743843</v>
      </c>
      <c r="J82" s="12">
        <v>1.4</v>
      </c>
      <c r="K82" s="12" t="s">
        <v>18</v>
      </c>
      <c r="L82" s="12">
        <v>0.9</v>
      </c>
      <c r="M82" s="10" t="s">
        <v>18</v>
      </c>
      <c r="N82" s="17">
        <v>1.5</v>
      </c>
    </row>
    <row r="83" spans="1:14" ht="15.75" customHeight="1" x14ac:dyDescent="0.2">
      <c r="A83" s="5" t="s">
        <v>112</v>
      </c>
      <c r="B83" s="10">
        <v>105</v>
      </c>
      <c r="C83" s="10">
        <v>1</v>
      </c>
      <c r="D83" s="10">
        <v>2</v>
      </c>
      <c r="E83" s="27" t="s">
        <v>31</v>
      </c>
      <c r="F83" s="27" t="s">
        <v>32</v>
      </c>
      <c r="G83" s="30">
        <v>6</v>
      </c>
      <c r="H83" s="11">
        <v>12.090999999999999</v>
      </c>
      <c r="I83" s="11">
        <v>50.722193852216755</v>
      </c>
      <c r="J83" s="12">
        <v>1.6</v>
      </c>
      <c r="K83" s="12" t="s">
        <v>18</v>
      </c>
      <c r="L83" s="12">
        <v>0.1</v>
      </c>
      <c r="M83" s="10" t="s">
        <v>18</v>
      </c>
      <c r="N83" s="17">
        <v>2</v>
      </c>
    </row>
    <row r="84" spans="1:14" ht="15.75" customHeight="1" x14ac:dyDescent="0.2">
      <c r="A84" s="5" t="s">
        <v>112</v>
      </c>
      <c r="B84" s="10">
        <v>201</v>
      </c>
      <c r="C84" s="10">
        <v>2</v>
      </c>
      <c r="D84" s="10">
        <v>2</v>
      </c>
      <c r="E84" s="27" t="s">
        <v>31</v>
      </c>
      <c r="F84" s="27" t="s">
        <v>32</v>
      </c>
      <c r="G84" s="30">
        <v>6</v>
      </c>
      <c r="H84" s="11">
        <v>12.055</v>
      </c>
      <c r="I84" s="11">
        <v>73.650688300492604</v>
      </c>
      <c r="J84" s="12">
        <v>1.1000000000000001</v>
      </c>
      <c r="K84" s="12" t="s">
        <v>18</v>
      </c>
      <c r="L84" s="12">
        <v>0.1</v>
      </c>
      <c r="M84" s="10" t="s">
        <v>18</v>
      </c>
      <c r="N84" s="17">
        <v>1</v>
      </c>
    </row>
    <row r="85" spans="1:14" ht="15.75" customHeight="1" x14ac:dyDescent="0.2">
      <c r="A85" s="5" t="s">
        <v>112</v>
      </c>
      <c r="B85" s="10">
        <v>311</v>
      </c>
      <c r="C85" s="10">
        <v>3</v>
      </c>
      <c r="D85" s="10">
        <v>2</v>
      </c>
      <c r="E85" s="27" t="s">
        <v>31</v>
      </c>
      <c r="F85" s="27" t="s">
        <v>32</v>
      </c>
      <c r="G85" s="30">
        <v>6</v>
      </c>
      <c r="H85" s="11">
        <v>11.691000000000001</v>
      </c>
      <c r="I85" s="11">
        <v>63.322773236453202</v>
      </c>
      <c r="J85" s="12">
        <v>1.3</v>
      </c>
      <c r="K85" s="12" t="s">
        <v>18</v>
      </c>
      <c r="L85" s="12">
        <v>0.2</v>
      </c>
      <c r="M85" s="10" t="s">
        <v>18</v>
      </c>
      <c r="N85" s="17">
        <v>2.5</v>
      </c>
    </row>
    <row r="86" spans="1:14" ht="15.75" customHeight="1" x14ac:dyDescent="0.2">
      <c r="A86" s="5" t="s">
        <v>112</v>
      </c>
      <c r="B86" s="10">
        <v>421</v>
      </c>
      <c r="C86" s="10">
        <v>4</v>
      </c>
      <c r="D86" s="10">
        <v>2</v>
      </c>
      <c r="E86" s="27" t="s">
        <v>31</v>
      </c>
      <c r="F86" s="27" t="s">
        <v>32</v>
      </c>
      <c r="G86" s="30">
        <v>6</v>
      </c>
      <c r="H86" s="11">
        <v>11.6004</v>
      </c>
      <c r="I86" s="11">
        <v>60.805860819704428</v>
      </c>
      <c r="J86" s="12">
        <v>1.5</v>
      </c>
      <c r="K86" s="12" t="s">
        <v>18</v>
      </c>
      <c r="L86" s="12">
        <v>0.3</v>
      </c>
      <c r="M86" s="10" t="s">
        <v>18</v>
      </c>
      <c r="N86" s="17" t="s">
        <v>18</v>
      </c>
    </row>
    <row r="87" spans="1:14" ht="15.75" customHeight="1" x14ac:dyDescent="0.2">
      <c r="A87" s="5" t="s">
        <v>112</v>
      </c>
      <c r="B87" s="10">
        <v>112</v>
      </c>
      <c r="C87" s="10">
        <v>1</v>
      </c>
      <c r="D87" s="10">
        <v>3</v>
      </c>
      <c r="E87" s="27" t="s">
        <v>109</v>
      </c>
      <c r="F87" s="27" t="s">
        <v>32</v>
      </c>
      <c r="G87" s="30">
        <v>4</v>
      </c>
      <c r="H87" s="11" t="s">
        <v>18</v>
      </c>
      <c r="I87" s="11" t="s">
        <v>18</v>
      </c>
      <c r="J87" s="12">
        <v>1.3</v>
      </c>
      <c r="K87" s="12" t="s">
        <v>18</v>
      </c>
      <c r="L87" s="12">
        <v>0.1</v>
      </c>
      <c r="M87" s="10" t="s">
        <v>18</v>
      </c>
      <c r="N87" s="17">
        <v>0.5</v>
      </c>
    </row>
    <row r="88" spans="1:14" ht="15.75" customHeight="1" x14ac:dyDescent="0.2">
      <c r="A88" s="5" t="s">
        <v>112</v>
      </c>
      <c r="B88" s="10">
        <v>217</v>
      </c>
      <c r="C88" s="10">
        <v>2</v>
      </c>
      <c r="D88" s="10">
        <v>3</v>
      </c>
      <c r="E88" s="27" t="s">
        <v>109</v>
      </c>
      <c r="F88" s="27" t="s">
        <v>32</v>
      </c>
      <c r="G88" s="30">
        <v>4</v>
      </c>
      <c r="H88" s="11">
        <v>15.3218</v>
      </c>
      <c r="I88" s="11">
        <v>72.68142644334975</v>
      </c>
      <c r="J88" s="12">
        <v>1</v>
      </c>
      <c r="K88" s="12" t="s">
        <v>18</v>
      </c>
      <c r="L88" s="12">
        <v>0.5</v>
      </c>
      <c r="M88" s="10" t="s">
        <v>18</v>
      </c>
      <c r="N88" s="17">
        <v>0</v>
      </c>
    </row>
    <row r="89" spans="1:14" ht="15.75" customHeight="1" x14ac:dyDescent="0.2">
      <c r="A89" s="5" t="s">
        <v>112</v>
      </c>
      <c r="B89" s="10">
        <v>319</v>
      </c>
      <c r="C89" s="10">
        <v>3</v>
      </c>
      <c r="D89" s="10">
        <v>3</v>
      </c>
      <c r="E89" s="27" t="s">
        <v>109</v>
      </c>
      <c r="F89" s="27" t="s">
        <v>32</v>
      </c>
      <c r="G89" s="30">
        <v>4</v>
      </c>
      <c r="H89" s="11">
        <v>11.835000000000001</v>
      </c>
      <c r="I89" s="11">
        <v>48.294876034482755</v>
      </c>
      <c r="J89" s="12">
        <v>2.2000000000000002</v>
      </c>
      <c r="K89" s="12" t="s">
        <v>18</v>
      </c>
      <c r="L89" s="12">
        <v>0.8</v>
      </c>
      <c r="M89" s="10" t="s">
        <v>18</v>
      </c>
      <c r="N89" s="17">
        <v>4</v>
      </c>
    </row>
    <row r="90" spans="1:14" ht="15.75" customHeight="1" x14ac:dyDescent="0.2">
      <c r="A90" s="5" t="s">
        <v>112</v>
      </c>
      <c r="B90" s="10">
        <v>423</v>
      </c>
      <c r="C90" s="10">
        <v>4</v>
      </c>
      <c r="D90" s="10">
        <v>3</v>
      </c>
      <c r="E90" s="27" t="s">
        <v>109</v>
      </c>
      <c r="F90" s="27" t="s">
        <v>32</v>
      </c>
      <c r="G90" s="30">
        <v>4</v>
      </c>
      <c r="H90" s="11">
        <v>11.661</v>
      </c>
      <c r="I90" s="11">
        <v>60.448245379310343</v>
      </c>
      <c r="J90" s="12">
        <v>2</v>
      </c>
      <c r="K90" s="12" t="s">
        <v>18</v>
      </c>
      <c r="L90" s="12">
        <v>0.5</v>
      </c>
      <c r="M90" s="12" t="s">
        <v>18</v>
      </c>
      <c r="N90" s="17">
        <v>1</v>
      </c>
    </row>
    <row r="91" spans="1:14" ht="15.75" customHeight="1" x14ac:dyDescent="0.2">
      <c r="A91" s="5" t="s">
        <v>112</v>
      </c>
      <c r="B91" s="10">
        <v>109</v>
      </c>
      <c r="C91" s="10">
        <v>1</v>
      </c>
      <c r="D91" s="10">
        <v>4</v>
      </c>
      <c r="E91" s="27" t="s">
        <v>115</v>
      </c>
      <c r="F91" s="27" t="s">
        <v>32</v>
      </c>
      <c r="G91" s="30" t="s">
        <v>126</v>
      </c>
      <c r="H91" s="11">
        <v>11.645000000000001</v>
      </c>
      <c r="I91" s="11">
        <v>68.253584630541894</v>
      </c>
      <c r="J91" s="12">
        <v>1.1000000000000001</v>
      </c>
      <c r="K91" s="12" t="s">
        <v>18</v>
      </c>
      <c r="L91" s="12">
        <v>0.4</v>
      </c>
      <c r="M91" s="12" t="s">
        <v>18</v>
      </c>
      <c r="N91" s="17" t="s">
        <v>18</v>
      </c>
    </row>
    <row r="92" spans="1:14" ht="15.75" customHeight="1" x14ac:dyDescent="0.2">
      <c r="A92" s="5" t="s">
        <v>112</v>
      </c>
      <c r="B92" s="10">
        <v>215</v>
      </c>
      <c r="C92" s="10">
        <v>2</v>
      </c>
      <c r="D92" s="10">
        <v>4</v>
      </c>
      <c r="E92" s="27" t="s">
        <v>115</v>
      </c>
      <c r="F92" s="27" t="s">
        <v>32</v>
      </c>
      <c r="G92" s="30" t="s">
        <v>126</v>
      </c>
      <c r="H92" s="11">
        <v>12.009</v>
      </c>
      <c r="I92" s="11">
        <v>75.472438073891638</v>
      </c>
      <c r="J92" s="12">
        <v>0.5</v>
      </c>
      <c r="K92" s="12" t="s">
        <v>18</v>
      </c>
      <c r="L92" s="12">
        <v>0.3</v>
      </c>
      <c r="M92" s="12" t="s">
        <v>18</v>
      </c>
      <c r="N92" s="17" t="s">
        <v>18</v>
      </c>
    </row>
    <row r="93" spans="1:14" ht="15.75" customHeight="1" x14ac:dyDescent="0.2">
      <c r="A93" s="5" t="s">
        <v>112</v>
      </c>
      <c r="B93" s="10">
        <v>306</v>
      </c>
      <c r="C93" s="10">
        <v>3</v>
      </c>
      <c r="D93" s="10">
        <v>4</v>
      </c>
      <c r="E93" s="27" t="s">
        <v>115</v>
      </c>
      <c r="F93" s="27" t="s">
        <v>32</v>
      </c>
      <c r="G93" s="30" t="s">
        <v>126</v>
      </c>
      <c r="H93" s="11">
        <v>11.770999999999999</v>
      </c>
      <c r="I93" s="11">
        <v>65.263817088669953</v>
      </c>
      <c r="J93" s="12">
        <v>1.7</v>
      </c>
      <c r="K93" s="12" t="s">
        <v>18</v>
      </c>
      <c r="L93" s="12">
        <v>0.4</v>
      </c>
      <c r="M93" s="12" t="s">
        <v>18</v>
      </c>
      <c r="N93" s="17" t="s">
        <v>18</v>
      </c>
    </row>
    <row r="94" spans="1:14" ht="15.75" customHeight="1" x14ac:dyDescent="0.2">
      <c r="A94" s="5" t="s">
        <v>112</v>
      </c>
      <c r="B94" s="10">
        <v>416</v>
      </c>
      <c r="C94" s="10">
        <v>4</v>
      </c>
      <c r="D94" s="10">
        <v>4</v>
      </c>
      <c r="E94" s="27" t="s">
        <v>115</v>
      </c>
      <c r="F94" s="27" t="s">
        <v>32</v>
      </c>
      <c r="G94" s="30" t="s">
        <v>126</v>
      </c>
      <c r="H94" s="11">
        <v>11.971</v>
      </c>
      <c r="I94" s="11">
        <v>57.507654502463062</v>
      </c>
      <c r="J94" s="12">
        <v>0.4</v>
      </c>
      <c r="K94" s="12" t="s">
        <v>18</v>
      </c>
      <c r="L94" s="12">
        <v>0.2</v>
      </c>
      <c r="M94" s="12" t="s">
        <v>18</v>
      </c>
      <c r="N94" s="17" t="s">
        <v>18</v>
      </c>
    </row>
    <row r="95" spans="1:14" ht="15.75" customHeight="1" x14ac:dyDescent="0.2">
      <c r="A95" s="5" t="s">
        <v>112</v>
      </c>
      <c r="B95" s="10">
        <v>114</v>
      </c>
      <c r="C95" s="10">
        <v>1</v>
      </c>
      <c r="D95" s="10">
        <v>5</v>
      </c>
      <c r="E95" s="27" t="s">
        <v>16</v>
      </c>
      <c r="F95" s="27" t="s">
        <v>44</v>
      </c>
      <c r="G95" s="30">
        <v>4</v>
      </c>
      <c r="H95" s="11">
        <v>14.206</v>
      </c>
      <c r="I95" s="11">
        <v>64.74108218719212</v>
      </c>
      <c r="J95" s="12">
        <v>1.3</v>
      </c>
      <c r="K95" s="12" t="s">
        <v>18</v>
      </c>
      <c r="L95" s="12">
        <v>0.5</v>
      </c>
      <c r="M95" s="12" t="s">
        <v>18</v>
      </c>
      <c r="N95" s="17">
        <v>0.5</v>
      </c>
    </row>
    <row r="96" spans="1:14" ht="15.75" customHeight="1" x14ac:dyDescent="0.2">
      <c r="A96" s="5" t="s">
        <v>112</v>
      </c>
      <c r="B96" s="10">
        <v>301</v>
      </c>
      <c r="C96" s="10">
        <v>2</v>
      </c>
      <c r="D96" s="10">
        <v>5</v>
      </c>
      <c r="E96" s="27" t="s">
        <v>16</v>
      </c>
      <c r="F96" s="27" t="s">
        <v>44</v>
      </c>
      <c r="G96" s="30">
        <v>4</v>
      </c>
      <c r="H96" s="11">
        <v>11.489100000000001</v>
      </c>
      <c r="I96" s="11">
        <v>49.539507128571422</v>
      </c>
      <c r="J96" s="12">
        <v>1.6</v>
      </c>
      <c r="K96" s="12" t="s">
        <v>18</v>
      </c>
      <c r="L96" s="12">
        <v>0.2</v>
      </c>
      <c r="M96" s="12" t="s">
        <v>18</v>
      </c>
      <c r="N96" s="17">
        <v>5.5</v>
      </c>
    </row>
    <row r="97" spans="1:14" ht="15.75" customHeight="1" x14ac:dyDescent="0.2">
      <c r="A97" s="5" t="s">
        <v>112</v>
      </c>
      <c r="B97" s="10">
        <v>318</v>
      </c>
      <c r="C97" s="10">
        <v>3</v>
      </c>
      <c r="D97" s="10">
        <v>5</v>
      </c>
      <c r="E97" s="27" t="s">
        <v>16</v>
      </c>
      <c r="F97" s="27" t="s">
        <v>44</v>
      </c>
      <c r="G97" s="30">
        <v>4</v>
      </c>
      <c r="H97" s="11">
        <v>11.719999999999999</v>
      </c>
      <c r="I97" s="11">
        <v>52.988439211822659</v>
      </c>
      <c r="J97" s="12">
        <v>1</v>
      </c>
      <c r="K97" s="12" t="s">
        <v>18</v>
      </c>
      <c r="L97" s="12">
        <v>1.3</v>
      </c>
      <c r="M97" s="12" t="s">
        <v>18</v>
      </c>
      <c r="N97" s="17">
        <v>2.5</v>
      </c>
    </row>
    <row r="98" spans="1:14" ht="15.75" customHeight="1" x14ac:dyDescent="0.2">
      <c r="A98" s="5" t="s">
        <v>112</v>
      </c>
      <c r="B98" s="10">
        <v>419</v>
      </c>
      <c r="C98" s="10">
        <v>4</v>
      </c>
      <c r="D98" s="10">
        <v>5</v>
      </c>
      <c r="E98" s="27" t="s">
        <v>16</v>
      </c>
      <c r="F98" s="27" t="s">
        <v>44</v>
      </c>
      <c r="G98" s="30">
        <v>4</v>
      </c>
      <c r="H98" s="11">
        <v>11.668400000000002</v>
      </c>
      <c r="I98" s="11">
        <v>48.175532482758634</v>
      </c>
      <c r="J98" s="12">
        <v>2.5</v>
      </c>
      <c r="K98" s="12" t="s">
        <v>18</v>
      </c>
      <c r="L98" s="12">
        <v>0.5</v>
      </c>
      <c r="M98" s="12" t="s">
        <v>18</v>
      </c>
      <c r="N98" s="17">
        <v>2.5</v>
      </c>
    </row>
    <row r="99" spans="1:14" ht="15.75" customHeight="1" x14ac:dyDescent="0.2">
      <c r="A99" s="5" t="s">
        <v>112</v>
      </c>
      <c r="B99" s="10">
        <v>119</v>
      </c>
      <c r="C99" s="10">
        <v>1</v>
      </c>
      <c r="D99" s="10">
        <v>6</v>
      </c>
      <c r="E99" s="27" t="s">
        <v>127</v>
      </c>
      <c r="F99" s="27" t="s">
        <v>44</v>
      </c>
      <c r="G99" s="30" t="s">
        <v>128</v>
      </c>
      <c r="H99" s="11">
        <v>11.727</v>
      </c>
      <c r="I99" s="11">
        <v>71.820739137931028</v>
      </c>
      <c r="J99" s="12">
        <v>1.4</v>
      </c>
      <c r="K99" s="12" t="s">
        <v>18</v>
      </c>
      <c r="L99" s="12">
        <v>0.7</v>
      </c>
      <c r="M99" s="12" t="s">
        <v>18</v>
      </c>
      <c r="N99" s="17" t="s">
        <v>18</v>
      </c>
    </row>
    <row r="100" spans="1:14" ht="15.75" customHeight="1" x14ac:dyDescent="0.2">
      <c r="A100" s="5" t="s">
        <v>112</v>
      </c>
      <c r="B100" s="10">
        <v>206</v>
      </c>
      <c r="C100" s="10">
        <v>2</v>
      </c>
      <c r="D100" s="10">
        <v>6</v>
      </c>
      <c r="E100" s="27" t="s">
        <v>127</v>
      </c>
      <c r="F100" s="27" t="s">
        <v>44</v>
      </c>
      <c r="G100" s="30" t="s">
        <v>128</v>
      </c>
      <c r="H100" s="11">
        <v>11.856</v>
      </c>
      <c r="I100" s="11">
        <v>75.603670620689655</v>
      </c>
      <c r="J100" s="12">
        <v>0.8</v>
      </c>
      <c r="K100" s="12" t="s">
        <v>18</v>
      </c>
      <c r="L100" s="12">
        <v>0.5</v>
      </c>
      <c r="M100" s="12" t="s">
        <v>18</v>
      </c>
      <c r="N100" s="17" t="s">
        <v>18</v>
      </c>
    </row>
    <row r="101" spans="1:14" ht="15.75" customHeight="1" x14ac:dyDescent="0.2">
      <c r="A101" s="5" t="s">
        <v>112</v>
      </c>
      <c r="B101" s="10">
        <v>309</v>
      </c>
      <c r="C101" s="10">
        <v>3</v>
      </c>
      <c r="D101" s="10">
        <v>6</v>
      </c>
      <c r="E101" s="27" t="s">
        <v>127</v>
      </c>
      <c r="F101" s="27" t="s">
        <v>44</v>
      </c>
      <c r="G101" s="30" t="s">
        <v>128</v>
      </c>
      <c r="H101" s="11">
        <v>11.6929</v>
      </c>
      <c r="I101" s="11">
        <v>62.005504531034489</v>
      </c>
      <c r="J101" s="12">
        <v>2.1</v>
      </c>
      <c r="K101" s="12" t="s">
        <v>18</v>
      </c>
      <c r="L101" s="12">
        <v>1.2</v>
      </c>
      <c r="M101" s="12" t="s">
        <v>18</v>
      </c>
      <c r="N101" s="17" t="s">
        <v>18</v>
      </c>
    </row>
    <row r="102" spans="1:14" ht="15.75" customHeight="1" x14ac:dyDescent="0.2">
      <c r="A102" s="5" t="s">
        <v>112</v>
      </c>
      <c r="B102" s="10">
        <v>406</v>
      </c>
      <c r="C102" s="10">
        <v>4</v>
      </c>
      <c r="D102" s="10">
        <v>6</v>
      </c>
      <c r="E102" s="27" t="s">
        <v>127</v>
      </c>
      <c r="F102" s="27" t="s">
        <v>44</v>
      </c>
      <c r="G102" s="30" t="s">
        <v>128</v>
      </c>
      <c r="H102" s="11">
        <v>11.766</v>
      </c>
      <c r="I102" s="11">
        <v>36.341541743842363</v>
      </c>
      <c r="J102" s="12">
        <v>1</v>
      </c>
      <c r="K102" s="12" t="s">
        <v>18</v>
      </c>
      <c r="L102" s="12">
        <v>0.3</v>
      </c>
      <c r="M102" s="12" t="s">
        <v>18</v>
      </c>
      <c r="N102" s="17" t="s">
        <v>18</v>
      </c>
    </row>
    <row r="103" spans="1:14" ht="15.75" customHeight="1" x14ac:dyDescent="0.2">
      <c r="A103" s="5" t="s">
        <v>112</v>
      </c>
      <c r="B103" s="10">
        <v>120</v>
      </c>
      <c r="C103" s="10">
        <v>1</v>
      </c>
      <c r="D103" s="10">
        <v>7</v>
      </c>
      <c r="E103" s="27" t="s">
        <v>129</v>
      </c>
      <c r="F103" s="27" t="s">
        <v>130</v>
      </c>
      <c r="G103" s="30">
        <v>5</v>
      </c>
      <c r="H103" s="11">
        <v>11.79</v>
      </c>
      <c r="I103" s="11">
        <v>64.461086995073885</v>
      </c>
      <c r="J103" s="12">
        <v>1.2</v>
      </c>
      <c r="K103" s="12" t="s">
        <v>18</v>
      </c>
      <c r="L103" s="12">
        <v>0.4</v>
      </c>
      <c r="M103" s="12" t="s">
        <v>18</v>
      </c>
      <c r="N103" s="17">
        <v>0.5</v>
      </c>
    </row>
    <row r="104" spans="1:14" ht="15.75" customHeight="1" x14ac:dyDescent="0.2">
      <c r="A104" s="5" t="s">
        <v>112</v>
      </c>
      <c r="B104" s="10">
        <v>204</v>
      </c>
      <c r="C104" s="10">
        <v>2</v>
      </c>
      <c r="D104" s="10">
        <v>7</v>
      </c>
      <c r="E104" s="27" t="s">
        <v>129</v>
      </c>
      <c r="F104" s="27" t="s">
        <v>130</v>
      </c>
      <c r="G104" s="30">
        <v>5</v>
      </c>
      <c r="H104" s="11">
        <v>12.007</v>
      </c>
      <c r="I104" s="11">
        <v>72.169864669950741</v>
      </c>
      <c r="J104" s="12">
        <v>1.1000000000000001</v>
      </c>
      <c r="K104" s="12" t="s">
        <v>18</v>
      </c>
      <c r="L104" s="12">
        <v>0.8</v>
      </c>
      <c r="M104" s="12" t="s">
        <v>18</v>
      </c>
      <c r="N104" s="17">
        <v>1.5</v>
      </c>
    </row>
    <row r="105" spans="1:14" ht="15.75" customHeight="1" x14ac:dyDescent="0.2">
      <c r="A105" s="5" t="s">
        <v>112</v>
      </c>
      <c r="B105" s="10">
        <v>316</v>
      </c>
      <c r="C105" s="10">
        <v>3</v>
      </c>
      <c r="D105" s="10">
        <v>7</v>
      </c>
      <c r="E105" s="27" t="s">
        <v>129</v>
      </c>
      <c r="F105" s="27" t="s">
        <v>130</v>
      </c>
      <c r="G105" s="30">
        <v>5</v>
      </c>
      <c r="H105" s="11">
        <v>11.904999999999999</v>
      </c>
      <c r="I105" s="11">
        <v>54.872769827586204</v>
      </c>
      <c r="J105" s="12">
        <v>1.3</v>
      </c>
      <c r="K105" s="12" t="s">
        <v>18</v>
      </c>
      <c r="L105" s="12">
        <v>0.5</v>
      </c>
      <c r="M105" s="12" t="s">
        <v>18</v>
      </c>
      <c r="N105" s="17">
        <v>3</v>
      </c>
    </row>
    <row r="106" spans="1:14" ht="15.75" customHeight="1" x14ac:dyDescent="0.2">
      <c r="A106" s="5" t="s">
        <v>112</v>
      </c>
      <c r="B106" s="10">
        <v>417</v>
      </c>
      <c r="C106" s="10">
        <v>4</v>
      </c>
      <c r="D106" s="10">
        <v>7</v>
      </c>
      <c r="E106" s="27" t="s">
        <v>129</v>
      </c>
      <c r="F106" s="27" t="s">
        <v>130</v>
      </c>
      <c r="G106" s="30">
        <v>5</v>
      </c>
      <c r="H106" s="11">
        <v>11.71</v>
      </c>
      <c r="I106" s="11">
        <v>48.415974384236449</v>
      </c>
      <c r="J106" s="12">
        <v>1.2</v>
      </c>
      <c r="K106" s="12" t="s">
        <v>18</v>
      </c>
      <c r="L106" s="12">
        <v>0.2</v>
      </c>
      <c r="M106" s="12" t="s">
        <v>18</v>
      </c>
      <c r="N106" s="17">
        <v>2</v>
      </c>
    </row>
    <row r="107" spans="1:14" ht="15.75" customHeight="1" x14ac:dyDescent="0.2">
      <c r="A107" s="5" t="s">
        <v>112</v>
      </c>
      <c r="B107" s="10">
        <v>110</v>
      </c>
      <c r="C107" s="10">
        <v>1</v>
      </c>
      <c r="D107" s="10">
        <v>8</v>
      </c>
      <c r="E107" s="27" t="s">
        <v>131</v>
      </c>
      <c r="F107" s="27" t="s">
        <v>130</v>
      </c>
      <c r="G107" s="30">
        <v>11</v>
      </c>
      <c r="H107" s="11">
        <v>12.01</v>
      </c>
      <c r="I107" s="11">
        <v>66.135971379310348</v>
      </c>
      <c r="J107" s="12">
        <v>1.5</v>
      </c>
      <c r="K107" s="12" t="s">
        <v>18</v>
      </c>
      <c r="L107" s="12">
        <v>0.3</v>
      </c>
      <c r="M107" s="12" t="s">
        <v>18</v>
      </c>
      <c r="N107" s="17" t="s">
        <v>18</v>
      </c>
    </row>
    <row r="108" spans="1:14" ht="15.75" customHeight="1" x14ac:dyDescent="0.2">
      <c r="A108" s="5" t="s">
        <v>112</v>
      </c>
      <c r="B108" s="10">
        <v>205</v>
      </c>
      <c r="C108" s="10">
        <v>2</v>
      </c>
      <c r="D108" s="10">
        <v>8</v>
      </c>
      <c r="E108" s="27" t="s">
        <v>131</v>
      </c>
      <c r="F108" s="27" t="s">
        <v>130</v>
      </c>
      <c r="G108" s="30">
        <v>11</v>
      </c>
      <c r="H108" s="11">
        <v>11.972999999999999</v>
      </c>
      <c r="I108" s="11">
        <v>75.818132093596063</v>
      </c>
      <c r="J108" s="12">
        <v>1.6</v>
      </c>
      <c r="K108" s="12" t="s">
        <v>18</v>
      </c>
      <c r="L108" s="12">
        <v>0.6</v>
      </c>
      <c r="M108" s="12" t="s">
        <v>18</v>
      </c>
      <c r="N108" s="17" t="s">
        <v>18</v>
      </c>
    </row>
    <row r="109" spans="1:14" ht="15.75" customHeight="1" x14ac:dyDescent="0.2">
      <c r="A109" s="5" t="s">
        <v>112</v>
      </c>
      <c r="B109" s="10">
        <v>315</v>
      </c>
      <c r="C109" s="10">
        <v>3</v>
      </c>
      <c r="D109" s="10">
        <v>8</v>
      </c>
      <c r="E109" s="27" t="s">
        <v>131</v>
      </c>
      <c r="F109" s="27" t="s">
        <v>130</v>
      </c>
      <c r="G109" s="30">
        <v>11</v>
      </c>
      <c r="H109" s="11">
        <v>12.039</v>
      </c>
      <c r="I109" s="11">
        <v>59.665289546798036</v>
      </c>
      <c r="J109" s="12">
        <v>2</v>
      </c>
      <c r="K109" s="12" t="s">
        <v>18</v>
      </c>
      <c r="L109" s="12">
        <v>0.5</v>
      </c>
      <c r="M109" s="12" t="s">
        <v>18</v>
      </c>
      <c r="N109" s="17" t="s">
        <v>18</v>
      </c>
    </row>
    <row r="110" spans="1:14" ht="15.75" customHeight="1" x14ac:dyDescent="0.2">
      <c r="A110" s="5" t="s">
        <v>112</v>
      </c>
      <c r="B110" s="10">
        <v>413</v>
      </c>
      <c r="C110" s="10">
        <v>4</v>
      </c>
      <c r="D110" s="10">
        <v>8</v>
      </c>
      <c r="E110" s="27" t="s">
        <v>131</v>
      </c>
      <c r="F110" s="27" t="s">
        <v>130</v>
      </c>
      <c r="G110" s="30">
        <v>11</v>
      </c>
      <c r="H110" s="11">
        <v>11.98</v>
      </c>
      <c r="I110" s="11">
        <v>57.449309852216736</v>
      </c>
      <c r="J110" s="12">
        <v>1.7</v>
      </c>
      <c r="K110" s="12" t="s">
        <v>18</v>
      </c>
      <c r="L110" s="12">
        <v>0.3</v>
      </c>
      <c r="M110" s="12" t="s">
        <v>18</v>
      </c>
      <c r="N110" s="17" t="s">
        <v>18</v>
      </c>
    </row>
    <row r="111" spans="1:14" ht="15.75" customHeight="1" x14ac:dyDescent="0.2">
      <c r="A111" s="5" t="s">
        <v>112</v>
      </c>
      <c r="B111" s="10">
        <v>106</v>
      </c>
      <c r="C111" s="10">
        <v>1</v>
      </c>
      <c r="D111" s="10">
        <v>9</v>
      </c>
      <c r="E111" s="27" t="s">
        <v>132</v>
      </c>
      <c r="F111" s="27" t="s">
        <v>130</v>
      </c>
      <c r="G111" s="30">
        <v>7</v>
      </c>
      <c r="H111" s="11">
        <v>11.994</v>
      </c>
      <c r="I111" s="11">
        <v>61.531800975369457</v>
      </c>
      <c r="J111" s="12">
        <v>1</v>
      </c>
      <c r="K111" s="12" t="s">
        <v>18</v>
      </c>
      <c r="L111" s="12">
        <v>0.6</v>
      </c>
      <c r="M111" s="12" t="s">
        <v>18</v>
      </c>
      <c r="N111" s="17">
        <v>2</v>
      </c>
    </row>
    <row r="112" spans="1:14" ht="15.75" customHeight="1" x14ac:dyDescent="0.2">
      <c r="A112" s="5" t="s">
        <v>112</v>
      </c>
      <c r="B112" s="10">
        <v>209</v>
      </c>
      <c r="C112" s="10">
        <v>2</v>
      </c>
      <c r="D112" s="10">
        <v>9</v>
      </c>
      <c r="E112" s="27" t="s">
        <v>132</v>
      </c>
      <c r="F112" s="27" t="s">
        <v>130</v>
      </c>
      <c r="G112" s="30">
        <v>7</v>
      </c>
      <c r="H112" s="11">
        <v>11.78</v>
      </c>
      <c r="I112" s="11">
        <v>64.783900689655155</v>
      </c>
      <c r="J112" s="12">
        <v>2.7</v>
      </c>
      <c r="K112" s="12" t="s">
        <v>18</v>
      </c>
      <c r="L112" s="12">
        <v>0.2</v>
      </c>
      <c r="M112" s="12" t="s">
        <v>18</v>
      </c>
      <c r="N112" s="17">
        <v>0</v>
      </c>
    </row>
    <row r="113" spans="1:14" ht="15.75" customHeight="1" x14ac:dyDescent="0.2">
      <c r="A113" s="5" t="s">
        <v>112</v>
      </c>
      <c r="B113" s="10">
        <v>317</v>
      </c>
      <c r="C113" s="10">
        <v>3</v>
      </c>
      <c r="D113" s="10">
        <v>9</v>
      </c>
      <c r="E113" s="27" t="s">
        <v>132</v>
      </c>
      <c r="F113" s="27" t="s">
        <v>130</v>
      </c>
      <c r="G113" s="30">
        <v>7</v>
      </c>
      <c r="H113" s="11" t="s">
        <v>18</v>
      </c>
      <c r="I113" s="11" t="s">
        <v>18</v>
      </c>
      <c r="J113" s="12">
        <v>1.8</v>
      </c>
      <c r="K113" s="12" t="s">
        <v>18</v>
      </c>
      <c r="L113" s="12">
        <v>1.3</v>
      </c>
      <c r="M113" s="12" t="s">
        <v>18</v>
      </c>
      <c r="N113" s="17">
        <v>3.5</v>
      </c>
    </row>
    <row r="114" spans="1:14" ht="15.75" customHeight="1" x14ac:dyDescent="0.2">
      <c r="A114" s="5" t="s">
        <v>112</v>
      </c>
      <c r="B114" s="10">
        <v>415</v>
      </c>
      <c r="C114" s="10">
        <v>4</v>
      </c>
      <c r="D114" s="10">
        <v>9</v>
      </c>
      <c r="E114" s="27" t="s">
        <v>132</v>
      </c>
      <c r="F114" s="27" t="s">
        <v>130</v>
      </c>
      <c r="G114" s="30">
        <v>7</v>
      </c>
      <c r="H114" s="11">
        <v>11.907</v>
      </c>
      <c r="I114" s="11">
        <v>53.243756364532032</v>
      </c>
      <c r="J114" s="12">
        <v>1.2</v>
      </c>
      <c r="K114" s="12" t="s">
        <v>18</v>
      </c>
      <c r="L114" s="12">
        <v>1.2</v>
      </c>
      <c r="M114" s="12" t="s">
        <v>18</v>
      </c>
      <c r="N114" s="17">
        <v>2</v>
      </c>
    </row>
    <row r="115" spans="1:14" ht="15.75" customHeight="1" x14ac:dyDescent="0.2">
      <c r="A115" s="5" t="s">
        <v>112</v>
      </c>
      <c r="B115" s="10">
        <v>117</v>
      </c>
      <c r="C115" s="10">
        <v>1</v>
      </c>
      <c r="D115" s="10">
        <v>10</v>
      </c>
      <c r="E115" s="27" t="s">
        <v>133</v>
      </c>
      <c r="F115" s="27" t="s">
        <v>20</v>
      </c>
      <c r="G115" s="30">
        <v>6</v>
      </c>
      <c r="H115" s="11">
        <v>11.863</v>
      </c>
      <c r="I115" s="11">
        <v>70.239110586206877</v>
      </c>
      <c r="J115" s="12">
        <v>1.4</v>
      </c>
      <c r="K115" s="12" t="s">
        <v>18</v>
      </c>
      <c r="L115" s="12">
        <v>0.3</v>
      </c>
      <c r="M115" s="12" t="s">
        <v>18</v>
      </c>
      <c r="N115" s="17">
        <v>4.5</v>
      </c>
    </row>
    <row r="116" spans="1:14" ht="15.75" customHeight="1" x14ac:dyDescent="0.2">
      <c r="A116" s="5" t="s">
        <v>112</v>
      </c>
      <c r="B116" s="10">
        <v>223</v>
      </c>
      <c r="C116" s="10">
        <v>2</v>
      </c>
      <c r="D116" s="10">
        <v>10</v>
      </c>
      <c r="E116" s="27" t="s">
        <v>133</v>
      </c>
      <c r="F116" s="27" t="s">
        <v>20</v>
      </c>
      <c r="G116" s="30">
        <v>6</v>
      </c>
      <c r="H116" s="11">
        <v>11.703800000000001</v>
      </c>
      <c r="I116" s="11">
        <v>58.366397939901468</v>
      </c>
      <c r="J116" s="12">
        <v>1.7</v>
      </c>
      <c r="K116" s="12" t="s">
        <v>18</v>
      </c>
      <c r="L116" s="12">
        <v>0.2</v>
      </c>
      <c r="M116" s="12" t="s">
        <v>18</v>
      </c>
      <c r="N116" s="17">
        <v>0.5</v>
      </c>
    </row>
    <row r="117" spans="1:14" ht="15.75" customHeight="1" x14ac:dyDescent="0.2">
      <c r="A117" s="5" t="s">
        <v>112</v>
      </c>
      <c r="B117" s="10">
        <v>320</v>
      </c>
      <c r="C117" s="10">
        <v>3</v>
      </c>
      <c r="D117" s="10">
        <v>10</v>
      </c>
      <c r="E117" s="27" t="s">
        <v>133</v>
      </c>
      <c r="F117" s="27" t="s">
        <v>20</v>
      </c>
      <c r="G117" s="30">
        <v>6</v>
      </c>
      <c r="H117" s="11">
        <v>11.868</v>
      </c>
      <c r="I117" s="11">
        <v>56.471772906403949</v>
      </c>
      <c r="J117" s="12">
        <v>1.5</v>
      </c>
      <c r="K117" s="12" t="s">
        <v>18</v>
      </c>
      <c r="L117" s="12">
        <v>0.4</v>
      </c>
      <c r="M117" s="12" t="s">
        <v>18</v>
      </c>
      <c r="N117" s="17">
        <v>2</v>
      </c>
    </row>
    <row r="118" spans="1:14" ht="15.75" customHeight="1" x14ac:dyDescent="0.2">
      <c r="A118" s="5" t="s">
        <v>112</v>
      </c>
      <c r="B118" s="10">
        <v>418</v>
      </c>
      <c r="C118" s="10">
        <v>4</v>
      </c>
      <c r="D118" s="10">
        <v>10</v>
      </c>
      <c r="E118" s="27" t="s">
        <v>133</v>
      </c>
      <c r="F118" s="27" t="s">
        <v>20</v>
      </c>
      <c r="G118" s="30">
        <v>6</v>
      </c>
      <c r="H118" s="11">
        <v>11.818000000000001</v>
      </c>
      <c r="I118" s="11">
        <v>45.886350768472916</v>
      </c>
      <c r="J118" s="12">
        <v>1</v>
      </c>
      <c r="K118" s="12" t="s">
        <v>18</v>
      </c>
      <c r="L118" s="12">
        <v>0.6</v>
      </c>
      <c r="M118" s="12" t="s">
        <v>18</v>
      </c>
      <c r="N118" s="17">
        <v>2.5</v>
      </c>
    </row>
    <row r="119" spans="1:14" ht="15.75" customHeight="1" x14ac:dyDescent="0.2">
      <c r="A119" s="5" t="s">
        <v>112</v>
      </c>
      <c r="B119" s="10">
        <v>104</v>
      </c>
      <c r="C119" s="10">
        <v>1</v>
      </c>
      <c r="D119" s="10">
        <v>11</v>
      </c>
      <c r="E119" s="27" t="s">
        <v>134</v>
      </c>
      <c r="F119" s="27" t="s">
        <v>20</v>
      </c>
      <c r="G119" s="30" t="s">
        <v>135</v>
      </c>
      <c r="H119" s="11">
        <v>11.818999999999999</v>
      </c>
      <c r="I119" s="11">
        <v>41.523260049261076</v>
      </c>
      <c r="J119" s="12">
        <v>0.8</v>
      </c>
      <c r="K119" s="12" t="s">
        <v>18</v>
      </c>
      <c r="L119" s="12">
        <v>0.4</v>
      </c>
      <c r="M119" s="12" t="s">
        <v>18</v>
      </c>
      <c r="N119" s="17" t="s">
        <v>18</v>
      </c>
    </row>
    <row r="120" spans="1:14" ht="15.75" customHeight="1" x14ac:dyDescent="0.2">
      <c r="A120" s="5" t="s">
        <v>112</v>
      </c>
      <c r="B120" s="10">
        <v>218</v>
      </c>
      <c r="C120" s="10">
        <v>2</v>
      </c>
      <c r="D120" s="10">
        <v>11</v>
      </c>
      <c r="E120" s="27" t="s">
        <v>134</v>
      </c>
      <c r="F120" s="27" t="s">
        <v>20</v>
      </c>
      <c r="G120" s="30" t="s">
        <v>135</v>
      </c>
      <c r="H120" s="11">
        <v>11.841000000000001</v>
      </c>
      <c r="I120" s="11">
        <v>69.468423438423642</v>
      </c>
      <c r="J120" s="12">
        <v>2.1</v>
      </c>
      <c r="K120" s="12" t="s">
        <v>18</v>
      </c>
      <c r="L120" s="12">
        <v>0.2</v>
      </c>
      <c r="M120" s="12" t="s">
        <v>18</v>
      </c>
      <c r="N120" s="17" t="s">
        <v>18</v>
      </c>
    </row>
    <row r="121" spans="1:14" ht="15.75" customHeight="1" x14ac:dyDescent="0.2">
      <c r="A121" s="5" t="s">
        <v>112</v>
      </c>
      <c r="B121" s="10">
        <v>322</v>
      </c>
      <c r="C121" s="10">
        <v>3</v>
      </c>
      <c r="D121" s="10">
        <v>11</v>
      </c>
      <c r="E121" s="27" t="s">
        <v>134</v>
      </c>
      <c r="F121" s="27" t="s">
        <v>20</v>
      </c>
      <c r="G121" s="30" t="s">
        <v>135</v>
      </c>
      <c r="H121" s="11">
        <v>11.696</v>
      </c>
      <c r="I121" s="11">
        <v>57.845209931034489</v>
      </c>
      <c r="J121" s="12">
        <v>2.1</v>
      </c>
      <c r="K121" s="12" t="s">
        <v>18</v>
      </c>
      <c r="L121" s="12">
        <v>0.3</v>
      </c>
      <c r="M121" s="12" t="s">
        <v>18</v>
      </c>
      <c r="N121" s="17" t="s">
        <v>18</v>
      </c>
    </row>
    <row r="122" spans="1:14" ht="15.75" customHeight="1" x14ac:dyDescent="0.2">
      <c r="A122" s="5" t="s">
        <v>112</v>
      </c>
      <c r="B122" s="10">
        <v>405</v>
      </c>
      <c r="C122" s="10">
        <v>4</v>
      </c>
      <c r="D122" s="10">
        <v>11</v>
      </c>
      <c r="E122" s="27" t="s">
        <v>134</v>
      </c>
      <c r="F122" s="27" t="s">
        <v>20</v>
      </c>
      <c r="G122" s="30" t="s">
        <v>135</v>
      </c>
      <c r="H122" s="11">
        <v>11.777000000000001</v>
      </c>
      <c r="I122" s="11">
        <v>38.230111532019706</v>
      </c>
      <c r="J122" s="12">
        <v>0.9</v>
      </c>
      <c r="K122" s="12" t="s">
        <v>18</v>
      </c>
      <c r="L122" s="12">
        <v>0.2</v>
      </c>
      <c r="M122" s="12" t="s">
        <v>18</v>
      </c>
      <c r="N122" s="17" t="s">
        <v>18</v>
      </c>
    </row>
    <row r="123" spans="1:14" ht="15.75" customHeight="1" x14ac:dyDescent="0.2">
      <c r="A123" s="5" t="s">
        <v>112</v>
      </c>
      <c r="B123" s="10">
        <v>122</v>
      </c>
      <c r="C123" s="10">
        <v>1</v>
      </c>
      <c r="D123" s="10">
        <v>12</v>
      </c>
      <c r="E123" s="27" t="s">
        <v>136</v>
      </c>
      <c r="F123" s="27" t="s">
        <v>20</v>
      </c>
      <c r="G123" s="30" t="s">
        <v>56</v>
      </c>
      <c r="H123" s="11">
        <v>11.772</v>
      </c>
      <c r="I123" s="11">
        <v>71.047878758620683</v>
      </c>
      <c r="J123" s="12">
        <v>0.8</v>
      </c>
      <c r="K123" s="12" t="s">
        <v>18</v>
      </c>
      <c r="L123" s="12">
        <v>1.3</v>
      </c>
      <c r="M123" s="12" t="s">
        <v>18</v>
      </c>
      <c r="N123" s="17" t="s">
        <v>18</v>
      </c>
    </row>
    <row r="124" spans="1:14" ht="15.75" customHeight="1" x14ac:dyDescent="0.2">
      <c r="A124" s="5" t="s">
        <v>112</v>
      </c>
      <c r="B124" s="10">
        <v>210</v>
      </c>
      <c r="C124" s="10">
        <v>2</v>
      </c>
      <c r="D124" s="10">
        <v>12</v>
      </c>
      <c r="E124" s="27" t="s">
        <v>136</v>
      </c>
      <c r="F124" s="27" t="s">
        <v>20</v>
      </c>
      <c r="G124" s="30" t="s">
        <v>56</v>
      </c>
      <c r="H124" s="11">
        <v>11.907</v>
      </c>
      <c r="I124" s="11">
        <v>68.051191566502467</v>
      </c>
      <c r="J124" s="12">
        <v>1.5</v>
      </c>
      <c r="K124" s="12" t="s">
        <v>18</v>
      </c>
      <c r="L124" s="12">
        <v>0.3</v>
      </c>
      <c r="M124" s="12" t="s">
        <v>18</v>
      </c>
      <c r="N124" s="17" t="s">
        <v>18</v>
      </c>
    </row>
    <row r="125" spans="1:14" ht="15.75" customHeight="1" x14ac:dyDescent="0.2">
      <c r="A125" s="5" t="s">
        <v>112</v>
      </c>
      <c r="B125" s="10">
        <v>308</v>
      </c>
      <c r="C125" s="10">
        <v>3</v>
      </c>
      <c r="D125" s="10">
        <v>12</v>
      </c>
      <c r="E125" s="27" t="s">
        <v>136</v>
      </c>
      <c r="F125" s="27" t="s">
        <v>20</v>
      </c>
      <c r="G125" s="30" t="s">
        <v>56</v>
      </c>
      <c r="H125" s="11">
        <v>11.867999999999999</v>
      </c>
      <c r="I125" s="11">
        <v>66.190171034482759</v>
      </c>
      <c r="J125" s="12">
        <v>1.8</v>
      </c>
      <c r="K125" s="12" t="s">
        <v>18</v>
      </c>
      <c r="L125" s="12">
        <v>0.8</v>
      </c>
      <c r="M125" s="12" t="s">
        <v>18</v>
      </c>
      <c r="N125" s="17" t="s">
        <v>18</v>
      </c>
    </row>
    <row r="126" spans="1:14" ht="15.75" customHeight="1" x14ac:dyDescent="0.2">
      <c r="A126" s="5" t="s">
        <v>112</v>
      </c>
      <c r="B126" s="10">
        <v>414</v>
      </c>
      <c r="C126" s="10">
        <v>4</v>
      </c>
      <c r="D126" s="10">
        <v>12</v>
      </c>
      <c r="E126" s="27" t="s">
        <v>136</v>
      </c>
      <c r="F126" s="27" t="s">
        <v>20</v>
      </c>
      <c r="G126" s="30" t="s">
        <v>56</v>
      </c>
      <c r="H126" s="11">
        <v>12.066000000000001</v>
      </c>
      <c r="I126" s="11">
        <v>68.452503862068966</v>
      </c>
      <c r="J126" s="12">
        <v>0.9</v>
      </c>
      <c r="K126" s="12" t="s">
        <v>18</v>
      </c>
      <c r="L126" s="12">
        <v>0.4</v>
      </c>
      <c r="M126" s="12" t="s">
        <v>18</v>
      </c>
      <c r="N126" s="17" t="s">
        <v>18</v>
      </c>
    </row>
    <row r="127" spans="1:14" ht="15.75" customHeight="1" x14ac:dyDescent="0.2">
      <c r="A127" s="5" t="s">
        <v>112</v>
      </c>
      <c r="B127" s="10">
        <v>108</v>
      </c>
      <c r="C127" s="10">
        <v>1</v>
      </c>
      <c r="D127" s="10">
        <v>13</v>
      </c>
      <c r="E127" s="27" t="s">
        <v>137</v>
      </c>
      <c r="F127" s="27" t="s">
        <v>138</v>
      </c>
      <c r="G127" s="30">
        <v>8.6</v>
      </c>
      <c r="H127" s="11">
        <v>11.905000000000001</v>
      </c>
      <c r="I127" s="11">
        <v>65.322225517241364</v>
      </c>
      <c r="J127" s="12">
        <v>1.3</v>
      </c>
      <c r="K127" s="12" t="s">
        <v>18</v>
      </c>
      <c r="L127" s="12">
        <v>0.3</v>
      </c>
      <c r="M127" s="12" t="s">
        <v>18</v>
      </c>
      <c r="N127" s="17">
        <v>0</v>
      </c>
    </row>
    <row r="128" spans="1:14" ht="15.75" customHeight="1" x14ac:dyDescent="0.2">
      <c r="A128" s="5" t="s">
        <v>112</v>
      </c>
      <c r="B128" s="10">
        <v>203</v>
      </c>
      <c r="C128" s="10">
        <v>2</v>
      </c>
      <c r="D128" s="10">
        <v>13</v>
      </c>
      <c r="E128" s="27" t="s">
        <v>137</v>
      </c>
      <c r="F128" s="27" t="s">
        <v>138</v>
      </c>
      <c r="G128" s="30">
        <v>8.6</v>
      </c>
      <c r="H128" s="11">
        <v>12.489000000000001</v>
      </c>
      <c r="I128" s="11">
        <v>74.486949103448282</v>
      </c>
      <c r="J128" s="12">
        <v>0.7</v>
      </c>
      <c r="K128" s="12" t="s">
        <v>18</v>
      </c>
      <c r="L128" s="12">
        <v>0.8</v>
      </c>
      <c r="M128" s="12" t="s">
        <v>18</v>
      </c>
      <c r="N128" s="17">
        <v>0</v>
      </c>
    </row>
    <row r="129" spans="1:14" ht="15.75" customHeight="1" x14ac:dyDescent="0.2">
      <c r="A129" s="5" t="s">
        <v>112</v>
      </c>
      <c r="B129" s="10">
        <v>303</v>
      </c>
      <c r="C129" s="10">
        <v>3</v>
      </c>
      <c r="D129" s="10">
        <v>13</v>
      </c>
      <c r="E129" s="27" t="s">
        <v>137</v>
      </c>
      <c r="F129" s="27" t="s">
        <v>138</v>
      </c>
      <c r="G129" s="30">
        <v>8.6</v>
      </c>
      <c r="H129" s="11">
        <v>12.090999999999999</v>
      </c>
      <c r="I129" s="11">
        <v>69.219026940886707</v>
      </c>
      <c r="J129" s="12">
        <v>1.6</v>
      </c>
      <c r="K129" s="12" t="s">
        <v>18</v>
      </c>
      <c r="L129" s="12">
        <v>0.2</v>
      </c>
      <c r="M129" s="12" t="s">
        <v>18</v>
      </c>
      <c r="N129" s="17">
        <v>1.5</v>
      </c>
    </row>
    <row r="130" spans="1:14" ht="15.75" customHeight="1" x14ac:dyDescent="0.2">
      <c r="A130" s="5" t="s">
        <v>112</v>
      </c>
      <c r="B130" s="10">
        <v>411</v>
      </c>
      <c r="C130" s="10">
        <v>4</v>
      </c>
      <c r="D130" s="10">
        <v>13</v>
      </c>
      <c r="E130" s="27" t="s">
        <v>137</v>
      </c>
      <c r="F130" s="27" t="s">
        <v>138</v>
      </c>
      <c r="G130" s="30">
        <v>8.6</v>
      </c>
      <c r="H130" s="11">
        <v>11.669</v>
      </c>
      <c r="I130" s="11">
        <v>61.49578112315271</v>
      </c>
      <c r="J130" s="12">
        <v>1.5</v>
      </c>
      <c r="K130" s="12" t="s">
        <v>18</v>
      </c>
      <c r="L130" s="12">
        <v>0.8</v>
      </c>
      <c r="M130" s="12" t="s">
        <v>18</v>
      </c>
      <c r="N130" s="17">
        <v>0</v>
      </c>
    </row>
    <row r="131" spans="1:14" ht="15.75" customHeight="1" x14ac:dyDescent="0.2">
      <c r="A131" s="5" t="s">
        <v>112</v>
      </c>
      <c r="B131" s="10">
        <v>121</v>
      </c>
      <c r="C131" s="10">
        <v>1</v>
      </c>
      <c r="D131" s="10">
        <v>14</v>
      </c>
      <c r="E131" s="27" t="s">
        <v>139</v>
      </c>
      <c r="F131" s="27" t="s">
        <v>138</v>
      </c>
      <c r="G131" s="30">
        <v>6.4</v>
      </c>
      <c r="H131" s="11">
        <v>11.769</v>
      </c>
      <c r="I131" s="11">
        <v>68.78888624630541</v>
      </c>
      <c r="J131" s="12">
        <v>2.1</v>
      </c>
      <c r="K131" s="12" t="s">
        <v>18</v>
      </c>
      <c r="L131" s="12">
        <v>0.2</v>
      </c>
      <c r="M131" s="12" t="s">
        <v>18</v>
      </c>
      <c r="N131" s="17" t="s">
        <v>18</v>
      </c>
    </row>
    <row r="132" spans="1:14" ht="15.75" customHeight="1" x14ac:dyDescent="0.2">
      <c r="A132" s="5" t="s">
        <v>112</v>
      </c>
      <c r="B132" s="10">
        <v>220</v>
      </c>
      <c r="C132" s="10">
        <v>2</v>
      </c>
      <c r="D132" s="10">
        <v>14</v>
      </c>
      <c r="E132" s="27" t="s">
        <v>139</v>
      </c>
      <c r="F132" s="27" t="s">
        <v>138</v>
      </c>
      <c r="G132" s="30">
        <v>6.4</v>
      </c>
      <c r="H132" s="11">
        <v>11.736000000000001</v>
      </c>
      <c r="I132" s="11">
        <v>63.448337261083736</v>
      </c>
      <c r="J132" s="12">
        <v>1.3</v>
      </c>
      <c r="K132" s="12" t="s">
        <v>18</v>
      </c>
      <c r="L132" s="12">
        <v>0.3</v>
      </c>
      <c r="M132" s="12" t="s">
        <v>18</v>
      </c>
      <c r="N132" s="17" t="s">
        <v>18</v>
      </c>
    </row>
    <row r="133" spans="1:14" ht="15.75" customHeight="1" x14ac:dyDescent="0.2">
      <c r="A133" s="5" t="s">
        <v>112</v>
      </c>
      <c r="B133" s="10">
        <v>302</v>
      </c>
      <c r="C133" s="10">
        <v>3</v>
      </c>
      <c r="D133" s="10">
        <v>14</v>
      </c>
      <c r="E133" s="27" t="s">
        <v>139</v>
      </c>
      <c r="F133" s="27" t="s">
        <v>138</v>
      </c>
      <c r="G133" s="30">
        <v>6.4</v>
      </c>
      <c r="H133" s="11">
        <v>12.292</v>
      </c>
      <c r="I133" s="11">
        <v>65.924011566502458</v>
      </c>
      <c r="J133" s="12">
        <v>1.9</v>
      </c>
      <c r="K133" s="12" t="s">
        <v>18</v>
      </c>
      <c r="L133" s="12">
        <v>0.7</v>
      </c>
      <c r="M133" s="12" t="s">
        <v>18</v>
      </c>
      <c r="N133" s="17" t="s">
        <v>18</v>
      </c>
    </row>
    <row r="134" spans="1:14" ht="15.75" customHeight="1" x14ac:dyDescent="0.2">
      <c r="A134" s="5" t="s">
        <v>112</v>
      </c>
      <c r="B134" s="10">
        <v>412</v>
      </c>
      <c r="C134" s="10">
        <v>4</v>
      </c>
      <c r="D134" s="10">
        <v>14</v>
      </c>
      <c r="E134" s="27" t="s">
        <v>139</v>
      </c>
      <c r="F134" s="27" t="s">
        <v>138</v>
      </c>
      <c r="G134" s="30">
        <v>6.4</v>
      </c>
      <c r="H134" s="11">
        <v>11.660400000000001</v>
      </c>
      <c r="I134" s="11">
        <v>57.763219138916263</v>
      </c>
      <c r="J134" s="12">
        <v>1.8</v>
      </c>
      <c r="K134" s="12" t="s">
        <v>18</v>
      </c>
      <c r="L134" s="12">
        <v>0.3</v>
      </c>
      <c r="M134" s="12" t="s">
        <v>18</v>
      </c>
      <c r="N134" s="17" t="s">
        <v>18</v>
      </c>
    </row>
    <row r="135" spans="1:14" ht="15.75" customHeight="1" x14ac:dyDescent="0.2">
      <c r="A135" s="5" t="s">
        <v>112</v>
      </c>
      <c r="B135" s="10">
        <v>102</v>
      </c>
      <c r="C135" s="10">
        <v>1</v>
      </c>
      <c r="D135" s="10">
        <v>15</v>
      </c>
      <c r="E135" s="27" t="s">
        <v>140</v>
      </c>
      <c r="F135" s="27" t="s">
        <v>138</v>
      </c>
      <c r="G135" s="30" t="s">
        <v>141</v>
      </c>
      <c r="H135" s="11">
        <v>12.345000000000001</v>
      </c>
      <c r="I135" s="11">
        <v>45.664368817733987</v>
      </c>
      <c r="J135" s="12">
        <v>1.5</v>
      </c>
      <c r="K135" s="12" t="s">
        <v>18</v>
      </c>
      <c r="L135" s="12">
        <v>0.3</v>
      </c>
      <c r="M135" s="12" t="s">
        <v>18</v>
      </c>
      <c r="N135" s="17" t="s">
        <v>18</v>
      </c>
    </row>
    <row r="136" spans="1:14" ht="15.75" customHeight="1" x14ac:dyDescent="0.2">
      <c r="A136" s="5" t="s">
        <v>112</v>
      </c>
      <c r="B136" s="10">
        <v>214</v>
      </c>
      <c r="C136" s="10">
        <v>2</v>
      </c>
      <c r="D136" s="10">
        <v>15</v>
      </c>
      <c r="E136" s="27" t="s">
        <v>140</v>
      </c>
      <c r="F136" s="27" t="s">
        <v>138</v>
      </c>
      <c r="G136" s="30" t="s">
        <v>141</v>
      </c>
      <c r="H136" s="11">
        <v>12.083</v>
      </c>
      <c r="I136" s="11">
        <v>71.793108817733994</v>
      </c>
      <c r="J136" s="12">
        <v>0.9</v>
      </c>
      <c r="K136" s="12" t="s">
        <v>18</v>
      </c>
      <c r="L136" s="12">
        <v>1.1000000000000001</v>
      </c>
      <c r="M136" s="12" t="s">
        <v>18</v>
      </c>
      <c r="N136" s="17" t="s">
        <v>18</v>
      </c>
    </row>
    <row r="137" spans="1:14" ht="15.75" customHeight="1" x14ac:dyDescent="0.2">
      <c r="A137" s="5" t="s">
        <v>112</v>
      </c>
      <c r="B137" s="10">
        <v>307</v>
      </c>
      <c r="C137" s="10">
        <v>3</v>
      </c>
      <c r="D137" s="10">
        <v>15</v>
      </c>
      <c r="E137" s="27" t="s">
        <v>140</v>
      </c>
      <c r="F137" s="27" t="s">
        <v>138</v>
      </c>
      <c r="G137" s="30" t="s">
        <v>141</v>
      </c>
      <c r="H137" s="11">
        <v>11.738</v>
      </c>
      <c r="I137" s="11">
        <v>60.290337399014781</v>
      </c>
      <c r="J137" s="12">
        <v>2.7</v>
      </c>
      <c r="K137" s="12" t="s">
        <v>18</v>
      </c>
      <c r="L137" s="12">
        <v>0.6</v>
      </c>
      <c r="M137" s="12" t="s">
        <v>18</v>
      </c>
      <c r="N137" s="17" t="s">
        <v>18</v>
      </c>
    </row>
    <row r="138" spans="1:14" ht="15.75" customHeight="1" x14ac:dyDescent="0.2">
      <c r="A138" s="5" t="s">
        <v>112</v>
      </c>
      <c r="B138" s="10">
        <v>403</v>
      </c>
      <c r="C138" s="10">
        <v>4</v>
      </c>
      <c r="D138" s="10">
        <v>15</v>
      </c>
      <c r="E138" s="27" t="s">
        <v>140</v>
      </c>
      <c r="F138" s="27" t="s">
        <v>138</v>
      </c>
      <c r="G138" s="30" t="s">
        <v>141</v>
      </c>
      <c r="H138" s="11">
        <v>11.872</v>
      </c>
      <c r="I138" s="11">
        <v>49.535316177339901</v>
      </c>
      <c r="J138" s="12">
        <v>1.3</v>
      </c>
      <c r="K138" s="12" t="s">
        <v>18</v>
      </c>
      <c r="L138" s="12">
        <v>0.5</v>
      </c>
      <c r="M138" s="12" t="s">
        <v>18</v>
      </c>
      <c r="N138" s="17" t="s">
        <v>18</v>
      </c>
    </row>
    <row r="139" spans="1:14" ht="15.75" customHeight="1" x14ac:dyDescent="0.2">
      <c r="A139" s="5" t="s">
        <v>112</v>
      </c>
      <c r="B139" s="10">
        <v>107</v>
      </c>
      <c r="C139" s="10">
        <v>1</v>
      </c>
      <c r="D139" s="10">
        <v>16</v>
      </c>
      <c r="E139" s="27" t="s">
        <v>142</v>
      </c>
      <c r="F139" s="27" t="s">
        <v>47</v>
      </c>
      <c r="G139" s="30">
        <v>4</v>
      </c>
      <c r="H139" s="11">
        <v>11.785</v>
      </c>
      <c r="I139" s="11">
        <v>66.462832315270944</v>
      </c>
      <c r="J139" s="12">
        <v>1.5</v>
      </c>
      <c r="K139" s="12" t="s">
        <v>18</v>
      </c>
      <c r="L139" s="12">
        <v>0.2</v>
      </c>
      <c r="M139" s="12" t="s">
        <v>18</v>
      </c>
      <c r="N139" s="17">
        <v>4</v>
      </c>
    </row>
    <row r="140" spans="1:14" ht="15.75" customHeight="1" x14ac:dyDescent="0.2">
      <c r="A140" s="5" t="s">
        <v>112</v>
      </c>
      <c r="B140" s="10">
        <v>219</v>
      </c>
      <c r="C140" s="10">
        <v>2</v>
      </c>
      <c r="D140" s="10">
        <v>16</v>
      </c>
      <c r="E140" s="27" t="s">
        <v>142</v>
      </c>
      <c r="F140" s="27" t="s">
        <v>47</v>
      </c>
      <c r="G140" s="30">
        <v>4</v>
      </c>
      <c r="H140" s="11">
        <v>11.773</v>
      </c>
      <c r="I140" s="11">
        <v>62.580323793103439</v>
      </c>
      <c r="J140" s="12">
        <v>1.7</v>
      </c>
      <c r="K140" s="12" t="s">
        <v>18</v>
      </c>
      <c r="L140" s="12">
        <v>0.6</v>
      </c>
      <c r="M140" s="12" t="s">
        <v>18</v>
      </c>
      <c r="N140" s="17">
        <v>0</v>
      </c>
    </row>
    <row r="141" spans="1:14" ht="15.75" customHeight="1" x14ac:dyDescent="0.2">
      <c r="A141" s="5" t="s">
        <v>112</v>
      </c>
      <c r="B141" s="10">
        <v>304</v>
      </c>
      <c r="C141" s="10">
        <v>3</v>
      </c>
      <c r="D141" s="10">
        <v>16</v>
      </c>
      <c r="E141" s="27" t="s">
        <v>142</v>
      </c>
      <c r="F141" s="27" t="s">
        <v>47</v>
      </c>
      <c r="G141" s="30">
        <v>4</v>
      </c>
      <c r="H141" s="11">
        <v>12.001999999999999</v>
      </c>
      <c r="I141" s="11">
        <v>67.191024620689674</v>
      </c>
      <c r="J141" s="12">
        <v>1.3</v>
      </c>
      <c r="K141" s="12" t="s">
        <v>18</v>
      </c>
      <c r="L141" s="12">
        <v>0.5</v>
      </c>
      <c r="M141" s="12" t="s">
        <v>18</v>
      </c>
      <c r="N141" s="17">
        <v>1</v>
      </c>
    </row>
    <row r="142" spans="1:14" ht="15.75" customHeight="1" x14ac:dyDescent="0.2">
      <c r="A142" s="5" t="s">
        <v>112</v>
      </c>
      <c r="B142" s="10">
        <v>404</v>
      </c>
      <c r="C142" s="10">
        <v>4</v>
      </c>
      <c r="D142" s="10">
        <v>16</v>
      </c>
      <c r="E142" s="27" t="s">
        <v>142</v>
      </c>
      <c r="F142" s="27" t="s">
        <v>47</v>
      </c>
      <c r="G142" s="30">
        <v>4</v>
      </c>
      <c r="H142" s="11">
        <v>12.029</v>
      </c>
      <c r="I142" s="11">
        <v>46.405785886699512</v>
      </c>
      <c r="J142" s="12">
        <v>1.2</v>
      </c>
      <c r="K142" s="12" t="s">
        <v>18</v>
      </c>
      <c r="L142" s="12">
        <v>0.3</v>
      </c>
      <c r="M142" s="12" t="s">
        <v>18</v>
      </c>
      <c r="N142" s="17">
        <v>0</v>
      </c>
    </row>
    <row r="143" spans="1:14" ht="15.75" customHeight="1" x14ac:dyDescent="0.2">
      <c r="A143" s="5" t="s">
        <v>112</v>
      </c>
      <c r="B143" s="10">
        <v>118</v>
      </c>
      <c r="C143" s="10">
        <v>1</v>
      </c>
      <c r="D143" s="10">
        <v>17</v>
      </c>
      <c r="E143" s="27" t="s">
        <v>143</v>
      </c>
      <c r="F143" s="27" t="s">
        <v>144</v>
      </c>
      <c r="G143" s="30" t="s">
        <v>145</v>
      </c>
      <c r="H143" s="11">
        <v>12.295999999999999</v>
      </c>
      <c r="I143" s="11">
        <v>65.816451507389161</v>
      </c>
      <c r="J143" s="12">
        <v>1.3</v>
      </c>
      <c r="K143" s="12" t="s">
        <v>18</v>
      </c>
      <c r="L143" s="12">
        <v>1.2</v>
      </c>
      <c r="M143" s="12" t="s">
        <v>18</v>
      </c>
      <c r="N143" s="17" t="s">
        <v>18</v>
      </c>
    </row>
    <row r="144" spans="1:14" ht="15.75" customHeight="1" x14ac:dyDescent="0.2">
      <c r="A144" s="5" t="s">
        <v>112</v>
      </c>
      <c r="B144" s="10">
        <v>213</v>
      </c>
      <c r="C144" s="10">
        <v>2</v>
      </c>
      <c r="D144" s="10">
        <v>17</v>
      </c>
      <c r="E144" s="27" t="s">
        <v>143</v>
      </c>
      <c r="F144" s="27" t="s">
        <v>144</v>
      </c>
      <c r="G144" s="30" t="s">
        <v>145</v>
      </c>
      <c r="H144" s="11">
        <v>12.03</v>
      </c>
      <c r="I144" s="11">
        <v>69.476799261083741</v>
      </c>
      <c r="J144" s="12">
        <v>1.6</v>
      </c>
      <c r="K144" s="12" t="s">
        <v>18</v>
      </c>
      <c r="L144" s="12">
        <v>0.8</v>
      </c>
      <c r="M144" s="12" t="s">
        <v>18</v>
      </c>
      <c r="N144" s="17" t="s">
        <v>18</v>
      </c>
    </row>
    <row r="145" spans="1:14" ht="15.75" customHeight="1" x14ac:dyDescent="0.2">
      <c r="A145" s="5" t="s">
        <v>112</v>
      </c>
      <c r="B145" s="10">
        <v>301</v>
      </c>
      <c r="C145" s="10">
        <v>3</v>
      </c>
      <c r="D145" s="10">
        <v>17</v>
      </c>
      <c r="E145" s="27" t="s">
        <v>143</v>
      </c>
      <c r="F145" s="27" t="s">
        <v>144</v>
      </c>
      <c r="G145" s="30" t="s">
        <v>145</v>
      </c>
      <c r="H145" s="11">
        <v>12.009</v>
      </c>
      <c r="I145" s="11">
        <v>62.255583039408869</v>
      </c>
      <c r="J145" s="12">
        <v>1.8</v>
      </c>
      <c r="K145" s="12" t="s">
        <v>18</v>
      </c>
      <c r="L145" s="12">
        <v>0.4</v>
      </c>
      <c r="M145" s="12" t="s">
        <v>18</v>
      </c>
      <c r="N145" s="17" t="s">
        <v>18</v>
      </c>
    </row>
    <row r="146" spans="1:14" ht="15.75" customHeight="1" x14ac:dyDescent="0.2">
      <c r="A146" s="5" t="s">
        <v>112</v>
      </c>
      <c r="B146" s="10">
        <v>420</v>
      </c>
      <c r="C146" s="10">
        <v>4</v>
      </c>
      <c r="D146" s="10">
        <v>17</v>
      </c>
      <c r="E146" s="27" t="s">
        <v>143</v>
      </c>
      <c r="F146" s="27" t="s">
        <v>144</v>
      </c>
      <c r="G146" s="30" t="s">
        <v>145</v>
      </c>
      <c r="H146" s="11">
        <v>11.734</v>
      </c>
      <c r="I146" s="11">
        <v>59.977399211822664</v>
      </c>
      <c r="J146" s="12">
        <v>2</v>
      </c>
      <c r="K146" s="12" t="s">
        <v>18</v>
      </c>
      <c r="L146" s="12">
        <v>1</v>
      </c>
      <c r="M146" s="12" t="s">
        <v>18</v>
      </c>
      <c r="N146" s="17" t="s">
        <v>18</v>
      </c>
    </row>
    <row r="147" spans="1:14" ht="15.75" customHeight="1" x14ac:dyDescent="0.2">
      <c r="A147" s="5" t="s">
        <v>112</v>
      </c>
      <c r="B147" s="10">
        <v>116</v>
      </c>
      <c r="C147" s="10">
        <v>1</v>
      </c>
      <c r="D147" s="10">
        <v>18</v>
      </c>
      <c r="E147" s="27" t="s">
        <v>146</v>
      </c>
      <c r="F147" s="27" t="s">
        <v>91</v>
      </c>
      <c r="G147" s="30">
        <v>10</v>
      </c>
      <c r="H147" s="11">
        <v>11.912000000000001</v>
      </c>
      <c r="I147" s="11">
        <v>50.772968551724134</v>
      </c>
      <c r="J147" s="12">
        <v>0.5</v>
      </c>
      <c r="K147" s="12" t="s">
        <v>18</v>
      </c>
      <c r="L147" s="12">
        <v>0.8</v>
      </c>
      <c r="M147" s="12" t="s">
        <v>18</v>
      </c>
      <c r="N147" s="17">
        <v>0.5</v>
      </c>
    </row>
    <row r="148" spans="1:14" ht="15.75" customHeight="1" x14ac:dyDescent="0.2">
      <c r="A148" s="5" t="s">
        <v>112</v>
      </c>
      <c r="B148" s="10">
        <v>211</v>
      </c>
      <c r="C148" s="10">
        <v>2</v>
      </c>
      <c r="D148" s="10">
        <v>18</v>
      </c>
      <c r="E148" s="27" t="s">
        <v>146</v>
      </c>
      <c r="F148" s="27" t="s">
        <v>91</v>
      </c>
      <c r="G148" s="30">
        <v>10</v>
      </c>
      <c r="H148" s="11">
        <v>11.616300000000001</v>
      </c>
      <c r="I148" s="11">
        <v>58.213510386699511</v>
      </c>
      <c r="J148" s="12">
        <v>1.3</v>
      </c>
      <c r="K148" s="12" t="s">
        <v>18</v>
      </c>
      <c r="L148" s="12">
        <v>0.3</v>
      </c>
      <c r="M148" s="12" t="s">
        <v>18</v>
      </c>
      <c r="N148" s="17">
        <v>1.5</v>
      </c>
    </row>
    <row r="149" spans="1:14" ht="15.75" customHeight="1" x14ac:dyDescent="0.2">
      <c r="A149" s="5" t="s">
        <v>112</v>
      </c>
      <c r="B149" s="10">
        <v>310</v>
      </c>
      <c r="C149" s="10">
        <v>3</v>
      </c>
      <c r="D149" s="10">
        <v>18</v>
      </c>
      <c r="E149" s="27" t="s">
        <v>146</v>
      </c>
      <c r="F149" s="27" t="s">
        <v>91</v>
      </c>
      <c r="G149" s="30">
        <v>10</v>
      </c>
      <c r="H149" s="11">
        <v>11.696</v>
      </c>
      <c r="I149" s="11">
        <v>62.634940689655181</v>
      </c>
      <c r="J149" s="12">
        <v>1.6</v>
      </c>
      <c r="K149" s="12" t="s">
        <v>18</v>
      </c>
      <c r="L149" s="12">
        <v>0.5</v>
      </c>
      <c r="M149" s="12" t="s">
        <v>18</v>
      </c>
      <c r="N149" s="17">
        <v>0.5</v>
      </c>
    </row>
    <row r="150" spans="1:14" ht="15.75" customHeight="1" x14ac:dyDescent="0.2">
      <c r="A150" s="5" t="s">
        <v>112</v>
      </c>
      <c r="B150" s="10">
        <v>409</v>
      </c>
      <c r="C150" s="10">
        <v>4</v>
      </c>
      <c r="D150" s="10">
        <v>18</v>
      </c>
      <c r="E150" s="27" t="s">
        <v>146</v>
      </c>
      <c r="F150" s="27" t="s">
        <v>91</v>
      </c>
      <c r="G150" s="30">
        <v>10</v>
      </c>
      <c r="H150" s="11">
        <v>11.5639</v>
      </c>
      <c r="I150" s="11">
        <v>60.514688565517247</v>
      </c>
      <c r="J150" s="12">
        <v>1.8</v>
      </c>
      <c r="K150" s="12" t="s">
        <v>18</v>
      </c>
      <c r="L150" s="12">
        <v>0.1</v>
      </c>
      <c r="M150" s="12" t="s">
        <v>18</v>
      </c>
      <c r="N150" s="17">
        <v>0</v>
      </c>
    </row>
    <row r="151" spans="1:14" ht="15.75" customHeight="1" x14ac:dyDescent="0.2">
      <c r="A151" s="5" t="s">
        <v>112</v>
      </c>
      <c r="B151" s="10">
        <v>103</v>
      </c>
      <c r="C151" s="10">
        <v>1</v>
      </c>
      <c r="D151" s="10">
        <v>23</v>
      </c>
      <c r="E151" s="27" t="s">
        <v>147</v>
      </c>
      <c r="F151" s="27" t="s">
        <v>130</v>
      </c>
      <c r="G151" s="30">
        <v>5</v>
      </c>
      <c r="H151" s="11">
        <v>12.081000000000001</v>
      </c>
      <c r="I151" s="11">
        <v>43.967728871921175</v>
      </c>
      <c r="J151" s="12">
        <v>1.4</v>
      </c>
      <c r="K151" s="12" t="s">
        <v>18</v>
      </c>
      <c r="L151" s="12">
        <v>0.2</v>
      </c>
      <c r="M151" s="12" t="s">
        <v>18</v>
      </c>
      <c r="N151" s="17" t="s">
        <v>18</v>
      </c>
    </row>
    <row r="152" spans="1:14" ht="15.75" customHeight="1" x14ac:dyDescent="0.2">
      <c r="A152" s="5" t="s">
        <v>112</v>
      </c>
      <c r="B152" s="10">
        <v>212</v>
      </c>
      <c r="C152" s="10">
        <v>2</v>
      </c>
      <c r="D152" s="10">
        <v>23</v>
      </c>
      <c r="E152" s="27" t="s">
        <v>147</v>
      </c>
      <c r="F152" s="27" t="s">
        <v>130</v>
      </c>
      <c r="G152" s="30">
        <v>5</v>
      </c>
      <c r="H152" s="11">
        <v>11.5693</v>
      </c>
      <c r="I152" s="11">
        <v>45.014275634482765</v>
      </c>
      <c r="J152" s="12">
        <v>2.2000000000000002</v>
      </c>
      <c r="K152" s="12" t="s">
        <v>18</v>
      </c>
      <c r="L152" s="12">
        <v>0.2</v>
      </c>
      <c r="M152" s="12" t="s">
        <v>18</v>
      </c>
      <c r="N152" s="17" t="s">
        <v>18</v>
      </c>
    </row>
    <row r="153" spans="1:14" ht="15.75" customHeight="1" x14ac:dyDescent="0.2">
      <c r="A153" s="5" t="s">
        <v>112</v>
      </c>
      <c r="B153" s="10">
        <v>314</v>
      </c>
      <c r="C153" s="10">
        <v>3</v>
      </c>
      <c r="D153" s="10">
        <v>23</v>
      </c>
      <c r="E153" s="27" t="s">
        <v>147</v>
      </c>
      <c r="F153" s="27" t="s">
        <v>130</v>
      </c>
      <c r="G153" s="30">
        <v>5</v>
      </c>
      <c r="H153" s="11">
        <v>12.114999999999998</v>
      </c>
      <c r="I153" s="11">
        <v>62.756816896551733</v>
      </c>
      <c r="J153" s="12">
        <v>1.4</v>
      </c>
      <c r="K153" s="12" t="s">
        <v>18</v>
      </c>
      <c r="L153" s="12">
        <v>0.6</v>
      </c>
      <c r="M153" s="12" t="s">
        <v>18</v>
      </c>
      <c r="N153" s="17" t="s">
        <v>18</v>
      </c>
    </row>
    <row r="154" spans="1:14" ht="15.75" customHeight="1" x14ac:dyDescent="0.2">
      <c r="A154" s="5" t="s">
        <v>112</v>
      </c>
      <c r="B154" s="10">
        <v>408</v>
      </c>
      <c r="C154" s="10">
        <v>4</v>
      </c>
      <c r="D154" s="10">
        <v>23</v>
      </c>
      <c r="E154" s="27" t="s">
        <v>147</v>
      </c>
      <c r="F154" s="27" t="s">
        <v>130</v>
      </c>
      <c r="G154" s="30">
        <v>5</v>
      </c>
      <c r="H154" s="11">
        <v>11.682</v>
      </c>
      <c r="I154" s="11">
        <v>51.747822039408859</v>
      </c>
      <c r="J154" s="12">
        <v>1.8</v>
      </c>
      <c r="K154" s="12" t="s">
        <v>18</v>
      </c>
      <c r="L154" s="12">
        <v>1.1000000000000001</v>
      </c>
      <c r="M154" s="12" t="s">
        <v>18</v>
      </c>
      <c r="N154" s="17" t="s">
        <v>18</v>
      </c>
    </row>
    <row r="155" spans="1:14" ht="15.75" customHeight="1" x14ac:dyDescent="0.2">
      <c r="A155" s="5" t="s">
        <v>33</v>
      </c>
      <c r="B155" s="10">
        <v>115</v>
      </c>
      <c r="C155" s="10">
        <v>1</v>
      </c>
      <c r="D155" s="10">
        <v>1</v>
      </c>
      <c r="E155" s="27" t="s">
        <v>30</v>
      </c>
      <c r="F155" s="27" t="s">
        <v>30</v>
      </c>
      <c r="G155" s="30" t="s">
        <v>29</v>
      </c>
      <c r="H155" s="11">
        <v>60.897337773399016</v>
      </c>
      <c r="I155" s="11">
        <v>12.228000000000002</v>
      </c>
      <c r="J155" s="12">
        <v>4.2</v>
      </c>
      <c r="K155" s="12">
        <v>1</v>
      </c>
      <c r="L155" s="12" t="s">
        <v>18</v>
      </c>
      <c r="M155" s="12" t="s">
        <v>18</v>
      </c>
      <c r="N155" s="17" t="s">
        <v>18</v>
      </c>
    </row>
    <row r="156" spans="1:14" ht="15.75" customHeight="1" x14ac:dyDescent="0.2">
      <c r="A156" s="5" t="s">
        <v>33</v>
      </c>
      <c r="B156" s="10">
        <v>216</v>
      </c>
      <c r="C156" s="10">
        <v>2</v>
      </c>
      <c r="D156" s="10">
        <v>1</v>
      </c>
      <c r="E156" s="27" t="s">
        <v>30</v>
      </c>
      <c r="F156" s="27" t="s">
        <v>30</v>
      </c>
      <c r="G156" s="30" t="s">
        <v>29</v>
      </c>
      <c r="H156" s="11">
        <v>58.411053496551723</v>
      </c>
      <c r="I156" s="11">
        <v>11.476599999999999</v>
      </c>
      <c r="J156" s="12">
        <v>1.5</v>
      </c>
      <c r="K156" s="12">
        <v>1.5</v>
      </c>
      <c r="L156" s="12" t="s">
        <v>18</v>
      </c>
      <c r="M156" s="12" t="s">
        <v>18</v>
      </c>
      <c r="N156" s="17" t="s">
        <v>18</v>
      </c>
    </row>
    <row r="157" spans="1:14" ht="15.75" customHeight="1" x14ac:dyDescent="0.2">
      <c r="A157" s="5" t="s">
        <v>33</v>
      </c>
      <c r="B157" s="10">
        <v>313</v>
      </c>
      <c r="C157" s="10">
        <v>3</v>
      </c>
      <c r="D157" s="10">
        <v>1</v>
      </c>
      <c r="E157" s="27" t="s">
        <v>30</v>
      </c>
      <c r="F157" s="27" t="s">
        <v>30</v>
      </c>
      <c r="G157" s="30" t="s">
        <v>29</v>
      </c>
      <c r="H157" s="11">
        <v>62.882177068965532</v>
      </c>
      <c r="I157" s="11">
        <v>12.451000000000001</v>
      </c>
      <c r="J157" s="12">
        <v>2.5</v>
      </c>
      <c r="K157" s="12">
        <v>1</v>
      </c>
      <c r="L157" s="12" t="s">
        <v>18</v>
      </c>
      <c r="M157" s="12" t="s">
        <v>18</v>
      </c>
      <c r="N157" s="17" t="s">
        <v>18</v>
      </c>
    </row>
    <row r="158" spans="1:14" ht="15.75" customHeight="1" x14ac:dyDescent="0.2">
      <c r="A158" s="5" t="s">
        <v>33</v>
      </c>
      <c r="B158" s="10">
        <v>401</v>
      </c>
      <c r="C158" s="10">
        <v>4</v>
      </c>
      <c r="D158" s="10">
        <v>1</v>
      </c>
      <c r="E158" s="27" t="s">
        <v>30</v>
      </c>
      <c r="F158" s="27" t="s">
        <v>30</v>
      </c>
      <c r="G158" s="30" t="s">
        <v>29</v>
      </c>
      <c r="H158" s="11">
        <v>64.88485724827585</v>
      </c>
      <c r="I158" s="11">
        <v>13.5374</v>
      </c>
      <c r="J158" s="12">
        <v>1.5</v>
      </c>
      <c r="K158" s="12">
        <v>1</v>
      </c>
      <c r="L158" s="12" t="s">
        <v>18</v>
      </c>
      <c r="M158" s="12" t="s">
        <v>18</v>
      </c>
      <c r="N158" s="17" t="s">
        <v>18</v>
      </c>
    </row>
    <row r="159" spans="1:14" ht="15.75" customHeight="1" x14ac:dyDescent="0.2">
      <c r="A159" s="5" t="s">
        <v>33</v>
      </c>
      <c r="B159" s="10">
        <v>105</v>
      </c>
      <c r="C159" s="10">
        <v>1</v>
      </c>
      <c r="D159" s="10">
        <v>2</v>
      </c>
      <c r="E159" s="27" t="s">
        <v>31</v>
      </c>
      <c r="F159" s="27" t="s">
        <v>32</v>
      </c>
      <c r="G159" s="30">
        <v>6</v>
      </c>
      <c r="H159" s="11">
        <v>54.320564571428569</v>
      </c>
      <c r="I159" s="11">
        <v>12.708</v>
      </c>
      <c r="J159" s="12">
        <v>2</v>
      </c>
      <c r="K159" s="12">
        <v>1</v>
      </c>
      <c r="L159" s="12" t="s">
        <v>18</v>
      </c>
      <c r="M159" s="12" t="s">
        <v>18</v>
      </c>
      <c r="N159" s="17" t="s">
        <v>18</v>
      </c>
    </row>
    <row r="160" spans="1:14" ht="15.75" customHeight="1" x14ac:dyDescent="0.2">
      <c r="A160" s="5" t="s">
        <v>33</v>
      </c>
      <c r="B160" s="10">
        <v>201</v>
      </c>
      <c r="C160" s="10">
        <v>2</v>
      </c>
      <c r="D160" s="10">
        <v>2</v>
      </c>
      <c r="E160" s="27" t="s">
        <v>31</v>
      </c>
      <c r="F160" s="27" t="s">
        <v>32</v>
      </c>
      <c r="G160" s="30">
        <v>6</v>
      </c>
      <c r="H160" s="11">
        <v>61.200687038423638</v>
      </c>
      <c r="I160" s="11">
        <v>13.280800000000001</v>
      </c>
      <c r="J160" s="12">
        <v>2</v>
      </c>
      <c r="K160" s="12">
        <v>0.5</v>
      </c>
      <c r="L160" s="12" t="s">
        <v>18</v>
      </c>
      <c r="M160" s="12" t="s">
        <v>18</v>
      </c>
      <c r="N160" s="17" t="s">
        <v>18</v>
      </c>
    </row>
    <row r="161" spans="1:14" ht="15.75" customHeight="1" x14ac:dyDescent="0.2">
      <c r="A161" s="5" t="s">
        <v>33</v>
      </c>
      <c r="B161" s="10">
        <v>311</v>
      </c>
      <c r="C161" s="10">
        <v>3</v>
      </c>
      <c r="D161" s="10">
        <v>2</v>
      </c>
      <c r="E161" s="27" t="s">
        <v>31</v>
      </c>
      <c r="F161" s="27" t="s">
        <v>32</v>
      </c>
      <c r="G161" s="30">
        <v>6</v>
      </c>
      <c r="H161" s="11">
        <v>64.880407309359597</v>
      </c>
      <c r="I161" s="11">
        <v>16.782150000000001</v>
      </c>
      <c r="J161" s="12">
        <v>1.5</v>
      </c>
      <c r="K161" s="12">
        <v>1</v>
      </c>
      <c r="L161" s="12" t="s">
        <v>18</v>
      </c>
      <c r="M161" s="12" t="s">
        <v>18</v>
      </c>
      <c r="N161" s="17" t="s">
        <v>18</v>
      </c>
    </row>
    <row r="162" spans="1:14" ht="15.75" customHeight="1" x14ac:dyDescent="0.2">
      <c r="A162" s="5" t="s">
        <v>33</v>
      </c>
      <c r="B162" s="10">
        <v>421</v>
      </c>
      <c r="C162" s="10">
        <v>4</v>
      </c>
      <c r="D162" s="10">
        <v>2</v>
      </c>
      <c r="E162" s="27" t="s">
        <v>31</v>
      </c>
      <c r="F162" s="27" t="s">
        <v>32</v>
      </c>
      <c r="G162" s="30">
        <v>6</v>
      </c>
      <c r="H162" s="11">
        <v>66.663125165024638</v>
      </c>
      <c r="I162" s="11">
        <v>11.589099999999998</v>
      </c>
      <c r="J162" s="12">
        <v>0.5</v>
      </c>
      <c r="K162" s="12">
        <v>1</v>
      </c>
      <c r="L162" s="12" t="s">
        <v>18</v>
      </c>
      <c r="M162" s="12" t="s">
        <v>18</v>
      </c>
      <c r="N162" s="17" t="s">
        <v>18</v>
      </c>
    </row>
    <row r="163" spans="1:14" ht="15.75" customHeight="1" x14ac:dyDescent="0.2">
      <c r="A163" s="5" t="s">
        <v>33</v>
      </c>
      <c r="B163" s="10">
        <v>112</v>
      </c>
      <c r="C163" s="10">
        <v>1</v>
      </c>
      <c r="D163" s="10">
        <v>3</v>
      </c>
      <c r="E163" s="27" t="s">
        <v>109</v>
      </c>
      <c r="F163" s="27" t="s">
        <v>32</v>
      </c>
      <c r="G163" s="30">
        <v>4</v>
      </c>
      <c r="H163" s="11">
        <v>59.81841182807883</v>
      </c>
      <c r="I163" s="11">
        <v>11.7357</v>
      </c>
      <c r="J163" s="12">
        <v>2.5</v>
      </c>
      <c r="K163" s="12">
        <v>0</v>
      </c>
      <c r="L163" s="12" t="s">
        <v>18</v>
      </c>
      <c r="M163" s="12" t="s">
        <v>18</v>
      </c>
      <c r="N163" s="17" t="s">
        <v>18</v>
      </c>
    </row>
    <row r="164" spans="1:14" ht="15.75" customHeight="1" x14ac:dyDescent="0.2">
      <c r="A164" s="5" t="s">
        <v>33</v>
      </c>
      <c r="B164" s="10">
        <v>217</v>
      </c>
      <c r="C164" s="10">
        <v>2</v>
      </c>
      <c r="D164" s="10">
        <v>3</v>
      </c>
      <c r="E164" s="27" t="s">
        <v>109</v>
      </c>
      <c r="F164" s="27" t="s">
        <v>32</v>
      </c>
      <c r="G164" s="30">
        <v>4</v>
      </c>
      <c r="H164" s="11">
        <v>53.763162335467975</v>
      </c>
      <c r="I164" s="11">
        <v>11.484100000000002</v>
      </c>
      <c r="J164" s="12">
        <v>4</v>
      </c>
      <c r="K164" s="12">
        <v>0.5</v>
      </c>
      <c r="L164" s="12" t="s">
        <v>18</v>
      </c>
      <c r="M164" s="12" t="s">
        <v>18</v>
      </c>
      <c r="N164" s="17" t="s">
        <v>18</v>
      </c>
    </row>
    <row r="165" spans="1:14" ht="15.75" customHeight="1" x14ac:dyDescent="0.2">
      <c r="A165" s="5" t="s">
        <v>33</v>
      </c>
      <c r="B165" s="10">
        <v>319</v>
      </c>
      <c r="C165" s="10">
        <v>3</v>
      </c>
      <c r="D165" s="10">
        <v>3</v>
      </c>
      <c r="E165" s="27" t="s">
        <v>109</v>
      </c>
      <c r="F165" s="27" t="s">
        <v>32</v>
      </c>
      <c r="G165" s="30">
        <v>4</v>
      </c>
      <c r="H165" s="11">
        <v>62.631465068965518</v>
      </c>
      <c r="I165" s="11">
        <v>11.700900000000001</v>
      </c>
      <c r="J165" s="12">
        <v>1.5</v>
      </c>
      <c r="K165" s="12">
        <v>1.5</v>
      </c>
      <c r="L165" s="12" t="s">
        <v>18</v>
      </c>
      <c r="M165" s="12" t="s">
        <v>18</v>
      </c>
      <c r="N165" s="17" t="s">
        <v>18</v>
      </c>
    </row>
    <row r="166" spans="1:14" ht="15.75" customHeight="1" x14ac:dyDescent="0.2">
      <c r="A166" s="5" t="s">
        <v>33</v>
      </c>
      <c r="B166" s="10">
        <v>423</v>
      </c>
      <c r="C166" s="10">
        <v>4</v>
      </c>
      <c r="D166" s="10">
        <v>3</v>
      </c>
      <c r="E166" s="27" t="s">
        <v>109</v>
      </c>
      <c r="F166" s="27" t="s">
        <v>32</v>
      </c>
      <c r="G166" s="30">
        <v>4</v>
      </c>
      <c r="H166" s="11">
        <v>65.289830896551734</v>
      </c>
      <c r="I166" s="11">
        <v>13.066800000000001</v>
      </c>
      <c r="J166" s="12">
        <v>1</v>
      </c>
      <c r="K166" s="12">
        <v>1</v>
      </c>
      <c r="L166" s="12" t="s">
        <v>18</v>
      </c>
      <c r="M166" s="12" t="s">
        <v>18</v>
      </c>
      <c r="N166" s="17" t="s">
        <v>18</v>
      </c>
    </row>
    <row r="167" spans="1:14" ht="15.75" customHeight="1" x14ac:dyDescent="0.2">
      <c r="A167" s="5" t="s">
        <v>33</v>
      </c>
      <c r="B167" s="10">
        <v>109</v>
      </c>
      <c r="C167" s="10">
        <v>1</v>
      </c>
      <c r="D167" s="10">
        <v>4</v>
      </c>
      <c r="E167" s="27" t="s">
        <v>115</v>
      </c>
      <c r="F167" s="27" t="s">
        <v>32</v>
      </c>
      <c r="G167" s="30" t="s">
        <v>126</v>
      </c>
      <c r="H167" s="11">
        <v>58.17395465221675</v>
      </c>
      <c r="I167" s="11">
        <v>13.323600000000001</v>
      </c>
      <c r="J167" s="12">
        <v>2</v>
      </c>
      <c r="K167" s="12">
        <v>2</v>
      </c>
      <c r="L167" s="12" t="s">
        <v>18</v>
      </c>
      <c r="M167" s="12" t="s">
        <v>18</v>
      </c>
      <c r="N167" s="17" t="s">
        <v>18</v>
      </c>
    </row>
    <row r="168" spans="1:14" ht="15.75" customHeight="1" x14ac:dyDescent="0.2">
      <c r="A168" s="5" t="s">
        <v>33</v>
      </c>
      <c r="B168" s="10">
        <v>215</v>
      </c>
      <c r="C168" s="10">
        <v>2</v>
      </c>
      <c r="D168" s="10">
        <v>4</v>
      </c>
      <c r="E168" s="27" t="s">
        <v>115</v>
      </c>
      <c r="F168" s="27" t="s">
        <v>32</v>
      </c>
      <c r="G168" s="30" t="s">
        <v>126</v>
      </c>
      <c r="H168" s="11">
        <v>59.632008466995082</v>
      </c>
      <c r="I168" s="11">
        <v>11.6221</v>
      </c>
      <c r="J168" s="12">
        <v>3</v>
      </c>
      <c r="K168" s="12">
        <v>0.5</v>
      </c>
      <c r="L168" s="12" t="s">
        <v>18</v>
      </c>
      <c r="M168" s="12" t="s">
        <v>18</v>
      </c>
      <c r="N168" s="17" t="s">
        <v>18</v>
      </c>
    </row>
    <row r="169" spans="1:14" ht="15.75" customHeight="1" x14ac:dyDescent="0.2">
      <c r="A169" s="5" t="s">
        <v>33</v>
      </c>
      <c r="B169" s="10">
        <v>306</v>
      </c>
      <c r="C169" s="10">
        <v>3</v>
      </c>
      <c r="D169" s="10">
        <v>4</v>
      </c>
      <c r="E169" s="27" t="s">
        <v>115</v>
      </c>
      <c r="F169" s="27" t="s">
        <v>32</v>
      </c>
      <c r="G169" s="30" t="s">
        <v>126</v>
      </c>
      <c r="H169" s="11">
        <v>67.918730541871909</v>
      </c>
      <c r="I169" s="11">
        <v>12.349</v>
      </c>
      <c r="J169" s="12">
        <v>3</v>
      </c>
      <c r="K169" s="12">
        <v>0.5</v>
      </c>
      <c r="L169" s="12" t="s">
        <v>18</v>
      </c>
      <c r="M169" s="12" t="s">
        <v>18</v>
      </c>
      <c r="N169" s="17" t="s">
        <v>18</v>
      </c>
    </row>
    <row r="170" spans="1:14" ht="15.75" customHeight="1" x14ac:dyDescent="0.2">
      <c r="A170" s="5" t="s">
        <v>33</v>
      </c>
      <c r="B170" s="10">
        <v>416</v>
      </c>
      <c r="C170" s="10">
        <v>4</v>
      </c>
      <c r="D170" s="10">
        <v>4</v>
      </c>
      <c r="E170" s="27" t="s">
        <v>115</v>
      </c>
      <c r="F170" s="27" t="s">
        <v>32</v>
      </c>
      <c r="G170" s="30" t="s">
        <v>126</v>
      </c>
      <c r="H170" s="11">
        <v>70.05054716650244</v>
      </c>
      <c r="I170" s="11">
        <v>12.8169</v>
      </c>
      <c r="J170" s="12">
        <v>0.5</v>
      </c>
      <c r="K170" s="12">
        <v>1</v>
      </c>
      <c r="L170" s="12" t="s">
        <v>18</v>
      </c>
      <c r="M170" s="12" t="s">
        <v>18</v>
      </c>
      <c r="N170" s="17" t="s">
        <v>18</v>
      </c>
    </row>
    <row r="171" spans="1:14" ht="15.75" customHeight="1" x14ac:dyDescent="0.2">
      <c r="A171" s="5" t="s">
        <v>33</v>
      </c>
      <c r="B171" s="10">
        <v>114</v>
      </c>
      <c r="C171" s="10">
        <v>1</v>
      </c>
      <c r="D171" s="10">
        <v>5</v>
      </c>
      <c r="E171" s="27" t="s">
        <v>16</v>
      </c>
      <c r="F171" s="27" t="s">
        <v>44</v>
      </c>
      <c r="G171" s="30">
        <v>4</v>
      </c>
      <c r="H171" s="11">
        <v>63.130465850246324</v>
      </c>
      <c r="I171" s="11">
        <v>11.443900000000001</v>
      </c>
      <c r="J171" s="12">
        <v>3.3</v>
      </c>
      <c r="K171" s="12">
        <v>2</v>
      </c>
      <c r="L171" s="12" t="s">
        <v>18</v>
      </c>
      <c r="M171" s="12" t="s">
        <v>18</v>
      </c>
      <c r="N171" s="17" t="s">
        <v>18</v>
      </c>
    </row>
    <row r="172" spans="1:14" ht="15.75" customHeight="1" x14ac:dyDescent="0.2">
      <c r="A172" s="5" t="s">
        <v>33</v>
      </c>
      <c r="B172" s="10">
        <v>223</v>
      </c>
      <c r="C172" s="10">
        <v>2</v>
      </c>
      <c r="D172" s="10">
        <v>5</v>
      </c>
      <c r="E172" s="27" t="s">
        <v>16</v>
      </c>
      <c r="F172" s="27" t="s">
        <v>44</v>
      </c>
      <c r="G172" s="30">
        <v>4</v>
      </c>
      <c r="H172" s="11">
        <v>60.533488389162557</v>
      </c>
      <c r="I172" s="11">
        <v>11.766999999999999</v>
      </c>
      <c r="J172" s="12">
        <v>2</v>
      </c>
      <c r="K172" s="12">
        <v>1</v>
      </c>
      <c r="L172" s="12" t="s">
        <v>18</v>
      </c>
      <c r="M172" s="12" t="s">
        <v>18</v>
      </c>
      <c r="N172" s="17" t="s">
        <v>18</v>
      </c>
    </row>
    <row r="173" spans="1:14" ht="15.75" customHeight="1" x14ac:dyDescent="0.2">
      <c r="A173" s="5" t="s">
        <v>33</v>
      </c>
      <c r="B173" s="10">
        <v>318</v>
      </c>
      <c r="C173" s="10">
        <v>3</v>
      </c>
      <c r="D173" s="10">
        <v>5</v>
      </c>
      <c r="E173" s="27" t="s">
        <v>16</v>
      </c>
      <c r="F173" s="27" t="s">
        <v>44</v>
      </c>
      <c r="G173" s="30">
        <v>4</v>
      </c>
      <c r="H173" s="11">
        <v>59.842405055172414</v>
      </c>
      <c r="I173" s="11">
        <v>11.466699999999999</v>
      </c>
      <c r="J173" s="12">
        <v>2.5</v>
      </c>
      <c r="K173" s="12">
        <v>1.5</v>
      </c>
      <c r="L173" s="12" t="s">
        <v>18</v>
      </c>
      <c r="M173" s="12" t="s">
        <v>18</v>
      </c>
      <c r="N173" s="17" t="s">
        <v>18</v>
      </c>
    </row>
    <row r="174" spans="1:14" ht="15.75" customHeight="1" x14ac:dyDescent="0.2">
      <c r="A174" s="5" t="s">
        <v>33</v>
      </c>
      <c r="B174" s="10">
        <v>419</v>
      </c>
      <c r="C174" s="10">
        <v>4</v>
      </c>
      <c r="D174" s="10">
        <v>5</v>
      </c>
      <c r="E174" s="27" t="s">
        <v>16</v>
      </c>
      <c r="F174" s="27" t="s">
        <v>44</v>
      </c>
      <c r="G174" s="30">
        <v>4</v>
      </c>
      <c r="H174" s="11">
        <v>68.120708152709369</v>
      </c>
      <c r="I174" s="11">
        <v>11.885</v>
      </c>
      <c r="J174" s="12">
        <v>1</v>
      </c>
      <c r="K174" s="12">
        <v>1.5</v>
      </c>
      <c r="L174" s="12" t="s">
        <v>18</v>
      </c>
      <c r="M174" s="12" t="s">
        <v>18</v>
      </c>
      <c r="N174" s="17" t="s">
        <v>18</v>
      </c>
    </row>
    <row r="175" spans="1:14" ht="15.75" customHeight="1" x14ac:dyDescent="0.2">
      <c r="A175" s="5" t="s">
        <v>33</v>
      </c>
      <c r="B175" s="10">
        <v>119</v>
      </c>
      <c r="C175" s="10">
        <v>1</v>
      </c>
      <c r="D175" s="10">
        <v>6</v>
      </c>
      <c r="E175" s="27" t="s">
        <v>127</v>
      </c>
      <c r="F175" s="27" t="s">
        <v>44</v>
      </c>
      <c r="G175" s="30" t="s">
        <v>128</v>
      </c>
      <c r="H175" s="11">
        <v>58.49167657142857</v>
      </c>
      <c r="I175" s="11">
        <v>11.753</v>
      </c>
      <c r="J175" s="12">
        <v>2</v>
      </c>
      <c r="K175" s="12">
        <v>2.5</v>
      </c>
      <c r="L175" s="12" t="s">
        <v>18</v>
      </c>
      <c r="M175" s="12" t="s">
        <v>18</v>
      </c>
      <c r="N175" s="17" t="s">
        <v>18</v>
      </c>
    </row>
    <row r="176" spans="1:14" ht="15.75" customHeight="1" x14ac:dyDescent="0.2">
      <c r="A176" s="5" t="s">
        <v>33</v>
      </c>
      <c r="B176" s="10">
        <v>206</v>
      </c>
      <c r="C176" s="10">
        <v>2</v>
      </c>
      <c r="D176" s="10">
        <v>6</v>
      </c>
      <c r="E176" s="27" t="s">
        <v>127</v>
      </c>
      <c r="F176" s="27" t="s">
        <v>44</v>
      </c>
      <c r="G176" s="30" t="s">
        <v>128</v>
      </c>
      <c r="H176" s="11">
        <v>62.155745939408874</v>
      </c>
      <c r="I176" s="11">
        <v>13.748699999999999</v>
      </c>
      <c r="J176" s="12">
        <v>2</v>
      </c>
      <c r="K176" s="12">
        <v>1.5</v>
      </c>
      <c r="L176" s="12" t="s">
        <v>18</v>
      </c>
      <c r="M176" s="12" t="s">
        <v>18</v>
      </c>
      <c r="N176" s="17" t="s">
        <v>18</v>
      </c>
    </row>
    <row r="177" spans="1:14" ht="15.75" customHeight="1" x14ac:dyDescent="0.2">
      <c r="A177" s="5" t="s">
        <v>33</v>
      </c>
      <c r="B177" s="10">
        <v>309</v>
      </c>
      <c r="C177" s="10">
        <v>3</v>
      </c>
      <c r="D177" s="10">
        <v>6</v>
      </c>
      <c r="E177" s="27" t="s">
        <v>127</v>
      </c>
      <c r="F177" s="27" t="s">
        <v>44</v>
      </c>
      <c r="G177" s="30" t="s">
        <v>128</v>
      </c>
      <c r="H177" s="11">
        <v>67.425072</v>
      </c>
      <c r="I177" s="11">
        <v>14.9488</v>
      </c>
      <c r="J177" s="12">
        <v>2</v>
      </c>
      <c r="K177" s="12">
        <v>1</v>
      </c>
      <c r="L177" s="12" t="s">
        <v>18</v>
      </c>
      <c r="M177" s="12" t="s">
        <v>18</v>
      </c>
      <c r="N177" s="17" t="s">
        <v>18</v>
      </c>
    </row>
    <row r="178" spans="1:14" ht="15.75" customHeight="1" x14ac:dyDescent="0.2">
      <c r="A178" s="5" t="s">
        <v>33</v>
      </c>
      <c r="B178" s="10">
        <v>406</v>
      </c>
      <c r="C178" s="10">
        <v>4</v>
      </c>
      <c r="D178" s="10">
        <v>6</v>
      </c>
      <c r="E178" s="27" t="s">
        <v>127</v>
      </c>
      <c r="F178" s="27" t="s">
        <v>44</v>
      </c>
      <c r="G178" s="30" t="s">
        <v>128</v>
      </c>
      <c r="H178" s="11">
        <v>64.309571152709353</v>
      </c>
      <c r="I178" s="11">
        <v>14.304</v>
      </c>
      <c r="J178" s="12">
        <v>2.5</v>
      </c>
      <c r="K178" s="12">
        <v>1</v>
      </c>
      <c r="L178" s="12" t="s">
        <v>18</v>
      </c>
      <c r="M178" s="12" t="s">
        <v>18</v>
      </c>
      <c r="N178" s="17" t="s">
        <v>18</v>
      </c>
    </row>
    <row r="179" spans="1:14" ht="15.75" customHeight="1" x14ac:dyDescent="0.2">
      <c r="A179" s="5" t="s">
        <v>33</v>
      </c>
      <c r="B179" s="10">
        <v>120</v>
      </c>
      <c r="C179" s="10">
        <v>1</v>
      </c>
      <c r="D179" s="10">
        <v>7</v>
      </c>
      <c r="E179" s="27" t="s">
        <v>129</v>
      </c>
      <c r="F179" s="27" t="s">
        <v>130</v>
      </c>
      <c r="G179" s="30">
        <v>5</v>
      </c>
      <c r="H179" s="11">
        <v>60.265510344827597</v>
      </c>
      <c r="I179" s="11">
        <v>11.31</v>
      </c>
      <c r="J179" s="12">
        <v>2.2999999999999998</v>
      </c>
      <c r="K179" s="12">
        <v>1</v>
      </c>
      <c r="L179" s="12" t="s">
        <v>18</v>
      </c>
      <c r="M179" s="12" t="s">
        <v>18</v>
      </c>
      <c r="N179" s="17" t="s">
        <v>18</v>
      </c>
    </row>
    <row r="180" spans="1:14" ht="15.75" customHeight="1" x14ac:dyDescent="0.2">
      <c r="A180" s="5" t="s">
        <v>33</v>
      </c>
      <c r="B180" s="10">
        <v>204</v>
      </c>
      <c r="C180" s="10">
        <v>2</v>
      </c>
      <c r="D180" s="10">
        <v>7</v>
      </c>
      <c r="E180" s="27" t="s">
        <v>129</v>
      </c>
      <c r="F180" s="27" t="s">
        <v>130</v>
      </c>
      <c r="G180" s="30">
        <v>5</v>
      </c>
      <c r="H180" s="11">
        <v>61.321973862068965</v>
      </c>
      <c r="I180" s="11">
        <v>11.994</v>
      </c>
      <c r="J180" s="12">
        <v>1.5</v>
      </c>
      <c r="K180" s="12">
        <v>1</v>
      </c>
      <c r="L180" s="12" t="s">
        <v>18</v>
      </c>
      <c r="M180" s="12" t="s">
        <v>18</v>
      </c>
      <c r="N180" s="17" t="s">
        <v>18</v>
      </c>
    </row>
    <row r="181" spans="1:14" ht="15.75" customHeight="1" x14ac:dyDescent="0.2">
      <c r="A181" s="5" t="s">
        <v>33</v>
      </c>
      <c r="B181" s="10">
        <v>316</v>
      </c>
      <c r="C181" s="10">
        <v>3</v>
      </c>
      <c r="D181" s="10">
        <v>7</v>
      </c>
      <c r="E181" s="27" t="s">
        <v>129</v>
      </c>
      <c r="F181" s="27" t="s">
        <v>130</v>
      </c>
      <c r="G181" s="30">
        <v>5</v>
      </c>
      <c r="H181" s="11">
        <v>59.200541540886697</v>
      </c>
      <c r="I181" s="11">
        <v>11.558400000000001</v>
      </c>
      <c r="J181" s="12">
        <v>1.5</v>
      </c>
      <c r="K181" s="12">
        <v>1.5</v>
      </c>
      <c r="L181" s="12" t="s">
        <v>18</v>
      </c>
      <c r="M181" s="12" t="s">
        <v>18</v>
      </c>
      <c r="N181" s="17" t="s">
        <v>18</v>
      </c>
    </row>
    <row r="182" spans="1:14" ht="15.75" customHeight="1" x14ac:dyDescent="0.2">
      <c r="A182" s="5" t="s">
        <v>33</v>
      </c>
      <c r="B182" s="10">
        <v>417</v>
      </c>
      <c r="C182" s="10">
        <v>4</v>
      </c>
      <c r="D182" s="10">
        <v>7</v>
      </c>
      <c r="E182" s="27" t="s">
        <v>129</v>
      </c>
      <c r="F182" s="27" t="s">
        <v>130</v>
      </c>
      <c r="G182" s="30">
        <v>5</v>
      </c>
      <c r="H182" s="11">
        <v>63.615756795073892</v>
      </c>
      <c r="I182" s="11">
        <v>11.5031</v>
      </c>
      <c r="J182" s="12">
        <v>1</v>
      </c>
      <c r="K182" s="12">
        <v>0.5</v>
      </c>
      <c r="L182" s="12" t="s">
        <v>18</v>
      </c>
      <c r="M182" s="12" t="s">
        <v>18</v>
      </c>
      <c r="N182" s="17" t="s">
        <v>18</v>
      </c>
    </row>
    <row r="183" spans="1:14" ht="15.75" customHeight="1" x14ac:dyDescent="0.2">
      <c r="A183" s="5" t="s">
        <v>33</v>
      </c>
      <c r="B183" s="10">
        <v>110</v>
      </c>
      <c r="C183" s="10">
        <v>1</v>
      </c>
      <c r="D183" s="10">
        <v>8</v>
      </c>
      <c r="E183" s="27" t="s">
        <v>131</v>
      </c>
      <c r="F183" s="27" t="s">
        <v>130</v>
      </c>
      <c r="G183" s="30">
        <v>11</v>
      </c>
      <c r="H183" s="11">
        <v>59.942957724137933</v>
      </c>
      <c r="I183" s="11">
        <v>11.862</v>
      </c>
      <c r="J183" s="12">
        <v>1.5</v>
      </c>
      <c r="K183" s="12">
        <v>2</v>
      </c>
      <c r="L183" s="12" t="s">
        <v>18</v>
      </c>
      <c r="M183" s="12" t="s">
        <v>18</v>
      </c>
      <c r="N183" s="17" t="s">
        <v>18</v>
      </c>
    </row>
    <row r="184" spans="1:14" ht="15.75" customHeight="1" x14ac:dyDescent="0.2">
      <c r="A184" s="5" t="s">
        <v>33</v>
      </c>
      <c r="B184" s="10">
        <v>205</v>
      </c>
      <c r="C184" s="10">
        <v>2</v>
      </c>
      <c r="D184" s="10">
        <v>8</v>
      </c>
      <c r="E184" s="27" t="s">
        <v>131</v>
      </c>
      <c r="F184" s="27" t="s">
        <v>130</v>
      </c>
      <c r="G184" s="30">
        <v>11</v>
      </c>
      <c r="H184" s="11">
        <v>57.494874399014783</v>
      </c>
      <c r="I184" s="11">
        <v>11.749000000000001</v>
      </c>
      <c r="J184" s="12">
        <v>4</v>
      </c>
      <c r="K184" s="12">
        <v>1.5</v>
      </c>
      <c r="L184" s="12" t="s">
        <v>18</v>
      </c>
      <c r="M184" s="12" t="s">
        <v>18</v>
      </c>
      <c r="N184" s="17" t="s">
        <v>18</v>
      </c>
    </row>
    <row r="185" spans="1:14" ht="15.75" customHeight="1" x14ac:dyDescent="0.2">
      <c r="A185" s="5" t="s">
        <v>33</v>
      </c>
      <c r="B185" s="10">
        <v>315</v>
      </c>
      <c r="C185" s="10">
        <v>3</v>
      </c>
      <c r="D185" s="10">
        <v>8</v>
      </c>
      <c r="E185" s="27" t="s">
        <v>131</v>
      </c>
      <c r="F185" s="27" t="s">
        <v>130</v>
      </c>
      <c r="G185" s="30">
        <v>11</v>
      </c>
      <c r="H185" s="11">
        <v>60.731144571428572</v>
      </c>
      <c r="I185" s="11">
        <v>12.013999999999999</v>
      </c>
      <c r="J185" s="12">
        <v>1</v>
      </c>
      <c r="K185" s="12">
        <v>1</v>
      </c>
      <c r="L185" s="12" t="s">
        <v>18</v>
      </c>
      <c r="M185" s="12" t="s">
        <v>18</v>
      </c>
      <c r="N185" s="17" t="s">
        <v>18</v>
      </c>
    </row>
    <row r="186" spans="1:14" ht="15.75" customHeight="1" x14ac:dyDescent="0.2">
      <c r="A186" s="5" t="s">
        <v>33</v>
      </c>
      <c r="B186" s="10">
        <v>413</v>
      </c>
      <c r="C186" s="10">
        <v>4</v>
      </c>
      <c r="D186" s="10">
        <v>8</v>
      </c>
      <c r="E186" s="27" t="s">
        <v>131</v>
      </c>
      <c r="F186" s="27" t="s">
        <v>130</v>
      </c>
      <c r="G186" s="30">
        <v>11</v>
      </c>
      <c r="H186" s="11">
        <v>65.468647736453192</v>
      </c>
      <c r="I186" s="11">
        <v>11.6365</v>
      </c>
      <c r="J186" s="12">
        <v>1.5</v>
      </c>
      <c r="K186" s="12">
        <v>1.5</v>
      </c>
      <c r="L186" s="12" t="s">
        <v>18</v>
      </c>
      <c r="M186" s="12" t="s">
        <v>18</v>
      </c>
      <c r="N186" s="17" t="s">
        <v>18</v>
      </c>
    </row>
    <row r="187" spans="1:14" ht="15.75" customHeight="1" x14ac:dyDescent="0.2">
      <c r="A187" s="5" t="s">
        <v>33</v>
      </c>
      <c r="B187" s="10">
        <v>106</v>
      </c>
      <c r="C187" s="10">
        <v>1</v>
      </c>
      <c r="D187" s="10">
        <v>9</v>
      </c>
      <c r="E187" s="27" t="s">
        <v>132</v>
      </c>
      <c r="F187" s="27" t="s">
        <v>130</v>
      </c>
      <c r="G187" s="30">
        <v>7</v>
      </c>
      <c r="H187" s="11">
        <v>57.24813102019705</v>
      </c>
      <c r="I187" s="11">
        <v>11.6427</v>
      </c>
      <c r="J187" s="12">
        <v>1</v>
      </c>
      <c r="K187" s="12">
        <v>0.5</v>
      </c>
      <c r="L187" s="12" t="s">
        <v>18</v>
      </c>
      <c r="M187" s="12" t="s">
        <v>18</v>
      </c>
      <c r="N187" s="17" t="s">
        <v>18</v>
      </c>
    </row>
    <row r="188" spans="1:14" ht="15.75" customHeight="1" x14ac:dyDescent="0.2">
      <c r="A188" s="5" t="s">
        <v>33</v>
      </c>
      <c r="B188" s="10">
        <v>209</v>
      </c>
      <c r="C188" s="10">
        <v>2</v>
      </c>
      <c r="D188" s="10">
        <v>9</v>
      </c>
      <c r="E188" s="27" t="s">
        <v>132</v>
      </c>
      <c r="F188" s="27" t="s">
        <v>130</v>
      </c>
      <c r="G188" s="30">
        <v>7</v>
      </c>
      <c r="H188" s="11">
        <v>64.165510817733988</v>
      </c>
      <c r="I188" s="11">
        <v>12.051</v>
      </c>
      <c r="J188" s="12">
        <v>1</v>
      </c>
      <c r="K188" s="12">
        <v>2</v>
      </c>
      <c r="L188" s="12" t="s">
        <v>18</v>
      </c>
      <c r="M188" s="12" t="s">
        <v>18</v>
      </c>
      <c r="N188" s="17" t="s">
        <v>18</v>
      </c>
    </row>
    <row r="189" spans="1:14" ht="15.75" customHeight="1" x14ac:dyDescent="0.2">
      <c r="A189" s="5" t="s">
        <v>33</v>
      </c>
      <c r="B189" s="10">
        <v>317</v>
      </c>
      <c r="C189" s="10">
        <v>3</v>
      </c>
      <c r="D189" s="10">
        <v>9</v>
      </c>
      <c r="E189" s="27" t="s">
        <v>132</v>
      </c>
      <c r="F189" s="27" t="s">
        <v>130</v>
      </c>
      <c r="G189" s="30">
        <v>7</v>
      </c>
      <c r="H189" s="11">
        <v>55.487984909852216</v>
      </c>
      <c r="I189" s="11">
        <v>11.594100000000001</v>
      </c>
      <c r="J189" s="12">
        <v>2.5</v>
      </c>
      <c r="K189" s="12">
        <v>1.5</v>
      </c>
      <c r="L189" s="12" t="s">
        <v>18</v>
      </c>
      <c r="M189" s="12" t="s">
        <v>18</v>
      </c>
      <c r="N189" s="17" t="s">
        <v>18</v>
      </c>
    </row>
    <row r="190" spans="1:14" ht="15.75" customHeight="1" x14ac:dyDescent="0.2">
      <c r="A190" s="5" t="s">
        <v>33</v>
      </c>
      <c r="B190" s="10">
        <v>415</v>
      </c>
      <c r="C190" s="10">
        <v>4</v>
      </c>
      <c r="D190" s="10">
        <v>9</v>
      </c>
      <c r="E190" s="27" t="s">
        <v>132</v>
      </c>
      <c r="F190" s="27" t="s">
        <v>130</v>
      </c>
      <c r="G190" s="30">
        <v>7</v>
      </c>
      <c r="H190" s="11">
        <v>65.990348177339925</v>
      </c>
      <c r="I190" s="11">
        <v>11.783999999999999</v>
      </c>
      <c r="J190" s="12">
        <v>1.5</v>
      </c>
      <c r="K190" s="12">
        <v>0.5</v>
      </c>
      <c r="L190" s="12" t="s">
        <v>18</v>
      </c>
      <c r="M190" s="12" t="s">
        <v>18</v>
      </c>
      <c r="N190" s="17" t="s">
        <v>18</v>
      </c>
    </row>
    <row r="191" spans="1:14" ht="15.75" customHeight="1" x14ac:dyDescent="0.2">
      <c r="A191" s="5" t="s">
        <v>33</v>
      </c>
      <c r="B191" s="10">
        <v>117</v>
      </c>
      <c r="C191" s="10">
        <v>1</v>
      </c>
      <c r="D191" s="10">
        <v>10</v>
      </c>
      <c r="E191" s="27" t="s">
        <v>133</v>
      </c>
      <c r="F191" s="27" t="s">
        <v>20</v>
      </c>
      <c r="G191" s="30">
        <v>6</v>
      </c>
      <c r="H191" s="11">
        <v>53.554242364532016</v>
      </c>
      <c r="I191" s="11">
        <v>12.6</v>
      </c>
      <c r="J191" s="12">
        <v>1.5</v>
      </c>
      <c r="K191" s="12">
        <v>2</v>
      </c>
      <c r="L191" s="12" t="s">
        <v>18</v>
      </c>
      <c r="M191" s="12" t="s">
        <v>18</v>
      </c>
      <c r="N191" s="17" t="s">
        <v>18</v>
      </c>
    </row>
    <row r="192" spans="1:14" ht="15.75" customHeight="1" x14ac:dyDescent="0.2">
      <c r="A192" s="5" t="s">
        <v>33</v>
      </c>
      <c r="B192" s="10">
        <v>222</v>
      </c>
      <c r="C192" s="10">
        <v>2</v>
      </c>
      <c r="D192" s="10">
        <v>10</v>
      </c>
      <c r="E192" s="27" t="s">
        <v>133</v>
      </c>
      <c r="F192" s="27" t="s">
        <v>20</v>
      </c>
      <c r="G192" s="30">
        <v>6</v>
      </c>
      <c r="H192" s="11">
        <v>59.330333233990146</v>
      </c>
      <c r="I192" s="11">
        <v>11.364500000000001</v>
      </c>
      <c r="J192" s="12">
        <v>1</v>
      </c>
      <c r="K192" s="12">
        <v>1.5</v>
      </c>
      <c r="L192" s="12" t="s">
        <v>18</v>
      </c>
      <c r="M192" s="12" t="s">
        <v>18</v>
      </c>
      <c r="N192" s="17" t="s">
        <v>18</v>
      </c>
    </row>
    <row r="193" spans="1:14" ht="15.75" customHeight="1" x14ac:dyDescent="0.2">
      <c r="A193" s="5" t="s">
        <v>33</v>
      </c>
      <c r="B193" s="10">
        <v>320</v>
      </c>
      <c r="C193" s="10">
        <v>3</v>
      </c>
      <c r="D193" s="10">
        <v>10</v>
      </c>
      <c r="E193" s="27" t="s">
        <v>133</v>
      </c>
      <c r="F193" s="27" t="s">
        <v>20</v>
      </c>
      <c r="G193" s="30">
        <v>6</v>
      </c>
      <c r="H193" s="11">
        <v>61.837271555172407</v>
      </c>
      <c r="I193" s="11">
        <v>11.5571</v>
      </c>
      <c r="J193" s="12">
        <v>1</v>
      </c>
      <c r="K193" s="12">
        <v>2</v>
      </c>
      <c r="L193" s="12" t="s">
        <v>18</v>
      </c>
      <c r="M193" s="12" t="s">
        <v>18</v>
      </c>
      <c r="N193" s="17" t="s">
        <v>18</v>
      </c>
    </row>
    <row r="194" spans="1:14" ht="15.75" customHeight="1" x14ac:dyDescent="0.2">
      <c r="A194" s="5" t="s">
        <v>33</v>
      </c>
      <c r="B194" s="10">
        <v>418</v>
      </c>
      <c r="C194" s="10">
        <v>4</v>
      </c>
      <c r="D194" s="10">
        <v>10</v>
      </c>
      <c r="E194" s="27" t="s">
        <v>133</v>
      </c>
      <c r="F194" s="27" t="s">
        <v>20</v>
      </c>
      <c r="G194" s="30">
        <v>6</v>
      </c>
      <c r="H194" s="11">
        <v>65.215186533004939</v>
      </c>
      <c r="I194" s="11">
        <v>11.623099999999999</v>
      </c>
      <c r="J194" s="12">
        <v>2</v>
      </c>
      <c r="K194" s="12">
        <v>1</v>
      </c>
      <c r="L194" s="12" t="s">
        <v>18</v>
      </c>
      <c r="M194" s="12" t="s">
        <v>18</v>
      </c>
      <c r="N194" s="17" t="s">
        <v>18</v>
      </c>
    </row>
    <row r="195" spans="1:14" ht="15.75" customHeight="1" x14ac:dyDescent="0.2">
      <c r="A195" s="5" t="s">
        <v>33</v>
      </c>
      <c r="B195" s="10">
        <v>104</v>
      </c>
      <c r="C195" s="10">
        <v>1</v>
      </c>
      <c r="D195" s="10">
        <v>11</v>
      </c>
      <c r="E195" s="27" t="s">
        <v>134</v>
      </c>
      <c r="F195" s="27" t="s">
        <v>20</v>
      </c>
      <c r="G195" s="30" t="s">
        <v>135</v>
      </c>
      <c r="H195" s="11">
        <v>58.096706940886705</v>
      </c>
      <c r="I195" s="11">
        <v>11.953000000000001</v>
      </c>
      <c r="J195" s="12">
        <v>2.5</v>
      </c>
      <c r="K195" s="12">
        <v>0.5</v>
      </c>
      <c r="L195" s="12" t="s">
        <v>18</v>
      </c>
      <c r="M195" s="12" t="s">
        <v>18</v>
      </c>
      <c r="N195" s="17" t="s">
        <v>18</v>
      </c>
    </row>
    <row r="196" spans="1:14" ht="15.75" customHeight="1" x14ac:dyDescent="0.2">
      <c r="A196" s="5" t="s">
        <v>33</v>
      </c>
      <c r="B196" s="10">
        <v>218</v>
      </c>
      <c r="C196" s="10">
        <v>2</v>
      </c>
      <c r="D196" s="10">
        <v>11</v>
      </c>
      <c r="E196" s="27" t="s">
        <v>134</v>
      </c>
      <c r="F196" s="27" t="s">
        <v>20</v>
      </c>
      <c r="G196" s="30" t="s">
        <v>135</v>
      </c>
      <c r="H196" s="11">
        <v>56.346463637438418</v>
      </c>
      <c r="I196" s="11">
        <v>11.4872</v>
      </c>
      <c r="J196" s="12">
        <v>4</v>
      </c>
      <c r="K196" s="12">
        <v>1</v>
      </c>
      <c r="L196" s="12" t="s">
        <v>18</v>
      </c>
      <c r="M196" s="12" t="s">
        <v>18</v>
      </c>
      <c r="N196" s="17" t="s">
        <v>18</v>
      </c>
    </row>
    <row r="197" spans="1:14" ht="15.75" customHeight="1" x14ac:dyDescent="0.2">
      <c r="A197" s="5" t="s">
        <v>33</v>
      </c>
      <c r="B197" s="10">
        <v>322</v>
      </c>
      <c r="C197" s="10">
        <v>3</v>
      </c>
      <c r="D197" s="10">
        <v>11</v>
      </c>
      <c r="E197" s="27" t="s">
        <v>134</v>
      </c>
      <c r="F197" s="27" t="s">
        <v>20</v>
      </c>
      <c r="G197" s="30" t="s">
        <v>135</v>
      </c>
      <c r="H197" s="11">
        <v>60.425002650246299</v>
      </c>
      <c r="I197" s="11">
        <v>11.4636</v>
      </c>
      <c r="J197" s="12">
        <v>1</v>
      </c>
      <c r="K197" s="12">
        <v>0.5</v>
      </c>
      <c r="L197" s="12" t="s">
        <v>18</v>
      </c>
      <c r="M197" s="12" t="s">
        <v>18</v>
      </c>
      <c r="N197" s="17" t="s">
        <v>18</v>
      </c>
    </row>
    <row r="198" spans="1:14" ht="15.75" customHeight="1" x14ac:dyDescent="0.2">
      <c r="A198" s="5" t="s">
        <v>33</v>
      </c>
      <c r="B198" s="10">
        <v>405</v>
      </c>
      <c r="C198" s="10">
        <v>4</v>
      </c>
      <c r="D198" s="10">
        <v>11</v>
      </c>
      <c r="E198" s="27" t="s">
        <v>134</v>
      </c>
      <c r="F198" s="27" t="s">
        <v>20</v>
      </c>
      <c r="G198" s="30" t="s">
        <v>135</v>
      </c>
      <c r="H198" s="11">
        <v>64.849890096059127</v>
      </c>
      <c r="I198" s="11">
        <v>13.4465</v>
      </c>
      <c r="J198" s="12">
        <v>1.5</v>
      </c>
      <c r="K198" s="12">
        <v>1.5</v>
      </c>
      <c r="L198" s="12" t="s">
        <v>18</v>
      </c>
      <c r="M198" s="12" t="s">
        <v>18</v>
      </c>
      <c r="N198" s="17" t="s">
        <v>18</v>
      </c>
    </row>
    <row r="199" spans="1:14" ht="15.75" customHeight="1" x14ac:dyDescent="0.2">
      <c r="A199" s="5" t="s">
        <v>33</v>
      </c>
      <c r="B199" s="10">
        <v>122</v>
      </c>
      <c r="C199" s="10">
        <v>1</v>
      </c>
      <c r="D199" s="10">
        <v>12</v>
      </c>
      <c r="E199" s="27" t="s">
        <v>136</v>
      </c>
      <c r="F199" s="27" t="s">
        <v>20</v>
      </c>
      <c r="G199" s="30" t="s">
        <v>56</v>
      </c>
      <c r="H199" s="11">
        <v>61.901656966502465</v>
      </c>
      <c r="I199" s="11">
        <v>11.313800000000001</v>
      </c>
      <c r="J199" s="12">
        <v>2</v>
      </c>
      <c r="K199" s="12">
        <v>2</v>
      </c>
      <c r="L199" s="12" t="s">
        <v>18</v>
      </c>
      <c r="M199" s="12" t="s">
        <v>18</v>
      </c>
      <c r="N199" s="17" t="s">
        <v>18</v>
      </c>
    </row>
    <row r="200" spans="1:14" ht="15.75" customHeight="1" x14ac:dyDescent="0.2">
      <c r="A200" s="5" t="s">
        <v>33</v>
      </c>
      <c r="B200" s="10">
        <v>210</v>
      </c>
      <c r="C200" s="10">
        <v>2</v>
      </c>
      <c r="D200" s="10">
        <v>12</v>
      </c>
      <c r="E200" s="27" t="s">
        <v>136</v>
      </c>
      <c r="F200" s="27" t="s">
        <v>20</v>
      </c>
      <c r="G200" s="30" t="s">
        <v>56</v>
      </c>
      <c r="H200" s="11">
        <v>66.393852003448288</v>
      </c>
      <c r="I200" s="11">
        <v>13.585700000000001</v>
      </c>
      <c r="J200" s="12">
        <v>2.5</v>
      </c>
      <c r="K200" s="12">
        <v>2</v>
      </c>
      <c r="L200" s="12" t="s">
        <v>18</v>
      </c>
      <c r="M200" s="12" t="s">
        <v>18</v>
      </c>
      <c r="N200" s="17" t="s">
        <v>18</v>
      </c>
    </row>
    <row r="201" spans="1:14" ht="15.75" customHeight="1" x14ac:dyDescent="0.2">
      <c r="A201" s="5" t="s">
        <v>33</v>
      </c>
      <c r="B201" s="10">
        <v>308</v>
      </c>
      <c r="C201" s="10">
        <v>3</v>
      </c>
      <c r="D201" s="10">
        <v>12</v>
      </c>
      <c r="E201" s="27" t="s">
        <v>136</v>
      </c>
      <c r="F201" s="27" t="s">
        <v>20</v>
      </c>
      <c r="G201" s="30" t="s">
        <v>56</v>
      </c>
      <c r="H201" s="11">
        <v>70.545574975369462</v>
      </c>
      <c r="I201" s="11">
        <v>12.9755</v>
      </c>
      <c r="J201" s="12">
        <v>1.5</v>
      </c>
      <c r="K201" s="12">
        <v>2</v>
      </c>
      <c r="L201" s="12" t="s">
        <v>18</v>
      </c>
      <c r="M201" s="12" t="s">
        <v>18</v>
      </c>
      <c r="N201" s="17" t="s">
        <v>18</v>
      </c>
    </row>
    <row r="202" spans="1:14" ht="15.75" customHeight="1" x14ac:dyDescent="0.2">
      <c r="A202" s="5" t="s">
        <v>33</v>
      </c>
      <c r="B202" s="10">
        <v>414</v>
      </c>
      <c r="C202" s="10">
        <v>4</v>
      </c>
      <c r="D202" s="10">
        <v>12</v>
      </c>
      <c r="E202" s="27" t="s">
        <v>136</v>
      </c>
      <c r="F202" s="27" t="s">
        <v>20</v>
      </c>
      <c r="G202" s="30" t="s">
        <v>56</v>
      </c>
      <c r="H202" s="11">
        <v>68.427441602955682</v>
      </c>
      <c r="I202" s="11">
        <v>15.4018</v>
      </c>
      <c r="J202" s="12">
        <v>4</v>
      </c>
      <c r="K202" s="12">
        <v>0.5</v>
      </c>
      <c r="L202" s="12" t="s">
        <v>18</v>
      </c>
      <c r="M202" s="12" t="s">
        <v>18</v>
      </c>
      <c r="N202" s="17" t="s">
        <v>18</v>
      </c>
    </row>
    <row r="203" spans="1:14" ht="15.75" customHeight="1" x14ac:dyDescent="0.2">
      <c r="A203" s="5" t="s">
        <v>33</v>
      </c>
      <c r="B203" s="10">
        <v>108</v>
      </c>
      <c r="C203" s="10">
        <v>1</v>
      </c>
      <c r="D203" s="10">
        <v>13</v>
      </c>
      <c r="E203" s="27" t="s">
        <v>137</v>
      </c>
      <c r="F203" s="27" t="s">
        <v>138</v>
      </c>
      <c r="G203" s="30">
        <v>8.6</v>
      </c>
      <c r="H203" s="11">
        <v>57.6964526502463</v>
      </c>
      <c r="I203" s="11">
        <v>11.682</v>
      </c>
      <c r="J203" s="12">
        <v>2.5</v>
      </c>
      <c r="K203" s="12">
        <v>0.5</v>
      </c>
      <c r="L203" s="12" t="s">
        <v>18</v>
      </c>
      <c r="M203" s="12" t="s">
        <v>18</v>
      </c>
      <c r="N203" s="17" t="s">
        <v>18</v>
      </c>
    </row>
    <row r="204" spans="1:14" ht="15.75" customHeight="1" x14ac:dyDescent="0.2">
      <c r="A204" s="5" t="s">
        <v>33</v>
      </c>
      <c r="B204" s="10">
        <v>203</v>
      </c>
      <c r="C204" s="10">
        <v>2</v>
      </c>
      <c r="D204" s="10">
        <v>13</v>
      </c>
      <c r="E204" s="27" t="s">
        <v>137</v>
      </c>
      <c r="F204" s="27" t="s">
        <v>138</v>
      </c>
      <c r="G204" s="30">
        <v>8.6</v>
      </c>
      <c r="H204" s="11">
        <v>60.020829270935955</v>
      </c>
      <c r="I204" s="11">
        <v>12.666</v>
      </c>
      <c r="J204" s="12">
        <v>1.5</v>
      </c>
      <c r="K204" s="12">
        <v>1</v>
      </c>
      <c r="L204" s="12" t="s">
        <v>18</v>
      </c>
      <c r="M204" s="12" t="s">
        <v>18</v>
      </c>
      <c r="N204" s="17" t="s">
        <v>18</v>
      </c>
    </row>
    <row r="205" spans="1:14" ht="15.75" customHeight="1" x14ac:dyDescent="0.2">
      <c r="A205" s="5" t="s">
        <v>33</v>
      </c>
      <c r="B205" s="10">
        <v>303</v>
      </c>
      <c r="C205" s="10">
        <v>3</v>
      </c>
      <c r="D205" s="10">
        <v>13</v>
      </c>
      <c r="E205" s="27" t="s">
        <v>137</v>
      </c>
      <c r="F205" s="27" t="s">
        <v>138</v>
      </c>
      <c r="G205" s="30">
        <v>8.6</v>
      </c>
      <c r="H205" s="11">
        <v>66.780441221674877</v>
      </c>
      <c r="I205" s="11">
        <v>13.552</v>
      </c>
      <c r="J205" s="12">
        <v>1.5</v>
      </c>
      <c r="K205" s="12">
        <v>1</v>
      </c>
      <c r="L205" s="12" t="s">
        <v>18</v>
      </c>
      <c r="M205" s="12" t="s">
        <v>18</v>
      </c>
      <c r="N205" s="17" t="s">
        <v>18</v>
      </c>
    </row>
    <row r="206" spans="1:14" ht="15.75" customHeight="1" x14ac:dyDescent="0.2">
      <c r="A206" s="5" t="s">
        <v>33</v>
      </c>
      <c r="B206" s="10">
        <v>411</v>
      </c>
      <c r="C206" s="10">
        <v>4</v>
      </c>
      <c r="D206" s="10">
        <v>13</v>
      </c>
      <c r="E206" s="27" t="s">
        <v>137</v>
      </c>
      <c r="F206" s="27" t="s">
        <v>138</v>
      </c>
      <c r="G206" s="30">
        <v>8.6</v>
      </c>
      <c r="H206" s="11">
        <v>70.045035527093603</v>
      </c>
      <c r="I206" s="11">
        <v>12.433999999999999</v>
      </c>
      <c r="J206" s="12">
        <v>1.5</v>
      </c>
      <c r="K206" s="12">
        <v>1</v>
      </c>
      <c r="L206" s="12" t="s">
        <v>18</v>
      </c>
      <c r="M206" s="12" t="s">
        <v>18</v>
      </c>
      <c r="N206" s="17" t="s">
        <v>18</v>
      </c>
    </row>
    <row r="207" spans="1:14" ht="15.75" customHeight="1" x14ac:dyDescent="0.2">
      <c r="A207" s="5" t="s">
        <v>33</v>
      </c>
      <c r="B207" s="10">
        <v>121</v>
      </c>
      <c r="C207" s="10">
        <v>1</v>
      </c>
      <c r="D207" s="10">
        <v>14</v>
      </c>
      <c r="E207" s="27" t="s">
        <v>139</v>
      </c>
      <c r="F207" s="27" t="s">
        <v>138</v>
      </c>
      <c r="G207" s="30">
        <v>6.4</v>
      </c>
      <c r="H207" s="11">
        <v>59.917373674876849</v>
      </c>
      <c r="I207" s="11">
        <v>12.284000000000001</v>
      </c>
      <c r="J207" s="12">
        <v>2</v>
      </c>
      <c r="K207" s="12">
        <v>1</v>
      </c>
      <c r="L207" s="12" t="s">
        <v>18</v>
      </c>
      <c r="M207" s="12" t="s">
        <v>18</v>
      </c>
      <c r="N207" s="17" t="s">
        <v>18</v>
      </c>
    </row>
    <row r="208" spans="1:14" ht="15.75" customHeight="1" x14ac:dyDescent="0.2">
      <c r="A208" s="5" t="s">
        <v>33</v>
      </c>
      <c r="B208" s="10">
        <v>220</v>
      </c>
      <c r="C208" s="10">
        <v>2</v>
      </c>
      <c r="D208" s="10">
        <v>14</v>
      </c>
      <c r="E208" s="27" t="s">
        <v>139</v>
      </c>
      <c r="F208" s="27" t="s">
        <v>138</v>
      </c>
      <c r="G208" s="30">
        <v>6.4</v>
      </c>
      <c r="H208" s="11">
        <v>58.14089935960591</v>
      </c>
      <c r="I208" s="11">
        <v>11.3253</v>
      </c>
      <c r="J208" s="12">
        <v>4</v>
      </c>
      <c r="K208" s="12">
        <v>0</v>
      </c>
      <c r="L208" s="12" t="s">
        <v>18</v>
      </c>
      <c r="M208" s="12" t="s">
        <v>18</v>
      </c>
      <c r="N208" s="17" t="s">
        <v>18</v>
      </c>
    </row>
    <row r="209" spans="1:14" ht="15.75" customHeight="1" x14ac:dyDescent="0.2">
      <c r="A209" s="5" t="s">
        <v>33</v>
      </c>
      <c r="B209" s="10">
        <v>302</v>
      </c>
      <c r="C209" s="10">
        <v>3</v>
      </c>
      <c r="D209" s="10">
        <v>14</v>
      </c>
      <c r="E209" s="27" t="s">
        <v>139</v>
      </c>
      <c r="F209" s="27" t="s">
        <v>138</v>
      </c>
      <c r="G209" s="30">
        <v>6.4</v>
      </c>
      <c r="H209" s="11">
        <v>67.778164186206894</v>
      </c>
      <c r="I209" s="11">
        <v>13.1318</v>
      </c>
      <c r="J209" s="12">
        <v>2</v>
      </c>
      <c r="K209" s="12">
        <v>0.5</v>
      </c>
      <c r="L209" s="12" t="s">
        <v>18</v>
      </c>
      <c r="M209" s="12" t="s">
        <v>18</v>
      </c>
      <c r="N209" s="17" t="s">
        <v>18</v>
      </c>
    </row>
    <row r="210" spans="1:14" ht="15.75" customHeight="1" x14ac:dyDescent="0.2">
      <c r="A210" s="5" t="s">
        <v>33</v>
      </c>
      <c r="B210" s="10">
        <v>412</v>
      </c>
      <c r="C210" s="10">
        <v>4</v>
      </c>
      <c r="D210" s="10">
        <v>14</v>
      </c>
      <c r="E210" s="27" t="s">
        <v>139</v>
      </c>
      <c r="F210" s="27" t="s">
        <v>138</v>
      </c>
      <c r="G210" s="30">
        <v>6.4</v>
      </c>
      <c r="H210" s="11">
        <v>64.038866191576346</v>
      </c>
      <c r="I210" s="11">
        <v>18.484744999999997</v>
      </c>
      <c r="J210" s="12">
        <v>3.5</v>
      </c>
      <c r="K210" s="12">
        <v>2</v>
      </c>
      <c r="L210" s="12" t="s">
        <v>18</v>
      </c>
      <c r="M210" s="12" t="s">
        <v>18</v>
      </c>
      <c r="N210" s="17" t="s">
        <v>18</v>
      </c>
    </row>
    <row r="211" spans="1:14" ht="15.75" customHeight="1" x14ac:dyDescent="0.2">
      <c r="A211" s="5" t="s">
        <v>33</v>
      </c>
      <c r="B211" s="10">
        <v>102</v>
      </c>
      <c r="C211" s="10">
        <v>1</v>
      </c>
      <c r="D211" s="10">
        <v>15</v>
      </c>
      <c r="E211" s="27" t="s">
        <v>140</v>
      </c>
      <c r="F211" s="27" t="s">
        <v>138</v>
      </c>
      <c r="G211" s="30" t="s">
        <v>141</v>
      </c>
      <c r="H211" s="11">
        <v>67.643436169950718</v>
      </c>
      <c r="I211" s="11">
        <v>11.8225</v>
      </c>
      <c r="J211" s="12">
        <v>1.5</v>
      </c>
      <c r="K211" s="12">
        <v>1.8</v>
      </c>
      <c r="L211" s="12" t="s">
        <v>18</v>
      </c>
      <c r="M211" s="12" t="s">
        <v>18</v>
      </c>
      <c r="N211" s="17" t="s">
        <v>18</v>
      </c>
    </row>
    <row r="212" spans="1:14" ht="15.75" customHeight="1" x14ac:dyDescent="0.2">
      <c r="A212" s="5" t="s">
        <v>33</v>
      </c>
      <c r="B212" s="10">
        <v>214</v>
      </c>
      <c r="C212" s="10">
        <v>2</v>
      </c>
      <c r="D212" s="10">
        <v>15</v>
      </c>
      <c r="E212" s="27" t="s">
        <v>140</v>
      </c>
      <c r="F212" s="27" t="s">
        <v>138</v>
      </c>
      <c r="G212" s="30" t="s">
        <v>141</v>
      </c>
      <c r="H212" s="11">
        <v>58.565962763054195</v>
      </c>
      <c r="I212" s="11">
        <v>11.401899999999999</v>
      </c>
      <c r="J212" s="12">
        <v>1.5</v>
      </c>
      <c r="K212" s="12">
        <v>1.5</v>
      </c>
      <c r="L212" s="12" t="s">
        <v>18</v>
      </c>
      <c r="M212" s="12" t="s">
        <v>18</v>
      </c>
      <c r="N212" s="17" t="s">
        <v>18</v>
      </c>
    </row>
    <row r="213" spans="1:14" ht="15.75" customHeight="1" x14ac:dyDescent="0.2">
      <c r="A213" s="5" t="s">
        <v>33</v>
      </c>
      <c r="B213" s="10">
        <v>307</v>
      </c>
      <c r="C213" s="10">
        <v>3</v>
      </c>
      <c r="D213" s="10">
        <v>15</v>
      </c>
      <c r="E213" s="27" t="s">
        <v>140</v>
      </c>
      <c r="F213" s="27" t="s">
        <v>138</v>
      </c>
      <c r="G213" s="30" t="s">
        <v>141</v>
      </c>
      <c r="H213" s="11">
        <v>65.72822855960591</v>
      </c>
      <c r="I213" s="11">
        <v>15.4361</v>
      </c>
      <c r="J213" s="12">
        <v>1</v>
      </c>
      <c r="K213" s="12">
        <v>1.5</v>
      </c>
      <c r="L213" s="12" t="s">
        <v>18</v>
      </c>
      <c r="M213" s="12" t="s">
        <v>18</v>
      </c>
      <c r="N213" s="17" t="s">
        <v>18</v>
      </c>
    </row>
    <row r="214" spans="1:14" ht="15.75" customHeight="1" x14ac:dyDescent="0.2">
      <c r="A214" s="5" t="s">
        <v>33</v>
      </c>
      <c r="B214" s="10">
        <v>403</v>
      </c>
      <c r="C214" s="10">
        <v>4</v>
      </c>
      <c r="D214" s="10">
        <v>15</v>
      </c>
      <c r="E214" s="27" t="s">
        <v>140</v>
      </c>
      <c r="F214" s="27" t="s">
        <v>138</v>
      </c>
      <c r="G214" s="30" t="s">
        <v>141</v>
      </c>
      <c r="H214" s="11">
        <v>63.417614943842359</v>
      </c>
      <c r="I214" s="11">
        <v>14.473599999999999</v>
      </c>
      <c r="J214" s="12">
        <v>1.5</v>
      </c>
      <c r="K214" s="12">
        <v>0.5</v>
      </c>
      <c r="L214" s="12" t="s">
        <v>18</v>
      </c>
      <c r="M214" s="12" t="s">
        <v>18</v>
      </c>
      <c r="N214" s="17" t="s">
        <v>18</v>
      </c>
    </row>
    <row r="215" spans="1:14" ht="15.75" customHeight="1" x14ac:dyDescent="0.2">
      <c r="A215" s="5" t="s">
        <v>33</v>
      </c>
      <c r="B215" s="10">
        <v>107</v>
      </c>
      <c r="C215" s="10">
        <v>1</v>
      </c>
      <c r="D215" s="10">
        <v>16</v>
      </c>
      <c r="E215" s="27" t="s">
        <v>142</v>
      </c>
      <c r="F215" s="27" t="s">
        <v>47</v>
      </c>
      <c r="G215" s="30">
        <v>4</v>
      </c>
      <c r="H215" s="11">
        <v>58.600776847290639</v>
      </c>
      <c r="I215" s="11">
        <v>13.379999999999999</v>
      </c>
      <c r="J215" s="12">
        <v>4.4000000000000004</v>
      </c>
      <c r="K215" s="12">
        <v>1</v>
      </c>
      <c r="L215" s="12" t="s">
        <v>18</v>
      </c>
      <c r="M215" s="12" t="s">
        <v>18</v>
      </c>
      <c r="N215" s="17" t="s">
        <v>18</v>
      </c>
    </row>
    <row r="216" spans="1:14" ht="15.75" customHeight="1" x14ac:dyDescent="0.2">
      <c r="A216" s="5" t="s">
        <v>33</v>
      </c>
      <c r="B216" s="10">
        <v>219</v>
      </c>
      <c r="C216" s="10">
        <v>2</v>
      </c>
      <c r="D216" s="10">
        <v>16</v>
      </c>
      <c r="E216" s="27" t="s">
        <v>142</v>
      </c>
      <c r="F216" s="27" t="s">
        <v>47</v>
      </c>
      <c r="G216" s="30">
        <v>4</v>
      </c>
      <c r="H216" s="11">
        <v>56.490087180295589</v>
      </c>
      <c r="I216" s="11">
        <v>11.592699999999999</v>
      </c>
      <c r="J216" s="12">
        <v>4</v>
      </c>
      <c r="K216" s="12">
        <v>0</v>
      </c>
      <c r="L216" s="12" t="s">
        <v>18</v>
      </c>
      <c r="M216" s="12" t="s">
        <v>18</v>
      </c>
      <c r="N216" s="17" t="s">
        <v>18</v>
      </c>
    </row>
    <row r="217" spans="1:14" ht="15.75" customHeight="1" x14ac:dyDescent="0.2">
      <c r="A217" s="5" t="s">
        <v>33</v>
      </c>
      <c r="B217" s="10">
        <v>304</v>
      </c>
      <c r="C217" s="10">
        <v>3</v>
      </c>
      <c r="D217" s="10">
        <v>16</v>
      </c>
      <c r="E217" s="27" t="s">
        <v>142</v>
      </c>
      <c r="F217" s="27" t="s">
        <v>47</v>
      </c>
      <c r="G217" s="30">
        <v>4</v>
      </c>
      <c r="H217" s="11">
        <v>58.811277507389157</v>
      </c>
      <c r="I217" s="11">
        <v>11.747</v>
      </c>
      <c r="J217" s="12">
        <v>1.5</v>
      </c>
      <c r="K217" s="12">
        <v>1.5</v>
      </c>
      <c r="L217" s="12" t="s">
        <v>18</v>
      </c>
      <c r="M217" s="12" t="s">
        <v>18</v>
      </c>
      <c r="N217" s="17" t="s">
        <v>18</v>
      </c>
    </row>
    <row r="218" spans="1:14" ht="15.75" customHeight="1" x14ac:dyDescent="0.2">
      <c r="A218" s="5" t="s">
        <v>33</v>
      </c>
      <c r="B218" s="10">
        <v>404</v>
      </c>
      <c r="C218" s="10">
        <v>4</v>
      </c>
      <c r="D218" s="10">
        <v>16</v>
      </c>
      <c r="E218" s="27" t="s">
        <v>142</v>
      </c>
      <c r="F218" s="27" t="s">
        <v>47</v>
      </c>
      <c r="G218" s="30">
        <v>4</v>
      </c>
      <c r="H218" s="11">
        <v>61.962209300492603</v>
      </c>
      <c r="I218" s="11">
        <v>12.791</v>
      </c>
      <c r="J218" s="12">
        <v>1.5</v>
      </c>
      <c r="K218" s="12">
        <v>1</v>
      </c>
      <c r="L218" s="12" t="s">
        <v>18</v>
      </c>
      <c r="M218" s="12" t="s">
        <v>18</v>
      </c>
      <c r="N218" s="17" t="s">
        <v>18</v>
      </c>
    </row>
    <row r="219" spans="1:14" ht="15.75" customHeight="1" x14ac:dyDescent="0.2">
      <c r="A219" s="5" t="s">
        <v>33</v>
      </c>
      <c r="B219" s="10">
        <v>118</v>
      </c>
      <c r="C219" s="10">
        <v>1</v>
      </c>
      <c r="D219" s="10">
        <v>17</v>
      </c>
      <c r="E219" s="27" t="s">
        <v>143</v>
      </c>
      <c r="F219" s="27" t="s">
        <v>144</v>
      </c>
      <c r="G219" s="30" t="s">
        <v>145</v>
      </c>
      <c r="H219" s="11">
        <v>52.686991494581278</v>
      </c>
      <c r="I219" s="11">
        <v>11.341799999999999</v>
      </c>
      <c r="J219" s="12">
        <v>1</v>
      </c>
      <c r="K219" s="12">
        <v>1.5</v>
      </c>
      <c r="L219" s="12" t="s">
        <v>18</v>
      </c>
      <c r="M219" s="12" t="s">
        <v>18</v>
      </c>
      <c r="N219" s="17" t="s">
        <v>18</v>
      </c>
    </row>
    <row r="220" spans="1:14" ht="15.75" customHeight="1" x14ac:dyDescent="0.2">
      <c r="A220" s="5" t="s">
        <v>33</v>
      </c>
      <c r="B220" s="10">
        <v>213</v>
      </c>
      <c r="C220" s="10">
        <v>2</v>
      </c>
      <c r="D220" s="10">
        <v>17</v>
      </c>
      <c r="E220" s="27" t="s">
        <v>143</v>
      </c>
      <c r="F220" s="27" t="s">
        <v>144</v>
      </c>
      <c r="G220" s="30" t="s">
        <v>145</v>
      </c>
      <c r="H220" s="11">
        <v>59.006374092610848</v>
      </c>
      <c r="I220" s="11">
        <v>11.6912</v>
      </c>
      <c r="J220" s="12">
        <v>2</v>
      </c>
      <c r="K220" s="12">
        <v>1</v>
      </c>
      <c r="L220" s="12" t="s">
        <v>18</v>
      </c>
      <c r="M220" s="12" t="s">
        <v>18</v>
      </c>
      <c r="N220" s="17" t="s">
        <v>18</v>
      </c>
    </row>
    <row r="221" spans="1:14" ht="15.75" customHeight="1" x14ac:dyDescent="0.2">
      <c r="A221" s="5" t="s">
        <v>33</v>
      </c>
      <c r="B221" s="10">
        <v>301</v>
      </c>
      <c r="C221" s="10">
        <v>3</v>
      </c>
      <c r="D221" s="10">
        <v>17</v>
      </c>
      <c r="E221" s="27" t="s">
        <v>143</v>
      </c>
      <c r="F221" s="27" t="s">
        <v>144</v>
      </c>
      <c r="G221" s="30" t="s">
        <v>145</v>
      </c>
      <c r="H221" s="11">
        <v>67.050289699507374</v>
      </c>
      <c r="I221" s="11">
        <v>12.049000000000001</v>
      </c>
      <c r="J221" s="12">
        <v>1.5</v>
      </c>
      <c r="K221" s="12">
        <v>0</v>
      </c>
      <c r="L221" s="12" t="s">
        <v>18</v>
      </c>
      <c r="M221" s="12" t="s">
        <v>18</v>
      </c>
      <c r="N221" s="17" t="s">
        <v>18</v>
      </c>
    </row>
    <row r="222" spans="1:14" ht="15.75" customHeight="1" x14ac:dyDescent="0.2">
      <c r="A222" s="5" t="s">
        <v>33</v>
      </c>
      <c r="B222" s="10">
        <v>420</v>
      </c>
      <c r="C222" s="10">
        <v>4</v>
      </c>
      <c r="D222" s="10">
        <v>17</v>
      </c>
      <c r="E222" s="27" t="s">
        <v>143</v>
      </c>
      <c r="F222" s="27" t="s">
        <v>144</v>
      </c>
      <c r="G222" s="30" t="s">
        <v>145</v>
      </c>
      <c r="H222" s="11">
        <v>66.499686292610832</v>
      </c>
      <c r="I222" s="11">
        <v>11.6662</v>
      </c>
      <c r="J222" s="12">
        <v>0.5</v>
      </c>
      <c r="K222" s="12">
        <v>0.5</v>
      </c>
      <c r="L222" s="12" t="s">
        <v>18</v>
      </c>
      <c r="M222" s="12" t="s">
        <v>18</v>
      </c>
      <c r="N222" s="17" t="s">
        <v>18</v>
      </c>
    </row>
    <row r="223" spans="1:14" ht="15.75" customHeight="1" x14ac:dyDescent="0.2">
      <c r="A223" s="5" t="s">
        <v>33</v>
      </c>
      <c r="B223" s="10">
        <v>116</v>
      </c>
      <c r="C223" s="10">
        <v>1</v>
      </c>
      <c r="D223" s="10">
        <v>18</v>
      </c>
      <c r="E223" s="27" t="s">
        <v>146</v>
      </c>
      <c r="F223" s="27" t="s">
        <v>91</v>
      </c>
      <c r="G223" s="30">
        <v>10</v>
      </c>
      <c r="H223" s="11">
        <v>57.430823913300493</v>
      </c>
      <c r="I223" s="11">
        <v>11.4422</v>
      </c>
      <c r="J223" s="12">
        <v>2.5</v>
      </c>
      <c r="K223" s="12">
        <v>0.5</v>
      </c>
      <c r="L223" s="12" t="s">
        <v>18</v>
      </c>
      <c r="M223" s="12" t="s">
        <v>18</v>
      </c>
      <c r="N223" s="17" t="s">
        <v>18</v>
      </c>
    </row>
    <row r="224" spans="1:14" ht="15.75" customHeight="1" x14ac:dyDescent="0.2">
      <c r="A224" s="5" t="s">
        <v>33</v>
      </c>
      <c r="B224" s="10">
        <v>211</v>
      </c>
      <c r="C224" s="10">
        <v>2</v>
      </c>
      <c r="D224" s="10">
        <v>18</v>
      </c>
      <c r="E224" s="27" t="s">
        <v>146</v>
      </c>
      <c r="F224" s="27" t="s">
        <v>91</v>
      </c>
      <c r="G224" s="30">
        <v>10</v>
      </c>
      <c r="H224" s="11">
        <v>63.866374975369446</v>
      </c>
      <c r="I224" s="11">
        <v>12.173999999999999</v>
      </c>
      <c r="J224" s="12">
        <v>2.5</v>
      </c>
      <c r="K224" s="12">
        <v>2</v>
      </c>
      <c r="L224" s="12" t="s">
        <v>18</v>
      </c>
      <c r="M224" s="12" t="s">
        <v>18</v>
      </c>
      <c r="N224" s="17" t="s">
        <v>18</v>
      </c>
    </row>
    <row r="225" spans="1:14" ht="15.75" customHeight="1" x14ac:dyDescent="0.2">
      <c r="A225" s="5" t="s">
        <v>33</v>
      </c>
      <c r="B225" s="10">
        <v>310</v>
      </c>
      <c r="C225" s="10">
        <v>3</v>
      </c>
      <c r="D225" s="10">
        <v>18</v>
      </c>
      <c r="E225" s="27" t="s">
        <v>146</v>
      </c>
      <c r="F225" s="27" t="s">
        <v>91</v>
      </c>
      <c r="G225" s="30">
        <v>10</v>
      </c>
      <c r="H225" s="11">
        <v>63.935463591133015</v>
      </c>
      <c r="I225" s="11">
        <v>12.151</v>
      </c>
      <c r="J225" s="12">
        <v>2</v>
      </c>
      <c r="K225" s="12">
        <v>0.5</v>
      </c>
      <c r="L225" s="12" t="s">
        <v>18</v>
      </c>
      <c r="M225" s="12" t="s">
        <v>18</v>
      </c>
      <c r="N225" s="17" t="s">
        <v>18</v>
      </c>
    </row>
    <row r="226" spans="1:14" ht="15.75" customHeight="1" x14ac:dyDescent="0.2">
      <c r="A226" s="5" t="s">
        <v>33</v>
      </c>
      <c r="B226" s="10">
        <v>409</v>
      </c>
      <c r="C226" s="10">
        <v>4</v>
      </c>
      <c r="D226" s="10">
        <v>18</v>
      </c>
      <c r="E226" s="27" t="s">
        <v>146</v>
      </c>
      <c r="F226" s="27" t="s">
        <v>91</v>
      </c>
      <c r="G226" s="30">
        <v>10</v>
      </c>
      <c r="H226" s="11">
        <v>73.200133177339893</v>
      </c>
      <c r="I226" s="11">
        <v>12.593</v>
      </c>
      <c r="J226" s="12">
        <v>0.5</v>
      </c>
      <c r="K226" s="12">
        <v>1</v>
      </c>
      <c r="L226" s="12" t="s">
        <v>18</v>
      </c>
      <c r="M226" s="12" t="s">
        <v>18</v>
      </c>
      <c r="N226" s="17" t="s">
        <v>18</v>
      </c>
    </row>
    <row r="227" spans="1:14" ht="15.75" customHeight="1" x14ac:dyDescent="0.2">
      <c r="A227" s="5" t="s">
        <v>33</v>
      </c>
      <c r="B227" s="10">
        <v>103</v>
      </c>
      <c r="C227" s="10">
        <v>1</v>
      </c>
      <c r="D227" s="10">
        <v>23</v>
      </c>
      <c r="E227" s="27" t="s">
        <v>147</v>
      </c>
      <c r="F227" s="27" t="s">
        <v>130</v>
      </c>
      <c r="G227" s="30">
        <v>5</v>
      </c>
      <c r="H227" s="11">
        <v>60.363174868965523</v>
      </c>
      <c r="I227" s="11">
        <v>14.322799999999999</v>
      </c>
      <c r="J227" s="12">
        <v>1.5</v>
      </c>
      <c r="K227" s="12">
        <v>0.5</v>
      </c>
      <c r="L227" s="12" t="s">
        <v>18</v>
      </c>
      <c r="M227" s="12" t="s">
        <v>18</v>
      </c>
      <c r="N227" s="17" t="s">
        <v>18</v>
      </c>
    </row>
    <row r="228" spans="1:14" ht="15.75" customHeight="1" x14ac:dyDescent="0.2">
      <c r="A228" s="5" t="s">
        <v>33</v>
      </c>
      <c r="B228" s="10">
        <v>212</v>
      </c>
      <c r="C228" s="10">
        <v>2</v>
      </c>
      <c r="D228" s="10">
        <v>23</v>
      </c>
      <c r="E228" s="27" t="s">
        <v>147</v>
      </c>
      <c r="F228" s="27" t="s">
        <v>130</v>
      </c>
      <c r="G228" s="30">
        <v>5</v>
      </c>
      <c r="H228" s="11">
        <v>60.564302857142863</v>
      </c>
      <c r="I228" s="11">
        <v>12.407</v>
      </c>
      <c r="J228" s="12">
        <v>4.8</v>
      </c>
      <c r="K228" s="12">
        <v>1.5</v>
      </c>
      <c r="L228" s="12" t="s">
        <v>18</v>
      </c>
      <c r="M228" s="12" t="s">
        <v>18</v>
      </c>
      <c r="N228" s="17" t="s">
        <v>18</v>
      </c>
    </row>
    <row r="229" spans="1:14" ht="15.75" customHeight="1" x14ac:dyDescent="0.2">
      <c r="A229" s="5" t="s">
        <v>33</v>
      </c>
      <c r="B229" s="10">
        <v>314</v>
      </c>
      <c r="C229" s="10">
        <v>3</v>
      </c>
      <c r="D229" s="10">
        <v>23</v>
      </c>
      <c r="E229" s="27" t="s">
        <v>147</v>
      </c>
      <c r="F229" s="27" t="s">
        <v>130</v>
      </c>
      <c r="G229" s="30">
        <v>5</v>
      </c>
      <c r="H229" s="11">
        <v>64.305226477832505</v>
      </c>
      <c r="I229" s="11">
        <v>12.074999999999999</v>
      </c>
      <c r="J229" s="12">
        <v>2.5</v>
      </c>
      <c r="K229" s="12">
        <v>1.5</v>
      </c>
      <c r="L229" s="12" t="s">
        <v>18</v>
      </c>
      <c r="M229" s="12" t="s">
        <v>18</v>
      </c>
      <c r="N229" s="17" t="s">
        <v>18</v>
      </c>
    </row>
    <row r="230" spans="1:14" ht="15.75" customHeight="1" x14ac:dyDescent="0.2">
      <c r="A230" s="5" t="s">
        <v>33</v>
      </c>
      <c r="B230" s="10">
        <v>408</v>
      </c>
      <c r="C230" s="10">
        <v>4</v>
      </c>
      <c r="D230" s="10">
        <v>23</v>
      </c>
      <c r="E230" s="27" t="s">
        <v>147</v>
      </c>
      <c r="F230" s="27" t="s">
        <v>130</v>
      </c>
      <c r="G230" s="30">
        <v>5</v>
      </c>
      <c r="H230" s="11">
        <v>70.538360275862075</v>
      </c>
      <c r="I230" s="11">
        <v>12.984399999999999</v>
      </c>
      <c r="J230" s="12">
        <v>2</v>
      </c>
      <c r="K230" s="12">
        <v>1</v>
      </c>
      <c r="L230" s="12" t="s">
        <v>18</v>
      </c>
      <c r="M230" s="12" t="s">
        <v>18</v>
      </c>
      <c r="N230" s="17" t="s">
        <v>18</v>
      </c>
    </row>
    <row r="231" spans="1:14" ht="15.75" customHeight="1" x14ac:dyDescent="0.2">
      <c r="A231" s="5" t="s">
        <v>148</v>
      </c>
      <c r="B231" s="10">
        <v>115</v>
      </c>
      <c r="C231" s="10">
        <v>1</v>
      </c>
      <c r="D231" s="10">
        <v>1</v>
      </c>
      <c r="E231" s="27" t="s">
        <v>30</v>
      </c>
      <c r="F231" s="27" t="s">
        <v>30</v>
      </c>
      <c r="G231" s="30" t="s">
        <v>29</v>
      </c>
      <c r="H231" s="11">
        <v>10.507200000000001</v>
      </c>
      <c r="I231" s="11">
        <v>58.997356910344834</v>
      </c>
      <c r="J231" s="12">
        <v>0.6</v>
      </c>
      <c r="K231" s="12" t="s">
        <v>18</v>
      </c>
      <c r="L231" s="12" t="s">
        <v>18</v>
      </c>
      <c r="M231" s="12">
        <v>0.6</v>
      </c>
      <c r="N231" s="17" t="s">
        <v>18</v>
      </c>
    </row>
    <row r="232" spans="1:14" ht="15.75" customHeight="1" x14ac:dyDescent="0.2">
      <c r="A232" s="5" t="s">
        <v>148</v>
      </c>
      <c r="B232" s="10">
        <v>216</v>
      </c>
      <c r="C232" s="10">
        <v>2</v>
      </c>
      <c r="D232" s="10">
        <v>1</v>
      </c>
      <c r="E232" s="27" t="s">
        <v>30</v>
      </c>
      <c r="F232" s="27" t="s">
        <v>30</v>
      </c>
      <c r="G232" s="30" t="s">
        <v>29</v>
      </c>
      <c r="H232" s="11">
        <v>10.058</v>
      </c>
      <c r="I232" s="11">
        <v>44.336089231527097</v>
      </c>
      <c r="J232" s="12">
        <v>0.4</v>
      </c>
      <c r="K232" s="12" t="s">
        <v>18</v>
      </c>
      <c r="L232" s="12" t="s">
        <v>18</v>
      </c>
      <c r="M232" s="12">
        <v>0.7</v>
      </c>
      <c r="N232" s="17" t="s">
        <v>18</v>
      </c>
    </row>
    <row r="233" spans="1:14" ht="15.75" customHeight="1" x14ac:dyDescent="0.2">
      <c r="A233" s="5" t="s">
        <v>148</v>
      </c>
      <c r="B233" s="10">
        <v>313</v>
      </c>
      <c r="C233" s="10">
        <v>3</v>
      </c>
      <c r="D233" s="10">
        <v>1</v>
      </c>
      <c r="E233" s="27" t="s">
        <v>30</v>
      </c>
      <c r="F233" s="27" t="s">
        <v>30</v>
      </c>
      <c r="G233" s="30" t="s">
        <v>29</v>
      </c>
      <c r="H233" s="11">
        <v>10.343999999999999</v>
      </c>
      <c r="I233" s="11">
        <v>55.4710063448276</v>
      </c>
      <c r="J233" s="12">
        <v>0.9</v>
      </c>
      <c r="K233" s="12" t="s">
        <v>18</v>
      </c>
      <c r="L233" s="12" t="s">
        <v>18</v>
      </c>
      <c r="M233" s="12">
        <v>0.4</v>
      </c>
      <c r="N233" s="17" t="s">
        <v>18</v>
      </c>
    </row>
    <row r="234" spans="1:14" ht="15.75" customHeight="1" x14ac:dyDescent="0.2">
      <c r="A234" s="5" t="s">
        <v>148</v>
      </c>
      <c r="B234" s="10">
        <v>401</v>
      </c>
      <c r="C234" s="10">
        <v>4</v>
      </c>
      <c r="D234" s="10">
        <v>1</v>
      </c>
      <c r="E234" s="27" t="s">
        <v>30</v>
      </c>
      <c r="F234" s="27" t="s">
        <v>30</v>
      </c>
      <c r="G234" s="30" t="s">
        <v>29</v>
      </c>
      <c r="H234" s="11">
        <v>9.379999999999999</v>
      </c>
      <c r="I234" s="11">
        <v>58.120007487684717</v>
      </c>
      <c r="J234" s="12">
        <v>0.5</v>
      </c>
      <c r="K234" s="12" t="s">
        <v>18</v>
      </c>
      <c r="L234" s="12" t="s">
        <v>18</v>
      </c>
      <c r="M234" s="12">
        <v>0.7</v>
      </c>
      <c r="N234" s="17" t="s">
        <v>18</v>
      </c>
    </row>
    <row r="235" spans="1:14" ht="15.75" customHeight="1" x14ac:dyDescent="0.2">
      <c r="A235" s="5" t="s">
        <v>148</v>
      </c>
      <c r="B235" s="10">
        <v>105</v>
      </c>
      <c r="C235" s="10">
        <v>1</v>
      </c>
      <c r="D235" s="10">
        <v>2</v>
      </c>
      <c r="E235" s="27" t="s">
        <v>31</v>
      </c>
      <c r="F235" s="27" t="s">
        <v>32</v>
      </c>
      <c r="G235" s="30">
        <v>6</v>
      </c>
      <c r="H235" s="11">
        <v>9.7948000000000004</v>
      </c>
      <c r="I235" s="11">
        <v>56.886154155665025</v>
      </c>
      <c r="J235" s="12">
        <v>1.3</v>
      </c>
      <c r="K235" s="12" t="s">
        <v>18</v>
      </c>
      <c r="L235" s="12" t="s">
        <v>18</v>
      </c>
      <c r="M235" s="12">
        <v>0.2</v>
      </c>
      <c r="N235" s="17" t="s">
        <v>18</v>
      </c>
    </row>
    <row r="236" spans="1:14" ht="15.75" customHeight="1" x14ac:dyDescent="0.2">
      <c r="A236" s="5" t="s">
        <v>148</v>
      </c>
      <c r="B236" s="10">
        <v>201</v>
      </c>
      <c r="C236" s="10">
        <v>2</v>
      </c>
      <c r="D236" s="10">
        <v>2</v>
      </c>
      <c r="E236" s="27" t="s">
        <v>31</v>
      </c>
      <c r="F236" s="27" t="s">
        <v>32</v>
      </c>
      <c r="G236" s="30">
        <v>6</v>
      </c>
      <c r="H236" s="11">
        <v>10.443999999999999</v>
      </c>
      <c r="I236" s="11">
        <v>61.441151113300492</v>
      </c>
      <c r="J236" s="12">
        <v>0.6</v>
      </c>
      <c r="K236" s="12" t="s">
        <v>18</v>
      </c>
      <c r="L236" s="12" t="s">
        <v>18</v>
      </c>
      <c r="M236" s="12">
        <v>0.3</v>
      </c>
      <c r="N236" s="17" t="s">
        <v>18</v>
      </c>
    </row>
    <row r="237" spans="1:14" ht="15.75" customHeight="1" x14ac:dyDescent="0.2">
      <c r="A237" s="5" t="s">
        <v>148</v>
      </c>
      <c r="B237" s="10">
        <v>311</v>
      </c>
      <c r="C237" s="10">
        <v>3</v>
      </c>
      <c r="D237" s="10">
        <v>2</v>
      </c>
      <c r="E237" s="27" t="s">
        <v>31</v>
      </c>
      <c r="F237" s="27" t="s">
        <v>32</v>
      </c>
      <c r="G237" s="30">
        <v>6</v>
      </c>
      <c r="H237" s="11">
        <v>9.9611999999999998</v>
      </c>
      <c r="I237" s="11">
        <v>46.745217590147789</v>
      </c>
      <c r="J237" s="12">
        <v>0.5</v>
      </c>
      <c r="K237" s="12" t="s">
        <v>18</v>
      </c>
      <c r="L237" s="12" t="s">
        <v>18</v>
      </c>
      <c r="M237" s="12">
        <v>0.8</v>
      </c>
      <c r="N237" s="17" t="s">
        <v>18</v>
      </c>
    </row>
    <row r="238" spans="1:14" ht="15.75" customHeight="1" x14ac:dyDescent="0.2">
      <c r="A238" s="5" t="s">
        <v>148</v>
      </c>
      <c r="B238" s="10">
        <v>421</v>
      </c>
      <c r="C238" s="10">
        <v>4</v>
      </c>
      <c r="D238" s="10">
        <v>2</v>
      </c>
      <c r="E238" s="27" t="s">
        <v>31</v>
      </c>
      <c r="F238" s="27" t="s">
        <v>32</v>
      </c>
      <c r="G238" s="30">
        <v>6</v>
      </c>
      <c r="H238" s="11">
        <v>11.315100000000001</v>
      </c>
      <c r="I238" s="11">
        <v>54.553009028571431</v>
      </c>
      <c r="J238" s="12">
        <v>0.9</v>
      </c>
      <c r="K238" s="12" t="s">
        <v>18</v>
      </c>
      <c r="L238" s="12" t="s">
        <v>18</v>
      </c>
      <c r="M238" s="12">
        <v>0.8</v>
      </c>
      <c r="N238" s="17" t="s">
        <v>18</v>
      </c>
    </row>
    <row r="239" spans="1:14" ht="15.75" customHeight="1" x14ac:dyDescent="0.2">
      <c r="A239" s="5" t="s">
        <v>148</v>
      </c>
      <c r="B239" s="10">
        <v>112</v>
      </c>
      <c r="C239" s="10">
        <v>1</v>
      </c>
      <c r="D239" s="10">
        <v>3</v>
      </c>
      <c r="E239" s="27" t="s">
        <v>109</v>
      </c>
      <c r="F239" s="27" t="s">
        <v>32</v>
      </c>
      <c r="G239" s="30">
        <v>4</v>
      </c>
      <c r="H239" s="11">
        <v>10.606399999999999</v>
      </c>
      <c r="I239" s="11">
        <v>65.219456819704448</v>
      </c>
      <c r="J239" s="12">
        <v>0.5</v>
      </c>
      <c r="K239" s="12" t="s">
        <v>18</v>
      </c>
      <c r="L239" s="12" t="s">
        <v>18</v>
      </c>
      <c r="M239" s="12">
        <v>0.9</v>
      </c>
      <c r="N239" s="17" t="s">
        <v>18</v>
      </c>
    </row>
    <row r="240" spans="1:14" ht="15.75" customHeight="1" x14ac:dyDescent="0.2">
      <c r="A240" s="5" t="s">
        <v>148</v>
      </c>
      <c r="B240" s="10">
        <v>217</v>
      </c>
      <c r="C240" s="10">
        <v>2</v>
      </c>
      <c r="D240" s="10">
        <v>3</v>
      </c>
      <c r="E240" s="27" t="s">
        <v>109</v>
      </c>
      <c r="F240" s="27" t="s">
        <v>32</v>
      </c>
      <c r="G240" s="30">
        <v>4</v>
      </c>
      <c r="H240" s="11">
        <v>10.372</v>
      </c>
      <c r="I240" s="11">
        <v>53.797551310344829</v>
      </c>
      <c r="J240" s="12">
        <v>0.5</v>
      </c>
      <c r="K240" s="12" t="s">
        <v>18</v>
      </c>
      <c r="L240" s="12" t="s">
        <v>18</v>
      </c>
      <c r="M240" s="12">
        <v>0.4</v>
      </c>
      <c r="N240" s="17" t="s">
        <v>18</v>
      </c>
    </row>
    <row r="241" spans="1:14" ht="15.75" customHeight="1" x14ac:dyDescent="0.2">
      <c r="A241" s="5" t="s">
        <v>148</v>
      </c>
      <c r="B241" s="10">
        <v>319</v>
      </c>
      <c r="C241" s="10">
        <v>3</v>
      </c>
      <c r="D241" s="10">
        <v>3</v>
      </c>
      <c r="E241" s="27" t="s">
        <v>109</v>
      </c>
      <c r="F241" s="27" t="s">
        <v>32</v>
      </c>
      <c r="G241" s="30">
        <v>4</v>
      </c>
      <c r="H241" s="11">
        <v>10.991</v>
      </c>
      <c r="I241" s="11">
        <v>65.840790389162549</v>
      </c>
      <c r="J241" s="12">
        <v>0.4</v>
      </c>
      <c r="K241" s="12" t="s">
        <v>18</v>
      </c>
      <c r="L241" s="12" t="s">
        <v>18</v>
      </c>
      <c r="M241" s="12">
        <v>0.7</v>
      </c>
      <c r="N241" s="17" t="s">
        <v>18</v>
      </c>
    </row>
    <row r="242" spans="1:14" ht="15.75" customHeight="1" x14ac:dyDescent="0.2">
      <c r="A242" s="5" t="s">
        <v>148</v>
      </c>
      <c r="B242" s="10">
        <v>423</v>
      </c>
      <c r="C242" s="10">
        <v>4</v>
      </c>
      <c r="D242" s="10">
        <v>3</v>
      </c>
      <c r="E242" s="27" t="s">
        <v>109</v>
      </c>
      <c r="F242" s="27" t="s">
        <v>32</v>
      </c>
      <c r="G242" s="30">
        <v>4</v>
      </c>
      <c r="H242" s="11">
        <v>11.080500000000001</v>
      </c>
      <c r="I242" s="11">
        <v>67.62963114285715</v>
      </c>
      <c r="J242" s="12">
        <v>0.9</v>
      </c>
      <c r="K242" s="12" t="s">
        <v>18</v>
      </c>
      <c r="L242" s="12" t="s">
        <v>18</v>
      </c>
      <c r="M242" s="12">
        <v>0</v>
      </c>
      <c r="N242" s="17" t="s">
        <v>18</v>
      </c>
    </row>
    <row r="243" spans="1:14" ht="15.75" customHeight="1" x14ac:dyDescent="0.2">
      <c r="A243" s="5" t="s">
        <v>148</v>
      </c>
      <c r="B243" s="10">
        <v>109</v>
      </c>
      <c r="C243" s="10">
        <v>1</v>
      </c>
      <c r="D243" s="10">
        <v>4</v>
      </c>
      <c r="E243" s="27" t="s">
        <v>115</v>
      </c>
      <c r="F243" s="27" t="s">
        <v>32</v>
      </c>
      <c r="G243" s="30" t="s">
        <v>126</v>
      </c>
      <c r="H243" s="11">
        <v>10.5252</v>
      </c>
      <c r="I243" s="11">
        <v>53.545599030541872</v>
      </c>
      <c r="J243" s="12">
        <v>1</v>
      </c>
      <c r="K243" s="12" t="s">
        <v>18</v>
      </c>
      <c r="L243" s="12" t="s">
        <v>18</v>
      </c>
      <c r="M243" s="12">
        <v>1.1000000000000001</v>
      </c>
      <c r="N243" s="17" t="s">
        <v>18</v>
      </c>
    </row>
    <row r="244" spans="1:14" ht="15.75" customHeight="1" x14ac:dyDescent="0.2">
      <c r="A244" s="5" t="s">
        <v>148</v>
      </c>
      <c r="B244" s="10">
        <v>215</v>
      </c>
      <c r="C244" s="10">
        <v>2</v>
      </c>
      <c r="D244" s="10">
        <v>4</v>
      </c>
      <c r="E244" s="27" t="s">
        <v>115</v>
      </c>
      <c r="F244" s="27" t="s">
        <v>32</v>
      </c>
      <c r="G244" s="30" t="s">
        <v>126</v>
      </c>
      <c r="H244" s="11">
        <v>10.175600000000001</v>
      </c>
      <c r="I244" s="11">
        <v>54.183140043349752</v>
      </c>
      <c r="J244" s="12">
        <v>0.8</v>
      </c>
      <c r="K244" s="12" t="s">
        <v>18</v>
      </c>
      <c r="L244" s="12" t="s">
        <v>18</v>
      </c>
      <c r="M244" s="12">
        <v>0.2</v>
      </c>
      <c r="N244" s="17" t="s">
        <v>18</v>
      </c>
    </row>
    <row r="245" spans="1:14" ht="15.75" customHeight="1" x14ac:dyDescent="0.2">
      <c r="A245" s="5" t="s">
        <v>148</v>
      </c>
      <c r="B245" s="10">
        <v>306</v>
      </c>
      <c r="C245" s="10">
        <v>3</v>
      </c>
      <c r="D245" s="10">
        <v>4</v>
      </c>
      <c r="E245" s="27" t="s">
        <v>115</v>
      </c>
      <c r="F245" s="27" t="s">
        <v>32</v>
      </c>
      <c r="G245" s="30" t="s">
        <v>126</v>
      </c>
      <c r="H245" s="11">
        <v>9.9084000000000003</v>
      </c>
      <c r="I245" s="11">
        <v>63.151104993103445</v>
      </c>
      <c r="J245" s="12">
        <v>0.3</v>
      </c>
      <c r="K245" s="12" t="s">
        <v>18</v>
      </c>
      <c r="L245" s="12" t="s">
        <v>18</v>
      </c>
      <c r="M245" s="12">
        <v>0.7</v>
      </c>
      <c r="N245" s="17" t="s">
        <v>18</v>
      </c>
    </row>
    <row r="246" spans="1:14" ht="15.75" customHeight="1" x14ac:dyDescent="0.2">
      <c r="A246" s="5" t="s">
        <v>148</v>
      </c>
      <c r="B246" s="10">
        <v>416</v>
      </c>
      <c r="C246" s="10">
        <v>4</v>
      </c>
      <c r="D246" s="10">
        <v>4</v>
      </c>
      <c r="E246" s="27" t="s">
        <v>115</v>
      </c>
      <c r="F246" s="27" t="s">
        <v>32</v>
      </c>
      <c r="G246" s="30" t="s">
        <v>126</v>
      </c>
      <c r="H246" s="11">
        <v>9.9051999999999989</v>
      </c>
      <c r="I246" s="11">
        <v>48.170538461083751</v>
      </c>
      <c r="J246" s="12">
        <v>0.9</v>
      </c>
      <c r="K246" s="12" t="s">
        <v>18</v>
      </c>
      <c r="L246" s="12" t="s">
        <v>18</v>
      </c>
      <c r="M246" s="12">
        <v>0.1</v>
      </c>
      <c r="N246" s="17" t="s">
        <v>18</v>
      </c>
    </row>
    <row r="247" spans="1:14" ht="15.75" customHeight="1" x14ac:dyDescent="0.2">
      <c r="A247" s="5" t="s">
        <v>148</v>
      </c>
      <c r="B247" s="10">
        <v>114</v>
      </c>
      <c r="C247" s="10">
        <v>1</v>
      </c>
      <c r="D247" s="10">
        <v>5</v>
      </c>
      <c r="E247" s="27" t="s">
        <v>16</v>
      </c>
      <c r="F247" s="27" t="s">
        <v>44</v>
      </c>
      <c r="G247" s="30">
        <v>4</v>
      </c>
      <c r="H247" s="11">
        <v>10.525599999999999</v>
      </c>
      <c r="I247" s="11">
        <v>55.998633103448277</v>
      </c>
      <c r="J247" s="12">
        <v>0.6</v>
      </c>
      <c r="K247" s="12" t="s">
        <v>18</v>
      </c>
      <c r="L247" s="12" t="s">
        <v>18</v>
      </c>
      <c r="M247" s="12">
        <v>0.1</v>
      </c>
      <c r="N247" s="17" t="s">
        <v>18</v>
      </c>
    </row>
    <row r="248" spans="1:14" ht="15.75" customHeight="1" x14ac:dyDescent="0.2">
      <c r="A248" s="5" t="s">
        <v>148</v>
      </c>
      <c r="B248" s="10">
        <v>223</v>
      </c>
      <c r="C248" s="10">
        <v>2</v>
      </c>
      <c r="D248" s="10">
        <v>5</v>
      </c>
      <c r="E248" s="27" t="s">
        <v>16</v>
      </c>
      <c r="F248" s="27" t="s">
        <v>44</v>
      </c>
      <c r="G248" s="30">
        <v>4</v>
      </c>
      <c r="H248" s="11">
        <v>10.778599999999999</v>
      </c>
      <c r="I248" s="11">
        <v>69.773771885714282</v>
      </c>
      <c r="J248" s="12">
        <v>0.5</v>
      </c>
      <c r="K248" s="12" t="s">
        <v>18</v>
      </c>
      <c r="L248" s="12" t="s">
        <v>18</v>
      </c>
      <c r="M248" s="12">
        <v>0.4</v>
      </c>
      <c r="N248" s="17" t="s">
        <v>18</v>
      </c>
    </row>
    <row r="249" spans="1:14" ht="15.75" customHeight="1" x14ac:dyDescent="0.2">
      <c r="A249" s="5" t="s">
        <v>148</v>
      </c>
      <c r="B249" s="10">
        <v>318</v>
      </c>
      <c r="C249" s="10">
        <v>3</v>
      </c>
      <c r="D249" s="10">
        <v>5</v>
      </c>
      <c r="E249" s="27" t="s">
        <v>16</v>
      </c>
      <c r="F249" s="27" t="s">
        <v>44</v>
      </c>
      <c r="G249" s="30">
        <v>4</v>
      </c>
      <c r="H249" s="11">
        <v>10.712800000000001</v>
      </c>
      <c r="I249" s="11">
        <v>46.355011306403945</v>
      </c>
      <c r="J249" s="12">
        <v>0.3</v>
      </c>
      <c r="K249" s="12" t="s">
        <v>18</v>
      </c>
      <c r="L249" s="12" t="s">
        <v>18</v>
      </c>
      <c r="M249" s="12">
        <v>0.6</v>
      </c>
      <c r="N249" s="17" t="s">
        <v>18</v>
      </c>
    </row>
    <row r="250" spans="1:14" ht="15.75" customHeight="1" x14ac:dyDescent="0.2">
      <c r="A250" s="5" t="s">
        <v>148</v>
      </c>
      <c r="B250" s="10">
        <v>419</v>
      </c>
      <c r="C250" s="10">
        <v>4</v>
      </c>
      <c r="D250" s="10">
        <v>5</v>
      </c>
      <c r="E250" s="27" t="s">
        <v>16</v>
      </c>
      <c r="F250" s="27" t="s">
        <v>44</v>
      </c>
      <c r="G250" s="30">
        <v>4</v>
      </c>
      <c r="H250" s="11">
        <v>10.9551</v>
      </c>
      <c r="I250" s="11">
        <v>63.213544748275872</v>
      </c>
      <c r="J250" s="12">
        <v>0.6</v>
      </c>
      <c r="K250" s="12" t="s">
        <v>18</v>
      </c>
      <c r="L250" s="12" t="s">
        <v>18</v>
      </c>
      <c r="M250" s="12">
        <v>0.3</v>
      </c>
      <c r="N250" s="17" t="s">
        <v>18</v>
      </c>
    </row>
    <row r="251" spans="1:14" ht="15.75" customHeight="1" x14ac:dyDescent="0.2">
      <c r="A251" s="5" t="s">
        <v>148</v>
      </c>
      <c r="B251" s="10">
        <v>119</v>
      </c>
      <c r="C251" s="10">
        <v>1</v>
      </c>
      <c r="D251" s="10">
        <v>6</v>
      </c>
      <c r="E251" s="27" t="s">
        <v>127</v>
      </c>
      <c r="F251" s="27" t="s">
        <v>44</v>
      </c>
      <c r="G251" s="30" t="s">
        <v>128</v>
      </c>
      <c r="H251" s="11">
        <v>11.2316</v>
      </c>
      <c r="I251" s="11">
        <v>64.287124758620706</v>
      </c>
      <c r="J251" s="12">
        <v>0.8</v>
      </c>
      <c r="K251" s="12" t="s">
        <v>18</v>
      </c>
      <c r="L251" s="12" t="s">
        <v>18</v>
      </c>
      <c r="M251" s="12">
        <v>0.4</v>
      </c>
      <c r="N251" s="17" t="s">
        <v>18</v>
      </c>
    </row>
    <row r="252" spans="1:14" ht="15.75" customHeight="1" x14ac:dyDescent="0.2">
      <c r="A252" s="5" t="s">
        <v>148</v>
      </c>
      <c r="B252" s="10">
        <v>206</v>
      </c>
      <c r="C252" s="10">
        <v>2</v>
      </c>
      <c r="D252" s="10">
        <v>6</v>
      </c>
      <c r="E252" s="27" t="s">
        <v>127</v>
      </c>
      <c r="F252" s="27" t="s">
        <v>44</v>
      </c>
      <c r="G252" s="30" t="s">
        <v>128</v>
      </c>
      <c r="H252" s="11">
        <v>9.5803999999999991</v>
      </c>
      <c r="I252" s="11">
        <v>61.17130919211823</v>
      </c>
      <c r="J252" s="12">
        <v>0.3</v>
      </c>
      <c r="K252" s="12" t="s">
        <v>18</v>
      </c>
      <c r="L252" s="12" t="s">
        <v>18</v>
      </c>
      <c r="M252" s="12">
        <v>0.1</v>
      </c>
      <c r="N252" s="17" t="s">
        <v>18</v>
      </c>
    </row>
    <row r="253" spans="1:14" ht="15.75" customHeight="1" x14ac:dyDescent="0.2">
      <c r="A253" s="5" t="s">
        <v>148</v>
      </c>
      <c r="B253" s="10">
        <v>309</v>
      </c>
      <c r="C253" s="10">
        <v>3</v>
      </c>
      <c r="D253" s="10">
        <v>6</v>
      </c>
      <c r="E253" s="27" t="s">
        <v>127</v>
      </c>
      <c r="F253" s="27" t="s">
        <v>44</v>
      </c>
      <c r="G253" s="30" t="s">
        <v>128</v>
      </c>
      <c r="H253" s="11">
        <v>10.134399999999999</v>
      </c>
      <c r="I253" s="11">
        <v>48.476514916256164</v>
      </c>
      <c r="J253" s="12">
        <v>0.4</v>
      </c>
      <c r="K253" s="12" t="s">
        <v>18</v>
      </c>
      <c r="L253" s="12" t="s">
        <v>18</v>
      </c>
      <c r="M253" s="12">
        <v>0.1</v>
      </c>
      <c r="N253" s="17" t="s">
        <v>18</v>
      </c>
    </row>
    <row r="254" spans="1:14" ht="15.75" customHeight="1" x14ac:dyDescent="0.2">
      <c r="A254" s="5" t="s">
        <v>148</v>
      </c>
      <c r="B254" s="10">
        <v>406</v>
      </c>
      <c r="C254" s="10">
        <v>4</v>
      </c>
      <c r="D254" s="10">
        <v>6</v>
      </c>
      <c r="E254" s="27" t="s">
        <v>127</v>
      </c>
      <c r="F254" s="27" t="s">
        <v>44</v>
      </c>
      <c r="G254" s="30" t="s">
        <v>128</v>
      </c>
      <c r="H254" s="11">
        <v>10.058400000000001</v>
      </c>
      <c r="I254" s="11">
        <v>61.223202813793094</v>
      </c>
      <c r="J254" s="12">
        <v>0.5</v>
      </c>
      <c r="K254" s="12" t="s">
        <v>18</v>
      </c>
      <c r="L254" s="12" t="s">
        <v>18</v>
      </c>
      <c r="M254" s="12">
        <v>1.2</v>
      </c>
      <c r="N254" s="17" t="s">
        <v>18</v>
      </c>
    </row>
    <row r="255" spans="1:14" ht="15.75" customHeight="1" x14ac:dyDescent="0.2">
      <c r="A255" s="5" t="s">
        <v>148</v>
      </c>
      <c r="B255" s="10">
        <v>120</v>
      </c>
      <c r="C255" s="10">
        <v>1</v>
      </c>
      <c r="D255" s="10">
        <v>7</v>
      </c>
      <c r="E255" s="27" t="s">
        <v>129</v>
      </c>
      <c r="F255" s="27" t="s">
        <v>130</v>
      </c>
      <c r="G255" s="30">
        <v>5</v>
      </c>
      <c r="H255" s="11">
        <v>10.763199999999999</v>
      </c>
      <c r="I255" s="11">
        <v>56.222261131034472</v>
      </c>
      <c r="J255" s="12">
        <v>0.7</v>
      </c>
      <c r="K255" s="12" t="s">
        <v>18</v>
      </c>
      <c r="L255" s="12" t="s">
        <v>18</v>
      </c>
      <c r="M255" s="12">
        <v>0.6</v>
      </c>
      <c r="N255" s="17" t="s">
        <v>18</v>
      </c>
    </row>
    <row r="256" spans="1:14" ht="15.75" customHeight="1" x14ac:dyDescent="0.2">
      <c r="A256" s="5" t="s">
        <v>148</v>
      </c>
      <c r="B256" s="10">
        <v>204</v>
      </c>
      <c r="C256" s="10">
        <v>2</v>
      </c>
      <c r="D256" s="10">
        <v>7</v>
      </c>
      <c r="E256" s="27" t="s">
        <v>129</v>
      </c>
      <c r="F256" s="27" t="s">
        <v>130</v>
      </c>
      <c r="G256" s="30">
        <v>5</v>
      </c>
      <c r="H256" s="11">
        <v>9.8120000000000012</v>
      </c>
      <c r="I256" s="11">
        <v>54.241195724137938</v>
      </c>
      <c r="J256" s="12">
        <v>0.7</v>
      </c>
      <c r="K256" s="12" t="s">
        <v>18</v>
      </c>
      <c r="L256" s="12" t="s">
        <v>18</v>
      </c>
      <c r="M256" s="12">
        <v>0.2</v>
      </c>
      <c r="N256" s="17" t="s">
        <v>18</v>
      </c>
    </row>
    <row r="257" spans="1:14" ht="15.75" customHeight="1" x14ac:dyDescent="0.2">
      <c r="A257" s="5" t="s">
        <v>148</v>
      </c>
      <c r="B257" s="10">
        <v>316</v>
      </c>
      <c r="C257" s="10">
        <v>3</v>
      </c>
      <c r="D257" s="10">
        <v>7</v>
      </c>
      <c r="E257" s="27" t="s">
        <v>129</v>
      </c>
      <c r="F257" s="27" t="s">
        <v>130</v>
      </c>
      <c r="G257" s="30">
        <v>5</v>
      </c>
      <c r="H257" s="11">
        <v>9.6951999999999998</v>
      </c>
      <c r="I257" s="11">
        <v>42.254194226600994</v>
      </c>
      <c r="J257" s="12">
        <v>0.4</v>
      </c>
      <c r="K257" s="12" t="s">
        <v>18</v>
      </c>
      <c r="L257" s="12" t="s">
        <v>18</v>
      </c>
      <c r="M257" s="12">
        <v>0.7</v>
      </c>
      <c r="N257" s="17" t="s">
        <v>18</v>
      </c>
    </row>
    <row r="258" spans="1:14" ht="15.75" customHeight="1" x14ac:dyDescent="0.2">
      <c r="A258" s="5" t="s">
        <v>148</v>
      </c>
      <c r="B258" s="10">
        <v>417</v>
      </c>
      <c r="C258" s="10">
        <v>4</v>
      </c>
      <c r="D258" s="10">
        <v>7</v>
      </c>
      <c r="E258" s="27" t="s">
        <v>129</v>
      </c>
      <c r="F258" s="27" t="s">
        <v>130</v>
      </c>
      <c r="G258" s="30">
        <v>5</v>
      </c>
      <c r="H258" s="11">
        <v>10.0528</v>
      </c>
      <c r="I258" s="11">
        <v>55.383105268965522</v>
      </c>
      <c r="J258" s="12">
        <v>0.7</v>
      </c>
      <c r="K258" s="12" t="s">
        <v>18</v>
      </c>
      <c r="L258" s="12" t="s">
        <v>18</v>
      </c>
      <c r="M258" s="12">
        <v>0.7</v>
      </c>
      <c r="N258" s="17" t="s">
        <v>18</v>
      </c>
    </row>
    <row r="259" spans="1:14" ht="15.75" customHeight="1" x14ac:dyDescent="0.2">
      <c r="A259" s="5" t="s">
        <v>148</v>
      </c>
      <c r="B259" s="10">
        <v>110</v>
      </c>
      <c r="C259" s="10">
        <v>1</v>
      </c>
      <c r="D259" s="10">
        <v>8</v>
      </c>
      <c r="E259" s="27" t="s">
        <v>131</v>
      </c>
      <c r="F259" s="27" t="s">
        <v>130</v>
      </c>
      <c r="G259" s="30">
        <v>11</v>
      </c>
      <c r="H259" s="11">
        <v>10.1028</v>
      </c>
      <c r="I259" s="11">
        <v>59.585458396059103</v>
      </c>
      <c r="J259" s="12">
        <v>1</v>
      </c>
      <c r="K259" s="12" t="s">
        <v>18</v>
      </c>
      <c r="L259" s="12" t="s">
        <v>18</v>
      </c>
      <c r="M259" s="12">
        <v>0.6</v>
      </c>
      <c r="N259" s="17" t="s">
        <v>18</v>
      </c>
    </row>
    <row r="260" spans="1:14" ht="15.75" customHeight="1" x14ac:dyDescent="0.2">
      <c r="A260" s="5" t="s">
        <v>148</v>
      </c>
      <c r="B260" s="10">
        <v>205</v>
      </c>
      <c r="C260" s="10">
        <v>2</v>
      </c>
      <c r="D260" s="10">
        <v>8</v>
      </c>
      <c r="E260" s="27" t="s">
        <v>131</v>
      </c>
      <c r="F260" s="27" t="s">
        <v>130</v>
      </c>
      <c r="G260" s="30">
        <v>11</v>
      </c>
      <c r="H260" s="11">
        <v>9.4359999999999999</v>
      </c>
      <c r="I260" s="11">
        <v>50.418718699507387</v>
      </c>
      <c r="J260" s="12">
        <v>0.8</v>
      </c>
      <c r="K260" s="12" t="s">
        <v>18</v>
      </c>
      <c r="L260" s="12" t="s">
        <v>18</v>
      </c>
      <c r="M260" s="12">
        <v>0.1</v>
      </c>
      <c r="N260" s="17" t="s">
        <v>18</v>
      </c>
    </row>
    <row r="261" spans="1:14" ht="15.75" customHeight="1" x14ac:dyDescent="0.2">
      <c r="A261" s="5" t="s">
        <v>148</v>
      </c>
      <c r="B261" s="10">
        <v>315</v>
      </c>
      <c r="C261" s="10">
        <v>3</v>
      </c>
      <c r="D261" s="10">
        <v>8</v>
      </c>
      <c r="E261" s="27" t="s">
        <v>131</v>
      </c>
      <c r="F261" s="27" t="s">
        <v>130</v>
      </c>
      <c r="G261" s="30">
        <v>11</v>
      </c>
      <c r="H261" s="11">
        <v>10.053600000000001</v>
      </c>
      <c r="I261" s="11">
        <v>59.081935314285708</v>
      </c>
      <c r="J261" s="12">
        <v>0.8</v>
      </c>
      <c r="K261" s="12" t="s">
        <v>18</v>
      </c>
      <c r="L261" s="12" t="s">
        <v>18</v>
      </c>
      <c r="M261" s="12">
        <v>0.1</v>
      </c>
      <c r="N261" s="17" t="s">
        <v>18</v>
      </c>
    </row>
    <row r="262" spans="1:14" ht="15.75" customHeight="1" x14ac:dyDescent="0.2">
      <c r="A262" s="5" t="s">
        <v>148</v>
      </c>
      <c r="B262" s="10">
        <v>413</v>
      </c>
      <c r="C262" s="10">
        <v>4</v>
      </c>
      <c r="D262" s="10">
        <v>8</v>
      </c>
      <c r="E262" s="27" t="s">
        <v>131</v>
      </c>
      <c r="F262" s="27" t="s">
        <v>130</v>
      </c>
      <c r="G262" s="30">
        <v>11</v>
      </c>
      <c r="H262" s="11">
        <v>9.7772000000000006</v>
      </c>
      <c r="I262" s="11">
        <v>50.228766104433497</v>
      </c>
      <c r="J262" s="12">
        <v>0.9</v>
      </c>
      <c r="K262" s="12" t="s">
        <v>18</v>
      </c>
      <c r="L262" s="12" t="s">
        <v>18</v>
      </c>
      <c r="M262" s="12">
        <v>0.5</v>
      </c>
      <c r="N262" s="17" t="s">
        <v>18</v>
      </c>
    </row>
    <row r="263" spans="1:14" ht="15.75" customHeight="1" x14ac:dyDescent="0.2">
      <c r="A263" s="5" t="s">
        <v>148</v>
      </c>
      <c r="B263" s="10">
        <v>106</v>
      </c>
      <c r="C263" s="10">
        <v>1</v>
      </c>
      <c r="D263" s="10">
        <v>9</v>
      </c>
      <c r="E263" s="27" t="s">
        <v>132</v>
      </c>
      <c r="F263" s="27" t="s">
        <v>130</v>
      </c>
      <c r="G263" s="30">
        <v>7</v>
      </c>
      <c r="H263" s="11">
        <v>9.8048000000000002</v>
      </c>
      <c r="I263" s="11">
        <v>58.438936307389163</v>
      </c>
      <c r="J263" s="12">
        <v>0.5</v>
      </c>
      <c r="K263" s="12" t="s">
        <v>18</v>
      </c>
      <c r="L263" s="12" t="s">
        <v>18</v>
      </c>
      <c r="M263" s="12">
        <v>0.5</v>
      </c>
      <c r="N263" s="17" t="s">
        <v>18</v>
      </c>
    </row>
    <row r="264" spans="1:14" ht="15.75" customHeight="1" x14ac:dyDescent="0.2">
      <c r="A264" s="5" t="s">
        <v>148</v>
      </c>
      <c r="B264" s="10">
        <v>209</v>
      </c>
      <c r="C264" s="10">
        <v>2</v>
      </c>
      <c r="D264" s="10">
        <v>9</v>
      </c>
      <c r="E264" s="27" t="s">
        <v>132</v>
      </c>
      <c r="F264" s="27" t="s">
        <v>130</v>
      </c>
      <c r="G264" s="30">
        <v>7</v>
      </c>
      <c r="H264" s="11">
        <v>10.336399999999999</v>
      </c>
      <c r="I264" s="11">
        <v>58.201393637438422</v>
      </c>
      <c r="J264" s="12">
        <v>0.9</v>
      </c>
      <c r="K264" s="12" t="s">
        <v>18</v>
      </c>
      <c r="L264" s="12" t="s">
        <v>18</v>
      </c>
      <c r="M264" s="12">
        <v>0.5</v>
      </c>
      <c r="N264" s="17" t="s">
        <v>18</v>
      </c>
    </row>
    <row r="265" spans="1:14" ht="15.75" customHeight="1" x14ac:dyDescent="0.2">
      <c r="A265" s="5" t="s">
        <v>148</v>
      </c>
      <c r="B265" s="10">
        <v>317</v>
      </c>
      <c r="C265" s="10">
        <v>3</v>
      </c>
      <c r="D265" s="10">
        <v>9</v>
      </c>
      <c r="E265" s="27" t="s">
        <v>132</v>
      </c>
      <c r="F265" s="27" t="s">
        <v>130</v>
      </c>
      <c r="G265" s="30">
        <v>7</v>
      </c>
      <c r="H265" s="11">
        <v>10.0844</v>
      </c>
      <c r="I265" s="11">
        <v>55.256458204926112</v>
      </c>
      <c r="J265" s="12">
        <v>0.3</v>
      </c>
      <c r="K265" s="12" t="s">
        <v>18</v>
      </c>
      <c r="L265" s="12" t="s">
        <v>18</v>
      </c>
      <c r="M265" s="12">
        <v>0.6</v>
      </c>
      <c r="N265" s="17" t="s">
        <v>18</v>
      </c>
    </row>
    <row r="266" spans="1:14" ht="15.75" customHeight="1" x14ac:dyDescent="0.2">
      <c r="A266" s="5" t="s">
        <v>148</v>
      </c>
      <c r="B266" s="10">
        <v>415</v>
      </c>
      <c r="C266" s="10">
        <v>4</v>
      </c>
      <c r="D266" s="10">
        <v>9</v>
      </c>
      <c r="E266" s="27" t="s">
        <v>132</v>
      </c>
      <c r="F266" s="27" t="s">
        <v>130</v>
      </c>
      <c r="G266" s="30">
        <v>7</v>
      </c>
      <c r="H266" s="11">
        <v>9.5659999999999989</v>
      </c>
      <c r="I266" s="11">
        <v>53.31106574384237</v>
      </c>
      <c r="J266" s="12">
        <v>1.2</v>
      </c>
      <c r="K266" s="12" t="s">
        <v>18</v>
      </c>
      <c r="L266" s="12" t="s">
        <v>18</v>
      </c>
      <c r="M266" s="12">
        <v>0.3</v>
      </c>
      <c r="N266" s="17" t="s">
        <v>18</v>
      </c>
    </row>
    <row r="267" spans="1:14" ht="15.75" customHeight="1" x14ac:dyDescent="0.2">
      <c r="A267" s="5" t="s">
        <v>148</v>
      </c>
      <c r="B267" s="10">
        <v>117</v>
      </c>
      <c r="C267" s="10">
        <v>1</v>
      </c>
      <c r="D267" s="10">
        <v>10</v>
      </c>
      <c r="E267" s="27" t="s">
        <v>133</v>
      </c>
      <c r="F267" s="27" t="s">
        <v>20</v>
      </c>
      <c r="G267" s="30">
        <v>6</v>
      </c>
      <c r="H267" s="11">
        <v>10.225199999999999</v>
      </c>
      <c r="I267" s="11">
        <v>59.932418206896543</v>
      </c>
      <c r="J267" s="12">
        <v>0.4</v>
      </c>
      <c r="K267" s="12" t="s">
        <v>18</v>
      </c>
      <c r="L267" s="12" t="s">
        <v>18</v>
      </c>
      <c r="M267" s="12">
        <v>0.2</v>
      </c>
      <c r="N267" s="17" t="s">
        <v>18</v>
      </c>
    </row>
    <row r="268" spans="1:14" ht="15.75" customHeight="1" x14ac:dyDescent="0.2">
      <c r="A268" s="5" t="s">
        <v>148</v>
      </c>
      <c r="B268" s="10">
        <v>222</v>
      </c>
      <c r="C268" s="10">
        <v>2</v>
      </c>
      <c r="D268" s="10">
        <v>10</v>
      </c>
      <c r="E268" s="27" t="s">
        <v>133</v>
      </c>
      <c r="F268" s="27" t="s">
        <v>20</v>
      </c>
      <c r="G268" s="30">
        <v>6</v>
      </c>
      <c r="H268" s="11">
        <v>10.910400000000001</v>
      </c>
      <c r="I268" s="11">
        <v>54.324029343842376</v>
      </c>
      <c r="J268" s="12">
        <v>0.3</v>
      </c>
      <c r="K268" s="12" t="s">
        <v>18</v>
      </c>
      <c r="L268" s="12" t="s">
        <v>18</v>
      </c>
      <c r="M268" s="12">
        <v>0.6</v>
      </c>
      <c r="N268" s="17" t="s">
        <v>18</v>
      </c>
    </row>
    <row r="269" spans="1:14" ht="15.75" customHeight="1" x14ac:dyDescent="0.2">
      <c r="A269" s="5" t="s">
        <v>148</v>
      </c>
      <c r="B269" s="10">
        <v>320</v>
      </c>
      <c r="C269" s="10">
        <v>3</v>
      </c>
      <c r="D269" s="10">
        <v>10</v>
      </c>
      <c r="E269" s="27" t="s">
        <v>133</v>
      </c>
      <c r="F269" s="27" t="s">
        <v>20</v>
      </c>
      <c r="G269" s="30">
        <v>6</v>
      </c>
      <c r="H269" s="11">
        <v>11.295500000000001</v>
      </c>
      <c r="I269" s="11">
        <v>49.965103706896549</v>
      </c>
      <c r="J269" s="12">
        <v>0.8</v>
      </c>
      <c r="K269" s="12" t="s">
        <v>18</v>
      </c>
      <c r="L269" s="12" t="s">
        <v>18</v>
      </c>
      <c r="M269" s="12">
        <v>0.2</v>
      </c>
      <c r="N269" s="17" t="s">
        <v>18</v>
      </c>
    </row>
    <row r="270" spans="1:14" ht="15.75" customHeight="1" x14ac:dyDescent="0.2">
      <c r="A270" s="5" t="s">
        <v>148</v>
      </c>
      <c r="B270" s="10">
        <v>418</v>
      </c>
      <c r="C270" s="10">
        <v>4</v>
      </c>
      <c r="D270" s="10">
        <v>10</v>
      </c>
      <c r="E270" s="27" t="s">
        <v>133</v>
      </c>
      <c r="F270" s="27" t="s">
        <v>20</v>
      </c>
      <c r="G270" s="30">
        <v>6</v>
      </c>
      <c r="H270" s="11">
        <v>10.241999999999999</v>
      </c>
      <c r="I270" s="11">
        <v>47.134446098522169</v>
      </c>
      <c r="J270" s="12">
        <v>0.8</v>
      </c>
      <c r="K270" s="12" t="s">
        <v>18</v>
      </c>
      <c r="L270" s="12" t="s">
        <v>18</v>
      </c>
      <c r="M270" s="12">
        <v>0.8</v>
      </c>
      <c r="N270" s="17" t="s">
        <v>18</v>
      </c>
    </row>
    <row r="271" spans="1:14" ht="15.75" customHeight="1" x14ac:dyDescent="0.2">
      <c r="A271" s="5" t="s">
        <v>148</v>
      </c>
      <c r="B271" s="10">
        <v>104</v>
      </c>
      <c r="C271" s="10">
        <v>1</v>
      </c>
      <c r="D271" s="10">
        <v>11</v>
      </c>
      <c r="E271" s="27" t="s">
        <v>134</v>
      </c>
      <c r="F271" s="27" t="s">
        <v>20</v>
      </c>
      <c r="G271" s="30" t="s">
        <v>135</v>
      </c>
      <c r="H271" s="11">
        <v>10.208</v>
      </c>
      <c r="I271" s="11">
        <v>61.763626246305421</v>
      </c>
      <c r="J271" s="12">
        <v>1</v>
      </c>
      <c r="K271" s="12" t="s">
        <v>18</v>
      </c>
      <c r="L271" s="12" t="s">
        <v>18</v>
      </c>
      <c r="M271" s="12">
        <v>0.4</v>
      </c>
      <c r="N271" s="17" t="s">
        <v>18</v>
      </c>
    </row>
    <row r="272" spans="1:14" ht="15.75" customHeight="1" x14ac:dyDescent="0.2">
      <c r="A272" s="5" t="s">
        <v>148</v>
      </c>
      <c r="B272" s="10">
        <v>218</v>
      </c>
      <c r="C272" s="10">
        <v>2</v>
      </c>
      <c r="D272" s="10">
        <v>11</v>
      </c>
      <c r="E272" s="27" t="s">
        <v>134</v>
      </c>
      <c r="F272" s="27" t="s">
        <v>20</v>
      </c>
      <c r="G272" s="30" t="s">
        <v>135</v>
      </c>
      <c r="H272" s="11">
        <v>10.2728</v>
      </c>
      <c r="I272" s="11">
        <v>47.546133875862076</v>
      </c>
      <c r="J272" s="12">
        <v>0.6</v>
      </c>
      <c r="K272" s="12" t="s">
        <v>18</v>
      </c>
      <c r="L272" s="12" t="s">
        <v>18</v>
      </c>
      <c r="M272" s="12">
        <v>0.6</v>
      </c>
      <c r="N272" s="17" t="s">
        <v>18</v>
      </c>
    </row>
    <row r="273" spans="1:14" ht="15.75" customHeight="1" x14ac:dyDescent="0.2">
      <c r="A273" s="5" t="s">
        <v>148</v>
      </c>
      <c r="B273" s="10">
        <v>322</v>
      </c>
      <c r="C273" s="10">
        <v>3</v>
      </c>
      <c r="D273" s="10">
        <v>11</v>
      </c>
      <c r="E273" s="27" t="s">
        <v>134</v>
      </c>
      <c r="F273" s="27" t="s">
        <v>20</v>
      </c>
      <c r="G273" s="30" t="s">
        <v>135</v>
      </c>
      <c r="H273" s="11">
        <v>11.2464</v>
      </c>
      <c r="I273" s="11">
        <v>53.748830392118244</v>
      </c>
      <c r="J273" s="12">
        <v>0.7</v>
      </c>
      <c r="K273" s="12" t="s">
        <v>18</v>
      </c>
      <c r="L273" s="12" t="s">
        <v>18</v>
      </c>
      <c r="M273" s="12">
        <v>0.4</v>
      </c>
      <c r="N273" s="17" t="s">
        <v>18</v>
      </c>
    </row>
    <row r="274" spans="1:14" ht="15.75" customHeight="1" x14ac:dyDescent="0.2">
      <c r="A274" s="5" t="s">
        <v>148</v>
      </c>
      <c r="B274" s="10">
        <v>405</v>
      </c>
      <c r="C274" s="10">
        <v>4</v>
      </c>
      <c r="D274" s="10">
        <v>11</v>
      </c>
      <c r="E274" s="27" t="s">
        <v>134</v>
      </c>
      <c r="F274" s="27" t="s">
        <v>20</v>
      </c>
      <c r="G274" s="30" t="s">
        <v>135</v>
      </c>
      <c r="H274" s="11">
        <v>9.4192</v>
      </c>
      <c r="I274" s="11">
        <v>49.618198912315265</v>
      </c>
      <c r="J274" s="12">
        <v>0.3</v>
      </c>
      <c r="K274" s="12" t="s">
        <v>18</v>
      </c>
      <c r="L274" s="12" t="s">
        <v>18</v>
      </c>
      <c r="M274" s="12">
        <v>0.8</v>
      </c>
      <c r="N274" s="17" t="s">
        <v>18</v>
      </c>
    </row>
    <row r="275" spans="1:14" ht="15.75" customHeight="1" x14ac:dyDescent="0.2">
      <c r="A275" s="5" t="s">
        <v>148</v>
      </c>
      <c r="B275" s="10">
        <v>122</v>
      </c>
      <c r="C275" s="10">
        <v>1</v>
      </c>
      <c r="D275" s="10">
        <v>12</v>
      </c>
      <c r="E275" s="27" t="s">
        <v>136</v>
      </c>
      <c r="F275" s="27" t="s">
        <v>20</v>
      </c>
      <c r="G275" s="30" t="s">
        <v>56</v>
      </c>
      <c r="H275" s="11">
        <v>10.4564</v>
      </c>
      <c r="I275" s="11">
        <v>57.856634238423652</v>
      </c>
      <c r="J275" s="12">
        <v>0.9</v>
      </c>
      <c r="K275" s="12" t="s">
        <v>18</v>
      </c>
      <c r="L275" s="12" t="s">
        <v>18</v>
      </c>
      <c r="M275" s="12">
        <v>0.4</v>
      </c>
      <c r="N275" s="17" t="s">
        <v>18</v>
      </c>
    </row>
    <row r="276" spans="1:14" ht="15.75" customHeight="1" x14ac:dyDescent="0.2">
      <c r="A276" s="5" t="s">
        <v>148</v>
      </c>
      <c r="B276" s="10">
        <v>210</v>
      </c>
      <c r="C276" s="10">
        <v>2</v>
      </c>
      <c r="D276" s="10">
        <v>12</v>
      </c>
      <c r="E276" s="27" t="s">
        <v>136</v>
      </c>
      <c r="F276" s="27" t="s">
        <v>20</v>
      </c>
      <c r="G276" s="30" t="s">
        <v>56</v>
      </c>
      <c r="H276" s="11">
        <v>9.8308</v>
      </c>
      <c r="I276" s="11">
        <v>63.95794634482759</v>
      </c>
      <c r="J276" s="12">
        <v>0.8</v>
      </c>
      <c r="K276" s="12" t="s">
        <v>18</v>
      </c>
      <c r="L276" s="12" t="s">
        <v>18</v>
      </c>
      <c r="M276" s="12">
        <v>0.5</v>
      </c>
      <c r="N276" s="17" t="s">
        <v>18</v>
      </c>
    </row>
    <row r="277" spans="1:14" ht="15.75" customHeight="1" x14ac:dyDescent="0.2">
      <c r="A277" s="5" t="s">
        <v>148</v>
      </c>
      <c r="B277" s="10">
        <v>308</v>
      </c>
      <c r="C277" s="10">
        <v>3</v>
      </c>
      <c r="D277" s="10">
        <v>12</v>
      </c>
      <c r="E277" s="27" t="s">
        <v>136</v>
      </c>
      <c r="F277" s="27" t="s">
        <v>20</v>
      </c>
      <c r="G277" s="30" t="s">
        <v>56</v>
      </c>
      <c r="H277" s="11">
        <v>10.5036</v>
      </c>
      <c r="I277" s="11">
        <v>63.213996620689649</v>
      </c>
      <c r="J277" s="12">
        <v>0.6</v>
      </c>
      <c r="K277" s="12" t="s">
        <v>18</v>
      </c>
      <c r="L277" s="12" t="s">
        <v>18</v>
      </c>
      <c r="M277" s="12">
        <v>0.5</v>
      </c>
      <c r="N277" s="17" t="s">
        <v>18</v>
      </c>
    </row>
    <row r="278" spans="1:14" ht="15.75" customHeight="1" x14ac:dyDescent="0.2">
      <c r="A278" s="5" t="s">
        <v>148</v>
      </c>
      <c r="B278" s="10">
        <v>414</v>
      </c>
      <c r="C278" s="10">
        <v>4</v>
      </c>
      <c r="D278" s="10">
        <v>12</v>
      </c>
      <c r="E278" s="27" t="s">
        <v>136</v>
      </c>
      <c r="F278" s="27" t="s">
        <v>20</v>
      </c>
      <c r="G278" s="30" t="s">
        <v>56</v>
      </c>
      <c r="H278" s="11">
        <v>9.8140000000000001</v>
      </c>
      <c r="I278" s="11">
        <v>56.390240364532033</v>
      </c>
      <c r="J278" s="12">
        <v>0.6</v>
      </c>
      <c r="K278" s="12" t="s">
        <v>18</v>
      </c>
      <c r="L278" s="12" t="s">
        <v>18</v>
      </c>
      <c r="M278" s="12">
        <v>0.8</v>
      </c>
      <c r="N278" s="17" t="s">
        <v>18</v>
      </c>
    </row>
    <row r="279" spans="1:14" ht="15.75" customHeight="1" x14ac:dyDescent="0.2">
      <c r="A279" s="5" t="s">
        <v>148</v>
      </c>
      <c r="B279" s="10">
        <v>108</v>
      </c>
      <c r="C279" s="10">
        <v>1</v>
      </c>
      <c r="D279" s="10">
        <v>13</v>
      </c>
      <c r="E279" s="27" t="s">
        <v>137</v>
      </c>
      <c r="F279" s="27" t="s">
        <v>138</v>
      </c>
      <c r="G279" s="30">
        <v>8.6</v>
      </c>
      <c r="H279" s="11">
        <v>10.048399999999999</v>
      </c>
      <c r="I279" s="11">
        <v>58.656419203940885</v>
      </c>
      <c r="J279" s="12">
        <v>1</v>
      </c>
      <c r="K279" s="12" t="s">
        <v>18</v>
      </c>
      <c r="L279" s="12" t="s">
        <v>18</v>
      </c>
      <c r="M279" s="12">
        <v>0.4</v>
      </c>
      <c r="N279" s="17" t="s">
        <v>18</v>
      </c>
    </row>
    <row r="280" spans="1:14" ht="15.75" customHeight="1" x14ac:dyDescent="0.2">
      <c r="A280" s="5" t="s">
        <v>148</v>
      </c>
      <c r="B280" s="10">
        <v>203</v>
      </c>
      <c r="C280" s="10">
        <v>2</v>
      </c>
      <c r="D280" s="10">
        <v>13</v>
      </c>
      <c r="E280" s="27" t="s">
        <v>137</v>
      </c>
      <c r="F280" s="27" t="s">
        <v>138</v>
      </c>
      <c r="G280" s="30">
        <v>8.6</v>
      </c>
      <c r="H280" s="11">
        <v>9.9108000000000001</v>
      </c>
      <c r="I280" s="11">
        <v>47.684257938916261</v>
      </c>
      <c r="J280" s="12">
        <v>0.6</v>
      </c>
      <c r="K280" s="12" t="s">
        <v>18</v>
      </c>
      <c r="L280" s="12" t="s">
        <v>18</v>
      </c>
      <c r="M280" s="12">
        <v>0.9</v>
      </c>
      <c r="N280" s="17" t="s">
        <v>18</v>
      </c>
    </row>
    <row r="281" spans="1:14" ht="15.75" customHeight="1" x14ac:dyDescent="0.2">
      <c r="A281" s="5" t="s">
        <v>148</v>
      </c>
      <c r="B281" s="10">
        <v>303</v>
      </c>
      <c r="C281" s="10">
        <v>3</v>
      </c>
      <c r="D281" s="10">
        <v>13</v>
      </c>
      <c r="E281" s="27" t="s">
        <v>137</v>
      </c>
      <c r="F281" s="27" t="s">
        <v>138</v>
      </c>
      <c r="G281" s="30">
        <v>8.6</v>
      </c>
      <c r="H281" s="11">
        <v>9.6732000000000014</v>
      </c>
      <c r="I281" s="11">
        <v>48.779141757635465</v>
      </c>
      <c r="J281" s="12">
        <v>0.4</v>
      </c>
      <c r="K281" s="12" t="s">
        <v>18</v>
      </c>
      <c r="L281" s="12" t="s">
        <v>18</v>
      </c>
      <c r="M281" s="12">
        <v>0.5</v>
      </c>
      <c r="N281" s="17" t="s">
        <v>18</v>
      </c>
    </row>
    <row r="282" spans="1:14" ht="15.75" customHeight="1" x14ac:dyDescent="0.2">
      <c r="A282" s="5" t="s">
        <v>148</v>
      </c>
      <c r="B282" s="10">
        <v>411</v>
      </c>
      <c r="C282" s="10">
        <v>4</v>
      </c>
      <c r="D282" s="10">
        <v>13</v>
      </c>
      <c r="E282" s="27" t="s">
        <v>137</v>
      </c>
      <c r="F282" s="27" t="s">
        <v>138</v>
      </c>
      <c r="G282" s="30">
        <v>8.6</v>
      </c>
      <c r="H282" s="11">
        <v>9.9471999999999987</v>
      </c>
      <c r="I282" s="11">
        <v>47.879698569458128</v>
      </c>
      <c r="J282" s="12">
        <v>0.6</v>
      </c>
      <c r="K282" s="12" t="s">
        <v>18</v>
      </c>
      <c r="L282" s="12" t="s">
        <v>18</v>
      </c>
      <c r="M282" s="12">
        <v>0.5</v>
      </c>
      <c r="N282" s="17" t="s">
        <v>18</v>
      </c>
    </row>
    <row r="283" spans="1:14" ht="15.75" customHeight="1" x14ac:dyDescent="0.2">
      <c r="A283" s="5" t="s">
        <v>148</v>
      </c>
      <c r="B283" s="10">
        <v>121</v>
      </c>
      <c r="C283" s="10">
        <v>1</v>
      </c>
      <c r="D283" s="10">
        <v>14</v>
      </c>
      <c r="E283" s="27" t="s">
        <v>139</v>
      </c>
      <c r="F283" s="27" t="s">
        <v>138</v>
      </c>
      <c r="G283" s="30">
        <v>6.4</v>
      </c>
      <c r="H283" s="11">
        <v>10.5656</v>
      </c>
      <c r="I283" s="11">
        <v>60.824643834482764</v>
      </c>
      <c r="J283" s="12">
        <v>0.4</v>
      </c>
      <c r="K283" s="12" t="s">
        <v>18</v>
      </c>
      <c r="L283" s="12" t="s">
        <v>18</v>
      </c>
      <c r="M283" s="12">
        <v>0.9</v>
      </c>
      <c r="N283" s="17" t="s">
        <v>18</v>
      </c>
    </row>
    <row r="284" spans="1:14" ht="15.75" customHeight="1" x14ac:dyDescent="0.2">
      <c r="A284" s="5" t="s">
        <v>148</v>
      </c>
      <c r="B284" s="10">
        <v>220</v>
      </c>
      <c r="C284" s="10">
        <v>2</v>
      </c>
      <c r="D284" s="10">
        <v>14</v>
      </c>
      <c r="E284" s="27" t="s">
        <v>139</v>
      </c>
      <c r="F284" s="27" t="s">
        <v>138</v>
      </c>
      <c r="G284" s="30">
        <v>6.4</v>
      </c>
      <c r="H284" s="11">
        <v>11.174100000000001</v>
      </c>
      <c r="I284" s="11">
        <v>57.816472013793117</v>
      </c>
      <c r="J284" s="12">
        <v>0.9</v>
      </c>
      <c r="K284" s="12" t="s">
        <v>18</v>
      </c>
      <c r="L284" s="12" t="s">
        <v>18</v>
      </c>
      <c r="M284" s="12">
        <v>0.8</v>
      </c>
      <c r="N284" s="17" t="s">
        <v>18</v>
      </c>
    </row>
    <row r="285" spans="1:14" ht="15.75" customHeight="1" x14ac:dyDescent="0.2">
      <c r="A285" s="5" t="s">
        <v>148</v>
      </c>
      <c r="B285" s="10">
        <v>302</v>
      </c>
      <c r="C285" s="10">
        <v>3</v>
      </c>
      <c r="D285" s="10">
        <v>14</v>
      </c>
      <c r="E285" s="27" t="s">
        <v>139</v>
      </c>
      <c r="F285" s="27" t="s">
        <v>138</v>
      </c>
      <c r="G285" s="30">
        <v>6.4</v>
      </c>
      <c r="H285" s="11">
        <v>10.4908</v>
      </c>
      <c r="I285" s="11">
        <v>60.395340602955656</v>
      </c>
      <c r="J285" s="12">
        <v>0.8</v>
      </c>
      <c r="K285" s="12" t="s">
        <v>18</v>
      </c>
      <c r="L285" s="12" t="s">
        <v>18</v>
      </c>
      <c r="M285" s="12">
        <v>0</v>
      </c>
      <c r="N285" s="17" t="s">
        <v>18</v>
      </c>
    </row>
    <row r="286" spans="1:14" ht="15.75" customHeight="1" x14ac:dyDescent="0.2">
      <c r="A286" s="5" t="s">
        <v>148</v>
      </c>
      <c r="B286" s="10">
        <v>412</v>
      </c>
      <c r="C286" s="10">
        <v>4</v>
      </c>
      <c r="D286" s="10">
        <v>14</v>
      </c>
      <c r="E286" s="27" t="s">
        <v>139</v>
      </c>
      <c r="F286" s="27" t="s">
        <v>138</v>
      </c>
      <c r="G286" s="30">
        <v>6.4</v>
      </c>
      <c r="H286" s="11">
        <v>9.8255999999999997</v>
      </c>
      <c r="I286" s="11">
        <v>63.316643483743839</v>
      </c>
      <c r="J286" s="12">
        <v>1.3</v>
      </c>
      <c r="K286" s="12" t="s">
        <v>18</v>
      </c>
      <c r="L286" s="12" t="s">
        <v>18</v>
      </c>
      <c r="M286" s="12">
        <v>0.5</v>
      </c>
      <c r="N286" s="17" t="s">
        <v>18</v>
      </c>
    </row>
    <row r="287" spans="1:14" ht="15.75" customHeight="1" x14ac:dyDescent="0.2">
      <c r="A287" s="5" t="s">
        <v>148</v>
      </c>
      <c r="B287" s="10">
        <v>102</v>
      </c>
      <c r="C287" s="10">
        <v>1</v>
      </c>
      <c r="D287" s="10">
        <v>15</v>
      </c>
      <c r="E287" s="27" t="s">
        <v>140</v>
      </c>
      <c r="F287" s="27" t="s">
        <v>138</v>
      </c>
      <c r="G287" s="30" t="s">
        <v>141</v>
      </c>
      <c r="H287" s="11">
        <v>9.8403999999999989</v>
      </c>
      <c r="I287" s="11">
        <v>60.028084025615762</v>
      </c>
      <c r="J287" s="12">
        <v>0.8</v>
      </c>
      <c r="K287" s="12" t="s">
        <v>18</v>
      </c>
      <c r="L287" s="12" t="s">
        <v>18</v>
      </c>
      <c r="M287" s="12">
        <v>0.6</v>
      </c>
      <c r="N287" s="17" t="s">
        <v>18</v>
      </c>
    </row>
    <row r="288" spans="1:14" ht="15.75" customHeight="1" x14ac:dyDescent="0.2">
      <c r="A288" s="5" t="s">
        <v>148</v>
      </c>
      <c r="B288" s="10">
        <v>214</v>
      </c>
      <c r="C288" s="10">
        <v>2</v>
      </c>
      <c r="D288" s="10">
        <v>15</v>
      </c>
      <c r="E288" s="27" t="s">
        <v>140</v>
      </c>
      <c r="F288" s="27" t="s">
        <v>138</v>
      </c>
      <c r="G288" s="30" t="s">
        <v>141</v>
      </c>
      <c r="H288" s="11">
        <v>10.703200000000001</v>
      </c>
      <c r="I288" s="11">
        <v>54.769730399999993</v>
      </c>
      <c r="J288" s="12">
        <v>1.1000000000000001</v>
      </c>
      <c r="K288" s="12" t="s">
        <v>18</v>
      </c>
      <c r="L288" s="12" t="s">
        <v>18</v>
      </c>
      <c r="M288" s="12">
        <v>0.3</v>
      </c>
      <c r="N288" s="17" t="s">
        <v>18</v>
      </c>
    </row>
    <row r="289" spans="1:14" ht="15.75" customHeight="1" x14ac:dyDescent="0.2">
      <c r="A289" s="5" t="s">
        <v>148</v>
      </c>
      <c r="B289" s="10">
        <v>307</v>
      </c>
      <c r="C289" s="10">
        <v>3</v>
      </c>
      <c r="D289" s="10">
        <v>15</v>
      </c>
      <c r="E289" s="27" t="s">
        <v>140</v>
      </c>
      <c r="F289" s="27" t="s">
        <v>138</v>
      </c>
      <c r="G289" s="30" t="s">
        <v>141</v>
      </c>
      <c r="H289" s="11">
        <v>10.766</v>
      </c>
      <c r="I289" s="11">
        <v>56.326874512315271</v>
      </c>
      <c r="J289" s="12">
        <v>0.2</v>
      </c>
      <c r="K289" s="12" t="s">
        <v>18</v>
      </c>
      <c r="L289" s="12" t="s">
        <v>18</v>
      </c>
      <c r="M289" s="12">
        <v>0.9</v>
      </c>
      <c r="N289" s="17" t="s">
        <v>18</v>
      </c>
    </row>
    <row r="290" spans="1:14" ht="15.75" customHeight="1" x14ac:dyDescent="0.2">
      <c r="A290" s="5" t="s">
        <v>148</v>
      </c>
      <c r="B290" s="10">
        <v>403</v>
      </c>
      <c r="C290" s="10">
        <v>4</v>
      </c>
      <c r="D290" s="10">
        <v>15</v>
      </c>
      <c r="E290" s="27" t="s">
        <v>140</v>
      </c>
      <c r="F290" s="27" t="s">
        <v>138</v>
      </c>
      <c r="G290" s="30" t="s">
        <v>141</v>
      </c>
      <c r="H290" s="11">
        <v>9.5215999999999994</v>
      </c>
      <c r="I290" s="11">
        <v>43.090449426600983</v>
      </c>
      <c r="J290" s="12">
        <v>0.3</v>
      </c>
      <c r="K290" s="12" t="s">
        <v>18</v>
      </c>
      <c r="L290" s="12" t="s">
        <v>18</v>
      </c>
      <c r="M290" s="12">
        <v>0.4</v>
      </c>
      <c r="N290" s="17" t="s">
        <v>18</v>
      </c>
    </row>
    <row r="291" spans="1:14" ht="15.75" customHeight="1" x14ac:dyDescent="0.2">
      <c r="A291" s="5" t="s">
        <v>148</v>
      </c>
      <c r="B291" s="10">
        <v>107</v>
      </c>
      <c r="C291" s="10">
        <v>1</v>
      </c>
      <c r="D291" s="10">
        <v>16</v>
      </c>
      <c r="E291" s="27" t="s">
        <v>142</v>
      </c>
      <c r="F291" s="27" t="s">
        <v>47</v>
      </c>
      <c r="G291" s="30">
        <v>4</v>
      </c>
      <c r="H291" s="11">
        <v>10.3916</v>
      </c>
      <c r="I291" s="11">
        <v>58.005327144827582</v>
      </c>
      <c r="J291" s="12">
        <v>0.9</v>
      </c>
      <c r="K291" s="12" t="s">
        <v>18</v>
      </c>
      <c r="L291" s="12" t="s">
        <v>18</v>
      </c>
      <c r="M291" s="12">
        <v>0.6</v>
      </c>
      <c r="N291" s="17" t="s">
        <v>18</v>
      </c>
    </row>
    <row r="292" spans="1:14" ht="15.75" customHeight="1" x14ac:dyDescent="0.2">
      <c r="A292" s="5" t="s">
        <v>148</v>
      </c>
      <c r="B292" s="10">
        <v>219</v>
      </c>
      <c r="C292" s="10">
        <v>2</v>
      </c>
      <c r="D292" s="10">
        <v>16</v>
      </c>
      <c r="E292" s="27" t="s">
        <v>142</v>
      </c>
      <c r="F292" s="27" t="s">
        <v>47</v>
      </c>
      <c r="G292" s="30">
        <v>4</v>
      </c>
      <c r="H292" s="11">
        <v>10.9305</v>
      </c>
      <c r="I292" s="11">
        <v>60.895018209359613</v>
      </c>
      <c r="J292" s="12">
        <v>0.6</v>
      </c>
      <c r="K292" s="12" t="s">
        <v>18</v>
      </c>
      <c r="L292" s="12" t="s">
        <v>18</v>
      </c>
      <c r="M292" s="12">
        <v>0.2</v>
      </c>
      <c r="N292" s="17" t="s">
        <v>18</v>
      </c>
    </row>
    <row r="293" spans="1:14" ht="15.75" customHeight="1" x14ac:dyDescent="0.2">
      <c r="A293" s="5" t="s">
        <v>148</v>
      </c>
      <c r="B293" s="10">
        <v>304</v>
      </c>
      <c r="C293" s="10">
        <v>3</v>
      </c>
      <c r="D293" s="10">
        <v>16</v>
      </c>
      <c r="E293" s="27" t="s">
        <v>142</v>
      </c>
      <c r="F293" s="27" t="s">
        <v>47</v>
      </c>
      <c r="G293" s="30">
        <v>4</v>
      </c>
      <c r="H293" s="11">
        <v>9.8640000000000008</v>
      </c>
      <c r="I293" s="11">
        <v>54.263648078817731</v>
      </c>
      <c r="J293" s="12">
        <v>0.5</v>
      </c>
      <c r="K293" s="12" t="s">
        <v>18</v>
      </c>
      <c r="L293" s="12" t="s">
        <v>18</v>
      </c>
      <c r="M293" s="12">
        <v>0.5</v>
      </c>
      <c r="N293" s="17" t="s">
        <v>18</v>
      </c>
    </row>
    <row r="294" spans="1:14" ht="15.75" customHeight="1" x14ac:dyDescent="0.2">
      <c r="A294" s="5" t="s">
        <v>148</v>
      </c>
      <c r="B294" s="10">
        <v>404</v>
      </c>
      <c r="C294" s="10">
        <v>4</v>
      </c>
      <c r="D294" s="10">
        <v>16</v>
      </c>
      <c r="E294" s="27" t="s">
        <v>142</v>
      </c>
      <c r="F294" s="27" t="s">
        <v>47</v>
      </c>
      <c r="G294" s="30">
        <v>4</v>
      </c>
      <c r="H294" s="11">
        <v>9.36</v>
      </c>
      <c r="I294" s="11">
        <v>56.566057536945806</v>
      </c>
      <c r="J294" s="12">
        <v>1</v>
      </c>
      <c r="K294" s="12" t="s">
        <v>18</v>
      </c>
      <c r="L294" s="12" t="s">
        <v>18</v>
      </c>
      <c r="M294" s="12">
        <v>0.9</v>
      </c>
      <c r="N294" s="17" t="s">
        <v>18</v>
      </c>
    </row>
    <row r="295" spans="1:14" ht="15.75" customHeight="1" x14ac:dyDescent="0.2">
      <c r="A295" s="5" t="s">
        <v>148</v>
      </c>
      <c r="B295" s="10">
        <v>118</v>
      </c>
      <c r="C295" s="10">
        <v>1</v>
      </c>
      <c r="D295" s="10">
        <v>17</v>
      </c>
      <c r="E295" s="27" t="s">
        <v>143</v>
      </c>
      <c r="F295" s="27" t="s">
        <v>144</v>
      </c>
      <c r="G295" s="30" t="s">
        <v>145</v>
      </c>
      <c r="H295" s="11">
        <v>10.5968</v>
      </c>
      <c r="I295" s="11">
        <v>55.740913355665036</v>
      </c>
      <c r="J295" s="12">
        <v>0.9</v>
      </c>
      <c r="K295" s="12" t="s">
        <v>18</v>
      </c>
      <c r="L295" s="12" t="s">
        <v>18</v>
      </c>
      <c r="M295" s="12">
        <v>0.7</v>
      </c>
      <c r="N295" s="17" t="s">
        <v>18</v>
      </c>
    </row>
    <row r="296" spans="1:14" ht="15.75" customHeight="1" x14ac:dyDescent="0.2">
      <c r="A296" s="5" t="s">
        <v>148</v>
      </c>
      <c r="B296" s="10">
        <v>213</v>
      </c>
      <c r="C296" s="10">
        <v>2</v>
      </c>
      <c r="D296" s="10">
        <v>17</v>
      </c>
      <c r="E296" s="27" t="s">
        <v>143</v>
      </c>
      <c r="F296" s="27" t="s">
        <v>144</v>
      </c>
      <c r="G296" s="30" t="s">
        <v>145</v>
      </c>
      <c r="H296" s="11">
        <v>10.2248</v>
      </c>
      <c r="I296" s="11">
        <v>58.380856784236457</v>
      </c>
      <c r="J296" s="12">
        <v>1.4</v>
      </c>
      <c r="K296" s="12" t="s">
        <v>18</v>
      </c>
      <c r="L296" s="12" t="s">
        <v>18</v>
      </c>
      <c r="M296" s="12">
        <v>0.9</v>
      </c>
      <c r="N296" s="17" t="s">
        <v>18</v>
      </c>
    </row>
    <row r="297" spans="1:14" ht="15.75" customHeight="1" x14ac:dyDescent="0.2">
      <c r="A297" s="5" t="s">
        <v>148</v>
      </c>
      <c r="B297" s="10">
        <v>420</v>
      </c>
      <c r="C297" s="10">
        <v>4</v>
      </c>
      <c r="D297" s="10">
        <v>17</v>
      </c>
      <c r="E297" s="27" t="s">
        <v>143</v>
      </c>
      <c r="F297" s="27" t="s">
        <v>144</v>
      </c>
      <c r="G297" s="30" t="s">
        <v>145</v>
      </c>
      <c r="H297" s="11">
        <v>11.104199999999999</v>
      </c>
      <c r="I297" s="11">
        <v>48.695192434482756</v>
      </c>
      <c r="J297" s="12">
        <v>0.6</v>
      </c>
      <c r="K297" s="12" t="s">
        <v>18</v>
      </c>
      <c r="L297" s="12" t="s">
        <v>18</v>
      </c>
      <c r="M297" s="12">
        <v>0.7</v>
      </c>
      <c r="N297" s="17" t="s">
        <v>18</v>
      </c>
    </row>
    <row r="298" spans="1:14" ht="15.75" customHeight="1" x14ac:dyDescent="0.2">
      <c r="A298" s="5" t="s">
        <v>148</v>
      </c>
      <c r="B298" s="10">
        <v>116</v>
      </c>
      <c r="C298" s="10">
        <v>1</v>
      </c>
      <c r="D298" s="10">
        <v>18</v>
      </c>
      <c r="E298" s="27" t="s">
        <v>146</v>
      </c>
      <c r="F298" s="27" t="s">
        <v>91</v>
      </c>
      <c r="G298" s="30">
        <v>10</v>
      </c>
      <c r="H298" s="11">
        <v>10.422800000000001</v>
      </c>
      <c r="I298" s="11">
        <v>57.291017771428571</v>
      </c>
      <c r="J298" s="12">
        <v>0.5</v>
      </c>
      <c r="K298" s="12" t="s">
        <v>18</v>
      </c>
      <c r="L298" s="12" t="s">
        <v>18</v>
      </c>
      <c r="M298" s="12">
        <v>0.1</v>
      </c>
      <c r="N298" s="17" t="s">
        <v>18</v>
      </c>
    </row>
    <row r="299" spans="1:14" ht="15.75" customHeight="1" x14ac:dyDescent="0.2">
      <c r="A299" s="5" t="s">
        <v>148</v>
      </c>
      <c r="B299" s="10">
        <v>211</v>
      </c>
      <c r="C299" s="10">
        <v>2</v>
      </c>
      <c r="D299" s="10">
        <v>18</v>
      </c>
      <c r="E299" s="27" t="s">
        <v>146</v>
      </c>
      <c r="F299" s="27" t="s">
        <v>91</v>
      </c>
      <c r="G299" s="30">
        <v>10</v>
      </c>
      <c r="H299" s="11">
        <v>10.4968</v>
      </c>
      <c r="I299" s="11">
        <v>54.256134396059117</v>
      </c>
      <c r="J299" s="12">
        <v>0.7</v>
      </c>
      <c r="K299" s="12" t="s">
        <v>18</v>
      </c>
      <c r="L299" s="12" t="s">
        <v>18</v>
      </c>
      <c r="M299" s="12">
        <v>0.7</v>
      </c>
      <c r="N299" s="17" t="s">
        <v>18</v>
      </c>
    </row>
    <row r="300" spans="1:14" ht="15.75" customHeight="1" x14ac:dyDescent="0.2">
      <c r="A300" s="5" t="s">
        <v>148</v>
      </c>
      <c r="B300" s="10">
        <v>310</v>
      </c>
      <c r="C300" s="10">
        <v>3</v>
      </c>
      <c r="D300" s="10">
        <v>18</v>
      </c>
      <c r="E300" s="27" t="s">
        <v>146</v>
      </c>
      <c r="F300" s="27" t="s">
        <v>91</v>
      </c>
      <c r="G300" s="30">
        <v>10</v>
      </c>
      <c r="H300" s="11">
        <v>11.193499999999998</v>
      </c>
      <c r="I300" s="11">
        <v>67.596620495073893</v>
      </c>
      <c r="J300" s="12">
        <v>0.2</v>
      </c>
      <c r="K300" s="12" t="s">
        <v>18</v>
      </c>
      <c r="L300" s="12" t="s">
        <v>18</v>
      </c>
      <c r="M300" s="12">
        <v>0.4</v>
      </c>
      <c r="N300" s="17" t="s">
        <v>18</v>
      </c>
    </row>
    <row r="301" spans="1:14" ht="15.75" customHeight="1" x14ac:dyDescent="0.2">
      <c r="A301" s="5" t="s">
        <v>148</v>
      </c>
      <c r="B301" s="10">
        <v>409</v>
      </c>
      <c r="C301" s="10">
        <v>4</v>
      </c>
      <c r="D301" s="10">
        <v>18</v>
      </c>
      <c r="E301" s="27" t="s">
        <v>146</v>
      </c>
      <c r="F301" s="27" t="s">
        <v>91</v>
      </c>
      <c r="G301" s="30">
        <v>10</v>
      </c>
      <c r="H301" s="11">
        <v>10.792899999999999</v>
      </c>
      <c r="I301" s="11">
        <v>50.248206155172412</v>
      </c>
      <c r="J301" s="12">
        <v>0.9</v>
      </c>
      <c r="K301" s="12" t="s">
        <v>18</v>
      </c>
      <c r="L301" s="12" t="s">
        <v>18</v>
      </c>
      <c r="M301" s="12">
        <v>0.3</v>
      </c>
      <c r="N301" s="17" t="s">
        <v>18</v>
      </c>
    </row>
    <row r="302" spans="1:14" ht="15.75" customHeight="1" x14ac:dyDescent="0.2">
      <c r="A302" s="5" t="s">
        <v>148</v>
      </c>
      <c r="B302" s="10">
        <v>103</v>
      </c>
      <c r="C302" s="10">
        <v>1</v>
      </c>
      <c r="D302" s="10">
        <v>23</v>
      </c>
      <c r="E302" s="27" t="s">
        <v>147</v>
      </c>
      <c r="F302" s="27" t="s">
        <v>130</v>
      </c>
      <c r="G302" s="30">
        <v>5</v>
      </c>
      <c r="H302" s="11">
        <v>9.8556000000000008</v>
      </c>
      <c r="I302" s="11">
        <v>58.191096597044343</v>
      </c>
      <c r="J302" s="12">
        <v>0.8</v>
      </c>
      <c r="K302" s="12" t="s">
        <v>18</v>
      </c>
      <c r="L302" s="12" t="s">
        <v>18</v>
      </c>
      <c r="M302" s="12">
        <v>0.5</v>
      </c>
      <c r="N302" s="17" t="s">
        <v>18</v>
      </c>
    </row>
    <row r="303" spans="1:14" ht="15.75" customHeight="1" x14ac:dyDescent="0.2">
      <c r="A303" s="5" t="s">
        <v>148</v>
      </c>
      <c r="B303" s="10">
        <v>212</v>
      </c>
      <c r="C303" s="10">
        <v>2</v>
      </c>
      <c r="D303" s="10">
        <v>23</v>
      </c>
      <c r="E303" s="27" t="s">
        <v>147</v>
      </c>
      <c r="F303" s="27" t="s">
        <v>130</v>
      </c>
      <c r="G303" s="30">
        <v>5</v>
      </c>
      <c r="H303" s="11">
        <v>10.143600000000001</v>
      </c>
      <c r="I303" s="11">
        <v>63.254036533990138</v>
      </c>
      <c r="J303" s="12">
        <v>0.5</v>
      </c>
      <c r="K303" s="12" t="s">
        <v>18</v>
      </c>
      <c r="L303" s="12" t="s">
        <v>18</v>
      </c>
      <c r="M303" s="12">
        <v>0.5</v>
      </c>
      <c r="N303" s="17" t="s">
        <v>18</v>
      </c>
    </row>
    <row r="304" spans="1:14" ht="15.75" customHeight="1" x14ac:dyDescent="0.2">
      <c r="A304" s="5" t="s">
        <v>148</v>
      </c>
      <c r="B304" s="10">
        <v>314</v>
      </c>
      <c r="C304" s="10">
        <v>3</v>
      </c>
      <c r="D304" s="10">
        <v>23</v>
      </c>
      <c r="E304" s="27" t="s">
        <v>147</v>
      </c>
      <c r="F304" s="27" t="s">
        <v>130</v>
      </c>
      <c r="G304" s="30">
        <v>5</v>
      </c>
      <c r="H304" s="11">
        <v>10.116</v>
      </c>
      <c r="I304" s="11">
        <v>58.826642719211826</v>
      </c>
      <c r="J304" s="12">
        <v>1.1000000000000001</v>
      </c>
      <c r="K304" s="12" t="s">
        <v>18</v>
      </c>
      <c r="L304" s="12" t="s">
        <v>18</v>
      </c>
      <c r="M304" s="12">
        <v>0.6</v>
      </c>
      <c r="N304" s="17" t="s">
        <v>18</v>
      </c>
    </row>
    <row r="305" spans="1:14" ht="15.75" customHeight="1" x14ac:dyDescent="0.2">
      <c r="A305" s="5" t="s">
        <v>148</v>
      </c>
      <c r="B305" s="10">
        <v>408</v>
      </c>
      <c r="C305" s="10">
        <v>4</v>
      </c>
      <c r="D305" s="10">
        <v>23</v>
      </c>
      <c r="E305" s="27" t="s">
        <v>147</v>
      </c>
      <c r="F305" s="27" t="s">
        <v>130</v>
      </c>
      <c r="G305" s="30">
        <v>5</v>
      </c>
      <c r="H305" s="11">
        <v>10.421200000000001</v>
      </c>
      <c r="I305" s="11">
        <v>58.680291848275871</v>
      </c>
      <c r="J305" s="12">
        <v>0.6</v>
      </c>
      <c r="K305" s="12" t="s">
        <v>18</v>
      </c>
      <c r="L305" s="12" t="s">
        <v>18</v>
      </c>
      <c r="M305" s="12">
        <v>0.3</v>
      </c>
      <c r="N305" s="17" t="s">
        <v>18</v>
      </c>
    </row>
    <row r="306" spans="1:14" ht="15.75" customHeight="1" x14ac:dyDescent="0.2">
      <c r="A306" s="5" t="s">
        <v>37</v>
      </c>
      <c r="B306" s="10">
        <v>115</v>
      </c>
      <c r="C306" s="10">
        <v>1</v>
      </c>
      <c r="D306" s="10">
        <v>1</v>
      </c>
      <c r="E306" s="5" t="s">
        <v>30</v>
      </c>
      <c r="F306" s="5" t="s">
        <v>30</v>
      </c>
      <c r="G306" s="31" t="s">
        <v>29</v>
      </c>
      <c r="H306" s="32">
        <v>13.81</v>
      </c>
      <c r="I306" s="32">
        <v>58.052998520000003</v>
      </c>
      <c r="J306" s="12">
        <v>0.4</v>
      </c>
      <c r="K306" s="12" t="s">
        <v>18</v>
      </c>
      <c r="L306" s="12" t="s">
        <v>18</v>
      </c>
      <c r="M306" s="12">
        <v>0</v>
      </c>
      <c r="N306" s="17" t="s">
        <v>18</v>
      </c>
    </row>
    <row r="307" spans="1:14" ht="15.75" customHeight="1" x14ac:dyDescent="0.2">
      <c r="A307" s="5" t="s">
        <v>37</v>
      </c>
      <c r="B307" s="10">
        <v>216</v>
      </c>
      <c r="C307" s="10">
        <v>2</v>
      </c>
      <c r="D307" s="10">
        <v>1</v>
      </c>
      <c r="E307" s="5" t="s">
        <v>30</v>
      </c>
      <c r="F307" s="5" t="s">
        <v>30</v>
      </c>
      <c r="G307" s="31" t="s">
        <v>29</v>
      </c>
      <c r="H307" s="32">
        <v>13.962999999999999</v>
      </c>
      <c r="I307" s="32">
        <v>53.026764620000002</v>
      </c>
      <c r="J307" s="12">
        <v>1</v>
      </c>
      <c r="K307" s="12" t="s">
        <v>18</v>
      </c>
      <c r="L307" s="12" t="s">
        <v>18</v>
      </c>
      <c r="M307" s="12">
        <v>0</v>
      </c>
      <c r="N307" s="17" t="s">
        <v>18</v>
      </c>
    </row>
    <row r="308" spans="1:14" ht="15.75" customHeight="1" x14ac:dyDescent="0.2">
      <c r="A308" s="5" t="s">
        <v>37</v>
      </c>
      <c r="B308" s="10">
        <v>313</v>
      </c>
      <c r="C308" s="10">
        <v>3</v>
      </c>
      <c r="D308" s="10">
        <v>1</v>
      </c>
      <c r="E308" s="5" t="s">
        <v>30</v>
      </c>
      <c r="F308" s="5" t="s">
        <v>30</v>
      </c>
      <c r="G308" s="31" t="s">
        <v>29</v>
      </c>
      <c r="H308" s="32">
        <v>13.0366</v>
      </c>
      <c r="I308" s="32">
        <v>64.379476249999996</v>
      </c>
      <c r="J308" s="12">
        <v>1.3</v>
      </c>
      <c r="K308" s="12" t="s">
        <v>18</v>
      </c>
      <c r="L308" s="12" t="s">
        <v>18</v>
      </c>
      <c r="M308" s="12">
        <v>0</v>
      </c>
      <c r="N308" s="17" t="s">
        <v>18</v>
      </c>
    </row>
    <row r="309" spans="1:14" ht="15.75" customHeight="1" x14ac:dyDescent="0.2">
      <c r="A309" s="5" t="s">
        <v>37</v>
      </c>
      <c r="B309" s="10">
        <v>401</v>
      </c>
      <c r="C309" s="10">
        <v>4</v>
      </c>
      <c r="D309" s="10">
        <v>1</v>
      </c>
      <c r="E309" s="5" t="s">
        <v>30</v>
      </c>
      <c r="F309" s="5" t="s">
        <v>30</v>
      </c>
      <c r="G309" s="31" t="s">
        <v>29</v>
      </c>
      <c r="H309" s="32">
        <v>13.2178</v>
      </c>
      <c r="I309" s="32">
        <v>61.762421490000001</v>
      </c>
      <c r="J309" s="12">
        <v>0.8</v>
      </c>
      <c r="K309" s="12" t="s">
        <v>18</v>
      </c>
      <c r="L309" s="12" t="s">
        <v>18</v>
      </c>
      <c r="M309" s="12">
        <v>0</v>
      </c>
      <c r="N309" s="17" t="s">
        <v>18</v>
      </c>
    </row>
    <row r="310" spans="1:14" ht="15.75" customHeight="1" x14ac:dyDescent="0.2">
      <c r="A310" s="5" t="s">
        <v>37</v>
      </c>
      <c r="B310" s="10">
        <v>105</v>
      </c>
      <c r="C310" s="10">
        <v>1</v>
      </c>
      <c r="D310" s="10">
        <v>2</v>
      </c>
      <c r="E310" s="5" t="s">
        <v>31</v>
      </c>
      <c r="F310" s="5" t="s">
        <v>32</v>
      </c>
      <c r="G310" s="31">
        <v>6</v>
      </c>
      <c r="H310" s="32">
        <v>16.25</v>
      </c>
      <c r="I310" s="32">
        <v>61.55129926</v>
      </c>
      <c r="J310" s="12">
        <v>0.8</v>
      </c>
      <c r="K310" s="12" t="s">
        <v>18</v>
      </c>
      <c r="L310" s="12" t="s">
        <v>18</v>
      </c>
      <c r="M310" s="12">
        <v>0</v>
      </c>
      <c r="N310" s="17" t="s">
        <v>18</v>
      </c>
    </row>
    <row r="311" spans="1:14" ht="15.75" customHeight="1" x14ac:dyDescent="0.2">
      <c r="A311" s="5" t="s">
        <v>37</v>
      </c>
      <c r="B311" s="10">
        <v>201</v>
      </c>
      <c r="C311" s="10">
        <v>2</v>
      </c>
      <c r="D311" s="10">
        <v>2</v>
      </c>
      <c r="E311" s="5" t="s">
        <v>31</v>
      </c>
      <c r="F311" s="5" t="s">
        <v>32</v>
      </c>
      <c r="G311" s="31">
        <v>6</v>
      </c>
      <c r="H311" s="32">
        <v>13.368499999999999</v>
      </c>
      <c r="I311" s="32">
        <v>68.522955960000004</v>
      </c>
      <c r="J311" s="12">
        <v>0.6</v>
      </c>
      <c r="K311" s="12" t="s">
        <v>18</v>
      </c>
      <c r="L311" s="12" t="s">
        <v>18</v>
      </c>
      <c r="M311" s="12">
        <v>0</v>
      </c>
      <c r="N311" s="17" t="s">
        <v>18</v>
      </c>
    </row>
    <row r="312" spans="1:14" ht="15.75" customHeight="1" x14ac:dyDescent="0.2">
      <c r="A312" s="5" t="s">
        <v>37</v>
      </c>
      <c r="B312" s="10">
        <v>311</v>
      </c>
      <c r="C312" s="10">
        <v>3</v>
      </c>
      <c r="D312" s="10">
        <v>2</v>
      </c>
      <c r="E312" s="5" t="s">
        <v>31</v>
      </c>
      <c r="F312" s="5" t="s">
        <v>32</v>
      </c>
      <c r="G312" s="31">
        <v>6</v>
      </c>
      <c r="H312" s="32">
        <v>13.036</v>
      </c>
      <c r="I312" s="32">
        <v>69.459817540000003</v>
      </c>
      <c r="J312" s="12">
        <v>1.4</v>
      </c>
      <c r="K312" s="12" t="s">
        <v>18</v>
      </c>
      <c r="L312" s="12" t="s">
        <v>18</v>
      </c>
      <c r="M312" s="12">
        <v>0</v>
      </c>
      <c r="N312" s="17" t="s">
        <v>18</v>
      </c>
    </row>
    <row r="313" spans="1:14" ht="15.75" customHeight="1" x14ac:dyDescent="0.2">
      <c r="A313" s="5" t="s">
        <v>37</v>
      </c>
      <c r="B313" s="10">
        <v>112</v>
      </c>
      <c r="C313" s="10">
        <v>1</v>
      </c>
      <c r="D313" s="10">
        <v>3</v>
      </c>
      <c r="E313" s="5" t="s">
        <v>109</v>
      </c>
      <c r="F313" s="5" t="s">
        <v>32</v>
      </c>
      <c r="G313" s="31">
        <v>4</v>
      </c>
      <c r="H313" s="32">
        <v>14.329000000000001</v>
      </c>
      <c r="I313" s="32">
        <v>56.528933189999997</v>
      </c>
      <c r="J313" s="12">
        <v>0.7</v>
      </c>
      <c r="K313" s="12" t="s">
        <v>18</v>
      </c>
      <c r="L313" s="12" t="s">
        <v>18</v>
      </c>
      <c r="M313" s="12">
        <v>0</v>
      </c>
      <c r="N313" s="17" t="s">
        <v>18</v>
      </c>
    </row>
    <row r="314" spans="1:14" ht="15.75" customHeight="1" x14ac:dyDescent="0.2">
      <c r="A314" s="5" t="s">
        <v>37</v>
      </c>
      <c r="B314" s="10">
        <v>217</v>
      </c>
      <c r="C314" s="10">
        <v>2</v>
      </c>
      <c r="D314" s="10">
        <v>3</v>
      </c>
      <c r="E314" s="5" t="s">
        <v>109</v>
      </c>
      <c r="F314" s="5" t="s">
        <v>32</v>
      </c>
      <c r="G314" s="31">
        <v>4</v>
      </c>
      <c r="H314" s="32">
        <v>13.792999999999999</v>
      </c>
      <c r="I314" s="32">
        <v>49.945702879999999</v>
      </c>
      <c r="J314" s="12">
        <v>0.8</v>
      </c>
      <c r="K314" s="12" t="s">
        <v>18</v>
      </c>
      <c r="L314" s="12" t="s">
        <v>18</v>
      </c>
      <c r="M314" s="12">
        <v>0</v>
      </c>
      <c r="N314" s="17" t="s">
        <v>18</v>
      </c>
    </row>
    <row r="315" spans="1:14" ht="15.75" customHeight="1" x14ac:dyDescent="0.2">
      <c r="A315" s="5" t="s">
        <v>37</v>
      </c>
      <c r="B315" s="10">
        <v>319</v>
      </c>
      <c r="C315" s="10">
        <v>3</v>
      </c>
      <c r="D315" s="10">
        <v>3</v>
      </c>
      <c r="E315" s="5" t="s">
        <v>109</v>
      </c>
      <c r="F315" s="5" t="s">
        <v>32</v>
      </c>
      <c r="G315" s="31">
        <v>4</v>
      </c>
      <c r="H315" s="32">
        <v>13.1518</v>
      </c>
      <c r="I315" s="32">
        <v>68.901425900000007</v>
      </c>
      <c r="J315" s="12">
        <v>1.1000000000000001</v>
      </c>
      <c r="K315" s="12" t="s">
        <v>18</v>
      </c>
      <c r="L315" s="12" t="s">
        <v>18</v>
      </c>
      <c r="M315" s="12">
        <v>0</v>
      </c>
      <c r="N315" s="17" t="s">
        <v>18</v>
      </c>
    </row>
    <row r="316" spans="1:14" ht="15.75" customHeight="1" x14ac:dyDescent="0.2">
      <c r="A316" s="5" t="s">
        <v>37</v>
      </c>
      <c r="B316" s="10">
        <v>109</v>
      </c>
      <c r="C316" s="10">
        <v>1</v>
      </c>
      <c r="D316" s="10">
        <v>4</v>
      </c>
      <c r="E316" s="5" t="s">
        <v>115</v>
      </c>
      <c r="F316" s="5" t="s">
        <v>32</v>
      </c>
      <c r="G316" s="31" t="s">
        <v>126</v>
      </c>
      <c r="H316" s="32">
        <v>14.071</v>
      </c>
      <c r="I316" s="32">
        <v>64.279548250000005</v>
      </c>
      <c r="J316" s="12">
        <v>1.6</v>
      </c>
      <c r="K316" s="12" t="s">
        <v>18</v>
      </c>
      <c r="L316" s="12" t="s">
        <v>18</v>
      </c>
      <c r="M316" s="12">
        <v>0</v>
      </c>
      <c r="N316" s="17" t="s">
        <v>18</v>
      </c>
    </row>
    <row r="317" spans="1:14" ht="15.75" customHeight="1" x14ac:dyDescent="0.2">
      <c r="A317" s="5" t="s">
        <v>37</v>
      </c>
      <c r="B317" s="10">
        <v>215</v>
      </c>
      <c r="C317" s="10">
        <v>2</v>
      </c>
      <c r="D317" s="10">
        <v>4</v>
      </c>
      <c r="E317" s="5" t="s">
        <v>115</v>
      </c>
      <c r="F317" s="5" t="s">
        <v>32</v>
      </c>
      <c r="G317" s="31" t="s">
        <v>126</v>
      </c>
      <c r="H317" s="32">
        <v>13.4933</v>
      </c>
      <c r="I317" s="32">
        <v>56.770980690000002</v>
      </c>
      <c r="J317" s="12">
        <v>1.1000000000000001</v>
      </c>
      <c r="K317" s="12" t="s">
        <v>18</v>
      </c>
      <c r="L317" s="12" t="s">
        <v>18</v>
      </c>
      <c r="M317" s="12">
        <v>0</v>
      </c>
      <c r="N317" s="17" t="s">
        <v>18</v>
      </c>
    </row>
    <row r="318" spans="1:14" ht="15.75" customHeight="1" x14ac:dyDescent="0.2">
      <c r="A318" s="5" t="s">
        <v>37</v>
      </c>
      <c r="B318" s="10">
        <v>306</v>
      </c>
      <c r="C318" s="10">
        <v>3</v>
      </c>
      <c r="D318" s="10">
        <v>4</v>
      </c>
      <c r="E318" s="5" t="s">
        <v>115</v>
      </c>
      <c r="F318" s="5" t="s">
        <v>32</v>
      </c>
      <c r="G318" s="31" t="s">
        <v>126</v>
      </c>
      <c r="H318" s="32">
        <v>13.2753</v>
      </c>
      <c r="I318" s="32">
        <v>61.56641991</v>
      </c>
      <c r="J318" s="12">
        <v>1.3</v>
      </c>
      <c r="K318" s="12" t="s">
        <v>18</v>
      </c>
      <c r="L318" s="12" t="s">
        <v>18</v>
      </c>
      <c r="M318" s="12">
        <v>0</v>
      </c>
      <c r="N318" s="17" t="s">
        <v>18</v>
      </c>
    </row>
    <row r="319" spans="1:14" ht="15.75" customHeight="1" x14ac:dyDescent="0.2">
      <c r="A319" s="5" t="s">
        <v>37</v>
      </c>
      <c r="B319" s="10">
        <v>416</v>
      </c>
      <c r="C319" s="10">
        <v>4</v>
      </c>
      <c r="D319" s="10">
        <v>4</v>
      </c>
      <c r="E319" s="5" t="s">
        <v>115</v>
      </c>
      <c r="F319" s="5" t="s">
        <v>32</v>
      </c>
      <c r="G319" s="31" t="s">
        <v>126</v>
      </c>
      <c r="H319" s="32">
        <v>13.545999999999999</v>
      </c>
      <c r="I319" s="32">
        <v>65.805973980000005</v>
      </c>
      <c r="J319" s="12">
        <v>0.7</v>
      </c>
      <c r="K319" s="12" t="s">
        <v>18</v>
      </c>
      <c r="L319" s="12" t="s">
        <v>18</v>
      </c>
      <c r="M319" s="12">
        <v>0</v>
      </c>
      <c r="N319" s="17" t="s">
        <v>18</v>
      </c>
    </row>
    <row r="320" spans="1:14" ht="15.75" customHeight="1" x14ac:dyDescent="0.2">
      <c r="A320" s="5" t="s">
        <v>37</v>
      </c>
      <c r="B320" s="10">
        <v>114</v>
      </c>
      <c r="C320" s="10">
        <v>1</v>
      </c>
      <c r="D320" s="10">
        <v>5</v>
      </c>
      <c r="E320" s="5" t="s">
        <v>16</v>
      </c>
      <c r="F320" s="5" t="s">
        <v>44</v>
      </c>
      <c r="G320" s="31">
        <v>4</v>
      </c>
      <c r="H320" s="32">
        <v>13.875999999999999</v>
      </c>
      <c r="I320" s="32">
        <v>57.854539449999997</v>
      </c>
      <c r="J320" s="12">
        <v>1</v>
      </c>
      <c r="K320" s="12" t="s">
        <v>18</v>
      </c>
      <c r="L320" s="12" t="s">
        <v>18</v>
      </c>
      <c r="M320" s="12">
        <v>0</v>
      </c>
      <c r="N320" s="17" t="s">
        <v>18</v>
      </c>
    </row>
    <row r="321" spans="1:14" ht="15.75" customHeight="1" x14ac:dyDescent="0.2">
      <c r="A321" s="5" t="s">
        <v>37</v>
      </c>
      <c r="B321" s="10">
        <v>318</v>
      </c>
      <c r="C321" s="10">
        <v>3</v>
      </c>
      <c r="D321" s="10">
        <v>5</v>
      </c>
      <c r="E321" s="5" t="s">
        <v>16</v>
      </c>
      <c r="F321" s="5" t="s">
        <v>44</v>
      </c>
      <c r="G321" s="31">
        <v>4</v>
      </c>
      <c r="H321" s="32">
        <v>13.058199999999999</v>
      </c>
      <c r="I321" s="32">
        <v>58.663015909999999</v>
      </c>
      <c r="J321" s="12">
        <v>1.2</v>
      </c>
      <c r="K321" s="12" t="s">
        <v>18</v>
      </c>
      <c r="L321" s="12" t="s">
        <v>18</v>
      </c>
      <c r="M321" s="12">
        <v>0</v>
      </c>
      <c r="N321" s="17" t="s">
        <v>18</v>
      </c>
    </row>
    <row r="322" spans="1:14" ht="15.75" customHeight="1" x14ac:dyDescent="0.2">
      <c r="A322" s="5" t="s">
        <v>37</v>
      </c>
      <c r="B322" s="10">
        <v>419</v>
      </c>
      <c r="C322" s="10">
        <v>4</v>
      </c>
      <c r="D322" s="10">
        <v>5</v>
      </c>
      <c r="E322" s="5" t="s">
        <v>16</v>
      </c>
      <c r="F322" s="5" t="s">
        <v>44</v>
      </c>
      <c r="G322" s="31">
        <v>4</v>
      </c>
      <c r="H322" s="32">
        <v>13.708</v>
      </c>
      <c r="I322" s="32">
        <v>66.762802640000004</v>
      </c>
      <c r="J322" s="12">
        <v>1.7</v>
      </c>
      <c r="K322" s="12" t="s">
        <v>18</v>
      </c>
      <c r="L322" s="12" t="s">
        <v>18</v>
      </c>
      <c r="M322" s="12">
        <v>0</v>
      </c>
      <c r="N322" s="17" t="s">
        <v>18</v>
      </c>
    </row>
    <row r="323" spans="1:14" ht="15.75" customHeight="1" x14ac:dyDescent="0.2">
      <c r="A323" s="5" t="s">
        <v>37</v>
      </c>
      <c r="B323" s="10">
        <v>119</v>
      </c>
      <c r="C323" s="10">
        <v>1</v>
      </c>
      <c r="D323" s="10">
        <v>6</v>
      </c>
      <c r="E323" s="5" t="s">
        <v>127</v>
      </c>
      <c r="F323" s="5" t="s">
        <v>44</v>
      </c>
      <c r="G323" s="31" t="s">
        <v>128</v>
      </c>
      <c r="H323" s="32">
        <v>13.872999999999999</v>
      </c>
      <c r="I323" s="32">
        <v>63.400927320000001</v>
      </c>
      <c r="J323" s="12">
        <v>1.6</v>
      </c>
      <c r="K323" s="12" t="s">
        <v>18</v>
      </c>
      <c r="L323" s="12" t="s">
        <v>18</v>
      </c>
      <c r="M323" s="12">
        <v>0</v>
      </c>
      <c r="N323" s="17" t="s">
        <v>18</v>
      </c>
    </row>
    <row r="324" spans="1:14" ht="15.75" customHeight="1" x14ac:dyDescent="0.2">
      <c r="A324" s="5" t="s">
        <v>37</v>
      </c>
      <c r="B324" s="10">
        <v>206</v>
      </c>
      <c r="C324" s="10">
        <v>2</v>
      </c>
      <c r="D324" s="10">
        <v>6</v>
      </c>
      <c r="E324" s="5" t="s">
        <v>127</v>
      </c>
      <c r="F324" s="5" t="s">
        <v>44</v>
      </c>
      <c r="G324" s="31" t="s">
        <v>128</v>
      </c>
      <c r="H324" s="32">
        <v>14.558999999999999</v>
      </c>
      <c r="I324" s="32">
        <v>55.256757069999999</v>
      </c>
      <c r="J324" s="12">
        <v>1</v>
      </c>
      <c r="K324" s="12" t="s">
        <v>18</v>
      </c>
      <c r="L324" s="12" t="s">
        <v>18</v>
      </c>
      <c r="M324" s="12">
        <v>0</v>
      </c>
      <c r="N324" s="17" t="s">
        <v>18</v>
      </c>
    </row>
    <row r="325" spans="1:14" ht="15.75" customHeight="1" x14ac:dyDescent="0.2">
      <c r="A325" s="5" t="s">
        <v>37</v>
      </c>
      <c r="B325" s="10">
        <v>309</v>
      </c>
      <c r="C325" s="10">
        <v>3</v>
      </c>
      <c r="D325" s="10">
        <v>6</v>
      </c>
      <c r="E325" s="5" t="s">
        <v>127</v>
      </c>
      <c r="F325" s="5" t="s">
        <v>44</v>
      </c>
      <c r="G325" s="31" t="s">
        <v>128</v>
      </c>
      <c r="H325" s="32">
        <v>13.089</v>
      </c>
      <c r="I325" s="32">
        <v>59.108470789999998</v>
      </c>
      <c r="J325" s="12">
        <v>1.2</v>
      </c>
      <c r="K325" s="12" t="s">
        <v>18</v>
      </c>
      <c r="L325" s="12" t="s">
        <v>18</v>
      </c>
      <c r="M325" s="12">
        <v>0</v>
      </c>
      <c r="N325" s="17" t="s">
        <v>18</v>
      </c>
    </row>
    <row r="326" spans="1:14" ht="15.75" customHeight="1" x14ac:dyDescent="0.2">
      <c r="A326" s="5" t="s">
        <v>37</v>
      </c>
      <c r="B326" s="10">
        <v>406</v>
      </c>
      <c r="C326" s="10">
        <v>4</v>
      </c>
      <c r="D326" s="10">
        <v>6</v>
      </c>
      <c r="E326" s="5" t="s">
        <v>127</v>
      </c>
      <c r="F326" s="5" t="s">
        <v>44</v>
      </c>
      <c r="G326" s="31" t="s">
        <v>128</v>
      </c>
      <c r="H326" s="32">
        <v>13.232699999999999</v>
      </c>
      <c r="I326" s="32">
        <v>61.389788160000002</v>
      </c>
      <c r="J326" s="12">
        <v>1.2</v>
      </c>
      <c r="K326" s="12" t="s">
        <v>18</v>
      </c>
      <c r="L326" s="12" t="s">
        <v>18</v>
      </c>
      <c r="M326" s="12">
        <v>0</v>
      </c>
      <c r="N326" s="17" t="s">
        <v>18</v>
      </c>
    </row>
    <row r="327" spans="1:14" ht="15.75" customHeight="1" x14ac:dyDescent="0.2">
      <c r="A327" s="5" t="s">
        <v>37</v>
      </c>
      <c r="B327" s="10">
        <v>120</v>
      </c>
      <c r="C327" s="10">
        <v>1</v>
      </c>
      <c r="D327" s="10">
        <v>7</v>
      </c>
      <c r="E327" s="5" t="s">
        <v>129</v>
      </c>
      <c r="F327" s="5" t="s">
        <v>130</v>
      </c>
      <c r="G327" s="31">
        <v>5</v>
      </c>
      <c r="H327" s="32">
        <v>14.377000000000001</v>
      </c>
      <c r="I327" s="32">
        <v>53.588187929999997</v>
      </c>
      <c r="J327" s="12">
        <v>1.1000000000000001</v>
      </c>
      <c r="K327" s="12" t="s">
        <v>18</v>
      </c>
      <c r="L327" s="12" t="s">
        <v>18</v>
      </c>
      <c r="M327" s="12">
        <v>0</v>
      </c>
      <c r="N327" s="17" t="s">
        <v>18</v>
      </c>
    </row>
    <row r="328" spans="1:14" ht="15.75" customHeight="1" x14ac:dyDescent="0.2">
      <c r="A328" s="5" t="s">
        <v>37</v>
      </c>
      <c r="B328" s="10">
        <v>204</v>
      </c>
      <c r="C328" s="10">
        <v>2</v>
      </c>
      <c r="D328" s="10">
        <v>7</v>
      </c>
      <c r="E328" s="5" t="s">
        <v>129</v>
      </c>
      <c r="F328" s="5" t="s">
        <v>130</v>
      </c>
      <c r="G328" s="31">
        <v>5</v>
      </c>
      <c r="H328" s="32">
        <v>15.0482</v>
      </c>
      <c r="I328" s="32">
        <v>56.965831399999999</v>
      </c>
      <c r="J328" s="12">
        <v>0.9</v>
      </c>
      <c r="K328" s="12" t="s">
        <v>18</v>
      </c>
      <c r="L328" s="12" t="s">
        <v>18</v>
      </c>
      <c r="M328" s="12">
        <v>0</v>
      </c>
      <c r="N328" s="17" t="s">
        <v>18</v>
      </c>
    </row>
    <row r="329" spans="1:14" ht="15.75" customHeight="1" x14ac:dyDescent="0.2">
      <c r="A329" s="5" t="s">
        <v>37</v>
      </c>
      <c r="B329" s="10">
        <v>316</v>
      </c>
      <c r="C329" s="10">
        <v>3</v>
      </c>
      <c r="D329" s="10">
        <v>7</v>
      </c>
      <c r="E329" s="5" t="s">
        <v>129</v>
      </c>
      <c r="F329" s="5" t="s">
        <v>130</v>
      </c>
      <c r="G329" s="31">
        <v>5</v>
      </c>
      <c r="H329" s="32">
        <v>13.0892</v>
      </c>
      <c r="I329" s="32">
        <v>60.610650030000002</v>
      </c>
      <c r="J329" s="12">
        <v>1.4</v>
      </c>
      <c r="K329" s="12" t="s">
        <v>18</v>
      </c>
      <c r="L329" s="12" t="s">
        <v>18</v>
      </c>
      <c r="M329" s="12">
        <v>0</v>
      </c>
      <c r="N329" s="17" t="s">
        <v>18</v>
      </c>
    </row>
    <row r="330" spans="1:14" ht="15.75" customHeight="1" x14ac:dyDescent="0.2">
      <c r="A330" s="5" t="s">
        <v>37</v>
      </c>
      <c r="B330" s="10">
        <v>417</v>
      </c>
      <c r="C330" s="10">
        <v>4</v>
      </c>
      <c r="D330" s="10">
        <v>7</v>
      </c>
      <c r="E330" s="5" t="s">
        <v>129</v>
      </c>
      <c r="F330" s="5" t="s">
        <v>130</v>
      </c>
      <c r="G330" s="31">
        <v>5</v>
      </c>
      <c r="H330" s="32">
        <v>13.698</v>
      </c>
      <c r="I330" s="32">
        <v>63.426868399999996</v>
      </c>
      <c r="J330" s="12">
        <v>1.2</v>
      </c>
      <c r="K330" s="12" t="s">
        <v>18</v>
      </c>
      <c r="L330" s="12" t="s">
        <v>18</v>
      </c>
      <c r="M330" s="12">
        <v>0</v>
      </c>
      <c r="N330" s="17" t="s">
        <v>18</v>
      </c>
    </row>
    <row r="331" spans="1:14" ht="15.75" customHeight="1" x14ac:dyDescent="0.2">
      <c r="A331" s="5" t="s">
        <v>37</v>
      </c>
      <c r="B331" s="10">
        <v>110</v>
      </c>
      <c r="C331" s="10">
        <v>1</v>
      </c>
      <c r="D331" s="10">
        <v>8</v>
      </c>
      <c r="E331" s="5" t="s">
        <v>131</v>
      </c>
      <c r="F331" s="5" t="s">
        <v>130</v>
      </c>
      <c r="G331" s="31">
        <v>11</v>
      </c>
      <c r="H331" s="32">
        <v>13.491899999999999</v>
      </c>
      <c r="I331" s="32">
        <v>57.957870110000002</v>
      </c>
      <c r="J331" s="12">
        <v>1.7</v>
      </c>
      <c r="K331" s="12" t="s">
        <v>18</v>
      </c>
      <c r="L331" s="12" t="s">
        <v>18</v>
      </c>
      <c r="M331" s="12">
        <v>0.1</v>
      </c>
      <c r="N331" s="17" t="s">
        <v>18</v>
      </c>
    </row>
    <row r="332" spans="1:14" ht="15.75" customHeight="1" x14ac:dyDescent="0.2">
      <c r="A332" s="5" t="s">
        <v>37</v>
      </c>
      <c r="B332" s="10">
        <v>205</v>
      </c>
      <c r="C332" s="10">
        <v>2</v>
      </c>
      <c r="D332" s="10">
        <v>8</v>
      </c>
      <c r="E332" s="5" t="s">
        <v>131</v>
      </c>
      <c r="F332" s="5" t="s">
        <v>130</v>
      </c>
      <c r="G332" s="31">
        <v>11</v>
      </c>
      <c r="H332" s="32">
        <v>15.391500000000001</v>
      </c>
      <c r="I332" s="32">
        <v>55.121812560000002</v>
      </c>
      <c r="J332" s="12">
        <v>1</v>
      </c>
      <c r="K332" s="12" t="s">
        <v>18</v>
      </c>
      <c r="L332" s="12" t="s">
        <v>18</v>
      </c>
      <c r="M332" s="12">
        <v>0</v>
      </c>
      <c r="N332" s="17" t="s">
        <v>18</v>
      </c>
    </row>
    <row r="333" spans="1:14" ht="15.75" customHeight="1" x14ac:dyDescent="0.2">
      <c r="A333" s="5" t="s">
        <v>37</v>
      </c>
      <c r="B333" s="10">
        <v>315</v>
      </c>
      <c r="C333" s="10">
        <v>3</v>
      </c>
      <c r="D333" s="10">
        <v>8</v>
      </c>
      <c r="E333" s="5" t="s">
        <v>131</v>
      </c>
      <c r="F333" s="5" t="s">
        <v>130</v>
      </c>
      <c r="G333" s="31">
        <v>11</v>
      </c>
      <c r="H333" s="32">
        <v>13.0456</v>
      </c>
      <c r="I333" s="32">
        <v>61.418505639999999</v>
      </c>
      <c r="J333" s="12">
        <v>1.1000000000000001</v>
      </c>
      <c r="K333" s="12" t="s">
        <v>18</v>
      </c>
      <c r="L333" s="12" t="s">
        <v>18</v>
      </c>
      <c r="M333" s="12">
        <v>0</v>
      </c>
      <c r="N333" s="17" t="s">
        <v>18</v>
      </c>
    </row>
    <row r="334" spans="1:14" ht="15.75" customHeight="1" x14ac:dyDescent="0.2">
      <c r="A334" s="5" t="s">
        <v>37</v>
      </c>
      <c r="B334" s="10">
        <v>413</v>
      </c>
      <c r="C334" s="10">
        <v>4</v>
      </c>
      <c r="D334" s="10">
        <v>8</v>
      </c>
      <c r="E334" s="5" t="s">
        <v>131</v>
      </c>
      <c r="F334" s="5" t="s">
        <v>130</v>
      </c>
      <c r="G334" s="31">
        <v>11</v>
      </c>
      <c r="H334" s="32">
        <v>13.2898</v>
      </c>
      <c r="I334" s="32">
        <v>63.520133649999998</v>
      </c>
      <c r="J334" s="12">
        <v>0.8</v>
      </c>
      <c r="K334" s="12" t="s">
        <v>18</v>
      </c>
      <c r="L334" s="12" t="s">
        <v>18</v>
      </c>
      <c r="M334" s="12">
        <v>0</v>
      </c>
      <c r="N334" s="17" t="s">
        <v>18</v>
      </c>
    </row>
    <row r="335" spans="1:14" ht="15.75" customHeight="1" x14ac:dyDescent="0.2">
      <c r="A335" s="5" t="s">
        <v>37</v>
      </c>
      <c r="B335" s="10">
        <v>106</v>
      </c>
      <c r="C335" s="10">
        <v>1</v>
      </c>
      <c r="D335" s="10">
        <v>9</v>
      </c>
      <c r="E335" s="5" t="s">
        <v>132</v>
      </c>
      <c r="F335" s="5" t="s">
        <v>130</v>
      </c>
      <c r="G335" s="31">
        <v>7</v>
      </c>
      <c r="H335" s="32">
        <v>14.346</v>
      </c>
      <c r="I335" s="32">
        <v>58.253580759999998</v>
      </c>
      <c r="J335" s="12">
        <v>0.5</v>
      </c>
      <c r="K335" s="12" t="s">
        <v>18</v>
      </c>
      <c r="L335" s="12" t="s">
        <v>18</v>
      </c>
      <c r="M335" s="12">
        <v>0</v>
      </c>
      <c r="N335" s="17" t="s">
        <v>18</v>
      </c>
    </row>
    <row r="336" spans="1:14" ht="15.75" customHeight="1" x14ac:dyDescent="0.2">
      <c r="A336" s="5" t="s">
        <v>37</v>
      </c>
      <c r="B336" s="10">
        <v>209</v>
      </c>
      <c r="C336" s="10">
        <v>2</v>
      </c>
      <c r="D336" s="10">
        <v>9</v>
      </c>
      <c r="E336" s="5" t="s">
        <v>132</v>
      </c>
      <c r="F336" s="5" t="s">
        <v>130</v>
      </c>
      <c r="G336" s="31">
        <v>7</v>
      </c>
      <c r="H336" s="32">
        <v>14.9605</v>
      </c>
      <c r="I336" s="32">
        <v>59.863199950000002</v>
      </c>
      <c r="J336" s="12">
        <v>2.8</v>
      </c>
      <c r="K336" s="12" t="s">
        <v>18</v>
      </c>
      <c r="L336" s="12" t="s">
        <v>18</v>
      </c>
      <c r="M336" s="12">
        <v>0</v>
      </c>
      <c r="N336" s="17" t="s">
        <v>18</v>
      </c>
    </row>
    <row r="337" spans="1:14" ht="15.75" customHeight="1" x14ac:dyDescent="0.2">
      <c r="A337" s="5" t="s">
        <v>37</v>
      </c>
      <c r="B337" s="10">
        <v>317</v>
      </c>
      <c r="C337" s="10">
        <v>3</v>
      </c>
      <c r="D337" s="10">
        <v>9</v>
      </c>
      <c r="E337" s="5" t="s">
        <v>132</v>
      </c>
      <c r="F337" s="5" t="s">
        <v>130</v>
      </c>
      <c r="G337" s="31">
        <v>7</v>
      </c>
      <c r="H337" s="32">
        <v>13.001899999999999</v>
      </c>
      <c r="I337" s="32">
        <v>58.130587599999998</v>
      </c>
      <c r="J337" s="12">
        <v>1.4</v>
      </c>
      <c r="K337" s="12" t="s">
        <v>18</v>
      </c>
      <c r="L337" s="12" t="s">
        <v>18</v>
      </c>
      <c r="M337" s="12">
        <v>0</v>
      </c>
      <c r="N337" s="17" t="s">
        <v>18</v>
      </c>
    </row>
    <row r="338" spans="1:14" ht="15.75" customHeight="1" x14ac:dyDescent="0.2">
      <c r="A338" s="5" t="s">
        <v>37</v>
      </c>
      <c r="B338" s="10">
        <v>415</v>
      </c>
      <c r="C338" s="10">
        <v>4</v>
      </c>
      <c r="D338" s="10">
        <v>9</v>
      </c>
      <c r="E338" s="5" t="s">
        <v>132</v>
      </c>
      <c r="F338" s="5" t="s">
        <v>130</v>
      </c>
      <c r="G338" s="31">
        <v>7</v>
      </c>
      <c r="H338" s="32">
        <v>13.664999999999999</v>
      </c>
      <c r="I338" s="32">
        <v>63.554042979999998</v>
      </c>
      <c r="J338" s="12">
        <v>0.9</v>
      </c>
      <c r="K338" s="12" t="s">
        <v>18</v>
      </c>
      <c r="L338" s="12" t="s">
        <v>18</v>
      </c>
      <c r="M338" s="12">
        <v>0</v>
      </c>
      <c r="N338" s="17" t="s">
        <v>18</v>
      </c>
    </row>
    <row r="339" spans="1:14" ht="15.75" customHeight="1" x14ac:dyDescent="0.2">
      <c r="A339" s="5" t="s">
        <v>37</v>
      </c>
      <c r="B339" s="10">
        <v>117</v>
      </c>
      <c r="C339" s="10">
        <v>1</v>
      </c>
      <c r="D339" s="10">
        <v>10</v>
      </c>
      <c r="E339" s="27" t="s">
        <v>133</v>
      </c>
      <c r="F339" s="5" t="s">
        <v>20</v>
      </c>
      <c r="G339" s="31">
        <v>6</v>
      </c>
      <c r="H339" s="32">
        <v>13.492900000000001</v>
      </c>
      <c r="I339" s="32">
        <v>57.647820070000002</v>
      </c>
      <c r="J339" s="12">
        <v>0.7</v>
      </c>
      <c r="K339" s="12" t="s">
        <v>18</v>
      </c>
      <c r="L339" s="12" t="s">
        <v>18</v>
      </c>
      <c r="M339" s="12">
        <v>0</v>
      </c>
      <c r="N339" s="17" t="s">
        <v>18</v>
      </c>
    </row>
    <row r="340" spans="1:14" ht="15.75" customHeight="1" x14ac:dyDescent="0.2">
      <c r="A340" s="5" t="s">
        <v>37</v>
      </c>
      <c r="B340" s="10">
        <v>320</v>
      </c>
      <c r="C340" s="10">
        <v>3</v>
      </c>
      <c r="D340" s="10">
        <v>10</v>
      </c>
      <c r="E340" s="27" t="s">
        <v>133</v>
      </c>
      <c r="F340" s="5" t="s">
        <v>20</v>
      </c>
      <c r="G340" s="31">
        <v>6</v>
      </c>
      <c r="H340" s="32">
        <v>13.0472</v>
      </c>
      <c r="I340" s="32">
        <v>59.240557129999999</v>
      </c>
      <c r="J340" s="12">
        <v>1</v>
      </c>
      <c r="K340" s="12" t="s">
        <v>18</v>
      </c>
      <c r="L340" s="12" t="s">
        <v>18</v>
      </c>
      <c r="M340" s="12">
        <v>0</v>
      </c>
      <c r="N340" s="17" t="s">
        <v>18</v>
      </c>
    </row>
    <row r="341" spans="1:14" ht="15.75" customHeight="1" x14ac:dyDescent="0.2">
      <c r="A341" s="5" t="s">
        <v>37</v>
      </c>
      <c r="B341" s="10">
        <v>418</v>
      </c>
      <c r="C341" s="10">
        <v>4</v>
      </c>
      <c r="D341" s="10">
        <v>10</v>
      </c>
      <c r="E341" s="27" t="s">
        <v>133</v>
      </c>
      <c r="F341" s="5" t="s">
        <v>20</v>
      </c>
      <c r="G341" s="31">
        <v>6</v>
      </c>
      <c r="H341" s="32">
        <v>13.585000000000001</v>
      </c>
      <c r="I341" s="32">
        <v>66.806457409999993</v>
      </c>
      <c r="J341" s="12">
        <v>0.9</v>
      </c>
      <c r="K341" s="12" t="s">
        <v>18</v>
      </c>
      <c r="L341" s="12" t="s">
        <v>18</v>
      </c>
      <c r="M341" s="12">
        <v>0</v>
      </c>
      <c r="N341" s="17" t="s">
        <v>18</v>
      </c>
    </row>
    <row r="342" spans="1:14" ht="15.75" customHeight="1" x14ac:dyDescent="0.2">
      <c r="A342" s="5" t="s">
        <v>37</v>
      </c>
      <c r="B342" s="10">
        <v>104</v>
      </c>
      <c r="C342" s="10">
        <v>1</v>
      </c>
      <c r="D342" s="10">
        <v>11</v>
      </c>
      <c r="E342" s="27" t="s">
        <v>134</v>
      </c>
      <c r="F342" s="5" t="s">
        <v>20</v>
      </c>
      <c r="G342" s="31" t="s">
        <v>135</v>
      </c>
      <c r="H342" s="32">
        <v>15.3744</v>
      </c>
      <c r="I342" s="32">
        <v>60.02581352</v>
      </c>
      <c r="J342" s="12">
        <v>1.7</v>
      </c>
      <c r="K342" s="12" t="s">
        <v>18</v>
      </c>
      <c r="L342" s="12" t="s">
        <v>18</v>
      </c>
      <c r="M342" s="12">
        <v>0</v>
      </c>
      <c r="N342" s="17" t="s">
        <v>18</v>
      </c>
    </row>
    <row r="343" spans="1:14" ht="15.75" customHeight="1" x14ac:dyDescent="0.2">
      <c r="A343" s="5" t="s">
        <v>37</v>
      </c>
      <c r="B343" s="10">
        <v>218</v>
      </c>
      <c r="C343" s="10">
        <v>2</v>
      </c>
      <c r="D343" s="10">
        <v>11</v>
      </c>
      <c r="E343" s="27" t="s">
        <v>134</v>
      </c>
      <c r="F343" s="5" t="s">
        <v>20</v>
      </c>
      <c r="G343" s="31" t="s">
        <v>135</v>
      </c>
      <c r="H343" s="32">
        <v>13.240500000000001</v>
      </c>
      <c r="I343" s="32">
        <v>60.194852310000002</v>
      </c>
      <c r="J343" s="12">
        <v>0.7</v>
      </c>
      <c r="K343" s="12" t="s">
        <v>18</v>
      </c>
      <c r="L343" s="12" t="s">
        <v>18</v>
      </c>
      <c r="M343" s="12">
        <v>0</v>
      </c>
      <c r="N343" s="17" t="s">
        <v>18</v>
      </c>
    </row>
    <row r="344" spans="1:14" ht="15.75" customHeight="1" x14ac:dyDescent="0.2">
      <c r="A344" s="5" t="s">
        <v>37</v>
      </c>
      <c r="B344" s="10">
        <v>305</v>
      </c>
      <c r="C344" s="10">
        <v>3</v>
      </c>
      <c r="D344" s="10">
        <v>11</v>
      </c>
      <c r="E344" s="27" t="s">
        <v>134</v>
      </c>
      <c r="F344" s="5" t="s">
        <v>20</v>
      </c>
      <c r="G344" s="31" t="s">
        <v>135</v>
      </c>
      <c r="H344" s="32">
        <v>13.4453</v>
      </c>
      <c r="I344" s="32">
        <v>61.239368949999999</v>
      </c>
      <c r="J344" s="12">
        <v>1</v>
      </c>
      <c r="K344" s="12" t="s">
        <v>18</v>
      </c>
      <c r="L344" s="12" t="s">
        <v>18</v>
      </c>
      <c r="M344" s="12">
        <v>0</v>
      </c>
      <c r="N344" s="17" t="s">
        <v>18</v>
      </c>
    </row>
    <row r="345" spans="1:14" ht="15.75" customHeight="1" x14ac:dyDescent="0.2">
      <c r="A345" s="5" t="s">
        <v>37</v>
      </c>
      <c r="B345" s="10">
        <v>405</v>
      </c>
      <c r="C345" s="10">
        <v>4</v>
      </c>
      <c r="D345" s="10">
        <v>11</v>
      </c>
      <c r="E345" s="27" t="s">
        <v>134</v>
      </c>
      <c r="F345" s="5" t="s">
        <v>20</v>
      </c>
      <c r="G345" s="31" t="s">
        <v>135</v>
      </c>
      <c r="H345" s="32">
        <v>13.0608</v>
      </c>
      <c r="I345" s="32">
        <v>58.298515270000003</v>
      </c>
      <c r="J345" s="12">
        <v>1.3</v>
      </c>
      <c r="K345" s="12" t="s">
        <v>18</v>
      </c>
      <c r="L345" s="12" t="s">
        <v>18</v>
      </c>
      <c r="M345" s="12">
        <v>0</v>
      </c>
      <c r="N345" s="17" t="s">
        <v>18</v>
      </c>
    </row>
    <row r="346" spans="1:14" ht="15.75" customHeight="1" x14ac:dyDescent="0.2">
      <c r="A346" s="5" t="s">
        <v>37</v>
      </c>
      <c r="B346" s="10">
        <v>103</v>
      </c>
      <c r="C346" s="10">
        <v>1</v>
      </c>
      <c r="D346" s="10">
        <v>12</v>
      </c>
      <c r="E346" s="5" t="s">
        <v>136</v>
      </c>
      <c r="F346" s="5" t="s">
        <v>20</v>
      </c>
      <c r="G346" s="31" t="s">
        <v>56</v>
      </c>
      <c r="H346" s="32">
        <v>14.067</v>
      </c>
      <c r="I346" s="32">
        <v>62.284915699999999</v>
      </c>
      <c r="J346" s="12">
        <v>0.8</v>
      </c>
      <c r="K346" s="12" t="s">
        <v>18</v>
      </c>
      <c r="L346" s="12" t="s">
        <v>18</v>
      </c>
      <c r="M346" s="12">
        <v>0.1</v>
      </c>
      <c r="N346" s="17" t="s">
        <v>18</v>
      </c>
    </row>
    <row r="347" spans="1:14" ht="15.75" customHeight="1" x14ac:dyDescent="0.2">
      <c r="A347" s="5" t="s">
        <v>37</v>
      </c>
      <c r="B347" s="10">
        <v>210</v>
      </c>
      <c r="C347" s="10">
        <v>2</v>
      </c>
      <c r="D347" s="10">
        <v>12</v>
      </c>
      <c r="E347" s="5" t="s">
        <v>136</v>
      </c>
      <c r="F347" s="5" t="s">
        <v>20</v>
      </c>
      <c r="G347" s="31" t="s">
        <v>56</v>
      </c>
      <c r="H347" s="32">
        <v>13.4268</v>
      </c>
      <c r="I347" s="32">
        <v>56.04058088</v>
      </c>
      <c r="J347" s="12">
        <v>1.4</v>
      </c>
      <c r="K347" s="12" t="s">
        <v>18</v>
      </c>
      <c r="L347" s="12" t="s">
        <v>18</v>
      </c>
      <c r="M347" s="12">
        <v>0</v>
      </c>
      <c r="N347" s="17" t="s">
        <v>18</v>
      </c>
    </row>
    <row r="348" spans="1:14" ht="15.75" customHeight="1" x14ac:dyDescent="0.2">
      <c r="A348" s="5" t="s">
        <v>37</v>
      </c>
      <c r="B348" s="10">
        <v>308</v>
      </c>
      <c r="C348" s="10">
        <v>3</v>
      </c>
      <c r="D348" s="10">
        <v>12</v>
      </c>
      <c r="E348" s="5" t="s">
        <v>136</v>
      </c>
      <c r="F348" s="5" t="s">
        <v>20</v>
      </c>
      <c r="G348" s="31" t="s">
        <v>56</v>
      </c>
      <c r="H348" s="32">
        <v>12.993499999999999</v>
      </c>
      <c r="I348" s="32">
        <v>58.758532529999997</v>
      </c>
      <c r="J348" s="12">
        <v>1.1000000000000001</v>
      </c>
      <c r="K348" s="12" t="s">
        <v>18</v>
      </c>
      <c r="L348" s="12" t="s">
        <v>18</v>
      </c>
      <c r="M348" s="12">
        <v>0</v>
      </c>
      <c r="N348" s="17" t="s">
        <v>18</v>
      </c>
    </row>
    <row r="349" spans="1:14" ht="15.75" customHeight="1" x14ac:dyDescent="0.2">
      <c r="A349" s="5" t="s">
        <v>37</v>
      </c>
      <c r="B349" s="10">
        <v>414</v>
      </c>
      <c r="C349" s="10">
        <v>4</v>
      </c>
      <c r="D349" s="10">
        <v>12</v>
      </c>
      <c r="E349" s="5" t="s">
        <v>136</v>
      </c>
      <c r="F349" s="5" t="s">
        <v>20</v>
      </c>
      <c r="G349" s="31" t="s">
        <v>56</v>
      </c>
      <c r="H349" s="32">
        <v>13.1151</v>
      </c>
      <c r="I349" s="32">
        <v>64.632093490000003</v>
      </c>
      <c r="J349" s="12">
        <v>0.7</v>
      </c>
      <c r="K349" s="12" t="s">
        <v>18</v>
      </c>
      <c r="L349" s="12" t="s">
        <v>18</v>
      </c>
      <c r="M349" s="12">
        <v>0</v>
      </c>
      <c r="N349" s="17" t="s">
        <v>18</v>
      </c>
    </row>
    <row r="350" spans="1:14" ht="15.75" customHeight="1" x14ac:dyDescent="0.2">
      <c r="A350" s="5" t="s">
        <v>37</v>
      </c>
      <c r="B350" s="10">
        <v>108</v>
      </c>
      <c r="C350" s="10">
        <v>1</v>
      </c>
      <c r="D350" s="10">
        <v>13</v>
      </c>
      <c r="E350" s="5" t="s">
        <v>137</v>
      </c>
      <c r="F350" s="27" t="s">
        <v>138</v>
      </c>
      <c r="G350" s="31">
        <v>8.6</v>
      </c>
      <c r="H350" s="32">
        <v>15.9534</v>
      </c>
      <c r="I350" s="32">
        <v>57.06018899</v>
      </c>
      <c r="J350" s="12">
        <v>1.4</v>
      </c>
      <c r="K350" s="12" t="s">
        <v>18</v>
      </c>
      <c r="L350" s="12" t="s">
        <v>18</v>
      </c>
      <c r="M350" s="12">
        <v>0</v>
      </c>
      <c r="N350" s="17" t="s">
        <v>18</v>
      </c>
    </row>
    <row r="351" spans="1:14" ht="15.75" customHeight="1" x14ac:dyDescent="0.2">
      <c r="A351" s="5" t="s">
        <v>37</v>
      </c>
      <c r="B351" s="10">
        <v>203</v>
      </c>
      <c r="C351" s="10">
        <v>2</v>
      </c>
      <c r="D351" s="10">
        <v>13</v>
      </c>
      <c r="E351" s="5" t="s">
        <v>137</v>
      </c>
      <c r="F351" s="27" t="s">
        <v>138</v>
      </c>
      <c r="G351" s="31">
        <v>8.6</v>
      </c>
      <c r="H351" s="32">
        <v>13.5167</v>
      </c>
      <c r="I351" s="32">
        <v>59.951672049999999</v>
      </c>
      <c r="J351" s="12">
        <v>0.8</v>
      </c>
      <c r="K351" s="12" t="s">
        <v>18</v>
      </c>
      <c r="L351" s="12" t="s">
        <v>18</v>
      </c>
      <c r="M351" s="12">
        <v>0</v>
      </c>
      <c r="N351" s="17" t="s">
        <v>18</v>
      </c>
    </row>
    <row r="352" spans="1:14" ht="15.75" customHeight="1" x14ac:dyDescent="0.2">
      <c r="A352" s="5" t="s">
        <v>37</v>
      </c>
      <c r="B352" s="10">
        <v>303</v>
      </c>
      <c r="C352" s="10">
        <v>3</v>
      </c>
      <c r="D352" s="10">
        <v>13</v>
      </c>
      <c r="E352" s="5" t="s">
        <v>137</v>
      </c>
      <c r="F352" s="27" t="s">
        <v>138</v>
      </c>
      <c r="G352" s="31">
        <v>8.6</v>
      </c>
      <c r="H352" s="32">
        <v>13.1243</v>
      </c>
      <c r="I352" s="32">
        <v>54.009723979999997</v>
      </c>
      <c r="J352" s="12">
        <v>1.4</v>
      </c>
      <c r="K352" s="12" t="s">
        <v>18</v>
      </c>
      <c r="L352" s="12" t="s">
        <v>18</v>
      </c>
      <c r="M352" s="12">
        <v>0</v>
      </c>
      <c r="N352" s="17" t="s">
        <v>18</v>
      </c>
    </row>
    <row r="353" spans="1:14" ht="15.75" customHeight="1" x14ac:dyDescent="0.2">
      <c r="A353" s="5" t="s">
        <v>37</v>
      </c>
      <c r="B353" s="10">
        <v>411</v>
      </c>
      <c r="C353" s="10">
        <v>4</v>
      </c>
      <c r="D353" s="10">
        <v>13</v>
      </c>
      <c r="E353" s="5" t="s">
        <v>137</v>
      </c>
      <c r="F353" s="27" t="s">
        <v>138</v>
      </c>
      <c r="G353" s="31">
        <v>8.6</v>
      </c>
      <c r="H353" s="32">
        <v>13.545999999999999</v>
      </c>
      <c r="I353" s="32">
        <v>62.611008920000003</v>
      </c>
      <c r="J353" s="12">
        <v>0.8</v>
      </c>
      <c r="K353" s="12" t="s">
        <v>18</v>
      </c>
      <c r="L353" s="12" t="s">
        <v>18</v>
      </c>
      <c r="M353" s="12">
        <v>0</v>
      </c>
      <c r="N353" s="17" t="s">
        <v>18</v>
      </c>
    </row>
    <row r="354" spans="1:14" ht="15.75" customHeight="1" x14ac:dyDescent="0.2">
      <c r="A354" s="5" t="s">
        <v>37</v>
      </c>
      <c r="B354" s="10">
        <v>111</v>
      </c>
      <c r="C354" s="10">
        <v>1</v>
      </c>
      <c r="D354" s="10">
        <v>14</v>
      </c>
      <c r="E354" s="5" t="s">
        <v>139</v>
      </c>
      <c r="F354" s="27" t="s">
        <v>138</v>
      </c>
      <c r="G354" s="31">
        <v>6.4</v>
      </c>
      <c r="H354" s="32">
        <v>14.395</v>
      </c>
      <c r="I354" s="32">
        <v>68.374358130000005</v>
      </c>
      <c r="J354" s="12">
        <v>0.4</v>
      </c>
      <c r="K354" s="12" t="s">
        <v>18</v>
      </c>
      <c r="L354" s="12" t="s">
        <v>18</v>
      </c>
      <c r="M354" s="12">
        <v>0</v>
      </c>
      <c r="N354" s="17" t="s">
        <v>18</v>
      </c>
    </row>
    <row r="355" spans="1:14" ht="15.75" customHeight="1" x14ac:dyDescent="0.2">
      <c r="A355" s="5" t="s">
        <v>37</v>
      </c>
      <c r="B355" s="10">
        <v>220</v>
      </c>
      <c r="C355" s="10">
        <v>2</v>
      </c>
      <c r="D355" s="10">
        <v>14</v>
      </c>
      <c r="E355" s="5" t="s">
        <v>139</v>
      </c>
      <c r="F355" s="27" t="s">
        <v>138</v>
      </c>
      <c r="G355" s="31">
        <v>6.4</v>
      </c>
      <c r="H355" s="32">
        <v>13.776</v>
      </c>
      <c r="I355" s="32">
        <v>56.32848268</v>
      </c>
      <c r="J355" s="12">
        <v>0.7</v>
      </c>
      <c r="K355" s="12" t="s">
        <v>18</v>
      </c>
      <c r="L355" s="12" t="s">
        <v>18</v>
      </c>
      <c r="M355" s="12">
        <v>0</v>
      </c>
      <c r="N355" s="17" t="s">
        <v>18</v>
      </c>
    </row>
    <row r="356" spans="1:14" ht="15.75" customHeight="1" x14ac:dyDescent="0.2">
      <c r="A356" s="5" t="s">
        <v>37</v>
      </c>
      <c r="B356" s="10">
        <v>302</v>
      </c>
      <c r="C356" s="10">
        <v>3</v>
      </c>
      <c r="D356" s="10">
        <v>14</v>
      </c>
      <c r="E356" s="5" t="s">
        <v>139</v>
      </c>
      <c r="F356" s="27" t="s">
        <v>138</v>
      </c>
      <c r="G356" s="31">
        <v>6.4</v>
      </c>
      <c r="H356" s="32">
        <v>13.272500000000001</v>
      </c>
      <c r="I356" s="32">
        <v>53.038779380000001</v>
      </c>
      <c r="J356" s="12">
        <v>1.1000000000000001</v>
      </c>
      <c r="K356" s="12" t="s">
        <v>18</v>
      </c>
      <c r="L356" s="12" t="s">
        <v>18</v>
      </c>
      <c r="M356" s="12">
        <v>0</v>
      </c>
      <c r="N356" s="17" t="s">
        <v>18</v>
      </c>
    </row>
    <row r="357" spans="1:14" ht="15.75" customHeight="1" x14ac:dyDescent="0.2">
      <c r="A357" s="5" t="s">
        <v>37</v>
      </c>
      <c r="B357" s="10">
        <v>412</v>
      </c>
      <c r="C357" s="10">
        <v>4</v>
      </c>
      <c r="D357" s="10">
        <v>14</v>
      </c>
      <c r="E357" s="5" t="s">
        <v>139</v>
      </c>
      <c r="F357" s="27" t="s">
        <v>138</v>
      </c>
      <c r="G357" s="31">
        <v>6.4</v>
      </c>
      <c r="H357" s="32" t="s">
        <v>18</v>
      </c>
      <c r="I357" s="32" t="s">
        <v>18</v>
      </c>
      <c r="J357" s="12">
        <v>1.3</v>
      </c>
      <c r="K357" s="12" t="s">
        <v>18</v>
      </c>
      <c r="L357" s="12" t="s">
        <v>18</v>
      </c>
      <c r="M357" s="12">
        <v>0</v>
      </c>
      <c r="N357" s="17" t="s">
        <v>18</v>
      </c>
    </row>
    <row r="358" spans="1:14" ht="15.75" customHeight="1" x14ac:dyDescent="0.2">
      <c r="A358" s="5" t="s">
        <v>37</v>
      </c>
      <c r="B358" s="10">
        <v>102</v>
      </c>
      <c r="C358" s="10">
        <v>1</v>
      </c>
      <c r="D358" s="10">
        <v>15</v>
      </c>
      <c r="E358" s="5" t="s">
        <v>140</v>
      </c>
      <c r="F358" s="27" t="s">
        <v>138</v>
      </c>
      <c r="G358" s="31" t="s">
        <v>141</v>
      </c>
      <c r="H358" s="32">
        <v>14.598000000000001</v>
      </c>
      <c r="I358" s="32">
        <v>56.605960119999999</v>
      </c>
      <c r="J358" s="12">
        <v>1.7</v>
      </c>
      <c r="K358" s="12" t="s">
        <v>18</v>
      </c>
      <c r="L358" s="12" t="s">
        <v>18</v>
      </c>
      <c r="M358" s="12">
        <v>0</v>
      </c>
      <c r="N358" s="17" t="s">
        <v>18</v>
      </c>
    </row>
    <row r="359" spans="1:14" ht="15.75" customHeight="1" x14ac:dyDescent="0.2">
      <c r="A359" s="5" t="s">
        <v>37</v>
      </c>
      <c r="B359" s="10">
        <v>214</v>
      </c>
      <c r="C359" s="10">
        <v>2</v>
      </c>
      <c r="D359" s="10">
        <v>15</v>
      </c>
      <c r="E359" s="5" t="s">
        <v>140</v>
      </c>
      <c r="F359" s="27" t="s">
        <v>138</v>
      </c>
      <c r="G359" s="31" t="s">
        <v>141</v>
      </c>
      <c r="H359" s="32">
        <v>13.433299999999999</v>
      </c>
      <c r="I359" s="32">
        <v>58.71951456</v>
      </c>
      <c r="J359" s="12">
        <v>0.8</v>
      </c>
      <c r="K359" s="12" t="s">
        <v>18</v>
      </c>
      <c r="L359" s="12" t="s">
        <v>18</v>
      </c>
      <c r="M359" s="12">
        <v>0</v>
      </c>
      <c r="N359" s="17" t="s">
        <v>18</v>
      </c>
    </row>
    <row r="360" spans="1:14" ht="15.75" customHeight="1" x14ac:dyDescent="0.2">
      <c r="A360" s="5" t="s">
        <v>37</v>
      </c>
      <c r="B360" s="10">
        <v>307</v>
      </c>
      <c r="C360" s="10">
        <v>3</v>
      </c>
      <c r="D360" s="10">
        <v>15</v>
      </c>
      <c r="E360" s="5" t="s">
        <v>140</v>
      </c>
      <c r="F360" s="27" t="s">
        <v>138</v>
      </c>
      <c r="G360" s="31" t="s">
        <v>141</v>
      </c>
      <c r="H360" s="32">
        <v>13.134399999999999</v>
      </c>
      <c r="I360" s="32">
        <v>54.780100400000002</v>
      </c>
      <c r="J360" s="12">
        <v>0.5</v>
      </c>
      <c r="K360" s="12" t="s">
        <v>18</v>
      </c>
      <c r="L360" s="12" t="s">
        <v>18</v>
      </c>
      <c r="M360" s="12">
        <v>0</v>
      </c>
      <c r="N360" s="17" t="s">
        <v>18</v>
      </c>
    </row>
    <row r="361" spans="1:14" ht="15.75" customHeight="1" x14ac:dyDescent="0.2">
      <c r="A361" s="5" t="s">
        <v>37</v>
      </c>
      <c r="B361" s="10">
        <v>403</v>
      </c>
      <c r="C361" s="10">
        <v>4</v>
      </c>
      <c r="D361" s="10">
        <v>15</v>
      </c>
      <c r="E361" s="5" t="s">
        <v>140</v>
      </c>
      <c r="F361" s="27" t="s">
        <v>138</v>
      </c>
      <c r="G361" s="31" t="s">
        <v>141</v>
      </c>
      <c r="H361" s="32">
        <v>13.3743</v>
      </c>
      <c r="I361" s="32">
        <v>60.515092459999998</v>
      </c>
      <c r="J361" s="12">
        <v>1.1000000000000001</v>
      </c>
      <c r="K361" s="12" t="s">
        <v>18</v>
      </c>
      <c r="L361" s="12" t="s">
        <v>18</v>
      </c>
      <c r="M361" s="12">
        <v>0</v>
      </c>
      <c r="N361" s="17" t="s">
        <v>18</v>
      </c>
    </row>
    <row r="362" spans="1:14" ht="15.75" customHeight="1" x14ac:dyDescent="0.2">
      <c r="A362" s="5" t="s">
        <v>37</v>
      </c>
      <c r="B362" s="10">
        <v>107</v>
      </c>
      <c r="C362" s="10">
        <v>1</v>
      </c>
      <c r="D362" s="10">
        <v>16</v>
      </c>
      <c r="E362" s="5" t="s">
        <v>142</v>
      </c>
      <c r="F362" s="5" t="s">
        <v>47</v>
      </c>
      <c r="G362" s="31">
        <v>4</v>
      </c>
      <c r="H362" s="32">
        <v>14.598000000000001</v>
      </c>
      <c r="I362" s="32">
        <v>58.336717890000003</v>
      </c>
      <c r="J362" s="12">
        <v>1.4</v>
      </c>
      <c r="K362" s="12" t="s">
        <v>18</v>
      </c>
      <c r="L362" s="12" t="s">
        <v>18</v>
      </c>
      <c r="M362" s="12">
        <v>0</v>
      </c>
      <c r="N362" s="17" t="s">
        <v>18</v>
      </c>
    </row>
    <row r="363" spans="1:14" ht="15.75" customHeight="1" x14ac:dyDescent="0.2">
      <c r="A363" s="5" t="s">
        <v>37</v>
      </c>
      <c r="B363" s="10">
        <v>219</v>
      </c>
      <c r="C363" s="10">
        <v>2</v>
      </c>
      <c r="D363" s="10">
        <v>16</v>
      </c>
      <c r="E363" s="5" t="s">
        <v>142</v>
      </c>
      <c r="F363" s="5" t="s">
        <v>47</v>
      </c>
      <c r="G363" s="31">
        <v>4</v>
      </c>
      <c r="H363" s="32">
        <v>13.4696</v>
      </c>
      <c r="I363" s="32">
        <v>60.912712759999998</v>
      </c>
      <c r="J363" s="12">
        <v>0.9</v>
      </c>
      <c r="K363" s="12" t="s">
        <v>18</v>
      </c>
      <c r="L363" s="12" t="s">
        <v>18</v>
      </c>
      <c r="M363" s="12">
        <v>0</v>
      </c>
      <c r="N363" s="17" t="s">
        <v>18</v>
      </c>
    </row>
    <row r="364" spans="1:14" ht="15.75" customHeight="1" x14ac:dyDescent="0.2">
      <c r="A364" s="5" t="s">
        <v>37</v>
      </c>
      <c r="B364" s="10">
        <v>304</v>
      </c>
      <c r="C364" s="10">
        <v>3</v>
      </c>
      <c r="D364" s="10">
        <v>16</v>
      </c>
      <c r="E364" s="5" t="s">
        <v>142</v>
      </c>
      <c r="F364" s="5" t="s">
        <v>47</v>
      </c>
      <c r="G364" s="31">
        <v>4</v>
      </c>
      <c r="H364" s="32">
        <v>13.399800000000001</v>
      </c>
      <c r="I364" s="32">
        <v>55.283775949999999</v>
      </c>
      <c r="J364" s="12">
        <v>0.6</v>
      </c>
      <c r="K364" s="12" t="s">
        <v>18</v>
      </c>
      <c r="L364" s="12" t="s">
        <v>18</v>
      </c>
      <c r="M364" s="12">
        <v>0</v>
      </c>
      <c r="N364" s="17" t="s">
        <v>18</v>
      </c>
    </row>
    <row r="365" spans="1:14" ht="15.75" customHeight="1" x14ac:dyDescent="0.2">
      <c r="A365" s="5" t="s">
        <v>37</v>
      </c>
      <c r="B365" s="10">
        <v>404</v>
      </c>
      <c r="C365" s="10">
        <v>4</v>
      </c>
      <c r="D365" s="10">
        <v>16</v>
      </c>
      <c r="E365" s="5" t="s">
        <v>142</v>
      </c>
      <c r="F365" s="5" t="s">
        <v>47</v>
      </c>
      <c r="G365" s="31">
        <v>4</v>
      </c>
      <c r="H365" s="32">
        <v>13.224399999999999</v>
      </c>
      <c r="I365" s="32">
        <v>56.740555749999999</v>
      </c>
      <c r="J365" s="12">
        <v>1.2</v>
      </c>
      <c r="K365" s="12" t="s">
        <v>18</v>
      </c>
      <c r="L365" s="12" t="s">
        <v>18</v>
      </c>
      <c r="M365" s="12">
        <v>0</v>
      </c>
      <c r="N365" s="17" t="s">
        <v>18</v>
      </c>
    </row>
    <row r="366" spans="1:14" ht="15.75" customHeight="1" x14ac:dyDescent="0.2">
      <c r="A366" s="5" t="s">
        <v>37</v>
      </c>
      <c r="B366" s="10">
        <v>118</v>
      </c>
      <c r="C366" s="10">
        <v>1</v>
      </c>
      <c r="D366" s="10">
        <v>17</v>
      </c>
      <c r="E366" s="5" t="s">
        <v>143</v>
      </c>
      <c r="F366" s="5" t="s">
        <v>144</v>
      </c>
      <c r="G366" s="31" t="s">
        <v>145</v>
      </c>
      <c r="H366" s="32">
        <v>13.885</v>
      </c>
      <c r="I366" s="32">
        <v>60.568964039999997</v>
      </c>
      <c r="J366" s="12">
        <v>1.9</v>
      </c>
      <c r="K366" s="12" t="s">
        <v>18</v>
      </c>
      <c r="L366" s="12" t="s">
        <v>18</v>
      </c>
      <c r="M366" s="12">
        <v>0</v>
      </c>
      <c r="N366" s="17" t="s">
        <v>18</v>
      </c>
    </row>
    <row r="367" spans="1:14" ht="15.75" customHeight="1" x14ac:dyDescent="0.2">
      <c r="A367" s="5" t="s">
        <v>37</v>
      </c>
      <c r="B367" s="10">
        <v>213</v>
      </c>
      <c r="C367" s="10">
        <v>2</v>
      </c>
      <c r="D367" s="10">
        <v>17</v>
      </c>
      <c r="E367" s="5" t="s">
        <v>143</v>
      </c>
      <c r="F367" s="5" t="s">
        <v>144</v>
      </c>
      <c r="G367" s="31" t="s">
        <v>145</v>
      </c>
      <c r="H367" s="32">
        <v>13.301500000000001</v>
      </c>
      <c r="I367" s="32">
        <v>58.188787339999998</v>
      </c>
      <c r="J367" s="12">
        <v>0.7</v>
      </c>
      <c r="K367" s="12" t="s">
        <v>18</v>
      </c>
      <c r="L367" s="12" t="s">
        <v>18</v>
      </c>
      <c r="M367" s="12">
        <v>0</v>
      </c>
      <c r="N367" s="17" t="s">
        <v>18</v>
      </c>
    </row>
    <row r="368" spans="1:14" ht="15.75" customHeight="1" x14ac:dyDescent="0.2">
      <c r="A368" s="5" t="s">
        <v>37</v>
      </c>
      <c r="B368" s="10">
        <v>301</v>
      </c>
      <c r="C368" s="10">
        <v>3</v>
      </c>
      <c r="D368" s="10">
        <v>17</v>
      </c>
      <c r="E368" s="5" t="s">
        <v>143</v>
      </c>
      <c r="F368" s="5" t="s">
        <v>144</v>
      </c>
      <c r="G368" s="31" t="s">
        <v>145</v>
      </c>
      <c r="H368" s="32">
        <v>13.446099999999999</v>
      </c>
      <c r="I368" s="32">
        <v>59.123562059999998</v>
      </c>
      <c r="J368" s="12">
        <v>1.7</v>
      </c>
      <c r="K368" s="12" t="s">
        <v>18</v>
      </c>
      <c r="L368" s="12" t="s">
        <v>18</v>
      </c>
      <c r="M368" s="12">
        <v>0</v>
      </c>
      <c r="N368" s="17" t="s">
        <v>18</v>
      </c>
    </row>
    <row r="369" spans="1:14" ht="15.75" customHeight="1" x14ac:dyDescent="0.2">
      <c r="A369" s="5" t="s">
        <v>37</v>
      </c>
      <c r="B369" s="10">
        <v>420</v>
      </c>
      <c r="C369" s="10">
        <v>4</v>
      </c>
      <c r="D369" s="10">
        <v>17</v>
      </c>
      <c r="E369" s="5" t="s">
        <v>143</v>
      </c>
      <c r="F369" s="5" t="s">
        <v>144</v>
      </c>
      <c r="G369" s="31" t="s">
        <v>145</v>
      </c>
      <c r="H369" s="32">
        <v>13.9</v>
      </c>
      <c r="I369" s="32">
        <v>69.231610340000003</v>
      </c>
      <c r="J369" s="12">
        <v>0.6</v>
      </c>
      <c r="K369" s="12" t="s">
        <v>18</v>
      </c>
      <c r="L369" s="12" t="s">
        <v>18</v>
      </c>
      <c r="M369" s="12">
        <v>0</v>
      </c>
      <c r="N369" s="17" t="s">
        <v>18</v>
      </c>
    </row>
    <row r="370" spans="1:14" ht="15.75" customHeight="1" x14ac:dyDescent="0.2">
      <c r="A370" s="5" t="s">
        <v>37</v>
      </c>
      <c r="B370" s="10">
        <v>116</v>
      </c>
      <c r="C370" s="10">
        <v>1</v>
      </c>
      <c r="D370" s="10">
        <v>18</v>
      </c>
      <c r="E370" s="5" t="s">
        <v>146</v>
      </c>
      <c r="F370" s="5" t="s">
        <v>91</v>
      </c>
      <c r="G370" s="31">
        <v>10</v>
      </c>
      <c r="H370" s="32">
        <v>13.5893</v>
      </c>
      <c r="I370" s="32">
        <v>58.871226810000003</v>
      </c>
      <c r="J370" s="12">
        <v>1.3</v>
      </c>
      <c r="K370" s="12" t="s">
        <v>18</v>
      </c>
      <c r="L370" s="12" t="s">
        <v>18</v>
      </c>
      <c r="M370" s="12">
        <v>0</v>
      </c>
      <c r="N370" s="17" t="s">
        <v>18</v>
      </c>
    </row>
    <row r="371" spans="1:14" ht="15.75" customHeight="1" x14ac:dyDescent="0.2">
      <c r="A371" s="5" t="s">
        <v>37</v>
      </c>
      <c r="B371" s="10">
        <v>211</v>
      </c>
      <c r="C371" s="10">
        <v>2</v>
      </c>
      <c r="D371" s="10">
        <v>18</v>
      </c>
      <c r="E371" s="5" t="s">
        <v>146</v>
      </c>
      <c r="F371" s="5" t="s">
        <v>91</v>
      </c>
      <c r="G371" s="31">
        <v>10</v>
      </c>
      <c r="H371" s="32">
        <v>14.044</v>
      </c>
      <c r="I371" s="32">
        <v>60.098487429999999</v>
      </c>
      <c r="J371" s="12">
        <v>0.7</v>
      </c>
      <c r="K371" s="12" t="s">
        <v>18</v>
      </c>
      <c r="L371" s="12" t="s">
        <v>18</v>
      </c>
      <c r="M371" s="12">
        <v>0</v>
      </c>
      <c r="N371" s="17" t="s">
        <v>18</v>
      </c>
    </row>
    <row r="372" spans="1:14" ht="15.75" customHeight="1" x14ac:dyDescent="0.2">
      <c r="A372" s="5" t="s">
        <v>37</v>
      </c>
      <c r="B372" s="10">
        <v>310</v>
      </c>
      <c r="C372" s="10">
        <v>3</v>
      </c>
      <c r="D372" s="10">
        <v>18</v>
      </c>
      <c r="E372" s="5" t="s">
        <v>146</v>
      </c>
      <c r="F372" s="5" t="s">
        <v>91</v>
      </c>
      <c r="G372" s="31">
        <v>10</v>
      </c>
      <c r="H372" s="32">
        <v>14.051</v>
      </c>
      <c r="I372" s="32">
        <v>59.939901130000003</v>
      </c>
      <c r="J372" s="12">
        <v>1.2</v>
      </c>
      <c r="K372" s="12" t="s">
        <v>18</v>
      </c>
      <c r="L372" s="12" t="s">
        <v>18</v>
      </c>
      <c r="M372" s="12">
        <v>0</v>
      </c>
      <c r="N372" s="17" t="s">
        <v>18</v>
      </c>
    </row>
    <row r="373" spans="1:14" ht="15.75" customHeight="1" x14ac:dyDescent="0.2">
      <c r="A373" s="5" t="s">
        <v>37</v>
      </c>
      <c r="B373" s="10">
        <v>409</v>
      </c>
      <c r="C373" s="10">
        <v>4</v>
      </c>
      <c r="D373" s="10">
        <v>18</v>
      </c>
      <c r="E373" s="5" t="s">
        <v>146</v>
      </c>
      <c r="F373" s="5" t="s">
        <v>91</v>
      </c>
      <c r="G373" s="31">
        <v>10</v>
      </c>
      <c r="H373" s="32">
        <v>13.0083</v>
      </c>
      <c r="I373" s="32">
        <v>62.274486879999998</v>
      </c>
      <c r="J373" s="12">
        <v>1.3</v>
      </c>
      <c r="K373" s="12" t="s">
        <v>18</v>
      </c>
      <c r="L373" s="12" t="s">
        <v>18</v>
      </c>
      <c r="M373" s="12">
        <v>0</v>
      </c>
      <c r="N373" s="17" t="s">
        <v>18</v>
      </c>
    </row>
    <row r="374" spans="1:14" ht="15.75" customHeight="1" x14ac:dyDescent="0.2">
      <c r="A374" s="5" t="s">
        <v>34</v>
      </c>
      <c r="B374" s="10">
        <v>115</v>
      </c>
      <c r="C374" s="10">
        <v>1</v>
      </c>
      <c r="D374" s="10">
        <v>1</v>
      </c>
      <c r="E374" s="27" t="s">
        <v>30</v>
      </c>
      <c r="F374" s="27" t="s">
        <v>30</v>
      </c>
      <c r="G374" s="28" t="s">
        <v>29</v>
      </c>
      <c r="H374" s="11">
        <v>11.9306</v>
      </c>
      <c r="I374" s="11">
        <v>54.0694055270936</v>
      </c>
      <c r="J374" s="12">
        <v>4.5999999999999996</v>
      </c>
      <c r="K374" s="12" t="s">
        <v>18</v>
      </c>
      <c r="L374" s="12">
        <v>2.8</v>
      </c>
      <c r="M374" s="12" t="s">
        <v>18</v>
      </c>
      <c r="N374" s="17" t="s">
        <v>18</v>
      </c>
    </row>
    <row r="375" spans="1:14" ht="15.75" customHeight="1" x14ac:dyDescent="0.2">
      <c r="A375" s="5" t="s">
        <v>34</v>
      </c>
      <c r="B375" s="10">
        <v>216</v>
      </c>
      <c r="C375" s="10">
        <v>2</v>
      </c>
      <c r="D375" s="10">
        <v>1</v>
      </c>
      <c r="E375" s="27" t="s">
        <v>30</v>
      </c>
      <c r="F375" s="27" t="s">
        <v>30</v>
      </c>
      <c r="G375" s="28" t="s">
        <v>29</v>
      </c>
      <c r="H375" s="11">
        <v>11.963200000000001</v>
      </c>
      <c r="I375" s="11">
        <v>53.524639684729053</v>
      </c>
      <c r="J375" s="12">
        <v>8.4</v>
      </c>
      <c r="K375" s="12" t="s">
        <v>18</v>
      </c>
      <c r="L375" s="12">
        <v>2.5</v>
      </c>
      <c r="M375" s="12" t="s">
        <v>18</v>
      </c>
      <c r="N375" s="17" t="s">
        <v>18</v>
      </c>
    </row>
    <row r="376" spans="1:14" ht="15.75" customHeight="1" x14ac:dyDescent="0.2">
      <c r="A376" s="5" t="s">
        <v>34</v>
      </c>
      <c r="B376" s="10">
        <v>313</v>
      </c>
      <c r="C376" s="10">
        <v>3</v>
      </c>
      <c r="D376" s="10">
        <v>1</v>
      </c>
      <c r="E376" s="27" t="s">
        <v>30</v>
      </c>
      <c r="F376" s="27" t="s">
        <v>30</v>
      </c>
      <c r="G376" s="28" t="s">
        <v>29</v>
      </c>
      <c r="H376" s="11">
        <v>11.3208</v>
      </c>
      <c r="I376" s="11">
        <v>48.999408011822659</v>
      </c>
      <c r="J376" s="12">
        <v>10</v>
      </c>
      <c r="K376" s="12" t="s">
        <v>18</v>
      </c>
      <c r="L376" s="12">
        <v>6</v>
      </c>
      <c r="M376" s="12" t="s">
        <v>18</v>
      </c>
      <c r="N376" s="17" t="s">
        <v>18</v>
      </c>
    </row>
    <row r="377" spans="1:14" ht="15.75" customHeight="1" x14ac:dyDescent="0.2">
      <c r="A377" s="5" t="s">
        <v>34</v>
      </c>
      <c r="B377" s="10">
        <v>401</v>
      </c>
      <c r="C377" s="10">
        <v>4</v>
      </c>
      <c r="D377" s="10">
        <v>1</v>
      </c>
      <c r="E377" s="27" t="s">
        <v>30</v>
      </c>
      <c r="F377" s="27" t="s">
        <v>30</v>
      </c>
      <c r="G377" s="28" t="s">
        <v>29</v>
      </c>
      <c r="H377" s="11">
        <v>12.473299999999998</v>
      </c>
      <c r="I377" s="11">
        <v>48.83213761182266</v>
      </c>
      <c r="J377" s="12">
        <v>5.8888888888888893</v>
      </c>
      <c r="K377" s="12" t="s">
        <v>18</v>
      </c>
      <c r="L377" s="12">
        <v>1.5</v>
      </c>
      <c r="M377" s="12" t="s">
        <v>18</v>
      </c>
      <c r="N377" s="17" t="s">
        <v>18</v>
      </c>
    </row>
    <row r="378" spans="1:14" ht="15.75" customHeight="1" x14ac:dyDescent="0.2">
      <c r="A378" s="5" t="s">
        <v>34</v>
      </c>
      <c r="B378" s="10">
        <v>105</v>
      </c>
      <c r="C378" s="10">
        <v>1</v>
      </c>
      <c r="D378" s="10">
        <v>2</v>
      </c>
      <c r="E378" s="27" t="s">
        <v>31</v>
      </c>
      <c r="F378" s="27" t="s">
        <v>32</v>
      </c>
      <c r="G378" s="30">
        <v>6</v>
      </c>
      <c r="H378" s="11">
        <v>12.022699999999999</v>
      </c>
      <c r="I378" s="11">
        <v>50.761601942857141</v>
      </c>
      <c r="J378" s="12">
        <v>5.9</v>
      </c>
      <c r="K378" s="12" t="s">
        <v>18</v>
      </c>
      <c r="L378" s="12">
        <v>4.0999999999999996</v>
      </c>
      <c r="M378" s="12" t="s">
        <v>18</v>
      </c>
      <c r="N378" s="17" t="s">
        <v>18</v>
      </c>
    </row>
    <row r="379" spans="1:14" ht="15.75" customHeight="1" x14ac:dyDescent="0.2">
      <c r="A379" s="5" t="s">
        <v>34</v>
      </c>
      <c r="B379" s="10">
        <v>201</v>
      </c>
      <c r="C379" s="10">
        <v>2</v>
      </c>
      <c r="D379" s="10">
        <v>2</v>
      </c>
      <c r="E379" s="27" t="s">
        <v>31</v>
      </c>
      <c r="F379" s="27" t="s">
        <v>32</v>
      </c>
      <c r="G379" s="30">
        <v>6</v>
      </c>
      <c r="H379" s="11" t="s">
        <v>18</v>
      </c>
      <c r="I379" s="11" t="s">
        <v>18</v>
      </c>
      <c r="J379" s="12">
        <v>7.4</v>
      </c>
      <c r="K379" s="12" t="s">
        <v>18</v>
      </c>
      <c r="L379" s="12">
        <v>1.7</v>
      </c>
      <c r="M379" s="12" t="s">
        <v>18</v>
      </c>
      <c r="N379" s="17" t="s">
        <v>18</v>
      </c>
    </row>
    <row r="380" spans="1:14" ht="15.75" customHeight="1" x14ac:dyDescent="0.2">
      <c r="A380" s="5" t="s">
        <v>34</v>
      </c>
      <c r="B380" s="10">
        <v>311</v>
      </c>
      <c r="C380" s="10">
        <v>3</v>
      </c>
      <c r="D380" s="10">
        <v>2</v>
      </c>
      <c r="E380" s="27" t="s">
        <v>31</v>
      </c>
      <c r="F380" s="27" t="s">
        <v>32</v>
      </c>
      <c r="G380" s="30">
        <v>6</v>
      </c>
      <c r="H380" s="11">
        <v>11.7212</v>
      </c>
      <c r="I380" s="11">
        <v>51.77747311921182</v>
      </c>
      <c r="J380" s="12">
        <v>7.6</v>
      </c>
      <c r="K380" s="12" t="s">
        <v>18</v>
      </c>
      <c r="L380" s="12">
        <v>3.6</v>
      </c>
      <c r="M380" s="12" t="s">
        <v>18</v>
      </c>
      <c r="N380" s="17" t="s">
        <v>18</v>
      </c>
    </row>
    <row r="381" spans="1:14" ht="15.75" customHeight="1" x14ac:dyDescent="0.2">
      <c r="A381" s="5" t="s">
        <v>34</v>
      </c>
      <c r="B381" s="10">
        <v>407</v>
      </c>
      <c r="C381" s="10">
        <v>4</v>
      </c>
      <c r="D381" s="10">
        <v>2</v>
      </c>
      <c r="E381" s="27" t="s">
        <v>31</v>
      </c>
      <c r="F381" s="27" t="s">
        <v>32</v>
      </c>
      <c r="G381" s="30">
        <v>6</v>
      </c>
      <c r="H381" s="11">
        <v>11.730399999999999</v>
      </c>
      <c r="I381" s="11">
        <v>50.667185225615768</v>
      </c>
      <c r="J381" s="12">
        <v>7.7</v>
      </c>
      <c r="K381" s="12" t="s">
        <v>18</v>
      </c>
      <c r="L381" s="12">
        <v>2.4</v>
      </c>
      <c r="M381" s="12" t="s">
        <v>18</v>
      </c>
      <c r="N381" s="17" t="s">
        <v>18</v>
      </c>
    </row>
    <row r="382" spans="1:14" ht="15.75" customHeight="1" x14ac:dyDescent="0.2">
      <c r="A382" s="5" t="s">
        <v>34</v>
      </c>
      <c r="B382" s="10">
        <v>112</v>
      </c>
      <c r="C382" s="10">
        <v>1</v>
      </c>
      <c r="D382" s="10">
        <v>3</v>
      </c>
      <c r="E382" s="27" t="s">
        <v>109</v>
      </c>
      <c r="F382" s="27" t="s">
        <v>32</v>
      </c>
      <c r="G382" s="30">
        <v>4</v>
      </c>
      <c r="H382" s="11">
        <v>12.192599999999999</v>
      </c>
      <c r="I382" s="11">
        <v>52.547754589162551</v>
      </c>
      <c r="J382" s="12">
        <v>9.1999999999999993</v>
      </c>
      <c r="K382" s="12" t="s">
        <v>18</v>
      </c>
      <c r="L382" s="12">
        <v>2.9</v>
      </c>
      <c r="M382" s="12" t="s">
        <v>18</v>
      </c>
      <c r="N382" s="17" t="s">
        <v>18</v>
      </c>
    </row>
    <row r="383" spans="1:14" ht="15.75" customHeight="1" x14ac:dyDescent="0.2">
      <c r="A383" s="5" t="s">
        <v>34</v>
      </c>
      <c r="B383" s="10">
        <v>217</v>
      </c>
      <c r="C383" s="10">
        <v>2</v>
      </c>
      <c r="D383" s="10">
        <v>3</v>
      </c>
      <c r="E383" s="27" t="s">
        <v>109</v>
      </c>
      <c r="F383" s="27" t="s">
        <v>32</v>
      </c>
      <c r="G383" s="30">
        <v>4</v>
      </c>
      <c r="H383" s="11">
        <v>11.188000000000001</v>
      </c>
      <c r="I383" s="11">
        <v>68.447802147783264</v>
      </c>
      <c r="J383" s="12">
        <v>1.7</v>
      </c>
      <c r="K383" s="12" t="s">
        <v>18</v>
      </c>
      <c r="L383" s="12">
        <v>4.5999999999999996</v>
      </c>
      <c r="M383" s="12" t="s">
        <v>18</v>
      </c>
      <c r="N383" s="17" t="s">
        <v>18</v>
      </c>
    </row>
    <row r="384" spans="1:14" ht="15.75" customHeight="1" x14ac:dyDescent="0.2">
      <c r="A384" s="5" t="s">
        <v>34</v>
      </c>
      <c r="B384" s="10">
        <v>319</v>
      </c>
      <c r="C384" s="10">
        <v>3</v>
      </c>
      <c r="D384" s="10">
        <v>3</v>
      </c>
      <c r="E384" s="27" t="s">
        <v>109</v>
      </c>
      <c r="F384" s="27" t="s">
        <v>32</v>
      </c>
      <c r="G384" s="30">
        <v>4</v>
      </c>
      <c r="H384" s="11">
        <v>11.649999999999999</v>
      </c>
      <c r="I384" s="11">
        <v>48.764847783251234</v>
      </c>
      <c r="J384" s="12">
        <v>3.6</v>
      </c>
      <c r="K384" s="12" t="s">
        <v>18</v>
      </c>
      <c r="L384" s="12">
        <v>2.6</v>
      </c>
      <c r="M384" s="12" t="s">
        <v>18</v>
      </c>
      <c r="N384" s="17" t="s">
        <v>18</v>
      </c>
    </row>
    <row r="385" spans="1:14" ht="15.75" customHeight="1" x14ac:dyDescent="0.2">
      <c r="A385" s="5" t="s">
        <v>34</v>
      </c>
      <c r="B385" s="10">
        <v>410</v>
      </c>
      <c r="C385" s="10">
        <v>4</v>
      </c>
      <c r="D385" s="10">
        <v>3</v>
      </c>
      <c r="E385" s="27" t="s">
        <v>109</v>
      </c>
      <c r="F385" s="27" t="s">
        <v>32</v>
      </c>
      <c r="G385" s="30">
        <v>4</v>
      </c>
      <c r="H385" s="11">
        <v>12.439400000000001</v>
      </c>
      <c r="I385" s="11">
        <v>53.548267229556643</v>
      </c>
      <c r="J385" s="12">
        <v>10.4</v>
      </c>
      <c r="K385" s="12" t="s">
        <v>18</v>
      </c>
      <c r="L385" s="12">
        <v>8.6999999999999993</v>
      </c>
      <c r="M385" s="12" t="s">
        <v>18</v>
      </c>
      <c r="N385" s="17" t="s">
        <v>18</v>
      </c>
    </row>
    <row r="386" spans="1:14" ht="15.75" customHeight="1" x14ac:dyDescent="0.2">
      <c r="A386" s="5" t="s">
        <v>34</v>
      </c>
      <c r="B386" s="10">
        <v>109</v>
      </c>
      <c r="C386" s="10">
        <v>1</v>
      </c>
      <c r="D386" s="10">
        <v>4</v>
      </c>
      <c r="E386" s="27" t="s">
        <v>115</v>
      </c>
      <c r="F386" s="27" t="s">
        <v>32</v>
      </c>
      <c r="G386" s="30" t="s">
        <v>126</v>
      </c>
      <c r="H386" s="11">
        <v>12.312999999999999</v>
      </c>
      <c r="I386" s="11">
        <v>50.541836497536941</v>
      </c>
      <c r="J386" s="12">
        <v>3.3</v>
      </c>
      <c r="K386" s="12" t="s">
        <v>18</v>
      </c>
      <c r="L386" s="12">
        <v>1.8</v>
      </c>
      <c r="M386" s="12" t="s">
        <v>18</v>
      </c>
      <c r="N386" s="17" t="s">
        <v>18</v>
      </c>
    </row>
    <row r="387" spans="1:14" ht="15.75" customHeight="1" x14ac:dyDescent="0.2">
      <c r="A387" s="5" t="s">
        <v>34</v>
      </c>
      <c r="B387" s="10">
        <v>215</v>
      </c>
      <c r="C387" s="10">
        <v>2</v>
      </c>
      <c r="D387" s="10">
        <v>4</v>
      </c>
      <c r="E387" s="27" t="s">
        <v>115</v>
      </c>
      <c r="F387" s="27" t="s">
        <v>32</v>
      </c>
      <c r="G387" s="30" t="s">
        <v>126</v>
      </c>
      <c r="H387" s="11">
        <v>11.259599999999999</v>
      </c>
      <c r="I387" s="11">
        <v>56.385562731034476</v>
      </c>
      <c r="J387" s="12">
        <v>2.7</v>
      </c>
      <c r="K387" s="12" t="s">
        <v>18</v>
      </c>
      <c r="L387" s="12">
        <v>3</v>
      </c>
      <c r="M387" s="12" t="s">
        <v>18</v>
      </c>
      <c r="N387" s="17" t="s">
        <v>18</v>
      </c>
    </row>
    <row r="388" spans="1:14" ht="15.75" customHeight="1" x14ac:dyDescent="0.2">
      <c r="A388" s="5" t="s">
        <v>34</v>
      </c>
      <c r="B388" s="10">
        <v>306</v>
      </c>
      <c r="C388" s="10">
        <v>3</v>
      </c>
      <c r="D388" s="10">
        <v>4</v>
      </c>
      <c r="E388" s="27" t="s">
        <v>115</v>
      </c>
      <c r="F388" s="27" t="s">
        <v>32</v>
      </c>
      <c r="G388" s="30" t="s">
        <v>126</v>
      </c>
      <c r="H388" s="11">
        <v>12.347199999999999</v>
      </c>
      <c r="I388" s="11">
        <v>49.947415235467986</v>
      </c>
      <c r="J388" s="12">
        <v>6.1</v>
      </c>
      <c r="K388" s="12" t="s">
        <v>18</v>
      </c>
      <c r="L388" s="12">
        <v>1.3</v>
      </c>
      <c r="M388" s="12" t="s">
        <v>18</v>
      </c>
      <c r="N388" s="17" t="s">
        <v>18</v>
      </c>
    </row>
    <row r="389" spans="1:14" ht="15.75" customHeight="1" x14ac:dyDescent="0.2">
      <c r="A389" s="5" t="s">
        <v>34</v>
      </c>
      <c r="B389" s="10">
        <v>416</v>
      </c>
      <c r="C389" s="10">
        <v>4</v>
      </c>
      <c r="D389" s="10">
        <v>4</v>
      </c>
      <c r="E389" s="27" t="s">
        <v>115</v>
      </c>
      <c r="F389" s="27" t="s">
        <v>32</v>
      </c>
      <c r="G389" s="30" t="s">
        <v>126</v>
      </c>
      <c r="H389" s="11">
        <v>12.0505</v>
      </c>
      <c r="I389" s="11">
        <v>53.83852471182265</v>
      </c>
      <c r="J389" s="12">
        <v>5.0999999999999996</v>
      </c>
      <c r="K389" s="12" t="s">
        <v>18</v>
      </c>
      <c r="L389" s="12">
        <v>5.8</v>
      </c>
      <c r="M389" s="12" t="s">
        <v>18</v>
      </c>
      <c r="N389" s="17" t="s">
        <v>18</v>
      </c>
    </row>
    <row r="390" spans="1:14" ht="15.75" customHeight="1" x14ac:dyDescent="0.2">
      <c r="A390" s="5" t="s">
        <v>34</v>
      </c>
      <c r="B390" s="10">
        <v>114</v>
      </c>
      <c r="C390" s="10">
        <v>1</v>
      </c>
      <c r="D390" s="10">
        <v>5</v>
      </c>
      <c r="E390" s="27" t="s">
        <v>16</v>
      </c>
      <c r="F390" s="27" t="s">
        <v>44</v>
      </c>
      <c r="G390" s="30">
        <v>4</v>
      </c>
      <c r="H390" s="11">
        <v>12.0215</v>
      </c>
      <c r="I390" s="11">
        <v>56.950259955665011</v>
      </c>
      <c r="J390" s="12">
        <v>5.9</v>
      </c>
      <c r="K390" s="12" t="s">
        <v>18</v>
      </c>
      <c r="L390" s="12">
        <v>2.1</v>
      </c>
      <c r="M390" s="12" t="s">
        <v>18</v>
      </c>
      <c r="N390" s="17" t="s">
        <v>18</v>
      </c>
    </row>
    <row r="391" spans="1:14" ht="15.75" customHeight="1" x14ac:dyDescent="0.2">
      <c r="A391" s="5" t="s">
        <v>34</v>
      </c>
      <c r="B391" s="10">
        <v>212</v>
      </c>
      <c r="C391" s="10">
        <v>2</v>
      </c>
      <c r="D391" s="10">
        <v>5</v>
      </c>
      <c r="E391" s="27" t="s">
        <v>16</v>
      </c>
      <c r="F391" s="27" t="s">
        <v>44</v>
      </c>
      <c r="G391" s="30">
        <v>4</v>
      </c>
      <c r="H391" s="11">
        <v>12.346299999999999</v>
      </c>
      <c r="I391" s="11">
        <v>52.351280272906401</v>
      </c>
      <c r="J391" s="12">
        <v>6.8</v>
      </c>
      <c r="K391" s="12" t="s">
        <v>18</v>
      </c>
      <c r="L391" s="12">
        <v>5.6</v>
      </c>
      <c r="M391" s="12" t="s">
        <v>18</v>
      </c>
      <c r="N391" s="17" t="s">
        <v>18</v>
      </c>
    </row>
    <row r="392" spans="1:14" ht="15.75" customHeight="1" x14ac:dyDescent="0.2">
      <c r="A392" s="5" t="s">
        <v>34</v>
      </c>
      <c r="B392" s="10">
        <v>318</v>
      </c>
      <c r="C392" s="10">
        <v>3</v>
      </c>
      <c r="D392" s="10">
        <v>5</v>
      </c>
      <c r="E392" s="27" t="s">
        <v>16</v>
      </c>
      <c r="F392" s="27" t="s">
        <v>44</v>
      </c>
      <c r="G392" s="30">
        <v>4</v>
      </c>
      <c r="H392" s="11">
        <v>12.4758</v>
      </c>
      <c r="I392" s="11">
        <v>58.16910070443349</v>
      </c>
      <c r="J392" s="12">
        <v>7.6</v>
      </c>
      <c r="K392" s="12" t="s">
        <v>18</v>
      </c>
      <c r="L392" s="12">
        <v>4.3</v>
      </c>
      <c r="M392" s="12" t="s">
        <v>18</v>
      </c>
      <c r="N392" s="17" t="s">
        <v>18</v>
      </c>
    </row>
    <row r="393" spans="1:14" ht="15.75" customHeight="1" x14ac:dyDescent="0.2">
      <c r="A393" s="5" t="s">
        <v>34</v>
      </c>
      <c r="B393" s="10">
        <v>419</v>
      </c>
      <c r="C393" s="10">
        <v>4</v>
      </c>
      <c r="D393" s="10">
        <v>5</v>
      </c>
      <c r="E393" s="27" t="s">
        <v>16</v>
      </c>
      <c r="F393" s="27" t="s">
        <v>44</v>
      </c>
      <c r="G393" s="30">
        <v>4</v>
      </c>
      <c r="H393" s="11">
        <v>11.622399999999999</v>
      </c>
      <c r="I393" s="11">
        <v>49.833647101477837</v>
      </c>
      <c r="J393" s="12">
        <v>2.6</v>
      </c>
      <c r="K393" s="12" t="s">
        <v>18</v>
      </c>
      <c r="L393" s="12">
        <v>2.2000000000000002</v>
      </c>
      <c r="M393" s="12" t="s">
        <v>18</v>
      </c>
      <c r="N393" s="17" t="s">
        <v>18</v>
      </c>
    </row>
    <row r="394" spans="1:14" ht="15.75" customHeight="1" x14ac:dyDescent="0.2">
      <c r="A394" s="5" t="s">
        <v>34</v>
      </c>
      <c r="B394" s="10">
        <v>119</v>
      </c>
      <c r="C394" s="10">
        <v>1</v>
      </c>
      <c r="D394" s="10">
        <v>6</v>
      </c>
      <c r="E394" s="27" t="s">
        <v>127</v>
      </c>
      <c r="F394" s="27" t="s">
        <v>44</v>
      </c>
      <c r="G394" s="30" t="s">
        <v>128</v>
      </c>
      <c r="H394" s="11">
        <v>11.8392</v>
      </c>
      <c r="I394" s="11">
        <v>51.392969213793108</v>
      </c>
      <c r="J394" s="12">
        <v>2</v>
      </c>
      <c r="K394" s="12" t="s">
        <v>18</v>
      </c>
      <c r="L394" s="12">
        <v>1.7</v>
      </c>
      <c r="M394" s="12" t="s">
        <v>18</v>
      </c>
      <c r="N394" s="17" t="s">
        <v>18</v>
      </c>
    </row>
    <row r="395" spans="1:14" ht="15.75" customHeight="1" x14ac:dyDescent="0.2">
      <c r="A395" s="5" t="s">
        <v>34</v>
      </c>
      <c r="B395" s="10">
        <v>206</v>
      </c>
      <c r="C395" s="10">
        <v>2</v>
      </c>
      <c r="D395" s="10">
        <v>6</v>
      </c>
      <c r="E395" s="27" t="s">
        <v>127</v>
      </c>
      <c r="F395" s="27" t="s">
        <v>44</v>
      </c>
      <c r="G395" s="30" t="s">
        <v>128</v>
      </c>
      <c r="H395" s="11">
        <v>12.3264</v>
      </c>
      <c r="I395" s="11">
        <v>49.907009103448274</v>
      </c>
      <c r="J395" s="12">
        <v>4.5999999999999996</v>
      </c>
      <c r="K395" s="12" t="s">
        <v>18</v>
      </c>
      <c r="L395" s="12">
        <v>1.6</v>
      </c>
      <c r="M395" s="12" t="s">
        <v>18</v>
      </c>
      <c r="N395" s="17" t="s">
        <v>18</v>
      </c>
    </row>
    <row r="396" spans="1:14" ht="15.75" customHeight="1" x14ac:dyDescent="0.2">
      <c r="A396" s="5" t="s">
        <v>34</v>
      </c>
      <c r="B396" s="10">
        <v>309</v>
      </c>
      <c r="C396" s="10">
        <v>3</v>
      </c>
      <c r="D396" s="10">
        <v>6</v>
      </c>
      <c r="E396" s="27" t="s">
        <v>127</v>
      </c>
      <c r="F396" s="27" t="s">
        <v>44</v>
      </c>
      <c r="G396" s="30" t="s">
        <v>128</v>
      </c>
      <c r="H396" s="11">
        <v>11.714399999999999</v>
      </c>
      <c r="I396" s="11">
        <v>51.413097414778314</v>
      </c>
      <c r="J396" s="12">
        <v>5.5</v>
      </c>
      <c r="K396" s="12" t="s">
        <v>18</v>
      </c>
      <c r="L396" s="12">
        <v>3.9</v>
      </c>
      <c r="M396" s="12" t="s">
        <v>18</v>
      </c>
      <c r="N396" s="17" t="s">
        <v>18</v>
      </c>
    </row>
    <row r="397" spans="1:14" ht="15.75" customHeight="1" x14ac:dyDescent="0.2">
      <c r="A397" s="5" t="s">
        <v>34</v>
      </c>
      <c r="B397" s="10">
        <v>406</v>
      </c>
      <c r="C397" s="10">
        <v>4</v>
      </c>
      <c r="D397" s="10">
        <v>6</v>
      </c>
      <c r="E397" s="27" t="s">
        <v>127</v>
      </c>
      <c r="F397" s="27" t="s">
        <v>44</v>
      </c>
      <c r="G397" s="30" t="s">
        <v>128</v>
      </c>
      <c r="H397" s="11">
        <v>12.3254</v>
      </c>
      <c r="I397" s="11">
        <v>49.698541362561578</v>
      </c>
      <c r="J397" s="12">
        <v>3.2</v>
      </c>
      <c r="K397" s="12" t="s">
        <v>18</v>
      </c>
      <c r="L397" s="12">
        <v>2.5</v>
      </c>
      <c r="M397" s="12" t="s">
        <v>18</v>
      </c>
      <c r="N397" s="17" t="s">
        <v>18</v>
      </c>
    </row>
    <row r="398" spans="1:14" ht="15.75" customHeight="1" x14ac:dyDescent="0.2">
      <c r="A398" s="5" t="s">
        <v>34</v>
      </c>
      <c r="B398" s="10">
        <v>120</v>
      </c>
      <c r="C398" s="10">
        <v>1</v>
      </c>
      <c r="D398" s="10">
        <v>7</v>
      </c>
      <c r="E398" s="27" t="s">
        <v>129</v>
      </c>
      <c r="F398" s="27" t="s">
        <v>130</v>
      </c>
      <c r="G398" s="30">
        <v>5</v>
      </c>
      <c r="H398" s="11">
        <v>11.786799999999999</v>
      </c>
      <c r="I398" s="11">
        <v>52.475121209852226</v>
      </c>
      <c r="J398" s="12">
        <v>6.9</v>
      </c>
      <c r="K398" s="12" t="s">
        <v>18</v>
      </c>
      <c r="L398" s="12">
        <v>6.2</v>
      </c>
      <c r="M398" s="12" t="s">
        <v>18</v>
      </c>
      <c r="N398" s="17" t="s">
        <v>18</v>
      </c>
    </row>
    <row r="399" spans="1:14" ht="15.75" customHeight="1" x14ac:dyDescent="0.2">
      <c r="A399" s="5" t="s">
        <v>34</v>
      </c>
      <c r="B399" s="10">
        <v>204</v>
      </c>
      <c r="C399" s="10">
        <v>2</v>
      </c>
      <c r="D399" s="10">
        <v>7</v>
      </c>
      <c r="E399" s="27" t="s">
        <v>129</v>
      </c>
      <c r="F399" s="27" t="s">
        <v>130</v>
      </c>
      <c r="G399" s="30">
        <v>5</v>
      </c>
      <c r="H399" s="11">
        <v>12.4109</v>
      </c>
      <c r="I399" s="11">
        <v>46.465370339901483</v>
      </c>
      <c r="J399" s="12">
        <v>8.5</v>
      </c>
      <c r="K399" s="12" t="s">
        <v>18</v>
      </c>
      <c r="L399" s="12">
        <v>4.5999999999999996</v>
      </c>
      <c r="M399" s="12" t="s">
        <v>18</v>
      </c>
      <c r="N399" s="17" t="s">
        <v>18</v>
      </c>
    </row>
    <row r="400" spans="1:14" ht="15.75" customHeight="1" x14ac:dyDescent="0.2">
      <c r="A400" s="5" t="s">
        <v>34</v>
      </c>
      <c r="B400" s="10">
        <v>316</v>
      </c>
      <c r="C400" s="10">
        <v>3</v>
      </c>
      <c r="D400" s="10">
        <v>7</v>
      </c>
      <c r="E400" s="27" t="s">
        <v>129</v>
      </c>
      <c r="F400" s="27" t="s">
        <v>130</v>
      </c>
      <c r="G400" s="30">
        <v>5</v>
      </c>
      <c r="H400" s="11">
        <v>11.57</v>
      </c>
      <c r="I400" s="11">
        <v>49.125260886699515</v>
      </c>
      <c r="J400" s="12">
        <v>8.4</v>
      </c>
      <c r="K400" s="12" t="s">
        <v>18</v>
      </c>
      <c r="L400" s="12">
        <v>3.6</v>
      </c>
      <c r="M400" s="12" t="s">
        <v>18</v>
      </c>
      <c r="N400" s="17" t="s">
        <v>18</v>
      </c>
    </row>
    <row r="401" spans="1:14" ht="15.75" customHeight="1" x14ac:dyDescent="0.2">
      <c r="A401" s="5" t="s">
        <v>34</v>
      </c>
      <c r="B401" s="10">
        <v>417</v>
      </c>
      <c r="C401" s="10">
        <v>4</v>
      </c>
      <c r="D401" s="10">
        <v>7</v>
      </c>
      <c r="E401" s="27" t="s">
        <v>129</v>
      </c>
      <c r="F401" s="27" t="s">
        <v>130</v>
      </c>
      <c r="G401" s="30">
        <v>5</v>
      </c>
      <c r="H401" s="11">
        <v>11.1896</v>
      </c>
      <c r="I401" s="11">
        <v>53.730291999999999</v>
      </c>
      <c r="J401" s="12">
        <v>7</v>
      </c>
      <c r="K401" s="12" t="s">
        <v>18</v>
      </c>
      <c r="L401" s="12">
        <v>2.4</v>
      </c>
      <c r="M401" s="12" t="s">
        <v>18</v>
      </c>
      <c r="N401" s="17" t="s">
        <v>18</v>
      </c>
    </row>
    <row r="402" spans="1:14" ht="15.75" customHeight="1" x14ac:dyDescent="0.2">
      <c r="A402" s="5" t="s">
        <v>34</v>
      </c>
      <c r="B402" s="10">
        <v>110</v>
      </c>
      <c r="C402" s="10">
        <v>1</v>
      </c>
      <c r="D402" s="10">
        <v>8</v>
      </c>
      <c r="E402" s="27" t="s">
        <v>131</v>
      </c>
      <c r="F402" s="27" t="s">
        <v>130</v>
      </c>
      <c r="G402" s="30">
        <v>11</v>
      </c>
      <c r="H402" s="11">
        <v>12.379300000000001</v>
      </c>
      <c r="I402" s="11">
        <v>52.070435398522172</v>
      </c>
      <c r="J402" s="12">
        <v>7.2</v>
      </c>
      <c r="K402" s="12" t="s">
        <v>18</v>
      </c>
      <c r="L402" s="12">
        <v>3.8</v>
      </c>
      <c r="M402" s="12" t="s">
        <v>18</v>
      </c>
      <c r="N402" s="17" t="s">
        <v>18</v>
      </c>
    </row>
    <row r="403" spans="1:14" ht="15.75" customHeight="1" x14ac:dyDescent="0.2">
      <c r="A403" s="5" t="s">
        <v>34</v>
      </c>
      <c r="B403" s="10">
        <v>205</v>
      </c>
      <c r="C403" s="10">
        <v>2</v>
      </c>
      <c r="D403" s="10">
        <v>8</v>
      </c>
      <c r="E403" s="27" t="s">
        <v>131</v>
      </c>
      <c r="F403" s="27" t="s">
        <v>130</v>
      </c>
      <c r="G403" s="30">
        <v>11</v>
      </c>
      <c r="H403" s="11">
        <v>11.5632</v>
      </c>
      <c r="I403" s="11">
        <v>50.183309682758626</v>
      </c>
      <c r="J403" s="12">
        <v>8</v>
      </c>
      <c r="K403" s="12" t="s">
        <v>18</v>
      </c>
      <c r="L403" s="12">
        <v>5.3</v>
      </c>
      <c r="M403" s="12" t="s">
        <v>18</v>
      </c>
      <c r="N403" s="17" t="s">
        <v>18</v>
      </c>
    </row>
    <row r="404" spans="1:14" ht="15.75" customHeight="1" x14ac:dyDescent="0.2">
      <c r="A404" s="5" t="s">
        <v>34</v>
      </c>
      <c r="B404" s="10">
        <v>315</v>
      </c>
      <c r="C404" s="10">
        <v>3</v>
      </c>
      <c r="D404" s="10">
        <v>8</v>
      </c>
      <c r="E404" s="27" t="s">
        <v>131</v>
      </c>
      <c r="F404" s="27" t="s">
        <v>130</v>
      </c>
      <c r="G404" s="30">
        <v>11</v>
      </c>
      <c r="H404" s="11">
        <v>11.3436</v>
      </c>
      <c r="I404" s="11">
        <v>50.889210331034491</v>
      </c>
      <c r="J404" s="12">
        <v>6.2</v>
      </c>
      <c r="K404" s="12" t="s">
        <v>18</v>
      </c>
      <c r="L404" s="12">
        <v>3.2</v>
      </c>
      <c r="M404" s="12" t="s">
        <v>18</v>
      </c>
      <c r="N404" s="17" t="s">
        <v>18</v>
      </c>
    </row>
    <row r="405" spans="1:14" ht="15.75" customHeight="1" x14ac:dyDescent="0.2">
      <c r="A405" s="5" t="s">
        <v>34</v>
      </c>
      <c r="B405" s="10">
        <v>413</v>
      </c>
      <c r="C405" s="10">
        <v>4</v>
      </c>
      <c r="D405" s="10">
        <v>8</v>
      </c>
      <c r="E405" s="27" t="s">
        <v>131</v>
      </c>
      <c r="F405" s="27" t="s">
        <v>130</v>
      </c>
      <c r="G405" s="30">
        <v>11</v>
      </c>
      <c r="H405" s="11">
        <v>11.6576</v>
      </c>
      <c r="I405" s="11">
        <v>52.288691562561574</v>
      </c>
      <c r="J405" s="12">
        <v>2.9</v>
      </c>
      <c r="K405" s="12" t="s">
        <v>18</v>
      </c>
      <c r="L405" s="12">
        <v>1.9</v>
      </c>
      <c r="M405" s="12" t="s">
        <v>18</v>
      </c>
      <c r="N405" s="17" t="s">
        <v>18</v>
      </c>
    </row>
    <row r="406" spans="1:14" ht="15.75" customHeight="1" x14ac:dyDescent="0.2">
      <c r="A406" s="5" t="s">
        <v>34</v>
      </c>
      <c r="B406" s="10">
        <v>106</v>
      </c>
      <c r="C406" s="10">
        <v>1</v>
      </c>
      <c r="D406" s="10">
        <v>9</v>
      </c>
      <c r="E406" s="27" t="s">
        <v>132</v>
      </c>
      <c r="F406" s="27" t="s">
        <v>130</v>
      </c>
      <c r="G406" s="30">
        <v>7</v>
      </c>
      <c r="H406" s="11">
        <v>12.260899999999999</v>
      </c>
      <c r="I406" s="11">
        <v>49.525912569950741</v>
      </c>
      <c r="J406" s="12">
        <v>6.9</v>
      </c>
      <c r="K406" s="12" t="s">
        <v>18</v>
      </c>
      <c r="L406" s="12">
        <v>4.2</v>
      </c>
      <c r="M406" s="12" t="s">
        <v>18</v>
      </c>
      <c r="N406" s="17" t="s">
        <v>18</v>
      </c>
    </row>
    <row r="407" spans="1:14" ht="15.75" customHeight="1" x14ac:dyDescent="0.2">
      <c r="A407" s="5" t="s">
        <v>34</v>
      </c>
      <c r="B407" s="10">
        <v>209</v>
      </c>
      <c r="C407" s="10">
        <v>2</v>
      </c>
      <c r="D407" s="10">
        <v>9</v>
      </c>
      <c r="E407" s="27" t="s">
        <v>132</v>
      </c>
      <c r="F407" s="27" t="s">
        <v>130</v>
      </c>
      <c r="G407" s="30">
        <v>7</v>
      </c>
      <c r="H407" s="11">
        <v>11.6944</v>
      </c>
      <c r="I407" s="11">
        <v>48.108716878817738</v>
      </c>
      <c r="J407" s="12">
        <v>9.5</v>
      </c>
      <c r="K407" s="12" t="s">
        <v>18</v>
      </c>
      <c r="L407" s="12">
        <v>2.9</v>
      </c>
      <c r="M407" s="12" t="s">
        <v>18</v>
      </c>
      <c r="N407" s="17" t="s">
        <v>18</v>
      </c>
    </row>
    <row r="408" spans="1:14" ht="15.75" customHeight="1" x14ac:dyDescent="0.2">
      <c r="A408" s="5" t="s">
        <v>34</v>
      </c>
      <c r="B408" s="10">
        <v>317</v>
      </c>
      <c r="C408" s="10">
        <v>3</v>
      </c>
      <c r="D408" s="10">
        <v>9</v>
      </c>
      <c r="E408" s="27" t="s">
        <v>132</v>
      </c>
      <c r="F408" s="27" t="s">
        <v>130</v>
      </c>
      <c r="G408" s="30">
        <v>7</v>
      </c>
      <c r="H408" s="11">
        <v>11.1172</v>
      </c>
      <c r="I408" s="11">
        <v>51.654917881773393</v>
      </c>
      <c r="J408" s="12">
        <v>3.6</v>
      </c>
      <c r="K408" s="12" t="s">
        <v>18</v>
      </c>
      <c r="L408" s="12">
        <v>2.2999999999999998</v>
      </c>
      <c r="M408" s="12" t="s">
        <v>18</v>
      </c>
      <c r="N408" s="17" t="s">
        <v>18</v>
      </c>
    </row>
    <row r="409" spans="1:14" ht="15.75" customHeight="1" x14ac:dyDescent="0.2">
      <c r="A409" s="5" t="s">
        <v>34</v>
      </c>
      <c r="B409" s="10">
        <v>415</v>
      </c>
      <c r="C409" s="10">
        <v>4</v>
      </c>
      <c r="D409" s="10">
        <v>9</v>
      </c>
      <c r="E409" s="27" t="s">
        <v>132</v>
      </c>
      <c r="F409" s="27" t="s">
        <v>130</v>
      </c>
      <c r="G409" s="30">
        <v>7</v>
      </c>
      <c r="H409" s="11">
        <v>11.324400000000001</v>
      </c>
      <c r="I409" s="11">
        <v>54.230152894581281</v>
      </c>
      <c r="J409" s="12">
        <v>6.2</v>
      </c>
      <c r="K409" s="12" t="s">
        <v>18</v>
      </c>
      <c r="L409" s="12">
        <v>5.9</v>
      </c>
      <c r="M409" s="12" t="s">
        <v>18</v>
      </c>
      <c r="N409" s="17" t="s">
        <v>18</v>
      </c>
    </row>
    <row r="410" spans="1:14" ht="15.75" customHeight="1" x14ac:dyDescent="0.2">
      <c r="A410" s="5" t="s">
        <v>34</v>
      </c>
      <c r="B410" s="10">
        <v>117</v>
      </c>
      <c r="C410" s="10">
        <v>1</v>
      </c>
      <c r="D410" s="10">
        <v>10</v>
      </c>
      <c r="E410" s="27" t="s">
        <v>133</v>
      </c>
      <c r="F410" s="27" t="s">
        <v>20</v>
      </c>
      <c r="G410" s="30">
        <v>6</v>
      </c>
      <c r="H410" s="11">
        <v>11.051600000000001</v>
      </c>
      <c r="I410" s="11">
        <v>72.476295560591126</v>
      </c>
      <c r="J410" s="12">
        <v>4.0999999999999996</v>
      </c>
      <c r="K410" s="12" t="s">
        <v>18</v>
      </c>
      <c r="L410" s="12">
        <v>2.4</v>
      </c>
      <c r="M410" s="12" t="s">
        <v>18</v>
      </c>
      <c r="N410" s="17" t="s">
        <v>18</v>
      </c>
    </row>
    <row r="411" spans="1:14" ht="15.75" customHeight="1" x14ac:dyDescent="0.2">
      <c r="A411" s="5" t="s">
        <v>34</v>
      </c>
      <c r="B411" s="10">
        <v>208</v>
      </c>
      <c r="C411" s="10">
        <v>2</v>
      </c>
      <c r="D411" s="10">
        <v>10</v>
      </c>
      <c r="E411" s="27" t="s">
        <v>133</v>
      </c>
      <c r="F411" s="27" t="s">
        <v>20</v>
      </c>
      <c r="G411" s="30">
        <v>6</v>
      </c>
      <c r="H411" s="11">
        <v>12.429300000000001</v>
      </c>
      <c r="I411" s="11">
        <v>49.639645417241383</v>
      </c>
      <c r="J411" s="12">
        <v>3.5</v>
      </c>
      <c r="K411" s="12" t="s">
        <v>18</v>
      </c>
      <c r="L411" s="12">
        <v>3.2222222222222223</v>
      </c>
      <c r="M411" s="12" t="s">
        <v>18</v>
      </c>
      <c r="N411" s="17" t="s">
        <v>18</v>
      </c>
    </row>
    <row r="412" spans="1:14" ht="15.75" customHeight="1" x14ac:dyDescent="0.2">
      <c r="A412" s="5" t="s">
        <v>34</v>
      </c>
      <c r="B412" s="10">
        <v>320</v>
      </c>
      <c r="C412" s="10">
        <v>3</v>
      </c>
      <c r="D412" s="10">
        <v>10</v>
      </c>
      <c r="E412" s="27" t="s">
        <v>133</v>
      </c>
      <c r="F412" s="27" t="s">
        <v>20</v>
      </c>
      <c r="G412" s="30">
        <v>6</v>
      </c>
      <c r="H412" s="11">
        <v>12.264800000000001</v>
      </c>
      <c r="I412" s="11">
        <v>45.810740193103449</v>
      </c>
      <c r="J412" s="12">
        <v>9.3000000000000007</v>
      </c>
      <c r="K412" s="12" t="s">
        <v>18</v>
      </c>
      <c r="L412" s="12">
        <v>1.7</v>
      </c>
      <c r="M412" s="12" t="s">
        <v>18</v>
      </c>
      <c r="N412" s="17" t="s">
        <v>18</v>
      </c>
    </row>
    <row r="413" spans="1:14" ht="15.75" customHeight="1" x14ac:dyDescent="0.2">
      <c r="A413" s="5" t="s">
        <v>34</v>
      </c>
      <c r="B413" s="10">
        <v>418</v>
      </c>
      <c r="C413" s="10">
        <v>4</v>
      </c>
      <c r="D413" s="10">
        <v>10</v>
      </c>
      <c r="E413" s="27" t="s">
        <v>133</v>
      </c>
      <c r="F413" s="27" t="s">
        <v>20</v>
      </c>
      <c r="G413" s="30">
        <v>6</v>
      </c>
      <c r="H413" s="11">
        <v>12.416700000000001</v>
      </c>
      <c r="I413" s="11">
        <v>54.815065344827588</v>
      </c>
      <c r="J413" s="12">
        <v>6.2</v>
      </c>
      <c r="K413" s="12" t="s">
        <v>18</v>
      </c>
      <c r="L413" s="12">
        <v>3.7</v>
      </c>
      <c r="M413" s="12" t="s">
        <v>18</v>
      </c>
      <c r="N413" s="17" t="s">
        <v>18</v>
      </c>
    </row>
    <row r="414" spans="1:14" ht="15.75" customHeight="1" x14ac:dyDescent="0.2">
      <c r="A414" s="5" t="s">
        <v>34</v>
      </c>
      <c r="B414" s="10">
        <v>104</v>
      </c>
      <c r="C414" s="10">
        <v>1</v>
      </c>
      <c r="D414" s="10">
        <v>11</v>
      </c>
      <c r="E414" s="27" t="s">
        <v>134</v>
      </c>
      <c r="F414" s="27" t="s">
        <v>20</v>
      </c>
      <c r="G414" s="30" t="s">
        <v>135</v>
      </c>
      <c r="H414" s="11">
        <v>12.398199999999999</v>
      </c>
      <c r="I414" s="11">
        <v>49.709490372413789</v>
      </c>
      <c r="J414" s="12">
        <v>9.6999999999999993</v>
      </c>
      <c r="K414" s="12" t="s">
        <v>18</v>
      </c>
      <c r="L414" s="12">
        <v>3.2</v>
      </c>
      <c r="M414" s="12" t="s">
        <v>18</v>
      </c>
      <c r="N414" s="17" t="s">
        <v>18</v>
      </c>
    </row>
    <row r="415" spans="1:14" ht="15.75" customHeight="1" x14ac:dyDescent="0.2">
      <c r="A415" s="5" t="s">
        <v>34</v>
      </c>
      <c r="B415" s="10">
        <v>218</v>
      </c>
      <c r="C415" s="10">
        <v>2</v>
      </c>
      <c r="D415" s="10">
        <v>11</v>
      </c>
      <c r="E415" s="27" t="s">
        <v>134</v>
      </c>
      <c r="F415" s="27" t="s">
        <v>20</v>
      </c>
      <c r="G415" s="30" t="s">
        <v>135</v>
      </c>
      <c r="H415" s="11">
        <v>12.359400000000001</v>
      </c>
      <c r="I415" s="11">
        <v>54.067342566502461</v>
      </c>
      <c r="J415" s="12">
        <v>4.3</v>
      </c>
      <c r="K415" s="12" t="s">
        <v>18</v>
      </c>
      <c r="L415" s="12">
        <v>5.9</v>
      </c>
      <c r="M415" s="12" t="s">
        <v>18</v>
      </c>
      <c r="N415" s="17" t="s">
        <v>18</v>
      </c>
    </row>
    <row r="416" spans="1:14" ht="15.75" customHeight="1" x14ac:dyDescent="0.2">
      <c r="A416" s="5" t="s">
        <v>34</v>
      </c>
      <c r="B416" s="10">
        <v>314</v>
      </c>
      <c r="C416" s="10">
        <v>3</v>
      </c>
      <c r="D416" s="10">
        <v>11</v>
      </c>
      <c r="E416" s="27" t="s">
        <v>134</v>
      </c>
      <c r="F416" s="27" t="s">
        <v>20</v>
      </c>
      <c r="G416" s="30" t="s">
        <v>135</v>
      </c>
      <c r="H416" s="11">
        <v>11.801600000000001</v>
      </c>
      <c r="I416" s="11">
        <v>51.782888197044336</v>
      </c>
      <c r="J416" s="12">
        <v>10.4</v>
      </c>
      <c r="K416" s="12" t="s">
        <v>18</v>
      </c>
      <c r="L416" s="12">
        <v>3.2</v>
      </c>
      <c r="M416" s="12" t="s">
        <v>18</v>
      </c>
      <c r="N416" s="17" t="s">
        <v>18</v>
      </c>
    </row>
    <row r="417" spans="1:14" ht="15.75" customHeight="1" x14ac:dyDescent="0.2">
      <c r="A417" s="5" t="s">
        <v>34</v>
      </c>
      <c r="B417" s="10">
        <v>405</v>
      </c>
      <c r="C417" s="10">
        <v>4</v>
      </c>
      <c r="D417" s="10">
        <v>11</v>
      </c>
      <c r="E417" s="27" t="s">
        <v>134</v>
      </c>
      <c r="F417" s="27" t="s">
        <v>20</v>
      </c>
      <c r="G417" s="30" t="s">
        <v>135</v>
      </c>
      <c r="H417" s="11">
        <v>11.6448</v>
      </c>
      <c r="I417" s="11">
        <v>47.819749328078828</v>
      </c>
      <c r="J417" s="12">
        <v>8.5</v>
      </c>
      <c r="K417" s="12" t="s">
        <v>18</v>
      </c>
      <c r="L417" s="12">
        <v>2.7</v>
      </c>
      <c r="M417" s="12" t="s">
        <v>18</v>
      </c>
      <c r="N417" s="17" t="s">
        <v>18</v>
      </c>
    </row>
    <row r="418" spans="1:14" ht="15.75" customHeight="1" x14ac:dyDescent="0.2">
      <c r="A418" s="5" t="s">
        <v>34</v>
      </c>
      <c r="B418" s="10">
        <v>103</v>
      </c>
      <c r="C418" s="10">
        <v>1</v>
      </c>
      <c r="D418" s="10">
        <v>12</v>
      </c>
      <c r="E418" s="27" t="s">
        <v>136</v>
      </c>
      <c r="F418" s="27" t="s">
        <v>20</v>
      </c>
      <c r="G418" s="30" t="s">
        <v>56</v>
      </c>
      <c r="H418" s="11">
        <v>12.164400000000001</v>
      </c>
      <c r="I418" s="11">
        <v>51.46517128472906</v>
      </c>
      <c r="J418" s="12">
        <v>7.3</v>
      </c>
      <c r="K418" s="12" t="s">
        <v>18</v>
      </c>
      <c r="L418" s="12">
        <v>2.1</v>
      </c>
      <c r="M418" s="12" t="s">
        <v>18</v>
      </c>
      <c r="N418" s="17" t="s">
        <v>18</v>
      </c>
    </row>
    <row r="419" spans="1:14" ht="15.75" customHeight="1" x14ac:dyDescent="0.2">
      <c r="A419" s="5" t="s">
        <v>34</v>
      </c>
      <c r="B419" s="10">
        <v>210</v>
      </c>
      <c r="C419" s="10">
        <v>2</v>
      </c>
      <c r="D419" s="10">
        <v>12</v>
      </c>
      <c r="E419" s="27" t="s">
        <v>136</v>
      </c>
      <c r="F419" s="27" t="s">
        <v>20</v>
      </c>
      <c r="G419" s="30" t="s">
        <v>56</v>
      </c>
      <c r="H419" s="11">
        <v>12.4048</v>
      </c>
      <c r="I419" s="11">
        <v>53.099519834482763</v>
      </c>
      <c r="J419" s="12">
        <v>8.9</v>
      </c>
      <c r="K419" s="12" t="s">
        <v>18</v>
      </c>
      <c r="L419" s="12">
        <v>5</v>
      </c>
      <c r="M419" s="12" t="s">
        <v>18</v>
      </c>
      <c r="N419" s="17" t="s">
        <v>18</v>
      </c>
    </row>
    <row r="420" spans="1:14" ht="15.75" customHeight="1" x14ac:dyDescent="0.2">
      <c r="A420" s="5" t="s">
        <v>34</v>
      </c>
      <c r="B420" s="10">
        <v>308</v>
      </c>
      <c r="C420" s="10">
        <v>3</v>
      </c>
      <c r="D420" s="10">
        <v>12</v>
      </c>
      <c r="E420" s="27" t="s">
        <v>136</v>
      </c>
      <c r="F420" s="27" t="s">
        <v>20</v>
      </c>
      <c r="G420" s="30" t="s">
        <v>56</v>
      </c>
      <c r="H420" s="11">
        <v>12.472899999999999</v>
      </c>
      <c r="I420" s="11">
        <v>51.910468987684723</v>
      </c>
      <c r="J420" s="12">
        <v>6.8</v>
      </c>
      <c r="K420" s="12" t="s">
        <v>18</v>
      </c>
      <c r="L420" s="12">
        <v>4.5</v>
      </c>
      <c r="M420" s="12" t="s">
        <v>18</v>
      </c>
      <c r="N420" s="17" t="s">
        <v>18</v>
      </c>
    </row>
    <row r="421" spans="1:14" ht="15.75" customHeight="1" x14ac:dyDescent="0.2">
      <c r="A421" s="5" t="s">
        <v>34</v>
      </c>
      <c r="B421" s="10">
        <v>414</v>
      </c>
      <c r="C421" s="10">
        <v>4</v>
      </c>
      <c r="D421" s="10">
        <v>12</v>
      </c>
      <c r="E421" s="27" t="s">
        <v>136</v>
      </c>
      <c r="F421" s="27" t="s">
        <v>20</v>
      </c>
      <c r="G421" s="30" t="s">
        <v>56</v>
      </c>
      <c r="H421" s="11">
        <v>12.3461</v>
      </c>
      <c r="I421" s="11">
        <v>57.053621255172416</v>
      </c>
      <c r="J421" s="12">
        <v>4.8</v>
      </c>
      <c r="K421" s="12" t="s">
        <v>18</v>
      </c>
      <c r="L421" s="12">
        <v>1.9</v>
      </c>
      <c r="M421" s="12" t="s">
        <v>18</v>
      </c>
      <c r="N421" s="17" t="s">
        <v>18</v>
      </c>
    </row>
    <row r="422" spans="1:14" ht="15.75" customHeight="1" x14ac:dyDescent="0.2">
      <c r="A422" s="5" t="s">
        <v>34</v>
      </c>
      <c r="B422" s="10">
        <v>108</v>
      </c>
      <c r="C422" s="10">
        <v>1</v>
      </c>
      <c r="D422" s="10">
        <v>13</v>
      </c>
      <c r="E422" s="27" t="s">
        <v>137</v>
      </c>
      <c r="F422" s="27" t="s">
        <v>138</v>
      </c>
      <c r="G422" s="30">
        <v>8.6</v>
      </c>
      <c r="H422" s="11">
        <v>12.334800000000001</v>
      </c>
      <c r="I422" s="11">
        <v>50.320256648275873</v>
      </c>
      <c r="J422" s="12">
        <v>2.7</v>
      </c>
      <c r="K422" s="12" t="s">
        <v>18</v>
      </c>
      <c r="L422" s="12">
        <v>1.9</v>
      </c>
      <c r="M422" s="12" t="s">
        <v>18</v>
      </c>
      <c r="N422" s="17" t="s">
        <v>18</v>
      </c>
    </row>
    <row r="423" spans="1:14" ht="15.75" customHeight="1" x14ac:dyDescent="0.2">
      <c r="A423" s="5" t="s">
        <v>34</v>
      </c>
      <c r="B423" s="10">
        <v>203</v>
      </c>
      <c r="C423" s="10">
        <v>2</v>
      </c>
      <c r="D423" s="10">
        <v>13</v>
      </c>
      <c r="E423" s="27" t="s">
        <v>137</v>
      </c>
      <c r="F423" s="27" t="s">
        <v>138</v>
      </c>
      <c r="G423" s="30">
        <v>8.6</v>
      </c>
      <c r="H423" s="11">
        <v>12.0899</v>
      </c>
      <c r="I423" s="11">
        <v>48.312446188177347</v>
      </c>
      <c r="J423" s="12">
        <v>5.7</v>
      </c>
      <c r="K423" s="12" t="s">
        <v>18</v>
      </c>
      <c r="L423" s="12">
        <v>4.5</v>
      </c>
      <c r="M423" s="12" t="s">
        <v>18</v>
      </c>
      <c r="N423" s="17" t="s">
        <v>18</v>
      </c>
    </row>
    <row r="424" spans="1:14" ht="15.75" customHeight="1" x14ac:dyDescent="0.2">
      <c r="A424" s="5" t="s">
        <v>34</v>
      </c>
      <c r="B424" s="10">
        <v>303</v>
      </c>
      <c r="C424" s="10">
        <v>3</v>
      </c>
      <c r="D424" s="10">
        <v>13</v>
      </c>
      <c r="E424" s="27" t="s">
        <v>137</v>
      </c>
      <c r="F424" s="27" t="s">
        <v>138</v>
      </c>
      <c r="G424" s="30">
        <v>8.6</v>
      </c>
      <c r="H424" s="11">
        <v>11.739599999999999</v>
      </c>
      <c r="I424" s="11">
        <v>47.768441513300495</v>
      </c>
      <c r="J424" s="12">
        <v>8</v>
      </c>
      <c r="K424" s="12" t="s">
        <v>18</v>
      </c>
      <c r="L424" s="12">
        <v>5.2</v>
      </c>
      <c r="M424" s="12" t="s">
        <v>18</v>
      </c>
      <c r="N424" s="17" t="s">
        <v>18</v>
      </c>
    </row>
    <row r="425" spans="1:14" ht="15.75" customHeight="1" x14ac:dyDescent="0.2">
      <c r="A425" s="5" t="s">
        <v>34</v>
      </c>
      <c r="B425" s="10">
        <v>411</v>
      </c>
      <c r="C425" s="10">
        <v>4</v>
      </c>
      <c r="D425" s="10">
        <v>13</v>
      </c>
      <c r="E425" s="27" t="s">
        <v>137</v>
      </c>
      <c r="F425" s="27" t="s">
        <v>138</v>
      </c>
      <c r="G425" s="30">
        <v>8.6</v>
      </c>
      <c r="H425" s="11">
        <v>11.583599999999999</v>
      </c>
      <c r="I425" s="11">
        <v>55.231068232512314</v>
      </c>
      <c r="J425" s="12">
        <v>7.2</v>
      </c>
      <c r="K425" s="12" t="s">
        <v>18</v>
      </c>
      <c r="L425" s="12">
        <v>4</v>
      </c>
      <c r="M425" s="12" t="s">
        <v>18</v>
      </c>
      <c r="N425" s="17" t="s">
        <v>18</v>
      </c>
    </row>
    <row r="426" spans="1:14" ht="15.75" customHeight="1" x14ac:dyDescent="0.2">
      <c r="A426" s="5" t="s">
        <v>34</v>
      </c>
      <c r="B426" s="10">
        <v>101</v>
      </c>
      <c r="C426" s="10">
        <v>1</v>
      </c>
      <c r="D426" s="10">
        <v>14</v>
      </c>
      <c r="E426" s="27" t="s">
        <v>139</v>
      </c>
      <c r="F426" s="27" t="s">
        <v>138</v>
      </c>
      <c r="G426" s="30">
        <v>6.4</v>
      </c>
      <c r="H426" s="11" t="s">
        <v>18</v>
      </c>
      <c r="I426" s="11" t="s">
        <v>18</v>
      </c>
      <c r="J426" s="12">
        <v>2.6</v>
      </c>
      <c r="K426" s="12" t="s">
        <v>18</v>
      </c>
      <c r="L426" s="12">
        <v>2.9</v>
      </c>
      <c r="M426" s="12" t="s">
        <v>18</v>
      </c>
      <c r="N426" s="17" t="s">
        <v>18</v>
      </c>
    </row>
    <row r="427" spans="1:14" ht="15.75" customHeight="1" x14ac:dyDescent="0.2">
      <c r="A427" s="5" t="s">
        <v>34</v>
      </c>
      <c r="B427" s="10">
        <v>220</v>
      </c>
      <c r="C427" s="10">
        <v>2</v>
      </c>
      <c r="D427" s="10">
        <v>14</v>
      </c>
      <c r="E427" s="27" t="s">
        <v>139</v>
      </c>
      <c r="F427" s="27" t="s">
        <v>138</v>
      </c>
      <c r="G427" s="30">
        <v>6.4</v>
      </c>
      <c r="H427" s="11">
        <v>12.382099999999999</v>
      </c>
      <c r="I427" s="11">
        <v>50.81536069310345</v>
      </c>
      <c r="J427" s="12">
        <v>7.6</v>
      </c>
      <c r="K427" s="12" t="s">
        <v>18</v>
      </c>
      <c r="L427" s="12">
        <v>5.3</v>
      </c>
      <c r="M427" s="12" t="s">
        <v>18</v>
      </c>
      <c r="N427" s="17" t="s">
        <v>18</v>
      </c>
    </row>
    <row r="428" spans="1:14" ht="15.75" customHeight="1" x14ac:dyDescent="0.2">
      <c r="A428" s="5" t="s">
        <v>34</v>
      </c>
      <c r="B428" s="10">
        <v>302</v>
      </c>
      <c r="C428" s="10">
        <v>3</v>
      </c>
      <c r="D428" s="10">
        <v>14</v>
      </c>
      <c r="E428" s="27" t="s">
        <v>139</v>
      </c>
      <c r="F428" s="27" t="s">
        <v>138</v>
      </c>
      <c r="G428" s="30">
        <v>6.4</v>
      </c>
      <c r="H428" s="11">
        <v>12.4552</v>
      </c>
      <c r="I428" s="11">
        <v>47.955143917241372</v>
      </c>
      <c r="J428" s="12">
        <v>8.1999999999999993</v>
      </c>
      <c r="K428" s="12" t="s">
        <v>18</v>
      </c>
      <c r="L428" s="12">
        <v>2.1</v>
      </c>
      <c r="M428" s="12" t="s">
        <v>18</v>
      </c>
      <c r="N428" s="17" t="s">
        <v>18</v>
      </c>
    </row>
    <row r="429" spans="1:14" ht="15.75" customHeight="1" x14ac:dyDescent="0.2">
      <c r="A429" s="5" t="s">
        <v>34</v>
      </c>
      <c r="B429" s="10">
        <v>412</v>
      </c>
      <c r="C429" s="10">
        <v>4</v>
      </c>
      <c r="D429" s="10">
        <v>14</v>
      </c>
      <c r="E429" s="27" t="s">
        <v>139</v>
      </c>
      <c r="F429" s="27" t="s">
        <v>138</v>
      </c>
      <c r="G429" s="30">
        <v>6.4</v>
      </c>
      <c r="H429" s="11">
        <v>12.42</v>
      </c>
      <c r="I429" s="11">
        <v>53.925551428571431</v>
      </c>
      <c r="J429" s="12">
        <v>5.5</v>
      </c>
      <c r="K429" s="12" t="s">
        <v>18</v>
      </c>
      <c r="L429" s="12">
        <v>4.4000000000000004</v>
      </c>
      <c r="M429" s="12" t="s">
        <v>18</v>
      </c>
      <c r="N429" s="17" t="s">
        <v>18</v>
      </c>
    </row>
    <row r="430" spans="1:14" ht="15.75" customHeight="1" x14ac:dyDescent="0.2">
      <c r="A430" s="5" t="s">
        <v>34</v>
      </c>
      <c r="B430" s="10">
        <v>102</v>
      </c>
      <c r="C430" s="10">
        <v>1</v>
      </c>
      <c r="D430" s="10">
        <v>15</v>
      </c>
      <c r="E430" s="27" t="s">
        <v>140</v>
      </c>
      <c r="F430" s="27" t="s">
        <v>138</v>
      </c>
      <c r="G430" s="30" t="s">
        <v>141</v>
      </c>
      <c r="H430" s="11">
        <v>12.536199999999999</v>
      </c>
      <c r="I430" s="11">
        <v>51.768659908374389</v>
      </c>
      <c r="J430" s="12">
        <v>4.5</v>
      </c>
      <c r="K430" s="12" t="s">
        <v>18</v>
      </c>
      <c r="L430" s="12">
        <v>2.2999999999999998</v>
      </c>
      <c r="M430" s="12" t="s">
        <v>18</v>
      </c>
      <c r="N430" s="17" t="s">
        <v>18</v>
      </c>
    </row>
    <row r="431" spans="1:14" ht="15.75" customHeight="1" x14ac:dyDescent="0.2">
      <c r="A431" s="5" t="s">
        <v>34</v>
      </c>
      <c r="B431" s="10">
        <v>214</v>
      </c>
      <c r="C431" s="10">
        <v>2</v>
      </c>
      <c r="D431" s="10">
        <v>15</v>
      </c>
      <c r="E431" s="27" t="s">
        <v>140</v>
      </c>
      <c r="F431" s="27" t="s">
        <v>138</v>
      </c>
      <c r="G431" s="30" t="s">
        <v>141</v>
      </c>
      <c r="H431" s="11">
        <v>12.3161</v>
      </c>
      <c r="I431" s="11">
        <v>55.609734096551719</v>
      </c>
      <c r="J431" s="12">
        <v>3.5</v>
      </c>
      <c r="K431" s="12" t="s">
        <v>18</v>
      </c>
      <c r="L431" s="12">
        <v>2.2000000000000002</v>
      </c>
      <c r="M431" s="12" t="s">
        <v>18</v>
      </c>
      <c r="N431" s="17" t="s">
        <v>18</v>
      </c>
    </row>
    <row r="432" spans="1:14" ht="15.75" customHeight="1" x14ac:dyDescent="0.2">
      <c r="A432" s="5" t="s">
        <v>34</v>
      </c>
      <c r="B432" s="10">
        <v>307</v>
      </c>
      <c r="C432" s="10">
        <v>3</v>
      </c>
      <c r="D432" s="10">
        <v>15</v>
      </c>
      <c r="E432" s="27" t="s">
        <v>140</v>
      </c>
      <c r="F432" s="27" t="s">
        <v>138</v>
      </c>
      <c r="G432" s="30" t="s">
        <v>141</v>
      </c>
      <c r="H432" s="11">
        <v>12.0428</v>
      </c>
      <c r="I432" s="11">
        <v>50.383010705418712</v>
      </c>
      <c r="J432" s="12">
        <v>5</v>
      </c>
      <c r="K432" s="12" t="s">
        <v>18</v>
      </c>
      <c r="L432" s="12">
        <v>1.5</v>
      </c>
      <c r="M432" s="12" t="s">
        <v>18</v>
      </c>
      <c r="N432" s="17" t="s">
        <v>18</v>
      </c>
    </row>
    <row r="433" spans="1:14" ht="15.75" customHeight="1" x14ac:dyDescent="0.2">
      <c r="A433" s="5" t="s">
        <v>34</v>
      </c>
      <c r="B433" s="10">
        <v>403</v>
      </c>
      <c r="C433" s="10">
        <v>4</v>
      </c>
      <c r="D433" s="10">
        <v>15</v>
      </c>
      <c r="E433" s="27" t="s">
        <v>140</v>
      </c>
      <c r="F433" s="27" t="s">
        <v>138</v>
      </c>
      <c r="G433" s="30" t="s">
        <v>141</v>
      </c>
      <c r="H433" s="11">
        <v>12.333599999999999</v>
      </c>
      <c r="I433" s="11">
        <v>53.351698139901472</v>
      </c>
      <c r="J433" s="12">
        <v>8.4</v>
      </c>
      <c r="K433" s="12" t="s">
        <v>18</v>
      </c>
      <c r="L433" s="12">
        <v>3.1</v>
      </c>
      <c r="M433" s="12" t="s">
        <v>18</v>
      </c>
      <c r="N433" s="17" t="s">
        <v>18</v>
      </c>
    </row>
    <row r="434" spans="1:14" ht="15.75" customHeight="1" x14ac:dyDescent="0.2">
      <c r="A434" s="5" t="s">
        <v>34</v>
      </c>
      <c r="B434" s="10">
        <v>107</v>
      </c>
      <c r="C434" s="10">
        <v>1</v>
      </c>
      <c r="D434" s="10">
        <v>16</v>
      </c>
      <c r="E434" s="27" t="s">
        <v>142</v>
      </c>
      <c r="F434" s="27" t="s">
        <v>47</v>
      </c>
      <c r="G434" s="30">
        <v>4</v>
      </c>
      <c r="H434" s="11">
        <v>12.186399999999999</v>
      </c>
      <c r="I434" s="11">
        <v>47.369597379310349</v>
      </c>
      <c r="J434" s="12">
        <v>5</v>
      </c>
      <c r="K434" s="12" t="s">
        <v>18</v>
      </c>
      <c r="L434" s="12">
        <v>2.2999999999999998</v>
      </c>
      <c r="M434" s="12" t="s">
        <v>18</v>
      </c>
      <c r="N434" s="17" t="s">
        <v>18</v>
      </c>
    </row>
    <row r="435" spans="1:14" ht="15.75" customHeight="1" x14ac:dyDescent="0.2">
      <c r="A435" s="5" t="s">
        <v>34</v>
      </c>
      <c r="B435" s="10">
        <v>219</v>
      </c>
      <c r="C435" s="10">
        <v>2</v>
      </c>
      <c r="D435" s="10">
        <v>16</v>
      </c>
      <c r="E435" s="27" t="s">
        <v>142</v>
      </c>
      <c r="F435" s="27" t="s">
        <v>47</v>
      </c>
      <c r="G435" s="30">
        <v>4</v>
      </c>
      <c r="H435" s="11">
        <v>11.5884</v>
      </c>
      <c r="I435" s="11">
        <v>50.854091004926104</v>
      </c>
      <c r="J435" s="12">
        <v>4.8</v>
      </c>
      <c r="K435" s="12" t="s">
        <v>18</v>
      </c>
      <c r="L435" s="12">
        <v>3.2</v>
      </c>
      <c r="M435" s="12" t="s">
        <v>18</v>
      </c>
      <c r="N435" s="17" t="s">
        <v>18</v>
      </c>
    </row>
    <row r="436" spans="1:14" ht="15.75" customHeight="1" x14ac:dyDescent="0.2">
      <c r="A436" s="5" t="s">
        <v>34</v>
      </c>
      <c r="B436" s="10">
        <v>304</v>
      </c>
      <c r="C436" s="10">
        <v>3</v>
      </c>
      <c r="D436" s="10">
        <v>16</v>
      </c>
      <c r="E436" s="27" t="s">
        <v>142</v>
      </c>
      <c r="F436" s="27" t="s">
        <v>47</v>
      </c>
      <c r="G436" s="30">
        <v>4</v>
      </c>
      <c r="H436" s="11">
        <v>12.4009</v>
      </c>
      <c r="I436" s="11">
        <v>47.045031926600984</v>
      </c>
      <c r="J436" s="12">
        <v>10.199999999999999</v>
      </c>
      <c r="K436" s="12" t="s">
        <v>18</v>
      </c>
      <c r="L436" s="12">
        <v>3.8</v>
      </c>
      <c r="M436" s="12" t="s">
        <v>18</v>
      </c>
      <c r="N436" s="17" t="s">
        <v>18</v>
      </c>
    </row>
    <row r="437" spans="1:14" ht="15.75" customHeight="1" x14ac:dyDescent="0.2">
      <c r="A437" s="5" t="s">
        <v>34</v>
      </c>
      <c r="B437" s="10">
        <v>404</v>
      </c>
      <c r="C437" s="10">
        <v>4</v>
      </c>
      <c r="D437" s="10">
        <v>16</v>
      </c>
      <c r="E437" s="27" t="s">
        <v>142</v>
      </c>
      <c r="F437" s="27" t="s">
        <v>47</v>
      </c>
      <c r="G437" s="30">
        <v>4</v>
      </c>
      <c r="H437" s="11">
        <v>12.502699999999999</v>
      </c>
      <c r="I437" s="11">
        <v>47.355435253201968</v>
      </c>
      <c r="J437" s="12">
        <v>8.8000000000000007</v>
      </c>
      <c r="K437" s="12" t="s">
        <v>18</v>
      </c>
      <c r="L437" s="12">
        <v>2.1</v>
      </c>
      <c r="M437" s="12" t="s">
        <v>18</v>
      </c>
      <c r="N437" s="17" t="s">
        <v>18</v>
      </c>
    </row>
    <row r="438" spans="1:14" ht="15.75" customHeight="1" x14ac:dyDescent="0.2">
      <c r="A438" s="5" t="s">
        <v>34</v>
      </c>
      <c r="B438" s="10">
        <v>118</v>
      </c>
      <c r="C438" s="10">
        <v>1</v>
      </c>
      <c r="D438" s="10">
        <v>17</v>
      </c>
      <c r="E438" s="27" t="s">
        <v>143</v>
      </c>
      <c r="F438" s="27" t="s">
        <v>144</v>
      </c>
      <c r="G438" s="30" t="s">
        <v>145</v>
      </c>
      <c r="H438" s="11">
        <v>11.816000000000001</v>
      </c>
      <c r="I438" s="11">
        <v>57.188410009852227</v>
      </c>
      <c r="J438" s="12">
        <v>7.7</v>
      </c>
      <c r="K438" s="12" t="s">
        <v>18</v>
      </c>
      <c r="L438" s="12">
        <v>2.5</v>
      </c>
      <c r="M438" s="12" t="s">
        <v>18</v>
      </c>
      <c r="N438" s="17" t="s">
        <v>18</v>
      </c>
    </row>
    <row r="439" spans="1:14" ht="15.75" customHeight="1" x14ac:dyDescent="0.2">
      <c r="A439" s="5" t="s">
        <v>34</v>
      </c>
      <c r="B439" s="10">
        <v>213</v>
      </c>
      <c r="C439" s="10">
        <v>2</v>
      </c>
      <c r="D439" s="10">
        <v>17</v>
      </c>
      <c r="E439" s="27" t="s">
        <v>143</v>
      </c>
      <c r="F439" s="27" t="s">
        <v>144</v>
      </c>
      <c r="G439" s="30" t="s">
        <v>145</v>
      </c>
      <c r="H439" s="11">
        <v>11.354399999999998</v>
      </c>
      <c r="I439" s="11">
        <v>54.211806195073891</v>
      </c>
      <c r="J439" s="12">
        <v>6.7</v>
      </c>
      <c r="K439" s="12" t="s">
        <v>18</v>
      </c>
      <c r="L439" s="12">
        <v>3.3</v>
      </c>
      <c r="M439" s="12" t="s">
        <v>18</v>
      </c>
      <c r="N439" s="17" t="s">
        <v>18</v>
      </c>
    </row>
    <row r="440" spans="1:14" ht="15.75" customHeight="1" x14ac:dyDescent="0.2">
      <c r="A440" s="5" t="s">
        <v>34</v>
      </c>
      <c r="B440" s="10">
        <v>301</v>
      </c>
      <c r="C440" s="10">
        <v>3</v>
      </c>
      <c r="D440" s="10">
        <v>17</v>
      </c>
      <c r="E440" s="27" t="s">
        <v>143</v>
      </c>
      <c r="F440" s="27" t="s">
        <v>144</v>
      </c>
      <c r="G440" s="30" t="s">
        <v>145</v>
      </c>
      <c r="H440" s="11">
        <v>12.057699999999999</v>
      </c>
      <c r="I440" s="11">
        <v>51.160757934975372</v>
      </c>
      <c r="J440" s="12">
        <v>6.3</v>
      </c>
      <c r="K440" s="12" t="s">
        <v>18</v>
      </c>
      <c r="L440" s="12">
        <v>3.6</v>
      </c>
      <c r="M440" s="12" t="s">
        <v>18</v>
      </c>
      <c r="N440" s="17" t="s">
        <v>18</v>
      </c>
    </row>
    <row r="441" spans="1:14" ht="15.75" customHeight="1" x14ac:dyDescent="0.2">
      <c r="A441" s="5" t="s">
        <v>34</v>
      </c>
      <c r="B441" s="10">
        <v>420</v>
      </c>
      <c r="C441" s="10">
        <v>4</v>
      </c>
      <c r="D441" s="10">
        <v>17</v>
      </c>
      <c r="E441" s="27" t="s">
        <v>143</v>
      </c>
      <c r="F441" s="27" t="s">
        <v>144</v>
      </c>
      <c r="G441" s="30" t="s">
        <v>145</v>
      </c>
      <c r="H441" s="11">
        <v>12.426600000000001</v>
      </c>
      <c r="I441" s="11">
        <v>49.171385609852209</v>
      </c>
      <c r="J441" s="12">
        <v>6.6</v>
      </c>
      <c r="K441" s="12" t="s">
        <v>18</v>
      </c>
      <c r="L441" s="12">
        <v>2.1</v>
      </c>
      <c r="M441" s="12" t="s">
        <v>18</v>
      </c>
      <c r="N441" s="17" t="s">
        <v>18</v>
      </c>
    </row>
    <row r="442" spans="1:14" ht="15.75" customHeight="1" x14ac:dyDescent="0.2">
      <c r="A442" s="5" t="s">
        <v>34</v>
      </c>
      <c r="B442" s="10">
        <v>116</v>
      </c>
      <c r="C442" s="10">
        <v>1</v>
      </c>
      <c r="D442" s="10">
        <v>18</v>
      </c>
      <c r="E442" s="27" t="s">
        <v>146</v>
      </c>
      <c r="F442" s="27" t="s">
        <v>91</v>
      </c>
      <c r="G442" s="30">
        <v>10</v>
      </c>
      <c r="H442" s="11">
        <v>11.7316</v>
      </c>
      <c r="I442" s="11">
        <v>56.506559869950742</v>
      </c>
      <c r="J442" s="12">
        <v>5.3</v>
      </c>
      <c r="K442" s="12" t="s">
        <v>18</v>
      </c>
      <c r="L442" s="12">
        <v>4.3</v>
      </c>
      <c r="M442" s="12" t="s">
        <v>18</v>
      </c>
      <c r="N442" s="17" t="s">
        <v>18</v>
      </c>
    </row>
    <row r="443" spans="1:14" ht="15.75" customHeight="1" x14ac:dyDescent="0.2">
      <c r="A443" s="5" t="s">
        <v>34</v>
      </c>
      <c r="B443" s="10">
        <v>211</v>
      </c>
      <c r="C443" s="10">
        <v>2</v>
      </c>
      <c r="D443" s="10">
        <v>18</v>
      </c>
      <c r="E443" s="27" t="s">
        <v>146</v>
      </c>
      <c r="F443" s="27" t="s">
        <v>91</v>
      </c>
      <c r="G443" s="30">
        <v>10</v>
      </c>
      <c r="H443" s="11">
        <v>11.7264</v>
      </c>
      <c r="I443" s="11">
        <v>52.984597730049259</v>
      </c>
      <c r="J443" s="12">
        <v>7.4</v>
      </c>
      <c r="K443" s="12" t="s">
        <v>18</v>
      </c>
      <c r="L443" s="12">
        <v>3</v>
      </c>
      <c r="M443" s="12" t="s">
        <v>18</v>
      </c>
      <c r="N443" s="17" t="s">
        <v>18</v>
      </c>
    </row>
    <row r="444" spans="1:14" ht="15.75" customHeight="1" x14ac:dyDescent="0.2">
      <c r="A444" s="5" t="s">
        <v>34</v>
      </c>
      <c r="B444" s="10">
        <v>310</v>
      </c>
      <c r="C444" s="10">
        <v>3</v>
      </c>
      <c r="D444" s="10">
        <v>18</v>
      </c>
      <c r="E444" s="27" t="s">
        <v>146</v>
      </c>
      <c r="F444" s="27" t="s">
        <v>91</v>
      </c>
      <c r="G444" s="30">
        <v>10</v>
      </c>
      <c r="H444" s="11">
        <v>12.373900000000001</v>
      </c>
      <c r="I444" s="11">
        <v>51.655801777832508</v>
      </c>
      <c r="J444" s="12">
        <v>10.3</v>
      </c>
      <c r="K444" s="12" t="s">
        <v>18</v>
      </c>
      <c r="L444" s="12">
        <v>4.4000000000000004</v>
      </c>
      <c r="M444" s="12" t="s">
        <v>18</v>
      </c>
      <c r="N444" s="17" t="s">
        <v>18</v>
      </c>
    </row>
    <row r="445" spans="1:14" ht="15.75" customHeight="1" x14ac:dyDescent="0.2">
      <c r="A445" s="5" t="s">
        <v>34</v>
      </c>
      <c r="B445" s="10">
        <v>409</v>
      </c>
      <c r="C445" s="10">
        <v>4</v>
      </c>
      <c r="D445" s="10">
        <v>18</v>
      </c>
      <c r="E445" s="27" t="s">
        <v>146</v>
      </c>
      <c r="F445" s="27" t="s">
        <v>91</v>
      </c>
      <c r="G445" s="30">
        <v>10</v>
      </c>
      <c r="H445" s="11">
        <v>11.676</v>
      </c>
      <c r="I445" s="11">
        <v>53.225434699507389</v>
      </c>
      <c r="J445" s="12">
        <v>6.5</v>
      </c>
      <c r="K445" s="12" t="s">
        <v>18</v>
      </c>
      <c r="L445" s="12">
        <v>3.7</v>
      </c>
      <c r="M445" s="12" t="s">
        <v>18</v>
      </c>
      <c r="N445" s="17" t="s">
        <v>18</v>
      </c>
    </row>
    <row r="446" spans="1:14" ht="15.75" customHeight="1" x14ac:dyDescent="0.2">
      <c r="A446" s="5" t="s">
        <v>15</v>
      </c>
      <c r="B446" s="33">
        <v>101</v>
      </c>
      <c r="C446" s="33">
        <v>1</v>
      </c>
      <c r="D446" s="33">
        <v>1</v>
      </c>
      <c r="E446" s="27" t="s">
        <v>30</v>
      </c>
      <c r="F446" s="27" t="s">
        <v>30</v>
      </c>
      <c r="G446" s="28" t="s">
        <v>29</v>
      </c>
      <c r="H446" s="11">
        <v>11.694699999999999</v>
      </c>
      <c r="I446" s="11">
        <v>43.506133403586212</v>
      </c>
      <c r="J446" s="12">
        <v>2.6</v>
      </c>
      <c r="K446" s="12" t="s">
        <v>18</v>
      </c>
      <c r="L446" s="12">
        <v>2.9</v>
      </c>
      <c r="M446" s="12" t="s">
        <v>18</v>
      </c>
      <c r="N446" s="17" t="s">
        <v>18</v>
      </c>
    </row>
    <row r="447" spans="1:14" ht="15.75" customHeight="1" x14ac:dyDescent="0.2">
      <c r="A447" s="5" t="s">
        <v>15</v>
      </c>
      <c r="B447" s="33">
        <v>210</v>
      </c>
      <c r="C447" s="33">
        <v>2</v>
      </c>
      <c r="D447" s="33">
        <v>1</v>
      </c>
      <c r="E447" s="27" t="s">
        <v>30</v>
      </c>
      <c r="F447" s="27" t="s">
        <v>30</v>
      </c>
      <c r="G447" s="28" t="s">
        <v>29</v>
      </c>
      <c r="H447" s="11">
        <v>11.548300000000001</v>
      </c>
      <c r="I447" s="11">
        <v>51.608943899586194</v>
      </c>
      <c r="J447" s="12">
        <v>8.9</v>
      </c>
      <c r="K447" s="12" t="s">
        <v>18</v>
      </c>
      <c r="L447" s="12">
        <v>5</v>
      </c>
      <c r="M447" s="12" t="s">
        <v>18</v>
      </c>
      <c r="N447" s="17" t="s">
        <v>18</v>
      </c>
    </row>
    <row r="448" spans="1:14" ht="15.75" customHeight="1" x14ac:dyDescent="0.2">
      <c r="A448" s="5" t="s">
        <v>15</v>
      </c>
      <c r="B448" s="33">
        <v>307</v>
      </c>
      <c r="C448" s="33">
        <v>3</v>
      </c>
      <c r="D448" s="33">
        <v>1</v>
      </c>
      <c r="E448" s="27" t="s">
        <v>30</v>
      </c>
      <c r="F448" s="27" t="s">
        <v>30</v>
      </c>
      <c r="G448" s="28" t="s">
        <v>29</v>
      </c>
      <c r="H448" s="11">
        <v>11.5837</v>
      </c>
      <c r="I448" s="11">
        <v>49.345319960275859</v>
      </c>
      <c r="J448" s="12">
        <v>5</v>
      </c>
      <c r="K448" s="12" t="s">
        <v>18</v>
      </c>
      <c r="L448" s="12">
        <v>1.5</v>
      </c>
      <c r="M448" s="12" t="s">
        <v>18</v>
      </c>
      <c r="N448" s="17" t="s">
        <v>18</v>
      </c>
    </row>
    <row r="449" spans="1:14" ht="15.75" customHeight="1" x14ac:dyDescent="0.2">
      <c r="A449" s="5" t="s">
        <v>15</v>
      </c>
      <c r="B449" s="33">
        <v>419</v>
      </c>
      <c r="C449" s="33">
        <v>4</v>
      </c>
      <c r="D449" s="33">
        <v>1</v>
      </c>
      <c r="E449" s="27" t="s">
        <v>30</v>
      </c>
      <c r="F449" s="27" t="s">
        <v>30</v>
      </c>
      <c r="G449" s="28" t="s">
        <v>29</v>
      </c>
      <c r="H449" s="11">
        <v>11.7242</v>
      </c>
      <c r="I449" s="11">
        <v>45.731004230620684</v>
      </c>
      <c r="J449" s="12">
        <v>2.6</v>
      </c>
      <c r="K449" s="12" t="s">
        <v>18</v>
      </c>
      <c r="L449" s="12">
        <v>2.2000000000000002</v>
      </c>
      <c r="M449" s="12" t="s">
        <v>18</v>
      </c>
      <c r="N449" s="17" t="s">
        <v>18</v>
      </c>
    </row>
    <row r="450" spans="1:14" ht="15.75" customHeight="1" x14ac:dyDescent="0.2">
      <c r="A450" s="5" t="s">
        <v>15</v>
      </c>
      <c r="B450" s="33">
        <v>102</v>
      </c>
      <c r="C450" s="33">
        <v>1</v>
      </c>
      <c r="D450" s="33">
        <v>2</v>
      </c>
      <c r="E450" s="27" t="s">
        <v>31</v>
      </c>
      <c r="F450" s="27" t="s">
        <v>32</v>
      </c>
      <c r="G450" s="30">
        <v>6</v>
      </c>
      <c r="H450" s="11">
        <v>11.812900000000001</v>
      </c>
      <c r="I450" s="11">
        <v>47.981080642758634</v>
      </c>
      <c r="J450" s="12">
        <v>4.5</v>
      </c>
      <c r="K450" s="12" t="s">
        <v>18</v>
      </c>
      <c r="L450" s="12">
        <v>2.2999999999999998</v>
      </c>
      <c r="M450" s="12" t="s">
        <v>18</v>
      </c>
      <c r="N450" s="17" t="s">
        <v>18</v>
      </c>
    </row>
    <row r="451" spans="1:14" ht="15.75" customHeight="1" x14ac:dyDescent="0.2">
      <c r="A451" s="5" t="s">
        <v>15</v>
      </c>
      <c r="B451" s="33">
        <v>211</v>
      </c>
      <c r="C451" s="33">
        <v>2</v>
      </c>
      <c r="D451" s="33">
        <v>2</v>
      </c>
      <c r="E451" s="27" t="s">
        <v>31</v>
      </c>
      <c r="F451" s="27" t="s">
        <v>32</v>
      </c>
      <c r="G451" s="30">
        <v>6</v>
      </c>
      <c r="H451" s="11">
        <v>11.543200000000001</v>
      </c>
      <c r="I451" s="11">
        <v>51.316656900413797</v>
      </c>
      <c r="J451" s="12">
        <v>7.4</v>
      </c>
      <c r="K451" s="12" t="s">
        <v>18</v>
      </c>
      <c r="L451" s="12">
        <v>3</v>
      </c>
      <c r="M451" s="12" t="s">
        <v>18</v>
      </c>
      <c r="N451" s="17" t="s">
        <v>18</v>
      </c>
    </row>
    <row r="452" spans="1:14" ht="15.75" customHeight="1" x14ac:dyDescent="0.2">
      <c r="A452" s="5" t="s">
        <v>15</v>
      </c>
      <c r="B452" s="33">
        <v>308</v>
      </c>
      <c r="C452" s="33">
        <v>3</v>
      </c>
      <c r="D452" s="33">
        <v>2</v>
      </c>
      <c r="E452" s="27" t="s">
        <v>31</v>
      </c>
      <c r="F452" s="27" t="s">
        <v>32</v>
      </c>
      <c r="G452" s="30">
        <v>6</v>
      </c>
      <c r="H452" s="11">
        <v>11.581199999999999</v>
      </c>
      <c r="I452" s="11">
        <v>45.805084936827598</v>
      </c>
      <c r="J452" s="12">
        <v>6.8</v>
      </c>
      <c r="K452" s="12" t="s">
        <v>18</v>
      </c>
      <c r="L452" s="12">
        <v>4.5</v>
      </c>
      <c r="M452" s="12" t="s">
        <v>18</v>
      </c>
      <c r="N452" s="17" t="s">
        <v>18</v>
      </c>
    </row>
    <row r="453" spans="1:14" ht="15.75" customHeight="1" x14ac:dyDescent="0.2">
      <c r="A453" s="5" t="s">
        <v>15</v>
      </c>
      <c r="B453" s="33">
        <v>403</v>
      </c>
      <c r="C453" s="33">
        <v>4</v>
      </c>
      <c r="D453" s="33">
        <v>2</v>
      </c>
      <c r="E453" s="27" t="s">
        <v>31</v>
      </c>
      <c r="F453" s="27" t="s">
        <v>32</v>
      </c>
      <c r="G453" s="30">
        <v>6</v>
      </c>
      <c r="H453" s="11">
        <v>11.384600000000001</v>
      </c>
      <c r="I453" s="11">
        <v>52.710151113931033</v>
      </c>
      <c r="J453" s="12">
        <v>8.4</v>
      </c>
      <c r="K453" s="12" t="s">
        <v>18</v>
      </c>
      <c r="L453" s="12">
        <v>3.1</v>
      </c>
      <c r="M453" s="12" t="s">
        <v>18</v>
      </c>
      <c r="N453" s="17" t="s">
        <v>18</v>
      </c>
    </row>
    <row r="454" spans="1:14" ht="15.75" customHeight="1" x14ac:dyDescent="0.2">
      <c r="A454" s="5" t="s">
        <v>15</v>
      </c>
      <c r="B454" s="33">
        <v>103</v>
      </c>
      <c r="C454" s="33">
        <v>1</v>
      </c>
      <c r="D454" s="33">
        <v>3</v>
      </c>
      <c r="E454" s="27" t="s">
        <v>109</v>
      </c>
      <c r="F454" s="27" t="s">
        <v>32</v>
      </c>
      <c r="G454" s="30">
        <v>4</v>
      </c>
      <c r="H454" s="11">
        <v>11.7384</v>
      </c>
      <c r="I454" s="11">
        <v>49.02329266317242</v>
      </c>
      <c r="J454" s="12">
        <v>7.3</v>
      </c>
      <c r="K454" s="12" t="s">
        <v>18</v>
      </c>
      <c r="L454" s="12">
        <v>2.1</v>
      </c>
      <c r="M454" s="12" t="s">
        <v>18</v>
      </c>
      <c r="N454" s="17" t="s">
        <v>18</v>
      </c>
    </row>
    <row r="455" spans="1:14" ht="15.75" customHeight="1" x14ac:dyDescent="0.2">
      <c r="A455" s="5" t="s">
        <v>15</v>
      </c>
      <c r="B455" s="33">
        <v>219</v>
      </c>
      <c r="C455" s="33">
        <v>2</v>
      </c>
      <c r="D455" s="33">
        <v>3</v>
      </c>
      <c r="E455" s="27" t="s">
        <v>109</v>
      </c>
      <c r="F455" s="27" t="s">
        <v>32</v>
      </c>
      <c r="G455" s="30">
        <v>4</v>
      </c>
      <c r="H455" s="11">
        <v>11.6412</v>
      </c>
      <c r="I455" s="11">
        <v>42.588697851586204</v>
      </c>
      <c r="J455" s="12">
        <v>4.8</v>
      </c>
      <c r="K455" s="12" t="s">
        <v>18</v>
      </c>
      <c r="L455" s="12">
        <v>3.2</v>
      </c>
      <c r="M455" s="12" t="s">
        <v>18</v>
      </c>
      <c r="N455" s="17" t="s">
        <v>18</v>
      </c>
    </row>
    <row r="456" spans="1:14" ht="15.75" customHeight="1" x14ac:dyDescent="0.2">
      <c r="A456" s="5" t="s">
        <v>15</v>
      </c>
      <c r="B456" s="33">
        <v>319</v>
      </c>
      <c r="C456" s="33">
        <v>3</v>
      </c>
      <c r="D456" s="33">
        <v>3</v>
      </c>
      <c r="E456" s="27" t="s">
        <v>109</v>
      </c>
      <c r="F456" s="27" t="s">
        <v>32</v>
      </c>
      <c r="G456" s="30">
        <v>4</v>
      </c>
      <c r="H456" s="11">
        <v>11.600999999999999</v>
      </c>
      <c r="I456" s="11">
        <v>47.093134576551726</v>
      </c>
      <c r="J456" s="12">
        <v>3.6</v>
      </c>
      <c r="K456" s="12" t="s">
        <v>18</v>
      </c>
      <c r="L456" s="12">
        <v>2.6</v>
      </c>
      <c r="M456" s="12" t="s">
        <v>18</v>
      </c>
      <c r="N456" s="17" t="s">
        <v>18</v>
      </c>
    </row>
    <row r="457" spans="1:14" ht="15.75" customHeight="1" x14ac:dyDescent="0.2">
      <c r="A457" s="5" t="s">
        <v>15</v>
      </c>
      <c r="B457" s="33">
        <v>412</v>
      </c>
      <c r="C457" s="33">
        <v>4</v>
      </c>
      <c r="D457" s="33">
        <v>3</v>
      </c>
      <c r="E457" s="27" t="s">
        <v>109</v>
      </c>
      <c r="F457" s="27" t="s">
        <v>32</v>
      </c>
      <c r="G457" s="30">
        <v>4</v>
      </c>
      <c r="H457" s="11">
        <v>11.5365</v>
      </c>
      <c r="I457" s="11">
        <v>48.072408104827588</v>
      </c>
      <c r="J457" s="12">
        <v>5.5</v>
      </c>
      <c r="K457" s="12" t="s">
        <v>18</v>
      </c>
      <c r="L457" s="12">
        <v>4.4000000000000004</v>
      </c>
      <c r="M457" s="12" t="s">
        <v>18</v>
      </c>
      <c r="N457" s="17" t="s">
        <v>18</v>
      </c>
    </row>
    <row r="458" spans="1:14" ht="15.75" customHeight="1" x14ac:dyDescent="0.2">
      <c r="A458" s="5" t="s">
        <v>15</v>
      </c>
      <c r="B458" s="33">
        <v>104</v>
      </c>
      <c r="C458" s="33">
        <v>1</v>
      </c>
      <c r="D458" s="33">
        <v>4</v>
      </c>
      <c r="E458" s="27" t="s">
        <v>115</v>
      </c>
      <c r="F458" s="27" t="s">
        <v>32</v>
      </c>
      <c r="G458" s="30" t="s">
        <v>126</v>
      </c>
      <c r="H458" s="11">
        <v>11.728100000000001</v>
      </c>
      <c r="I458" s="11">
        <v>47.08435321434483</v>
      </c>
      <c r="J458" s="12">
        <v>9.6999999999999993</v>
      </c>
      <c r="K458" s="12" t="s">
        <v>18</v>
      </c>
      <c r="L458" s="12">
        <v>3.2</v>
      </c>
      <c r="M458" s="12" t="s">
        <v>18</v>
      </c>
      <c r="N458" s="17" t="s">
        <v>18</v>
      </c>
    </row>
    <row r="459" spans="1:14" ht="15.75" customHeight="1" x14ac:dyDescent="0.2">
      <c r="A459" s="5" t="s">
        <v>15</v>
      </c>
      <c r="B459" s="33">
        <v>214</v>
      </c>
      <c r="C459" s="33">
        <v>2</v>
      </c>
      <c r="D459" s="33">
        <v>4</v>
      </c>
      <c r="E459" s="27" t="s">
        <v>115</v>
      </c>
      <c r="F459" s="27" t="s">
        <v>32</v>
      </c>
      <c r="G459" s="30" t="s">
        <v>126</v>
      </c>
      <c r="H459" s="11">
        <v>11.786800000000001</v>
      </c>
      <c r="I459" s="11">
        <v>45.109675339034489</v>
      </c>
      <c r="J459" s="12">
        <v>3.5</v>
      </c>
      <c r="K459" s="12" t="s">
        <v>18</v>
      </c>
      <c r="L459" s="12">
        <v>2.2000000000000002</v>
      </c>
      <c r="M459" s="12" t="s">
        <v>18</v>
      </c>
      <c r="N459" s="17" t="s">
        <v>18</v>
      </c>
    </row>
    <row r="460" spans="1:14" ht="15.75" customHeight="1" x14ac:dyDescent="0.2">
      <c r="A460" s="5" t="s">
        <v>15</v>
      </c>
      <c r="B460" s="33">
        <v>323</v>
      </c>
      <c r="C460" s="33">
        <v>3</v>
      </c>
      <c r="D460" s="33">
        <v>4</v>
      </c>
      <c r="E460" s="27" t="s">
        <v>115</v>
      </c>
      <c r="F460" s="27" t="s">
        <v>32</v>
      </c>
      <c r="G460" s="30" t="s">
        <v>126</v>
      </c>
      <c r="H460" s="11">
        <v>11.445600000000001</v>
      </c>
      <c r="I460" s="11">
        <v>49.836217728000001</v>
      </c>
      <c r="J460" s="12">
        <v>1.8</v>
      </c>
      <c r="K460" s="12" t="s">
        <v>18</v>
      </c>
      <c r="L460" s="12">
        <v>1.8</v>
      </c>
      <c r="M460" s="12" t="s">
        <v>18</v>
      </c>
      <c r="N460" s="17" t="s">
        <v>18</v>
      </c>
    </row>
    <row r="461" spans="1:14" ht="15.75" customHeight="1" x14ac:dyDescent="0.2">
      <c r="A461" s="5" t="s">
        <v>15</v>
      </c>
      <c r="B461" s="33">
        <v>421</v>
      </c>
      <c r="C461" s="33">
        <v>4</v>
      </c>
      <c r="D461" s="33">
        <v>4</v>
      </c>
      <c r="E461" s="27" t="s">
        <v>115</v>
      </c>
      <c r="F461" s="27" t="s">
        <v>32</v>
      </c>
      <c r="G461" s="30" t="s">
        <v>126</v>
      </c>
      <c r="H461" s="11">
        <v>11.586599999999999</v>
      </c>
      <c r="I461" s="11">
        <v>47.395923774896545</v>
      </c>
      <c r="J461" s="12">
        <v>6.1</v>
      </c>
      <c r="K461" s="12" t="s">
        <v>18</v>
      </c>
      <c r="L461" s="12">
        <v>2.4</v>
      </c>
      <c r="M461" s="12" t="s">
        <v>18</v>
      </c>
      <c r="N461" s="17" t="s">
        <v>18</v>
      </c>
    </row>
    <row r="462" spans="1:14" ht="15.75" customHeight="1" x14ac:dyDescent="0.2">
      <c r="A462" s="5" t="s">
        <v>15</v>
      </c>
      <c r="B462" s="33">
        <v>105</v>
      </c>
      <c r="C462" s="33">
        <v>1</v>
      </c>
      <c r="D462" s="33">
        <v>5</v>
      </c>
      <c r="E462" s="27" t="s">
        <v>16</v>
      </c>
      <c r="F462" s="27" t="s">
        <v>44</v>
      </c>
      <c r="G462" s="30">
        <v>4</v>
      </c>
      <c r="H462" s="11">
        <v>11.6663</v>
      </c>
      <c r="I462" s="11">
        <v>51.363183319724136</v>
      </c>
      <c r="J462" s="12">
        <v>5.9</v>
      </c>
      <c r="K462" s="12" t="s">
        <v>18</v>
      </c>
      <c r="L462" s="12">
        <v>4.0999999999999996</v>
      </c>
      <c r="M462" s="12" t="s">
        <v>18</v>
      </c>
      <c r="N462" s="17" t="s">
        <v>18</v>
      </c>
    </row>
    <row r="463" spans="1:14" ht="15.75" customHeight="1" x14ac:dyDescent="0.2">
      <c r="A463" s="5" t="s">
        <v>15</v>
      </c>
      <c r="B463" s="33">
        <v>216</v>
      </c>
      <c r="C463" s="33">
        <v>2</v>
      </c>
      <c r="D463" s="33">
        <v>5</v>
      </c>
      <c r="E463" s="27" t="s">
        <v>16</v>
      </c>
      <c r="F463" s="27" t="s">
        <v>44</v>
      </c>
      <c r="G463" s="30">
        <v>4</v>
      </c>
      <c r="H463" s="11">
        <v>11.6776</v>
      </c>
      <c r="I463" s="11">
        <v>44.811740159999999</v>
      </c>
      <c r="J463" s="12">
        <v>8.4</v>
      </c>
      <c r="K463" s="12" t="s">
        <v>18</v>
      </c>
      <c r="L463" s="12">
        <v>2.5</v>
      </c>
      <c r="M463" s="12" t="s">
        <v>18</v>
      </c>
      <c r="N463" s="17" t="s">
        <v>18</v>
      </c>
    </row>
    <row r="464" spans="1:14" ht="15.75" customHeight="1" x14ac:dyDescent="0.2">
      <c r="A464" s="5" t="s">
        <v>15</v>
      </c>
      <c r="B464" s="33">
        <v>304</v>
      </c>
      <c r="C464" s="33">
        <v>3</v>
      </c>
      <c r="D464" s="33">
        <v>5</v>
      </c>
      <c r="E464" s="27" t="s">
        <v>16</v>
      </c>
      <c r="F464" s="27" t="s">
        <v>44</v>
      </c>
      <c r="G464" s="30">
        <v>4</v>
      </c>
      <c r="H464" s="11">
        <v>11.7409</v>
      </c>
      <c r="I464" s="11">
        <v>44.367180018206902</v>
      </c>
      <c r="J464" s="12">
        <v>10.199999999999999</v>
      </c>
      <c r="K464" s="12" t="s">
        <v>18</v>
      </c>
      <c r="L464" s="12">
        <v>3.8</v>
      </c>
      <c r="M464" s="12" t="s">
        <v>18</v>
      </c>
      <c r="N464" s="17" t="s">
        <v>18</v>
      </c>
    </row>
    <row r="465" spans="1:14" ht="15.75" customHeight="1" x14ac:dyDescent="0.2">
      <c r="A465" s="5" t="s">
        <v>15</v>
      </c>
      <c r="B465" s="33">
        <v>407</v>
      </c>
      <c r="C465" s="33">
        <v>4</v>
      </c>
      <c r="D465" s="33">
        <v>5</v>
      </c>
      <c r="E465" s="27" t="s">
        <v>16</v>
      </c>
      <c r="F465" s="27" t="s">
        <v>44</v>
      </c>
      <c r="G465" s="30">
        <v>4</v>
      </c>
      <c r="H465" s="11">
        <v>11.707000000000001</v>
      </c>
      <c r="I465" s="11">
        <v>44.384221291034478</v>
      </c>
      <c r="J465" s="12">
        <v>7.7</v>
      </c>
      <c r="K465" s="12" t="s">
        <v>18</v>
      </c>
      <c r="L465" s="12">
        <v>2.4</v>
      </c>
      <c r="M465" s="12" t="s">
        <v>18</v>
      </c>
      <c r="N465" s="17" t="s">
        <v>18</v>
      </c>
    </row>
    <row r="466" spans="1:14" ht="15.75" customHeight="1" x14ac:dyDescent="0.2">
      <c r="A466" s="5" t="s">
        <v>15</v>
      </c>
      <c r="B466" s="33">
        <v>106</v>
      </c>
      <c r="C466" s="33">
        <v>1</v>
      </c>
      <c r="D466" s="33">
        <v>6</v>
      </c>
      <c r="E466" s="27" t="s">
        <v>127</v>
      </c>
      <c r="F466" s="27" t="s">
        <v>44</v>
      </c>
      <c r="G466" s="30" t="s">
        <v>128</v>
      </c>
      <c r="H466" s="11">
        <v>11.7204</v>
      </c>
      <c r="I466" s="11">
        <v>48.267145271172417</v>
      </c>
      <c r="J466" s="12">
        <v>6.9</v>
      </c>
      <c r="K466" s="12" t="s">
        <v>18</v>
      </c>
      <c r="L466" s="12">
        <v>4.2</v>
      </c>
      <c r="M466" s="12" t="s">
        <v>18</v>
      </c>
      <c r="N466" s="17" t="s">
        <v>18</v>
      </c>
    </row>
    <row r="467" spans="1:14" ht="15.75" customHeight="1" x14ac:dyDescent="0.2">
      <c r="A467" s="5" t="s">
        <v>15</v>
      </c>
      <c r="B467" s="33">
        <v>217</v>
      </c>
      <c r="C467" s="33">
        <v>2</v>
      </c>
      <c r="D467" s="33">
        <v>6</v>
      </c>
      <c r="E467" s="27" t="s">
        <v>127</v>
      </c>
      <c r="F467" s="27" t="s">
        <v>44</v>
      </c>
      <c r="G467" s="30" t="s">
        <v>128</v>
      </c>
      <c r="H467" s="11">
        <v>11.706199999999999</v>
      </c>
      <c r="I467" s="11">
        <v>47.803359380965524</v>
      </c>
      <c r="J467" s="12">
        <v>1.7</v>
      </c>
      <c r="K467" s="12" t="s">
        <v>18</v>
      </c>
      <c r="L467" s="12">
        <v>4.5999999999999996</v>
      </c>
      <c r="M467" s="12" t="s">
        <v>18</v>
      </c>
      <c r="N467" s="17" t="s">
        <v>18</v>
      </c>
    </row>
    <row r="468" spans="1:14" ht="15.75" customHeight="1" x14ac:dyDescent="0.2">
      <c r="A468" s="5" t="s">
        <v>15</v>
      </c>
      <c r="B468" s="33">
        <v>306</v>
      </c>
      <c r="C468" s="33">
        <v>3</v>
      </c>
      <c r="D468" s="33">
        <v>6</v>
      </c>
      <c r="E468" s="27" t="s">
        <v>127</v>
      </c>
      <c r="F468" s="27" t="s">
        <v>44</v>
      </c>
      <c r="G468" s="30" t="s">
        <v>128</v>
      </c>
      <c r="H468" s="11">
        <v>11.6889</v>
      </c>
      <c r="I468" s="11">
        <v>49.817205073103437</v>
      </c>
      <c r="J468" s="12">
        <v>6.1</v>
      </c>
      <c r="K468" s="12" t="s">
        <v>18</v>
      </c>
      <c r="L468" s="12">
        <v>1.3</v>
      </c>
      <c r="M468" s="12" t="s">
        <v>18</v>
      </c>
      <c r="N468" s="17" t="s">
        <v>18</v>
      </c>
    </row>
    <row r="469" spans="1:14" ht="15.75" customHeight="1" x14ac:dyDescent="0.2">
      <c r="A469" s="5" t="s">
        <v>15</v>
      </c>
      <c r="B469" s="33">
        <v>410</v>
      </c>
      <c r="C469" s="33">
        <v>4</v>
      </c>
      <c r="D469" s="33">
        <v>6</v>
      </c>
      <c r="E469" s="27" t="s">
        <v>127</v>
      </c>
      <c r="F469" s="27" t="s">
        <v>44</v>
      </c>
      <c r="G469" s="30" t="s">
        <v>128</v>
      </c>
      <c r="H469" s="11">
        <v>11.508700000000001</v>
      </c>
      <c r="I469" s="11">
        <v>43.479620484413793</v>
      </c>
      <c r="J469" s="12">
        <v>10.4</v>
      </c>
      <c r="K469" s="12" t="s">
        <v>18</v>
      </c>
      <c r="L469" s="12">
        <v>8.6999999999999993</v>
      </c>
      <c r="M469" s="12" t="s">
        <v>18</v>
      </c>
      <c r="N469" s="17" t="s">
        <v>18</v>
      </c>
    </row>
    <row r="470" spans="1:14" ht="15.75" customHeight="1" x14ac:dyDescent="0.2">
      <c r="A470" s="5" t="s">
        <v>15</v>
      </c>
      <c r="B470" s="33">
        <v>107</v>
      </c>
      <c r="C470" s="33">
        <v>1</v>
      </c>
      <c r="D470" s="33">
        <v>7</v>
      </c>
      <c r="E470" s="27" t="s">
        <v>129</v>
      </c>
      <c r="F470" s="27" t="s">
        <v>130</v>
      </c>
      <c r="G470" s="30">
        <v>5</v>
      </c>
      <c r="H470" s="11">
        <v>11.517700000000001</v>
      </c>
      <c r="I470" s="11">
        <v>46.901233049379307</v>
      </c>
      <c r="J470" s="12">
        <v>5</v>
      </c>
      <c r="K470" s="12" t="s">
        <v>18</v>
      </c>
      <c r="L470" s="12">
        <v>2.2999999999999998</v>
      </c>
      <c r="M470" s="12" t="s">
        <v>18</v>
      </c>
      <c r="N470" s="17" t="s">
        <v>18</v>
      </c>
    </row>
    <row r="471" spans="1:14" ht="15.75" customHeight="1" x14ac:dyDescent="0.2">
      <c r="A471" s="5" t="s">
        <v>15</v>
      </c>
      <c r="B471" s="33">
        <v>212</v>
      </c>
      <c r="C471" s="33">
        <v>2</v>
      </c>
      <c r="D471" s="33">
        <v>7</v>
      </c>
      <c r="E471" s="27" t="s">
        <v>129</v>
      </c>
      <c r="F471" s="27" t="s">
        <v>130</v>
      </c>
      <c r="G471" s="30">
        <v>5</v>
      </c>
      <c r="H471" s="11">
        <v>11.3607</v>
      </c>
      <c r="I471" s="11">
        <v>46.215186147862063</v>
      </c>
      <c r="J471" s="12">
        <v>6.8</v>
      </c>
      <c r="K471" s="12" t="s">
        <v>18</v>
      </c>
      <c r="L471" s="12">
        <v>5.6</v>
      </c>
      <c r="M471" s="12" t="s">
        <v>18</v>
      </c>
      <c r="N471" s="17" t="s">
        <v>18</v>
      </c>
    </row>
    <row r="472" spans="1:14" ht="15.75" customHeight="1" x14ac:dyDescent="0.2">
      <c r="A472" s="5" t="s">
        <v>15</v>
      </c>
      <c r="B472" s="33">
        <v>303</v>
      </c>
      <c r="C472" s="33">
        <v>3</v>
      </c>
      <c r="D472" s="33">
        <v>7</v>
      </c>
      <c r="E472" s="27" t="s">
        <v>129</v>
      </c>
      <c r="F472" s="27" t="s">
        <v>130</v>
      </c>
      <c r="G472" s="30">
        <v>5</v>
      </c>
      <c r="H472" s="11">
        <v>11.7523</v>
      </c>
      <c r="I472" s="11">
        <v>43.831232798896551</v>
      </c>
      <c r="J472" s="12">
        <v>8</v>
      </c>
      <c r="K472" s="12" t="s">
        <v>18</v>
      </c>
      <c r="L472" s="12">
        <v>5.2</v>
      </c>
      <c r="M472" s="12" t="s">
        <v>18</v>
      </c>
      <c r="N472" s="17" t="s">
        <v>18</v>
      </c>
    </row>
    <row r="473" spans="1:14" ht="15.75" customHeight="1" x14ac:dyDescent="0.2">
      <c r="A473" s="5" t="s">
        <v>15</v>
      </c>
      <c r="B473" s="33">
        <v>406</v>
      </c>
      <c r="C473" s="33">
        <v>4</v>
      </c>
      <c r="D473" s="33">
        <v>7</v>
      </c>
      <c r="E473" s="27" t="s">
        <v>129</v>
      </c>
      <c r="F473" s="27" t="s">
        <v>130</v>
      </c>
      <c r="G473" s="30">
        <v>5</v>
      </c>
      <c r="H473" s="11">
        <v>11.688700000000001</v>
      </c>
      <c r="I473" s="11">
        <v>45.336707054896564</v>
      </c>
      <c r="J473" s="12">
        <v>3.2</v>
      </c>
      <c r="K473" s="12" t="s">
        <v>18</v>
      </c>
      <c r="L473" s="12">
        <v>2.5</v>
      </c>
      <c r="M473" s="12" t="s">
        <v>18</v>
      </c>
      <c r="N473" s="17" t="s">
        <v>18</v>
      </c>
    </row>
    <row r="474" spans="1:14" ht="15.75" customHeight="1" x14ac:dyDescent="0.2">
      <c r="A474" s="5" t="s">
        <v>15</v>
      </c>
      <c r="B474" s="33">
        <v>108</v>
      </c>
      <c r="C474" s="33">
        <v>1</v>
      </c>
      <c r="D474" s="33">
        <v>8</v>
      </c>
      <c r="E474" s="27" t="s">
        <v>131</v>
      </c>
      <c r="F474" s="27" t="s">
        <v>130</v>
      </c>
      <c r="G474" s="30">
        <v>11</v>
      </c>
      <c r="H474" s="11">
        <v>11.558300000000001</v>
      </c>
      <c r="I474" s="11">
        <v>51.130769523862078</v>
      </c>
      <c r="J474" s="12">
        <v>2.7</v>
      </c>
      <c r="K474" s="12" t="s">
        <v>18</v>
      </c>
      <c r="L474" s="12">
        <v>1.9</v>
      </c>
      <c r="M474" s="12" t="s">
        <v>18</v>
      </c>
      <c r="N474" s="17" t="s">
        <v>18</v>
      </c>
    </row>
    <row r="475" spans="1:14" ht="15.75" customHeight="1" x14ac:dyDescent="0.2">
      <c r="A475" s="5" t="s">
        <v>15</v>
      </c>
      <c r="B475" s="33">
        <v>221</v>
      </c>
      <c r="C475" s="33">
        <v>2</v>
      </c>
      <c r="D475" s="33">
        <v>8</v>
      </c>
      <c r="E475" s="27" t="s">
        <v>131</v>
      </c>
      <c r="F475" s="27" t="s">
        <v>130</v>
      </c>
      <c r="G475" s="30">
        <v>11</v>
      </c>
      <c r="H475" s="11">
        <v>11.5573</v>
      </c>
      <c r="I475" s="11">
        <v>46.762156283586215</v>
      </c>
      <c r="J475" s="12">
        <v>2.6</v>
      </c>
      <c r="K475" s="12" t="s">
        <v>18</v>
      </c>
      <c r="L475" s="12">
        <v>2.9</v>
      </c>
      <c r="M475" s="12" t="s">
        <v>18</v>
      </c>
      <c r="N475" s="17" t="s">
        <v>18</v>
      </c>
    </row>
    <row r="476" spans="1:14" ht="15.75" customHeight="1" x14ac:dyDescent="0.2">
      <c r="A476" s="5" t="s">
        <v>15</v>
      </c>
      <c r="B476" s="33">
        <v>301</v>
      </c>
      <c r="C476" s="33">
        <v>3</v>
      </c>
      <c r="D476" s="33">
        <v>8</v>
      </c>
      <c r="E476" s="27" t="s">
        <v>131</v>
      </c>
      <c r="F476" s="27" t="s">
        <v>130</v>
      </c>
      <c r="G476" s="30">
        <v>11</v>
      </c>
      <c r="H476" s="11">
        <v>11.3588</v>
      </c>
      <c r="I476" s="11">
        <v>44.677610074482757</v>
      </c>
      <c r="J476" s="12">
        <v>6.3</v>
      </c>
      <c r="K476" s="12" t="s">
        <v>18</v>
      </c>
      <c r="L476" s="12">
        <v>3.6</v>
      </c>
      <c r="M476" s="12" t="s">
        <v>18</v>
      </c>
      <c r="N476" s="17" t="s">
        <v>18</v>
      </c>
    </row>
    <row r="477" spans="1:14" ht="15.75" customHeight="1" x14ac:dyDescent="0.2">
      <c r="A477" s="5" t="s">
        <v>15</v>
      </c>
      <c r="B477" s="33">
        <v>413</v>
      </c>
      <c r="C477" s="33">
        <v>4</v>
      </c>
      <c r="D477" s="33">
        <v>8</v>
      </c>
      <c r="E477" s="27" t="s">
        <v>131</v>
      </c>
      <c r="F477" s="27" t="s">
        <v>130</v>
      </c>
      <c r="G477" s="30">
        <v>11</v>
      </c>
      <c r="H477" s="11">
        <v>11.462199999999999</v>
      </c>
      <c r="I477" s="11">
        <v>44.743706850206905</v>
      </c>
      <c r="J477" s="12">
        <v>2.9</v>
      </c>
      <c r="K477" s="12" t="s">
        <v>18</v>
      </c>
      <c r="L477" s="12">
        <v>1.9</v>
      </c>
      <c r="M477" s="12" t="s">
        <v>18</v>
      </c>
      <c r="N477" s="17" t="s">
        <v>18</v>
      </c>
    </row>
    <row r="478" spans="1:14" ht="15.75" customHeight="1" x14ac:dyDescent="0.2">
      <c r="A478" s="5" t="s">
        <v>15</v>
      </c>
      <c r="B478" s="33">
        <v>109</v>
      </c>
      <c r="C478" s="33">
        <v>1</v>
      </c>
      <c r="D478" s="33">
        <v>9</v>
      </c>
      <c r="E478" s="27" t="s">
        <v>132</v>
      </c>
      <c r="F478" s="27" t="s">
        <v>130</v>
      </c>
      <c r="G478" s="30">
        <v>7</v>
      </c>
      <c r="H478" s="11">
        <v>11.4719</v>
      </c>
      <c r="I478" s="11">
        <v>47.693811755586211</v>
      </c>
      <c r="J478" s="12">
        <v>3.3</v>
      </c>
      <c r="K478" s="12" t="s">
        <v>18</v>
      </c>
      <c r="L478" s="12">
        <v>1.8</v>
      </c>
      <c r="M478" s="12" t="s">
        <v>18</v>
      </c>
      <c r="N478" s="17" t="s">
        <v>18</v>
      </c>
    </row>
    <row r="479" spans="1:14" ht="15.75" customHeight="1" x14ac:dyDescent="0.2">
      <c r="A479" s="5" t="s">
        <v>15</v>
      </c>
      <c r="B479" s="33">
        <v>208</v>
      </c>
      <c r="C479" s="33">
        <v>2</v>
      </c>
      <c r="D479" s="33">
        <v>9</v>
      </c>
      <c r="E479" s="27" t="s">
        <v>132</v>
      </c>
      <c r="F479" s="27" t="s">
        <v>130</v>
      </c>
      <c r="G479" s="30">
        <v>7</v>
      </c>
      <c r="H479" s="11">
        <v>11.623200000000001</v>
      </c>
      <c r="I479" s="11">
        <v>48.556286203586211</v>
      </c>
      <c r="J479" s="12">
        <v>3.5</v>
      </c>
      <c r="K479" s="12" t="s">
        <v>18</v>
      </c>
      <c r="L479" s="12">
        <v>3.2222222222222223</v>
      </c>
      <c r="M479" s="12" t="s">
        <v>18</v>
      </c>
      <c r="N479" s="17" t="s">
        <v>18</v>
      </c>
    </row>
    <row r="480" spans="1:14" ht="15.75" customHeight="1" x14ac:dyDescent="0.2">
      <c r="A480" s="5" t="s">
        <v>15</v>
      </c>
      <c r="B480" s="33">
        <v>321</v>
      </c>
      <c r="C480" s="33">
        <v>3</v>
      </c>
      <c r="D480" s="33">
        <v>9</v>
      </c>
      <c r="E480" s="27" t="s">
        <v>132</v>
      </c>
      <c r="F480" s="27" t="s">
        <v>130</v>
      </c>
      <c r="G480" s="30">
        <v>7</v>
      </c>
      <c r="H480" s="11">
        <v>11.4696</v>
      </c>
      <c r="I480" s="11">
        <v>47.16313579696552</v>
      </c>
      <c r="J480" s="12">
        <v>5.0999999999999996</v>
      </c>
      <c r="K480" s="12" t="s">
        <v>18</v>
      </c>
      <c r="L480" s="12">
        <v>2.2000000000000002</v>
      </c>
      <c r="M480" s="12" t="s">
        <v>18</v>
      </c>
      <c r="N480" s="17" t="s">
        <v>18</v>
      </c>
    </row>
    <row r="481" spans="1:14" ht="15.75" customHeight="1" x14ac:dyDescent="0.2">
      <c r="A481" s="5" t="s">
        <v>15</v>
      </c>
      <c r="B481" s="33">
        <v>415</v>
      </c>
      <c r="C481" s="33">
        <v>4</v>
      </c>
      <c r="D481" s="33">
        <v>9</v>
      </c>
      <c r="E481" s="27" t="s">
        <v>132</v>
      </c>
      <c r="F481" s="27" t="s">
        <v>130</v>
      </c>
      <c r="G481" s="30">
        <v>7</v>
      </c>
      <c r="H481" s="11">
        <v>11.331799999999999</v>
      </c>
      <c r="I481" s="11">
        <v>51.084134888827585</v>
      </c>
      <c r="J481" s="12">
        <v>6.2</v>
      </c>
      <c r="K481" s="12" t="s">
        <v>18</v>
      </c>
      <c r="L481" s="12">
        <v>5.9</v>
      </c>
      <c r="M481" s="12" t="s">
        <v>18</v>
      </c>
      <c r="N481" s="17" t="s">
        <v>18</v>
      </c>
    </row>
    <row r="482" spans="1:14" ht="15.75" customHeight="1" x14ac:dyDescent="0.2">
      <c r="A482" s="5" t="s">
        <v>15</v>
      </c>
      <c r="B482" s="33">
        <v>110</v>
      </c>
      <c r="C482" s="33">
        <v>1</v>
      </c>
      <c r="D482" s="33">
        <v>10</v>
      </c>
      <c r="E482" s="27" t="s">
        <v>133</v>
      </c>
      <c r="F482" s="27" t="s">
        <v>20</v>
      </c>
      <c r="G482" s="30">
        <v>6</v>
      </c>
      <c r="H482" s="11">
        <v>11.341699999999999</v>
      </c>
      <c r="I482" s="11">
        <v>50.90087005793103</v>
      </c>
      <c r="J482" s="12">
        <v>7.2</v>
      </c>
      <c r="K482" s="12" t="s">
        <v>18</v>
      </c>
      <c r="L482" s="12">
        <v>3.8</v>
      </c>
      <c r="M482" s="12" t="s">
        <v>18</v>
      </c>
      <c r="N482" s="17" t="s">
        <v>18</v>
      </c>
    </row>
    <row r="483" spans="1:14" ht="15.75" customHeight="1" x14ac:dyDescent="0.2">
      <c r="A483" s="5" t="s">
        <v>15</v>
      </c>
      <c r="B483" s="33">
        <v>215</v>
      </c>
      <c r="C483" s="33">
        <v>2</v>
      </c>
      <c r="D483" s="33">
        <v>10</v>
      </c>
      <c r="E483" s="27" t="s">
        <v>133</v>
      </c>
      <c r="F483" s="27" t="s">
        <v>20</v>
      </c>
      <c r="G483" s="30">
        <v>6</v>
      </c>
      <c r="H483" s="11">
        <v>11.739100000000001</v>
      </c>
      <c r="I483" s="11">
        <v>46.842798761379299</v>
      </c>
      <c r="J483" s="12">
        <v>2.7</v>
      </c>
      <c r="K483" s="12" t="s">
        <v>18</v>
      </c>
      <c r="L483" s="12">
        <v>3</v>
      </c>
      <c r="M483" s="12" t="s">
        <v>18</v>
      </c>
      <c r="N483" s="17" t="s">
        <v>18</v>
      </c>
    </row>
    <row r="484" spans="1:14" ht="15.75" customHeight="1" x14ac:dyDescent="0.2">
      <c r="A484" s="5" t="s">
        <v>15</v>
      </c>
      <c r="B484" s="33">
        <v>317</v>
      </c>
      <c r="C484" s="33">
        <v>3</v>
      </c>
      <c r="D484" s="33">
        <v>10</v>
      </c>
      <c r="E484" s="27" t="s">
        <v>133</v>
      </c>
      <c r="F484" s="27" t="s">
        <v>20</v>
      </c>
      <c r="G484" s="30">
        <v>6</v>
      </c>
      <c r="H484" s="11">
        <v>11.625</v>
      </c>
      <c r="I484" s="11">
        <v>47.965317931034491</v>
      </c>
      <c r="J484" s="12">
        <v>3.6</v>
      </c>
      <c r="K484" s="12" t="s">
        <v>18</v>
      </c>
      <c r="L484" s="12">
        <v>2.2999999999999998</v>
      </c>
      <c r="M484" s="12" t="s">
        <v>18</v>
      </c>
      <c r="N484" s="17" t="s">
        <v>18</v>
      </c>
    </row>
    <row r="485" spans="1:14" ht="15.75" customHeight="1" x14ac:dyDescent="0.2">
      <c r="A485" s="5" t="s">
        <v>15</v>
      </c>
      <c r="B485" s="33">
        <v>411</v>
      </c>
      <c r="C485" s="33">
        <v>4</v>
      </c>
      <c r="D485" s="33">
        <v>10</v>
      </c>
      <c r="E485" s="27" t="s">
        <v>133</v>
      </c>
      <c r="F485" s="27" t="s">
        <v>20</v>
      </c>
      <c r="G485" s="30">
        <v>6</v>
      </c>
      <c r="H485" s="11">
        <v>11.5335</v>
      </c>
      <c r="I485" s="11">
        <v>48.664628502068972</v>
      </c>
      <c r="J485" s="12">
        <v>7.2</v>
      </c>
      <c r="K485" s="12" t="s">
        <v>18</v>
      </c>
      <c r="L485" s="12">
        <v>4</v>
      </c>
      <c r="M485" s="12" t="s">
        <v>18</v>
      </c>
      <c r="N485" s="17" t="s">
        <v>18</v>
      </c>
    </row>
    <row r="486" spans="1:14" ht="15.75" customHeight="1" x14ac:dyDescent="0.2">
      <c r="A486" s="5" t="s">
        <v>15</v>
      </c>
      <c r="B486" s="33">
        <v>111</v>
      </c>
      <c r="C486" s="33">
        <v>1</v>
      </c>
      <c r="D486" s="33">
        <v>11</v>
      </c>
      <c r="E486" s="27" t="s">
        <v>134</v>
      </c>
      <c r="F486" s="27" t="s">
        <v>20</v>
      </c>
      <c r="G486" s="30" t="s">
        <v>135</v>
      </c>
      <c r="H486" s="11">
        <v>11.398900000000001</v>
      </c>
      <c r="I486" s="11">
        <v>43.001230144551727</v>
      </c>
      <c r="J486" s="12">
        <v>6.7</v>
      </c>
      <c r="K486" s="12" t="s">
        <v>18</v>
      </c>
      <c r="L486" s="12">
        <v>2.4</v>
      </c>
      <c r="M486" s="12" t="s">
        <v>18</v>
      </c>
      <c r="N486" s="17" t="s">
        <v>18</v>
      </c>
    </row>
    <row r="487" spans="1:14" ht="15.75" customHeight="1" x14ac:dyDescent="0.2">
      <c r="A487" s="5" t="s">
        <v>15</v>
      </c>
      <c r="B487" s="33">
        <v>206</v>
      </c>
      <c r="C487" s="33">
        <v>2</v>
      </c>
      <c r="D487" s="33">
        <v>11</v>
      </c>
      <c r="E487" s="27" t="s">
        <v>134</v>
      </c>
      <c r="F487" s="27" t="s">
        <v>20</v>
      </c>
      <c r="G487" s="30" t="s">
        <v>135</v>
      </c>
      <c r="H487" s="11">
        <v>11.6782</v>
      </c>
      <c r="I487" s="11">
        <v>55.011933613241382</v>
      </c>
      <c r="J487" s="12">
        <v>4.5999999999999996</v>
      </c>
      <c r="K487" s="12" t="s">
        <v>18</v>
      </c>
      <c r="L487" s="12">
        <v>1.6</v>
      </c>
      <c r="M487" s="12" t="s">
        <v>18</v>
      </c>
      <c r="N487" s="17" t="s">
        <v>18</v>
      </c>
    </row>
    <row r="488" spans="1:14" ht="15.75" customHeight="1" x14ac:dyDescent="0.2">
      <c r="A488" s="5" t="s">
        <v>15</v>
      </c>
      <c r="B488" s="33">
        <v>315</v>
      </c>
      <c r="C488" s="33">
        <v>3</v>
      </c>
      <c r="D488" s="33">
        <v>11</v>
      </c>
      <c r="E488" s="27" t="s">
        <v>134</v>
      </c>
      <c r="F488" s="27" t="s">
        <v>20</v>
      </c>
      <c r="G488" s="30" t="s">
        <v>135</v>
      </c>
      <c r="H488" s="11">
        <v>11.7478</v>
      </c>
      <c r="I488" s="11">
        <v>41.41791386813793</v>
      </c>
      <c r="J488" s="12">
        <v>6.2</v>
      </c>
      <c r="K488" s="12" t="s">
        <v>18</v>
      </c>
      <c r="L488" s="12">
        <v>3.2</v>
      </c>
      <c r="M488" s="12" t="s">
        <v>18</v>
      </c>
      <c r="N488" s="17" t="s">
        <v>18</v>
      </c>
    </row>
    <row r="489" spans="1:14" ht="15.75" customHeight="1" x14ac:dyDescent="0.2">
      <c r="A489" s="5" t="s">
        <v>15</v>
      </c>
      <c r="B489" s="33">
        <v>417</v>
      </c>
      <c r="C489" s="33">
        <v>4</v>
      </c>
      <c r="D489" s="33">
        <v>11</v>
      </c>
      <c r="E489" s="27" t="s">
        <v>134</v>
      </c>
      <c r="F489" s="27" t="s">
        <v>20</v>
      </c>
      <c r="G489" s="30" t="s">
        <v>135</v>
      </c>
      <c r="H489" s="11">
        <v>11.707100000000001</v>
      </c>
      <c r="I489" s="11">
        <v>42.085389255724145</v>
      </c>
      <c r="J489" s="12">
        <v>7</v>
      </c>
      <c r="K489" s="12" t="s">
        <v>18</v>
      </c>
      <c r="L489" s="12">
        <v>2.4</v>
      </c>
      <c r="M489" s="12" t="s">
        <v>18</v>
      </c>
      <c r="N489" s="17" t="s">
        <v>18</v>
      </c>
    </row>
    <row r="490" spans="1:14" ht="15.75" customHeight="1" x14ac:dyDescent="0.2">
      <c r="A490" s="5" t="s">
        <v>15</v>
      </c>
      <c r="B490" s="33">
        <v>112</v>
      </c>
      <c r="C490" s="33">
        <v>1</v>
      </c>
      <c r="D490" s="33">
        <v>12</v>
      </c>
      <c r="E490" s="27" t="s">
        <v>136</v>
      </c>
      <c r="F490" s="27" t="s">
        <v>20</v>
      </c>
      <c r="G490" s="30" t="s">
        <v>56</v>
      </c>
      <c r="H490" s="11">
        <v>11.348400000000002</v>
      </c>
      <c r="I490" s="11">
        <v>47.464433474206899</v>
      </c>
      <c r="J490" s="12">
        <v>9.1999999999999993</v>
      </c>
      <c r="K490" s="12" t="s">
        <v>18</v>
      </c>
      <c r="L490" s="12">
        <v>2.9</v>
      </c>
      <c r="M490" s="12" t="s">
        <v>18</v>
      </c>
      <c r="N490" s="17" t="s">
        <v>18</v>
      </c>
    </row>
    <row r="491" spans="1:14" ht="15.75" customHeight="1" x14ac:dyDescent="0.2">
      <c r="A491" s="5" t="s">
        <v>15</v>
      </c>
      <c r="B491" s="33">
        <v>203</v>
      </c>
      <c r="C491" s="33">
        <v>2</v>
      </c>
      <c r="D491" s="33">
        <v>12</v>
      </c>
      <c r="E491" s="27" t="s">
        <v>136</v>
      </c>
      <c r="F491" s="27" t="s">
        <v>20</v>
      </c>
      <c r="G491" s="30" t="s">
        <v>56</v>
      </c>
      <c r="H491" s="11">
        <v>11.7346</v>
      </c>
      <c r="I491" s="11">
        <v>48.789704249379305</v>
      </c>
      <c r="J491" s="12">
        <v>5.7</v>
      </c>
      <c r="K491" s="12" t="s">
        <v>18</v>
      </c>
      <c r="L491" s="12">
        <v>4.5</v>
      </c>
      <c r="M491" s="12" t="s">
        <v>18</v>
      </c>
      <c r="N491" s="17" t="s">
        <v>18</v>
      </c>
    </row>
    <row r="492" spans="1:14" ht="15.75" customHeight="1" x14ac:dyDescent="0.2">
      <c r="A492" s="5" t="s">
        <v>15</v>
      </c>
      <c r="B492" s="33">
        <v>318</v>
      </c>
      <c r="C492" s="33">
        <v>3</v>
      </c>
      <c r="D492" s="33">
        <v>12</v>
      </c>
      <c r="E492" s="27" t="s">
        <v>136</v>
      </c>
      <c r="F492" s="27" t="s">
        <v>20</v>
      </c>
      <c r="G492" s="30" t="s">
        <v>56</v>
      </c>
      <c r="H492" s="11">
        <v>11.6861</v>
      </c>
      <c r="I492" s="11">
        <v>48.993384600827589</v>
      </c>
      <c r="J492" s="12">
        <v>7.6</v>
      </c>
      <c r="K492" s="12" t="s">
        <v>18</v>
      </c>
      <c r="L492" s="12">
        <v>4.3</v>
      </c>
      <c r="M492" s="12" t="s">
        <v>18</v>
      </c>
      <c r="N492" s="17" t="s">
        <v>18</v>
      </c>
    </row>
    <row r="493" spans="1:14" ht="15.75" customHeight="1" x14ac:dyDescent="0.2">
      <c r="A493" s="5" t="s">
        <v>15</v>
      </c>
      <c r="B493" s="33">
        <v>409</v>
      </c>
      <c r="C493" s="33">
        <v>4</v>
      </c>
      <c r="D493" s="33">
        <v>12</v>
      </c>
      <c r="E493" s="27" t="s">
        <v>136</v>
      </c>
      <c r="F493" s="27" t="s">
        <v>20</v>
      </c>
      <c r="G493" s="30" t="s">
        <v>56</v>
      </c>
      <c r="H493" s="11">
        <v>11.648400000000001</v>
      </c>
      <c r="I493" s="11">
        <v>46.596024518620688</v>
      </c>
      <c r="J493" s="12">
        <v>6.5</v>
      </c>
      <c r="K493" s="12" t="s">
        <v>18</v>
      </c>
      <c r="L493" s="12">
        <v>3.7</v>
      </c>
      <c r="M493" s="12" t="s">
        <v>18</v>
      </c>
      <c r="N493" s="17" t="s">
        <v>18</v>
      </c>
    </row>
    <row r="494" spans="1:14" ht="15.75" customHeight="1" x14ac:dyDescent="0.2">
      <c r="A494" s="5" t="s">
        <v>15</v>
      </c>
      <c r="B494" s="33">
        <v>113</v>
      </c>
      <c r="C494" s="33">
        <v>1</v>
      </c>
      <c r="D494" s="33">
        <v>13</v>
      </c>
      <c r="E494" s="27" t="s">
        <v>137</v>
      </c>
      <c r="F494" s="27" t="s">
        <v>138</v>
      </c>
      <c r="G494" s="30">
        <v>8.6</v>
      </c>
      <c r="H494" s="11">
        <v>11.8103</v>
      </c>
      <c r="I494" s="11">
        <v>43.684676664275862</v>
      </c>
      <c r="J494" s="12">
        <v>2.9</v>
      </c>
      <c r="K494" s="12" t="s">
        <v>18</v>
      </c>
      <c r="L494" s="12">
        <v>2.7</v>
      </c>
      <c r="M494" s="12" t="s">
        <v>18</v>
      </c>
      <c r="N494" s="17" t="s">
        <v>18</v>
      </c>
    </row>
    <row r="495" spans="1:14" ht="15.75" customHeight="1" x14ac:dyDescent="0.2">
      <c r="A495" s="5" t="s">
        <v>15</v>
      </c>
      <c r="B495" s="33">
        <v>202</v>
      </c>
      <c r="C495" s="33">
        <v>2</v>
      </c>
      <c r="D495" s="33">
        <v>13</v>
      </c>
      <c r="E495" s="27" t="s">
        <v>137</v>
      </c>
      <c r="F495" s="27" t="s">
        <v>138</v>
      </c>
      <c r="G495" s="30">
        <v>8.6</v>
      </c>
      <c r="H495" s="11">
        <v>11.7422</v>
      </c>
      <c r="I495" s="11">
        <v>43.541650859034483</v>
      </c>
      <c r="J495" s="12">
        <v>9.2222222222222214</v>
      </c>
      <c r="K495" s="12" t="s">
        <v>18</v>
      </c>
      <c r="L495" s="12">
        <v>4.4000000000000004</v>
      </c>
      <c r="M495" s="12" t="s">
        <v>18</v>
      </c>
      <c r="N495" s="17" t="s">
        <v>18</v>
      </c>
    </row>
    <row r="496" spans="1:14" ht="15.75" customHeight="1" x14ac:dyDescent="0.2">
      <c r="A496" s="5" t="s">
        <v>15</v>
      </c>
      <c r="B496" s="33">
        <v>320</v>
      </c>
      <c r="C496" s="33">
        <v>3</v>
      </c>
      <c r="D496" s="33">
        <v>13</v>
      </c>
      <c r="E496" s="27" t="s">
        <v>137</v>
      </c>
      <c r="F496" s="27" t="s">
        <v>138</v>
      </c>
      <c r="G496" s="30">
        <v>8.6</v>
      </c>
      <c r="H496" s="11">
        <v>11.5848</v>
      </c>
      <c r="I496" s="11">
        <v>45.094922751999995</v>
      </c>
      <c r="J496" s="12">
        <v>9.3000000000000007</v>
      </c>
      <c r="K496" s="12" t="s">
        <v>18</v>
      </c>
      <c r="L496" s="12">
        <v>1.7</v>
      </c>
      <c r="M496" s="12" t="s">
        <v>18</v>
      </c>
      <c r="N496" s="17" t="s">
        <v>18</v>
      </c>
    </row>
    <row r="497" spans="1:14" ht="15.75" customHeight="1" x14ac:dyDescent="0.2">
      <c r="A497" s="5" t="s">
        <v>15</v>
      </c>
      <c r="B497" s="33">
        <v>420</v>
      </c>
      <c r="C497" s="33">
        <v>4</v>
      </c>
      <c r="D497" s="33">
        <v>13</v>
      </c>
      <c r="E497" s="27" t="s">
        <v>137</v>
      </c>
      <c r="F497" s="27" t="s">
        <v>138</v>
      </c>
      <c r="G497" s="30">
        <v>8.6</v>
      </c>
      <c r="H497" s="11">
        <v>11.6129</v>
      </c>
      <c r="I497" s="11">
        <v>47.440831097379302</v>
      </c>
      <c r="J497" s="12">
        <v>6.6</v>
      </c>
      <c r="K497" s="12" t="s">
        <v>18</v>
      </c>
      <c r="L497" s="12">
        <v>2.1</v>
      </c>
      <c r="M497" s="12" t="s">
        <v>18</v>
      </c>
      <c r="N497" s="17" t="s">
        <v>18</v>
      </c>
    </row>
    <row r="498" spans="1:14" ht="15.75" customHeight="1" x14ac:dyDescent="0.2">
      <c r="A498" s="5" t="s">
        <v>15</v>
      </c>
      <c r="B498" s="33">
        <v>114</v>
      </c>
      <c r="C498" s="33">
        <v>1</v>
      </c>
      <c r="D498" s="33">
        <v>14</v>
      </c>
      <c r="E498" s="27" t="s">
        <v>139</v>
      </c>
      <c r="F498" s="27" t="s">
        <v>138</v>
      </c>
      <c r="G498" s="30">
        <v>6.4</v>
      </c>
      <c r="H498" s="11">
        <v>11.7592</v>
      </c>
      <c r="I498" s="11">
        <v>49.306281388137933</v>
      </c>
      <c r="J498" s="12">
        <v>5.9</v>
      </c>
      <c r="K498" s="12" t="s">
        <v>18</v>
      </c>
      <c r="L498" s="12">
        <v>2.1</v>
      </c>
      <c r="M498" s="12" t="s">
        <v>18</v>
      </c>
      <c r="N498" s="17" t="s">
        <v>18</v>
      </c>
    </row>
    <row r="499" spans="1:14" ht="15.75" customHeight="1" x14ac:dyDescent="0.2">
      <c r="A499" s="5" t="s">
        <v>15</v>
      </c>
      <c r="B499" s="33">
        <v>223</v>
      </c>
      <c r="C499" s="33">
        <v>2</v>
      </c>
      <c r="D499" s="33">
        <v>14</v>
      </c>
      <c r="E499" s="27" t="s">
        <v>139</v>
      </c>
      <c r="F499" s="27" t="s">
        <v>138</v>
      </c>
      <c r="G499" s="30">
        <v>6.4</v>
      </c>
      <c r="H499" s="11">
        <v>11.4686</v>
      </c>
      <c r="I499" s="11">
        <v>46.927259164689659</v>
      </c>
      <c r="J499" s="12">
        <v>7.2</v>
      </c>
      <c r="K499" s="12" t="s">
        <v>18</v>
      </c>
      <c r="L499" s="12">
        <v>3.9</v>
      </c>
      <c r="M499" s="12" t="s">
        <v>18</v>
      </c>
      <c r="N499" s="17" t="s">
        <v>18</v>
      </c>
    </row>
    <row r="500" spans="1:14" ht="15.75" customHeight="1" x14ac:dyDescent="0.2">
      <c r="A500" s="5" t="s">
        <v>15</v>
      </c>
      <c r="B500" s="33">
        <v>313</v>
      </c>
      <c r="C500" s="33">
        <v>3</v>
      </c>
      <c r="D500" s="33">
        <v>14</v>
      </c>
      <c r="E500" s="27" t="s">
        <v>139</v>
      </c>
      <c r="F500" s="27" t="s">
        <v>138</v>
      </c>
      <c r="G500" s="30">
        <v>6.4</v>
      </c>
      <c r="H500" s="11">
        <v>11.337899999999999</v>
      </c>
      <c r="I500" s="11">
        <v>50.784672539586204</v>
      </c>
      <c r="J500" s="12">
        <v>10</v>
      </c>
      <c r="K500" s="12" t="s">
        <v>18</v>
      </c>
      <c r="L500" s="12">
        <v>6</v>
      </c>
      <c r="M500" s="12" t="s">
        <v>18</v>
      </c>
      <c r="N500" s="17" t="s">
        <v>18</v>
      </c>
    </row>
    <row r="501" spans="1:14" ht="15.75" customHeight="1" x14ac:dyDescent="0.2">
      <c r="A501" s="5" t="s">
        <v>15</v>
      </c>
      <c r="B501" s="33">
        <v>414</v>
      </c>
      <c r="C501" s="33">
        <v>4</v>
      </c>
      <c r="D501" s="33">
        <v>14</v>
      </c>
      <c r="E501" s="27" t="s">
        <v>139</v>
      </c>
      <c r="F501" s="27" t="s">
        <v>138</v>
      </c>
      <c r="G501" s="30">
        <v>6.4</v>
      </c>
      <c r="H501" s="11">
        <v>11.3316</v>
      </c>
      <c r="I501" s="11">
        <v>50.255536902620698</v>
      </c>
      <c r="J501" s="12">
        <v>4.8</v>
      </c>
      <c r="K501" s="12" t="s">
        <v>18</v>
      </c>
      <c r="L501" s="12">
        <v>1.9</v>
      </c>
      <c r="M501" s="12" t="s">
        <v>18</v>
      </c>
      <c r="N501" s="17" t="s">
        <v>18</v>
      </c>
    </row>
    <row r="502" spans="1:14" ht="15.75" customHeight="1" x14ac:dyDescent="0.2">
      <c r="A502" s="5" t="s">
        <v>15</v>
      </c>
      <c r="B502" s="33">
        <v>115</v>
      </c>
      <c r="C502" s="33">
        <v>1</v>
      </c>
      <c r="D502" s="33">
        <v>15</v>
      </c>
      <c r="E502" s="27" t="s">
        <v>140</v>
      </c>
      <c r="F502" s="27" t="s">
        <v>138</v>
      </c>
      <c r="G502" s="30" t="s">
        <v>141</v>
      </c>
      <c r="H502" s="11">
        <v>11.7521</v>
      </c>
      <c r="I502" s="11">
        <v>46.894812338758626</v>
      </c>
      <c r="J502" s="12">
        <v>4.5999999999999996</v>
      </c>
      <c r="K502" s="12" t="s">
        <v>18</v>
      </c>
      <c r="L502" s="12">
        <v>2.8</v>
      </c>
      <c r="M502" s="12" t="s">
        <v>18</v>
      </c>
      <c r="N502" s="17" t="s">
        <v>18</v>
      </c>
    </row>
    <row r="503" spans="1:14" ht="15.75" customHeight="1" x14ac:dyDescent="0.2">
      <c r="A503" s="5" t="s">
        <v>15</v>
      </c>
      <c r="B503" s="33">
        <v>220</v>
      </c>
      <c r="C503" s="33">
        <v>2</v>
      </c>
      <c r="D503" s="33">
        <v>15</v>
      </c>
      <c r="E503" s="27" t="s">
        <v>140</v>
      </c>
      <c r="F503" s="27" t="s">
        <v>138</v>
      </c>
      <c r="G503" s="30" t="s">
        <v>141</v>
      </c>
      <c r="H503" s="11">
        <v>11.5532</v>
      </c>
      <c r="I503" s="11">
        <v>48.594745844965516</v>
      </c>
      <c r="J503" s="12">
        <v>7.6</v>
      </c>
      <c r="K503" s="12" t="s">
        <v>18</v>
      </c>
      <c r="L503" s="12">
        <v>5.3</v>
      </c>
      <c r="M503" s="12" t="s">
        <v>18</v>
      </c>
      <c r="N503" s="17" t="s">
        <v>18</v>
      </c>
    </row>
    <row r="504" spans="1:14" ht="15.75" customHeight="1" x14ac:dyDescent="0.2">
      <c r="A504" s="5" t="s">
        <v>15</v>
      </c>
      <c r="B504" s="33">
        <v>311</v>
      </c>
      <c r="C504" s="33">
        <v>3</v>
      </c>
      <c r="D504" s="33">
        <v>15</v>
      </c>
      <c r="E504" s="27" t="s">
        <v>140</v>
      </c>
      <c r="F504" s="27" t="s">
        <v>138</v>
      </c>
      <c r="G504" s="30" t="s">
        <v>141</v>
      </c>
      <c r="H504" s="11">
        <v>11.487399999999999</v>
      </c>
      <c r="I504" s="11">
        <v>48.985436653241372</v>
      </c>
      <c r="J504" s="12">
        <v>7.6</v>
      </c>
      <c r="K504" s="12" t="s">
        <v>18</v>
      </c>
      <c r="L504" s="12">
        <v>3.6</v>
      </c>
      <c r="M504" s="12" t="s">
        <v>18</v>
      </c>
      <c r="N504" s="17" t="s">
        <v>18</v>
      </c>
    </row>
    <row r="505" spans="1:14" ht="15.75" customHeight="1" x14ac:dyDescent="0.2">
      <c r="A505" s="5" t="s">
        <v>15</v>
      </c>
      <c r="B505" s="33">
        <v>418</v>
      </c>
      <c r="C505" s="33">
        <v>4</v>
      </c>
      <c r="D505" s="33">
        <v>15</v>
      </c>
      <c r="E505" s="27" t="s">
        <v>140</v>
      </c>
      <c r="F505" s="27" t="s">
        <v>138</v>
      </c>
      <c r="G505" s="30" t="s">
        <v>141</v>
      </c>
      <c r="H505" s="11">
        <v>11.6487</v>
      </c>
      <c r="I505" s="11">
        <v>45.180295678896549</v>
      </c>
      <c r="J505" s="12">
        <v>6.2</v>
      </c>
      <c r="K505" s="12" t="s">
        <v>18</v>
      </c>
      <c r="L505" s="12">
        <v>3.7</v>
      </c>
      <c r="M505" s="12" t="s">
        <v>18</v>
      </c>
      <c r="N505" s="17" t="s">
        <v>18</v>
      </c>
    </row>
    <row r="506" spans="1:14" ht="15.75" customHeight="1" x14ac:dyDescent="0.2">
      <c r="A506" s="5" t="s">
        <v>15</v>
      </c>
      <c r="B506" s="33">
        <v>116</v>
      </c>
      <c r="C506" s="33">
        <v>1</v>
      </c>
      <c r="D506" s="33">
        <v>16</v>
      </c>
      <c r="E506" s="27" t="s">
        <v>142</v>
      </c>
      <c r="F506" s="27" t="s">
        <v>47</v>
      </c>
      <c r="G506" s="30">
        <v>4</v>
      </c>
      <c r="H506" s="11">
        <v>11.7799</v>
      </c>
      <c r="I506" s="11">
        <v>45.87883258427587</v>
      </c>
      <c r="J506" s="12">
        <v>5.3</v>
      </c>
      <c r="K506" s="12" t="s">
        <v>18</v>
      </c>
      <c r="L506" s="12">
        <v>4.3</v>
      </c>
      <c r="M506" s="12" t="s">
        <v>18</v>
      </c>
      <c r="N506" s="17" t="s">
        <v>18</v>
      </c>
    </row>
    <row r="507" spans="1:14" ht="15.75" customHeight="1" x14ac:dyDescent="0.2">
      <c r="A507" s="5" t="s">
        <v>15</v>
      </c>
      <c r="B507" s="33">
        <v>205</v>
      </c>
      <c r="C507" s="33">
        <v>2</v>
      </c>
      <c r="D507" s="33">
        <v>16</v>
      </c>
      <c r="E507" s="27" t="s">
        <v>142</v>
      </c>
      <c r="F507" s="27" t="s">
        <v>47</v>
      </c>
      <c r="G507" s="30">
        <v>4</v>
      </c>
      <c r="H507" s="11">
        <v>11.742600000000001</v>
      </c>
      <c r="I507" s="11">
        <v>47.135538317241377</v>
      </c>
      <c r="J507" s="12">
        <v>8</v>
      </c>
      <c r="K507" s="12" t="s">
        <v>18</v>
      </c>
      <c r="L507" s="12">
        <v>5.3</v>
      </c>
      <c r="M507" s="12" t="s">
        <v>18</v>
      </c>
      <c r="N507" s="17" t="s">
        <v>18</v>
      </c>
    </row>
    <row r="508" spans="1:14" ht="15.75" customHeight="1" x14ac:dyDescent="0.2">
      <c r="A508" s="5" t="s">
        <v>15</v>
      </c>
      <c r="B508" s="33">
        <v>310</v>
      </c>
      <c r="C508" s="33">
        <v>3</v>
      </c>
      <c r="D508" s="33">
        <v>16</v>
      </c>
      <c r="E508" s="27" t="s">
        <v>142</v>
      </c>
      <c r="F508" s="27" t="s">
        <v>47</v>
      </c>
      <c r="G508" s="30">
        <v>4</v>
      </c>
      <c r="H508" s="11">
        <v>11.5145</v>
      </c>
      <c r="I508" s="11">
        <v>47.375502846896552</v>
      </c>
      <c r="J508" s="12">
        <v>10.3</v>
      </c>
      <c r="K508" s="12" t="s">
        <v>18</v>
      </c>
      <c r="L508" s="12">
        <v>4.4000000000000004</v>
      </c>
      <c r="M508" s="12" t="s">
        <v>18</v>
      </c>
      <c r="N508" s="17" t="s">
        <v>18</v>
      </c>
    </row>
    <row r="509" spans="1:14" ht="15.75" customHeight="1" x14ac:dyDescent="0.2">
      <c r="A509" s="5" t="s">
        <v>15</v>
      </c>
      <c r="B509" s="33">
        <v>405</v>
      </c>
      <c r="C509" s="33">
        <v>4</v>
      </c>
      <c r="D509" s="33">
        <v>16</v>
      </c>
      <c r="E509" s="27" t="s">
        <v>142</v>
      </c>
      <c r="F509" s="27" t="s">
        <v>47</v>
      </c>
      <c r="G509" s="30">
        <v>4</v>
      </c>
      <c r="H509" s="11">
        <v>11.6844</v>
      </c>
      <c r="I509" s="11">
        <v>47.284537683862062</v>
      </c>
      <c r="J509" s="12">
        <v>8.5</v>
      </c>
      <c r="K509" s="12" t="s">
        <v>18</v>
      </c>
      <c r="L509" s="12">
        <v>2.7</v>
      </c>
      <c r="M509" s="12" t="s">
        <v>18</v>
      </c>
      <c r="N509" s="17" t="s">
        <v>18</v>
      </c>
    </row>
    <row r="510" spans="1:14" ht="15.75" customHeight="1" x14ac:dyDescent="0.2">
      <c r="A510" s="5" t="s">
        <v>15</v>
      </c>
      <c r="B510" s="33">
        <v>117</v>
      </c>
      <c r="C510" s="33">
        <v>1</v>
      </c>
      <c r="D510" s="33">
        <v>17</v>
      </c>
      <c r="E510" s="27" t="s">
        <v>143</v>
      </c>
      <c r="F510" s="27" t="s">
        <v>144</v>
      </c>
      <c r="G510" s="30" t="s">
        <v>145</v>
      </c>
      <c r="H510" s="11">
        <v>11.752700000000001</v>
      </c>
      <c r="I510" s="11">
        <v>53.551626370758619</v>
      </c>
      <c r="J510" s="12">
        <v>4.0999999999999996</v>
      </c>
      <c r="K510" s="12" t="s">
        <v>18</v>
      </c>
      <c r="L510" s="12">
        <v>2.4</v>
      </c>
      <c r="M510" s="12" t="s">
        <v>18</v>
      </c>
      <c r="N510" s="17" t="s">
        <v>18</v>
      </c>
    </row>
    <row r="511" spans="1:14" ht="15.75" customHeight="1" x14ac:dyDescent="0.2">
      <c r="A511" s="5" t="s">
        <v>15</v>
      </c>
      <c r="B511" s="33">
        <v>209</v>
      </c>
      <c r="C511" s="33">
        <v>2</v>
      </c>
      <c r="D511" s="33">
        <v>17</v>
      </c>
      <c r="E511" s="27" t="s">
        <v>143</v>
      </c>
      <c r="F511" s="27" t="s">
        <v>144</v>
      </c>
      <c r="G511" s="30" t="s">
        <v>145</v>
      </c>
      <c r="H511" s="11">
        <v>11.5555</v>
      </c>
      <c r="I511" s="11">
        <v>51.01429963034483</v>
      </c>
      <c r="J511" s="12">
        <v>9.5</v>
      </c>
      <c r="K511" s="12" t="s">
        <v>18</v>
      </c>
      <c r="L511" s="12">
        <v>2.9</v>
      </c>
      <c r="M511" s="12" t="s">
        <v>18</v>
      </c>
      <c r="N511" s="17" t="s">
        <v>18</v>
      </c>
    </row>
    <row r="512" spans="1:14" ht="15.75" customHeight="1" x14ac:dyDescent="0.2">
      <c r="A512" s="5" t="s">
        <v>15</v>
      </c>
      <c r="B512" s="33">
        <v>322</v>
      </c>
      <c r="C512" s="33">
        <v>3</v>
      </c>
      <c r="D512" s="33">
        <v>17</v>
      </c>
      <c r="E512" s="27" t="s">
        <v>143</v>
      </c>
      <c r="F512" s="27" t="s">
        <v>144</v>
      </c>
      <c r="G512" s="30" t="s">
        <v>145</v>
      </c>
      <c r="H512" s="11">
        <v>11.4945</v>
      </c>
      <c r="I512" s="11">
        <v>46.381765062068965</v>
      </c>
      <c r="J512" s="12">
        <v>4</v>
      </c>
      <c r="K512" s="12" t="s">
        <v>18</v>
      </c>
      <c r="L512" s="12">
        <v>3.7</v>
      </c>
      <c r="M512" s="12" t="s">
        <v>18</v>
      </c>
      <c r="N512" s="17" t="s">
        <v>18</v>
      </c>
    </row>
    <row r="513" spans="1:14" ht="15.75" customHeight="1" x14ac:dyDescent="0.2">
      <c r="A513" s="5" t="s">
        <v>15</v>
      </c>
      <c r="B513" s="33">
        <v>408</v>
      </c>
      <c r="C513" s="33">
        <v>4</v>
      </c>
      <c r="D513" s="33">
        <v>17</v>
      </c>
      <c r="E513" s="27" t="s">
        <v>143</v>
      </c>
      <c r="F513" s="27" t="s">
        <v>144</v>
      </c>
      <c r="G513" s="30" t="s">
        <v>145</v>
      </c>
      <c r="H513" s="11">
        <v>11.6419</v>
      </c>
      <c r="I513" s="11">
        <v>46.835399169103447</v>
      </c>
      <c r="J513" s="12">
        <v>7.7</v>
      </c>
      <c r="K513" s="12" t="s">
        <v>18</v>
      </c>
      <c r="L513" s="12">
        <v>3.7</v>
      </c>
      <c r="M513" s="12" t="s">
        <v>18</v>
      </c>
      <c r="N513" s="17" t="s">
        <v>18</v>
      </c>
    </row>
    <row r="514" spans="1:14" ht="15.75" customHeight="1" x14ac:dyDescent="0.2">
      <c r="A514" s="5" t="s">
        <v>15</v>
      </c>
      <c r="B514" s="33">
        <v>118</v>
      </c>
      <c r="C514" s="33">
        <v>1</v>
      </c>
      <c r="D514" s="33">
        <v>18</v>
      </c>
      <c r="E514" s="27" t="s">
        <v>146</v>
      </c>
      <c r="F514" s="27" t="s">
        <v>91</v>
      </c>
      <c r="G514" s="30">
        <v>10</v>
      </c>
      <c r="H514" s="11">
        <v>11.744</v>
      </c>
      <c r="I514" s="11">
        <v>47.075872132413792</v>
      </c>
      <c r="J514" s="12">
        <v>7.7</v>
      </c>
      <c r="K514" s="12" t="s">
        <v>18</v>
      </c>
      <c r="L514" s="12">
        <v>2.5</v>
      </c>
      <c r="M514" s="12" t="s">
        <v>18</v>
      </c>
      <c r="N514" s="17" t="s">
        <v>18</v>
      </c>
    </row>
    <row r="515" spans="1:14" ht="15.75" customHeight="1" x14ac:dyDescent="0.2">
      <c r="A515" s="5" t="s">
        <v>15</v>
      </c>
      <c r="B515" s="33">
        <v>218</v>
      </c>
      <c r="C515" s="33">
        <v>2</v>
      </c>
      <c r="D515" s="33">
        <v>18</v>
      </c>
      <c r="E515" s="27" t="s">
        <v>146</v>
      </c>
      <c r="F515" s="27" t="s">
        <v>91</v>
      </c>
      <c r="G515" s="30">
        <v>10</v>
      </c>
      <c r="H515" s="11">
        <v>11.577299999999999</v>
      </c>
      <c r="I515" s="11">
        <v>50.824636185931034</v>
      </c>
      <c r="J515" s="12">
        <v>4.3</v>
      </c>
      <c r="K515" s="12" t="s">
        <v>18</v>
      </c>
      <c r="L515" s="12">
        <v>5.9</v>
      </c>
      <c r="M515" s="12" t="s">
        <v>18</v>
      </c>
      <c r="N515" s="17" t="s">
        <v>18</v>
      </c>
    </row>
    <row r="516" spans="1:14" ht="15.75" customHeight="1" x14ac:dyDescent="0.2">
      <c r="A516" s="5" t="s">
        <v>15</v>
      </c>
      <c r="B516" s="33">
        <v>305</v>
      </c>
      <c r="C516" s="33">
        <v>3</v>
      </c>
      <c r="D516" s="33">
        <v>18</v>
      </c>
      <c r="E516" s="27" t="s">
        <v>146</v>
      </c>
      <c r="F516" s="27" t="s">
        <v>91</v>
      </c>
      <c r="G516" s="30">
        <v>10</v>
      </c>
      <c r="H516" s="11">
        <v>11.6431</v>
      </c>
      <c r="I516" s="11">
        <v>46.421862158896552</v>
      </c>
      <c r="J516" s="12">
        <v>7.6</v>
      </c>
      <c r="K516" s="12" t="s">
        <v>18</v>
      </c>
      <c r="L516" s="12">
        <v>4.0999999999999996</v>
      </c>
      <c r="M516" s="12" t="s">
        <v>18</v>
      </c>
      <c r="N516" s="17" t="s">
        <v>18</v>
      </c>
    </row>
    <row r="517" spans="1:14" ht="15.75" customHeight="1" x14ac:dyDescent="0.2">
      <c r="A517" s="5" t="s">
        <v>15</v>
      </c>
      <c r="B517" s="33">
        <v>404</v>
      </c>
      <c r="C517" s="33">
        <v>4</v>
      </c>
      <c r="D517" s="33">
        <v>18</v>
      </c>
      <c r="E517" s="27" t="s">
        <v>146</v>
      </c>
      <c r="F517" s="27" t="s">
        <v>91</v>
      </c>
      <c r="G517" s="30">
        <v>10</v>
      </c>
      <c r="H517" s="11">
        <v>11.6751</v>
      </c>
      <c r="I517" s="11">
        <v>41.864784325517242</v>
      </c>
      <c r="J517" s="12">
        <v>8.8000000000000007</v>
      </c>
      <c r="K517" s="12" t="s">
        <v>18</v>
      </c>
      <c r="L517" s="12">
        <v>2.1</v>
      </c>
      <c r="M517" s="12" t="s">
        <v>18</v>
      </c>
      <c r="N517" s="17" t="s">
        <v>18</v>
      </c>
    </row>
    <row r="518" spans="1:14" ht="15.75" customHeight="1" x14ac:dyDescent="0.2">
      <c r="A518" s="5" t="s">
        <v>15</v>
      </c>
      <c r="B518" s="33">
        <v>123</v>
      </c>
      <c r="C518" s="33">
        <v>1</v>
      </c>
      <c r="D518" s="33">
        <v>23</v>
      </c>
      <c r="E518" s="27" t="s">
        <v>147</v>
      </c>
      <c r="F518" s="27" t="s">
        <v>130</v>
      </c>
      <c r="G518" s="30">
        <v>5</v>
      </c>
      <c r="H518" s="11">
        <v>11.3634</v>
      </c>
      <c r="I518" s="11">
        <v>45.148672120275862</v>
      </c>
      <c r="J518" s="12">
        <v>2.8</v>
      </c>
      <c r="K518" s="12" t="s">
        <v>18</v>
      </c>
      <c r="L518" s="12">
        <v>3.4</v>
      </c>
      <c r="M518" s="12" t="s">
        <v>18</v>
      </c>
      <c r="N518" s="17" t="s">
        <v>18</v>
      </c>
    </row>
    <row r="519" spans="1:14" ht="15.75" customHeight="1" x14ac:dyDescent="0.2">
      <c r="A519" s="5" t="s">
        <v>15</v>
      </c>
      <c r="B519" s="33">
        <v>201</v>
      </c>
      <c r="C519" s="33">
        <v>2</v>
      </c>
      <c r="D519" s="33">
        <v>23</v>
      </c>
      <c r="E519" s="27" t="s">
        <v>147</v>
      </c>
      <c r="F519" s="27" t="s">
        <v>130</v>
      </c>
      <c r="G519" s="30">
        <v>5</v>
      </c>
      <c r="H519" s="11">
        <v>11.3939</v>
      </c>
      <c r="I519" s="11">
        <v>47.262615955310345</v>
      </c>
      <c r="J519" s="12">
        <v>7.4</v>
      </c>
      <c r="K519" s="12" t="s">
        <v>18</v>
      </c>
      <c r="L519" s="12">
        <v>1.7</v>
      </c>
      <c r="M519" s="12" t="s">
        <v>18</v>
      </c>
      <c r="N519" s="17" t="s">
        <v>18</v>
      </c>
    </row>
    <row r="520" spans="1:14" ht="15.75" customHeight="1" x14ac:dyDescent="0.2">
      <c r="A520" s="5" t="s">
        <v>15</v>
      </c>
      <c r="B520" s="33">
        <v>309</v>
      </c>
      <c r="C520" s="33">
        <v>3</v>
      </c>
      <c r="D520" s="33">
        <v>23</v>
      </c>
      <c r="E520" s="27" t="s">
        <v>147</v>
      </c>
      <c r="F520" s="27" t="s">
        <v>130</v>
      </c>
      <c r="G520" s="30">
        <v>5</v>
      </c>
      <c r="H520" s="11">
        <v>11.541399999999999</v>
      </c>
      <c r="I520" s="11">
        <v>46.593401839448269</v>
      </c>
      <c r="J520" s="12">
        <v>5.5</v>
      </c>
      <c r="K520" s="12" t="s">
        <v>18</v>
      </c>
      <c r="L520" s="12">
        <v>3.9</v>
      </c>
      <c r="M520" s="12" t="s">
        <v>18</v>
      </c>
      <c r="N520" s="17" t="s">
        <v>18</v>
      </c>
    </row>
    <row r="521" spans="1:14" ht="15.75" customHeight="1" x14ac:dyDescent="0.2">
      <c r="A521" s="5" t="s">
        <v>15</v>
      </c>
      <c r="B521" s="33">
        <v>402</v>
      </c>
      <c r="C521" s="33">
        <v>4</v>
      </c>
      <c r="D521" s="33">
        <v>23</v>
      </c>
      <c r="E521" s="27" t="s">
        <v>147</v>
      </c>
      <c r="F521" s="27" t="s">
        <v>130</v>
      </c>
      <c r="G521" s="30">
        <v>5</v>
      </c>
      <c r="H521" s="11">
        <v>11.4442</v>
      </c>
      <c r="I521" s="11">
        <v>50.369073288827593</v>
      </c>
      <c r="J521" s="12">
        <v>3.8</v>
      </c>
      <c r="K521" s="12" t="s">
        <v>18</v>
      </c>
      <c r="L521" s="12">
        <v>2.1</v>
      </c>
      <c r="M521" s="12" t="s">
        <v>18</v>
      </c>
      <c r="N521" s="17" t="s">
        <v>18</v>
      </c>
    </row>
    <row r="522" spans="1:14" ht="15.75" customHeight="1" x14ac:dyDescent="0.2"/>
    <row r="523" spans="1:14" ht="15.75" customHeight="1" x14ac:dyDescent="0.2"/>
    <row r="524" spans="1:14" ht="15.75" customHeight="1" x14ac:dyDescent="0.2"/>
    <row r="525" spans="1:14" ht="15.75" customHeight="1" x14ac:dyDescent="0.2"/>
    <row r="526" spans="1:14" ht="15.75" customHeight="1" x14ac:dyDescent="0.2"/>
    <row r="527" spans="1:14" ht="15.75" customHeight="1" x14ac:dyDescent="0.2"/>
    <row r="528" spans="1:14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">
    <mergeCell ref="N1:N2"/>
  </mergeCells>
  <pageMargins left="0.75" right="0.75" top="1" bottom="1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000"/>
  <sheetViews>
    <sheetView workbookViewId="0"/>
  </sheetViews>
  <sheetFormatPr baseColWidth="10" defaultColWidth="11.1640625" defaultRowHeight="15" customHeight="1" x14ac:dyDescent="0.2"/>
  <cols>
    <col min="1" max="26" width="10.83203125" customWidth="1"/>
  </cols>
  <sheetData>
    <row r="1" spans="1:16" ht="21" x14ac:dyDescent="0.25">
      <c r="A1" s="34" t="s">
        <v>149</v>
      </c>
      <c r="B1" s="35"/>
      <c r="C1" s="35"/>
      <c r="D1" s="35"/>
      <c r="E1" s="36"/>
      <c r="F1" s="36"/>
      <c r="G1" s="153" t="s">
        <v>8</v>
      </c>
      <c r="H1" s="35"/>
      <c r="I1" s="35"/>
      <c r="J1" s="35" t="s">
        <v>1</v>
      </c>
      <c r="K1" s="35" t="s">
        <v>1</v>
      </c>
      <c r="L1" s="35" t="s">
        <v>1</v>
      </c>
      <c r="M1" s="35" t="s">
        <v>1</v>
      </c>
      <c r="N1" s="154" t="s">
        <v>150</v>
      </c>
      <c r="O1" s="35" t="s">
        <v>151</v>
      </c>
      <c r="P1" s="2" t="s">
        <v>1</v>
      </c>
    </row>
    <row r="2" spans="1:16" ht="16" x14ac:dyDescent="0.2">
      <c r="A2" s="6" t="s">
        <v>2</v>
      </c>
      <c r="B2" s="7" t="s">
        <v>3</v>
      </c>
      <c r="C2" s="7" t="s">
        <v>4</v>
      </c>
      <c r="D2" s="7" t="s">
        <v>5</v>
      </c>
      <c r="E2" s="8" t="s">
        <v>6</v>
      </c>
      <c r="F2" s="8" t="s">
        <v>7</v>
      </c>
      <c r="G2" s="152"/>
      <c r="H2" s="7" t="s">
        <v>9</v>
      </c>
      <c r="I2" s="7" t="s">
        <v>10</v>
      </c>
      <c r="J2" s="7" t="s">
        <v>11</v>
      </c>
      <c r="K2" s="7" t="s">
        <v>12</v>
      </c>
      <c r="L2" s="7" t="s">
        <v>152</v>
      </c>
      <c r="M2" s="7" t="s">
        <v>153</v>
      </c>
      <c r="N2" s="152"/>
      <c r="O2" s="7" t="s">
        <v>154</v>
      </c>
      <c r="P2" s="7" t="s">
        <v>14</v>
      </c>
    </row>
    <row r="3" spans="1:16" ht="16" x14ac:dyDescent="0.2">
      <c r="A3" s="5" t="s">
        <v>155</v>
      </c>
      <c r="B3" s="5">
        <v>112</v>
      </c>
      <c r="C3" s="5">
        <v>1</v>
      </c>
      <c r="D3" s="37">
        <v>1</v>
      </c>
      <c r="E3" s="21" t="s">
        <v>99</v>
      </c>
      <c r="F3" s="21" t="s">
        <v>30</v>
      </c>
      <c r="G3" s="38" t="s">
        <v>29</v>
      </c>
      <c r="H3" s="11">
        <v>13.579499999999999</v>
      </c>
      <c r="I3" s="39">
        <v>68.388553211671095</v>
      </c>
      <c r="J3" s="10">
        <v>1.5</v>
      </c>
      <c r="K3" s="10" t="s">
        <v>18</v>
      </c>
      <c r="L3" s="10">
        <v>2.4</v>
      </c>
      <c r="M3" s="10" t="s">
        <v>18</v>
      </c>
      <c r="N3" s="10">
        <v>4</v>
      </c>
      <c r="O3" s="11" t="s">
        <v>18</v>
      </c>
      <c r="P3" s="10" t="s">
        <v>18</v>
      </c>
    </row>
    <row r="4" spans="1:16" ht="16" x14ac:dyDescent="0.2">
      <c r="A4" s="5" t="s">
        <v>155</v>
      </c>
      <c r="B4" s="5">
        <v>203</v>
      </c>
      <c r="C4" s="5">
        <v>2</v>
      </c>
      <c r="D4" s="37">
        <v>1</v>
      </c>
      <c r="E4" s="21" t="s">
        <v>99</v>
      </c>
      <c r="F4" s="21" t="s">
        <v>30</v>
      </c>
      <c r="G4" s="38" t="s">
        <v>29</v>
      </c>
      <c r="H4" s="11">
        <v>14.005099999999999</v>
      </c>
      <c r="I4" s="39">
        <v>61.780925950557034</v>
      </c>
      <c r="J4" s="10">
        <v>2.1</v>
      </c>
      <c r="K4" s="10" t="s">
        <v>18</v>
      </c>
      <c r="L4" s="10">
        <v>2.5</v>
      </c>
      <c r="M4" s="10" t="s">
        <v>18</v>
      </c>
      <c r="N4" s="10">
        <v>2</v>
      </c>
      <c r="O4" s="11" t="s">
        <v>18</v>
      </c>
      <c r="P4" s="10" t="s">
        <v>18</v>
      </c>
    </row>
    <row r="5" spans="1:16" ht="16" x14ac:dyDescent="0.2">
      <c r="A5" s="5" t="s">
        <v>155</v>
      </c>
      <c r="B5" s="5">
        <v>314</v>
      </c>
      <c r="C5" s="5">
        <v>3</v>
      </c>
      <c r="D5" s="37">
        <v>1</v>
      </c>
      <c r="E5" s="21" t="s">
        <v>99</v>
      </c>
      <c r="F5" s="21" t="s">
        <v>30</v>
      </c>
      <c r="G5" s="38" t="s">
        <v>29</v>
      </c>
      <c r="H5" s="11">
        <v>13.1996</v>
      </c>
      <c r="I5" s="39">
        <v>64.766636499522548</v>
      </c>
      <c r="J5" s="10">
        <v>0.9</v>
      </c>
      <c r="K5" s="10" t="s">
        <v>18</v>
      </c>
      <c r="L5" s="10">
        <v>2.2999999999999998</v>
      </c>
      <c r="M5" s="10" t="s">
        <v>18</v>
      </c>
      <c r="N5" s="10">
        <v>3</v>
      </c>
      <c r="O5" s="11" t="s">
        <v>18</v>
      </c>
      <c r="P5" s="10" t="s">
        <v>18</v>
      </c>
    </row>
    <row r="6" spans="1:16" ht="16" x14ac:dyDescent="0.2">
      <c r="A6" s="5" t="s">
        <v>155</v>
      </c>
      <c r="B6" s="5">
        <v>420</v>
      </c>
      <c r="C6" s="5">
        <v>4</v>
      </c>
      <c r="D6" s="37">
        <v>1</v>
      </c>
      <c r="E6" s="21" t="s">
        <v>99</v>
      </c>
      <c r="F6" s="21" t="s">
        <v>30</v>
      </c>
      <c r="G6" s="38" t="s">
        <v>29</v>
      </c>
      <c r="H6" s="11">
        <v>13.1053</v>
      </c>
      <c r="I6" s="39">
        <v>61.758022454323601</v>
      </c>
      <c r="J6" s="10">
        <v>1</v>
      </c>
      <c r="K6" s="10" t="s">
        <v>18</v>
      </c>
      <c r="L6" s="10">
        <v>3.2</v>
      </c>
      <c r="M6" s="10" t="s">
        <v>18</v>
      </c>
      <c r="N6" s="10">
        <v>2</v>
      </c>
      <c r="O6" s="11" t="s">
        <v>18</v>
      </c>
      <c r="P6" s="10" t="s">
        <v>18</v>
      </c>
    </row>
    <row r="7" spans="1:16" ht="16" x14ac:dyDescent="0.2">
      <c r="A7" s="5" t="s">
        <v>155</v>
      </c>
      <c r="B7" s="5">
        <v>110</v>
      </c>
      <c r="C7" s="5">
        <v>1</v>
      </c>
      <c r="D7" s="37">
        <v>2</v>
      </c>
      <c r="E7" s="27" t="s">
        <v>109</v>
      </c>
      <c r="F7" s="27" t="s">
        <v>32</v>
      </c>
      <c r="G7" s="40">
        <v>4</v>
      </c>
      <c r="H7" s="11">
        <v>14.618400000000001</v>
      </c>
      <c r="I7" s="39">
        <v>62.524153012625995</v>
      </c>
      <c r="J7" s="10">
        <v>0.7</v>
      </c>
      <c r="K7" s="10" t="s">
        <v>18</v>
      </c>
      <c r="L7" s="10">
        <v>2.4</v>
      </c>
      <c r="M7" s="10" t="s">
        <v>18</v>
      </c>
      <c r="N7" s="10">
        <v>1</v>
      </c>
      <c r="O7" s="11" t="s">
        <v>18</v>
      </c>
      <c r="P7" s="10" t="s">
        <v>18</v>
      </c>
    </row>
    <row r="8" spans="1:16" ht="16" x14ac:dyDescent="0.2">
      <c r="A8" s="5" t="s">
        <v>155</v>
      </c>
      <c r="B8" s="5">
        <v>215</v>
      </c>
      <c r="C8" s="5">
        <v>2</v>
      </c>
      <c r="D8" s="37">
        <v>2</v>
      </c>
      <c r="E8" s="27" t="s">
        <v>109</v>
      </c>
      <c r="F8" s="27" t="s">
        <v>32</v>
      </c>
      <c r="G8" s="40">
        <v>4</v>
      </c>
      <c r="H8" s="11">
        <v>13.850899999999999</v>
      </c>
      <c r="I8" s="39">
        <v>56.494431765305045</v>
      </c>
      <c r="J8" s="10">
        <v>0</v>
      </c>
      <c r="K8" s="10" t="s">
        <v>18</v>
      </c>
      <c r="L8" s="10">
        <v>2.2999999999999998</v>
      </c>
      <c r="M8" s="10" t="s">
        <v>18</v>
      </c>
      <c r="N8" s="10">
        <v>2</v>
      </c>
      <c r="O8" s="11" t="s">
        <v>18</v>
      </c>
      <c r="P8" s="10" t="s">
        <v>18</v>
      </c>
    </row>
    <row r="9" spans="1:16" ht="16" x14ac:dyDescent="0.2">
      <c r="A9" s="5" t="s">
        <v>155</v>
      </c>
      <c r="B9" s="5">
        <v>323</v>
      </c>
      <c r="C9" s="5">
        <v>3</v>
      </c>
      <c r="D9" s="37">
        <v>2</v>
      </c>
      <c r="E9" s="27" t="s">
        <v>109</v>
      </c>
      <c r="F9" s="27" t="s">
        <v>32</v>
      </c>
      <c r="G9" s="40">
        <v>4</v>
      </c>
      <c r="H9" s="11">
        <v>13.546199999999999</v>
      </c>
      <c r="I9" s="39">
        <v>56.694246428010615</v>
      </c>
      <c r="J9" s="10">
        <v>0.9</v>
      </c>
      <c r="K9" s="10" t="s">
        <v>18</v>
      </c>
      <c r="L9" s="10">
        <v>2</v>
      </c>
      <c r="M9" s="10" t="s">
        <v>18</v>
      </c>
      <c r="N9" s="10">
        <v>0</v>
      </c>
      <c r="O9" s="11" t="s">
        <v>18</v>
      </c>
      <c r="P9" s="10" t="s">
        <v>18</v>
      </c>
    </row>
    <row r="10" spans="1:16" ht="16" x14ac:dyDescent="0.2">
      <c r="A10" s="5" t="s">
        <v>155</v>
      </c>
      <c r="B10" s="5">
        <v>412</v>
      </c>
      <c r="C10" s="5">
        <v>4</v>
      </c>
      <c r="D10" s="37">
        <v>2</v>
      </c>
      <c r="E10" s="27" t="s">
        <v>109</v>
      </c>
      <c r="F10" s="27" t="s">
        <v>32</v>
      </c>
      <c r="G10" s="40">
        <v>4</v>
      </c>
      <c r="H10" s="11">
        <v>14.5168</v>
      </c>
      <c r="I10" s="39">
        <v>67.954110241273199</v>
      </c>
      <c r="J10" s="10">
        <v>0.5</v>
      </c>
      <c r="K10" s="10" t="s">
        <v>18</v>
      </c>
      <c r="L10" s="10">
        <v>2.2000000000000002</v>
      </c>
      <c r="M10" s="10" t="s">
        <v>18</v>
      </c>
      <c r="N10" s="10">
        <v>0</v>
      </c>
      <c r="O10" s="11" t="s">
        <v>18</v>
      </c>
      <c r="P10" s="10" t="s">
        <v>18</v>
      </c>
    </row>
    <row r="11" spans="1:16" ht="16" x14ac:dyDescent="0.2">
      <c r="A11" s="5" t="s">
        <v>155</v>
      </c>
      <c r="B11" s="5">
        <v>122</v>
      </c>
      <c r="C11" s="5">
        <v>1</v>
      </c>
      <c r="D11" s="37">
        <v>3</v>
      </c>
      <c r="E11" s="27" t="s">
        <v>115</v>
      </c>
      <c r="F11" s="27" t="s">
        <v>32</v>
      </c>
      <c r="G11" s="40" t="s">
        <v>156</v>
      </c>
      <c r="H11" s="11">
        <v>13.844800000000001</v>
      </c>
      <c r="I11" s="39">
        <v>56.631161277453579</v>
      </c>
      <c r="J11" s="10">
        <v>0.7</v>
      </c>
      <c r="K11" s="10" t="s">
        <v>18</v>
      </c>
      <c r="L11" s="10">
        <v>2</v>
      </c>
      <c r="M11" s="10" t="s">
        <v>18</v>
      </c>
      <c r="N11" s="10">
        <v>2</v>
      </c>
      <c r="O11" s="11" t="s">
        <v>18</v>
      </c>
      <c r="P11" s="10" t="s">
        <v>18</v>
      </c>
    </row>
    <row r="12" spans="1:16" ht="16" x14ac:dyDescent="0.2">
      <c r="A12" s="5" t="s">
        <v>155</v>
      </c>
      <c r="B12" s="5">
        <v>219</v>
      </c>
      <c r="C12" s="5">
        <v>2</v>
      </c>
      <c r="D12" s="37">
        <v>3</v>
      </c>
      <c r="E12" s="27" t="s">
        <v>115</v>
      </c>
      <c r="F12" s="27" t="s">
        <v>32</v>
      </c>
      <c r="G12" s="40" t="s">
        <v>156</v>
      </c>
      <c r="H12" s="11">
        <v>12.957100000000001</v>
      </c>
      <c r="I12" s="39">
        <v>72.993390937718829</v>
      </c>
      <c r="J12" s="10">
        <v>0.9</v>
      </c>
      <c r="K12" s="10" t="s">
        <v>18</v>
      </c>
      <c r="L12" s="10">
        <v>2</v>
      </c>
      <c r="M12" s="10" t="s">
        <v>18</v>
      </c>
      <c r="N12" s="10">
        <v>1</v>
      </c>
      <c r="O12" s="11" t="s">
        <v>18</v>
      </c>
      <c r="P12" s="10" t="s">
        <v>18</v>
      </c>
    </row>
    <row r="13" spans="1:16" ht="16" x14ac:dyDescent="0.2">
      <c r="A13" s="5" t="s">
        <v>155</v>
      </c>
      <c r="B13" s="5">
        <v>304</v>
      </c>
      <c r="C13" s="5">
        <v>3</v>
      </c>
      <c r="D13" s="37">
        <v>3</v>
      </c>
      <c r="E13" s="27" t="s">
        <v>115</v>
      </c>
      <c r="F13" s="27" t="s">
        <v>32</v>
      </c>
      <c r="G13" s="40" t="s">
        <v>156</v>
      </c>
      <c r="H13" s="11">
        <v>14.080400000000001</v>
      </c>
      <c r="I13" s="39">
        <v>54.402558653793108</v>
      </c>
      <c r="J13" s="10">
        <v>0.7</v>
      </c>
      <c r="K13" s="10" t="s">
        <v>18</v>
      </c>
      <c r="L13" s="10">
        <v>2</v>
      </c>
      <c r="M13" s="10" t="s">
        <v>18</v>
      </c>
      <c r="N13" s="10">
        <v>2</v>
      </c>
      <c r="O13" s="11" t="s">
        <v>18</v>
      </c>
      <c r="P13" s="10" t="s">
        <v>18</v>
      </c>
    </row>
    <row r="14" spans="1:16" ht="16" x14ac:dyDescent="0.2">
      <c r="A14" s="5" t="s">
        <v>155</v>
      </c>
      <c r="B14" s="5">
        <v>401</v>
      </c>
      <c r="C14" s="5">
        <v>4</v>
      </c>
      <c r="D14" s="37">
        <v>3</v>
      </c>
      <c r="E14" s="27" t="s">
        <v>115</v>
      </c>
      <c r="F14" s="27" t="s">
        <v>32</v>
      </c>
      <c r="G14" s="40" t="s">
        <v>156</v>
      </c>
      <c r="H14" s="11">
        <v>13.904399999999999</v>
      </c>
      <c r="I14" s="39">
        <v>65.522907939310358</v>
      </c>
      <c r="J14" s="10">
        <v>0.5</v>
      </c>
      <c r="K14" s="10" t="s">
        <v>18</v>
      </c>
      <c r="L14" s="10">
        <v>3.3</v>
      </c>
      <c r="M14" s="10" t="s">
        <v>18</v>
      </c>
      <c r="N14" s="10">
        <v>0</v>
      </c>
      <c r="O14" s="11" t="s">
        <v>18</v>
      </c>
      <c r="P14" s="10" t="s">
        <v>18</v>
      </c>
    </row>
    <row r="15" spans="1:16" ht="16" x14ac:dyDescent="0.2">
      <c r="A15" s="5" t="s">
        <v>155</v>
      </c>
      <c r="B15" s="5">
        <v>107</v>
      </c>
      <c r="C15" s="5">
        <v>1</v>
      </c>
      <c r="D15" s="37">
        <v>4</v>
      </c>
      <c r="E15" s="21" t="s">
        <v>157</v>
      </c>
      <c r="F15" s="27" t="s">
        <v>32</v>
      </c>
      <c r="G15" s="41" t="s">
        <v>158</v>
      </c>
      <c r="H15" s="11">
        <v>15.027999999999999</v>
      </c>
      <c r="I15" s="39">
        <v>61.918758315119362</v>
      </c>
      <c r="J15" s="10">
        <v>0.6</v>
      </c>
      <c r="K15" s="10" t="s">
        <v>18</v>
      </c>
      <c r="L15" s="10">
        <v>2.2000000000000002</v>
      </c>
      <c r="M15" s="10" t="s">
        <v>18</v>
      </c>
      <c r="N15" s="10">
        <v>1</v>
      </c>
      <c r="O15" s="11" t="s">
        <v>18</v>
      </c>
      <c r="P15" s="10" t="s">
        <v>18</v>
      </c>
    </row>
    <row r="16" spans="1:16" ht="16" x14ac:dyDescent="0.2">
      <c r="A16" s="5" t="s">
        <v>155</v>
      </c>
      <c r="B16" s="5">
        <v>213</v>
      </c>
      <c r="C16" s="5">
        <v>2</v>
      </c>
      <c r="D16" s="37">
        <v>4</v>
      </c>
      <c r="E16" s="21" t="s">
        <v>157</v>
      </c>
      <c r="F16" s="27" t="s">
        <v>32</v>
      </c>
      <c r="G16" s="41" t="s">
        <v>158</v>
      </c>
      <c r="H16" s="11">
        <v>13.7119</v>
      </c>
      <c r="I16" s="39">
        <v>65.226296306419101</v>
      </c>
      <c r="J16" s="10">
        <v>0</v>
      </c>
      <c r="K16" s="10" t="s">
        <v>18</v>
      </c>
      <c r="L16" s="10">
        <v>2.2000000000000002</v>
      </c>
      <c r="M16" s="10" t="s">
        <v>18</v>
      </c>
      <c r="N16" s="10">
        <v>0</v>
      </c>
      <c r="O16" s="11" t="s">
        <v>18</v>
      </c>
      <c r="P16" s="10" t="s">
        <v>18</v>
      </c>
    </row>
    <row r="17" spans="1:16" ht="16" x14ac:dyDescent="0.2">
      <c r="A17" s="5" t="s">
        <v>155</v>
      </c>
      <c r="B17" s="5">
        <v>320</v>
      </c>
      <c r="C17" s="5">
        <v>3</v>
      </c>
      <c r="D17" s="37">
        <v>4</v>
      </c>
      <c r="E17" s="21" t="s">
        <v>157</v>
      </c>
      <c r="F17" s="27" t="s">
        <v>32</v>
      </c>
      <c r="G17" s="41" t="s">
        <v>158</v>
      </c>
      <c r="H17" s="11">
        <v>13.3622</v>
      </c>
      <c r="I17" s="39">
        <v>66.069021084350126</v>
      </c>
      <c r="J17" s="10">
        <v>0.9</v>
      </c>
      <c r="K17" s="10" t="s">
        <v>18</v>
      </c>
      <c r="L17" s="10">
        <v>1.7</v>
      </c>
      <c r="M17" s="10" t="s">
        <v>18</v>
      </c>
      <c r="N17" s="10">
        <v>1</v>
      </c>
      <c r="O17" s="11" t="s">
        <v>18</v>
      </c>
      <c r="P17" s="10" t="s">
        <v>18</v>
      </c>
    </row>
    <row r="18" spans="1:16" ht="16" x14ac:dyDescent="0.2">
      <c r="A18" s="5" t="s">
        <v>155</v>
      </c>
      <c r="B18" s="5">
        <v>425</v>
      </c>
      <c r="C18" s="5"/>
      <c r="D18" s="37">
        <v>4</v>
      </c>
      <c r="E18" s="21" t="s">
        <v>157</v>
      </c>
      <c r="F18" s="27" t="s">
        <v>32</v>
      </c>
      <c r="G18" s="41" t="s">
        <v>158</v>
      </c>
      <c r="H18" s="11">
        <v>11.7103</v>
      </c>
      <c r="I18" s="39">
        <v>62.205409767214846</v>
      </c>
      <c r="J18" s="10">
        <v>0.7</v>
      </c>
      <c r="K18" s="10" t="s">
        <v>18</v>
      </c>
      <c r="L18" s="10">
        <v>2</v>
      </c>
      <c r="M18" s="10" t="s">
        <v>18</v>
      </c>
      <c r="N18" s="10">
        <v>1</v>
      </c>
      <c r="O18" s="11" t="s">
        <v>18</v>
      </c>
      <c r="P18" s="10" t="s">
        <v>18</v>
      </c>
    </row>
    <row r="19" spans="1:16" ht="16" x14ac:dyDescent="0.2">
      <c r="A19" s="5" t="s">
        <v>155</v>
      </c>
      <c r="B19" s="5">
        <v>124</v>
      </c>
      <c r="C19" s="5">
        <v>1</v>
      </c>
      <c r="D19" s="37">
        <v>5</v>
      </c>
      <c r="E19" s="21" t="s">
        <v>110</v>
      </c>
      <c r="F19" s="27" t="s">
        <v>32</v>
      </c>
      <c r="G19" s="41">
        <v>3.8</v>
      </c>
      <c r="H19" s="11">
        <v>12.625</v>
      </c>
      <c r="I19" s="39">
        <v>68.964415384615378</v>
      </c>
      <c r="J19" s="10">
        <v>1.4</v>
      </c>
      <c r="K19" s="10" t="s">
        <v>18</v>
      </c>
      <c r="L19" s="10">
        <v>2.8</v>
      </c>
      <c r="M19" s="10" t="s">
        <v>18</v>
      </c>
      <c r="N19" s="10">
        <v>0</v>
      </c>
      <c r="O19" s="11" t="s">
        <v>18</v>
      </c>
      <c r="P19" s="10" t="s">
        <v>18</v>
      </c>
    </row>
    <row r="20" spans="1:16" ht="16" x14ac:dyDescent="0.2">
      <c r="A20" s="5" t="s">
        <v>155</v>
      </c>
      <c r="B20" s="5">
        <v>205</v>
      </c>
      <c r="C20" s="5">
        <v>2</v>
      </c>
      <c r="D20" s="37">
        <v>5</v>
      </c>
      <c r="E20" s="21" t="s">
        <v>110</v>
      </c>
      <c r="F20" s="27" t="s">
        <v>32</v>
      </c>
      <c r="G20" s="41">
        <v>3.8</v>
      </c>
      <c r="H20" s="11">
        <v>13.9154</v>
      </c>
      <c r="I20" s="39">
        <v>60.209715646472134</v>
      </c>
      <c r="J20" s="10">
        <v>2</v>
      </c>
      <c r="K20" s="10" t="s">
        <v>18</v>
      </c>
      <c r="L20" s="10">
        <v>2.7</v>
      </c>
      <c r="M20" s="10" t="s">
        <v>18</v>
      </c>
      <c r="N20" s="10">
        <v>2</v>
      </c>
      <c r="O20" s="11" t="s">
        <v>18</v>
      </c>
      <c r="P20" s="10" t="s">
        <v>18</v>
      </c>
    </row>
    <row r="21" spans="1:16" ht="15.75" customHeight="1" x14ac:dyDescent="0.2">
      <c r="A21" s="5" t="s">
        <v>155</v>
      </c>
      <c r="B21" s="5">
        <v>307</v>
      </c>
      <c r="C21" s="5">
        <v>3</v>
      </c>
      <c r="D21" s="37">
        <v>5</v>
      </c>
      <c r="E21" s="21" t="s">
        <v>110</v>
      </c>
      <c r="F21" s="27" t="s">
        <v>32</v>
      </c>
      <c r="G21" s="41">
        <v>3.8</v>
      </c>
      <c r="H21" s="11">
        <v>14.017799999999999</v>
      </c>
      <c r="I21" s="39">
        <v>58.813466900371367</v>
      </c>
      <c r="J21" s="10">
        <v>1.4</v>
      </c>
      <c r="K21" s="10" t="s">
        <v>18</v>
      </c>
      <c r="L21" s="10">
        <v>2.5</v>
      </c>
      <c r="M21" s="10" t="s">
        <v>18</v>
      </c>
      <c r="N21" s="10">
        <v>0</v>
      </c>
      <c r="O21" s="11" t="s">
        <v>18</v>
      </c>
      <c r="P21" s="10" t="s">
        <v>18</v>
      </c>
    </row>
    <row r="22" spans="1:16" ht="15.75" customHeight="1" x14ac:dyDescent="0.2">
      <c r="A22" s="5" t="s">
        <v>155</v>
      </c>
      <c r="B22" s="5">
        <v>405</v>
      </c>
      <c r="C22" s="5">
        <v>4</v>
      </c>
      <c r="D22" s="37">
        <v>5</v>
      </c>
      <c r="E22" s="21" t="s">
        <v>110</v>
      </c>
      <c r="F22" s="27" t="s">
        <v>32</v>
      </c>
      <c r="G22" s="41">
        <v>3.8</v>
      </c>
      <c r="H22" s="11">
        <v>13.695400000000001</v>
      </c>
      <c r="I22" s="39">
        <v>57.482801104297081</v>
      </c>
      <c r="J22" s="10">
        <v>3</v>
      </c>
      <c r="K22" s="10" t="s">
        <v>18</v>
      </c>
      <c r="L22" s="10">
        <v>2.8</v>
      </c>
      <c r="M22" s="10" t="s">
        <v>18</v>
      </c>
      <c r="N22" s="10">
        <v>0</v>
      </c>
      <c r="O22" s="11" t="s">
        <v>18</v>
      </c>
      <c r="P22" s="10" t="s">
        <v>18</v>
      </c>
    </row>
    <row r="23" spans="1:16" ht="15.75" customHeight="1" x14ac:dyDescent="0.2">
      <c r="A23" s="5" t="s">
        <v>155</v>
      </c>
      <c r="B23" s="5">
        <v>125</v>
      </c>
      <c r="C23" s="5">
        <v>1</v>
      </c>
      <c r="D23" s="37">
        <v>6</v>
      </c>
      <c r="E23" s="21" t="s">
        <v>16</v>
      </c>
      <c r="F23" s="21" t="s">
        <v>44</v>
      </c>
      <c r="G23" s="41">
        <v>4</v>
      </c>
      <c r="H23" s="11">
        <v>13.9024</v>
      </c>
      <c r="I23" s="39">
        <v>66.010778706843496</v>
      </c>
      <c r="J23" s="10">
        <v>0.7</v>
      </c>
      <c r="K23" s="10" t="s">
        <v>18</v>
      </c>
      <c r="L23" s="10">
        <v>1.4</v>
      </c>
      <c r="M23" s="10" t="s">
        <v>18</v>
      </c>
      <c r="N23" s="10">
        <v>2</v>
      </c>
      <c r="O23" s="11" t="s">
        <v>18</v>
      </c>
      <c r="P23" s="10" t="s">
        <v>18</v>
      </c>
    </row>
    <row r="24" spans="1:16" ht="15.75" customHeight="1" x14ac:dyDescent="0.2">
      <c r="A24" s="5" t="s">
        <v>155</v>
      </c>
      <c r="B24" s="5">
        <v>220</v>
      </c>
      <c r="C24" s="5">
        <v>2</v>
      </c>
      <c r="D24" s="37">
        <v>6</v>
      </c>
      <c r="E24" s="21" t="s">
        <v>16</v>
      </c>
      <c r="F24" s="21" t="s">
        <v>44</v>
      </c>
      <c r="G24" s="41">
        <v>4</v>
      </c>
      <c r="H24" s="11">
        <v>13.248099999999999</v>
      </c>
      <c r="I24" s="39">
        <v>59.339956400212216</v>
      </c>
      <c r="J24" s="10">
        <v>1.1000000000000001</v>
      </c>
      <c r="K24" s="10" t="s">
        <v>18</v>
      </c>
      <c r="L24" s="10">
        <v>1.4</v>
      </c>
      <c r="M24" s="10" t="s">
        <v>18</v>
      </c>
      <c r="N24" s="10">
        <v>2</v>
      </c>
      <c r="O24" s="11" t="s">
        <v>18</v>
      </c>
      <c r="P24" s="10" t="s">
        <v>18</v>
      </c>
    </row>
    <row r="25" spans="1:16" ht="15.75" customHeight="1" x14ac:dyDescent="0.2">
      <c r="A25" s="5" t="s">
        <v>155</v>
      </c>
      <c r="B25" s="5">
        <v>305</v>
      </c>
      <c r="C25" s="5">
        <v>3</v>
      </c>
      <c r="D25" s="37">
        <v>6</v>
      </c>
      <c r="E25" s="21" t="s">
        <v>16</v>
      </c>
      <c r="F25" s="21" t="s">
        <v>44</v>
      </c>
      <c r="G25" s="41">
        <v>4</v>
      </c>
      <c r="H25" s="11">
        <v>13.530900000000001</v>
      </c>
      <c r="I25" s="39">
        <v>58.480451432148548</v>
      </c>
      <c r="J25" s="10">
        <v>1</v>
      </c>
      <c r="K25" s="10" t="s">
        <v>18</v>
      </c>
      <c r="L25" s="10">
        <v>2.5</v>
      </c>
      <c r="M25" s="10" t="s">
        <v>18</v>
      </c>
      <c r="N25" s="10">
        <v>2</v>
      </c>
      <c r="O25" s="11" t="s">
        <v>18</v>
      </c>
      <c r="P25" s="10" t="s">
        <v>18</v>
      </c>
    </row>
    <row r="26" spans="1:16" ht="15.75" customHeight="1" x14ac:dyDescent="0.2">
      <c r="A26" s="5" t="s">
        <v>155</v>
      </c>
      <c r="B26" s="5">
        <v>407</v>
      </c>
      <c r="C26" s="5">
        <v>4</v>
      </c>
      <c r="D26" s="37">
        <v>6</v>
      </c>
      <c r="E26" s="21" t="s">
        <v>16</v>
      </c>
      <c r="F26" s="21" t="s">
        <v>44</v>
      </c>
      <c r="G26" s="41">
        <v>4</v>
      </c>
      <c r="H26" s="11">
        <v>14.998399999999998</v>
      </c>
      <c r="I26" s="39">
        <v>56.003834010822281</v>
      </c>
      <c r="J26" s="10">
        <v>0.4</v>
      </c>
      <c r="K26" s="10" t="s">
        <v>18</v>
      </c>
      <c r="L26" s="10">
        <v>1</v>
      </c>
      <c r="M26" s="10" t="s">
        <v>18</v>
      </c>
      <c r="N26" s="10">
        <v>0</v>
      </c>
      <c r="O26" s="11" t="s">
        <v>18</v>
      </c>
      <c r="P26" s="10" t="s">
        <v>18</v>
      </c>
    </row>
    <row r="27" spans="1:16" ht="15.75" customHeight="1" x14ac:dyDescent="0.2">
      <c r="A27" s="5" t="s">
        <v>155</v>
      </c>
      <c r="B27" s="5">
        <v>120</v>
      </c>
      <c r="C27" s="5">
        <v>1</v>
      </c>
      <c r="D27" s="37">
        <v>7</v>
      </c>
      <c r="E27" s="21" t="s">
        <v>127</v>
      </c>
      <c r="F27" s="21" t="s">
        <v>44</v>
      </c>
      <c r="G27" s="41" t="s">
        <v>159</v>
      </c>
      <c r="H27" s="11">
        <v>13.2706</v>
      </c>
      <c r="I27" s="39">
        <v>64.357355726259954</v>
      </c>
      <c r="J27" s="10">
        <v>1.2</v>
      </c>
      <c r="K27" s="10" t="s">
        <v>18</v>
      </c>
      <c r="L27" s="10">
        <v>1.8</v>
      </c>
      <c r="M27" s="10" t="s">
        <v>18</v>
      </c>
      <c r="N27" s="10">
        <v>0</v>
      </c>
      <c r="O27" s="11" t="s">
        <v>18</v>
      </c>
      <c r="P27" s="10" t="s">
        <v>18</v>
      </c>
    </row>
    <row r="28" spans="1:16" ht="15.75" customHeight="1" x14ac:dyDescent="0.2">
      <c r="A28" s="5" t="s">
        <v>155</v>
      </c>
      <c r="B28" s="5">
        <v>217</v>
      </c>
      <c r="C28" s="5">
        <v>2</v>
      </c>
      <c r="D28" s="37">
        <v>7</v>
      </c>
      <c r="E28" s="21" t="s">
        <v>127</v>
      </c>
      <c r="F28" s="21" t="s">
        <v>44</v>
      </c>
      <c r="G28" s="41" t="s">
        <v>159</v>
      </c>
      <c r="H28" s="11">
        <v>13.125</v>
      </c>
      <c r="I28" s="39">
        <v>57.238135278514598</v>
      </c>
      <c r="J28" s="10">
        <v>0.8</v>
      </c>
      <c r="K28" s="10" t="s">
        <v>18</v>
      </c>
      <c r="L28" s="10">
        <v>2.1</v>
      </c>
      <c r="M28" s="10" t="s">
        <v>18</v>
      </c>
      <c r="N28" s="10">
        <v>0</v>
      </c>
      <c r="O28" s="11" t="s">
        <v>18</v>
      </c>
      <c r="P28" s="10" t="s">
        <v>18</v>
      </c>
    </row>
    <row r="29" spans="1:16" ht="15.75" customHeight="1" x14ac:dyDescent="0.2">
      <c r="A29" s="5" t="s">
        <v>155</v>
      </c>
      <c r="B29" s="5">
        <v>324</v>
      </c>
      <c r="C29" s="5">
        <v>3</v>
      </c>
      <c r="D29" s="37">
        <v>7</v>
      </c>
      <c r="E29" s="21" t="s">
        <v>127</v>
      </c>
      <c r="F29" s="21" t="s">
        <v>44</v>
      </c>
      <c r="G29" s="41" t="s">
        <v>159</v>
      </c>
      <c r="H29" s="11">
        <v>12.901</v>
      </c>
      <c r="I29" s="39">
        <v>62.082134119893915</v>
      </c>
      <c r="J29" s="10">
        <v>0.8</v>
      </c>
      <c r="K29" s="10" t="s">
        <v>18</v>
      </c>
      <c r="L29" s="10">
        <v>1.9</v>
      </c>
      <c r="M29" s="10" t="s">
        <v>18</v>
      </c>
      <c r="N29" s="10">
        <v>1</v>
      </c>
      <c r="O29" s="11" t="s">
        <v>18</v>
      </c>
      <c r="P29" s="10" t="s">
        <v>18</v>
      </c>
    </row>
    <row r="30" spans="1:16" ht="15.75" customHeight="1" x14ac:dyDescent="0.2">
      <c r="A30" s="5" t="s">
        <v>155</v>
      </c>
      <c r="B30" s="5">
        <v>419</v>
      </c>
      <c r="C30" s="5">
        <v>4</v>
      </c>
      <c r="D30" s="37">
        <v>7</v>
      </c>
      <c r="E30" s="21" t="s">
        <v>127</v>
      </c>
      <c r="F30" s="21" t="s">
        <v>44</v>
      </c>
      <c r="G30" s="41" t="s">
        <v>159</v>
      </c>
      <c r="H30" s="11">
        <v>13.201000000000001</v>
      </c>
      <c r="I30" s="39">
        <v>65.523344848806374</v>
      </c>
      <c r="J30" s="10">
        <v>1.4</v>
      </c>
      <c r="K30" s="10" t="s">
        <v>18</v>
      </c>
      <c r="L30" s="10">
        <v>2.7</v>
      </c>
      <c r="M30" s="10" t="s">
        <v>18</v>
      </c>
      <c r="N30" s="10">
        <v>5</v>
      </c>
      <c r="O30" s="11" t="s">
        <v>18</v>
      </c>
      <c r="P30" s="10" t="s">
        <v>18</v>
      </c>
    </row>
    <row r="31" spans="1:16" ht="15.75" customHeight="1" x14ac:dyDescent="0.2">
      <c r="A31" s="5" t="s">
        <v>155</v>
      </c>
      <c r="B31" s="5">
        <v>115</v>
      </c>
      <c r="C31" s="5">
        <v>1</v>
      </c>
      <c r="D31" s="37">
        <v>8</v>
      </c>
      <c r="E31" s="21" t="s">
        <v>160</v>
      </c>
      <c r="F31" s="21" t="s">
        <v>44</v>
      </c>
      <c r="G31" s="41">
        <v>2.8</v>
      </c>
      <c r="H31" s="11">
        <v>13.836300000000001</v>
      </c>
      <c r="I31" s="39">
        <v>61.548216491034481</v>
      </c>
      <c r="J31" s="10">
        <v>0.1</v>
      </c>
      <c r="K31" s="10" t="s">
        <v>18</v>
      </c>
      <c r="L31" s="10">
        <v>1.3</v>
      </c>
      <c r="M31" s="10" t="s">
        <v>18</v>
      </c>
      <c r="N31" s="10">
        <v>0</v>
      </c>
      <c r="O31" s="11" t="s">
        <v>18</v>
      </c>
      <c r="P31" s="10" t="s">
        <v>18</v>
      </c>
    </row>
    <row r="32" spans="1:16" ht="15.75" customHeight="1" x14ac:dyDescent="0.2">
      <c r="A32" s="5" t="s">
        <v>155</v>
      </c>
      <c r="B32" s="5">
        <v>211</v>
      </c>
      <c r="C32" s="5">
        <v>2</v>
      </c>
      <c r="D32" s="37">
        <v>8</v>
      </c>
      <c r="E32" s="21" t="s">
        <v>160</v>
      </c>
      <c r="F32" s="21" t="s">
        <v>44</v>
      </c>
      <c r="G32" s="41">
        <v>2.8</v>
      </c>
      <c r="H32" s="11">
        <v>13.2606</v>
      </c>
      <c r="I32" s="39">
        <v>58.485087304827594</v>
      </c>
      <c r="J32" s="10">
        <v>0.3</v>
      </c>
      <c r="K32" s="10" t="s">
        <v>18</v>
      </c>
      <c r="L32" s="10">
        <v>1.1000000000000001</v>
      </c>
      <c r="M32" s="10" t="s">
        <v>18</v>
      </c>
      <c r="N32" s="10">
        <v>2</v>
      </c>
      <c r="O32" s="11" t="s">
        <v>18</v>
      </c>
      <c r="P32" s="10" t="s">
        <v>18</v>
      </c>
    </row>
    <row r="33" spans="1:16" ht="15.75" customHeight="1" x14ac:dyDescent="0.2">
      <c r="A33" s="5" t="s">
        <v>155</v>
      </c>
      <c r="B33" s="5">
        <v>301</v>
      </c>
      <c r="C33" s="5">
        <v>3</v>
      </c>
      <c r="D33" s="37">
        <v>8</v>
      </c>
      <c r="E33" s="21" t="s">
        <v>160</v>
      </c>
      <c r="F33" s="21" t="s">
        <v>44</v>
      </c>
      <c r="G33" s="41">
        <v>2.8</v>
      </c>
      <c r="H33" s="11">
        <v>13.600999999999999</v>
      </c>
      <c r="I33" s="39">
        <v>57.368202639787789</v>
      </c>
      <c r="J33" s="10">
        <v>2.7</v>
      </c>
      <c r="K33" s="10" t="s">
        <v>18</v>
      </c>
      <c r="L33" s="10">
        <v>2.5</v>
      </c>
      <c r="M33" s="10" t="s">
        <v>18</v>
      </c>
      <c r="N33" s="10">
        <v>2</v>
      </c>
      <c r="O33" s="11" t="s">
        <v>18</v>
      </c>
      <c r="P33" s="10" t="s">
        <v>18</v>
      </c>
    </row>
    <row r="34" spans="1:16" ht="15.75" customHeight="1" x14ac:dyDescent="0.2">
      <c r="A34" s="5" t="s">
        <v>155</v>
      </c>
      <c r="B34" s="5">
        <v>413</v>
      </c>
      <c r="C34" s="5">
        <v>4</v>
      </c>
      <c r="D34" s="37">
        <v>8</v>
      </c>
      <c r="E34" s="21" t="s">
        <v>160</v>
      </c>
      <c r="F34" s="21" t="s">
        <v>44</v>
      </c>
      <c r="G34" s="41">
        <v>2.8</v>
      </c>
      <c r="H34" s="11">
        <v>13.1874</v>
      </c>
      <c r="I34" s="39">
        <v>55.547537195119375</v>
      </c>
      <c r="J34" s="10">
        <v>1.9</v>
      </c>
      <c r="K34" s="10" t="s">
        <v>18</v>
      </c>
      <c r="L34" s="10">
        <v>1.5</v>
      </c>
      <c r="M34" s="10" t="s">
        <v>18</v>
      </c>
      <c r="N34" s="10">
        <v>1</v>
      </c>
      <c r="O34" s="11" t="s">
        <v>18</v>
      </c>
      <c r="P34" s="10" t="s">
        <v>18</v>
      </c>
    </row>
    <row r="35" spans="1:16" ht="15.75" customHeight="1" x14ac:dyDescent="0.2">
      <c r="A35" s="5" t="s">
        <v>155</v>
      </c>
      <c r="B35" s="5">
        <v>116</v>
      </c>
      <c r="C35" s="5">
        <v>1</v>
      </c>
      <c r="D35" s="37">
        <v>9</v>
      </c>
      <c r="E35" s="21" t="s">
        <v>132</v>
      </c>
      <c r="F35" s="21" t="s">
        <v>130</v>
      </c>
      <c r="G35" s="41">
        <v>5</v>
      </c>
      <c r="H35" s="11">
        <v>13.498799999999999</v>
      </c>
      <c r="I35" s="39">
        <v>58.813106609230765</v>
      </c>
      <c r="J35" s="10">
        <v>0</v>
      </c>
      <c r="K35" s="10" t="s">
        <v>18</v>
      </c>
      <c r="L35" s="10">
        <v>1.4</v>
      </c>
      <c r="M35" s="10" t="s">
        <v>18</v>
      </c>
      <c r="N35" s="10">
        <v>1</v>
      </c>
      <c r="O35" s="11" t="s">
        <v>18</v>
      </c>
      <c r="P35" s="10" t="s">
        <v>18</v>
      </c>
    </row>
    <row r="36" spans="1:16" ht="15.75" customHeight="1" x14ac:dyDescent="0.2">
      <c r="A36" s="5" t="s">
        <v>155</v>
      </c>
      <c r="B36" s="5">
        <v>212</v>
      </c>
      <c r="C36" s="5">
        <v>2</v>
      </c>
      <c r="D36" s="37">
        <v>9</v>
      </c>
      <c r="E36" s="21" t="s">
        <v>132</v>
      </c>
      <c r="F36" s="21" t="s">
        <v>130</v>
      </c>
      <c r="G36" s="41">
        <v>5</v>
      </c>
      <c r="H36" s="11">
        <v>13.455</v>
      </c>
      <c r="I36" s="39">
        <v>62.931667352785141</v>
      </c>
      <c r="J36" s="10">
        <v>1.3</v>
      </c>
      <c r="K36" s="10" t="s">
        <v>18</v>
      </c>
      <c r="L36" s="10">
        <v>2.6</v>
      </c>
      <c r="M36" s="10" t="s">
        <v>18</v>
      </c>
      <c r="N36" s="10">
        <v>0</v>
      </c>
      <c r="O36" s="11" t="s">
        <v>18</v>
      </c>
      <c r="P36" s="10" t="s">
        <v>18</v>
      </c>
    </row>
    <row r="37" spans="1:16" ht="15.75" customHeight="1" x14ac:dyDescent="0.2">
      <c r="A37" s="5" t="s">
        <v>155</v>
      </c>
      <c r="B37" s="5">
        <v>306</v>
      </c>
      <c r="C37" s="5">
        <v>3</v>
      </c>
      <c r="D37" s="37">
        <v>9</v>
      </c>
      <c r="E37" s="21" t="s">
        <v>132</v>
      </c>
      <c r="F37" s="21" t="s">
        <v>130</v>
      </c>
      <c r="G37" s="41">
        <v>5</v>
      </c>
      <c r="H37" s="11">
        <v>13.515400000000001</v>
      </c>
      <c r="I37" s="39">
        <v>61.111257131458878</v>
      </c>
      <c r="J37" s="10" t="s">
        <v>18</v>
      </c>
      <c r="K37" s="10" t="s">
        <v>18</v>
      </c>
      <c r="L37" s="10" t="s">
        <v>18</v>
      </c>
      <c r="M37" s="10" t="s">
        <v>18</v>
      </c>
      <c r="N37" s="10">
        <v>2</v>
      </c>
      <c r="O37" s="11" t="s">
        <v>18</v>
      </c>
      <c r="P37" s="10" t="s">
        <v>18</v>
      </c>
    </row>
    <row r="38" spans="1:16" ht="15.75" customHeight="1" x14ac:dyDescent="0.2">
      <c r="A38" s="5" t="s">
        <v>155</v>
      </c>
      <c r="B38" s="5">
        <v>404</v>
      </c>
      <c r="C38" s="5">
        <v>4</v>
      </c>
      <c r="D38" s="37">
        <v>9</v>
      </c>
      <c r="E38" s="21" t="s">
        <v>132</v>
      </c>
      <c r="F38" s="21" t="s">
        <v>130</v>
      </c>
      <c r="G38" s="41">
        <v>5</v>
      </c>
      <c r="H38" s="11">
        <v>13.915700000000001</v>
      </c>
      <c r="I38" s="39">
        <v>60.29791919023873</v>
      </c>
      <c r="J38" s="10" t="s">
        <v>18</v>
      </c>
      <c r="K38" s="10" t="s">
        <v>18</v>
      </c>
      <c r="L38" s="10" t="s">
        <v>18</v>
      </c>
      <c r="M38" s="10" t="s">
        <v>18</v>
      </c>
      <c r="N38" s="10">
        <v>1</v>
      </c>
      <c r="O38" s="11" t="s">
        <v>18</v>
      </c>
      <c r="P38" s="10" t="s">
        <v>18</v>
      </c>
    </row>
    <row r="39" spans="1:16" ht="15.75" customHeight="1" x14ac:dyDescent="0.2">
      <c r="A39" s="5" t="s">
        <v>155</v>
      </c>
      <c r="B39" s="5">
        <v>113</v>
      </c>
      <c r="C39" s="5">
        <v>1</v>
      </c>
      <c r="D39" s="37">
        <v>10</v>
      </c>
      <c r="E39" s="27" t="s">
        <v>161</v>
      </c>
      <c r="F39" s="21" t="s">
        <v>130</v>
      </c>
      <c r="G39" s="40">
        <v>6</v>
      </c>
      <c r="H39" s="11">
        <v>14.9072</v>
      </c>
      <c r="I39" s="39">
        <v>65.021913864827582</v>
      </c>
      <c r="J39" s="10">
        <v>0</v>
      </c>
      <c r="K39" s="10" t="s">
        <v>18</v>
      </c>
      <c r="L39" s="10">
        <v>0.9</v>
      </c>
      <c r="M39" s="10" t="s">
        <v>18</v>
      </c>
      <c r="N39" s="10">
        <v>3</v>
      </c>
      <c r="O39" s="11" t="s">
        <v>18</v>
      </c>
      <c r="P39" s="10" t="s">
        <v>18</v>
      </c>
    </row>
    <row r="40" spans="1:16" ht="15.75" customHeight="1" x14ac:dyDescent="0.2">
      <c r="A40" s="5" t="s">
        <v>155</v>
      </c>
      <c r="B40" s="5">
        <v>210</v>
      </c>
      <c r="C40" s="5">
        <v>2</v>
      </c>
      <c r="D40" s="37">
        <v>10</v>
      </c>
      <c r="E40" s="27" t="s">
        <v>161</v>
      </c>
      <c r="F40" s="21" t="s">
        <v>130</v>
      </c>
      <c r="G40" s="40">
        <v>6</v>
      </c>
      <c r="H40" s="11">
        <v>13.793800000000001</v>
      </c>
      <c r="I40" s="39">
        <v>62.685307090503976</v>
      </c>
      <c r="J40" s="10">
        <v>0.5</v>
      </c>
      <c r="K40" s="10" t="s">
        <v>18</v>
      </c>
      <c r="L40" s="10">
        <v>3</v>
      </c>
      <c r="M40" s="10" t="s">
        <v>18</v>
      </c>
      <c r="N40" s="10">
        <v>0</v>
      </c>
      <c r="O40" s="11" t="s">
        <v>18</v>
      </c>
      <c r="P40" s="10" t="s">
        <v>18</v>
      </c>
    </row>
    <row r="41" spans="1:16" ht="15.75" customHeight="1" x14ac:dyDescent="0.2">
      <c r="A41" s="5" t="s">
        <v>155</v>
      </c>
      <c r="B41" s="5">
        <v>309</v>
      </c>
      <c r="C41" s="5">
        <v>3</v>
      </c>
      <c r="D41" s="37">
        <v>10</v>
      </c>
      <c r="E41" s="27" t="s">
        <v>161</v>
      </c>
      <c r="F41" s="21" t="s">
        <v>130</v>
      </c>
      <c r="G41" s="40">
        <v>6</v>
      </c>
      <c r="H41" s="11">
        <v>14.435599999999999</v>
      </c>
      <c r="I41" s="39">
        <v>58.132226398726786</v>
      </c>
      <c r="J41" s="10">
        <v>1.9</v>
      </c>
      <c r="K41" s="10" t="s">
        <v>18</v>
      </c>
      <c r="L41" s="10">
        <v>1.1000000000000001</v>
      </c>
      <c r="M41" s="10" t="s">
        <v>18</v>
      </c>
      <c r="N41" s="10">
        <v>1</v>
      </c>
      <c r="O41" s="11" t="s">
        <v>18</v>
      </c>
      <c r="P41" s="10" t="s">
        <v>18</v>
      </c>
    </row>
    <row r="42" spans="1:16" ht="15.75" customHeight="1" x14ac:dyDescent="0.2">
      <c r="A42" s="5" t="s">
        <v>155</v>
      </c>
      <c r="B42" s="5">
        <v>417</v>
      </c>
      <c r="C42" s="5">
        <v>4</v>
      </c>
      <c r="D42" s="37">
        <v>10</v>
      </c>
      <c r="E42" s="27" t="s">
        <v>161</v>
      </c>
      <c r="F42" s="21" t="s">
        <v>130</v>
      </c>
      <c r="G42" s="40">
        <v>6</v>
      </c>
      <c r="H42" s="11">
        <v>13.4848</v>
      </c>
      <c r="I42" s="39">
        <v>57.04550677050397</v>
      </c>
      <c r="J42" s="10">
        <v>1.1000000000000001</v>
      </c>
      <c r="K42" s="10" t="s">
        <v>18</v>
      </c>
      <c r="L42" s="10">
        <v>2.1</v>
      </c>
      <c r="M42" s="10" t="s">
        <v>18</v>
      </c>
      <c r="N42" s="10">
        <v>1</v>
      </c>
      <c r="O42" s="11" t="s">
        <v>18</v>
      </c>
      <c r="P42" s="10" t="s">
        <v>18</v>
      </c>
    </row>
    <row r="43" spans="1:16" ht="15.75" customHeight="1" x14ac:dyDescent="0.2">
      <c r="A43" s="5" t="s">
        <v>155</v>
      </c>
      <c r="B43" s="5">
        <v>123</v>
      </c>
      <c r="C43" s="5">
        <v>1</v>
      </c>
      <c r="D43" s="37">
        <v>11</v>
      </c>
      <c r="E43" s="21" t="s">
        <v>133</v>
      </c>
      <c r="F43" s="21" t="s">
        <v>20</v>
      </c>
      <c r="G43" s="41">
        <v>6</v>
      </c>
      <c r="H43" s="11">
        <v>13.195600000000001</v>
      </c>
      <c r="I43" s="39">
        <v>60.044514558302396</v>
      </c>
      <c r="J43" s="10">
        <v>1.3</v>
      </c>
      <c r="K43" s="10" t="s">
        <v>18</v>
      </c>
      <c r="L43" s="10">
        <v>2.5</v>
      </c>
      <c r="M43" s="10" t="s">
        <v>18</v>
      </c>
      <c r="N43" s="10">
        <v>2</v>
      </c>
      <c r="O43" s="11" t="s">
        <v>18</v>
      </c>
      <c r="P43" s="10" t="s">
        <v>18</v>
      </c>
    </row>
    <row r="44" spans="1:16" ht="15.75" customHeight="1" x14ac:dyDescent="0.2">
      <c r="A44" s="5" t="s">
        <v>155</v>
      </c>
      <c r="B44" s="5">
        <v>214</v>
      </c>
      <c r="C44" s="5">
        <v>2</v>
      </c>
      <c r="D44" s="37">
        <v>11</v>
      </c>
      <c r="E44" s="21" t="s">
        <v>133</v>
      </c>
      <c r="F44" s="21" t="s">
        <v>20</v>
      </c>
      <c r="G44" s="41">
        <v>6</v>
      </c>
      <c r="H44" s="11">
        <v>12.851000000000001</v>
      </c>
      <c r="I44" s="39">
        <v>63.415622675862068</v>
      </c>
      <c r="J44" s="10">
        <v>1.3</v>
      </c>
      <c r="K44" s="10" t="s">
        <v>18</v>
      </c>
      <c r="L44" s="10">
        <v>1.9</v>
      </c>
      <c r="M44" s="10" t="s">
        <v>18</v>
      </c>
      <c r="N44" s="10">
        <v>2</v>
      </c>
      <c r="O44" s="11" t="s">
        <v>18</v>
      </c>
      <c r="P44" s="10" t="s">
        <v>18</v>
      </c>
    </row>
    <row r="45" spans="1:16" ht="15.75" customHeight="1" x14ac:dyDescent="0.2">
      <c r="A45" s="5" t="s">
        <v>155</v>
      </c>
      <c r="B45" s="5">
        <v>313</v>
      </c>
      <c r="C45" s="5">
        <v>3</v>
      </c>
      <c r="D45" s="37">
        <v>11</v>
      </c>
      <c r="E45" s="21" t="s">
        <v>133</v>
      </c>
      <c r="F45" s="21" t="s">
        <v>20</v>
      </c>
      <c r="G45" s="41">
        <v>6</v>
      </c>
      <c r="H45" s="11">
        <v>13.307399999999999</v>
      </c>
      <c r="I45" s="39">
        <v>62.90543830153846</v>
      </c>
      <c r="J45" s="10">
        <v>0.7</v>
      </c>
      <c r="K45" s="10" t="s">
        <v>18</v>
      </c>
      <c r="L45" s="10">
        <v>2.2999999999999998</v>
      </c>
      <c r="M45" s="10" t="s">
        <v>18</v>
      </c>
      <c r="N45" s="10">
        <v>3</v>
      </c>
      <c r="O45" s="11" t="s">
        <v>18</v>
      </c>
      <c r="P45" s="10" t="s">
        <v>18</v>
      </c>
    </row>
    <row r="46" spans="1:16" ht="15.75" customHeight="1" x14ac:dyDescent="0.2">
      <c r="A46" s="5" t="s">
        <v>155</v>
      </c>
      <c r="B46" s="5">
        <v>408</v>
      </c>
      <c r="C46" s="5">
        <v>4</v>
      </c>
      <c r="D46" s="37">
        <v>11</v>
      </c>
      <c r="E46" s="21" t="s">
        <v>133</v>
      </c>
      <c r="F46" s="21" t="s">
        <v>20</v>
      </c>
      <c r="G46" s="41">
        <v>6</v>
      </c>
      <c r="H46" s="11">
        <v>13.8565</v>
      </c>
      <c r="I46" s="39">
        <v>62.418529012201589</v>
      </c>
      <c r="J46" s="10" t="s">
        <v>18</v>
      </c>
      <c r="K46" s="10" t="s">
        <v>18</v>
      </c>
      <c r="L46" s="10" t="s">
        <v>18</v>
      </c>
      <c r="M46" s="10" t="s">
        <v>18</v>
      </c>
      <c r="N46" s="10">
        <v>0</v>
      </c>
      <c r="O46" s="11" t="s">
        <v>18</v>
      </c>
      <c r="P46" s="10" t="s">
        <v>18</v>
      </c>
    </row>
    <row r="47" spans="1:16" ht="15.75" customHeight="1" x14ac:dyDescent="0.2">
      <c r="A47" s="5" t="s">
        <v>155</v>
      </c>
      <c r="B47" s="5">
        <v>105</v>
      </c>
      <c r="C47" s="5">
        <v>1</v>
      </c>
      <c r="D47" s="37">
        <v>12</v>
      </c>
      <c r="E47" s="21" t="s">
        <v>162</v>
      </c>
      <c r="F47" s="21" t="s">
        <v>20</v>
      </c>
      <c r="G47" s="41">
        <v>6.8</v>
      </c>
      <c r="H47" s="11">
        <v>13.940900000000001</v>
      </c>
      <c r="I47" s="39">
        <v>64.832223506419098</v>
      </c>
      <c r="J47" s="10">
        <v>0.9</v>
      </c>
      <c r="K47" s="10" t="s">
        <v>18</v>
      </c>
      <c r="L47" s="10">
        <v>3.4</v>
      </c>
      <c r="M47" s="10" t="s">
        <v>18</v>
      </c>
      <c r="N47" s="10">
        <v>1</v>
      </c>
      <c r="O47" s="11" t="s">
        <v>18</v>
      </c>
      <c r="P47" s="10" t="s">
        <v>18</v>
      </c>
    </row>
    <row r="48" spans="1:16" ht="15.75" customHeight="1" x14ac:dyDescent="0.2">
      <c r="A48" s="5" t="s">
        <v>155</v>
      </c>
      <c r="B48" s="5">
        <v>208</v>
      </c>
      <c r="C48" s="5">
        <v>2</v>
      </c>
      <c r="D48" s="37">
        <v>12</v>
      </c>
      <c r="E48" s="21" t="s">
        <v>162</v>
      </c>
      <c r="F48" s="21" t="s">
        <v>20</v>
      </c>
      <c r="G48" s="41">
        <v>6.8</v>
      </c>
      <c r="H48" s="11">
        <v>13.811200000000001</v>
      </c>
      <c r="I48" s="39">
        <v>64.974192748647226</v>
      </c>
      <c r="J48" s="10">
        <v>1.2</v>
      </c>
      <c r="K48" s="10" t="s">
        <v>18</v>
      </c>
      <c r="L48" s="10">
        <v>1.3</v>
      </c>
      <c r="M48" s="10" t="s">
        <v>18</v>
      </c>
      <c r="N48" s="10">
        <v>0</v>
      </c>
      <c r="O48" s="11" t="s">
        <v>18</v>
      </c>
      <c r="P48" s="10" t="s">
        <v>18</v>
      </c>
    </row>
    <row r="49" spans="1:16" ht="15.75" customHeight="1" x14ac:dyDescent="0.2">
      <c r="A49" s="5" t="s">
        <v>155</v>
      </c>
      <c r="B49" s="5">
        <v>312</v>
      </c>
      <c r="C49" s="5">
        <v>3</v>
      </c>
      <c r="D49" s="37">
        <v>12</v>
      </c>
      <c r="E49" s="21" t="s">
        <v>163</v>
      </c>
      <c r="F49" s="21" t="s">
        <v>20</v>
      </c>
      <c r="G49" s="41">
        <v>6.8</v>
      </c>
      <c r="H49" s="11">
        <v>14.332000000000001</v>
      </c>
      <c r="I49" s="39">
        <v>63.437767537400532</v>
      </c>
      <c r="J49" s="10">
        <v>1.2</v>
      </c>
      <c r="K49" s="10" t="s">
        <v>18</v>
      </c>
      <c r="L49" s="10">
        <v>1.9</v>
      </c>
      <c r="M49" s="10" t="s">
        <v>18</v>
      </c>
      <c r="N49" s="10">
        <v>2</v>
      </c>
      <c r="O49" s="11" t="s">
        <v>18</v>
      </c>
      <c r="P49" s="10" t="s">
        <v>18</v>
      </c>
    </row>
    <row r="50" spans="1:16" ht="15.75" customHeight="1" x14ac:dyDescent="0.2">
      <c r="A50" s="5" t="s">
        <v>155</v>
      </c>
      <c r="B50" s="5">
        <v>403</v>
      </c>
      <c r="C50" s="5">
        <v>4</v>
      </c>
      <c r="D50" s="37">
        <v>12</v>
      </c>
      <c r="E50" s="21" t="s">
        <v>163</v>
      </c>
      <c r="F50" s="21" t="s">
        <v>20</v>
      </c>
      <c r="G50" s="41">
        <v>6.8</v>
      </c>
      <c r="H50" s="11">
        <v>13.5936</v>
      </c>
      <c r="I50" s="39">
        <v>82.620837062281197</v>
      </c>
      <c r="J50" s="10">
        <v>2.2000000000000002</v>
      </c>
      <c r="K50" s="10" t="s">
        <v>18</v>
      </c>
      <c r="L50" s="10">
        <v>3.3</v>
      </c>
      <c r="M50" s="10" t="s">
        <v>18</v>
      </c>
      <c r="N50" s="10">
        <v>2</v>
      </c>
      <c r="O50" s="11" t="s">
        <v>18</v>
      </c>
      <c r="P50" s="10" t="s">
        <v>18</v>
      </c>
    </row>
    <row r="51" spans="1:16" ht="15.75" customHeight="1" x14ac:dyDescent="0.2">
      <c r="A51" s="5" t="s">
        <v>155</v>
      </c>
      <c r="B51" s="5">
        <v>111</v>
      </c>
      <c r="C51" s="5">
        <v>1</v>
      </c>
      <c r="D51" s="37">
        <v>13</v>
      </c>
      <c r="E51" s="21" t="s">
        <v>164</v>
      </c>
      <c r="F51" s="21" t="s">
        <v>20</v>
      </c>
      <c r="G51" s="41" t="s">
        <v>165</v>
      </c>
      <c r="H51" s="11">
        <v>13.6808</v>
      </c>
      <c r="I51" s="39">
        <v>56.605979104084874</v>
      </c>
      <c r="J51" s="10">
        <v>0.2</v>
      </c>
      <c r="K51" s="10" t="s">
        <v>18</v>
      </c>
      <c r="L51" s="10">
        <v>2</v>
      </c>
      <c r="M51" s="10" t="s">
        <v>18</v>
      </c>
      <c r="N51" s="10">
        <v>1</v>
      </c>
      <c r="O51" s="11" t="s">
        <v>18</v>
      </c>
      <c r="P51" s="10" t="s">
        <v>18</v>
      </c>
    </row>
    <row r="52" spans="1:16" ht="15.75" customHeight="1" x14ac:dyDescent="0.2">
      <c r="A52" s="5" t="s">
        <v>155</v>
      </c>
      <c r="B52" s="5">
        <v>221</v>
      </c>
      <c r="C52" s="5">
        <v>2</v>
      </c>
      <c r="D52" s="37">
        <v>13</v>
      </c>
      <c r="E52" s="21" t="s">
        <v>164</v>
      </c>
      <c r="F52" s="21" t="s">
        <v>20</v>
      </c>
      <c r="G52" s="41" t="s">
        <v>165</v>
      </c>
      <c r="H52" s="11">
        <v>12.574</v>
      </c>
      <c r="I52" s="39">
        <v>56.074711741114058</v>
      </c>
      <c r="J52" s="10">
        <v>1.3</v>
      </c>
      <c r="K52" s="10" t="s">
        <v>18</v>
      </c>
      <c r="L52" s="10">
        <v>3</v>
      </c>
      <c r="M52" s="10" t="s">
        <v>18</v>
      </c>
      <c r="N52" s="10">
        <v>1</v>
      </c>
      <c r="O52" s="11" t="s">
        <v>18</v>
      </c>
      <c r="P52" s="10" t="s">
        <v>18</v>
      </c>
    </row>
    <row r="53" spans="1:16" ht="15.75" customHeight="1" x14ac:dyDescent="0.2">
      <c r="A53" s="5" t="s">
        <v>155</v>
      </c>
      <c r="B53" s="5">
        <v>316</v>
      </c>
      <c r="C53" s="5">
        <v>3</v>
      </c>
      <c r="D53" s="37">
        <v>13</v>
      </c>
      <c r="E53" s="21" t="s">
        <v>164</v>
      </c>
      <c r="F53" s="21" t="s">
        <v>20</v>
      </c>
      <c r="G53" s="41" t="s">
        <v>165</v>
      </c>
      <c r="H53" s="11">
        <v>13.676300000000001</v>
      </c>
      <c r="I53" s="39">
        <v>58.382115059522555</v>
      </c>
      <c r="J53" s="10">
        <v>1.4</v>
      </c>
      <c r="K53" s="10" t="s">
        <v>18</v>
      </c>
      <c r="L53" s="10">
        <v>2.1</v>
      </c>
      <c r="M53" s="10" t="s">
        <v>18</v>
      </c>
      <c r="N53" s="10">
        <v>2</v>
      </c>
      <c r="O53" s="11" t="s">
        <v>18</v>
      </c>
      <c r="P53" s="10" t="s">
        <v>18</v>
      </c>
    </row>
    <row r="54" spans="1:16" ht="15.75" customHeight="1" x14ac:dyDescent="0.2">
      <c r="A54" s="5" t="s">
        <v>155</v>
      </c>
      <c r="B54" s="5">
        <v>402</v>
      </c>
      <c r="C54" s="5">
        <v>4</v>
      </c>
      <c r="D54" s="37">
        <v>13</v>
      </c>
      <c r="E54" s="21" t="s">
        <v>164</v>
      </c>
      <c r="F54" s="21" t="s">
        <v>20</v>
      </c>
      <c r="G54" s="41" t="s">
        <v>165</v>
      </c>
      <c r="H54" s="11">
        <v>13.7134</v>
      </c>
      <c r="I54" s="39">
        <v>57.249259421538454</v>
      </c>
      <c r="J54" s="10">
        <v>0.9</v>
      </c>
      <c r="K54" s="10" t="s">
        <v>18</v>
      </c>
      <c r="L54" s="10">
        <v>3.3</v>
      </c>
      <c r="M54" s="10" t="s">
        <v>18</v>
      </c>
      <c r="N54" s="10">
        <v>0</v>
      </c>
      <c r="O54" s="11" t="s">
        <v>18</v>
      </c>
      <c r="P54" s="10" t="s">
        <v>18</v>
      </c>
    </row>
    <row r="55" spans="1:16" ht="15.75" customHeight="1" x14ac:dyDescent="0.2">
      <c r="A55" s="5" t="s">
        <v>155</v>
      </c>
      <c r="B55" s="5">
        <v>114</v>
      </c>
      <c r="C55" s="5">
        <v>1</v>
      </c>
      <c r="D55" s="37">
        <v>14</v>
      </c>
      <c r="E55" s="21" t="s">
        <v>166</v>
      </c>
      <c r="F55" s="21" t="s">
        <v>20</v>
      </c>
      <c r="G55" s="41">
        <v>9.6</v>
      </c>
      <c r="H55" s="11">
        <v>13.7875</v>
      </c>
      <c r="I55" s="39">
        <v>65.479056923076925</v>
      </c>
      <c r="J55" s="10">
        <v>1.1000000000000001</v>
      </c>
      <c r="K55" s="10" t="s">
        <v>18</v>
      </c>
      <c r="L55" s="10">
        <v>2.8</v>
      </c>
      <c r="M55" s="10" t="s">
        <v>18</v>
      </c>
      <c r="N55" s="10">
        <v>2</v>
      </c>
      <c r="O55" s="11" t="s">
        <v>18</v>
      </c>
      <c r="P55" s="10" t="s">
        <v>18</v>
      </c>
    </row>
    <row r="56" spans="1:16" ht="15.75" customHeight="1" x14ac:dyDescent="0.2">
      <c r="A56" s="5" t="s">
        <v>155</v>
      </c>
      <c r="B56" s="5">
        <v>216</v>
      </c>
      <c r="C56" s="5">
        <v>2</v>
      </c>
      <c r="D56" s="37">
        <v>14</v>
      </c>
      <c r="E56" s="21" t="s">
        <v>166</v>
      </c>
      <c r="F56" s="21" t="s">
        <v>20</v>
      </c>
      <c r="G56" s="41">
        <v>9.6</v>
      </c>
      <c r="H56" s="11">
        <v>13.4819</v>
      </c>
      <c r="I56" s="39">
        <v>63.178683595543781</v>
      </c>
      <c r="J56" s="10">
        <v>2.2000000000000002</v>
      </c>
      <c r="K56" s="10" t="s">
        <v>18</v>
      </c>
      <c r="L56" s="10">
        <v>3.4</v>
      </c>
      <c r="M56" s="10" t="s">
        <v>18</v>
      </c>
      <c r="N56" s="10">
        <v>2</v>
      </c>
      <c r="O56" s="11" t="s">
        <v>18</v>
      </c>
      <c r="P56" s="10" t="s">
        <v>18</v>
      </c>
    </row>
    <row r="57" spans="1:16" ht="15.75" customHeight="1" x14ac:dyDescent="0.2">
      <c r="A57" s="5" t="s">
        <v>155</v>
      </c>
      <c r="B57" s="5">
        <v>319</v>
      </c>
      <c r="C57" s="5">
        <v>3</v>
      </c>
      <c r="D57" s="37">
        <v>14</v>
      </c>
      <c r="E57" s="21" t="s">
        <v>166</v>
      </c>
      <c r="F57" s="21" t="s">
        <v>20</v>
      </c>
      <c r="G57" s="41">
        <v>9.6</v>
      </c>
      <c r="H57" s="11">
        <v>12.952000000000002</v>
      </c>
      <c r="I57" s="39">
        <v>60.525929048275856</v>
      </c>
      <c r="J57" s="10">
        <v>1.3</v>
      </c>
      <c r="K57" s="10" t="s">
        <v>18</v>
      </c>
      <c r="L57" s="10">
        <v>1.8</v>
      </c>
      <c r="M57" s="10" t="s">
        <v>18</v>
      </c>
      <c r="N57" s="10">
        <v>1</v>
      </c>
      <c r="O57" s="11" t="s">
        <v>18</v>
      </c>
      <c r="P57" s="10" t="s">
        <v>18</v>
      </c>
    </row>
    <row r="58" spans="1:16" ht="15.75" customHeight="1" x14ac:dyDescent="0.2">
      <c r="A58" s="5" t="s">
        <v>155</v>
      </c>
      <c r="B58" s="5">
        <v>418</v>
      </c>
      <c r="C58" s="5">
        <v>4</v>
      </c>
      <c r="D58" s="37">
        <v>14</v>
      </c>
      <c r="E58" s="21" t="s">
        <v>166</v>
      </c>
      <c r="F58" s="21" t="s">
        <v>20</v>
      </c>
      <c r="G58" s="41">
        <v>9.6</v>
      </c>
      <c r="H58" s="11">
        <v>13.8383</v>
      </c>
      <c r="I58" s="39">
        <v>59.555698385994688</v>
      </c>
      <c r="J58" s="10">
        <v>1.1000000000000001</v>
      </c>
      <c r="K58" s="10" t="s">
        <v>18</v>
      </c>
      <c r="L58" s="10">
        <v>2.6</v>
      </c>
      <c r="M58" s="10" t="s">
        <v>18</v>
      </c>
      <c r="N58" s="10">
        <v>1</v>
      </c>
      <c r="O58" s="11" t="s">
        <v>18</v>
      </c>
      <c r="P58" s="10" t="s">
        <v>18</v>
      </c>
    </row>
    <row r="59" spans="1:16" ht="15.75" customHeight="1" x14ac:dyDescent="0.2">
      <c r="A59" s="5" t="s">
        <v>155</v>
      </c>
      <c r="B59" s="5">
        <v>108</v>
      </c>
      <c r="C59" s="5">
        <v>1</v>
      </c>
      <c r="D59" s="37">
        <v>15</v>
      </c>
      <c r="E59" s="21" t="s">
        <v>167</v>
      </c>
      <c r="F59" s="21" t="s">
        <v>168</v>
      </c>
      <c r="G59" s="41" t="s">
        <v>169</v>
      </c>
      <c r="H59" s="11">
        <v>13.862499999999999</v>
      </c>
      <c r="I59" s="39">
        <v>66.749114005305032</v>
      </c>
      <c r="J59" s="10">
        <v>1.4</v>
      </c>
      <c r="K59" s="10" t="s">
        <v>18</v>
      </c>
      <c r="L59" s="10">
        <v>1.3</v>
      </c>
      <c r="M59" s="10" t="s">
        <v>18</v>
      </c>
      <c r="N59" s="10">
        <v>1</v>
      </c>
      <c r="O59" s="11" t="s">
        <v>18</v>
      </c>
      <c r="P59" s="10" t="s">
        <v>18</v>
      </c>
    </row>
    <row r="60" spans="1:16" ht="15.75" customHeight="1" x14ac:dyDescent="0.2">
      <c r="A60" s="5" t="s">
        <v>155</v>
      </c>
      <c r="B60" s="5">
        <v>224</v>
      </c>
      <c r="C60" s="5">
        <v>2</v>
      </c>
      <c r="D60" s="37">
        <v>15</v>
      </c>
      <c r="E60" s="21" t="s">
        <v>167</v>
      </c>
      <c r="F60" s="21" t="s">
        <v>168</v>
      </c>
      <c r="G60" s="41" t="s">
        <v>169</v>
      </c>
      <c r="H60" s="11">
        <v>13.589700000000001</v>
      </c>
      <c r="I60" s="39">
        <v>59.816281007533163</v>
      </c>
      <c r="J60" s="10">
        <v>1.1000000000000001</v>
      </c>
      <c r="K60" s="10" t="s">
        <v>18</v>
      </c>
      <c r="L60" s="10">
        <v>1.6</v>
      </c>
      <c r="M60" s="10" t="s">
        <v>18</v>
      </c>
      <c r="N60" s="10">
        <v>0</v>
      </c>
      <c r="O60" s="11" t="s">
        <v>18</v>
      </c>
      <c r="P60" s="10" t="s">
        <v>18</v>
      </c>
    </row>
    <row r="61" spans="1:16" ht="15.75" customHeight="1" x14ac:dyDescent="0.2">
      <c r="A61" s="5" t="s">
        <v>155</v>
      </c>
      <c r="B61" s="5">
        <v>325</v>
      </c>
      <c r="C61" s="5">
        <v>4</v>
      </c>
      <c r="D61" s="37">
        <v>15</v>
      </c>
      <c r="E61" s="21" t="s">
        <v>167</v>
      </c>
      <c r="F61" s="21" t="s">
        <v>168</v>
      </c>
      <c r="G61" s="41" t="s">
        <v>169</v>
      </c>
      <c r="H61" s="11">
        <v>12.635</v>
      </c>
      <c r="I61" s="39">
        <v>68.238692689655181</v>
      </c>
      <c r="J61" s="10">
        <v>0.5</v>
      </c>
      <c r="K61" s="10" t="s">
        <v>18</v>
      </c>
      <c r="L61" s="10">
        <v>1.9</v>
      </c>
      <c r="M61" s="10" t="s">
        <v>18</v>
      </c>
      <c r="N61" s="10">
        <v>0</v>
      </c>
      <c r="O61" s="11" t="s">
        <v>18</v>
      </c>
      <c r="P61" s="10" t="s">
        <v>18</v>
      </c>
    </row>
    <row r="62" spans="1:16" ht="15.75" customHeight="1" x14ac:dyDescent="0.2">
      <c r="A62" s="5" t="s">
        <v>155</v>
      </c>
      <c r="B62" s="5">
        <v>423</v>
      </c>
      <c r="C62" s="5">
        <v>4</v>
      </c>
      <c r="D62" s="37">
        <v>15</v>
      </c>
      <c r="E62" s="21" t="s">
        <v>167</v>
      </c>
      <c r="F62" s="21" t="s">
        <v>168</v>
      </c>
      <c r="G62" s="41" t="s">
        <v>169</v>
      </c>
      <c r="H62" s="11">
        <v>13.0282</v>
      </c>
      <c r="I62" s="39">
        <v>61.053557655596819</v>
      </c>
      <c r="J62" s="10">
        <v>1.6</v>
      </c>
      <c r="K62" s="10" t="s">
        <v>18</v>
      </c>
      <c r="L62" s="10">
        <v>2.4</v>
      </c>
      <c r="M62" s="10" t="s">
        <v>18</v>
      </c>
      <c r="N62" s="10">
        <v>0</v>
      </c>
      <c r="O62" s="11" t="s">
        <v>18</v>
      </c>
      <c r="P62" s="10" t="s">
        <v>18</v>
      </c>
    </row>
    <row r="63" spans="1:16" ht="15.75" customHeight="1" x14ac:dyDescent="0.2">
      <c r="A63" s="5" t="s">
        <v>155</v>
      </c>
      <c r="B63" s="5">
        <v>121</v>
      </c>
      <c r="C63" s="5">
        <v>1</v>
      </c>
      <c r="D63" s="37">
        <v>16</v>
      </c>
      <c r="E63" s="21" t="s">
        <v>170</v>
      </c>
      <c r="F63" s="21" t="s">
        <v>168</v>
      </c>
      <c r="G63" s="41" t="s">
        <v>171</v>
      </c>
      <c r="H63" s="11">
        <v>13.6227</v>
      </c>
      <c r="I63" s="39">
        <v>59.660365786737401</v>
      </c>
      <c r="J63" s="10">
        <v>0</v>
      </c>
      <c r="K63" s="10" t="s">
        <v>18</v>
      </c>
      <c r="L63" s="10">
        <v>2.9</v>
      </c>
      <c r="M63" s="10" t="s">
        <v>18</v>
      </c>
      <c r="N63" s="10">
        <v>0</v>
      </c>
      <c r="O63" s="11" t="s">
        <v>18</v>
      </c>
      <c r="P63" s="10" t="s">
        <v>18</v>
      </c>
    </row>
    <row r="64" spans="1:16" ht="15.75" customHeight="1" x14ac:dyDescent="0.2">
      <c r="A64" s="5" t="s">
        <v>155</v>
      </c>
      <c r="B64" s="5">
        <v>204</v>
      </c>
      <c r="C64" s="5">
        <v>2</v>
      </c>
      <c r="D64" s="37">
        <v>16</v>
      </c>
      <c r="E64" s="21" t="s">
        <v>170</v>
      </c>
      <c r="F64" s="21" t="s">
        <v>168</v>
      </c>
      <c r="G64" s="41" t="s">
        <v>171</v>
      </c>
      <c r="H64" s="11">
        <v>13.8428</v>
      </c>
      <c r="I64" s="39">
        <v>63.313338301114072</v>
      </c>
      <c r="J64" s="10">
        <v>1.2</v>
      </c>
      <c r="K64" s="10" t="s">
        <v>18</v>
      </c>
      <c r="L64" s="10">
        <v>2.5</v>
      </c>
      <c r="M64" s="10" t="s">
        <v>18</v>
      </c>
      <c r="N64" s="10">
        <v>0</v>
      </c>
      <c r="O64" s="11" t="s">
        <v>18</v>
      </c>
      <c r="P64" s="10" t="s">
        <v>18</v>
      </c>
    </row>
    <row r="65" spans="1:16" ht="15.75" customHeight="1" x14ac:dyDescent="0.2">
      <c r="A65" s="5" t="s">
        <v>155</v>
      </c>
      <c r="B65" s="5">
        <v>315</v>
      </c>
      <c r="C65" s="5">
        <v>3</v>
      </c>
      <c r="D65" s="37">
        <v>16</v>
      </c>
      <c r="E65" s="21" t="s">
        <v>170</v>
      </c>
      <c r="F65" s="21" t="s">
        <v>168</v>
      </c>
      <c r="G65" s="41" t="s">
        <v>171</v>
      </c>
      <c r="H65" s="11">
        <v>13.994100000000001</v>
      </c>
      <c r="I65" s="39">
        <v>55.561362700053046</v>
      </c>
      <c r="J65" s="10">
        <v>0.7</v>
      </c>
      <c r="K65" s="10" t="s">
        <v>18</v>
      </c>
      <c r="L65" s="10">
        <v>0.7</v>
      </c>
      <c r="M65" s="10" t="s">
        <v>18</v>
      </c>
      <c r="N65" s="10">
        <v>1</v>
      </c>
      <c r="O65" s="11" t="s">
        <v>18</v>
      </c>
      <c r="P65" s="10" t="s">
        <v>18</v>
      </c>
    </row>
    <row r="66" spans="1:16" ht="15.75" customHeight="1" x14ac:dyDescent="0.2">
      <c r="A66" s="5" t="s">
        <v>155</v>
      </c>
      <c r="B66" s="5">
        <v>414</v>
      </c>
      <c r="C66" s="5">
        <v>4</v>
      </c>
      <c r="D66" s="37">
        <v>16</v>
      </c>
      <c r="E66" s="21" t="s">
        <v>170</v>
      </c>
      <c r="F66" s="21" t="s">
        <v>168</v>
      </c>
      <c r="G66" s="41" t="s">
        <v>171</v>
      </c>
      <c r="H66" s="11">
        <v>13.218500000000001</v>
      </c>
      <c r="I66" s="39">
        <v>60.608015448275857</v>
      </c>
      <c r="J66" s="10" t="s">
        <v>18</v>
      </c>
      <c r="K66" s="10" t="s">
        <v>18</v>
      </c>
      <c r="L66" s="10" t="s">
        <v>18</v>
      </c>
      <c r="M66" s="10" t="s">
        <v>18</v>
      </c>
      <c r="N66" s="10">
        <v>1</v>
      </c>
      <c r="O66" s="11" t="s">
        <v>18</v>
      </c>
      <c r="P66" s="10" t="s">
        <v>18</v>
      </c>
    </row>
    <row r="67" spans="1:16" ht="15.75" customHeight="1" x14ac:dyDescent="0.2">
      <c r="A67" s="5" t="s">
        <v>155</v>
      </c>
      <c r="B67" s="5">
        <v>109</v>
      </c>
      <c r="C67" s="5">
        <v>1</v>
      </c>
      <c r="D67" s="37">
        <v>17</v>
      </c>
      <c r="E67" s="21" t="s">
        <v>137</v>
      </c>
      <c r="F67" s="21" t="s">
        <v>172</v>
      </c>
      <c r="G67" s="41">
        <v>8.6</v>
      </c>
      <c r="H67" s="11">
        <v>13.451600000000001</v>
      </c>
      <c r="I67" s="39">
        <v>61.556344250397871</v>
      </c>
      <c r="J67" s="10">
        <v>1.4</v>
      </c>
      <c r="K67" s="10" t="s">
        <v>18</v>
      </c>
      <c r="L67" s="10">
        <v>1.8</v>
      </c>
      <c r="M67" s="10" t="s">
        <v>18</v>
      </c>
      <c r="N67" s="10">
        <v>0</v>
      </c>
      <c r="O67" s="11" t="s">
        <v>18</v>
      </c>
      <c r="P67" s="10" t="s">
        <v>18</v>
      </c>
    </row>
    <row r="68" spans="1:16" ht="15.75" customHeight="1" x14ac:dyDescent="0.2">
      <c r="A68" s="5" t="s">
        <v>155</v>
      </c>
      <c r="B68" s="5">
        <v>206</v>
      </c>
      <c r="C68" s="5">
        <v>2</v>
      </c>
      <c r="D68" s="37">
        <v>17</v>
      </c>
      <c r="E68" s="21" t="s">
        <v>137</v>
      </c>
      <c r="F68" s="21" t="s">
        <v>172</v>
      </c>
      <c r="G68" s="41">
        <v>8.6</v>
      </c>
      <c r="H68" s="11">
        <v>13.4298</v>
      </c>
      <c r="I68" s="39">
        <v>61.038374691140582</v>
      </c>
      <c r="J68" s="10">
        <v>1.6</v>
      </c>
      <c r="K68" s="10" t="s">
        <v>18</v>
      </c>
      <c r="L68" s="10">
        <v>2.5</v>
      </c>
      <c r="M68" s="10" t="s">
        <v>18</v>
      </c>
      <c r="N68" s="10">
        <v>0</v>
      </c>
      <c r="O68" s="11" t="s">
        <v>18</v>
      </c>
      <c r="P68" s="10" t="s">
        <v>18</v>
      </c>
    </row>
    <row r="69" spans="1:16" ht="15.75" customHeight="1" x14ac:dyDescent="0.2">
      <c r="A69" s="5" t="s">
        <v>155</v>
      </c>
      <c r="B69" s="5">
        <v>318</v>
      </c>
      <c r="C69" s="5">
        <v>3</v>
      </c>
      <c r="D69" s="37">
        <v>17</v>
      </c>
      <c r="E69" s="21" t="s">
        <v>137</v>
      </c>
      <c r="F69" s="21" t="s">
        <v>172</v>
      </c>
      <c r="G69" s="41">
        <v>8.6</v>
      </c>
      <c r="H69" s="11">
        <v>13.766</v>
      </c>
      <c r="I69" s="39">
        <v>63.458342544297075</v>
      </c>
      <c r="J69" s="10">
        <v>1.3</v>
      </c>
      <c r="K69" s="10" t="s">
        <v>18</v>
      </c>
      <c r="L69" s="10">
        <v>2</v>
      </c>
      <c r="M69" s="10" t="s">
        <v>18</v>
      </c>
      <c r="N69" s="10">
        <v>0</v>
      </c>
      <c r="O69" s="11" t="s">
        <v>18</v>
      </c>
      <c r="P69" s="10" t="s">
        <v>18</v>
      </c>
    </row>
    <row r="70" spans="1:16" ht="15.75" customHeight="1" x14ac:dyDescent="0.2">
      <c r="A70" s="5" t="s">
        <v>155</v>
      </c>
      <c r="B70" s="5">
        <v>411</v>
      </c>
      <c r="C70" s="5">
        <v>4</v>
      </c>
      <c r="D70" s="37">
        <v>17</v>
      </c>
      <c r="E70" s="21" t="s">
        <v>137</v>
      </c>
      <c r="F70" s="21" t="s">
        <v>172</v>
      </c>
      <c r="G70" s="41">
        <v>8.6</v>
      </c>
      <c r="H70" s="11">
        <v>14.097999999999999</v>
      </c>
      <c r="I70" s="39">
        <v>55.803032912466847</v>
      </c>
      <c r="J70" s="10">
        <v>0.9</v>
      </c>
      <c r="K70" s="10" t="s">
        <v>18</v>
      </c>
      <c r="L70" s="10">
        <v>2.1</v>
      </c>
      <c r="M70" s="10" t="s">
        <v>18</v>
      </c>
      <c r="N70" s="10">
        <v>0</v>
      </c>
      <c r="O70" s="11" t="s">
        <v>18</v>
      </c>
      <c r="P70" s="10" t="s">
        <v>18</v>
      </c>
    </row>
    <row r="71" spans="1:16" ht="15.75" customHeight="1" x14ac:dyDescent="0.2">
      <c r="A71" s="5" t="s">
        <v>155</v>
      </c>
      <c r="B71" s="5">
        <v>102</v>
      </c>
      <c r="C71" s="5">
        <v>1</v>
      </c>
      <c r="D71" s="37">
        <v>18</v>
      </c>
      <c r="E71" s="21" t="s">
        <v>139</v>
      </c>
      <c r="F71" s="21" t="s">
        <v>172</v>
      </c>
      <c r="G71" s="41">
        <v>6.4</v>
      </c>
      <c r="H71" s="11">
        <v>13.8187</v>
      </c>
      <c r="I71" s="39">
        <v>60.056067548435017</v>
      </c>
      <c r="J71" s="10">
        <v>1.4</v>
      </c>
      <c r="K71" s="10" t="s">
        <v>18</v>
      </c>
      <c r="L71" s="10">
        <v>1.7</v>
      </c>
      <c r="M71" s="10" t="s">
        <v>18</v>
      </c>
      <c r="N71" s="10">
        <v>1</v>
      </c>
      <c r="O71" s="11" t="s">
        <v>18</v>
      </c>
      <c r="P71" s="10" t="s">
        <v>18</v>
      </c>
    </row>
    <row r="72" spans="1:16" ht="15.75" customHeight="1" x14ac:dyDescent="0.2">
      <c r="A72" s="5" t="s">
        <v>155</v>
      </c>
      <c r="B72" s="5">
        <v>209</v>
      </c>
      <c r="C72" s="5">
        <v>2</v>
      </c>
      <c r="D72" s="37">
        <v>18</v>
      </c>
      <c r="E72" s="21" t="s">
        <v>139</v>
      </c>
      <c r="F72" s="21" t="s">
        <v>172</v>
      </c>
      <c r="G72" s="41">
        <v>6.4</v>
      </c>
      <c r="H72" s="11">
        <v>13.396000000000001</v>
      </c>
      <c r="I72" s="39">
        <v>64.086408674801049</v>
      </c>
      <c r="J72" s="10">
        <v>1</v>
      </c>
      <c r="K72" s="10" t="s">
        <v>18</v>
      </c>
      <c r="L72" s="10">
        <v>2.1</v>
      </c>
      <c r="M72" s="10" t="s">
        <v>18</v>
      </c>
      <c r="N72" s="10">
        <v>1</v>
      </c>
      <c r="O72" s="11" t="s">
        <v>18</v>
      </c>
      <c r="P72" s="10" t="s">
        <v>18</v>
      </c>
    </row>
    <row r="73" spans="1:16" ht="15.75" customHeight="1" x14ac:dyDescent="0.2">
      <c r="A73" s="5" t="s">
        <v>155</v>
      </c>
      <c r="B73" s="5">
        <v>317</v>
      </c>
      <c r="C73" s="5">
        <v>3</v>
      </c>
      <c r="D73" s="37">
        <v>18</v>
      </c>
      <c r="E73" s="21" t="s">
        <v>139</v>
      </c>
      <c r="F73" s="21" t="s">
        <v>172</v>
      </c>
      <c r="G73" s="41">
        <v>6.4</v>
      </c>
      <c r="H73" s="11">
        <v>12.937000000000001</v>
      </c>
      <c r="I73" s="39">
        <v>57.36200025039787</v>
      </c>
      <c r="J73" s="10">
        <v>1.1000000000000001</v>
      </c>
      <c r="K73" s="10" t="s">
        <v>18</v>
      </c>
      <c r="L73" s="10">
        <v>3</v>
      </c>
      <c r="M73" s="10" t="s">
        <v>18</v>
      </c>
      <c r="N73" s="10">
        <v>0</v>
      </c>
      <c r="O73" s="11" t="s">
        <v>18</v>
      </c>
      <c r="P73" s="10" t="s">
        <v>18</v>
      </c>
    </row>
    <row r="74" spans="1:16" ht="15.75" customHeight="1" x14ac:dyDescent="0.2">
      <c r="A74" s="5" t="s">
        <v>155</v>
      </c>
      <c r="B74" s="5">
        <v>421</v>
      </c>
      <c r="C74" s="5">
        <v>4</v>
      </c>
      <c r="D74" s="37">
        <v>18</v>
      </c>
      <c r="E74" s="21" t="s">
        <v>139</v>
      </c>
      <c r="F74" s="21" t="s">
        <v>172</v>
      </c>
      <c r="G74" s="41">
        <v>6.4</v>
      </c>
      <c r="H74" s="11">
        <v>12.756</v>
      </c>
      <c r="I74" s="39">
        <v>61.110233362334235</v>
      </c>
      <c r="J74" s="10">
        <v>1</v>
      </c>
      <c r="K74" s="10" t="s">
        <v>18</v>
      </c>
      <c r="L74" s="10">
        <v>3.3</v>
      </c>
      <c r="M74" s="10" t="s">
        <v>18</v>
      </c>
      <c r="N74" s="10">
        <v>1</v>
      </c>
      <c r="O74" s="11" t="s">
        <v>18</v>
      </c>
      <c r="P74" s="10" t="s">
        <v>18</v>
      </c>
    </row>
    <row r="75" spans="1:16" ht="15.75" customHeight="1" x14ac:dyDescent="0.2">
      <c r="A75" s="5" t="s">
        <v>155</v>
      </c>
      <c r="B75" s="5">
        <v>101</v>
      </c>
      <c r="C75" s="5">
        <v>1</v>
      </c>
      <c r="D75" s="37">
        <v>19</v>
      </c>
      <c r="E75" s="21" t="s">
        <v>173</v>
      </c>
      <c r="F75" s="21" t="s">
        <v>172</v>
      </c>
      <c r="G75" s="41" t="s">
        <v>174</v>
      </c>
      <c r="H75" s="11">
        <v>13.723100000000001</v>
      </c>
      <c r="I75" s="39">
        <v>60.521437425570284</v>
      </c>
      <c r="J75" s="10">
        <v>1.4</v>
      </c>
      <c r="K75" s="10" t="s">
        <v>18</v>
      </c>
      <c r="L75" s="10">
        <v>5.5</v>
      </c>
      <c r="M75" s="10" t="s">
        <v>18</v>
      </c>
      <c r="N75" s="10">
        <v>0</v>
      </c>
      <c r="O75" s="11" t="s">
        <v>18</v>
      </c>
      <c r="P75" s="10" t="s">
        <v>18</v>
      </c>
    </row>
    <row r="76" spans="1:16" ht="15.75" customHeight="1" x14ac:dyDescent="0.2">
      <c r="A76" s="5" t="s">
        <v>155</v>
      </c>
      <c r="B76" s="5">
        <v>218</v>
      </c>
      <c r="C76" s="5">
        <v>2</v>
      </c>
      <c r="D76" s="37">
        <v>19</v>
      </c>
      <c r="E76" s="21" t="s">
        <v>173</v>
      </c>
      <c r="F76" s="21" t="s">
        <v>172</v>
      </c>
      <c r="G76" s="41" t="s">
        <v>174</v>
      </c>
      <c r="H76" s="11">
        <v>13.056100000000001</v>
      </c>
      <c r="I76" s="39">
        <v>58.57832578376658</v>
      </c>
      <c r="J76" s="10">
        <v>0.8</v>
      </c>
      <c r="K76" s="10" t="s">
        <v>18</v>
      </c>
      <c r="L76" s="10">
        <v>2.7</v>
      </c>
      <c r="M76" s="10" t="s">
        <v>18</v>
      </c>
      <c r="N76" s="10">
        <v>0</v>
      </c>
      <c r="O76" s="11" t="s">
        <v>18</v>
      </c>
      <c r="P76" s="10" t="s">
        <v>18</v>
      </c>
    </row>
    <row r="77" spans="1:16" ht="15.75" customHeight="1" x14ac:dyDescent="0.2">
      <c r="A77" s="5" t="s">
        <v>155</v>
      </c>
      <c r="B77" s="5">
        <v>311</v>
      </c>
      <c r="C77" s="5">
        <v>3</v>
      </c>
      <c r="D77" s="37">
        <v>19</v>
      </c>
      <c r="E77" s="21" t="s">
        <v>173</v>
      </c>
      <c r="F77" s="21" t="s">
        <v>172</v>
      </c>
      <c r="G77" s="41" t="s">
        <v>174</v>
      </c>
      <c r="H77" s="11">
        <v>13.732699999999999</v>
      </c>
      <c r="I77" s="39">
        <v>61.002010500159152</v>
      </c>
      <c r="J77" s="10">
        <v>1.2</v>
      </c>
      <c r="K77" s="10" t="s">
        <v>18</v>
      </c>
      <c r="L77" s="10">
        <v>1.8</v>
      </c>
      <c r="M77" s="10" t="s">
        <v>18</v>
      </c>
      <c r="N77" s="10">
        <v>1</v>
      </c>
      <c r="O77" s="11" t="s">
        <v>18</v>
      </c>
      <c r="P77" s="10" t="s">
        <v>18</v>
      </c>
    </row>
    <row r="78" spans="1:16" ht="15.75" customHeight="1" x14ac:dyDescent="0.2">
      <c r="A78" s="5" t="s">
        <v>155</v>
      </c>
      <c r="B78" s="5">
        <v>424</v>
      </c>
      <c r="C78" s="5">
        <v>4</v>
      </c>
      <c r="D78" s="37">
        <v>19</v>
      </c>
      <c r="E78" s="21" t="s">
        <v>173</v>
      </c>
      <c r="F78" s="21" t="s">
        <v>172</v>
      </c>
      <c r="G78" s="41" t="s">
        <v>174</v>
      </c>
      <c r="H78" s="11">
        <v>13.1534</v>
      </c>
      <c r="I78" s="39">
        <v>62.615799657931021</v>
      </c>
      <c r="J78" s="10">
        <v>0.4</v>
      </c>
      <c r="K78" s="10" t="s">
        <v>18</v>
      </c>
      <c r="L78" s="10">
        <v>2.1</v>
      </c>
      <c r="M78" s="10" t="s">
        <v>18</v>
      </c>
      <c r="N78" s="10">
        <v>2</v>
      </c>
      <c r="O78" s="11" t="s">
        <v>18</v>
      </c>
      <c r="P78" s="10" t="s">
        <v>18</v>
      </c>
    </row>
    <row r="79" spans="1:16" ht="15.75" customHeight="1" x14ac:dyDescent="0.2">
      <c r="A79" s="5" t="s">
        <v>155</v>
      </c>
      <c r="B79" s="5">
        <v>117</v>
      </c>
      <c r="C79" s="5">
        <v>1</v>
      </c>
      <c r="D79" s="37">
        <v>20</v>
      </c>
      <c r="E79" s="21" t="s">
        <v>129</v>
      </c>
      <c r="F79" s="21" t="s">
        <v>130</v>
      </c>
      <c r="G79" s="41">
        <v>5</v>
      </c>
      <c r="H79" s="11">
        <v>13.900699999999999</v>
      </c>
      <c r="I79" s="39">
        <v>59.910496473209562</v>
      </c>
      <c r="J79" s="10">
        <v>1</v>
      </c>
      <c r="K79" s="10" t="s">
        <v>18</v>
      </c>
      <c r="L79" s="10">
        <v>1.5</v>
      </c>
      <c r="M79" s="10" t="s">
        <v>18</v>
      </c>
      <c r="N79" s="10">
        <v>1</v>
      </c>
      <c r="O79" s="11" t="s">
        <v>18</v>
      </c>
      <c r="P79" s="10" t="s">
        <v>18</v>
      </c>
    </row>
    <row r="80" spans="1:16" ht="15.75" customHeight="1" x14ac:dyDescent="0.2">
      <c r="A80" s="5" t="s">
        <v>155</v>
      </c>
      <c r="B80" s="5">
        <v>223</v>
      </c>
      <c r="C80" s="5">
        <v>2</v>
      </c>
      <c r="D80" s="37">
        <v>20</v>
      </c>
      <c r="E80" s="21" t="s">
        <v>129</v>
      </c>
      <c r="F80" s="21" t="s">
        <v>130</v>
      </c>
      <c r="G80" s="41">
        <v>5</v>
      </c>
      <c r="H80" s="11">
        <v>13.266499999999999</v>
      </c>
      <c r="I80" s="39">
        <v>57.278527325198944</v>
      </c>
      <c r="J80" s="10">
        <v>0.6</v>
      </c>
      <c r="K80" s="10" t="s">
        <v>18</v>
      </c>
      <c r="L80" s="10">
        <v>2.4</v>
      </c>
      <c r="M80" s="10" t="s">
        <v>18</v>
      </c>
      <c r="N80" s="10">
        <v>2</v>
      </c>
      <c r="O80" s="11" t="s">
        <v>18</v>
      </c>
      <c r="P80" s="10" t="s">
        <v>18</v>
      </c>
    </row>
    <row r="81" spans="1:16" ht="15.75" customHeight="1" x14ac:dyDescent="0.2">
      <c r="A81" s="5" t="s">
        <v>155</v>
      </c>
      <c r="B81" s="5">
        <v>302</v>
      </c>
      <c r="C81" s="5">
        <v>3</v>
      </c>
      <c r="D81" s="37">
        <v>20</v>
      </c>
      <c r="E81" s="21" t="s">
        <v>129</v>
      </c>
      <c r="F81" s="21" t="s">
        <v>130</v>
      </c>
      <c r="G81" s="41">
        <v>5</v>
      </c>
      <c r="H81" s="11">
        <v>13.586599999999999</v>
      </c>
      <c r="I81" s="39">
        <v>60.262183814111403</v>
      </c>
      <c r="J81" s="10">
        <v>1.2</v>
      </c>
      <c r="K81" s="10" t="s">
        <v>18</v>
      </c>
      <c r="L81" s="10">
        <v>1</v>
      </c>
      <c r="M81" s="10" t="s">
        <v>18</v>
      </c>
      <c r="N81" s="10">
        <v>0</v>
      </c>
      <c r="O81" s="11" t="s">
        <v>18</v>
      </c>
      <c r="P81" s="10" t="s">
        <v>18</v>
      </c>
    </row>
    <row r="82" spans="1:16" ht="15.75" customHeight="1" x14ac:dyDescent="0.2">
      <c r="A82" s="5" t="s">
        <v>155</v>
      </c>
      <c r="B82" s="5">
        <v>415</v>
      </c>
      <c r="C82" s="5">
        <v>4</v>
      </c>
      <c r="D82" s="37">
        <v>20</v>
      </c>
      <c r="E82" s="21" t="s">
        <v>129</v>
      </c>
      <c r="F82" s="21" t="s">
        <v>130</v>
      </c>
      <c r="G82" s="41">
        <v>5</v>
      </c>
      <c r="H82" s="11">
        <v>13.9352</v>
      </c>
      <c r="I82" s="39">
        <v>54.45029969485411</v>
      </c>
      <c r="J82" s="10">
        <v>2</v>
      </c>
      <c r="K82" s="10" t="s">
        <v>18</v>
      </c>
      <c r="L82" s="10">
        <v>2.6</v>
      </c>
      <c r="M82" s="10" t="s">
        <v>18</v>
      </c>
      <c r="N82" s="10">
        <v>0</v>
      </c>
      <c r="O82" s="11" t="s">
        <v>18</v>
      </c>
      <c r="P82" s="10" t="s">
        <v>18</v>
      </c>
    </row>
    <row r="83" spans="1:16" ht="15.75" customHeight="1" x14ac:dyDescent="0.2">
      <c r="A83" s="5" t="s">
        <v>155</v>
      </c>
      <c r="B83" s="5">
        <v>118</v>
      </c>
      <c r="C83" s="5">
        <v>1</v>
      </c>
      <c r="D83" s="37">
        <v>21</v>
      </c>
      <c r="E83" s="21" t="s">
        <v>146</v>
      </c>
      <c r="F83" s="21" t="s">
        <v>91</v>
      </c>
      <c r="G83" s="41">
        <v>10.5</v>
      </c>
      <c r="H83" s="11">
        <v>13.0784</v>
      </c>
      <c r="I83" s="39">
        <v>61.464684253368688</v>
      </c>
      <c r="J83" s="10">
        <v>1</v>
      </c>
      <c r="K83" s="10" t="s">
        <v>18</v>
      </c>
      <c r="L83" s="10">
        <v>1.4</v>
      </c>
      <c r="M83" s="10" t="s">
        <v>18</v>
      </c>
      <c r="N83" s="10">
        <v>2</v>
      </c>
      <c r="O83" s="11" t="s">
        <v>18</v>
      </c>
      <c r="P83" s="10" t="s">
        <v>18</v>
      </c>
    </row>
    <row r="84" spans="1:16" ht="15.75" customHeight="1" x14ac:dyDescent="0.2">
      <c r="A84" s="5" t="s">
        <v>155</v>
      </c>
      <c r="B84" s="5">
        <v>202</v>
      </c>
      <c r="C84" s="5">
        <v>2</v>
      </c>
      <c r="D84" s="37">
        <v>21</v>
      </c>
      <c r="E84" s="21" t="s">
        <v>146</v>
      </c>
      <c r="F84" s="21" t="s">
        <v>91</v>
      </c>
      <c r="G84" s="41">
        <v>10.5</v>
      </c>
      <c r="H84" s="11">
        <v>13.8965</v>
      </c>
      <c r="I84" s="39">
        <v>59.692336233421756</v>
      </c>
      <c r="J84" s="10">
        <v>1.1000000000000001</v>
      </c>
      <c r="K84" s="10" t="s">
        <v>18</v>
      </c>
      <c r="L84" s="10">
        <v>2.2999999999999998</v>
      </c>
      <c r="M84" s="10" t="s">
        <v>18</v>
      </c>
      <c r="N84" s="10">
        <v>0</v>
      </c>
      <c r="O84" s="11" t="s">
        <v>18</v>
      </c>
      <c r="P84" s="10" t="s">
        <v>18</v>
      </c>
    </row>
    <row r="85" spans="1:16" ht="15.75" customHeight="1" x14ac:dyDescent="0.2">
      <c r="A85" s="5" t="s">
        <v>155</v>
      </c>
      <c r="B85" s="5">
        <v>308</v>
      </c>
      <c r="C85" s="5">
        <v>3</v>
      </c>
      <c r="D85" s="37">
        <v>21</v>
      </c>
      <c r="E85" s="21" t="s">
        <v>146</v>
      </c>
      <c r="F85" s="21" t="s">
        <v>91</v>
      </c>
      <c r="G85" s="41">
        <v>10.5</v>
      </c>
      <c r="H85" s="11">
        <v>14.163599999999999</v>
      </c>
      <c r="I85" s="39">
        <v>60.080197760000004</v>
      </c>
      <c r="J85" s="10">
        <v>1.6</v>
      </c>
      <c r="K85" s="10" t="s">
        <v>18</v>
      </c>
      <c r="L85" s="10">
        <v>1.2</v>
      </c>
      <c r="M85" s="10" t="s">
        <v>18</v>
      </c>
      <c r="N85" s="10">
        <v>0</v>
      </c>
      <c r="O85" s="11" t="s">
        <v>18</v>
      </c>
      <c r="P85" s="10" t="s">
        <v>18</v>
      </c>
    </row>
    <row r="86" spans="1:16" ht="15.75" customHeight="1" x14ac:dyDescent="0.2">
      <c r="A86" s="5" t="s">
        <v>155</v>
      </c>
      <c r="B86" s="5">
        <v>409</v>
      </c>
      <c r="C86" s="5">
        <v>4</v>
      </c>
      <c r="D86" s="37">
        <v>21</v>
      </c>
      <c r="E86" s="21" t="s">
        <v>146</v>
      </c>
      <c r="F86" s="21" t="s">
        <v>91</v>
      </c>
      <c r="G86" s="41">
        <v>10.5</v>
      </c>
      <c r="H86" s="11">
        <v>14.0159</v>
      </c>
      <c r="I86" s="39">
        <v>55.944676578037132</v>
      </c>
      <c r="J86" s="10">
        <v>2.7</v>
      </c>
      <c r="K86" s="10" t="s">
        <v>18</v>
      </c>
      <c r="L86" s="10">
        <v>2.6</v>
      </c>
      <c r="M86" s="10" t="s">
        <v>18</v>
      </c>
      <c r="N86" s="10">
        <v>1</v>
      </c>
      <c r="O86" s="11" t="s">
        <v>18</v>
      </c>
      <c r="P86" s="10" t="s">
        <v>18</v>
      </c>
    </row>
    <row r="87" spans="1:16" ht="15.75" customHeight="1" x14ac:dyDescent="0.2">
      <c r="A87" s="5" t="s">
        <v>155</v>
      </c>
      <c r="B87" s="5">
        <v>119</v>
      </c>
      <c r="C87" s="5">
        <v>1</v>
      </c>
      <c r="D87" s="37">
        <v>22</v>
      </c>
      <c r="E87" s="21" t="s">
        <v>131</v>
      </c>
      <c r="F87" s="21" t="s">
        <v>91</v>
      </c>
      <c r="G87" s="41">
        <v>14</v>
      </c>
      <c r="H87" s="11">
        <v>13.4017</v>
      </c>
      <c r="I87" s="39">
        <v>63.326189849124667</v>
      </c>
      <c r="J87" s="10">
        <v>1</v>
      </c>
      <c r="K87" s="10" t="s">
        <v>18</v>
      </c>
      <c r="L87" s="10">
        <v>2.1</v>
      </c>
      <c r="M87" s="10" t="s">
        <v>18</v>
      </c>
      <c r="N87" s="10">
        <v>2</v>
      </c>
      <c r="O87" s="11" t="s">
        <v>18</v>
      </c>
      <c r="P87" s="10" t="s">
        <v>18</v>
      </c>
    </row>
    <row r="88" spans="1:16" ht="15.75" customHeight="1" x14ac:dyDescent="0.2">
      <c r="A88" s="5" t="s">
        <v>155</v>
      </c>
      <c r="B88" s="5">
        <v>201</v>
      </c>
      <c r="C88" s="5">
        <v>2</v>
      </c>
      <c r="D88" s="37">
        <v>22</v>
      </c>
      <c r="E88" s="21" t="s">
        <v>131</v>
      </c>
      <c r="F88" s="21" t="s">
        <v>91</v>
      </c>
      <c r="G88" s="41">
        <v>14</v>
      </c>
      <c r="H88" s="11">
        <v>13.7498</v>
      </c>
      <c r="I88" s="39">
        <v>58.686740859416453</v>
      </c>
      <c r="J88" s="10">
        <v>1.7</v>
      </c>
      <c r="K88" s="10" t="s">
        <v>18</v>
      </c>
      <c r="L88" s="10">
        <v>3.4</v>
      </c>
      <c r="M88" s="10" t="s">
        <v>18</v>
      </c>
      <c r="N88" s="10">
        <v>2</v>
      </c>
      <c r="O88" s="11" t="s">
        <v>18</v>
      </c>
      <c r="P88" s="10" t="s">
        <v>18</v>
      </c>
    </row>
    <row r="89" spans="1:16" ht="15.75" customHeight="1" x14ac:dyDescent="0.2">
      <c r="A89" s="5" t="s">
        <v>155</v>
      </c>
      <c r="B89" s="5">
        <v>303</v>
      </c>
      <c r="C89" s="5">
        <v>3</v>
      </c>
      <c r="D89" s="37">
        <v>22</v>
      </c>
      <c r="E89" s="21" t="s">
        <v>131</v>
      </c>
      <c r="F89" s="21" t="s">
        <v>91</v>
      </c>
      <c r="G89" s="41">
        <v>14</v>
      </c>
      <c r="H89" s="11">
        <v>14.072700000000001</v>
      </c>
      <c r="I89" s="39">
        <v>57.231502090610093</v>
      </c>
      <c r="J89" s="10">
        <v>1.4</v>
      </c>
      <c r="K89" s="10" t="s">
        <v>18</v>
      </c>
      <c r="L89" s="10">
        <v>2.1</v>
      </c>
      <c r="M89" s="10" t="s">
        <v>18</v>
      </c>
      <c r="N89" s="10">
        <v>4</v>
      </c>
      <c r="O89" s="11" t="s">
        <v>18</v>
      </c>
      <c r="P89" s="10" t="s">
        <v>18</v>
      </c>
    </row>
    <row r="90" spans="1:16" ht="15.75" customHeight="1" x14ac:dyDescent="0.2">
      <c r="A90" s="5" t="s">
        <v>155</v>
      </c>
      <c r="B90" s="5">
        <v>406</v>
      </c>
      <c r="C90" s="5">
        <v>4</v>
      </c>
      <c r="D90" s="37">
        <v>22</v>
      </c>
      <c r="E90" s="21" t="s">
        <v>131</v>
      </c>
      <c r="F90" s="21" t="s">
        <v>91</v>
      </c>
      <c r="G90" s="41">
        <v>14</v>
      </c>
      <c r="H90" s="11">
        <v>13.314299999999999</v>
      </c>
      <c r="I90" s="39">
        <v>58.448879431724137</v>
      </c>
      <c r="J90" s="10">
        <v>0.8</v>
      </c>
      <c r="K90" s="10" t="s">
        <v>18</v>
      </c>
      <c r="L90" s="10">
        <v>2.2000000000000002</v>
      </c>
      <c r="M90" s="10" t="s">
        <v>18</v>
      </c>
      <c r="N90" s="10">
        <v>0</v>
      </c>
      <c r="O90" s="11" t="s">
        <v>18</v>
      </c>
      <c r="P90" s="10" t="s">
        <v>18</v>
      </c>
    </row>
    <row r="91" spans="1:16" ht="15.75" customHeight="1" x14ac:dyDescent="0.2">
      <c r="A91" s="5" t="s">
        <v>155</v>
      </c>
      <c r="B91" s="5">
        <v>103</v>
      </c>
      <c r="C91" s="5">
        <v>1</v>
      </c>
      <c r="D91" s="37">
        <v>23</v>
      </c>
      <c r="E91" s="21" t="s">
        <v>175</v>
      </c>
      <c r="F91" s="21" t="s">
        <v>44</v>
      </c>
      <c r="G91" s="41">
        <v>2</v>
      </c>
      <c r="H91" s="11">
        <v>14.028700000000001</v>
      </c>
      <c r="I91" s="39">
        <v>63.794809330503966</v>
      </c>
      <c r="J91" s="10">
        <v>2.9</v>
      </c>
      <c r="K91" s="10" t="s">
        <v>18</v>
      </c>
      <c r="L91" s="10">
        <v>2.9</v>
      </c>
      <c r="M91" s="10" t="s">
        <v>18</v>
      </c>
      <c r="N91" s="10">
        <v>0</v>
      </c>
      <c r="O91" s="11" t="s">
        <v>18</v>
      </c>
      <c r="P91" s="10" t="s">
        <v>18</v>
      </c>
    </row>
    <row r="92" spans="1:16" ht="15.75" customHeight="1" x14ac:dyDescent="0.2">
      <c r="A92" s="5" t="s">
        <v>155</v>
      </c>
      <c r="B92" s="5">
        <v>207</v>
      </c>
      <c r="C92" s="5">
        <v>2</v>
      </c>
      <c r="D92" s="37">
        <v>23</v>
      </c>
      <c r="E92" s="21" t="s">
        <v>175</v>
      </c>
      <c r="F92" s="21" t="s">
        <v>44</v>
      </c>
      <c r="G92" s="41">
        <v>2</v>
      </c>
      <c r="H92" s="11">
        <v>13.488</v>
      </c>
      <c r="I92" s="39">
        <v>58.598318039257293</v>
      </c>
      <c r="J92" s="10">
        <v>1.4</v>
      </c>
      <c r="K92" s="10" t="s">
        <v>18</v>
      </c>
      <c r="L92" s="10">
        <v>2.2999999999999998</v>
      </c>
      <c r="M92" s="10" t="s">
        <v>18</v>
      </c>
      <c r="N92" s="10">
        <v>0</v>
      </c>
      <c r="O92" s="11" t="s">
        <v>18</v>
      </c>
      <c r="P92" s="10" t="s">
        <v>18</v>
      </c>
    </row>
    <row r="93" spans="1:16" ht="15.75" customHeight="1" x14ac:dyDescent="0.2">
      <c r="A93" s="5" t="s">
        <v>155</v>
      </c>
      <c r="B93" s="5">
        <v>310</v>
      </c>
      <c r="C93" s="5">
        <v>3</v>
      </c>
      <c r="D93" s="37">
        <v>23</v>
      </c>
      <c r="E93" s="21" t="s">
        <v>175</v>
      </c>
      <c r="F93" s="21" t="s">
        <v>44</v>
      </c>
      <c r="G93" s="41">
        <v>2</v>
      </c>
      <c r="H93" s="11">
        <v>14.0504</v>
      </c>
      <c r="I93" s="39">
        <v>58.438067770397879</v>
      </c>
      <c r="J93" s="10">
        <v>1.4</v>
      </c>
      <c r="K93" s="10" t="s">
        <v>18</v>
      </c>
      <c r="L93" s="10">
        <v>2.8</v>
      </c>
      <c r="M93" s="10" t="s">
        <v>18</v>
      </c>
      <c r="N93" s="10">
        <v>2</v>
      </c>
      <c r="O93" s="11" t="s">
        <v>18</v>
      </c>
      <c r="P93" s="10" t="s">
        <v>18</v>
      </c>
    </row>
    <row r="94" spans="1:16" ht="15.75" customHeight="1" x14ac:dyDescent="0.2">
      <c r="A94" s="5" t="s">
        <v>155</v>
      </c>
      <c r="B94" s="5">
        <v>416</v>
      </c>
      <c r="C94" s="5">
        <v>4</v>
      </c>
      <c r="D94" s="37">
        <v>23</v>
      </c>
      <c r="E94" s="21" t="s">
        <v>175</v>
      </c>
      <c r="F94" s="21" t="s">
        <v>44</v>
      </c>
      <c r="G94" s="41">
        <v>2</v>
      </c>
      <c r="H94" s="11">
        <v>13.560699999999999</v>
      </c>
      <c r="I94" s="39">
        <v>61.523137382705578</v>
      </c>
      <c r="J94" s="10">
        <v>1.3</v>
      </c>
      <c r="K94" s="10" t="s">
        <v>18</v>
      </c>
      <c r="L94" s="10">
        <v>0.9</v>
      </c>
      <c r="M94" s="10" t="s">
        <v>18</v>
      </c>
      <c r="N94" s="10">
        <v>0</v>
      </c>
      <c r="O94" s="11" t="s">
        <v>18</v>
      </c>
      <c r="P94" s="10" t="s">
        <v>18</v>
      </c>
    </row>
    <row r="95" spans="1:16" ht="15.75" customHeight="1" x14ac:dyDescent="0.2">
      <c r="A95" s="5" t="s">
        <v>155</v>
      </c>
      <c r="B95" s="5">
        <v>104</v>
      </c>
      <c r="C95" s="5">
        <v>1</v>
      </c>
      <c r="D95" s="37">
        <v>24</v>
      </c>
      <c r="E95" s="21" t="s">
        <v>176</v>
      </c>
      <c r="F95" s="21" t="s">
        <v>44</v>
      </c>
      <c r="G95" s="41">
        <v>4</v>
      </c>
      <c r="H95" s="11">
        <v>13.827499999999999</v>
      </c>
      <c r="I95" s="39">
        <v>59.917179267904501</v>
      </c>
      <c r="J95" s="10">
        <v>0.7</v>
      </c>
      <c r="K95" s="10" t="s">
        <v>18</v>
      </c>
      <c r="L95" s="10">
        <v>2.1</v>
      </c>
      <c r="M95" s="10" t="s">
        <v>18</v>
      </c>
      <c r="N95" s="10">
        <v>2</v>
      </c>
      <c r="O95" s="11" t="s">
        <v>18</v>
      </c>
      <c r="P95" s="10" t="s">
        <v>18</v>
      </c>
    </row>
    <row r="96" spans="1:16" ht="15.75" customHeight="1" x14ac:dyDescent="0.2">
      <c r="A96" s="5" t="s">
        <v>155</v>
      </c>
      <c r="B96" s="5">
        <v>222</v>
      </c>
      <c r="C96" s="5">
        <v>2</v>
      </c>
      <c r="D96" s="37">
        <v>24</v>
      </c>
      <c r="E96" s="21" t="s">
        <v>176</v>
      </c>
      <c r="F96" s="21" t="s">
        <v>44</v>
      </c>
      <c r="G96" s="41">
        <v>4</v>
      </c>
      <c r="H96" s="11">
        <v>12.66</v>
      </c>
      <c r="I96" s="39">
        <v>59.697376509283821</v>
      </c>
      <c r="J96" s="10">
        <v>1.2</v>
      </c>
      <c r="K96" s="10" t="s">
        <v>18</v>
      </c>
      <c r="L96" s="10">
        <v>1.9</v>
      </c>
      <c r="M96" s="10" t="s">
        <v>18</v>
      </c>
      <c r="N96" s="10">
        <v>2</v>
      </c>
      <c r="O96" s="11" t="s">
        <v>18</v>
      </c>
      <c r="P96" s="10" t="s">
        <v>18</v>
      </c>
    </row>
    <row r="97" spans="1:16" ht="15.75" customHeight="1" x14ac:dyDescent="0.2">
      <c r="A97" s="5" t="s">
        <v>155</v>
      </c>
      <c r="B97" s="5">
        <v>322</v>
      </c>
      <c r="C97" s="5">
        <v>3</v>
      </c>
      <c r="D97" s="37">
        <v>24</v>
      </c>
      <c r="E97" s="21" t="s">
        <v>176</v>
      </c>
      <c r="F97" s="21" t="s">
        <v>44</v>
      </c>
      <c r="G97" s="41">
        <v>4</v>
      </c>
      <c r="H97" s="11">
        <v>12.549999999999999</v>
      </c>
      <c r="I97" s="39">
        <v>60.76053835543766</v>
      </c>
      <c r="J97" s="10">
        <v>1.6</v>
      </c>
      <c r="K97" s="10" t="s">
        <v>18</v>
      </c>
      <c r="L97" s="10">
        <v>1.5</v>
      </c>
      <c r="M97" s="10" t="s">
        <v>18</v>
      </c>
      <c r="N97" s="10">
        <v>0</v>
      </c>
      <c r="O97" s="11" t="s">
        <v>18</v>
      </c>
      <c r="P97" s="10" t="s">
        <v>18</v>
      </c>
    </row>
    <row r="98" spans="1:16" ht="15.75" customHeight="1" x14ac:dyDescent="0.2">
      <c r="A98" s="5" t="s">
        <v>155</v>
      </c>
      <c r="B98" s="5">
        <v>410</v>
      </c>
      <c r="C98" s="5">
        <v>4</v>
      </c>
      <c r="D98" s="37">
        <v>24</v>
      </c>
      <c r="E98" s="21" t="s">
        <v>176</v>
      </c>
      <c r="F98" s="21" t="s">
        <v>44</v>
      </c>
      <c r="G98" s="41">
        <v>4</v>
      </c>
      <c r="H98" s="11">
        <v>13.545900000000001</v>
      </c>
      <c r="I98" s="39">
        <v>60.867722453474798</v>
      </c>
      <c r="J98" s="10">
        <v>2.1</v>
      </c>
      <c r="K98" s="10" t="s">
        <v>18</v>
      </c>
      <c r="L98" s="10">
        <v>2.2000000000000002</v>
      </c>
      <c r="M98" s="10" t="s">
        <v>18</v>
      </c>
      <c r="N98" s="10">
        <v>1</v>
      </c>
      <c r="O98" s="11" t="s">
        <v>18</v>
      </c>
      <c r="P98" s="10" t="s">
        <v>18</v>
      </c>
    </row>
    <row r="99" spans="1:16" ht="15.75" customHeight="1" x14ac:dyDescent="0.2">
      <c r="A99" s="5" t="s">
        <v>155</v>
      </c>
      <c r="B99" s="5">
        <v>106</v>
      </c>
      <c r="C99" s="5">
        <v>1</v>
      </c>
      <c r="D99" s="37">
        <v>25</v>
      </c>
      <c r="E99" s="21" t="s">
        <v>177</v>
      </c>
      <c r="F99" s="21" t="s">
        <v>44</v>
      </c>
      <c r="G99" s="41" t="s">
        <v>158</v>
      </c>
      <c r="H99" s="11">
        <v>13.5387</v>
      </c>
      <c r="I99" s="39">
        <v>62.9596050138992</v>
      </c>
      <c r="J99" s="10">
        <v>0.2</v>
      </c>
      <c r="K99" s="10" t="s">
        <v>18</v>
      </c>
      <c r="L99" s="10">
        <v>1.9</v>
      </c>
      <c r="M99" s="10" t="s">
        <v>18</v>
      </c>
      <c r="N99" s="10">
        <v>1</v>
      </c>
      <c r="O99" s="11" t="s">
        <v>18</v>
      </c>
      <c r="P99" s="10" t="s">
        <v>18</v>
      </c>
    </row>
    <row r="100" spans="1:16" ht="15.75" customHeight="1" x14ac:dyDescent="0.2">
      <c r="A100" s="5" t="s">
        <v>155</v>
      </c>
      <c r="B100" s="5">
        <v>225</v>
      </c>
      <c r="C100" s="5">
        <v>2</v>
      </c>
      <c r="D100" s="37">
        <v>25</v>
      </c>
      <c r="E100" s="21" t="s">
        <v>177</v>
      </c>
      <c r="F100" s="21" t="s">
        <v>44</v>
      </c>
      <c r="G100" s="41" t="s">
        <v>158</v>
      </c>
      <c r="H100" s="11">
        <v>12.253</v>
      </c>
      <c r="I100" s="39">
        <v>61.011955429177725</v>
      </c>
      <c r="J100" s="10">
        <v>2.2000000000000002</v>
      </c>
      <c r="K100" s="10" t="s">
        <v>18</v>
      </c>
      <c r="L100" s="10">
        <v>3.1</v>
      </c>
      <c r="M100" s="10" t="s">
        <v>18</v>
      </c>
      <c r="N100" s="10">
        <v>0</v>
      </c>
      <c r="O100" s="11" t="s">
        <v>18</v>
      </c>
      <c r="P100" s="10" t="s">
        <v>18</v>
      </c>
    </row>
    <row r="101" spans="1:16" ht="15.75" customHeight="1" x14ac:dyDescent="0.2">
      <c r="A101" s="5" t="s">
        <v>155</v>
      </c>
      <c r="B101" s="5">
        <v>321</v>
      </c>
      <c r="C101" s="5">
        <v>3</v>
      </c>
      <c r="D101" s="37">
        <v>25</v>
      </c>
      <c r="E101" s="21" t="s">
        <v>177</v>
      </c>
      <c r="F101" s="21" t="s">
        <v>44</v>
      </c>
      <c r="G101" s="41" t="s">
        <v>158</v>
      </c>
      <c r="H101" s="11">
        <v>13.120100000000001</v>
      </c>
      <c r="I101" s="39">
        <v>56.616750196710875</v>
      </c>
      <c r="J101" s="10">
        <v>0.7</v>
      </c>
      <c r="K101" s="10" t="s">
        <v>18</v>
      </c>
      <c r="L101" s="10">
        <v>1.1000000000000001</v>
      </c>
      <c r="M101" s="10" t="s">
        <v>18</v>
      </c>
      <c r="N101" s="10">
        <v>1</v>
      </c>
      <c r="O101" s="11" t="s">
        <v>18</v>
      </c>
      <c r="P101" s="10" t="s">
        <v>18</v>
      </c>
    </row>
    <row r="102" spans="1:16" ht="15.75" customHeight="1" x14ac:dyDescent="0.2">
      <c r="A102" s="5" t="s">
        <v>155</v>
      </c>
      <c r="B102" s="5">
        <v>422</v>
      </c>
      <c r="C102" s="5">
        <v>4</v>
      </c>
      <c r="D102" s="37">
        <v>25</v>
      </c>
      <c r="E102" s="21" t="s">
        <v>177</v>
      </c>
      <c r="F102" s="21" t="s">
        <v>44</v>
      </c>
      <c r="G102" s="41" t="s">
        <v>158</v>
      </c>
      <c r="H102" s="11">
        <v>12.543999999999999</v>
      </c>
      <c r="I102" s="39">
        <v>62.785706304509283</v>
      </c>
      <c r="J102" s="10">
        <v>1.2</v>
      </c>
      <c r="K102" s="10" t="s">
        <v>18</v>
      </c>
      <c r="L102" s="10">
        <v>2.6</v>
      </c>
      <c r="M102" s="10" t="s">
        <v>18</v>
      </c>
      <c r="N102" s="10">
        <v>2</v>
      </c>
      <c r="O102" s="11" t="s">
        <v>18</v>
      </c>
      <c r="P102" s="10" t="s">
        <v>18</v>
      </c>
    </row>
    <row r="103" spans="1:16" ht="15.75" customHeight="1" x14ac:dyDescent="0.2">
      <c r="A103" s="5" t="s">
        <v>37</v>
      </c>
      <c r="B103" s="37">
        <v>118</v>
      </c>
      <c r="C103" s="37">
        <v>1</v>
      </c>
      <c r="D103" s="37">
        <v>1</v>
      </c>
      <c r="E103" s="5" t="s">
        <v>99</v>
      </c>
      <c r="F103" s="21" t="s">
        <v>30</v>
      </c>
      <c r="G103" s="38" t="s">
        <v>29</v>
      </c>
      <c r="H103" s="11">
        <v>15.423200000000001</v>
      </c>
      <c r="I103" s="39">
        <v>75.209554844827579</v>
      </c>
      <c r="J103" s="42">
        <v>1.9</v>
      </c>
      <c r="K103" s="10" t="s">
        <v>18</v>
      </c>
      <c r="L103" s="12">
        <v>2.5</v>
      </c>
      <c r="M103" s="10">
        <v>0.1</v>
      </c>
      <c r="N103" s="10">
        <v>4</v>
      </c>
      <c r="O103" s="11" t="s">
        <v>18</v>
      </c>
      <c r="P103" s="10" t="s">
        <v>18</v>
      </c>
    </row>
    <row r="104" spans="1:16" ht="15.75" customHeight="1" x14ac:dyDescent="0.2">
      <c r="A104" s="5" t="s">
        <v>37</v>
      </c>
      <c r="B104" s="37">
        <v>216</v>
      </c>
      <c r="C104" s="37">
        <v>2</v>
      </c>
      <c r="D104" s="37">
        <v>1</v>
      </c>
      <c r="E104" s="5" t="s">
        <v>99</v>
      </c>
      <c r="F104" s="21" t="s">
        <v>30</v>
      </c>
      <c r="G104" s="38" t="s">
        <v>29</v>
      </c>
      <c r="H104" s="11">
        <v>14.969999999999999</v>
      </c>
      <c r="I104" s="39">
        <v>72.06475754310344</v>
      </c>
      <c r="J104" s="42">
        <v>3.3</v>
      </c>
      <c r="K104" s="10" t="s">
        <v>18</v>
      </c>
      <c r="L104" s="12">
        <v>5.5</v>
      </c>
      <c r="M104" s="10">
        <v>0</v>
      </c>
      <c r="N104" s="10">
        <v>4</v>
      </c>
      <c r="O104" s="11" t="s">
        <v>18</v>
      </c>
      <c r="P104" s="10" t="s">
        <v>18</v>
      </c>
    </row>
    <row r="105" spans="1:16" ht="15.75" customHeight="1" x14ac:dyDescent="0.2">
      <c r="A105" s="5" t="s">
        <v>37</v>
      </c>
      <c r="B105" s="37">
        <v>307</v>
      </c>
      <c r="C105" s="37">
        <v>3</v>
      </c>
      <c r="D105" s="37">
        <v>1</v>
      </c>
      <c r="E105" s="5" t="s">
        <v>99</v>
      </c>
      <c r="F105" s="21" t="s">
        <v>30</v>
      </c>
      <c r="G105" s="38" t="s">
        <v>29</v>
      </c>
      <c r="H105" s="11">
        <v>14.5776</v>
      </c>
      <c r="I105" s="39">
        <v>80.060303399999995</v>
      </c>
      <c r="J105" s="42">
        <v>3.1</v>
      </c>
      <c r="K105" s="10" t="s">
        <v>18</v>
      </c>
      <c r="L105" s="12">
        <v>2</v>
      </c>
      <c r="M105" s="10">
        <v>2.2999999999999998</v>
      </c>
      <c r="N105" s="10">
        <v>10</v>
      </c>
      <c r="O105" s="11" t="s">
        <v>18</v>
      </c>
      <c r="P105" s="10" t="s">
        <v>18</v>
      </c>
    </row>
    <row r="106" spans="1:16" ht="15.75" customHeight="1" x14ac:dyDescent="0.2">
      <c r="A106" s="5" t="s">
        <v>37</v>
      </c>
      <c r="B106" s="37">
        <v>412</v>
      </c>
      <c r="C106" s="37">
        <v>4</v>
      </c>
      <c r="D106" s="37">
        <v>1</v>
      </c>
      <c r="E106" s="5" t="s">
        <v>99</v>
      </c>
      <c r="F106" s="21" t="s">
        <v>30</v>
      </c>
      <c r="G106" s="38" t="s">
        <v>29</v>
      </c>
      <c r="H106" s="11">
        <v>14.24</v>
      </c>
      <c r="I106" s="39">
        <v>79.526874482758615</v>
      </c>
      <c r="J106" s="42">
        <v>0.7</v>
      </c>
      <c r="K106" s="10" t="s">
        <v>18</v>
      </c>
      <c r="L106" s="12">
        <v>10</v>
      </c>
      <c r="M106" s="10">
        <v>0.2</v>
      </c>
      <c r="N106" s="10">
        <v>15</v>
      </c>
      <c r="O106" s="11" t="s">
        <v>18</v>
      </c>
      <c r="P106" s="10" t="s">
        <v>18</v>
      </c>
    </row>
    <row r="107" spans="1:16" ht="15.75" customHeight="1" x14ac:dyDescent="0.2">
      <c r="A107" s="5" t="s">
        <v>37</v>
      </c>
      <c r="B107" s="37">
        <v>119</v>
      </c>
      <c r="C107" s="37">
        <v>1</v>
      </c>
      <c r="D107" s="37">
        <v>2</v>
      </c>
      <c r="E107" s="27" t="s">
        <v>109</v>
      </c>
      <c r="F107" s="27" t="s">
        <v>32</v>
      </c>
      <c r="G107" s="40">
        <v>4</v>
      </c>
      <c r="H107" s="11">
        <v>15.661899999999999</v>
      </c>
      <c r="I107" s="39">
        <v>84.102534962068958</v>
      </c>
      <c r="J107" s="42">
        <v>1.8</v>
      </c>
      <c r="K107" s="10" t="s">
        <v>18</v>
      </c>
      <c r="L107" s="12">
        <v>0.5</v>
      </c>
      <c r="M107" s="10">
        <v>0</v>
      </c>
      <c r="N107" s="10">
        <v>4</v>
      </c>
      <c r="O107" s="11" t="s">
        <v>18</v>
      </c>
      <c r="P107" s="10" t="s">
        <v>18</v>
      </c>
    </row>
    <row r="108" spans="1:16" ht="15.75" customHeight="1" x14ac:dyDescent="0.2">
      <c r="A108" s="5" t="s">
        <v>37</v>
      </c>
      <c r="B108" s="37">
        <v>209</v>
      </c>
      <c r="C108" s="37">
        <v>2</v>
      </c>
      <c r="D108" s="37">
        <v>2</v>
      </c>
      <c r="E108" s="27" t="s">
        <v>109</v>
      </c>
      <c r="F108" s="27" t="s">
        <v>32</v>
      </c>
      <c r="G108" s="40">
        <v>4</v>
      </c>
      <c r="H108" s="11">
        <v>15.2964</v>
      </c>
      <c r="I108" s="39">
        <v>78.591432036206882</v>
      </c>
      <c r="J108" s="42">
        <v>1.8</v>
      </c>
      <c r="K108" s="10" t="s">
        <v>18</v>
      </c>
      <c r="L108" s="12">
        <v>4</v>
      </c>
      <c r="M108" s="10">
        <v>0</v>
      </c>
      <c r="N108" s="10">
        <v>14</v>
      </c>
      <c r="O108" s="11" t="s">
        <v>18</v>
      </c>
      <c r="P108" s="10" t="s">
        <v>18</v>
      </c>
    </row>
    <row r="109" spans="1:16" ht="15.75" customHeight="1" x14ac:dyDescent="0.2">
      <c r="A109" s="5" t="s">
        <v>37</v>
      </c>
      <c r="B109" s="37">
        <v>322</v>
      </c>
      <c r="C109" s="37">
        <v>3</v>
      </c>
      <c r="D109" s="37">
        <v>2</v>
      </c>
      <c r="E109" s="27" t="s">
        <v>109</v>
      </c>
      <c r="F109" s="27" t="s">
        <v>32</v>
      </c>
      <c r="G109" s="40">
        <v>4</v>
      </c>
      <c r="H109" s="11">
        <v>14.332800000000001</v>
      </c>
      <c r="I109" s="39">
        <v>67.824051558620681</v>
      </c>
      <c r="J109" s="42">
        <v>2</v>
      </c>
      <c r="K109" s="10" t="s">
        <v>18</v>
      </c>
      <c r="L109" s="12">
        <v>3.5</v>
      </c>
      <c r="M109" s="10">
        <v>0.2</v>
      </c>
      <c r="N109" s="10">
        <v>12</v>
      </c>
      <c r="O109" s="11" t="s">
        <v>18</v>
      </c>
      <c r="P109" s="10" t="s">
        <v>18</v>
      </c>
    </row>
    <row r="110" spans="1:16" ht="15.75" customHeight="1" x14ac:dyDescent="0.2">
      <c r="A110" s="5" t="s">
        <v>37</v>
      </c>
      <c r="B110" s="37">
        <v>408</v>
      </c>
      <c r="C110" s="37">
        <v>4</v>
      </c>
      <c r="D110" s="37">
        <v>2</v>
      </c>
      <c r="E110" s="27" t="s">
        <v>109</v>
      </c>
      <c r="F110" s="27" t="s">
        <v>32</v>
      </c>
      <c r="G110" s="40">
        <v>4</v>
      </c>
      <c r="H110" s="11">
        <v>14.279199999999999</v>
      </c>
      <c r="I110" s="39">
        <v>75.913897096551722</v>
      </c>
      <c r="J110" s="42">
        <v>1.7</v>
      </c>
      <c r="K110" s="10" t="s">
        <v>18</v>
      </c>
      <c r="L110" s="12">
        <v>1</v>
      </c>
      <c r="M110" s="10">
        <v>0.3</v>
      </c>
      <c r="N110" s="10">
        <v>14</v>
      </c>
      <c r="O110" s="11" t="s">
        <v>18</v>
      </c>
      <c r="P110" s="10" t="s">
        <v>18</v>
      </c>
    </row>
    <row r="111" spans="1:16" ht="15.75" customHeight="1" x14ac:dyDescent="0.2">
      <c r="A111" s="5" t="s">
        <v>37</v>
      </c>
      <c r="B111" s="37">
        <v>111</v>
      </c>
      <c r="C111" s="37">
        <v>1</v>
      </c>
      <c r="D111" s="37">
        <v>3</v>
      </c>
      <c r="E111" s="27" t="s">
        <v>115</v>
      </c>
      <c r="F111" s="27" t="s">
        <v>32</v>
      </c>
      <c r="G111" s="40" t="s">
        <v>156</v>
      </c>
      <c r="H111" s="11">
        <v>15.670500000000001</v>
      </c>
      <c r="I111" s="39">
        <v>81.015205254310345</v>
      </c>
      <c r="J111" s="42">
        <v>1.7</v>
      </c>
      <c r="K111" s="10" t="s">
        <v>18</v>
      </c>
      <c r="L111" s="12">
        <v>3.5</v>
      </c>
      <c r="M111" s="10">
        <v>0.1</v>
      </c>
      <c r="N111" s="10">
        <v>13</v>
      </c>
      <c r="O111" s="11" t="s">
        <v>18</v>
      </c>
      <c r="P111" s="10" t="s">
        <v>18</v>
      </c>
    </row>
    <row r="112" spans="1:16" ht="15.75" customHeight="1" x14ac:dyDescent="0.2">
      <c r="A112" s="5" t="s">
        <v>37</v>
      </c>
      <c r="B112" s="37">
        <v>201</v>
      </c>
      <c r="C112" s="37">
        <v>2</v>
      </c>
      <c r="D112" s="37">
        <v>3</v>
      </c>
      <c r="E112" s="27" t="s">
        <v>115</v>
      </c>
      <c r="F112" s="27" t="s">
        <v>32</v>
      </c>
      <c r="G112" s="40" t="s">
        <v>156</v>
      </c>
      <c r="H112" s="11">
        <v>15.748900000000001</v>
      </c>
      <c r="I112" s="39">
        <v>79.665588621982764</v>
      </c>
      <c r="J112" s="42">
        <v>3</v>
      </c>
      <c r="K112" s="10" t="s">
        <v>18</v>
      </c>
      <c r="L112" s="12">
        <v>4.0999999999999996</v>
      </c>
      <c r="M112" s="10">
        <v>0</v>
      </c>
      <c r="N112" s="10">
        <v>8</v>
      </c>
      <c r="O112" s="11" t="s">
        <v>18</v>
      </c>
      <c r="P112" s="10" t="s">
        <v>18</v>
      </c>
    </row>
    <row r="113" spans="1:16" ht="15.75" customHeight="1" x14ac:dyDescent="0.2">
      <c r="A113" s="5" t="s">
        <v>37</v>
      </c>
      <c r="B113" s="37">
        <v>321</v>
      </c>
      <c r="C113" s="37">
        <v>3</v>
      </c>
      <c r="D113" s="37">
        <v>3</v>
      </c>
      <c r="E113" s="27" t="s">
        <v>115</v>
      </c>
      <c r="F113" s="27" t="s">
        <v>32</v>
      </c>
      <c r="G113" s="40" t="s">
        <v>156</v>
      </c>
      <c r="H113" s="11">
        <v>14.5076</v>
      </c>
      <c r="I113" s="39">
        <v>62.201248525862063</v>
      </c>
      <c r="J113" s="42">
        <v>3</v>
      </c>
      <c r="K113" s="10" t="s">
        <v>18</v>
      </c>
      <c r="L113" s="12">
        <v>4.5</v>
      </c>
      <c r="M113" s="10">
        <v>0.1</v>
      </c>
      <c r="N113" s="10">
        <v>7</v>
      </c>
      <c r="O113" s="11" t="s">
        <v>18</v>
      </c>
      <c r="P113" s="10" t="s">
        <v>18</v>
      </c>
    </row>
    <row r="114" spans="1:16" ht="15.75" customHeight="1" x14ac:dyDescent="0.2">
      <c r="A114" s="5" t="s">
        <v>37</v>
      </c>
      <c r="B114" s="37">
        <v>417</v>
      </c>
      <c r="C114" s="37">
        <v>4</v>
      </c>
      <c r="D114" s="37">
        <v>3</v>
      </c>
      <c r="E114" s="27" t="s">
        <v>115</v>
      </c>
      <c r="F114" s="27" t="s">
        <v>32</v>
      </c>
      <c r="G114" s="40" t="s">
        <v>156</v>
      </c>
      <c r="H114" s="11">
        <v>14.536399999999999</v>
      </c>
      <c r="I114" s="39">
        <v>81.569848913793095</v>
      </c>
      <c r="J114" s="42">
        <v>3.3</v>
      </c>
      <c r="K114" s="10" t="s">
        <v>18</v>
      </c>
      <c r="L114" s="12">
        <v>11.5</v>
      </c>
      <c r="M114" s="10">
        <v>0</v>
      </c>
      <c r="N114" s="10">
        <v>22</v>
      </c>
      <c r="O114" s="11" t="s">
        <v>18</v>
      </c>
      <c r="P114" s="10" t="s">
        <v>18</v>
      </c>
    </row>
    <row r="115" spans="1:16" ht="15.75" customHeight="1" x14ac:dyDescent="0.2">
      <c r="A115" s="5" t="s">
        <v>37</v>
      </c>
      <c r="B115" s="37">
        <v>109</v>
      </c>
      <c r="C115" s="37">
        <v>1</v>
      </c>
      <c r="D115" s="37">
        <v>4</v>
      </c>
      <c r="E115" s="27" t="s">
        <v>178</v>
      </c>
      <c r="F115" s="27" t="s">
        <v>32</v>
      </c>
      <c r="G115" s="41" t="s">
        <v>158</v>
      </c>
      <c r="H115" s="11">
        <v>15.5844</v>
      </c>
      <c r="I115" s="39">
        <v>80.921812968965511</v>
      </c>
      <c r="J115" s="42">
        <v>1.3</v>
      </c>
      <c r="K115" s="10" t="s">
        <v>18</v>
      </c>
      <c r="L115" s="12">
        <v>5</v>
      </c>
      <c r="M115" s="10">
        <v>0.1</v>
      </c>
      <c r="N115" s="10">
        <v>28</v>
      </c>
      <c r="O115" s="11" t="s">
        <v>18</v>
      </c>
      <c r="P115" s="10" t="s">
        <v>18</v>
      </c>
    </row>
    <row r="116" spans="1:16" ht="15.75" customHeight="1" x14ac:dyDescent="0.2">
      <c r="A116" s="5" t="s">
        <v>37</v>
      </c>
      <c r="B116" s="37">
        <v>214</v>
      </c>
      <c r="C116" s="37">
        <v>2</v>
      </c>
      <c r="D116" s="37">
        <v>4</v>
      </c>
      <c r="E116" s="27" t="s">
        <v>178</v>
      </c>
      <c r="F116" s="27" t="s">
        <v>32</v>
      </c>
      <c r="G116" s="41" t="s">
        <v>158</v>
      </c>
      <c r="H116" s="11">
        <v>14.950800000000001</v>
      </c>
      <c r="I116" s="39">
        <v>74.032762460344841</v>
      </c>
      <c r="J116" s="42">
        <v>2.1</v>
      </c>
      <c r="K116" s="10" t="s">
        <v>18</v>
      </c>
      <c r="L116" s="12">
        <v>7</v>
      </c>
      <c r="M116" s="10">
        <v>0.1</v>
      </c>
      <c r="N116" s="10">
        <v>3</v>
      </c>
      <c r="O116" s="11" t="s">
        <v>18</v>
      </c>
      <c r="P116" s="10" t="s">
        <v>18</v>
      </c>
    </row>
    <row r="117" spans="1:16" ht="15.75" customHeight="1" x14ac:dyDescent="0.2">
      <c r="A117" s="5" t="s">
        <v>37</v>
      </c>
      <c r="B117" s="37">
        <v>302</v>
      </c>
      <c r="C117" s="37">
        <v>3</v>
      </c>
      <c r="D117" s="37">
        <v>4</v>
      </c>
      <c r="E117" s="27" t="s">
        <v>178</v>
      </c>
      <c r="F117" s="27" t="s">
        <v>32</v>
      </c>
      <c r="G117" s="41" t="s">
        <v>158</v>
      </c>
      <c r="H117" s="11">
        <v>15.063600000000001</v>
      </c>
      <c r="I117" s="39">
        <v>72.118325703448292</v>
      </c>
      <c r="J117" s="42">
        <v>1.4</v>
      </c>
      <c r="K117" s="10" t="s">
        <v>18</v>
      </c>
      <c r="L117" s="12">
        <v>15</v>
      </c>
      <c r="M117" s="10">
        <v>0</v>
      </c>
      <c r="N117" s="10">
        <v>10</v>
      </c>
      <c r="O117" s="11" t="s">
        <v>18</v>
      </c>
      <c r="P117" s="10" t="s">
        <v>18</v>
      </c>
    </row>
    <row r="118" spans="1:16" ht="15.75" customHeight="1" x14ac:dyDescent="0.2">
      <c r="A118" s="5" t="s">
        <v>37</v>
      </c>
      <c r="B118" s="37">
        <v>420</v>
      </c>
      <c r="C118" s="37">
        <v>4</v>
      </c>
      <c r="D118" s="37">
        <v>4</v>
      </c>
      <c r="E118" s="27" t="s">
        <v>178</v>
      </c>
      <c r="F118" s="27" t="s">
        <v>32</v>
      </c>
      <c r="G118" s="41" t="s">
        <v>158</v>
      </c>
      <c r="H118" s="11">
        <v>14.1684</v>
      </c>
      <c r="I118" s="39">
        <v>74.087099387931019</v>
      </c>
      <c r="J118" s="42">
        <v>1.5</v>
      </c>
      <c r="K118" s="10" t="s">
        <v>18</v>
      </c>
      <c r="L118" s="12">
        <v>9.5</v>
      </c>
      <c r="M118" s="10">
        <v>0</v>
      </c>
      <c r="N118" s="10">
        <v>10</v>
      </c>
      <c r="O118" s="11" t="s">
        <v>18</v>
      </c>
      <c r="P118" s="10" t="s">
        <v>18</v>
      </c>
    </row>
    <row r="119" spans="1:16" ht="15.75" customHeight="1" x14ac:dyDescent="0.2">
      <c r="A119" s="5" t="s">
        <v>37</v>
      </c>
      <c r="B119" s="37">
        <v>122</v>
      </c>
      <c r="C119" s="37">
        <v>1</v>
      </c>
      <c r="D119" s="37">
        <v>5</v>
      </c>
      <c r="E119" s="27" t="s">
        <v>110</v>
      </c>
      <c r="F119" s="27" t="s">
        <v>32</v>
      </c>
      <c r="G119" s="41">
        <v>3.8</v>
      </c>
      <c r="H119" s="11">
        <v>15.479799999999999</v>
      </c>
      <c r="I119" s="39">
        <v>73.748610545689658</v>
      </c>
      <c r="J119" s="42">
        <v>5.3</v>
      </c>
      <c r="K119" s="10" t="s">
        <v>18</v>
      </c>
      <c r="L119" s="12">
        <v>3.5</v>
      </c>
      <c r="M119" s="10">
        <v>0</v>
      </c>
      <c r="N119" s="10">
        <v>9</v>
      </c>
      <c r="O119" s="11" t="s">
        <v>18</v>
      </c>
      <c r="P119" s="10" t="s">
        <v>18</v>
      </c>
    </row>
    <row r="120" spans="1:16" ht="15.75" customHeight="1" x14ac:dyDescent="0.2">
      <c r="A120" s="5" t="s">
        <v>37</v>
      </c>
      <c r="B120" s="37">
        <v>207</v>
      </c>
      <c r="C120" s="37">
        <v>2</v>
      </c>
      <c r="D120" s="37">
        <v>5</v>
      </c>
      <c r="E120" s="27" t="s">
        <v>110</v>
      </c>
      <c r="F120" s="27" t="s">
        <v>32</v>
      </c>
      <c r="G120" s="41">
        <v>3.8</v>
      </c>
      <c r="H120" s="11">
        <v>15.124000000000001</v>
      </c>
      <c r="I120" s="39">
        <v>79.149796758620681</v>
      </c>
      <c r="J120" s="42">
        <v>2.5</v>
      </c>
      <c r="K120" s="10" t="s">
        <v>18</v>
      </c>
      <c r="L120" s="12">
        <v>3</v>
      </c>
      <c r="M120" s="10">
        <v>0.4</v>
      </c>
      <c r="N120" s="10">
        <v>12</v>
      </c>
      <c r="O120" s="11" t="s">
        <v>18</v>
      </c>
      <c r="P120" s="10" t="s">
        <v>18</v>
      </c>
    </row>
    <row r="121" spans="1:16" ht="15.75" customHeight="1" x14ac:dyDescent="0.2">
      <c r="A121" s="5" t="s">
        <v>37</v>
      </c>
      <c r="B121" s="37">
        <v>308</v>
      </c>
      <c r="C121" s="37">
        <v>3</v>
      </c>
      <c r="D121" s="37">
        <v>5</v>
      </c>
      <c r="E121" s="27" t="s">
        <v>110</v>
      </c>
      <c r="F121" s="27" t="s">
        <v>32</v>
      </c>
      <c r="G121" s="41">
        <v>3.8</v>
      </c>
      <c r="H121" s="11">
        <v>14.402800000000001</v>
      </c>
      <c r="I121" s="39">
        <v>74.866926863793111</v>
      </c>
      <c r="J121" s="42">
        <v>1.5</v>
      </c>
      <c r="K121" s="10" t="s">
        <v>18</v>
      </c>
      <c r="L121" s="12">
        <v>3</v>
      </c>
      <c r="M121" s="10">
        <v>0.9</v>
      </c>
      <c r="N121" s="10">
        <v>8</v>
      </c>
      <c r="O121" s="11" t="s">
        <v>18</v>
      </c>
      <c r="P121" s="10" t="s">
        <v>18</v>
      </c>
    </row>
    <row r="122" spans="1:16" ht="15.75" customHeight="1" x14ac:dyDescent="0.2">
      <c r="A122" s="5" t="s">
        <v>37</v>
      </c>
      <c r="B122" s="37">
        <v>403</v>
      </c>
      <c r="C122" s="37">
        <v>4</v>
      </c>
      <c r="D122" s="37">
        <v>5</v>
      </c>
      <c r="E122" s="27" t="s">
        <v>110</v>
      </c>
      <c r="F122" s="27" t="s">
        <v>32</v>
      </c>
      <c r="G122" s="41">
        <v>3.8</v>
      </c>
      <c r="H122" s="11">
        <v>14.8324</v>
      </c>
      <c r="I122" s="39">
        <v>69.516217991379307</v>
      </c>
      <c r="J122" s="42">
        <v>3.7</v>
      </c>
      <c r="K122" s="10" t="s">
        <v>18</v>
      </c>
      <c r="L122" s="12">
        <v>5</v>
      </c>
      <c r="M122" s="10">
        <v>0.1</v>
      </c>
      <c r="N122" s="10">
        <v>12</v>
      </c>
      <c r="O122" s="11" t="s">
        <v>18</v>
      </c>
      <c r="P122" s="10" t="s">
        <v>18</v>
      </c>
    </row>
    <row r="123" spans="1:16" ht="15.75" customHeight="1" x14ac:dyDescent="0.2">
      <c r="A123" s="5" t="s">
        <v>37</v>
      </c>
      <c r="B123" s="37">
        <v>114</v>
      </c>
      <c r="C123" s="37">
        <v>1</v>
      </c>
      <c r="D123" s="37">
        <v>6</v>
      </c>
      <c r="E123" s="5" t="s">
        <v>16</v>
      </c>
      <c r="F123" s="21" t="s">
        <v>44</v>
      </c>
      <c r="G123" s="41">
        <v>4</v>
      </c>
      <c r="H123" s="11">
        <v>15.462300000000001</v>
      </c>
      <c r="I123" s="39">
        <v>71.691613466379309</v>
      </c>
      <c r="J123" s="42">
        <v>1.1000000000000001</v>
      </c>
      <c r="K123" s="10" t="s">
        <v>18</v>
      </c>
      <c r="L123" s="12">
        <v>6</v>
      </c>
      <c r="M123" s="10">
        <v>0</v>
      </c>
      <c r="N123" s="10">
        <v>19</v>
      </c>
      <c r="O123" s="11" t="s">
        <v>18</v>
      </c>
      <c r="P123" s="10" t="s">
        <v>18</v>
      </c>
    </row>
    <row r="124" spans="1:16" ht="15.75" customHeight="1" x14ac:dyDescent="0.2">
      <c r="A124" s="5" t="s">
        <v>37</v>
      </c>
      <c r="B124" s="37">
        <v>222</v>
      </c>
      <c r="C124" s="37">
        <v>2</v>
      </c>
      <c r="D124" s="37">
        <v>6</v>
      </c>
      <c r="E124" s="5" t="s">
        <v>16</v>
      </c>
      <c r="F124" s="21" t="s">
        <v>44</v>
      </c>
      <c r="G124" s="41">
        <v>4</v>
      </c>
      <c r="H124" s="11">
        <v>14.718399999999999</v>
      </c>
      <c r="I124" s="39">
        <v>75.658380144827575</v>
      </c>
      <c r="J124" s="42">
        <v>1.6</v>
      </c>
      <c r="K124" s="10" t="s">
        <v>18</v>
      </c>
      <c r="L124" s="12">
        <v>2</v>
      </c>
      <c r="M124" s="10">
        <v>0</v>
      </c>
      <c r="N124" s="10">
        <v>16</v>
      </c>
      <c r="O124" s="11" t="s">
        <v>18</v>
      </c>
      <c r="P124" s="10" t="s">
        <v>18</v>
      </c>
    </row>
    <row r="125" spans="1:16" ht="15.75" customHeight="1" x14ac:dyDescent="0.2">
      <c r="A125" s="5" t="s">
        <v>37</v>
      </c>
      <c r="B125" s="37">
        <v>316</v>
      </c>
      <c r="C125" s="37">
        <v>3</v>
      </c>
      <c r="D125" s="37">
        <v>6</v>
      </c>
      <c r="E125" s="5" t="s">
        <v>16</v>
      </c>
      <c r="F125" s="21" t="s">
        <v>44</v>
      </c>
      <c r="G125" s="41">
        <v>4</v>
      </c>
      <c r="H125" s="11">
        <v>14.337199999999999</v>
      </c>
      <c r="I125" s="39">
        <v>78.453832296551724</v>
      </c>
      <c r="J125" s="42">
        <v>2.6</v>
      </c>
      <c r="K125" s="10" t="s">
        <v>18</v>
      </c>
      <c r="L125" s="12">
        <v>7.5</v>
      </c>
      <c r="M125" s="10">
        <v>0</v>
      </c>
      <c r="N125" s="10">
        <v>5</v>
      </c>
      <c r="O125" s="11" t="s">
        <v>18</v>
      </c>
      <c r="P125" s="10" t="s">
        <v>18</v>
      </c>
    </row>
    <row r="126" spans="1:16" ht="15.75" customHeight="1" x14ac:dyDescent="0.2">
      <c r="A126" s="5" t="s">
        <v>37</v>
      </c>
      <c r="B126" s="37">
        <v>418</v>
      </c>
      <c r="C126" s="37">
        <v>4</v>
      </c>
      <c r="D126" s="37">
        <v>6</v>
      </c>
      <c r="E126" s="5" t="s">
        <v>16</v>
      </c>
      <c r="F126" s="21" t="s">
        <v>44</v>
      </c>
      <c r="G126" s="41">
        <v>4</v>
      </c>
      <c r="H126" s="11">
        <v>14.410400000000001</v>
      </c>
      <c r="I126" s="39">
        <v>72.137275972413804</v>
      </c>
      <c r="J126" s="42">
        <v>1.3</v>
      </c>
      <c r="K126" s="10" t="s">
        <v>18</v>
      </c>
      <c r="L126" s="12">
        <v>8</v>
      </c>
      <c r="M126" s="10">
        <v>0</v>
      </c>
      <c r="N126" s="10">
        <v>14</v>
      </c>
      <c r="O126" s="11" t="s">
        <v>18</v>
      </c>
      <c r="P126" s="10" t="s">
        <v>18</v>
      </c>
    </row>
    <row r="127" spans="1:16" ht="15.75" customHeight="1" x14ac:dyDescent="0.2">
      <c r="A127" s="5" t="s">
        <v>37</v>
      </c>
      <c r="B127" s="37">
        <v>108</v>
      </c>
      <c r="C127" s="37">
        <v>1</v>
      </c>
      <c r="D127" s="37">
        <v>7</v>
      </c>
      <c r="E127" s="5" t="s">
        <v>127</v>
      </c>
      <c r="F127" s="21" t="s">
        <v>44</v>
      </c>
      <c r="G127" s="41" t="s">
        <v>159</v>
      </c>
      <c r="H127" s="11">
        <v>14.788400000000001</v>
      </c>
      <c r="I127" s="39">
        <v>73.95191547586208</v>
      </c>
      <c r="J127" s="42">
        <v>2.2000000000000002</v>
      </c>
      <c r="K127" s="10" t="s">
        <v>18</v>
      </c>
      <c r="L127" s="12">
        <v>2.5</v>
      </c>
      <c r="M127" s="10">
        <v>0</v>
      </c>
      <c r="N127" s="10">
        <v>16</v>
      </c>
      <c r="O127" s="11" t="s">
        <v>18</v>
      </c>
      <c r="P127" s="10" t="s">
        <v>18</v>
      </c>
    </row>
    <row r="128" spans="1:16" ht="15.75" customHeight="1" x14ac:dyDescent="0.2">
      <c r="A128" s="5" t="s">
        <v>37</v>
      </c>
      <c r="B128" s="37">
        <v>202</v>
      </c>
      <c r="C128" s="37">
        <v>2</v>
      </c>
      <c r="D128" s="37">
        <v>7</v>
      </c>
      <c r="E128" s="5" t="s">
        <v>127</v>
      </c>
      <c r="F128" s="21" t="s">
        <v>44</v>
      </c>
      <c r="G128" s="41" t="s">
        <v>159</v>
      </c>
      <c r="H128" s="11">
        <v>15.486699999999999</v>
      </c>
      <c r="I128" s="39">
        <v>73.698511851724135</v>
      </c>
      <c r="J128" s="42">
        <v>1.8</v>
      </c>
      <c r="K128" s="10" t="s">
        <v>18</v>
      </c>
      <c r="L128" s="12">
        <v>4.5</v>
      </c>
      <c r="M128" s="10">
        <v>0.1</v>
      </c>
      <c r="N128" s="10">
        <v>9</v>
      </c>
      <c r="O128" s="11" t="s">
        <v>18</v>
      </c>
      <c r="P128" s="10" t="s">
        <v>18</v>
      </c>
    </row>
    <row r="129" spans="1:16" ht="15.75" customHeight="1" x14ac:dyDescent="0.2">
      <c r="A129" s="5" t="s">
        <v>37</v>
      </c>
      <c r="B129" s="37">
        <v>318</v>
      </c>
      <c r="C129" s="37">
        <v>3</v>
      </c>
      <c r="D129" s="37">
        <v>7</v>
      </c>
      <c r="E129" s="5" t="s">
        <v>127</v>
      </c>
      <c r="F129" s="21" t="s">
        <v>44</v>
      </c>
      <c r="G129" s="41" t="s">
        <v>159</v>
      </c>
      <c r="H129" s="11">
        <v>14.0524</v>
      </c>
      <c r="I129" s="39">
        <v>66.073699355172423</v>
      </c>
      <c r="J129" s="42">
        <v>2.2000000000000002</v>
      </c>
      <c r="K129" s="10" t="s">
        <v>18</v>
      </c>
      <c r="L129" s="12">
        <v>9.5</v>
      </c>
      <c r="M129" s="10">
        <v>0</v>
      </c>
      <c r="N129" s="10">
        <v>8</v>
      </c>
      <c r="O129" s="11" t="s">
        <v>18</v>
      </c>
      <c r="P129" s="10" t="s">
        <v>18</v>
      </c>
    </row>
    <row r="130" spans="1:16" ht="15.75" customHeight="1" x14ac:dyDescent="0.2">
      <c r="A130" s="5" t="s">
        <v>37</v>
      </c>
      <c r="B130" s="37">
        <v>419</v>
      </c>
      <c r="C130" s="37">
        <v>4</v>
      </c>
      <c r="D130" s="37">
        <v>7</v>
      </c>
      <c r="E130" s="5" t="s">
        <v>127</v>
      </c>
      <c r="F130" s="21" t="s">
        <v>44</v>
      </c>
      <c r="G130" s="41" t="s">
        <v>159</v>
      </c>
      <c r="H130" s="11">
        <v>14.0044</v>
      </c>
      <c r="I130" s="39">
        <v>78.3998162275862</v>
      </c>
      <c r="J130" s="42">
        <v>2.5</v>
      </c>
      <c r="K130" s="10" t="s">
        <v>18</v>
      </c>
      <c r="L130" s="12">
        <v>12</v>
      </c>
      <c r="M130" s="10">
        <v>0</v>
      </c>
      <c r="N130" s="10">
        <v>9</v>
      </c>
      <c r="O130" s="11" t="s">
        <v>18</v>
      </c>
      <c r="P130" s="10" t="s">
        <v>18</v>
      </c>
    </row>
    <row r="131" spans="1:16" ht="15.75" customHeight="1" x14ac:dyDescent="0.2">
      <c r="A131" s="5" t="s">
        <v>37</v>
      </c>
      <c r="B131" s="37">
        <v>103</v>
      </c>
      <c r="C131" s="37">
        <v>1</v>
      </c>
      <c r="D131" s="37">
        <v>8</v>
      </c>
      <c r="E131" s="5" t="s">
        <v>160</v>
      </c>
      <c r="F131" s="21" t="s">
        <v>44</v>
      </c>
      <c r="G131" s="41">
        <v>2.8</v>
      </c>
      <c r="H131" s="11">
        <v>15.551400000000001</v>
      </c>
      <c r="I131" s="39">
        <v>70.603033628448273</v>
      </c>
      <c r="J131" s="42">
        <v>1.8</v>
      </c>
      <c r="K131" s="10" t="s">
        <v>18</v>
      </c>
      <c r="L131" s="12">
        <v>0.5</v>
      </c>
      <c r="M131" s="10">
        <v>0.2</v>
      </c>
      <c r="N131" s="10">
        <v>12</v>
      </c>
      <c r="O131" s="11" t="s">
        <v>18</v>
      </c>
      <c r="P131" s="10" t="s">
        <v>18</v>
      </c>
    </row>
    <row r="132" spans="1:16" ht="15.75" customHeight="1" x14ac:dyDescent="0.2">
      <c r="A132" s="5" t="s">
        <v>37</v>
      </c>
      <c r="B132" s="37">
        <v>221</v>
      </c>
      <c r="C132" s="37">
        <v>2</v>
      </c>
      <c r="D132" s="37">
        <v>8</v>
      </c>
      <c r="E132" s="5" t="s">
        <v>160</v>
      </c>
      <c r="F132" s="21" t="s">
        <v>44</v>
      </c>
      <c r="G132" s="41">
        <v>2.8</v>
      </c>
      <c r="H132" s="11">
        <v>14.972</v>
      </c>
      <c r="I132" s="39">
        <v>80.888016000000007</v>
      </c>
      <c r="J132" s="42">
        <v>1.7</v>
      </c>
      <c r="K132" s="10" t="s">
        <v>18</v>
      </c>
      <c r="L132" s="12">
        <v>2</v>
      </c>
      <c r="M132" s="10">
        <v>0.2</v>
      </c>
      <c r="N132" s="10">
        <v>12</v>
      </c>
      <c r="O132" s="11" t="s">
        <v>18</v>
      </c>
      <c r="P132" s="10" t="s">
        <v>18</v>
      </c>
    </row>
    <row r="133" spans="1:16" ht="15.75" customHeight="1" x14ac:dyDescent="0.2">
      <c r="A133" s="5" t="s">
        <v>37</v>
      </c>
      <c r="B133" s="37">
        <v>304</v>
      </c>
      <c r="C133" s="37">
        <v>3</v>
      </c>
      <c r="D133" s="37">
        <v>8</v>
      </c>
      <c r="E133" s="5" t="s">
        <v>160</v>
      </c>
      <c r="F133" s="21" t="s">
        <v>44</v>
      </c>
      <c r="G133" s="41">
        <v>2.8</v>
      </c>
      <c r="H133" s="11">
        <v>15.048399999999999</v>
      </c>
      <c r="I133" s="39">
        <v>74.523791099999997</v>
      </c>
      <c r="J133" s="42">
        <v>3.4</v>
      </c>
      <c r="K133" s="10" t="s">
        <v>18</v>
      </c>
      <c r="L133" s="12">
        <v>1.5</v>
      </c>
      <c r="M133" s="10">
        <v>0.4</v>
      </c>
      <c r="N133" s="10">
        <v>5</v>
      </c>
      <c r="O133" s="11" t="s">
        <v>18</v>
      </c>
      <c r="P133" s="10" t="s">
        <v>18</v>
      </c>
    </row>
    <row r="134" spans="1:16" ht="15.75" customHeight="1" x14ac:dyDescent="0.2">
      <c r="A134" s="5" t="s">
        <v>37</v>
      </c>
      <c r="B134" s="37">
        <v>405</v>
      </c>
      <c r="C134" s="37">
        <v>4</v>
      </c>
      <c r="D134" s="37">
        <v>8</v>
      </c>
      <c r="E134" s="5" t="s">
        <v>160</v>
      </c>
      <c r="F134" s="21" t="s">
        <v>44</v>
      </c>
      <c r="G134" s="41">
        <v>2.8</v>
      </c>
      <c r="H134" s="11">
        <v>14.6632</v>
      </c>
      <c r="I134" s="39">
        <v>76.998070448275868</v>
      </c>
      <c r="J134" s="42">
        <v>2.2999999999999998</v>
      </c>
      <c r="K134" s="10" t="s">
        <v>18</v>
      </c>
      <c r="L134" s="12">
        <v>0.55555555555555558</v>
      </c>
      <c r="M134" s="10">
        <v>1.3</v>
      </c>
      <c r="N134" s="10">
        <v>12</v>
      </c>
      <c r="O134" s="11" t="s">
        <v>18</v>
      </c>
      <c r="P134" s="10" t="s">
        <v>18</v>
      </c>
    </row>
    <row r="135" spans="1:16" ht="15.75" customHeight="1" x14ac:dyDescent="0.2">
      <c r="A135" s="5" t="s">
        <v>37</v>
      </c>
      <c r="B135" s="37">
        <v>113</v>
      </c>
      <c r="C135" s="37">
        <v>1</v>
      </c>
      <c r="D135" s="37">
        <v>9</v>
      </c>
      <c r="E135" s="5" t="s">
        <v>132</v>
      </c>
      <c r="F135" s="21" t="s">
        <v>130</v>
      </c>
      <c r="G135" s="41">
        <v>5</v>
      </c>
      <c r="H135" s="11">
        <v>15.8445</v>
      </c>
      <c r="I135" s="39">
        <v>79.443517478448285</v>
      </c>
      <c r="J135" s="42">
        <v>3.4</v>
      </c>
      <c r="K135" s="10" t="s">
        <v>18</v>
      </c>
      <c r="L135" s="12">
        <v>2.5</v>
      </c>
      <c r="M135" s="10">
        <v>0.1</v>
      </c>
      <c r="N135" s="10">
        <v>8</v>
      </c>
      <c r="O135" s="11" t="s">
        <v>18</v>
      </c>
      <c r="P135" s="10" t="s">
        <v>18</v>
      </c>
    </row>
    <row r="136" spans="1:16" ht="15.75" customHeight="1" x14ac:dyDescent="0.2">
      <c r="A136" s="5" t="s">
        <v>37</v>
      </c>
      <c r="B136" s="37">
        <v>217</v>
      </c>
      <c r="C136" s="37">
        <v>2</v>
      </c>
      <c r="D136" s="37">
        <v>9</v>
      </c>
      <c r="E136" s="5" t="s">
        <v>132</v>
      </c>
      <c r="F136" s="21" t="s">
        <v>130</v>
      </c>
      <c r="G136" s="41">
        <v>5</v>
      </c>
      <c r="H136" s="11">
        <v>14.9436</v>
      </c>
      <c r="I136" s="39">
        <v>82.068427327586221</v>
      </c>
      <c r="J136" s="42">
        <v>1.9</v>
      </c>
      <c r="K136" s="10" t="s">
        <v>18</v>
      </c>
      <c r="L136" s="12">
        <v>6</v>
      </c>
      <c r="M136" s="10">
        <v>0</v>
      </c>
      <c r="N136" s="10">
        <v>3</v>
      </c>
      <c r="O136" s="11" t="s">
        <v>18</v>
      </c>
      <c r="P136" s="10" t="s">
        <v>18</v>
      </c>
    </row>
    <row r="137" spans="1:16" ht="15.75" customHeight="1" x14ac:dyDescent="0.2">
      <c r="A137" s="5" t="s">
        <v>37</v>
      </c>
      <c r="B137" s="37">
        <v>309</v>
      </c>
      <c r="C137" s="37">
        <v>3</v>
      </c>
      <c r="D137" s="37">
        <v>9</v>
      </c>
      <c r="E137" s="5" t="s">
        <v>132</v>
      </c>
      <c r="F137" s="21" t="s">
        <v>130</v>
      </c>
      <c r="G137" s="41">
        <v>5</v>
      </c>
      <c r="H137" s="11">
        <v>14.312799999999999</v>
      </c>
      <c r="I137" s="39">
        <v>79.682817196551724</v>
      </c>
      <c r="J137" s="42">
        <v>2.8</v>
      </c>
      <c r="K137" s="10" t="s">
        <v>18</v>
      </c>
      <c r="L137" s="12">
        <v>3</v>
      </c>
      <c r="M137" s="10">
        <v>0.1</v>
      </c>
      <c r="N137" s="10">
        <v>12</v>
      </c>
      <c r="O137" s="11" t="s">
        <v>18</v>
      </c>
      <c r="P137" s="10" t="s">
        <v>18</v>
      </c>
    </row>
    <row r="138" spans="1:16" ht="15.75" customHeight="1" x14ac:dyDescent="0.2">
      <c r="A138" s="5" t="s">
        <v>37</v>
      </c>
      <c r="B138" s="37">
        <v>401</v>
      </c>
      <c r="C138" s="37">
        <v>4</v>
      </c>
      <c r="D138" s="37">
        <v>9</v>
      </c>
      <c r="E138" s="5" t="s">
        <v>132</v>
      </c>
      <c r="F138" s="21" t="s">
        <v>130</v>
      </c>
      <c r="G138" s="41">
        <v>5</v>
      </c>
      <c r="H138" s="11">
        <v>14.5664</v>
      </c>
      <c r="I138" s="39">
        <v>69.956124965517219</v>
      </c>
      <c r="J138" s="42">
        <v>2.2999999999999998</v>
      </c>
      <c r="K138" s="10" t="s">
        <v>18</v>
      </c>
      <c r="L138" s="12">
        <v>2</v>
      </c>
      <c r="M138" s="10">
        <v>0</v>
      </c>
      <c r="N138" s="10">
        <v>13</v>
      </c>
      <c r="O138" s="11" t="s">
        <v>18</v>
      </c>
      <c r="P138" s="10" t="s">
        <v>18</v>
      </c>
    </row>
    <row r="139" spans="1:16" ht="15.75" customHeight="1" x14ac:dyDescent="0.2">
      <c r="A139" s="5" t="s">
        <v>37</v>
      </c>
      <c r="B139" s="37">
        <v>120</v>
      </c>
      <c r="C139" s="37">
        <v>1</v>
      </c>
      <c r="D139" s="37">
        <v>10</v>
      </c>
      <c r="E139" s="5" t="s">
        <v>161</v>
      </c>
      <c r="F139" s="21" t="s">
        <v>130</v>
      </c>
      <c r="G139" s="40">
        <v>6</v>
      </c>
      <c r="H139" s="11">
        <v>15.459300000000001</v>
      </c>
      <c r="I139" s="39">
        <v>74.912898988362059</v>
      </c>
      <c r="J139" s="42">
        <v>1.3</v>
      </c>
      <c r="K139" s="10" t="s">
        <v>18</v>
      </c>
      <c r="L139" s="12">
        <v>4</v>
      </c>
      <c r="M139" s="10">
        <v>0.2</v>
      </c>
      <c r="N139" s="10">
        <v>6</v>
      </c>
      <c r="O139" s="11" t="s">
        <v>18</v>
      </c>
      <c r="P139" s="10" t="s">
        <v>18</v>
      </c>
    </row>
    <row r="140" spans="1:16" ht="15.75" customHeight="1" x14ac:dyDescent="0.2">
      <c r="A140" s="5" t="s">
        <v>37</v>
      </c>
      <c r="B140" s="37">
        <v>208</v>
      </c>
      <c r="C140" s="37">
        <v>2</v>
      </c>
      <c r="D140" s="37">
        <v>10</v>
      </c>
      <c r="E140" s="5" t="s">
        <v>161</v>
      </c>
      <c r="F140" s="21" t="s">
        <v>130</v>
      </c>
      <c r="G140" s="40">
        <v>6</v>
      </c>
      <c r="H140" s="11">
        <v>15.1638</v>
      </c>
      <c r="I140" s="39">
        <v>72.431465462931044</v>
      </c>
      <c r="J140" s="42">
        <v>2.5</v>
      </c>
      <c r="K140" s="10" t="s">
        <v>18</v>
      </c>
      <c r="L140" s="12">
        <v>1.5</v>
      </c>
      <c r="M140" s="10">
        <v>0.2</v>
      </c>
      <c r="N140" s="10">
        <v>8</v>
      </c>
      <c r="O140" s="11" t="s">
        <v>18</v>
      </c>
      <c r="P140" s="10" t="s">
        <v>18</v>
      </c>
    </row>
    <row r="141" spans="1:16" ht="15.75" customHeight="1" x14ac:dyDescent="0.2">
      <c r="A141" s="5" t="s">
        <v>37</v>
      </c>
      <c r="B141" s="37">
        <v>320</v>
      </c>
      <c r="C141" s="37">
        <v>3</v>
      </c>
      <c r="D141" s="37">
        <v>10</v>
      </c>
      <c r="E141" s="5" t="s">
        <v>161</v>
      </c>
      <c r="F141" s="21" t="s">
        <v>130</v>
      </c>
      <c r="G141" s="40">
        <v>6</v>
      </c>
      <c r="H141" s="11">
        <v>14.266</v>
      </c>
      <c r="I141" s="39">
        <v>74.271142474137932</v>
      </c>
      <c r="J141" s="42">
        <v>2.2000000000000002</v>
      </c>
      <c r="K141" s="10" t="s">
        <v>18</v>
      </c>
      <c r="L141" s="12">
        <v>7.5</v>
      </c>
      <c r="M141" s="10">
        <v>0</v>
      </c>
      <c r="N141" s="10">
        <v>9</v>
      </c>
      <c r="O141" s="11" t="s">
        <v>18</v>
      </c>
      <c r="P141" s="10" t="s">
        <v>18</v>
      </c>
    </row>
    <row r="142" spans="1:16" ht="15.75" customHeight="1" x14ac:dyDescent="0.2">
      <c r="A142" s="5" t="s">
        <v>37</v>
      </c>
      <c r="B142" s="37">
        <v>404</v>
      </c>
      <c r="C142" s="37">
        <v>4</v>
      </c>
      <c r="D142" s="37">
        <v>10</v>
      </c>
      <c r="E142" s="5" t="s">
        <v>161</v>
      </c>
      <c r="F142" s="21" t="s">
        <v>130</v>
      </c>
      <c r="G142" s="40">
        <v>6</v>
      </c>
      <c r="H142" s="11">
        <v>14.587199999999999</v>
      </c>
      <c r="I142" s="39">
        <v>74.705642834482745</v>
      </c>
      <c r="J142" s="42">
        <v>2.7</v>
      </c>
      <c r="K142" s="10" t="s">
        <v>18</v>
      </c>
      <c r="L142" s="12">
        <v>6</v>
      </c>
      <c r="M142" s="10">
        <v>0.4</v>
      </c>
      <c r="N142" s="10">
        <v>14</v>
      </c>
      <c r="O142" s="11" t="s">
        <v>18</v>
      </c>
      <c r="P142" s="10" t="s">
        <v>18</v>
      </c>
    </row>
    <row r="143" spans="1:16" ht="15.75" customHeight="1" x14ac:dyDescent="0.2">
      <c r="A143" s="5" t="s">
        <v>37</v>
      </c>
      <c r="B143" s="37">
        <v>105</v>
      </c>
      <c r="C143" s="37">
        <v>1</v>
      </c>
      <c r="D143" s="37">
        <v>11</v>
      </c>
      <c r="E143" s="5" t="s">
        <v>133</v>
      </c>
      <c r="F143" s="21" t="s">
        <v>20</v>
      </c>
      <c r="G143" s="41">
        <v>6</v>
      </c>
      <c r="H143" s="11">
        <v>15.474400000000001</v>
      </c>
      <c r="I143" s="39">
        <v>77.941347227586206</v>
      </c>
      <c r="J143" s="42">
        <v>1.6</v>
      </c>
      <c r="K143" s="10" t="s">
        <v>18</v>
      </c>
      <c r="L143" s="12">
        <v>3.5</v>
      </c>
      <c r="M143" s="10">
        <v>0.2</v>
      </c>
      <c r="N143" s="10">
        <v>14</v>
      </c>
      <c r="O143" s="11" t="s">
        <v>18</v>
      </c>
      <c r="P143" s="10" t="s">
        <v>18</v>
      </c>
    </row>
    <row r="144" spans="1:16" ht="15.75" customHeight="1" x14ac:dyDescent="0.2">
      <c r="A144" s="5" t="s">
        <v>37</v>
      </c>
      <c r="B144" s="37">
        <v>212</v>
      </c>
      <c r="C144" s="37">
        <v>2</v>
      </c>
      <c r="D144" s="37">
        <v>11</v>
      </c>
      <c r="E144" s="5" t="s">
        <v>133</v>
      </c>
      <c r="F144" s="21" t="s">
        <v>20</v>
      </c>
      <c r="G144" s="41">
        <v>6</v>
      </c>
      <c r="H144" s="11">
        <v>15.553000000000001</v>
      </c>
      <c r="I144" s="39">
        <v>68.047174202586206</v>
      </c>
      <c r="J144" s="42">
        <v>1.8</v>
      </c>
      <c r="K144" s="10" t="s">
        <v>18</v>
      </c>
      <c r="L144" s="12">
        <v>2</v>
      </c>
      <c r="M144" s="10">
        <v>0.1</v>
      </c>
      <c r="N144" s="10">
        <v>12</v>
      </c>
      <c r="O144" s="11" t="s">
        <v>18</v>
      </c>
      <c r="P144" s="10" t="s">
        <v>18</v>
      </c>
    </row>
    <row r="145" spans="1:16" ht="15.75" customHeight="1" x14ac:dyDescent="0.2">
      <c r="A145" s="5" t="s">
        <v>37</v>
      </c>
      <c r="B145" s="37">
        <v>315</v>
      </c>
      <c r="C145" s="37">
        <v>3</v>
      </c>
      <c r="D145" s="37">
        <v>11</v>
      </c>
      <c r="E145" s="5" t="s">
        <v>133</v>
      </c>
      <c r="F145" s="21" t="s">
        <v>20</v>
      </c>
      <c r="G145" s="41">
        <v>6</v>
      </c>
      <c r="H145" s="11">
        <v>14.363199999999999</v>
      </c>
      <c r="I145" s="39">
        <v>77.402747855172407</v>
      </c>
      <c r="J145" s="42">
        <v>2.8</v>
      </c>
      <c r="K145" s="10" t="s">
        <v>18</v>
      </c>
      <c r="L145" s="12">
        <v>10</v>
      </c>
      <c r="M145" s="10">
        <v>0</v>
      </c>
      <c r="N145" s="10">
        <v>4</v>
      </c>
      <c r="O145" s="11" t="s">
        <v>18</v>
      </c>
      <c r="P145" s="10" t="s">
        <v>18</v>
      </c>
    </row>
    <row r="146" spans="1:16" ht="15.75" customHeight="1" x14ac:dyDescent="0.2">
      <c r="A146" s="5" t="s">
        <v>37</v>
      </c>
      <c r="B146" s="37">
        <v>409</v>
      </c>
      <c r="C146" s="37">
        <v>4</v>
      </c>
      <c r="D146" s="37">
        <v>11</v>
      </c>
      <c r="E146" s="5" t="s">
        <v>133</v>
      </c>
      <c r="F146" s="21" t="s">
        <v>20</v>
      </c>
      <c r="G146" s="41">
        <v>6</v>
      </c>
      <c r="H146" s="11">
        <v>14.369199999999999</v>
      </c>
      <c r="I146" s="39">
        <v>78.111899022413795</v>
      </c>
      <c r="J146" s="42">
        <v>2.9</v>
      </c>
      <c r="K146" s="10" t="s">
        <v>18</v>
      </c>
      <c r="L146" s="12">
        <v>2.5</v>
      </c>
      <c r="M146" s="10">
        <v>0</v>
      </c>
      <c r="N146" s="10">
        <v>13</v>
      </c>
      <c r="O146" s="11" t="s">
        <v>18</v>
      </c>
      <c r="P146" s="10" t="s">
        <v>18</v>
      </c>
    </row>
    <row r="147" spans="1:16" ht="15.75" customHeight="1" x14ac:dyDescent="0.2">
      <c r="A147" s="5" t="s">
        <v>37</v>
      </c>
      <c r="B147" s="37">
        <v>101</v>
      </c>
      <c r="C147" s="37">
        <v>1</v>
      </c>
      <c r="D147" s="37">
        <v>12</v>
      </c>
      <c r="E147" s="5" t="s">
        <v>162</v>
      </c>
      <c r="F147" s="21" t="s">
        <v>20</v>
      </c>
      <c r="G147" s="41">
        <v>6.8</v>
      </c>
      <c r="H147" s="11">
        <v>14.885199999999999</v>
      </c>
      <c r="I147" s="39">
        <v>72.536153306896551</v>
      </c>
      <c r="J147" s="42">
        <v>3.9</v>
      </c>
      <c r="K147" s="10" t="s">
        <v>18</v>
      </c>
      <c r="L147" s="12">
        <v>6.5</v>
      </c>
      <c r="M147" s="10">
        <v>0</v>
      </c>
      <c r="N147" s="10">
        <v>8</v>
      </c>
      <c r="O147" s="11" t="s">
        <v>18</v>
      </c>
      <c r="P147" s="10" t="s">
        <v>18</v>
      </c>
    </row>
    <row r="148" spans="1:16" ht="15.75" customHeight="1" x14ac:dyDescent="0.2">
      <c r="A148" s="5" t="s">
        <v>37</v>
      </c>
      <c r="B148" s="37">
        <v>203</v>
      </c>
      <c r="C148" s="37">
        <v>2</v>
      </c>
      <c r="D148" s="37">
        <v>12</v>
      </c>
      <c r="E148" s="5" t="s">
        <v>162</v>
      </c>
      <c r="F148" s="21" t="s">
        <v>20</v>
      </c>
      <c r="G148" s="41">
        <v>6.8</v>
      </c>
      <c r="H148" s="11">
        <v>15.6181</v>
      </c>
      <c r="I148" s="39">
        <v>73.407888418965527</v>
      </c>
      <c r="J148" s="42">
        <v>2.9</v>
      </c>
      <c r="K148" s="10" t="s">
        <v>18</v>
      </c>
      <c r="L148" s="12">
        <v>0.5</v>
      </c>
      <c r="M148" s="10">
        <v>0.4</v>
      </c>
      <c r="N148" s="10">
        <v>10</v>
      </c>
      <c r="O148" s="11" t="s">
        <v>18</v>
      </c>
      <c r="P148" s="10" t="s">
        <v>18</v>
      </c>
    </row>
    <row r="149" spans="1:16" ht="15.75" customHeight="1" x14ac:dyDescent="0.2">
      <c r="A149" s="5" t="s">
        <v>37</v>
      </c>
      <c r="B149" s="37">
        <v>311</v>
      </c>
      <c r="C149" s="37">
        <v>3</v>
      </c>
      <c r="D149" s="37">
        <v>12</v>
      </c>
      <c r="E149" s="5" t="s">
        <v>162</v>
      </c>
      <c r="F149" s="21" t="s">
        <v>20</v>
      </c>
      <c r="G149" s="41">
        <v>6.8</v>
      </c>
      <c r="H149" s="11">
        <v>14.336400000000001</v>
      </c>
      <c r="I149" s="39">
        <v>77.069547025862065</v>
      </c>
      <c r="J149" s="42">
        <v>2.8</v>
      </c>
      <c r="K149" s="10" t="s">
        <v>18</v>
      </c>
      <c r="L149" s="12">
        <v>5</v>
      </c>
      <c r="M149" s="10">
        <v>0.2</v>
      </c>
      <c r="N149" s="10">
        <v>17</v>
      </c>
      <c r="O149" s="11" t="s">
        <v>18</v>
      </c>
      <c r="P149" s="10" t="s">
        <v>18</v>
      </c>
    </row>
    <row r="150" spans="1:16" ht="15.75" customHeight="1" x14ac:dyDescent="0.2">
      <c r="A150" s="5" t="s">
        <v>37</v>
      </c>
      <c r="B150" s="37">
        <v>415</v>
      </c>
      <c r="C150" s="37">
        <v>4</v>
      </c>
      <c r="D150" s="37">
        <v>12</v>
      </c>
      <c r="E150" s="5" t="s">
        <v>162</v>
      </c>
      <c r="F150" s="21" t="s">
        <v>20</v>
      </c>
      <c r="G150" s="41">
        <v>6.8</v>
      </c>
      <c r="H150" s="11">
        <v>14.526399999999999</v>
      </c>
      <c r="I150" s="39">
        <v>77.834765420689664</v>
      </c>
      <c r="J150" s="42">
        <v>2.1</v>
      </c>
      <c r="K150" s="10" t="s">
        <v>18</v>
      </c>
      <c r="L150" s="12">
        <v>6.5</v>
      </c>
      <c r="M150" s="10">
        <v>1</v>
      </c>
      <c r="N150" s="10">
        <v>8</v>
      </c>
      <c r="O150" s="11" t="s">
        <v>18</v>
      </c>
      <c r="P150" s="10" t="s">
        <v>18</v>
      </c>
    </row>
    <row r="151" spans="1:16" ht="15.75" customHeight="1" x14ac:dyDescent="0.2">
      <c r="A151" s="5" t="s">
        <v>37</v>
      </c>
      <c r="B151" s="37">
        <v>107</v>
      </c>
      <c r="C151" s="37">
        <v>1</v>
      </c>
      <c r="D151" s="37">
        <v>13</v>
      </c>
      <c r="E151" s="5" t="s">
        <v>136</v>
      </c>
      <c r="F151" s="21" t="s">
        <v>20</v>
      </c>
      <c r="G151" s="41" t="s">
        <v>165</v>
      </c>
      <c r="H151" s="11">
        <v>15.9718</v>
      </c>
      <c r="I151" s="39">
        <v>78.841269602586195</v>
      </c>
      <c r="J151" s="42">
        <v>2.4</v>
      </c>
      <c r="K151" s="10" t="s">
        <v>18</v>
      </c>
      <c r="L151" s="12">
        <v>3.5</v>
      </c>
      <c r="M151" s="10">
        <v>0.2</v>
      </c>
      <c r="N151" s="10">
        <v>14</v>
      </c>
      <c r="O151" s="11" t="s">
        <v>18</v>
      </c>
      <c r="P151" s="10" t="s">
        <v>18</v>
      </c>
    </row>
    <row r="152" spans="1:16" ht="15.75" customHeight="1" x14ac:dyDescent="0.2">
      <c r="A152" s="5" t="s">
        <v>37</v>
      </c>
      <c r="B152" s="37">
        <v>220</v>
      </c>
      <c r="C152" s="37">
        <v>2</v>
      </c>
      <c r="D152" s="37">
        <v>13</v>
      </c>
      <c r="E152" s="5" t="s">
        <v>136</v>
      </c>
      <c r="F152" s="21" t="s">
        <v>20</v>
      </c>
      <c r="G152" s="41" t="s">
        <v>165</v>
      </c>
      <c r="H152" s="11">
        <v>14.976799999999999</v>
      </c>
      <c r="I152" s="39">
        <v>70.551298513793114</v>
      </c>
      <c r="J152" s="42">
        <v>1.7</v>
      </c>
      <c r="K152" s="10" t="s">
        <v>18</v>
      </c>
      <c r="L152" s="12">
        <v>2</v>
      </c>
      <c r="M152" s="10">
        <v>0.2</v>
      </c>
      <c r="N152" s="10">
        <v>9</v>
      </c>
      <c r="O152" s="11" t="s">
        <v>18</v>
      </c>
      <c r="P152" s="10" t="s">
        <v>18</v>
      </c>
    </row>
    <row r="153" spans="1:16" ht="15.75" customHeight="1" x14ac:dyDescent="0.2">
      <c r="A153" s="5" t="s">
        <v>37</v>
      </c>
      <c r="B153" s="37">
        <v>313</v>
      </c>
      <c r="C153" s="37">
        <v>3</v>
      </c>
      <c r="D153" s="37">
        <v>13</v>
      </c>
      <c r="E153" s="5" t="s">
        <v>136</v>
      </c>
      <c r="F153" s="21" t="s">
        <v>20</v>
      </c>
      <c r="G153" s="41" t="s">
        <v>165</v>
      </c>
      <c r="H153" s="11">
        <v>14.525599999999999</v>
      </c>
      <c r="I153" s="39">
        <v>72.530554762068974</v>
      </c>
      <c r="J153" s="42">
        <v>2</v>
      </c>
      <c r="K153" s="10" t="s">
        <v>18</v>
      </c>
      <c r="L153" s="12">
        <v>4.5</v>
      </c>
      <c r="M153" s="10">
        <v>0</v>
      </c>
      <c r="N153" s="10">
        <v>9</v>
      </c>
      <c r="O153" s="11" t="s">
        <v>18</v>
      </c>
      <c r="P153" s="10" t="s">
        <v>18</v>
      </c>
    </row>
    <row r="154" spans="1:16" ht="15.75" customHeight="1" x14ac:dyDescent="0.2">
      <c r="A154" s="5" t="s">
        <v>37</v>
      </c>
      <c r="B154" s="37">
        <v>406</v>
      </c>
      <c r="C154" s="37">
        <v>4</v>
      </c>
      <c r="D154" s="37">
        <v>13</v>
      </c>
      <c r="E154" s="5" t="s">
        <v>136</v>
      </c>
      <c r="F154" s="21" t="s">
        <v>20</v>
      </c>
      <c r="G154" s="41" t="s">
        <v>165</v>
      </c>
      <c r="H154" s="11">
        <v>14.277999999999999</v>
      </c>
      <c r="I154" s="39">
        <v>74.931373758620708</v>
      </c>
      <c r="J154" s="42">
        <v>2.2000000000000002</v>
      </c>
      <c r="K154" s="10" t="s">
        <v>18</v>
      </c>
      <c r="L154" s="12">
        <v>6.1111111111111098</v>
      </c>
      <c r="M154" s="10">
        <v>0.9</v>
      </c>
      <c r="N154" s="10">
        <v>8</v>
      </c>
      <c r="O154" s="11" t="s">
        <v>18</v>
      </c>
      <c r="P154" s="10" t="s">
        <v>18</v>
      </c>
    </row>
    <row r="155" spans="1:16" ht="15.75" customHeight="1" x14ac:dyDescent="0.2">
      <c r="A155" s="5" t="s">
        <v>37</v>
      </c>
      <c r="B155" s="37">
        <v>112</v>
      </c>
      <c r="C155" s="37">
        <v>1</v>
      </c>
      <c r="D155" s="37">
        <v>14</v>
      </c>
      <c r="E155" s="5" t="s">
        <v>166</v>
      </c>
      <c r="F155" s="21" t="s">
        <v>20</v>
      </c>
      <c r="G155" s="41">
        <v>9.6</v>
      </c>
      <c r="H155" s="11">
        <v>15.385300000000001</v>
      </c>
      <c r="I155" s="39">
        <v>71.447996186637937</v>
      </c>
      <c r="J155" s="42">
        <v>2.1</v>
      </c>
      <c r="K155" s="10" t="s">
        <v>18</v>
      </c>
      <c r="L155" s="12">
        <v>2.5</v>
      </c>
      <c r="M155" s="10">
        <v>0.2</v>
      </c>
      <c r="N155" s="10">
        <v>9</v>
      </c>
      <c r="O155" s="11" t="s">
        <v>18</v>
      </c>
      <c r="P155" s="10" t="s">
        <v>18</v>
      </c>
    </row>
    <row r="156" spans="1:16" ht="15.75" customHeight="1" x14ac:dyDescent="0.2">
      <c r="A156" s="5" t="s">
        <v>37</v>
      </c>
      <c r="B156" s="37">
        <v>204</v>
      </c>
      <c r="C156" s="37">
        <v>2</v>
      </c>
      <c r="D156" s="37">
        <v>14</v>
      </c>
      <c r="E156" s="5" t="s">
        <v>166</v>
      </c>
      <c r="F156" s="21" t="s">
        <v>20</v>
      </c>
      <c r="G156" s="41">
        <v>9.6</v>
      </c>
      <c r="H156" s="11">
        <v>15.744200000000001</v>
      </c>
      <c r="I156" s="39">
        <v>73.210300425862044</v>
      </c>
      <c r="J156" s="42">
        <v>1.6666666666666667</v>
      </c>
      <c r="K156" s="10" t="s">
        <v>18</v>
      </c>
      <c r="L156" s="12">
        <v>3.5</v>
      </c>
      <c r="M156" s="10">
        <v>0.1</v>
      </c>
      <c r="N156" s="10">
        <v>16</v>
      </c>
      <c r="O156" s="11" t="s">
        <v>18</v>
      </c>
      <c r="P156" s="10" t="s">
        <v>18</v>
      </c>
    </row>
    <row r="157" spans="1:16" ht="15.75" customHeight="1" x14ac:dyDescent="0.2">
      <c r="A157" s="5" t="s">
        <v>37</v>
      </c>
      <c r="B157" s="37">
        <v>319</v>
      </c>
      <c r="C157" s="37">
        <v>3</v>
      </c>
      <c r="D157" s="37">
        <v>14</v>
      </c>
      <c r="E157" s="5" t="s">
        <v>166</v>
      </c>
      <c r="F157" s="21" t="s">
        <v>20</v>
      </c>
      <c r="G157" s="41">
        <v>9.6</v>
      </c>
      <c r="H157" s="11">
        <v>14.367199999999999</v>
      </c>
      <c r="I157" s="39">
        <v>68.154112020689652</v>
      </c>
      <c r="J157" s="42">
        <v>3.7</v>
      </c>
      <c r="K157" s="10" t="s">
        <v>18</v>
      </c>
      <c r="L157" s="12">
        <v>4</v>
      </c>
      <c r="M157" s="10">
        <v>0</v>
      </c>
      <c r="N157" s="10">
        <v>10</v>
      </c>
      <c r="O157" s="11" t="s">
        <v>18</v>
      </c>
      <c r="P157" s="10" t="s">
        <v>18</v>
      </c>
    </row>
    <row r="158" spans="1:16" ht="15.75" customHeight="1" x14ac:dyDescent="0.2">
      <c r="A158" s="5" t="s">
        <v>37</v>
      </c>
      <c r="B158" s="37">
        <v>411</v>
      </c>
      <c r="C158" s="37">
        <v>4</v>
      </c>
      <c r="D158" s="37">
        <v>14</v>
      </c>
      <c r="E158" s="5" t="s">
        <v>166</v>
      </c>
      <c r="F158" s="21" t="s">
        <v>20</v>
      </c>
      <c r="G158" s="41">
        <v>9.6</v>
      </c>
      <c r="H158" s="11">
        <v>14.36</v>
      </c>
      <c r="I158" s="39">
        <v>79.058270689655188</v>
      </c>
      <c r="J158" s="42">
        <v>0.5</v>
      </c>
      <c r="K158" s="10" t="s">
        <v>18</v>
      </c>
      <c r="L158" s="12">
        <v>1.5</v>
      </c>
      <c r="M158" s="10">
        <v>0.2</v>
      </c>
      <c r="N158" s="10">
        <v>11</v>
      </c>
      <c r="O158" s="11" t="s">
        <v>18</v>
      </c>
      <c r="P158" s="10" t="s">
        <v>18</v>
      </c>
    </row>
    <row r="159" spans="1:16" ht="15.75" customHeight="1" x14ac:dyDescent="0.2">
      <c r="A159" s="5" t="s">
        <v>37</v>
      </c>
      <c r="B159" s="37">
        <v>104</v>
      </c>
      <c r="C159" s="37">
        <v>1</v>
      </c>
      <c r="D159" s="37">
        <v>15</v>
      </c>
      <c r="E159" s="5" t="s">
        <v>179</v>
      </c>
      <c r="F159" s="21" t="s">
        <v>168</v>
      </c>
      <c r="G159" s="41" t="s">
        <v>169</v>
      </c>
      <c r="H159" s="11">
        <v>15.352699999999999</v>
      </c>
      <c r="I159" s="39">
        <v>72.181890497844833</v>
      </c>
      <c r="J159" s="42">
        <v>1.4</v>
      </c>
      <c r="K159" s="10" t="s">
        <v>18</v>
      </c>
      <c r="L159" s="12">
        <v>3.5</v>
      </c>
      <c r="M159" s="10">
        <v>0</v>
      </c>
      <c r="N159" s="10">
        <v>19</v>
      </c>
      <c r="O159" s="11" t="s">
        <v>18</v>
      </c>
      <c r="P159" s="10" t="s">
        <v>18</v>
      </c>
    </row>
    <row r="160" spans="1:16" ht="15.75" customHeight="1" x14ac:dyDescent="0.2">
      <c r="A160" s="5" t="s">
        <v>37</v>
      </c>
      <c r="B160" s="37">
        <v>205</v>
      </c>
      <c r="C160" s="37">
        <v>2</v>
      </c>
      <c r="D160" s="37">
        <v>15</v>
      </c>
      <c r="E160" s="5" t="s">
        <v>179</v>
      </c>
      <c r="F160" s="21" t="s">
        <v>168</v>
      </c>
      <c r="G160" s="41" t="s">
        <v>169</v>
      </c>
      <c r="H160" s="11">
        <v>15.529399999999999</v>
      </c>
      <c r="I160" s="39">
        <v>78.59552413103448</v>
      </c>
      <c r="J160" s="42">
        <v>2.6</v>
      </c>
      <c r="K160" s="10" t="s">
        <v>18</v>
      </c>
      <c r="L160" s="12">
        <v>2</v>
      </c>
      <c r="M160" s="10">
        <v>0</v>
      </c>
      <c r="N160" s="10">
        <v>15</v>
      </c>
      <c r="O160" s="11" t="s">
        <v>18</v>
      </c>
      <c r="P160" s="10" t="s">
        <v>18</v>
      </c>
    </row>
    <row r="161" spans="1:16" ht="15.75" customHeight="1" x14ac:dyDescent="0.2">
      <c r="A161" s="5" t="s">
        <v>37</v>
      </c>
      <c r="B161" s="37">
        <v>314</v>
      </c>
      <c r="C161" s="37">
        <v>3</v>
      </c>
      <c r="D161" s="37">
        <v>15</v>
      </c>
      <c r="E161" s="5" t="s">
        <v>179</v>
      </c>
      <c r="F161" s="21" t="s">
        <v>168</v>
      </c>
      <c r="G161" s="41" t="s">
        <v>169</v>
      </c>
      <c r="H161" s="11">
        <v>14.355599999999999</v>
      </c>
      <c r="I161" s="39">
        <v>71.379439203448285</v>
      </c>
      <c r="J161" s="42">
        <v>2.6</v>
      </c>
      <c r="K161" s="10" t="s">
        <v>18</v>
      </c>
      <c r="L161" s="12">
        <v>7</v>
      </c>
      <c r="M161" s="10">
        <v>0.1</v>
      </c>
      <c r="N161" s="10">
        <v>5</v>
      </c>
      <c r="O161" s="11" t="s">
        <v>18</v>
      </c>
      <c r="P161" s="10" t="s">
        <v>18</v>
      </c>
    </row>
    <row r="162" spans="1:16" ht="15.75" customHeight="1" x14ac:dyDescent="0.2">
      <c r="A162" s="5" t="s">
        <v>37</v>
      </c>
      <c r="B162" s="37">
        <v>410</v>
      </c>
      <c r="C162" s="37">
        <v>4</v>
      </c>
      <c r="D162" s="37">
        <v>15</v>
      </c>
      <c r="E162" s="5" t="s">
        <v>179</v>
      </c>
      <c r="F162" s="21" t="s">
        <v>168</v>
      </c>
      <c r="G162" s="41" t="s">
        <v>169</v>
      </c>
      <c r="H162" s="11">
        <v>14.4556</v>
      </c>
      <c r="I162" s="39">
        <v>74.776129924137933</v>
      </c>
      <c r="J162" s="42">
        <v>2.7</v>
      </c>
      <c r="K162" s="10" t="s">
        <v>18</v>
      </c>
      <c r="L162" s="12">
        <v>2.5</v>
      </c>
      <c r="M162" s="10">
        <v>0.2</v>
      </c>
      <c r="N162" s="10">
        <v>16</v>
      </c>
      <c r="O162" s="11" t="s">
        <v>18</v>
      </c>
      <c r="P162" s="10" t="s">
        <v>18</v>
      </c>
    </row>
    <row r="163" spans="1:16" ht="15.75" customHeight="1" x14ac:dyDescent="0.2">
      <c r="A163" s="5" t="s">
        <v>37</v>
      </c>
      <c r="B163" s="37">
        <v>106</v>
      </c>
      <c r="C163" s="37">
        <v>1</v>
      </c>
      <c r="D163" s="37">
        <v>16</v>
      </c>
      <c r="E163" s="5" t="s">
        <v>180</v>
      </c>
      <c r="F163" s="21" t="s">
        <v>168</v>
      </c>
      <c r="G163" s="41" t="s">
        <v>171</v>
      </c>
      <c r="H163" s="11">
        <v>15.803100000000001</v>
      </c>
      <c r="I163" s="39">
        <v>73.071295834482768</v>
      </c>
      <c r="J163" s="42">
        <v>1.7</v>
      </c>
      <c r="K163" s="10" t="s">
        <v>18</v>
      </c>
      <c r="L163" s="12">
        <v>4.5</v>
      </c>
      <c r="M163" s="10">
        <v>0.2</v>
      </c>
      <c r="N163" s="10">
        <v>16</v>
      </c>
      <c r="O163" s="11" t="s">
        <v>18</v>
      </c>
      <c r="P163" s="10" t="s">
        <v>18</v>
      </c>
    </row>
    <row r="164" spans="1:16" ht="15.75" customHeight="1" x14ac:dyDescent="0.2">
      <c r="A164" s="5" t="s">
        <v>37</v>
      </c>
      <c r="B164" s="37">
        <v>215</v>
      </c>
      <c r="C164" s="37">
        <v>2</v>
      </c>
      <c r="D164" s="37">
        <v>16</v>
      </c>
      <c r="E164" s="5" t="s">
        <v>180</v>
      </c>
      <c r="F164" s="21" t="s">
        <v>168</v>
      </c>
      <c r="G164" s="41" t="s">
        <v>171</v>
      </c>
      <c r="H164" s="11">
        <v>15.055199999999999</v>
      </c>
      <c r="I164" s="39">
        <v>80.58735144482759</v>
      </c>
      <c r="J164" s="42">
        <v>2.2000000000000002</v>
      </c>
      <c r="K164" s="10" t="s">
        <v>18</v>
      </c>
      <c r="L164" s="12">
        <v>4.5</v>
      </c>
      <c r="M164" s="10">
        <v>0</v>
      </c>
      <c r="N164" s="10">
        <v>2</v>
      </c>
      <c r="O164" s="11" t="s">
        <v>18</v>
      </c>
      <c r="P164" s="10" t="s">
        <v>18</v>
      </c>
    </row>
    <row r="165" spans="1:16" ht="15.75" customHeight="1" x14ac:dyDescent="0.2">
      <c r="A165" s="5" t="s">
        <v>37</v>
      </c>
      <c r="B165" s="37">
        <v>306</v>
      </c>
      <c r="C165" s="37">
        <v>3</v>
      </c>
      <c r="D165" s="37">
        <v>16</v>
      </c>
      <c r="E165" s="5" t="s">
        <v>180</v>
      </c>
      <c r="F165" s="21" t="s">
        <v>168</v>
      </c>
      <c r="G165" s="41" t="s">
        <v>171</v>
      </c>
      <c r="H165" s="11">
        <v>14.176400000000001</v>
      </c>
      <c r="I165" s="39">
        <v>76.273504924137924</v>
      </c>
      <c r="J165" s="42">
        <v>1.5</v>
      </c>
      <c r="K165" s="10" t="s">
        <v>18</v>
      </c>
      <c r="L165" s="12">
        <v>8</v>
      </c>
      <c r="M165" s="10">
        <v>0.2</v>
      </c>
      <c r="N165" s="10">
        <v>13</v>
      </c>
      <c r="O165" s="11" t="s">
        <v>18</v>
      </c>
      <c r="P165" s="10" t="s">
        <v>18</v>
      </c>
    </row>
    <row r="166" spans="1:16" ht="15.75" customHeight="1" x14ac:dyDescent="0.2">
      <c r="A166" s="5" t="s">
        <v>37</v>
      </c>
      <c r="B166" s="37">
        <v>421</v>
      </c>
      <c r="C166" s="37">
        <v>4</v>
      </c>
      <c r="D166" s="37">
        <v>16</v>
      </c>
      <c r="E166" s="5" t="s">
        <v>180</v>
      </c>
      <c r="F166" s="21" t="s">
        <v>168</v>
      </c>
      <c r="G166" s="41" t="s">
        <v>171</v>
      </c>
      <c r="H166" s="11">
        <v>14.638</v>
      </c>
      <c r="I166" s="39">
        <v>76.397518241379302</v>
      </c>
      <c r="J166" s="42" t="s">
        <v>18</v>
      </c>
      <c r="K166" s="10" t="s">
        <v>18</v>
      </c>
      <c r="L166" s="12" t="s">
        <v>18</v>
      </c>
      <c r="M166" s="10" t="s">
        <v>18</v>
      </c>
      <c r="N166" s="10">
        <v>15</v>
      </c>
      <c r="O166" s="11" t="s">
        <v>18</v>
      </c>
      <c r="P166" s="10" t="s">
        <v>18</v>
      </c>
    </row>
    <row r="167" spans="1:16" ht="15.75" customHeight="1" x14ac:dyDescent="0.2">
      <c r="A167" s="5" t="s">
        <v>37</v>
      </c>
      <c r="B167" s="37">
        <v>121</v>
      </c>
      <c r="C167" s="37">
        <v>1</v>
      </c>
      <c r="D167" s="37">
        <v>17</v>
      </c>
      <c r="E167" s="5" t="s">
        <v>137</v>
      </c>
      <c r="F167" s="21" t="s">
        <v>172</v>
      </c>
      <c r="G167" s="41">
        <v>8.6</v>
      </c>
      <c r="H167" s="11">
        <v>15.677200000000001</v>
      </c>
      <c r="I167" s="39">
        <v>80.612960260344821</v>
      </c>
      <c r="J167" s="42">
        <v>1.6</v>
      </c>
      <c r="K167" s="10" t="s">
        <v>18</v>
      </c>
      <c r="L167" s="12">
        <v>3</v>
      </c>
      <c r="M167" s="10">
        <v>0</v>
      </c>
      <c r="N167" s="10">
        <v>10</v>
      </c>
      <c r="O167" s="11" t="s">
        <v>18</v>
      </c>
      <c r="P167" s="10" t="s">
        <v>18</v>
      </c>
    </row>
    <row r="168" spans="1:16" ht="15.75" customHeight="1" x14ac:dyDescent="0.2">
      <c r="A168" s="5" t="s">
        <v>37</v>
      </c>
      <c r="B168" s="37">
        <v>219</v>
      </c>
      <c r="C168" s="37">
        <v>2</v>
      </c>
      <c r="D168" s="37">
        <v>17</v>
      </c>
      <c r="E168" s="5" t="s">
        <v>137</v>
      </c>
      <c r="F168" s="21" t="s">
        <v>172</v>
      </c>
      <c r="G168" s="41">
        <v>8.6</v>
      </c>
      <c r="H168" s="11">
        <v>15.3109</v>
      </c>
      <c r="I168" s="39">
        <v>77.827092664655183</v>
      </c>
      <c r="J168" s="42">
        <v>0.8</v>
      </c>
      <c r="K168" s="10" t="s">
        <v>18</v>
      </c>
      <c r="L168" s="12">
        <v>6</v>
      </c>
      <c r="M168" s="10">
        <v>0.9</v>
      </c>
      <c r="N168" s="10">
        <v>10</v>
      </c>
      <c r="O168" s="11" t="s">
        <v>18</v>
      </c>
      <c r="P168" s="10" t="s">
        <v>18</v>
      </c>
    </row>
    <row r="169" spans="1:16" ht="15.75" customHeight="1" x14ac:dyDescent="0.2">
      <c r="A169" s="5" t="s">
        <v>37</v>
      </c>
      <c r="B169" s="37">
        <v>305</v>
      </c>
      <c r="C169" s="37">
        <v>3</v>
      </c>
      <c r="D169" s="37">
        <v>17</v>
      </c>
      <c r="E169" s="5" t="s">
        <v>137</v>
      </c>
      <c r="F169" s="21" t="s">
        <v>172</v>
      </c>
      <c r="G169" s="41">
        <v>8.6</v>
      </c>
      <c r="H169" s="11">
        <v>14.805199999999999</v>
      </c>
      <c r="I169" s="39">
        <v>77.980783422413793</v>
      </c>
      <c r="J169" s="42">
        <v>2.6</v>
      </c>
      <c r="K169" s="10" t="s">
        <v>18</v>
      </c>
      <c r="L169" s="12">
        <v>6.5</v>
      </c>
      <c r="M169" s="10">
        <v>0.8</v>
      </c>
      <c r="N169" s="10">
        <v>10</v>
      </c>
      <c r="O169" s="11" t="s">
        <v>18</v>
      </c>
      <c r="P169" s="10" t="s">
        <v>18</v>
      </c>
    </row>
    <row r="170" spans="1:16" ht="15.75" customHeight="1" x14ac:dyDescent="0.2">
      <c r="A170" s="5" t="s">
        <v>37</v>
      </c>
      <c r="B170" s="37">
        <v>413</v>
      </c>
      <c r="C170" s="37">
        <v>4</v>
      </c>
      <c r="D170" s="37">
        <v>17</v>
      </c>
      <c r="E170" s="5" t="s">
        <v>137</v>
      </c>
      <c r="F170" s="21" t="s">
        <v>172</v>
      </c>
      <c r="G170" s="41">
        <v>8.6</v>
      </c>
      <c r="H170" s="11">
        <v>14.519600000000001</v>
      </c>
      <c r="I170" s="39">
        <v>80.29299245</v>
      </c>
      <c r="J170" s="42">
        <v>3.8</v>
      </c>
      <c r="K170" s="10" t="s">
        <v>18</v>
      </c>
      <c r="L170" s="12">
        <v>11</v>
      </c>
      <c r="M170" s="10">
        <v>0.2</v>
      </c>
      <c r="N170" s="10">
        <v>13</v>
      </c>
      <c r="O170" s="11" t="s">
        <v>18</v>
      </c>
      <c r="P170" s="10" t="s">
        <v>18</v>
      </c>
    </row>
    <row r="171" spans="1:16" ht="15.75" customHeight="1" x14ac:dyDescent="0.2">
      <c r="A171" s="5" t="s">
        <v>37</v>
      </c>
      <c r="B171" s="37">
        <v>116</v>
      </c>
      <c r="C171" s="37">
        <v>1</v>
      </c>
      <c r="D171" s="37">
        <v>18</v>
      </c>
      <c r="E171" s="5" t="s">
        <v>139</v>
      </c>
      <c r="F171" s="21" t="s">
        <v>172</v>
      </c>
      <c r="G171" s="41">
        <v>6.4</v>
      </c>
      <c r="H171" s="11">
        <v>15.8027</v>
      </c>
      <c r="I171" s="39">
        <v>71.53467933491379</v>
      </c>
      <c r="J171" s="42">
        <v>2.5</v>
      </c>
      <c r="K171" s="10" t="s">
        <v>18</v>
      </c>
      <c r="L171" s="12">
        <v>2</v>
      </c>
      <c r="M171" s="10">
        <v>0.1</v>
      </c>
      <c r="N171" s="10">
        <v>2</v>
      </c>
      <c r="O171" s="11" t="s">
        <v>18</v>
      </c>
      <c r="P171" s="10" t="s">
        <v>18</v>
      </c>
    </row>
    <row r="172" spans="1:16" ht="15.75" customHeight="1" x14ac:dyDescent="0.2">
      <c r="A172" s="5" t="s">
        <v>37</v>
      </c>
      <c r="B172" s="37">
        <v>213</v>
      </c>
      <c r="C172" s="37">
        <v>2</v>
      </c>
      <c r="D172" s="37">
        <v>18</v>
      </c>
      <c r="E172" s="5" t="s">
        <v>139</v>
      </c>
      <c r="F172" s="21" t="s">
        <v>172</v>
      </c>
      <c r="G172" s="41">
        <v>6.4</v>
      </c>
      <c r="H172" s="11">
        <v>15.0084</v>
      </c>
      <c r="I172" s="39">
        <v>77.085549484482755</v>
      </c>
      <c r="J172" s="42">
        <v>2.7</v>
      </c>
      <c r="K172" s="10" t="s">
        <v>18</v>
      </c>
      <c r="L172" s="12">
        <v>3</v>
      </c>
      <c r="M172" s="10">
        <v>0.1</v>
      </c>
      <c r="N172" s="10">
        <v>11</v>
      </c>
      <c r="O172" s="11" t="s">
        <v>18</v>
      </c>
      <c r="P172" s="10" t="s">
        <v>18</v>
      </c>
    </row>
    <row r="173" spans="1:16" ht="15.75" customHeight="1" x14ac:dyDescent="0.2">
      <c r="A173" s="5" t="s">
        <v>37</v>
      </c>
      <c r="B173" s="37">
        <v>301</v>
      </c>
      <c r="C173" s="37">
        <v>3</v>
      </c>
      <c r="D173" s="37">
        <v>18</v>
      </c>
      <c r="E173" s="5" t="s">
        <v>139</v>
      </c>
      <c r="F173" s="21" t="s">
        <v>172</v>
      </c>
      <c r="G173" s="41">
        <v>6.4</v>
      </c>
      <c r="H173" s="11">
        <v>15.385999999999999</v>
      </c>
      <c r="I173" s="39">
        <v>75.904593448275861</v>
      </c>
      <c r="J173" s="42">
        <v>1.7</v>
      </c>
      <c r="K173" s="10" t="s">
        <v>18</v>
      </c>
      <c r="L173" s="12">
        <v>10</v>
      </c>
      <c r="M173" s="10">
        <v>0</v>
      </c>
      <c r="N173" s="10">
        <v>6</v>
      </c>
      <c r="O173" s="11" t="s">
        <v>18</v>
      </c>
      <c r="P173" s="10" t="s">
        <v>18</v>
      </c>
    </row>
    <row r="174" spans="1:16" ht="15.75" customHeight="1" x14ac:dyDescent="0.2">
      <c r="A174" s="5" t="s">
        <v>37</v>
      </c>
      <c r="B174" s="37">
        <v>414</v>
      </c>
      <c r="C174" s="37">
        <v>4</v>
      </c>
      <c r="D174" s="37">
        <v>18</v>
      </c>
      <c r="E174" s="5" t="s">
        <v>139</v>
      </c>
      <c r="F174" s="21" t="s">
        <v>172</v>
      </c>
      <c r="G174" s="41">
        <v>6.4</v>
      </c>
      <c r="H174" s="11">
        <v>14.592000000000001</v>
      </c>
      <c r="I174" s="39">
        <v>72.073307862068972</v>
      </c>
      <c r="J174" s="42">
        <v>1.3</v>
      </c>
      <c r="K174" s="10" t="s">
        <v>18</v>
      </c>
      <c r="L174" s="12">
        <v>5</v>
      </c>
      <c r="M174" s="10">
        <v>0</v>
      </c>
      <c r="N174" s="10">
        <v>7</v>
      </c>
      <c r="O174" s="11" t="s">
        <v>18</v>
      </c>
      <c r="P174" s="10" t="s">
        <v>18</v>
      </c>
    </row>
    <row r="175" spans="1:16" ht="15.75" customHeight="1" x14ac:dyDescent="0.2">
      <c r="A175" s="5" t="s">
        <v>37</v>
      </c>
      <c r="B175" s="37">
        <v>115</v>
      </c>
      <c r="C175" s="37">
        <v>1</v>
      </c>
      <c r="D175" s="37">
        <v>19</v>
      </c>
      <c r="E175" s="5" t="s">
        <v>140</v>
      </c>
      <c r="F175" s="21" t="s">
        <v>172</v>
      </c>
      <c r="G175" s="41" t="s">
        <v>174</v>
      </c>
      <c r="H175" s="11">
        <v>15.6662</v>
      </c>
      <c r="I175" s="39">
        <v>84.186215850000011</v>
      </c>
      <c r="J175" s="42">
        <v>4.2</v>
      </c>
      <c r="K175" s="10" t="s">
        <v>18</v>
      </c>
      <c r="L175" s="12">
        <v>5.5</v>
      </c>
      <c r="M175" s="10">
        <v>0</v>
      </c>
      <c r="N175" s="10">
        <v>5</v>
      </c>
      <c r="O175" s="11" t="s">
        <v>18</v>
      </c>
      <c r="P175" s="10" t="s">
        <v>18</v>
      </c>
    </row>
    <row r="176" spans="1:16" ht="15.75" customHeight="1" x14ac:dyDescent="0.2">
      <c r="A176" s="5" t="s">
        <v>37</v>
      </c>
      <c r="B176" s="37">
        <v>211</v>
      </c>
      <c r="C176" s="37">
        <v>2</v>
      </c>
      <c r="D176" s="37">
        <v>19</v>
      </c>
      <c r="E176" s="5" t="s">
        <v>140</v>
      </c>
      <c r="F176" s="21" t="s">
        <v>172</v>
      </c>
      <c r="G176" s="41" t="s">
        <v>174</v>
      </c>
      <c r="H176" s="11">
        <v>15.4108</v>
      </c>
      <c r="I176" s="39">
        <v>75.352934420689664</v>
      </c>
      <c r="J176" s="42">
        <v>2.4</v>
      </c>
      <c r="K176" s="10" t="s">
        <v>18</v>
      </c>
      <c r="L176" s="12">
        <v>4.5</v>
      </c>
      <c r="M176" s="10">
        <v>0</v>
      </c>
      <c r="N176" s="10">
        <v>16</v>
      </c>
      <c r="O176" s="11" t="s">
        <v>18</v>
      </c>
      <c r="P176" s="10" t="s">
        <v>18</v>
      </c>
    </row>
    <row r="177" spans="1:16" ht="15.75" customHeight="1" x14ac:dyDescent="0.2">
      <c r="A177" s="5" t="s">
        <v>37</v>
      </c>
      <c r="B177" s="37">
        <v>317</v>
      </c>
      <c r="C177" s="37">
        <v>3</v>
      </c>
      <c r="D177" s="37">
        <v>19</v>
      </c>
      <c r="E177" s="5" t="s">
        <v>140</v>
      </c>
      <c r="F177" s="21" t="s">
        <v>172</v>
      </c>
      <c r="G177" s="41" t="s">
        <v>174</v>
      </c>
      <c r="H177" s="11">
        <v>14.4336</v>
      </c>
      <c r="I177" s="39">
        <v>68.681420006896559</v>
      </c>
      <c r="J177" s="42">
        <v>2.4</v>
      </c>
      <c r="K177" s="10" t="s">
        <v>18</v>
      </c>
      <c r="L177" s="12">
        <v>9</v>
      </c>
      <c r="M177" s="10">
        <v>0</v>
      </c>
      <c r="N177" s="10">
        <v>6</v>
      </c>
      <c r="O177" s="11" t="s">
        <v>18</v>
      </c>
      <c r="P177" s="10" t="s">
        <v>18</v>
      </c>
    </row>
    <row r="178" spans="1:16" ht="15.75" customHeight="1" x14ac:dyDescent="0.2">
      <c r="A178" s="5" t="s">
        <v>37</v>
      </c>
      <c r="B178" s="37">
        <v>422</v>
      </c>
      <c r="C178" s="37">
        <v>4</v>
      </c>
      <c r="D178" s="37">
        <v>19</v>
      </c>
      <c r="E178" s="5" t="s">
        <v>140</v>
      </c>
      <c r="F178" s="21" t="s">
        <v>172</v>
      </c>
      <c r="G178" s="41" t="s">
        <v>174</v>
      </c>
      <c r="H178" s="11">
        <v>15.085900000000001</v>
      </c>
      <c r="I178" s="39">
        <v>70.770778223275855</v>
      </c>
      <c r="J178" s="42">
        <v>1.2</v>
      </c>
      <c r="K178" s="10" t="s">
        <v>18</v>
      </c>
      <c r="L178" s="12">
        <v>9.5</v>
      </c>
      <c r="M178" s="10">
        <v>1</v>
      </c>
      <c r="N178" s="10">
        <v>13</v>
      </c>
      <c r="O178" s="11" t="s">
        <v>18</v>
      </c>
      <c r="P178" s="10" t="s">
        <v>18</v>
      </c>
    </row>
    <row r="179" spans="1:16" ht="15.75" customHeight="1" x14ac:dyDescent="0.2">
      <c r="A179" s="5" t="s">
        <v>37</v>
      </c>
      <c r="B179" s="37">
        <v>110</v>
      </c>
      <c r="C179" s="37">
        <v>1</v>
      </c>
      <c r="D179" s="37">
        <v>20</v>
      </c>
      <c r="E179" s="5" t="s">
        <v>129</v>
      </c>
      <c r="F179" s="21" t="s">
        <v>130</v>
      </c>
      <c r="G179" s="41">
        <v>5</v>
      </c>
      <c r="H179" s="11">
        <v>15.723100000000001</v>
      </c>
      <c r="I179" s="39">
        <v>71.646262874999991</v>
      </c>
      <c r="J179" s="42">
        <v>1.7</v>
      </c>
      <c r="K179" s="10" t="s">
        <v>18</v>
      </c>
      <c r="L179" s="12">
        <v>6</v>
      </c>
      <c r="M179" s="10">
        <v>0.1</v>
      </c>
      <c r="N179" s="10">
        <v>12</v>
      </c>
      <c r="O179" s="11" t="s">
        <v>18</v>
      </c>
      <c r="P179" s="10" t="s">
        <v>18</v>
      </c>
    </row>
    <row r="180" spans="1:16" ht="15.75" customHeight="1" x14ac:dyDescent="0.2">
      <c r="A180" s="5" t="s">
        <v>37</v>
      </c>
      <c r="B180" s="37">
        <v>206</v>
      </c>
      <c r="C180" s="37">
        <v>2</v>
      </c>
      <c r="D180" s="37">
        <v>20</v>
      </c>
      <c r="E180" s="5" t="s">
        <v>129</v>
      </c>
      <c r="F180" s="21" t="s">
        <v>130</v>
      </c>
      <c r="G180" s="41">
        <v>5</v>
      </c>
      <c r="H180" s="11">
        <v>15.498100000000001</v>
      </c>
      <c r="I180" s="39">
        <v>72.895272649137937</v>
      </c>
      <c r="J180" s="42">
        <v>2.4</v>
      </c>
      <c r="K180" s="10" t="s">
        <v>18</v>
      </c>
      <c r="L180" s="12">
        <v>3.5</v>
      </c>
      <c r="M180" s="10">
        <v>0.4</v>
      </c>
      <c r="N180" s="10">
        <v>12</v>
      </c>
      <c r="O180" s="11" t="s">
        <v>18</v>
      </c>
      <c r="P180" s="10" t="s">
        <v>18</v>
      </c>
    </row>
    <row r="181" spans="1:16" ht="15.75" customHeight="1" x14ac:dyDescent="0.2">
      <c r="A181" s="5" t="s">
        <v>37</v>
      </c>
      <c r="B181" s="37">
        <v>312</v>
      </c>
      <c r="C181" s="37">
        <v>3</v>
      </c>
      <c r="D181" s="37">
        <v>20</v>
      </c>
      <c r="E181" s="5" t="s">
        <v>129</v>
      </c>
      <c r="F181" s="21" t="s">
        <v>130</v>
      </c>
      <c r="G181" s="41">
        <v>5</v>
      </c>
      <c r="H181" s="11">
        <v>14.5152</v>
      </c>
      <c r="I181" s="39">
        <v>75.571142482758631</v>
      </c>
      <c r="J181" s="42">
        <v>2.6</v>
      </c>
      <c r="K181" s="10" t="s">
        <v>18</v>
      </c>
      <c r="L181" s="12">
        <v>1.5</v>
      </c>
      <c r="M181" s="10">
        <v>0.1</v>
      </c>
      <c r="N181" s="10">
        <v>14</v>
      </c>
      <c r="O181" s="11" t="s">
        <v>18</v>
      </c>
      <c r="P181" s="10" t="s">
        <v>18</v>
      </c>
    </row>
    <row r="182" spans="1:16" ht="15.75" customHeight="1" x14ac:dyDescent="0.2">
      <c r="A182" s="5" t="s">
        <v>37</v>
      </c>
      <c r="B182" s="37">
        <v>416</v>
      </c>
      <c r="C182" s="37">
        <v>4</v>
      </c>
      <c r="D182" s="37">
        <v>20</v>
      </c>
      <c r="E182" s="5" t="s">
        <v>129</v>
      </c>
      <c r="F182" s="21" t="s">
        <v>130</v>
      </c>
      <c r="G182" s="41">
        <v>5</v>
      </c>
      <c r="H182" s="11">
        <v>14.193999999999999</v>
      </c>
      <c r="I182" s="39">
        <v>77.376670060344836</v>
      </c>
      <c r="J182" s="42">
        <v>1.1000000000000001</v>
      </c>
      <c r="K182" s="10" t="s">
        <v>18</v>
      </c>
      <c r="L182" s="12">
        <v>10.5</v>
      </c>
      <c r="M182" s="10">
        <v>0</v>
      </c>
      <c r="N182" s="10">
        <v>15</v>
      </c>
      <c r="O182" s="11" t="s">
        <v>18</v>
      </c>
      <c r="P182" s="10" t="s">
        <v>18</v>
      </c>
    </row>
    <row r="183" spans="1:16" ht="15.75" customHeight="1" x14ac:dyDescent="0.2">
      <c r="A183" s="5" t="s">
        <v>37</v>
      </c>
      <c r="B183" s="37">
        <v>102</v>
      </c>
      <c r="C183" s="37">
        <v>1</v>
      </c>
      <c r="D183" s="37">
        <v>21</v>
      </c>
      <c r="E183" s="5" t="s">
        <v>146</v>
      </c>
      <c r="F183" s="21" t="s">
        <v>91</v>
      </c>
      <c r="G183" s="41">
        <v>10.5</v>
      </c>
      <c r="H183" s="11">
        <v>15.5375</v>
      </c>
      <c r="I183" s="39">
        <v>68.368024999999989</v>
      </c>
      <c r="J183" s="42">
        <v>3</v>
      </c>
      <c r="K183" s="10" t="s">
        <v>18</v>
      </c>
      <c r="L183" s="12">
        <v>1.5</v>
      </c>
      <c r="M183" s="10">
        <v>0.1</v>
      </c>
      <c r="N183" s="10">
        <v>10</v>
      </c>
      <c r="O183" s="11" t="s">
        <v>18</v>
      </c>
      <c r="P183" s="10" t="s">
        <v>18</v>
      </c>
    </row>
    <row r="184" spans="1:16" ht="15.75" customHeight="1" x14ac:dyDescent="0.2">
      <c r="A184" s="5" t="s">
        <v>37</v>
      </c>
      <c r="B184" s="37">
        <v>210</v>
      </c>
      <c r="C184" s="37">
        <v>2</v>
      </c>
      <c r="D184" s="37">
        <v>21</v>
      </c>
      <c r="E184" s="5" t="s">
        <v>146</v>
      </c>
      <c r="F184" s="21" t="s">
        <v>91</v>
      </c>
      <c r="G184" s="41">
        <v>10.5</v>
      </c>
      <c r="H184" s="11">
        <v>15.289399999999999</v>
      </c>
      <c r="I184" s="39">
        <v>75.284354958620682</v>
      </c>
      <c r="J184" s="42">
        <v>1.8</v>
      </c>
      <c r="K184" s="10" t="s">
        <v>18</v>
      </c>
      <c r="L184" s="12">
        <v>1.5</v>
      </c>
      <c r="M184" s="10">
        <v>0.2</v>
      </c>
      <c r="N184" s="10">
        <v>12</v>
      </c>
      <c r="O184" s="11" t="s">
        <v>18</v>
      </c>
      <c r="P184" s="10" t="s">
        <v>18</v>
      </c>
    </row>
    <row r="185" spans="1:16" ht="15.75" customHeight="1" x14ac:dyDescent="0.2">
      <c r="A185" s="5" t="s">
        <v>37</v>
      </c>
      <c r="B185" s="37">
        <v>310</v>
      </c>
      <c r="C185" s="37">
        <v>3</v>
      </c>
      <c r="D185" s="37">
        <v>21</v>
      </c>
      <c r="E185" s="5" t="s">
        <v>146</v>
      </c>
      <c r="F185" s="21" t="s">
        <v>91</v>
      </c>
      <c r="G185" s="41">
        <v>10.5</v>
      </c>
      <c r="H185" s="11">
        <v>14.2516</v>
      </c>
      <c r="I185" s="39">
        <v>76.072506191379318</v>
      </c>
      <c r="J185" s="42">
        <v>1.4</v>
      </c>
      <c r="K185" s="10" t="s">
        <v>18</v>
      </c>
      <c r="L185" s="12">
        <v>6.5</v>
      </c>
      <c r="M185" s="10">
        <v>0.1</v>
      </c>
      <c r="N185" s="10">
        <v>15</v>
      </c>
      <c r="O185" s="11" t="s">
        <v>18</v>
      </c>
      <c r="P185" s="10" t="s">
        <v>18</v>
      </c>
    </row>
    <row r="186" spans="1:16" ht="15.75" customHeight="1" x14ac:dyDescent="0.2">
      <c r="A186" s="5" t="s">
        <v>37</v>
      </c>
      <c r="B186" s="37">
        <v>402</v>
      </c>
      <c r="C186" s="37">
        <v>4</v>
      </c>
      <c r="D186" s="37">
        <v>21</v>
      </c>
      <c r="E186" s="5" t="s">
        <v>146</v>
      </c>
      <c r="F186" s="21" t="s">
        <v>91</v>
      </c>
      <c r="G186" s="41">
        <v>10.5</v>
      </c>
      <c r="H186" s="11">
        <v>14.549200000000001</v>
      </c>
      <c r="I186" s="39">
        <v>73.624703937931045</v>
      </c>
      <c r="J186" s="42">
        <v>2</v>
      </c>
      <c r="K186" s="10" t="s">
        <v>18</v>
      </c>
      <c r="L186" s="12">
        <v>1.5</v>
      </c>
      <c r="M186" s="10">
        <v>0.7</v>
      </c>
      <c r="N186" s="10">
        <v>10</v>
      </c>
      <c r="O186" s="11" t="s">
        <v>18</v>
      </c>
      <c r="P186" s="10" t="s">
        <v>18</v>
      </c>
    </row>
    <row r="187" spans="1:16" ht="15.75" customHeight="1" x14ac:dyDescent="0.2">
      <c r="A187" s="5" t="s">
        <v>37</v>
      </c>
      <c r="B187" s="37">
        <v>117</v>
      </c>
      <c r="C187" s="37">
        <v>1</v>
      </c>
      <c r="D187" s="37">
        <v>22</v>
      </c>
      <c r="E187" s="5" t="s">
        <v>131</v>
      </c>
      <c r="F187" s="21" t="s">
        <v>91</v>
      </c>
      <c r="G187" s="41">
        <v>14</v>
      </c>
      <c r="H187" s="11">
        <v>15.5571</v>
      </c>
      <c r="I187" s="39">
        <v>74.561988765948271</v>
      </c>
      <c r="J187" s="42">
        <v>2.8</v>
      </c>
      <c r="K187" s="10" t="s">
        <v>18</v>
      </c>
      <c r="L187" s="12">
        <v>6</v>
      </c>
      <c r="M187" s="10">
        <v>0.1</v>
      </c>
      <c r="N187" s="10">
        <v>1</v>
      </c>
      <c r="O187" s="11" t="s">
        <v>18</v>
      </c>
      <c r="P187" s="10" t="s">
        <v>18</v>
      </c>
    </row>
    <row r="188" spans="1:16" ht="15.75" customHeight="1" x14ac:dyDescent="0.2">
      <c r="A188" s="5" t="s">
        <v>37</v>
      </c>
      <c r="B188" s="37">
        <v>218</v>
      </c>
      <c r="C188" s="37">
        <v>2</v>
      </c>
      <c r="D188" s="37">
        <v>22</v>
      </c>
      <c r="E188" s="5" t="s">
        <v>131</v>
      </c>
      <c r="F188" s="21" t="s">
        <v>91</v>
      </c>
      <c r="G188" s="41">
        <v>14</v>
      </c>
      <c r="H188" s="11">
        <v>15.014800000000001</v>
      </c>
      <c r="I188" s="39">
        <v>75.262453541379287</v>
      </c>
      <c r="J188" s="42">
        <v>1.9</v>
      </c>
      <c r="K188" s="10" t="s">
        <v>18</v>
      </c>
      <c r="L188" s="12">
        <v>6.5</v>
      </c>
      <c r="M188" s="10">
        <v>0</v>
      </c>
      <c r="N188" s="10">
        <v>7</v>
      </c>
      <c r="O188" s="11" t="s">
        <v>18</v>
      </c>
      <c r="P188" s="10" t="s">
        <v>18</v>
      </c>
    </row>
    <row r="189" spans="1:16" ht="15.75" customHeight="1" x14ac:dyDescent="0.2">
      <c r="A189" s="5" t="s">
        <v>37</v>
      </c>
      <c r="B189" s="37">
        <v>303</v>
      </c>
      <c r="C189" s="37">
        <v>3</v>
      </c>
      <c r="D189" s="37">
        <v>22</v>
      </c>
      <c r="E189" s="5" t="s">
        <v>131</v>
      </c>
      <c r="F189" s="21" t="s">
        <v>91</v>
      </c>
      <c r="G189" s="41">
        <v>14</v>
      </c>
      <c r="H189" s="11">
        <v>15.0396</v>
      </c>
      <c r="I189" s="39">
        <v>80.823707420689644</v>
      </c>
      <c r="J189" s="42">
        <v>2.4</v>
      </c>
      <c r="K189" s="10" t="s">
        <v>18</v>
      </c>
      <c r="L189" s="12">
        <v>4</v>
      </c>
      <c r="M189" s="10">
        <v>0.1</v>
      </c>
      <c r="N189" s="10">
        <v>11</v>
      </c>
      <c r="O189" s="11" t="s">
        <v>18</v>
      </c>
      <c r="P189" s="10" t="s">
        <v>18</v>
      </c>
    </row>
    <row r="190" spans="1:16" ht="15.75" customHeight="1" x14ac:dyDescent="0.2">
      <c r="A190" s="5" t="s">
        <v>37</v>
      </c>
      <c r="B190" s="37">
        <v>407</v>
      </c>
      <c r="C190" s="37">
        <v>4</v>
      </c>
      <c r="D190" s="37">
        <v>22</v>
      </c>
      <c r="E190" s="5" t="s">
        <v>131</v>
      </c>
      <c r="F190" s="21" t="s">
        <v>91</v>
      </c>
      <c r="G190" s="41">
        <v>14</v>
      </c>
      <c r="H190" s="11">
        <v>14.276400000000001</v>
      </c>
      <c r="I190" s="39">
        <v>65.633239744827591</v>
      </c>
      <c r="J190" s="42">
        <v>2.1</v>
      </c>
      <c r="K190" s="10" t="s">
        <v>18</v>
      </c>
      <c r="L190" s="12">
        <v>1.1111111111111112</v>
      </c>
      <c r="M190" s="10">
        <v>0.5</v>
      </c>
      <c r="N190" s="10">
        <v>9</v>
      </c>
      <c r="O190" s="11" t="s">
        <v>18</v>
      </c>
      <c r="P190" s="10" t="s">
        <v>18</v>
      </c>
    </row>
    <row r="191" spans="1:16" ht="15.75" customHeight="1" x14ac:dyDescent="0.2">
      <c r="A191" s="5" t="s">
        <v>15</v>
      </c>
      <c r="B191" s="37">
        <v>118</v>
      </c>
      <c r="C191" s="5">
        <v>1</v>
      </c>
      <c r="D191" s="5">
        <v>1</v>
      </c>
      <c r="E191" s="27" t="s">
        <v>99</v>
      </c>
      <c r="F191" s="21" t="s">
        <v>30</v>
      </c>
      <c r="G191" s="38" t="s">
        <v>29</v>
      </c>
      <c r="H191" s="11">
        <v>15.15</v>
      </c>
      <c r="I191" s="39">
        <v>53.859659080459771</v>
      </c>
      <c r="J191" s="10">
        <v>2.2999999999999998</v>
      </c>
      <c r="K191" s="10" t="s">
        <v>18</v>
      </c>
      <c r="L191" s="10">
        <v>8.6</v>
      </c>
      <c r="M191" s="10" t="s">
        <v>18</v>
      </c>
      <c r="N191" s="10">
        <v>1</v>
      </c>
      <c r="O191" s="32">
        <v>8.3333333330000006</v>
      </c>
      <c r="P191" s="10" t="s">
        <v>18</v>
      </c>
    </row>
    <row r="192" spans="1:16" ht="15.75" customHeight="1" x14ac:dyDescent="0.2">
      <c r="A192" s="5" t="s">
        <v>15</v>
      </c>
      <c r="B192" s="37">
        <v>216</v>
      </c>
      <c r="C192" s="5">
        <v>2</v>
      </c>
      <c r="D192" s="5">
        <v>1</v>
      </c>
      <c r="E192" s="27" t="s">
        <v>99</v>
      </c>
      <c r="F192" s="21" t="s">
        <v>30</v>
      </c>
      <c r="G192" s="38" t="s">
        <v>29</v>
      </c>
      <c r="H192" s="11">
        <v>14.503</v>
      </c>
      <c r="I192" s="39">
        <v>54.793553213793096</v>
      </c>
      <c r="J192" s="10" t="s">
        <v>18</v>
      </c>
      <c r="K192" s="10" t="s">
        <v>18</v>
      </c>
      <c r="L192" s="10" t="s">
        <v>18</v>
      </c>
      <c r="M192" s="10" t="s">
        <v>18</v>
      </c>
      <c r="N192" s="10">
        <v>0</v>
      </c>
      <c r="O192" s="32" t="s">
        <v>18</v>
      </c>
      <c r="P192" s="10" t="s">
        <v>18</v>
      </c>
    </row>
    <row r="193" spans="1:16" ht="15.75" customHeight="1" x14ac:dyDescent="0.2">
      <c r="A193" s="5" t="s">
        <v>15</v>
      </c>
      <c r="B193" s="37">
        <v>307</v>
      </c>
      <c r="C193" s="5">
        <v>3</v>
      </c>
      <c r="D193" s="5">
        <v>1</v>
      </c>
      <c r="E193" s="27" t="s">
        <v>99</v>
      </c>
      <c r="F193" s="21" t="s">
        <v>30</v>
      </c>
      <c r="G193" s="38" t="s">
        <v>29</v>
      </c>
      <c r="H193" s="11">
        <v>14.511699999999999</v>
      </c>
      <c r="I193" s="39">
        <v>51.030815879999992</v>
      </c>
      <c r="J193" s="10">
        <v>1.7</v>
      </c>
      <c r="K193" s="10" t="s">
        <v>18</v>
      </c>
      <c r="L193" s="10">
        <v>2.2999999999999998</v>
      </c>
      <c r="M193" s="10" t="s">
        <v>18</v>
      </c>
      <c r="N193" s="10">
        <v>0</v>
      </c>
      <c r="O193" s="32">
        <v>0</v>
      </c>
      <c r="P193" s="10" t="s">
        <v>18</v>
      </c>
    </row>
    <row r="194" spans="1:16" ht="15.75" customHeight="1" x14ac:dyDescent="0.2">
      <c r="A194" s="5" t="s">
        <v>15</v>
      </c>
      <c r="B194" s="37">
        <v>412</v>
      </c>
      <c r="C194" s="5">
        <v>4</v>
      </c>
      <c r="D194" s="5">
        <v>1</v>
      </c>
      <c r="E194" s="27" t="s">
        <v>99</v>
      </c>
      <c r="F194" s="21" t="s">
        <v>30</v>
      </c>
      <c r="G194" s="38" t="s">
        <v>29</v>
      </c>
      <c r="H194" s="11">
        <v>14.0739</v>
      </c>
      <c r="I194" s="39">
        <v>64.007635843218395</v>
      </c>
      <c r="J194" s="10">
        <v>1.9</v>
      </c>
      <c r="K194" s="10" t="s">
        <v>18</v>
      </c>
      <c r="L194" s="10">
        <v>4.7</v>
      </c>
      <c r="M194" s="10" t="s">
        <v>18</v>
      </c>
      <c r="N194" s="10">
        <v>1</v>
      </c>
      <c r="O194" s="32">
        <v>4.4444444440000002</v>
      </c>
      <c r="P194" s="10" t="s">
        <v>18</v>
      </c>
    </row>
    <row r="195" spans="1:16" ht="15.75" customHeight="1" x14ac:dyDescent="0.2">
      <c r="A195" s="5" t="s">
        <v>15</v>
      </c>
      <c r="B195" s="37">
        <v>119</v>
      </c>
      <c r="C195" s="5">
        <v>1</v>
      </c>
      <c r="D195" s="5">
        <v>2</v>
      </c>
      <c r="E195" s="27" t="s">
        <v>109</v>
      </c>
      <c r="F195" s="27" t="s">
        <v>32</v>
      </c>
      <c r="G195" s="40">
        <v>4</v>
      </c>
      <c r="H195" s="11">
        <v>14.3367</v>
      </c>
      <c r="I195" s="39">
        <v>54.423568370574714</v>
      </c>
      <c r="J195" s="10">
        <v>3.7</v>
      </c>
      <c r="K195" s="10" t="s">
        <v>18</v>
      </c>
      <c r="L195" s="10">
        <v>4.8</v>
      </c>
      <c r="M195" s="10" t="s">
        <v>18</v>
      </c>
      <c r="N195" s="10">
        <v>0</v>
      </c>
      <c r="O195" s="32">
        <v>5</v>
      </c>
      <c r="P195" s="10" t="s">
        <v>18</v>
      </c>
    </row>
    <row r="196" spans="1:16" ht="15.75" customHeight="1" x14ac:dyDescent="0.2">
      <c r="A196" s="5" t="s">
        <v>15</v>
      </c>
      <c r="B196" s="37">
        <v>209</v>
      </c>
      <c r="C196" s="5">
        <v>2</v>
      </c>
      <c r="D196" s="5">
        <v>2</v>
      </c>
      <c r="E196" s="27" t="s">
        <v>109</v>
      </c>
      <c r="F196" s="27" t="s">
        <v>32</v>
      </c>
      <c r="G196" s="40">
        <v>4</v>
      </c>
      <c r="H196" s="11">
        <v>13.903499999999999</v>
      </c>
      <c r="I196" s="39">
        <v>58.051604220689654</v>
      </c>
      <c r="J196" s="10">
        <v>1.6</v>
      </c>
      <c r="K196" s="10" t="s">
        <v>18</v>
      </c>
      <c r="L196" s="10">
        <v>2.2999999999999998</v>
      </c>
      <c r="M196" s="10" t="s">
        <v>18</v>
      </c>
      <c r="N196" s="10">
        <v>0</v>
      </c>
      <c r="O196" s="32">
        <v>2.2222222220000001</v>
      </c>
      <c r="P196" s="10" t="s">
        <v>18</v>
      </c>
    </row>
    <row r="197" spans="1:16" ht="15.75" customHeight="1" x14ac:dyDescent="0.2">
      <c r="A197" s="5" t="s">
        <v>15</v>
      </c>
      <c r="B197" s="37">
        <v>322</v>
      </c>
      <c r="C197" s="5">
        <v>3</v>
      </c>
      <c r="D197" s="5">
        <v>2</v>
      </c>
      <c r="E197" s="27" t="s">
        <v>109</v>
      </c>
      <c r="F197" s="27" t="s">
        <v>32</v>
      </c>
      <c r="G197" s="40">
        <v>4</v>
      </c>
      <c r="H197" s="11">
        <v>14.215999999999999</v>
      </c>
      <c r="I197" s="39">
        <v>58.556750013793113</v>
      </c>
      <c r="J197" s="10">
        <v>1.9</v>
      </c>
      <c r="K197" s="10" t="s">
        <v>18</v>
      </c>
      <c r="L197" s="10">
        <v>2.6</v>
      </c>
      <c r="M197" s="10" t="s">
        <v>18</v>
      </c>
      <c r="N197" s="10">
        <v>0</v>
      </c>
      <c r="O197" s="32">
        <v>10</v>
      </c>
      <c r="P197" s="10" t="s">
        <v>18</v>
      </c>
    </row>
    <row r="198" spans="1:16" ht="15.75" customHeight="1" x14ac:dyDescent="0.2">
      <c r="A198" s="5" t="s">
        <v>15</v>
      </c>
      <c r="B198" s="37">
        <v>408</v>
      </c>
      <c r="C198" s="5">
        <v>4</v>
      </c>
      <c r="D198" s="5">
        <v>2</v>
      </c>
      <c r="E198" s="27" t="s">
        <v>109</v>
      </c>
      <c r="F198" s="27" t="s">
        <v>32</v>
      </c>
      <c r="G198" s="40">
        <v>4</v>
      </c>
      <c r="H198" s="11">
        <v>13.874500000000001</v>
      </c>
      <c r="I198" s="39">
        <v>43.265887386206899</v>
      </c>
      <c r="J198" s="10">
        <v>5.2</v>
      </c>
      <c r="K198" s="10" t="s">
        <v>18</v>
      </c>
      <c r="L198" s="10">
        <v>2.8</v>
      </c>
      <c r="M198" s="10" t="s">
        <v>18</v>
      </c>
      <c r="N198" s="10">
        <v>0</v>
      </c>
      <c r="O198" s="32">
        <v>0.44444444399999999</v>
      </c>
      <c r="P198" s="10" t="s">
        <v>18</v>
      </c>
    </row>
    <row r="199" spans="1:16" ht="15.75" customHeight="1" x14ac:dyDescent="0.2">
      <c r="A199" s="5" t="s">
        <v>15</v>
      </c>
      <c r="B199" s="37">
        <v>111</v>
      </c>
      <c r="C199" s="5">
        <v>1</v>
      </c>
      <c r="D199" s="5">
        <v>3</v>
      </c>
      <c r="E199" s="27" t="s">
        <v>115</v>
      </c>
      <c r="F199" s="27" t="s">
        <v>32</v>
      </c>
      <c r="G199" s="40" t="s">
        <v>156</v>
      </c>
      <c r="H199" s="11">
        <v>14.8132</v>
      </c>
      <c r="I199" s="39">
        <v>52.604317737931034</v>
      </c>
      <c r="J199" s="10" t="s">
        <v>18</v>
      </c>
      <c r="K199" s="10" t="s">
        <v>18</v>
      </c>
      <c r="L199" s="10">
        <v>2.6</v>
      </c>
      <c r="M199" s="10" t="s">
        <v>18</v>
      </c>
      <c r="N199" s="10">
        <v>0</v>
      </c>
      <c r="O199" s="32">
        <v>13.33333333</v>
      </c>
      <c r="P199" s="10" t="s">
        <v>18</v>
      </c>
    </row>
    <row r="200" spans="1:16" ht="15.75" customHeight="1" x14ac:dyDescent="0.2">
      <c r="A200" s="5" t="s">
        <v>15</v>
      </c>
      <c r="B200" s="37">
        <v>201</v>
      </c>
      <c r="C200" s="5">
        <v>2</v>
      </c>
      <c r="D200" s="5">
        <v>3</v>
      </c>
      <c r="E200" s="27" t="s">
        <v>115</v>
      </c>
      <c r="F200" s="27" t="s">
        <v>32</v>
      </c>
      <c r="G200" s="40" t="s">
        <v>156</v>
      </c>
      <c r="H200" s="11">
        <v>14.354699999999999</v>
      </c>
      <c r="I200" s="39">
        <v>47.074594594942532</v>
      </c>
      <c r="J200" s="10">
        <v>1.5</v>
      </c>
      <c r="K200" s="10" t="s">
        <v>18</v>
      </c>
      <c r="L200" s="10">
        <v>8</v>
      </c>
      <c r="M200" s="10" t="s">
        <v>18</v>
      </c>
      <c r="N200" s="10">
        <v>0</v>
      </c>
      <c r="O200" s="32">
        <v>35.555555560000002</v>
      </c>
      <c r="P200" s="10" t="s">
        <v>18</v>
      </c>
    </row>
    <row r="201" spans="1:16" ht="15.75" customHeight="1" x14ac:dyDescent="0.2">
      <c r="A201" s="5" t="s">
        <v>15</v>
      </c>
      <c r="B201" s="37">
        <v>321</v>
      </c>
      <c r="C201" s="5">
        <v>3</v>
      </c>
      <c r="D201" s="5">
        <v>3</v>
      </c>
      <c r="E201" s="27" t="s">
        <v>115</v>
      </c>
      <c r="F201" s="27" t="s">
        <v>32</v>
      </c>
      <c r="G201" s="40" t="s">
        <v>156</v>
      </c>
      <c r="H201" s="11">
        <v>14.167</v>
      </c>
      <c r="I201" s="39">
        <v>55.15214213793103</v>
      </c>
      <c r="J201" s="10">
        <v>1.3</v>
      </c>
      <c r="K201" s="10" t="s">
        <v>18</v>
      </c>
      <c r="L201" s="10">
        <v>2.2999999999999998</v>
      </c>
      <c r="M201" s="10" t="s">
        <v>18</v>
      </c>
      <c r="N201" s="10">
        <v>0</v>
      </c>
      <c r="O201" s="32">
        <v>16.666666670000001</v>
      </c>
      <c r="P201" s="10" t="s">
        <v>18</v>
      </c>
    </row>
    <row r="202" spans="1:16" ht="15.75" customHeight="1" x14ac:dyDescent="0.2">
      <c r="A202" s="5" t="s">
        <v>15</v>
      </c>
      <c r="B202" s="37">
        <v>417</v>
      </c>
      <c r="C202" s="5">
        <v>4</v>
      </c>
      <c r="D202" s="5">
        <v>3</v>
      </c>
      <c r="E202" s="27" t="s">
        <v>115</v>
      </c>
      <c r="F202" s="27" t="s">
        <v>32</v>
      </c>
      <c r="G202" s="40" t="s">
        <v>156</v>
      </c>
      <c r="H202" s="11">
        <v>13.9658</v>
      </c>
      <c r="I202" s="39">
        <v>50.160114177471272</v>
      </c>
      <c r="J202" s="10">
        <v>2.6</v>
      </c>
      <c r="K202" s="10" t="s">
        <v>18</v>
      </c>
      <c r="L202" s="10">
        <v>4.3</v>
      </c>
      <c r="M202" s="10" t="s">
        <v>18</v>
      </c>
      <c r="N202" s="10">
        <v>1</v>
      </c>
      <c r="O202" s="32">
        <v>0</v>
      </c>
      <c r="P202" s="10" t="s">
        <v>18</v>
      </c>
    </row>
    <row r="203" spans="1:16" ht="15.75" customHeight="1" x14ac:dyDescent="0.2">
      <c r="A203" s="5" t="s">
        <v>15</v>
      </c>
      <c r="B203" s="37">
        <v>109</v>
      </c>
      <c r="C203" s="5">
        <v>1</v>
      </c>
      <c r="D203" s="5">
        <v>4</v>
      </c>
      <c r="E203" s="27" t="s">
        <v>178</v>
      </c>
      <c r="F203" s="27" t="s">
        <v>32</v>
      </c>
      <c r="G203" s="41" t="s">
        <v>158</v>
      </c>
      <c r="H203" s="11">
        <v>14.578100000000001</v>
      </c>
      <c r="I203" s="39">
        <v>58.45214426206897</v>
      </c>
      <c r="J203" s="10">
        <v>1.1000000000000001</v>
      </c>
      <c r="K203" s="10" t="s">
        <v>18</v>
      </c>
      <c r="L203" s="10">
        <v>1.9</v>
      </c>
      <c r="M203" s="10" t="s">
        <v>18</v>
      </c>
      <c r="N203" s="10">
        <v>0</v>
      </c>
      <c r="O203" s="32">
        <v>0</v>
      </c>
      <c r="P203" s="10" t="s">
        <v>18</v>
      </c>
    </row>
    <row r="204" spans="1:16" ht="15.75" customHeight="1" x14ac:dyDescent="0.2">
      <c r="A204" s="5" t="s">
        <v>15</v>
      </c>
      <c r="B204" s="37">
        <v>214</v>
      </c>
      <c r="C204" s="5">
        <v>2</v>
      </c>
      <c r="D204" s="5">
        <v>4</v>
      </c>
      <c r="E204" s="27" t="s">
        <v>178</v>
      </c>
      <c r="F204" s="27" t="s">
        <v>32</v>
      </c>
      <c r="G204" s="41" t="s">
        <v>158</v>
      </c>
      <c r="H204" s="11">
        <v>14.0449</v>
      </c>
      <c r="I204" s="39">
        <v>58.29099445931034</v>
      </c>
      <c r="J204" s="10">
        <v>1.3</v>
      </c>
      <c r="K204" s="10" t="s">
        <v>18</v>
      </c>
      <c r="L204" s="10">
        <v>4.3</v>
      </c>
      <c r="M204" s="10" t="s">
        <v>18</v>
      </c>
      <c r="N204" s="10">
        <v>0</v>
      </c>
      <c r="O204" s="32">
        <v>20</v>
      </c>
      <c r="P204" s="10" t="s">
        <v>18</v>
      </c>
    </row>
    <row r="205" spans="1:16" ht="15.75" customHeight="1" x14ac:dyDescent="0.2">
      <c r="A205" s="5" t="s">
        <v>15</v>
      </c>
      <c r="B205" s="37">
        <v>302</v>
      </c>
      <c r="C205" s="5">
        <v>3</v>
      </c>
      <c r="D205" s="5">
        <v>4</v>
      </c>
      <c r="E205" s="27" t="s">
        <v>178</v>
      </c>
      <c r="F205" s="27" t="s">
        <v>32</v>
      </c>
      <c r="G205" s="41" t="s">
        <v>158</v>
      </c>
      <c r="H205" s="11">
        <v>14.466699999999999</v>
      </c>
      <c r="I205" s="39">
        <v>57.005683224827585</v>
      </c>
      <c r="J205" s="10">
        <v>1.4</v>
      </c>
      <c r="K205" s="10" t="s">
        <v>18</v>
      </c>
      <c r="L205" s="10">
        <v>6.3</v>
      </c>
      <c r="M205" s="10" t="s">
        <v>18</v>
      </c>
      <c r="N205" s="10">
        <v>0</v>
      </c>
      <c r="O205" s="32">
        <v>5.5555555559999998</v>
      </c>
      <c r="P205" s="10" t="s">
        <v>18</v>
      </c>
    </row>
    <row r="206" spans="1:16" ht="15.75" customHeight="1" x14ac:dyDescent="0.2">
      <c r="A206" s="5" t="s">
        <v>15</v>
      </c>
      <c r="B206" s="37">
        <v>420</v>
      </c>
      <c r="C206" s="5">
        <v>4</v>
      </c>
      <c r="D206" s="5">
        <v>4</v>
      </c>
      <c r="E206" s="27" t="s">
        <v>178</v>
      </c>
      <c r="F206" s="27" t="s">
        <v>32</v>
      </c>
      <c r="G206" s="41" t="s">
        <v>158</v>
      </c>
      <c r="H206" s="11">
        <v>13.511999999999999</v>
      </c>
      <c r="I206" s="39">
        <v>57.401389719540227</v>
      </c>
      <c r="J206" s="10">
        <v>2.9</v>
      </c>
      <c r="K206" s="10" t="s">
        <v>18</v>
      </c>
      <c r="L206" s="10">
        <v>3.9</v>
      </c>
      <c r="M206" s="10" t="s">
        <v>18</v>
      </c>
      <c r="N206" s="10">
        <v>1</v>
      </c>
      <c r="O206" s="32">
        <v>2.2222222220000001</v>
      </c>
      <c r="P206" s="10" t="s">
        <v>18</v>
      </c>
    </row>
    <row r="207" spans="1:16" ht="15.75" customHeight="1" x14ac:dyDescent="0.2">
      <c r="A207" s="5" t="s">
        <v>15</v>
      </c>
      <c r="B207" s="37">
        <v>122</v>
      </c>
      <c r="C207" s="5">
        <v>1</v>
      </c>
      <c r="D207" s="5">
        <v>5</v>
      </c>
      <c r="E207" s="27" t="s">
        <v>110</v>
      </c>
      <c r="F207" s="27" t="s">
        <v>32</v>
      </c>
      <c r="G207" s="41">
        <v>3.8</v>
      </c>
      <c r="H207" s="11">
        <v>14.738000000000001</v>
      </c>
      <c r="I207" s="39">
        <v>50.136800064367819</v>
      </c>
      <c r="J207" s="10">
        <v>3.1</v>
      </c>
      <c r="K207" s="10" t="s">
        <v>18</v>
      </c>
      <c r="L207" s="10">
        <v>2.2999999999999998</v>
      </c>
      <c r="M207" s="10" t="s">
        <v>18</v>
      </c>
      <c r="N207" s="10">
        <v>0</v>
      </c>
      <c r="O207" s="32">
        <v>15</v>
      </c>
      <c r="P207" s="10" t="s">
        <v>18</v>
      </c>
    </row>
    <row r="208" spans="1:16" ht="15.75" customHeight="1" x14ac:dyDescent="0.2">
      <c r="A208" s="5" t="s">
        <v>15</v>
      </c>
      <c r="B208" s="37">
        <v>207</v>
      </c>
      <c r="C208" s="5">
        <v>2</v>
      </c>
      <c r="D208" s="5">
        <v>5</v>
      </c>
      <c r="E208" s="27" t="s">
        <v>110</v>
      </c>
      <c r="F208" s="27" t="s">
        <v>32</v>
      </c>
      <c r="G208" s="41">
        <v>3.8</v>
      </c>
      <c r="H208" s="11">
        <v>14.2112</v>
      </c>
      <c r="I208" s="39">
        <v>57.796407599080453</v>
      </c>
      <c r="J208" s="10">
        <v>3.5</v>
      </c>
      <c r="K208" s="10" t="s">
        <v>18</v>
      </c>
      <c r="L208" s="10">
        <v>4.8</v>
      </c>
      <c r="M208" s="10" t="s">
        <v>18</v>
      </c>
      <c r="N208" s="10">
        <v>0</v>
      </c>
      <c r="O208" s="32">
        <v>0</v>
      </c>
      <c r="P208" s="10" t="s">
        <v>18</v>
      </c>
    </row>
    <row r="209" spans="1:16" ht="15.75" customHeight="1" x14ac:dyDescent="0.2">
      <c r="A209" s="5" t="s">
        <v>15</v>
      </c>
      <c r="B209" s="37">
        <v>308</v>
      </c>
      <c r="C209" s="5">
        <v>3</v>
      </c>
      <c r="D209" s="5">
        <v>5</v>
      </c>
      <c r="E209" s="27" t="s">
        <v>110</v>
      </c>
      <c r="F209" s="27" t="s">
        <v>32</v>
      </c>
      <c r="G209" s="41">
        <v>3.8</v>
      </c>
      <c r="H209" s="11">
        <v>14.1762</v>
      </c>
      <c r="I209" s="39">
        <v>51.708543555862072</v>
      </c>
      <c r="J209" s="10">
        <v>0.5</v>
      </c>
      <c r="K209" s="10" t="s">
        <v>18</v>
      </c>
      <c r="L209" s="10">
        <v>4.4000000000000004</v>
      </c>
      <c r="M209" s="10" t="s">
        <v>18</v>
      </c>
      <c r="N209" s="10">
        <v>0</v>
      </c>
      <c r="O209" s="32">
        <v>0</v>
      </c>
      <c r="P209" s="10" t="s">
        <v>18</v>
      </c>
    </row>
    <row r="210" spans="1:16" ht="15.75" customHeight="1" x14ac:dyDescent="0.2">
      <c r="A210" s="5" t="s">
        <v>15</v>
      </c>
      <c r="B210" s="37">
        <v>403</v>
      </c>
      <c r="C210" s="5">
        <v>4</v>
      </c>
      <c r="D210" s="5">
        <v>5</v>
      </c>
      <c r="E210" s="27" t="s">
        <v>110</v>
      </c>
      <c r="F210" s="27" t="s">
        <v>32</v>
      </c>
      <c r="G210" s="41">
        <v>3.8</v>
      </c>
      <c r="H210" s="11">
        <v>14.0753</v>
      </c>
      <c r="I210" s="39">
        <v>59.94344105655172</v>
      </c>
      <c r="J210" s="10">
        <v>1.4</v>
      </c>
      <c r="K210" s="10" t="s">
        <v>18</v>
      </c>
      <c r="L210" s="10">
        <v>3.3</v>
      </c>
      <c r="M210" s="10" t="s">
        <v>18</v>
      </c>
      <c r="N210" s="10">
        <v>1</v>
      </c>
      <c r="O210" s="32">
        <v>5.5555555559999998</v>
      </c>
      <c r="P210" s="10" t="s">
        <v>18</v>
      </c>
    </row>
    <row r="211" spans="1:16" ht="15.75" customHeight="1" x14ac:dyDescent="0.2">
      <c r="A211" s="5" t="s">
        <v>15</v>
      </c>
      <c r="B211" s="37">
        <v>114</v>
      </c>
      <c r="C211" s="5">
        <v>1</v>
      </c>
      <c r="D211" s="5">
        <v>6</v>
      </c>
      <c r="E211" s="27" t="s">
        <v>16</v>
      </c>
      <c r="F211" s="21" t="s">
        <v>44</v>
      </c>
      <c r="G211" s="41">
        <v>4</v>
      </c>
      <c r="H211" s="11">
        <v>15.08</v>
      </c>
      <c r="I211" s="39">
        <v>56.502449287356328</v>
      </c>
      <c r="J211" s="10">
        <v>1.1000000000000001</v>
      </c>
      <c r="K211" s="10" t="s">
        <v>18</v>
      </c>
      <c r="L211" s="10">
        <v>4.3</v>
      </c>
      <c r="M211" s="10" t="s">
        <v>18</v>
      </c>
      <c r="N211" s="10">
        <v>0</v>
      </c>
      <c r="O211" s="32">
        <v>3.3333333330000001</v>
      </c>
      <c r="P211" s="10" t="s">
        <v>18</v>
      </c>
    </row>
    <row r="212" spans="1:16" ht="15.75" customHeight="1" x14ac:dyDescent="0.2">
      <c r="A212" s="5" t="s">
        <v>15</v>
      </c>
      <c r="B212" s="37">
        <v>222</v>
      </c>
      <c r="C212" s="5">
        <v>2</v>
      </c>
      <c r="D212" s="5">
        <v>6</v>
      </c>
      <c r="E212" s="27" t="s">
        <v>16</v>
      </c>
      <c r="F212" s="21" t="s">
        <v>44</v>
      </c>
      <c r="G212" s="41">
        <v>4</v>
      </c>
      <c r="H212" s="11">
        <v>14.2897</v>
      </c>
      <c r="I212" s="39">
        <v>54.167333318620685</v>
      </c>
      <c r="J212" s="10">
        <v>2.7</v>
      </c>
      <c r="K212" s="10" t="s">
        <v>18</v>
      </c>
      <c r="L212" s="10">
        <v>5.7</v>
      </c>
      <c r="M212" s="10" t="s">
        <v>18</v>
      </c>
      <c r="N212" s="10">
        <v>0</v>
      </c>
      <c r="O212" s="32">
        <v>15.55555556</v>
      </c>
      <c r="P212" s="10" t="s">
        <v>18</v>
      </c>
    </row>
    <row r="213" spans="1:16" ht="15.75" customHeight="1" x14ac:dyDescent="0.2">
      <c r="A213" s="5" t="s">
        <v>15</v>
      </c>
      <c r="B213" s="37">
        <v>316</v>
      </c>
      <c r="C213" s="5">
        <v>3</v>
      </c>
      <c r="D213" s="5">
        <v>6</v>
      </c>
      <c r="E213" s="27" t="s">
        <v>16</v>
      </c>
      <c r="F213" s="21" t="s">
        <v>44</v>
      </c>
      <c r="G213" s="41">
        <v>4</v>
      </c>
      <c r="H213" s="11">
        <v>13.843499999999999</v>
      </c>
      <c r="I213" s="39">
        <v>53.346916434482758</v>
      </c>
      <c r="J213" s="10">
        <v>1.2</v>
      </c>
      <c r="K213" s="10" t="s">
        <v>18</v>
      </c>
      <c r="L213" s="10">
        <v>3</v>
      </c>
      <c r="M213" s="10" t="s">
        <v>18</v>
      </c>
      <c r="N213" s="10">
        <v>0</v>
      </c>
      <c r="O213" s="32">
        <v>2.2222222220000001</v>
      </c>
      <c r="P213" s="10" t="s">
        <v>18</v>
      </c>
    </row>
    <row r="214" spans="1:16" ht="15.75" customHeight="1" x14ac:dyDescent="0.2">
      <c r="A214" s="5" t="s">
        <v>15</v>
      </c>
      <c r="B214" s="37">
        <v>418</v>
      </c>
      <c r="C214" s="5">
        <v>4</v>
      </c>
      <c r="D214" s="5">
        <v>6</v>
      </c>
      <c r="E214" s="27" t="s">
        <v>16</v>
      </c>
      <c r="F214" s="21" t="s">
        <v>44</v>
      </c>
      <c r="G214" s="41">
        <v>4</v>
      </c>
      <c r="H214" s="11">
        <v>13.828200000000001</v>
      </c>
      <c r="I214" s="39">
        <v>47.843375744367812</v>
      </c>
      <c r="J214" s="10">
        <v>1.4</v>
      </c>
      <c r="K214" s="10" t="s">
        <v>18</v>
      </c>
      <c r="L214" s="10">
        <v>4.8</v>
      </c>
      <c r="M214" s="10" t="s">
        <v>18</v>
      </c>
      <c r="N214" s="10">
        <v>0</v>
      </c>
      <c r="O214" s="32">
        <v>2.2222222220000001</v>
      </c>
      <c r="P214" s="10" t="s">
        <v>18</v>
      </c>
    </row>
    <row r="215" spans="1:16" ht="15.75" customHeight="1" x14ac:dyDescent="0.2">
      <c r="A215" s="5" t="s">
        <v>15</v>
      </c>
      <c r="B215" s="37">
        <v>108</v>
      </c>
      <c r="C215" s="5">
        <v>1</v>
      </c>
      <c r="D215" s="5">
        <v>7</v>
      </c>
      <c r="E215" s="27" t="s">
        <v>127</v>
      </c>
      <c r="F215" s="21" t="s">
        <v>44</v>
      </c>
      <c r="G215" s="41" t="s">
        <v>159</v>
      </c>
      <c r="H215" s="11">
        <v>14.7447</v>
      </c>
      <c r="I215" s="39">
        <v>53.737493530574724</v>
      </c>
      <c r="J215" s="10">
        <v>1</v>
      </c>
      <c r="K215" s="10" t="s">
        <v>18</v>
      </c>
      <c r="L215" s="10">
        <v>5.9</v>
      </c>
      <c r="M215" s="10" t="s">
        <v>18</v>
      </c>
      <c r="N215" s="10">
        <v>0</v>
      </c>
      <c r="O215" s="32">
        <v>22.222222219999999</v>
      </c>
      <c r="P215" s="10" t="s">
        <v>18</v>
      </c>
    </row>
    <row r="216" spans="1:16" ht="15.75" customHeight="1" x14ac:dyDescent="0.2">
      <c r="A216" s="5" t="s">
        <v>15</v>
      </c>
      <c r="B216" s="37">
        <v>202</v>
      </c>
      <c r="C216" s="5">
        <v>2</v>
      </c>
      <c r="D216" s="5">
        <v>7</v>
      </c>
      <c r="E216" s="27" t="s">
        <v>127</v>
      </c>
      <c r="F216" s="21" t="s">
        <v>44</v>
      </c>
      <c r="G216" s="41" t="s">
        <v>159</v>
      </c>
      <c r="H216" s="11">
        <v>14.6112</v>
      </c>
      <c r="I216" s="39">
        <v>52.539041603678172</v>
      </c>
      <c r="J216" s="10">
        <v>1.8</v>
      </c>
      <c r="K216" s="10" t="s">
        <v>18</v>
      </c>
      <c r="L216" s="10">
        <v>8.5</v>
      </c>
      <c r="M216" s="10" t="s">
        <v>18</v>
      </c>
      <c r="N216" s="10">
        <v>1</v>
      </c>
      <c r="O216" s="32">
        <v>26.666666670000001</v>
      </c>
      <c r="P216" s="10" t="s">
        <v>18</v>
      </c>
    </row>
    <row r="217" spans="1:16" ht="15.75" customHeight="1" x14ac:dyDescent="0.2">
      <c r="A217" s="5" t="s">
        <v>15</v>
      </c>
      <c r="B217" s="37">
        <v>318</v>
      </c>
      <c r="C217" s="5">
        <v>3</v>
      </c>
      <c r="D217" s="5">
        <v>7</v>
      </c>
      <c r="E217" s="27" t="s">
        <v>127</v>
      </c>
      <c r="F217" s="21" t="s">
        <v>44</v>
      </c>
      <c r="G217" s="41" t="s">
        <v>159</v>
      </c>
      <c r="H217" s="11">
        <v>14.020300000000001</v>
      </c>
      <c r="I217" s="39">
        <v>49.984842144827567</v>
      </c>
      <c r="J217" s="10">
        <v>1.6</v>
      </c>
      <c r="K217" s="10" t="s">
        <v>18</v>
      </c>
      <c r="L217" s="10">
        <v>4</v>
      </c>
      <c r="M217" s="10" t="s">
        <v>18</v>
      </c>
      <c r="N217" s="10">
        <v>1</v>
      </c>
      <c r="O217" s="32">
        <v>0</v>
      </c>
      <c r="P217" s="10" t="s">
        <v>18</v>
      </c>
    </row>
    <row r="218" spans="1:16" ht="15.75" customHeight="1" x14ac:dyDescent="0.2">
      <c r="A218" s="5" t="s">
        <v>15</v>
      </c>
      <c r="B218" s="37">
        <v>419</v>
      </c>
      <c r="C218" s="5">
        <v>4</v>
      </c>
      <c r="D218" s="5">
        <v>7</v>
      </c>
      <c r="E218" s="27" t="s">
        <v>127</v>
      </c>
      <c r="F218" s="21" t="s">
        <v>44</v>
      </c>
      <c r="G218" s="41" t="s">
        <v>159</v>
      </c>
      <c r="H218" s="11">
        <v>14.056099999999999</v>
      </c>
      <c r="I218" s="39">
        <v>56.849025053333335</v>
      </c>
      <c r="J218" s="10">
        <v>1.3</v>
      </c>
      <c r="K218" s="10" t="s">
        <v>18</v>
      </c>
      <c r="L218" s="10">
        <v>3.2</v>
      </c>
      <c r="M218" s="10" t="s">
        <v>18</v>
      </c>
      <c r="N218" s="10">
        <v>0</v>
      </c>
      <c r="O218" s="32">
        <v>0.44444444399999999</v>
      </c>
      <c r="P218" s="10" t="s">
        <v>18</v>
      </c>
    </row>
    <row r="219" spans="1:16" ht="15.75" customHeight="1" x14ac:dyDescent="0.2">
      <c r="A219" s="5" t="s">
        <v>15</v>
      </c>
      <c r="B219" s="37">
        <v>103</v>
      </c>
      <c r="C219" s="5">
        <v>1</v>
      </c>
      <c r="D219" s="5">
        <v>8</v>
      </c>
      <c r="E219" s="27" t="s">
        <v>160</v>
      </c>
      <c r="F219" s="21" t="s">
        <v>44</v>
      </c>
      <c r="G219" s="41">
        <v>2.8</v>
      </c>
      <c r="H219" s="11">
        <v>15.216800000000001</v>
      </c>
      <c r="I219" s="39">
        <v>55.279426015632183</v>
      </c>
      <c r="J219" s="10">
        <v>2.5</v>
      </c>
      <c r="K219" s="10" t="s">
        <v>18</v>
      </c>
      <c r="L219" s="10">
        <v>4.4000000000000004</v>
      </c>
      <c r="M219" s="10" t="s">
        <v>18</v>
      </c>
      <c r="N219" s="10">
        <v>0</v>
      </c>
      <c r="O219" s="32">
        <v>5</v>
      </c>
      <c r="P219" s="10" t="s">
        <v>18</v>
      </c>
    </row>
    <row r="220" spans="1:16" ht="15.75" customHeight="1" x14ac:dyDescent="0.2">
      <c r="A220" s="5" t="s">
        <v>15</v>
      </c>
      <c r="B220" s="37">
        <v>221</v>
      </c>
      <c r="C220" s="5">
        <v>2</v>
      </c>
      <c r="D220" s="5">
        <v>8</v>
      </c>
      <c r="E220" s="27" t="s">
        <v>160</v>
      </c>
      <c r="F220" s="21" t="s">
        <v>44</v>
      </c>
      <c r="G220" s="41">
        <v>2.8</v>
      </c>
      <c r="H220" s="11">
        <v>14.616499999999998</v>
      </c>
      <c r="I220" s="39">
        <v>50.493250209195395</v>
      </c>
      <c r="J220" s="10">
        <v>3.9</v>
      </c>
      <c r="K220" s="10" t="s">
        <v>18</v>
      </c>
      <c r="L220" s="10">
        <v>6.4</v>
      </c>
      <c r="M220" s="10" t="s">
        <v>18</v>
      </c>
      <c r="N220" s="10">
        <v>0</v>
      </c>
      <c r="O220" s="32">
        <v>30</v>
      </c>
      <c r="P220" s="10" t="s">
        <v>18</v>
      </c>
    </row>
    <row r="221" spans="1:16" ht="15.75" customHeight="1" x14ac:dyDescent="0.2">
      <c r="A221" s="5" t="s">
        <v>15</v>
      </c>
      <c r="B221" s="37">
        <v>304</v>
      </c>
      <c r="C221" s="5">
        <v>3</v>
      </c>
      <c r="D221" s="5">
        <v>8</v>
      </c>
      <c r="E221" s="27" t="s">
        <v>160</v>
      </c>
      <c r="F221" s="21" t="s">
        <v>44</v>
      </c>
      <c r="G221" s="41">
        <v>2.8</v>
      </c>
      <c r="H221" s="11">
        <v>14.4947</v>
      </c>
      <c r="I221" s="39">
        <v>58.50921286896552</v>
      </c>
      <c r="J221" s="10">
        <v>6.2</v>
      </c>
      <c r="K221" s="10" t="s">
        <v>18</v>
      </c>
      <c r="L221" s="10">
        <v>5.9</v>
      </c>
      <c r="M221" s="10" t="s">
        <v>18</v>
      </c>
      <c r="N221" s="10">
        <v>0</v>
      </c>
      <c r="O221" s="32">
        <v>0</v>
      </c>
      <c r="P221" s="10" t="s">
        <v>18</v>
      </c>
    </row>
    <row r="222" spans="1:16" ht="15.75" customHeight="1" x14ac:dyDescent="0.2">
      <c r="A222" s="5" t="s">
        <v>15</v>
      </c>
      <c r="B222" s="37">
        <v>405</v>
      </c>
      <c r="C222" s="5">
        <v>4</v>
      </c>
      <c r="D222" s="5">
        <v>8</v>
      </c>
      <c r="E222" s="27" t="s">
        <v>160</v>
      </c>
      <c r="F222" s="21" t="s">
        <v>44</v>
      </c>
      <c r="G222" s="41">
        <v>2.8</v>
      </c>
      <c r="H222" s="11">
        <v>14.387600000000001</v>
      </c>
      <c r="I222" s="39">
        <v>52.009828215172412</v>
      </c>
      <c r="J222" s="10">
        <v>2</v>
      </c>
      <c r="K222" s="10" t="s">
        <v>18</v>
      </c>
      <c r="L222" s="10">
        <v>4.9000000000000004</v>
      </c>
      <c r="M222" s="10" t="s">
        <v>18</v>
      </c>
      <c r="N222" s="10">
        <v>0</v>
      </c>
      <c r="O222" s="32">
        <v>12.222222220000001</v>
      </c>
      <c r="P222" s="10" t="s">
        <v>18</v>
      </c>
    </row>
    <row r="223" spans="1:16" ht="15.75" customHeight="1" x14ac:dyDescent="0.2">
      <c r="A223" s="5" t="s">
        <v>15</v>
      </c>
      <c r="B223" s="37">
        <v>113</v>
      </c>
      <c r="C223" s="5">
        <v>1</v>
      </c>
      <c r="D223" s="5">
        <v>9</v>
      </c>
      <c r="E223" s="27" t="s">
        <v>132</v>
      </c>
      <c r="F223" s="21" t="s">
        <v>130</v>
      </c>
      <c r="G223" s="41">
        <v>5</v>
      </c>
      <c r="H223" s="11">
        <v>15.0688</v>
      </c>
      <c r="I223" s="39">
        <v>59.439344375172404</v>
      </c>
      <c r="J223" s="10">
        <v>1.1000000000000001</v>
      </c>
      <c r="K223" s="10" t="s">
        <v>18</v>
      </c>
      <c r="L223" s="10">
        <v>5</v>
      </c>
      <c r="M223" s="10" t="s">
        <v>18</v>
      </c>
      <c r="N223" s="10">
        <v>0</v>
      </c>
      <c r="O223" s="32">
        <v>11.11111111</v>
      </c>
      <c r="P223" s="10" t="s">
        <v>18</v>
      </c>
    </row>
    <row r="224" spans="1:16" ht="15.75" customHeight="1" x14ac:dyDescent="0.2">
      <c r="A224" s="5" t="s">
        <v>15</v>
      </c>
      <c r="B224" s="37">
        <v>217</v>
      </c>
      <c r="C224" s="5">
        <v>2</v>
      </c>
      <c r="D224" s="5">
        <v>9</v>
      </c>
      <c r="E224" s="27" t="s">
        <v>132</v>
      </c>
      <c r="F224" s="21" t="s">
        <v>130</v>
      </c>
      <c r="G224" s="41">
        <v>5</v>
      </c>
      <c r="H224" s="11">
        <v>14.5131</v>
      </c>
      <c r="I224" s="39">
        <v>53.978590397701154</v>
      </c>
      <c r="J224" s="10">
        <v>1.7</v>
      </c>
      <c r="K224" s="10" t="s">
        <v>18</v>
      </c>
      <c r="L224" s="10">
        <v>4.4000000000000004</v>
      </c>
      <c r="M224" s="10" t="s">
        <v>18</v>
      </c>
      <c r="N224" s="10">
        <v>1</v>
      </c>
      <c r="O224" s="32">
        <v>1.6666666670000001</v>
      </c>
      <c r="P224" s="10" t="s">
        <v>18</v>
      </c>
    </row>
    <row r="225" spans="1:16" ht="15.75" customHeight="1" x14ac:dyDescent="0.2">
      <c r="A225" s="5" t="s">
        <v>15</v>
      </c>
      <c r="B225" s="37">
        <v>309</v>
      </c>
      <c r="C225" s="5">
        <v>3</v>
      </c>
      <c r="D225" s="5">
        <v>9</v>
      </c>
      <c r="E225" s="27" t="s">
        <v>132</v>
      </c>
      <c r="F225" s="21" t="s">
        <v>130</v>
      </c>
      <c r="G225" s="41">
        <v>5</v>
      </c>
      <c r="H225" s="11">
        <v>14.429600000000001</v>
      </c>
      <c r="I225" s="39">
        <v>52.17473179954024</v>
      </c>
      <c r="J225" s="10">
        <v>1.4</v>
      </c>
      <c r="K225" s="10" t="s">
        <v>18</v>
      </c>
      <c r="L225" s="10">
        <v>3.3</v>
      </c>
      <c r="M225" s="10" t="s">
        <v>18</v>
      </c>
      <c r="N225" s="10">
        <v>0</v>
      </c>
      <c r="O225" s="32">
        <v>0</v>
      </c>
      <c r="P225" s="10" t="s">
        <v>18</v>
      </c>
    </row>
    <row r="226" spans="1:16" ht="15.75" customHeight="1" x14ac:dyDescent="0.2">
      <c r="A226" s="5" t="s">
        <v>15</v>
      </c>
      <c r="B226" s="37">
        <v>401</v>
      </c>
      <c r="C226" s="5">
        <v>4</v>
      </c>
      <c r="D226" s="5">
        <v>9</v>
      </c>
      <c r="E226" s="27" t="s">
        <v>132</v>
      </c>
      <c r="F226" s="21" t="s">
        <v>130</v>
      </c>
      <c r="G226" s="41">
        <v>5</v>
      </c>
      <c r="H226" s="11">
        <v>14.440299999999999</v>
      </c>
      <c r="I226" s="39">
        <v>55.452520048275865</v>
      </c>
      <c r="J226" s="10">
        <v>0.9</v>
      </c>
      <c r="K226" s="10" t="s">
        <v>18</v>
      </c>
      <c r="L226" s="10">
        <v>2.8</v>
      </c>
      <c r="M226" s="10" t="s">
        <v>18</v>
      </c>
      <c r="N226" s="10">
        <v>0</v>
      </c>
      <c r="O226" s="32">
        <v>13.33333333</v>
      </c>
      <c r="P226" s="10" t="s">
        <v>18</v>
      </c>
    </row>
    <row r="227" spans="1:16" ht="15.75" customHeight="1" x14ac:dyDescent="0.2">
      <c r="A227" s="5" t="s">
        <v>15</v>
      </c>
      <c r="B227" s="37">
        <v>120</v>
      </c>
      <c r="C227" s="5">
        <v>1</v>
      </c>
      <c r="D227" s="5">
        <v>10</v>
      </c>
      <c r="E227" s="27" t="s">
        <v>161</v>
      </c>
      <c r="F227" s="21" t="s">
        <v>130</v>
      </c>
      <c r="G227" s="40">
        <v>6</v>
      </c>
      <c r="H227" s="11">
        <v>14.525700000000001</v>
      </c>
      <c r="I227" s="39">
        <v>56.253092988045971</v>
      </c>
      <c r="J227" s="10">
        <v>2.2000000000000002</v>
      </c>
      <c r="K227" s="10" t="s">
        <v>18</v>
      </c>
      <c r="L227" s="10">
        <v>4.3</v>
      </c>
      <c r="M227" s="10" t="s">
        <v>18</v>
      </c>
      <c r="N227" s="10">
        <v>0</v>
      </c>
      <c r="O227" s="32">
        <v>0</v>
      </c>
      <c r="P227" s="10" t="s">
        <v>18</v>
      </c>
    </row>
    <row r="228" spans="1:16" ht="15.75" customHeight="1" x14ac:dyDescent="0.2">
      <c r="A228" s="5" t="s">
        <v>15</v>
      </c>
      <c r="B228" s="37">
        <v>208</v>
      </c>
      <c r="C228" s="5">
        <v>2</v>
      </c>
      <c r="D228" s="5">
        <v>10</v>
      </c>
      <c r="E228" s="27" t="s">
        <v>161</v>
      </c>
      <c r="F228" s="21" t="s">
        <v>130</v>
      </c>
      <c r="G228" s="40">
        <v>6</v>
      </c>
      <c r="H228" s="11">
        <v>14.3468</v>
      </c>
      <c r="I228" s="39">
        <v>52.034614355862054</v>
      </c>
      <c r="J228" s="10">
        <v>3.9</v>
      </c>
      <c r="K228" s="10" t="s">
        <v>18</v>
      </c>
      <c r="L228" s="10">
        <v>4.7</v>
      </c>
      <c r="M228" s="10" t="s">
        <v>18</v>
      </c>
      <c r="N228" s="10">
        <v>0</v>
      </c>
      <c r="O228" s="32">
        <v>3.3333333330000001</v>
      </c>
      <c r="P228" s="10" t="s">
        <v>18</v>
      </c>
    </row>
    <row r="229" spans="1:16" ht="15.75" customHeight="1" x14ac:dyDescent="0.2">
      <c r="A229" s="5" t="s">
        <v>15</v>
      </c>
      <c r="B229" s="37">
        <v>320</v>
      </c>
      <c r="C229" s="5">
        <v>3</v>
      </c>
      <c r="D229" s="5">
        <v>10</v>
      </c>
      <c r="E229" s="27" t="s">
        <v>161</v>
      </c>
      <c r="F229" s="21" t="s">
        <v>130</v>
      </c>
      <c r="G229" s="40">
        <v>6</v>
      </c>
      <c r="H229" s="11">
        <v>14.1816</v>
      </c>
      <c r="I229" s="39">
        <v>54.14016523034482</v>
      </c>
      <c r="J229" s="10">
        <v>1</v>
      </c>
      <c r="K229" s="10" t="s">
        <v>18</v>
      </c>
      <c r="L229" s="10">
        <v>5.2</v>
      </c>
      <c r="M229" s="10" t="s">
        <v>18</v>
      </c>
      <c r="N229" s="10">
        <v>0</v>
      </c>
      <c r="O229" s="32">
        <v>0</v>
      </c>
      <c r="P229" s="10" t="s">
        <v>18</v>
      </c>
    </row>
    <row r="230" spans="1:16" ht="15.75" customHeight="1" x14ac:dyDescent="0.2">
      <c r="A230" s="5" t="s">
        <v>15</v>
      </c>
      <c r="B230" s="37">
        <v>404</v>
      </c>
      <c r="C230" s="5">
        <v>4</v>
      </c>
      <c r="D230" s="5">
        <v>10</v>
      </c>
      <c r="E230" s="27" t="s">
        <v>161</v>
      </c>
      <c r="F230" s="21" t="s">
        <v>130</v>
      </c>
      <c r="G230" s="40">
        <v>6</v>
      </c>
      <c r="H230" s="11">
        <v>14.100899999999999</v>
      </c>
      <c r="I230" s="39">
        <v>57.583992071264369</v>
      </c>
      <c r="J230" s="10">
        <v>2.4</v>
      </c>
      <c r="K230" s="10" t="s">
        <v>18</v>
      </c>
      <c r="L230" s="10">
        <v>3.7</v>
      </c>
      <c r="M230" s="10" t="s">
        <v>18</v>
      </c>
      <c r="N230" s="10">
        <v>0</v>
      </c>
      <c r="O230" s="32">
        <v>0</v>
      </c>
      <c r="P230" s="10" t="s">
        <v>18</v>
      </c>
    </row>
    <row r="231" spans="1:16" ht="15.75" customHeight="1" x14ac:dyDescent="0.2">
      <c r="A231" s="5" t="s">
        <v>15</v>
      </c>
      <c r="B231" s="37">
        <v>105</v>
      </c>
      <c r="C231" s="5">
        <v>1</v>
      </c>
      <c r="D231" s="5">
        <v>11</v>
      </c>
      <c r="E231" s="27" t="s">
        <v>133</v>
      </c>
      <c r="F231" s="21" t="s">
        <v>20</v>
      </c>
      <c r="G231" s="41">
        <v>6</v>
      </c>
      <c r="H231" s="11">
        <v>14.721</v>
      </c>
      <c r="I231" s="39">
        <v>55.839905025287344</v>
      </c>
      <c r="J231" s="10">
        <v>3.5</v>
      </c>
      <c r="K231" s="10" t="s">
        <v>18</v>
      </c>
      <c r="L231" s="10">
        <v>4.5999999999999996</v>
      </c>
      <c r="M231" s="10" t="s">
        <v>18</v>
      </c>
      <c r="N231" s="10">
        <v>0</v>
      </c>
      <c r="O231" s="32">
        <v>1.6666666670000001</v>
      </c>
      <c r="P231" s="10" t="s">
        <v>18</v>
      </c>
    </row>
    <row r="232" spans="1:16" ht="15.75" customHeight="1" x14ac:dyDescent="0.2">
      <c r="A232" s="5" t="s">
        <v>15</v>
      </c>
      <c r="B232" s="37">
        <v>212</v>
      </c>
      <c r="C232" s="5">
        <v>2</v>
      </c>
      <c r="D232" s="5">
        <v>11</v>
      </c>
      <c r="E232" s="27" t="s">
        <v>133</v>
      </c>
      <c r="F232" s="21" t="s">
        <v>20</v>
      </c>
      <c r="G232" s="41">
        <v>6</v>
      </c>
      <c r="H232" s="11">
        <v>14.318300000000001</v>
      </c>
      <c r="I232" s="39">
        <v>47.285268112183907</v>
      </c>
      <c r="J232" s="10">
        <v>4</v>
      </c>
      <c r="K232" s="10" t="s">
        <v>18</v>
      </c>
      <c r="L232" s="10">
        <v>5.4</v>
      </c>
      <c r="M232" s="10" t="s">
        <v>18</v>
      </c>
      <c r="N232" s="10">
        <v>0</v>
      </c>
      <c r="O232" s="32">
        <v>28.333333329999999</v>
      </c>
      <c r="P232" s="10" t="s">
        <v>18</v>
      </c>
    </row>
    <row r="233" spans="1:16" ht="15.75" customHeight="1" x14ac:dyDescent="0.2">
      <c r="A233" s="5" t="s">
        <v>15</v>
      </c>
      <c r="B233" s="37">
        <v>315</v>
      </c>
      <c r="C233" s="5">
        <v>3</v>
      </c>
      <c r="D233" s="5">
        <v>11</v>
      </c>
      <c r="E233" s="27" t="s">
        <v>133</v>
      </c>
      <c r="F233" s="21" t="s">
        <v>20</v>
      </c>
      <c r="G233" s="41">
        <v>6</v>
      </c>
      <c r="H233" s="11">
        <v>13.8368</v>
      </c>
      <c r="I233" s="39">
        <v>55.55605059678161</v>
      </c>
      <c r="J233" s="10">
        <v>1.4</v>
      </c>
      <c r="K233" s="10" t="s">
        <v>18</v>
      </c>
      <c r="L233" s="10">
        <v>4.3</v>
      </c>
      <c r="M233" s="10" t="s">
        <v>18</v>
      </c>
      <c r="N233" s="10">
        <v>0</v>
      </c>
      <c r="O233" s="32">
        <v>0</v>
      </c>
      <c r="P233" s="10" t="s">
        <v>18</v>
      </c>
    </row>
    <row r="234" spans="1:16" ht="15.75" customHeight="1" x14ac:dyDescent="0.2">
      <c r="A234" s="5" t="s">
        <v>15</v>
      </c>
      <c r="B234" s="37">
        <v>409</v>
      </c>
      <c r="C234" s="5">
        <v>4</v>
      </c>
      <c r="D234" s="5">
        <v>11</v>
      </c>
      <c r="E234" s="27" t="s">
        <v>133</v>
      </c>
      <c r="F234" s="21" t="s">
        <v>20</v>
      </c>
      <c r="G234" s="41">
        <v>6</v>
      </c>
      <c r="H234" s="11">
        <v>13.7957</v>
      </c>
      <c r="I234" s="39">
        <v>52.944897522758623</v>
      </c>
      <c r="J234" s="10">
        <v>1.4</v>
      </c>
      <c r="K234" s="10" t="s">
        <v>18</v>
      </c>
      <c r="L234" s="10">
        <v>2.2000000000000002</v>
      </c>
      <c r="M234" s="10" t="s">
        <v>18</v>
      </c>
      <c r="N234" s="10">
        <v>0</v>
      </c>
      <c r="O234" s="32">
        <v>0</v>
      </c>
      <c r="P234" s="10" t="s">
        <v>18</v>
      </c>
    </row>
    <row r="235" spans="1:16" ht="15.75" customHeight="1" x14ac:dyDescent="0.2">
      <c r="A235" s="5" t="s">
        <v>15</v>
      </c>
      <c r="B235" s="37">
        <v>101</v>
      </c>
      <c r="C235" s="5">
        <v>1</v>
      </c>
      <c r="D235" s="5">
        <v>12</v>
      </c>
      <c r="E235" s="27" t="s">
        <v>162</v>
      </c>
      <c r="F235" s="21" t="s">
        <v>20</v>
      </c>
      <c r="G235" s="41">
        <v>6.8</v>
      </c>
      <c r="H235" s="11">
        <v>14.840199999999999</v>
      </c>
      <c r="I235" s="39">
        <v>54.340566264827586</v>
      </c>
      <c r="J235" s="10">
        <v>3.6</v>
      </c>
      <c r="K235" s="10" t="s">
        <v>18</v>
      </c>
      <c r="L235" s="10">
        <v>10.199999999999999</v>
      </c>
      <c r="M235" s="10" t="s">
        <v>18</v>
      </c>
      <c r="N235" s="10">
        <v>0</v>
      </c>
      <c r="O235" s="32">
        <v>3.3333333330000001</v>
      </c>
      <c r="P235" s="10" t="s">
        <v>18</v>
      </c>
    </row>
    <row r="236" spans="1:16" ht="15.75" customHeight="1" x14ac:dyDescent="0.2">
      <c r="A236" s="5" t="s">
        <v>15</v>
      </c>
      <c r="B236" s="37">
        <v>203</v>
      </c>
      <c r="C236" s="5">
        <v>2</v>
      </c>
      <c r="D236" s="5">
        <v>12</v>
      </c>
      <c r="E236" s="27" t="s">
        <v>162</v>
      </c>
      <c r="F236" s="21" t="s">
        <v>20</v>
      </c>
      <c r="G236" s="41">
        <v>6.8</v>
      </c>
      <c r="H236" s="11">
        <v>14.1334</v>
      </c>
      <c r="I236" s="39">
        <v>58.039899765517248</v>
      </c>
      <c r="J236" s="10" t="s">
        <v>18</v>
      </c>
      <c r="K236" s="10" t="s">
        <v>18</v>
      </c>
      <c r="L236" s="10" t="s">
        <v>18</v>
      </c>
      <c r="M236" s="10" t="s">
        <v>18</v>
      </c>
      <c r="N236" s="10">
        <v>0</v>
      </c>
      <c r="O236" s="32" t="s">
        <v>18</v>
      </c>
      <c r="P236" s="10" t="s">
        <v>18</v>
      </c>
    </row>
    <row r="237" spans="1:16" ht="15.75" customHeight="1" x14ac:dyDescent="0.2">
      <c r="A237" s="5" t="s">
        <v>15</v>
      </c>
      <c r="B237" s="37">
        <v>311</v>
      </c>
      <c r="C237" s="5">
        <v>3</v>
      </c>
      <c r="D237" s="5">
        <v>12</v>
      </c>
      <c r="E237" s="27" t="s">
        <v>162</v>
      </c>
      <c r="F237" s="21" t="s">
        <v>20</v>
      </c>
      <c r="G237" s="41">
        <v>6.8</v>
      </c>
      <c r="H237" s="11">
        <v>13.993499999999999</v>
      </c>
      <c r="I237" s="39">
        <v>53.206191209195403</v>
      </c>
      <c r="J237" s="10">
        <v>0.5</v>
      </c>
      <c r="K237" s="10" t="s">
        <v>18</v>
      </c>
      <c r="L237" s="10">
        <v>4</v>
      </c>
      <c r="M237" s="10" t="s">
        <v>18</v>
      </c>
      <c r="N237" s="10">
        <v>0</v>
      </c>
      <c r="O237" s="32">
        <v>1.111111111</v>
      </c>
      <c r="P237" s="10" t="s">
        <v>18</v>
      </c>
    </row>
    <row r="238" spans="1:16" ht="15.75" customHeight="1" x14ac:dyDescent="0.2">
      <c r="A238" s="5" t="s">
        <v>15</v>
      </c>
      <c r="B238" s="37">
        <v>415</v>
      </c>
      <c r="C238" s="5">
        <v>4</v>
      </c>
      <c r="D238" s="5">
        <v>12</v>
      </c>
      <c r="E238" s="27" t="s">
        <v>162</v>
      </c>
      <c r="F238" s="21" t="s">
        <v>20</v>
      </c>
      <c r="G238" s="41">
        <v>6.8</v>
      </c>
      <c r="H238" s="11">
        <v>14.2722</v>
      </c>
      <c r="I238" s="39">
        <v>59.901462679540231</v>
      </c>
      <c r="J238" s="10">
        <v>3.1</v>
      </c>
      <c r="K238" s="10" t="s">
        <v>18</v>
      </c>
      <c r="L238" s="10">
        <v>3.7</v>
      </c>
      <c r="M238" s="10" t="s">
        <v>18</v>
      </c>
      <c r="N238" s="10">
        <v>0</v>
      </c>
      <c r="O238" s="32">
        <v>0</v>
      </c>
      <c r="P238" s="10" t="s">
        <v>18</v>
      </c>
    </row>
    <row r="239" spans="1:16" ht="15.75" customHeight="1" x14ac:dyDescent="0.2">
      <c r="A239" s="5" t="s">
        <v>15</v>
      </c>
      <c r="B239" s="37">
        <v>107</v>
      </c>
      <c r="C239" s="5">
        <v>1</v>
      </c>
      <c r="D239" s="5">
        <v>13</v>
      </c>
      <c r="E239" s="27" t="s">
        <v>136</v>
      </c>
      <c r="F239" s="21" t="s">
        <v>20</v>
      </c>
      <c r="G239" s="41" t="s">
        <v>165</v>
      </c>
      <c r="H239" s="11">
        <v>14.732399999999998</v>
      </c>
      <c r="I239" s="39">
        <v>52.74908558712643</v>
      </c>
      <c r="J239" s="10">
        <v>5.3</v>
      </c>
      <c r="K239" s="10" t="s">
        <v>18</v>
      </c>
      <c r="L239" s="10">
        <v>4.5</v>
      </c>
      <c r="M239" s="10" t="s">
        <v>18</v>
      </c>
      <c r="N239" s="10">
        <v>0</v>
      </c>
      <c r="O239" s="32">
        <v>6.6666666670000003</v>
      </c>
      <c r="P239" s="10" t="s">
        <v>18</v>
      </c>
    </row>
    <row r="240" spans="1:16" ht="15.75" customHeight="1" x14ac:dyDescent="0.2">
      <c r="A240" s="5" t="s">
        <v>15</v>
      </c>
      <c r="B240" s="37">
        <v>220</v>
      </c>
      <c r="C240" s="5">
        <v>2</v>
      </c>
      <c r="D240" s="5">
        <v>13</v>
      </c>
      <c r="E240" s="27" t="s">
        <v>136</v>
      </c>
      <c r="F240" s="21" t="s">
        <v>20</v>
      </c>
      <c r="G240" s="41" t="s">
        <v>165</v>
      </c>
      <c r="H240" s="11">
        <v>14.409800000000001</v>
      </c>
      <c r="I240" s="39">
        <v>53.32958116781608</v>
      </c>
      <c r="J240" s="10">
        <v>2</v>
      </c>
      <c r="K240" s="10" t="s">
        <v>18</v>
      </c>
      <c r="L240" s="10">
        <v>4.2</v>
      </c>
      <c r="M240" s="10" t="s">
        <v>18</v>
      </c>
      <c r="N240" s="10">
        <v>0</v>
      </c>
      <c r="O240" s="32">
        <v>0</v>
      </c>
      <c r="P240" s="10" t="s">
        <v>18</v>
      </c>
    </row>
    <row r="241" spans="1:16" ht="15.75" customHeight="1" x14ac:dyDescent="0.2">
      <c r="A241" s="5" t="s">
        <v>15</v>
      </c>
      <c r="B241" s="37">
        <v>313</v>
      </c>
      <c r="C241" s="5">
        <v>3</v>
      </c>
      <c r="D241" s="5">
        <v>13</v>
      </c>
      <c r="E241" s="27" t="s">
        <v>136</v>
      </c>
      <c r="F241" s="21" t="s">
        <v>20</v>
      </c>
      <c r="G241" s="41" t="s">
        <v>165</v>
      </c>
      <c r="H241" s="11">
        <v>13.936699999999998</v>
      </c>
      <c r="I241" s="39">
        <v>56.544973026666668</v>
      </c>
      <c r="J241" s="10">
        <v>4</v>
      </c>
      <c r="K241" s="10" t="s">
        <v>18</v>
      </c>
      <c r="L241" s="10">
        <v>5</v>
      </c>
      <c r="M241" s="10" t="s">
        <v>18</v>
      </c>
      <c r="N241" s="10">
        <v>1</v>
      </c>
      <c r="O241" s="32">
        <v>0</v>
      </c>
      <c r="P241" s="10" t="s">
        <v>18</v>
      </c>
    </row>
    <row r="242" spans="1:16" ht="15.75" customHeight="1" x14ac:dyDescent="0.2">
      <c r="A242" s="5" t="s">
        <v>15</v>
      </c>
      <c r="B242" s="37">
        <v>406</v>
      </c>
      <c r="C242" s="5">
        <v>4</v>
      </c>
      <c r="D242" s="5">
        <v>13</v>
      </c>
      <c r="E242" s="27" t="s">
        <v>136</v>
      </c>
      <c r="F242" s="21" t="s">
        <v>20</v>
      </c>
      <c r="G242" s="41" t="s">
        <v>165</v>
      </c>
      <c r="H242" s="11">
        <v>13.899900000000001</v>
      </c>
      <c r="I242" s="39">
        <v>57.527138538390808</v>
      </c>
      <c r="J242" s="10">
        <v>1.1000000000000001</v>
      </c>
      <c r="K242" s="10" t="s">
        <v>18</v>
      </c>
      <c r="L242" s="10">
        <v>2.5</v>
      </c>
      <c r="M242" s="10" t="s">
        <v>18</v>
      </c>
      <c r="N242" s="10">
        <v>1</v>
      </c>
      <c r="O242" s="32">
        <v>1.111111111</v>
      </c>
      <c r="P242" s="10" t="s">
        <v>18</v>
      </c>
    </row>
    <row r="243" spans="1:16" ht="15.75" customHeight="1" x14ac:dyDescent="0.2">
      <c r="A243" s="5" t="s">
        <v>15</v>
      </c>
      <c r="B243" s="37">
        <v>112</v>
      </c>
      <c r="C243" s="5">
        <v>1</v>
      </c>
      <c r="D243" s="5">
        <v>14</v>
      </c>
      <c r="E243" s="27" t="s">
        <v>166</v>
      </c>
      <c r="F243" s="21" t="s">
        <v>20</v>
      </c>
      <c r="G243" s="41">
        <v>9.6</v>
      </c>
      <c r="H243" s="11">
        <v>14.7453</v>
      </c>
      <c r="I243" s="39">
        <v>46.765044773333322</v>
      </c>
      <c r="J243" s="10">
        <v>1</v>
      </c>
      <c r="K243" s="10" t="s">
        <v>18</v>
      </c>
      <c r="L243" s="10">
        <v>1.5</v>
      </c>
      <c r="M243" s="10" t="s">
        <v>18</v>
      </c>
      <c r="N243" s="10">
        <v>0</v>
      </c>
      <c r="O243" s="32">
        <v>0</v>
      </c>
      <c r="P243" s="10" t="s">
        <v>18</v>
      </c>
    </row>
    <row r="244" spans="1:16" ht="15.75" customHeight="1" x14ac:dyDescent="0.2">
      <c r="A244" s="5" t="s">
        <v>15</v>
      </c>
      <c r="B244" s="37">
        <v>204</v>
      </c>
      <c r="C244" s="5">
        <v>2</v>
      </c>
      <c r="D244" s="5">
        <v>14</v>
      </c>
      <c r="E244" s="27" t="s">
        <v>166</v>
      </c>
      <c r="F244" s="21" t="s">
        <v>20</v>
      </c>
      <c r="G244" s="41">
        <v>9.6</v>
      </c>
      <c r="H244" s="11">
        <v>14.321199999999999</v>
      </c>
      <c r="I244" s="39">
        <v>54.814735724137932</v>
      </c>
      <c r="J244" s="10">
        <v>0.4</v>
      </c>
      <c r="K244" s="10" t="s">
        <v>18</v>
      </c>
      <c r="L244" s="10">
        <v>1.8</v>
      </c>
      <c r="M244" s="10" t="s">
        <v>18</v>
      </c>
      <c r="N244" s="10">
        <v>1</v>
      </c>
      <c r="O244" s="32">
        <v>0.88888888899999996</v>
      </c>
      <c r="P244" s="10" t="s">
        <v>18</v>
      </c>
    </row>
    <row r="245" spans="1:16" ht="15.75" customHeight="1" x14ac:dyDescent="0.2">
      <c r="A245" s="5" t="s">
        <v>15</v>
      </c>
      <c r="B245" s="37">
        <v>319</v>
      </c>
      <c r="C245" s="5">
        <v>3</v>
      </c>
      <c r="D245" s="5">
        <v>14</v>
      </c>
      <c r="E245" s="27" t="s">
        <v>166</v>
      </c>
      <c r="F245" s="21" t="s">
        <v>20</v>
      </c>
      <c r="G245" s="41">
        <v>9.6</v>
      </c>
      <c r="H245" s="11">
        <v>14.0237</v>
      </c>
      <c r="I245" s="39">
        <v>50.317678986666664</v>
      </c>
      <c r="J245" s="10">
        <v>2.2000000000000002</v>
      </c>
      <c r="K245" s="10" t="s">
        <v>18</v>
      </c>
      <c r="L245" s="10">
        <v>2.7777777777777777</v>
      </c>
      <c r="M245" s="10" t="s">
        <v>18</v>
      </c>
      <c r="N245" s="10">
        <v>0</v>
      </c>
      <c r="O245" s="32">
        <v>0</v>
      </c>
      <c r="P245" s="10" t="s">
        <v>18</v>
      </c>
    </row>
    <row r="246" spans="1:16" ht="15.75" customHeight="1" x14ac:dyDescent="0.2">
      <c r="A246" s="5" t="s">
        <v>15</v>
      </c>
      <c r="B246" s="37">
        <v>411</v>
      </c>
      <c r="C246" s="5">
        <v>4</v>
      </c>
      <c r="D246" s="5">
        <v>14</v>
      </c>
      <c r="E246" s="27" t="s">
        <v>166</v>
      </c>
      <c r="F246" s="21" t="s">
        <v>20</v>
      </c>
      <c r="G246" s="41">
        <v>9.6</v>
      </c>
      <c r="H246" s="11">
        <v>14.1426</v>
      </c>
      <c r="I246" s="39">
        <v>56.361929066666676</v>
      </c>
      <c r="J246" s="10">
        <v>2.1</v>
      </c>
      <c r="K246" s="10" t="s">
        <v>18</v>
      </c>
      <c r="L246" s="10">
        <v>4.5999999999999996</v>
      </c>
      <c r="M246" s="10" t="s">
        <v>18</v>
      </c>
      <c r="N246" s="10">
        <v>0</v>
      </c>
      <c r="O246" s="32">
        <v>8.8888888890000004</v>
      </c>
      <c r="P246" s="10" t="s">
        <v>18</v>
      </c>
    </row>
    <row r="247" spans="1:16" ht="15.75" customHeight="1" x14ac:dyDescent="0.2">
      <c r="A247" s="5" t="s">
        <v>15</v>
      </c>
      <c r="B247" s="37">
        <v>104</v>
      </c>
      <c r="C247" s="5">
        <v>1</v>
      </c>
      <c r="D247" s="5">
        <v>15</v>
      </c>
      <c r="E247" s="27" t="s">
        <v>179</v>
      </c>
      <c r="F247" s="21" t="s">
        <v>168</v>
      </c>
      <c r="G247" s="41" t="s">
        <v>169</v>
      </c>
      <c r="H247" s="11">
        <v>15.01</v>
      </c>
      <c r="I247" s="39">
        <v>49.456755586206903</v>
      </c>
      <c r="J247" s="10">
        <v>1</v>
      </c>
      <c r="K247" s="10" t="s">
        <v>18</v>
      </c>
      <c r="L247" s="10">
        <v>3.7</v>
      </c>
      <c r="M247" s="10" t="s">
        <v>18</v>
      </c>
      <c r="N247" s="10">
        <v>0</v>
      </c>
      <c r="O247" s="32">
        <v>35.555555560000002</v>
      </c>
      <c r="P247" s="10" t="s">
        <v>18</v>
      </c>
    </row>
    <row r="248" spans="1:16" ht="15.75" customHeight="1" x14ac:dyDescent="0.2">
      <c r="A248" s="5" t="s">
        <v>15</v>
      </c>
      <c r="B248" s="37">
        <v>205</v>
      </c>
      <c r="C248" s="5">
        <v>2</v>
      </c>
      <c r="D248" s="5">
        <v>15</v>
      </c>
      <c r="E248" s="27" t="s">
        <v>179</v>
      </c>
      <c r="F248" s="21" t="s">
        <v>168</v>
      </c>
      <c r="G248" s="41" t="s">
        <v>169</v>
      </c>
      <c r="H248" s="11">
        <v>14.062299999999999</v>
      </c>
      <c r="I248" s="39">
        <v>55.984361612413792</v>
      </c>
      <c r="J248" s="10">
        <v>1.6</v>
      </c>
      <c r="K248" s="10" t="s">
        <v>18</v>
      </c>
      <c r="L248" s="10">
        <v>2.6</v>
      </c>
      <c r="M248" s="10" t="s">
        <v>18</v>
      </c>
      <c r="N248" s="10">
        <v>0</v>
      </c>
      <c r="O248" s="32">
        <v>0</v>
      </c>
      <c r="P248" s="10" t="s">
        <v>18</v>
      </c>
    </row>
    <row r="249" spans="1:16" ht="15.75" customHeight="1" x14ac:dyDescent="0.2">
      <c r="A249" s="5" t="s">
        <v>15</v>
      </c>
      <c r="B249" s="37">
        <v>314</v>
      </c>
      <c r="C249" s="5">
        <v>3</v>
      </c>
      <c r="D249" s="5">
        <v>15</v>
      </c>
      <c r="E249" s="27" t="s">
        <v>179</v>
      </c>
      <c r="F249" s="21" t="s">
        <v>168</v>
      </c>
      <c r="G249" s="41" t="s">
        <v>169</v>
      </c>
      <c r="H249" s="11">
        <v>13.9778</v>
      </c>
      <c r="I249" s="39">
        <v>60.155027831724148</v>
      </c>
      <c r="J249" s="10">
        <v>1.6</v>
      </c>
      <c r="K249" s="10" t="s">
        <v>18</v>
      </c>
      <c r="L249" s="10">
        <v>5.7</v>
      </c>
      <c r="M249" s="10" t="s">
        <v>18</v>
      </c>
      <c r="N249" s="10">
        <v>0</v>
      </c>
      <c r="O249" s="32">
        <v>0</v>
      </c>
      <c r="P249" s="10" t="s">
        <v>18</v>
      </c>
    </row>
    <row r="250" spans="1:16" ht="15.75" customHeight="1" x14ac:dyDescent="0.2">
      <c r="A250" s="5" t="s">
        <v>15</v>
      </c>
      <c r="B250" s="37">
        <v>410</v>
      </c>
      <c r="C250" s="5">
        <v>4</v>
      </c>
      <c r="D250" s="5">
        <v>15</v>
      </c>
      <c r="E250" s="27" t="s">
        <v>179</v>
      </c>
      <c r="F250" s="21" t="s">
        <v>168</v>
      </c>
      <c r="G250" s="41" t="s">
        <v>169</v>
      </c>
      <c r="H250" s="11">
        <v>13.833499999999999</v>
      </c>
      <c r="I250" s="39">
        <v>55.893732501149422</v>
      </c>
      <c r="J250" s="10">
        <v>1</v>
      </c>
      <c r="K250" s="10" t="s">
        <v>18</v>
      </c>
      <c r="L250" s="10">
        <v>2.8</v>
      </c>
      <c r="M250" s="10" t="s">
        <v>18</v>
      </c>
      <c r="N250" s="10">
        <v>0</v>
      </c>
      <c r="O250" s="32">
        <v>0</v>
      </c>
      <c r="P250" s="10" t="s">
        <v>18</v>
      </c>
    </row>
    <row r="251" spans="1:16" ht="15.75" customHeight="1" x14ac:dyDescent="0.2">
      <c r="A251" s="5" t="s">
        <v>15</v>
      </c>
      <c r="B251" s="37">
        <v>106</v>
      </c>
      <c r="C251" s="5">
        <v>1</v>
      </c>
      <c r="D251" s="5">
        <v>16</v>
      </c>
      <c r="E251" s="27" t="s">
        <v>180</v>
      </c>
      <c r="F251" s="21" t="s">
        <v>168</v>
      </c>
      <c r="G251" s="41" t="s">
        <v>171</v>
      </c>
      <c r="H251" s="11">
        <v>14.964</v>
      </c>
      <c r="I251" s="39">
        <v>57.71500836781609</v>
      </c>
      <c r="J251" s="10">
        <v>1.3</v>
      </c>
      <c r="K251" s="10" t="s">
        <v>18</v>
      </c>
      <c r="L251" s="10">
        <v>3.8</v>
      </c>
      <c r="M251" s="10" t="s">
        <v>18</v>
      </c>
      <c r="N251" s="10">
        <v>0</v>
      </c>
      <c r="O251" s="32">
        <v>0</v>
      </c>
      <c r="P251" s="10" t="s">
        <v>18</v>
      </c>
    </row>
    <row r="252" spans="1:16" ht="15.75" customHeight="1" x14ac:dyDescent="0.2">
      <c r="A252" s="5" t="s">
        <v>15</v>
      </c>
      <c r="B252" s="37">
        <v>215</v>
      </c>
      <c r="C252" s="5">
        <v>2</v>
      </c>
      <c r="D252" s="5">
        <v>16</v>
      </c>
      <c r="E252" s="27" t="s">
        <v>180</v>
      </c>
      <c r="F252" s="21" t="s">
        <v>168</v>
      </c>
      <c r="G252" s="41" t="s">
        <v>171</v>
      </c>
      <c r="H252" s="11">
        <v>14.235099999999999</v>
      </c>
      <c r="I252" s="39">
        <v>54.344978175172415</v>
      </c>
      <c r="J252" s="10">
        <v>0.8</v>
      </c>
      <c r="K252" s="10" t="s">
        <v>18</v>
      </c>
      <c r="L252" s="10">
        <v>2.2999999999999998</v>
      </c>
      <c r="M252" s="10" t="s">
        <v>18</v>
      </c>
      <c r="N252" s="10">
        <v>1</v>
      </c>
      <c r="O252" s="32">
        <v>0</v>
      </c>
      <c r="P252" s="10" t="s">
        <v>18</v>
      </c>
    </row>
    <row r="253" spans="1:16" ht="15.75" customHeight="1" x14ac:dyDescent="0.2">
      <c r="A253" s="5" t="s">
        <v>15</v>
      </c>
      <c r="B253" s="37">
        <v>306</v>
      </c>
      <c r="C253" s="5">
        <v>3</v>
      </c>
      <c r="D253" s="5">
        <v>16</v>
      </c>
      <c r="E253" s="27" t="s">
        <v>180</v>
      </c>
      <c r="F253" s="21" t="s">
        <v>168</v>
      </c>
      <c r="G253" s="41" t="s">
        <v>171</v>
      </c>
      <c r="H253" s="11">
        <v>14.7348</v>
      </c>
      <c r="I253" s="39">
        <v>54.265517447356316</v>
      </c>
      <c r="J253" s="10">
        <v>4.2</v>
      </c>
      <c r="K253" s="10" t="s">
        <v>18</v>
      </c>
      <c r="L253" s="10">
        <v>4.0999999999999996</v>
      </c>
      <c r="M253" s="10" t="s">
        <v>18</v>
      </c>
      <c r="N253" s="10">
        <v>1</v>
      </c>
      <c r="O253" s="32">
        <v>0</v>
      </c>
      <c r="P253" s="10" t="s">
        <v>18</v>
      </c>
    </row>
    <row r="254" spans="1:16" ht="15.75" customHeight="1" x14ac:dyDescent="0.2">
      <c r="A254" s="5" t="s">
        <v>15</v>
      </c>
      <c r="B254" s="37">
        <v>421</v>
      </c>
      <c r="C254" s="5">
        <v>4</v>
      </c>
      <c r="D254" s="5">
        <v>16</v>
      </c>
      <c r="E254" s="27" t="s">
        <v>180</v>
      </c>
      <c r="F254" s="21" t="s">
        <v>168</v>
      </c>
      <c r="G254" s="41" t="s">
        <v>171</v>
      </c>
      <c r="H254" s="11">
        <v>13.6767</v>
      </c>
      <c r="I254" s="39">
        <v>56.427655988505755</v>
      </c>
      <c r="J254" s="10">
        <v>1.1000000000000001</v>
      </c>
      <c r="K254" s="10" t="s">
        <v>18</v>
      </c>
      <c r="L254" s="10">
        <v>2.9</v>
      </c>
      <c r="M254" s="10" t="s">
        <v>18</v>
      </c>
      <c r="N254" s="10">
        <v>1</v>
      </c>
      <c r="O254" s="32">
        <v>18.333333329999999</v>
      </c>
      <c r="P254" s="10" t="s">
        <v>18</v>
      </c>
    </row>
    <row r="255" spans="1:16" ht="15.75" customHeight="1" x14ac:dyDescent="0.2">
      <c r="A255" s="5" t="s">
        <v>15</v>
      </c>
      <c r="B255" s="37">
        <v>121</v>
      </c>
      <c r="C255" s="5">
        <v>1</v>
      </c>
      <c r="D255" s="5">
        <v>17</v>
      </c>
      <c r="E255" s="27" t="s">
        <v>137</v>
      </c>
      <c r="F255" s="21" t="s">
        <v>172</v>
      </c>
      <c r="G255" s="41">
        <v>8.6</v>
      </c>
      <c r="H255" s="11">
        <v>14.770100000000001</v>
      </c>
      <c r="I255" s="39">
        <v>48.742881844597697</v>
      </c>
      <c r="J255" s="10">
        <v>5</v>
      </c>
      <c r="K255" s="10" t="s">
        <v>18</v>
      </c>
      <c r="L255" s="10">
        <v>4.5999999999999996</v>
      </c>
      <c r="M255" s="10" t="s">
        <v>18</v>
      </c>
      <c r="N255" s="10">
        <v>0</v>
      </c>
      <c r="O255" s="32">
        <v>15</v>
      </c>
      <c r="P255" s="10" t="s">
        <v>18</v>
      </c>
    </row>
    <row r="256" spans="1:16" ht="15.75" customHeight="1" x14ac:dyDescent="0.2">
      <c r="A256" s="5" t="s">
        <v>15</v>
      </c>
      <c r="B256" s="37">
        <v>219</v>
      </c>
      <c r="C256" s="5">
        <v>2</v>
      </c>
      <c r="D256" s="5">
        <v>17</v>
      </c>
      <c r="E256" s="27" t="s">
        <v>137</v>
      </c>
      <c r="F256" s="21" t="s">
        <v>172</v>
      </c>
      <c r="G256" s="41">
        <v>8.6</v>
      </c>
      <c r="H256" s="11">
        <v>14.496600000000001</v>
      </c>
      <c r="I256" s="39">
        <v>57.366294935172405</v>
      </c>
      <c r="J256" s="10">
        <v>1.5</v>
      </c>
      <c r="K256" s="10" t="s">
        <v>18</v>
      </c>
      <c r="L256" s="10">
        <v>5.0999999999999996</v>
      </c>
      <c r="M256" s="10" t="s">
        <v>18</v>
      </c>
      <c r="N256" s="10">
        <v>0</v>
      </c>
      <c r="O256" s="32">
        <v>2.2222222220000001</v>
      </c>
      <c r="P256" s="10" t="s">
        <v>18</v>
      </c>
    </row>
    <row r="257" spans="1:16" ht="15.75" customHeight="1" x14ac:dyDescent="0.2">
      <c r="A257" s="5" t="s">
        <v>15</v>
      </c>
      <c r="B257" s="37">
        <v>305</v>
      </c>
      <c r="C257" s="5">
        <v>3</v>
      </c>
      <c r="D257" s="5">
        <v>17</v>
      </c>
      <c r="E257" s="27" t="s">
        <v>137</v>
      </c>
      <c r="F257" s="21" t="s">
        <v>172</v>
      </c>
      <c r="G257" s="41">
        <v>8.6</v>
      </c>
      <c r="H257" s="11">
        <v>14.211499999999999</v>
      </c>
      <c r="I257" s="39">
        <v>54.980370537931023</v>
      </c>
      <c r="J257" s="10">
        <v>1.7777777777777777</v>
      </c>
      <c r="K257" s="10" t="s">
        <v>18</v>
      </c>
      <c r="L257" s="10">
        <v>3.9</v>
      </c>
      <c r="M257" s="10" t="s">
        <v>18</v>
      </c>
      <c r="N257" s="10">
        <v>0</v>
      </c>
      <c r="O257" s="32">
        <v>3.3333333330000001</v>
      </c>
      <c r="P257" s="10" t="s">
        <v>18</v>
      </c>
    </row>
    <row r="258" spans="1:16" ht="15.75" customHeight="1" x14ac:dyDescent="0.2">
      <c r="A258" s="5" t="s">
        <v>15</v>
      </c>
      <c r="B258" s="37">
        <v>413</v>
      </c>
      <c r="C258" s="5">
        <v>4</v>
      </c>
      <c r="D258" s="5">
        <v>17</v>
      </c>
      <c r="E258" s="27" t="s">
        <v>137</v>
      </c>
      <c r="F258" s="21" t="s">
        <v>172</v>
      </c>
      <c r="G258" s="41">
        <v>8.6</v>
      </c>
      <c r="H258" s="11">
        <v>14.1241</v>
      </c>
      <c r="I258" s="39">
        <v>59.574974360000006</v>
      </c>
      <c r="J258" s="10">
        <v>3.7</v>
      </c>
      <c r="K258" s="10" t="s">
        <v>18</v>
      </c>
      <c r="L258" s="10">
        <v>5.8</v>
      </c>
      <c r="M258" s="10" t="s">
        <v>18</v>
      </c>
      <c r="N258" s="10">
        <v>0</v>
      </c>
      <c r="O258" s="32">
        <v>0</v>
      </c>
      <c r="P258" s="10" t="s">
        <v>18</v>
      </c>
    </row>
    <row r="259" spans="1:16" ht="15.75" customHeight="1" x14ac:dyDescent="0.2">
      <c r="A259" s="5" t="s">
        <v>15</v>
      </c>
      <c r="B259" s="37">
        <v>116</v>
      </c>
      <c r="C259" s="5">
        <v>1</v>
      </c>
      <c r="D259" s="5">
        <v>18</v>
      </c>
      <c r="E259" s="27" t="s">
        <v>139</v>
      </c>
      <c r="F259" s="21" t="s">
        <v>172</v>
      </c>
      <c r="G259" s="41">
        <v>6.4</v>
      </c>
      <c r="H259" s="11">
        <v>14.7553</v>
      </c>
      <c r="I259" s="39">
        <v>57.90407918482758</v>
      </c>
      <c r="J259" s="10">
        <v>1.9</v>
      </c>
      <c r="K259" s="10" t="s">
        <v>18</v>
      </c>
      <c r="L259" s="10">
        <v>3.8</v>
      </c>
      <c r="M259" s="10" t="s">
        <v>18</v>
      </c>
      <c r="N259" s="10">
        <v>0</v>
      </c>
      <c r="O259" s="32">
        <v>0</v>
      </c>
      <c r="P259" s="10" t="s">
        <v>18</v>
      </c>
    </row>
    <row r="260" spans="1:16" ht="15.75" customHeight="1" x14ac:dyDescent="0.2">
      <c r="A260" s="5" t="s">
        <v>15</v>
      </c>
      <c r="B260" s="37">
        <v>213</v>
      </c>
      <c r="C260" s="5">
        <v>2</v>
      </c>
      <c r="D260" s="5">
        <v>18</v>
      </c>
      <c r="E260" s="27" t="s">
        <v>139</v>
      </c>
      <c r="F260" s="21" t="s">
        <v>172</v>
      </c>
      <c r="G260" s="41">
        <v>6.4</v>
      </c>
      <c r="H260" s="11">
        <v>13.9473</v>
      </c>
      <c r="I260" s="39">
        <v>57.399722589885059</v>
      </c>
      <c r="J260" s="10">
        <v>1.2</v>
      </c>
      <c r="K260" s="10" t="s">
        <v>18</v>
      </c>
      <c r="L260" s="10">
        <v>4.2</v>
      </c>
      <c r="M260" s="10" t="s">
        <v>18</v>
      </c>
      <c r="N260" s="10">
        <v>0</v>
      </c>
      <c r="O260" s="32">
        <v>17.777777780000001</v>
      </c>
      <c r="P260" s="10" t="s">
        <v>18</v>
      </c>
    </row>
    <row r="261" spans="1:16" ht="15.75" customHeight="1" x14ac:dyDescent="0.2">
      <c r="A261" s="5" t="s">
        <v>15</v>
      </c>
      <c r="B261" s="37">
        <v>301</v>
      </c>
      <c r="C261" s="5">
        <v>3</v>
      </c>
      <c r="D261" s="5">
        <v>18</v>
      </c>
      <c r="E261" s="27" t="s">
        <v>139</v>
      </c>
      <c r="F261" s="21" t="s">
        <v>172</v>
      </c>
      <c r="G261" s="41">
        <v>6.4</v>
      </c>
      <c r="H261" s="11">
        <v>14.8172</v>
      </c>
      <c r="I261" s="39">
        <v>53.123127240459773</v>
      </c>
      <c r="J261" s="10">
        <v>1.7</v>
      </c>
      <c r="K261" s="10" t="s">
        <v>18</v>
      </c>
      <c r="L261" s="10">
        <v>5.2</v>
      </c>
      <c r="M261" s="10" t="s">
        <v>18</v>
      </c>
      <c r="N261" s="10">
        <v>1</v>
      </c>
      <c r="O261" s="32">
        <v>15.55555556</v>
      </c>
      <c r="P261" s="10" t="s">
        <v>18</v>
      </c>
    </row>
    <row r="262" spans="1:16" ht="15.75" customHeight="1" x14ac:dyDescent="0.2">
      <c r="A262" s="5" t="s">
        <v>15</v>
      </c>
      <c r="B262" s="37">
        <v>414</v>
      </c>
      <c r="C262" s="5">
        <v>4</v>
      </c>
      <c r="D262" s="5">
        <v>18</v>
      </c>
      <c r="E262" s="27" t="s">
        <v>139</v>
      </c>
      <c r="F262" s="21" t="s">
        <v>172</v>
      </c>
      <c r="G262" s="41">
        <v>6.4</v>
      </c>
      <c r="H262" s="11">
        <v>14.242000000000001</v>
      </c>
      <c r="I262" s="39">
        <v>60.208818924137923</v>
      </c>
      <c r="J262" s="10">
        <v>2.2999999999999998</v>
      </c>
      <c r="K262" s="10" t="s">
        <v>18</v>
      </c>
      <c r="L262" s="10">
        <v>3.7</v>
      </c>
      <c r="M262" s="10" t="s">
        <v>18</v>
      </c>
      <c r="N262" s="10">
        <v>0</v>
      </c>
      <c r="O262" s="32">
        <v>0</v>
      </c>
      <c r="P262" s="10" t="s">
        <v>18</v>
      </c>
    </row>
    <row r="263" spans="1:16" ht="15.75" customHeight="1" x14ac:dyDescent="0.2">
      <c r="A263" s="5" t="s">
        <v>15</v>
      </c>
      <c r="B263" s="37">
        <v>115</v>
      </c>
      <c r="C263" s="5">
        <v>1</v>
      </c>
      <c r="D263" s="5">
        <v>19</v>
      </c>
      <c r="E263" s="27" t="s">
        <v>140</v>
      </c>
      <c r="F263" s="21" t="s">
        <v>172</v>
      </c>
      <c r="G263" s="41" t="s">
        <v>174</v>
      </c>
      <c r="H263" s="11">
        <v>14.475300000000001</v>
      </c>
      <c r="I263" s="39">
        <v>56.048366384367803</v>
      </c>
      <c r="J263" s="10">
        <v>1.5</v>
      </c>
      <c r="K263" s="10" t="s">
        <v>18</v>
      </c>
      <c r="L263" s="10">
        <v>2.8</v>
      </c>
      <c r="M263" s="10" t="s">
        <v>18</v>
      </c>
      <c r="N263" s="10">
        <v>0</v>
      </c>
      <c r="O263" s="32">
        <v>1.6666666670000001</v>
      </c>
      <c r="P263" s="10" t="s">
        <v>18</v>
      </c>
    </row>
    <row r="264" spans="1:16" ht="15.75" customHeight="1" x14ac:dyDescent="0.2">
      <c r="A264" s="5" t="s">
        <v>15</v>
      </c>
      <c r="B264" s="37">
        <v>211</v>
      </c>
      <c r="C264" s="5">
        <v>2</v>
      </c>
      <c r="D264" s="5">
        <v>19</v>
      </c>
      <c r="E264" s="27" t="s">
        <v>140</v>
      </c>
      <c r="F264" s="21" t="s">
        <v>172</v>
      </c>
      <c r="G264" s="41" t="s">
        <v>174</v>
      </c>
      <c r="H264" s="11">
        <v>14.3948</v>
      </c>
      <c r="I264" s="39">
        <v>44.528479549425278</v>
      </c>
      <c r="J264" s="10">
        <v>2</v>
      </c>
      <c r="K264" s="10" t="s">
        <v>18</v>
      </c>
      <c r="L264" s="10">
        <v>3.9</v>
      </c>
      <c r="M264" s="10" t="s">
        <v>18</v>
      </c>
      <c r="N264" s="10">
        <v>0</v>
      </c>
      <c r="O264" s="32">
        <v>26.666666670000001</v>
      </c>
      <c r="P264" s="10" t="s">
        <v>18</v>
      </c>
    </row>
    <row r="265" spans="1:16" ht="15.75" customHeight="1" x14ac:dyDescent="0.2">
      <c r="A265" s="5" t="s">
        <v>15</v>
      </c>
      <c r="B265" s="37">
        <v>317</v>
      </c>
      <c r="C265" s="5">
        <v>3</v>
      </c>
      <c r="D265" s="5">
        <v>19</v>
      </c>
      <c r="E265" s="27" t="s">
        <v>140</v>
      </c>
      <c r="F265" s="21" t="s">
        <v>172</v>
      </c>
      <c r="G265" s="41" t="s">
        <v>174</v>
      </c>
      <c r="H265" s="11">
        <v>14.2058</v>
      </c>
      <c r="I265" s="39">
        <v>48.826958430344838</v>
      </c>
      <c r="J265" s="10">
        <v>1.7</v>
      </c>
      <c r="K265" s="10" t="s">
        <v>18</v>
      </c>
      <c r="L265" s="10">
        <v>2.9</v>
      </c>
      <c r="M265" s="10" t="s">
        <v>18</v>
      </c>
      <c r="N265" s="10">
        <v>0</v>
      </c>
      <c r="O265" s="32">
        <v>0.66666666699999999</v>
      </c>
      <c r="P265" s="10" t="s">
        <v>18</v>
      </c>
    </row>
    <row r="266" spans="1:16" ht="15.75" customHeight="1" x14ac:dyDescent="0.2">
      <c r="A266" s="5" t="s">
        <v>15</v>
      </c>
      <c r="B266" s="37">
        <v>422</v>
      </c>
      <c r="C266" s="5">
        <v>4</v>
      </c>
      <c r="D266" s="5">
        <v>19</v>
      </c>
      <c r="E266" s="27" t="s">
        <v>140</v>
      </c>
      <c r="F266" s="21" t="s">
        <v>172</v>
      </c>
      <c r="G266" s="41" t="s">
        <v>174</v>
      </c>
      <c r="H266" s="11">
        <v>13.8856</v>
      </c>
      <c r="I266" s="39">
        <v>60.363224937931037</v>
      </c>
      <c r="J266" s="10">
        <v>2.5</v>
      </c>
      <c r="K266" s="10" t="s">
        <v>18</v>
      </c>
      <c r="L266" s="10">
        <v>4.9000000000000004</v>
      </c>
      <c r="M266" s="10" t="s">
        <v>18</v>
      </c>
      <c r="N266" s="10">
        <v>0</v>
      </c>
      <c r="O266" s="32">
        <v>5</v>
      </c>
      <c r="P266" s="10" t="s">
        <v>18</v>
      </c>
    </row>
    <row r="267" spans="1:16" ht="15.75" customHeight="1" x14ac:dyDescent="0.2">
      <c r="A267" s="5" t="s">
        <v>15</v>
      </c>
      <c r="B267" s="37">
        <v>110</v>
      </c>
      <c r="C267" s="5">
        <v>1</v>
      </c>
      <c r="D267" s="5">
        <v>20</v>
      </c>
      <c r="E267" s="27" t="s">
        <v>129</v>
      </c>
      <c r="F267" s="21" t="s">
        <v>130</v>
      </c>
      <c r="G267" s="41">
        <v>5</v>
      </c>
      <c r="H267" s="11">
        <v>14.708</v>
      </c>
      <c r="I267" s="39">
        <v>56.702513747126432</v>
      </c>
      <c r="J267" s="10">
        <v>0.9</v>
      </c>
      <c r="K267" s="10" t="s">
        <v>18</v>
      </c>
      <c r="L267" s="10">
        <v>4.3</v>
      </c>
      <c r="M267" s="10" t="s">
        <v>18</v>
      </c>
      <c r="N267" s="10">
        <v>0</v>
      </c>
      <c r="O267" s="32">
        <v>0.66666666699999999</v>
      </c>
      <c r="P267" s="10" t="s">
        <v>18</v>
      </c>
    </row>
    <row r="268" spans="1:16" ht="15.75" customHeight="1" x14ac:dyDescent="0.2">
      <c r="A268" s="5" t="s">
        <v>15</v>
      </c>
      <c r="B268" s="37">
        <v>206</v>
      </c>
      <c r="C268" s="5">
        <v>2</v>
      </c>
      <c r="D268" s="5">
        <v>20</v>
      </c>
      <c r="E268" s="27" t="s">
        <v>129</v>
      </c>
      <c r="F268" s="21" t="s">
        <v>130</v>
      </c>
      <c r="G268" s="41">
        <v>5</v>
      </c>
      <c r="H268" s="11">
        <v>13.981199999999999</v>
      </c>
      <c r="I268" s="39">
        <v>55.797923755402294</v>
      </c>
      <c r="J268" s="10">
        <v>2.7</v>
      </c>
      <c r="K268" s="10" t="s">
        <v>18</v>
      </c>
      <c r="L268" s="10">
        <v>3</v>
      </c>
      <c r="M268" s="10" t="s">
        <v>18</v>
      </c>
      <c r="N268" s="10">
        <v>1</v>
      </c>
      <c r="O268" s="32">
        <v>0.66666666699999999</v>
      </c>
      <c r="P268" s="10" t="s">
        <v>18</v>
      </c>
    </row>
    <row r="269" spans="1:16" ht="15.75" customHeight="1" x14ac:dyDescent="0.2">
      <c r="A269" s="5" t="s">
        <v>15</v>
      </c>
      <c r="B269" s="37">
        <v>312</v>
      </c>
      <c r="C269" s="5">
        <v>3</v>
      </c>
      <c r="D269" s="5">
        <v>20</v>
      </c>
      <c r="E269" s="27" t="s">
        <v>129</v>
      </c>
      <c r="F269" s="21" t="s">
        <v>130</v>
      </c>
      <c r="G269" s="41">
        <v>5</v>
      </c>
      <c r="H269" s="11">
        <v>14.1633</v>
      </c>
      <c r="I269" s="39">
        <v>56.01407053379311</v>
      </c>
      <c r="J269" s="10">
        <v>2.7</v>
      </c>
      <c r="K269" s="10" t="s">
        <v>18</v>
      </c>
      <c r="L269" s="10">
        <v>3</v>
      </c>
      <c r="M269" s="10" t="s">
        <v>18</v>
      </c>
      <c r="N269" s="10">
        <v>0</v>
      </c>
      <c r="O269" s="32">
        <v>3.3333333330000001</v>
      </c>
      <c r="P269" s="10" t="s">
        <v>18</v>
      </c>
    </row>
    <row r="270" spans="1:16" ht="15.75" customHeight="1" x14ac:dyDescent="0.2">
      <c r="A270" s="5" t="s">
        <v>15</v>
      </c>
      <c r="B270" s="37">
        <v>416</v>
      </c>
      <c r="C270" s="5">
        <v>4</v>
      </c>
      <c r="D270" s="5">
        <v>20</v>
      </c>
      <c r="E270" s="27" t="s">
        <v>129</v>
      </c>
      <c r="F270" s="21" t="s">
        <v>130</v>
      </c>
      <c r="G270" s="41">
        <v>5</v>
      </c>
      <c r="H270" s="11">
        <v>13.833399999999999</v>
      </c>
      <c r="I270" s="39">
        <v>62.556951600000005</v>
      </c>
      <c r="J270" s="10">
        <v>2.8</v>
      </c>
      <c r="K270" s="10" t="s">
        <v>18</v>
      </c>
      <c r="L270" s="10">
        <v>3.9</v>
      </c>
      <c r="M270" s="10" t="s">
        <v>18</v>
      </c>
      <c r="N270" s="10">
        <v>3</v>
      </c>
      <c r="O270" s="32">
        <v>0</v>
      </c>
      <c r="P270" s="10" t="s">
        <v>18</v>
      </c>
    </row>
    <row r="271" spans="1:16" ht="15.75" customHeight="1" x14ac:dyDescent="0.2">
      <c r="A271" s="5" t="s">
        <v>15</v>
      </c>
      <c r="B271" s="37">
        <v>102</v>
      </c>
      <c r="C271" s="5">
        <v>1</v>
      </c>
      <c r="D271" s="5">
        <v>21</v>
      </c>
      <c r="E271" s="27" t="s">
        <v>146</v>
      </c>
      <c r="F271" s="21" t="s">
        <v>91</v>
      </c>
      <c r="G271" s="41">
        <v>10.5</v>
      </c>
      <c r="H271" s="11">
        <v>15.1868</v>
      </c>
      <c r="I271" s="39">
        <v>53.222915133793101</v>
      </c>
      <c r="J271" s="10">
        <v>2.6</v>
      </c>
      <c r="K271" s="10" t="s">
        <v>18</v>
      </c>
      <c r="L271" s="10">
        <v>2.8</v>
      </c>
      <c r="M271" s="10" t="s">
        <v>18</v>
      </c>
      <c r="N271" s="10">
        <v>0</v>
      </c>
      <c r="O271" s="32">
        <v>2.2222222220000001</v>
      </c>
      <c r="P271" s="10" t="s">
        <v>18</v>
      </c>
    </row>
    <row r="272" spans="1:16" ht="15.75" customHeight="1" x14ac:dyDescent="0.2">
      <c r="A272" s="5" t="s">
        <v>15</v>
      </c>
      <c r="B272" s="37">
        <v>210</v>
      </c>
      <c r="C272" s="5">
        <v>2</v>
      </c>
      <c r="D272" s="5">
        <v>21</v>
      </c>
      <c r="E272" s="27" t="s">
        <v>146</v>
      </c>
      <c r="F272" s="21" t="s">
        <v>91</v>
      </c>
      <c r="G272" s="41">
        <v>10.5</v>
      </c>
      <c r="H272" s="11">
        <v>14.0924</v>
      </c>
      <c r="I272" s="39">
        <v>53.336177809655176</v>
      </c>
      <c r="J272" s="10">
        <v>0.5</v>
      </c>
      <c r="K272" s="10" t="s">
        <v>18</v>
      </c>
      <c r="L272" s="10">
        <v>3.3</v>
      </c>
      <c r="M272" s="10" t="s">
        <v>18</v>
      </c>
      <c r="N272" s="10">
        <v>0</v>
      </c>
      <c r="O272" s="32">
        <v>0</v>
      </c>
      <c r="P272" s="10" t="s">
        <v>18</v>
      </c>
    </row>
    <row r="273" spans="1:16" ht="15.75" customHeight="1" x14ac:dyDescent="0.2">
      <c r="A273" s="5" t="s">
        <v>15</v>
      </c>
      <c r="B273" s="37">
        <v>310</v>
      </c>
      <c r="C273" s="5">
        <v>3</v>
      </c>
      <c r="D273" s="5">
        <v>21</v>
      </c>
      <c r="E273" s="27" t="s">
        <v>146</v>
      </c>
      <c r="F273" s="21" t="s">
        <v>91</v>
      </c>
      <c r="G273" s="41">
        <v>10.5</v>
      </c>
      <c r="H273" s="11">
        <v>14.366099999999999</v>
      </c>
      <c r="I273" s="39">
        <v>54.357249967356324</v>
      </c>
      <c r="J273" s="10">
        <v>3.4</v>
      </c>
      <c r="K273" s="10" t="s">
        <v>18</v>
      </c>
      <c r="L273" s="10">
        <v>3.4</v>
      </c>
      <c r="M273" s="10" t="s">
        <v>18</v>
      </c>
      <c r="N273" s="10">
        <v>0</v>
      </c>
      <c r="O273" s="32">
        <v>0</v>
      </c>
      <c r="P273" s="10" t="s">
        <v>18</v>
      </c>
    </row>
    <row r="274" spans="1:16" ht="15.75" customHeight="1" x14ac:dyDescent="0.2">
      <c r="A274" s="5" t="s">
        <v>15</v>
      </c>
      <c r="B274" s="37">
        <v>402</v>
      </c>
      <c r="C274" s="5">
        <v>4</v>
      </c>
      <c r="D274" s="5">
        <v>21</v>
      </c>
      <c r="E274" s="27" t="s">
        <v>146</v>
      </c>
      <c r="F274" s="21" t="s">
        <v>91</v>
      </c>
      <c r="G274" s="41">
        <v>10.5</v>
      </c>
      <c r="H274" s="11">
        <v>14.011900000000001</v>
      </c>
      <c r="I274" s="39">
        <v>57.069610111724138</v>
      </c>
      <c r="J274" s="10">
        <v>2.2000000000000002</v>
      </c>
      <c r="K274" s="10" t="s">
        <v>18</v>
      </c>
      <c r="L274" s="10">
        <v>6.4</v>
      </c>
      <c r="M274" s="10" t="s">
        <v>18</v>
      </c>
      <c r="N274" s="10">
        <v>0</v>
      </c>
      <c r="O274" s="32">
        <v>1.6666666670000001</v>
      </c>
      <c r="P274" s="10" t="s">
        <v>18</v>
      </c>
    </row>
    <row r="275" spans="1:16" ht="15.75" customHeight="1" x14ac:dyDescent="0.2">
      <c r="A275" s="5" t="s">
        <v>15</v>
      </c>
      <c r="B275" s="37">
        <v>117</v>
      </c>
      <c r="C275" s="5">
        <v>1</v>
      </c>
      <c r="D275" s="5">
        <v>22</v>
      </c>
      <c r="E275" s="27" t="s">
        <v>131</v>
      </c>
      <c r="F275" s="21" t="s">
        <v>91</v>
      </c>
      <c r="G275" s="41">
        <v>14</v>
      </c>
      <c r="H275" s="11">
        <v>14.6631</v>
      </c>
      <c r="I275" s="39" t="s">
        <v>18</v>
      </c>
      <c r="J275" s="10">
        <v>1.9</v>
      </c>
      <c r="K275" s="10" t="s">
        <v>18</v>
      </c>
      <c r="L275" s="10">
        <v>2.5</v>
      </c>
      <c r="M275" s="10" t="s">
        <v>18</v>
      </c>
      <c r="N275" s="10">
        <v>0</v>
      </c>
      <c r="O275" s="32">
        <v>1.111111111</v>
      </c>
      <c r="P275" s="10" t="s">
        <v>18</v>
      </c>
    </row>
    <row r="276" spans="1:16" ht="15.75" customHeight="1" x14ac:dyDescent="0.2">
      <c r="A276" s="5" t="s">
        <v>15</v>
      </c>
      <c r="B276" s="37">
        <v>218</v>
      </c>
      <c r="C276" s="5">
        <v>2</v>
      </c>
      <c r="D276" s="5">
        <v>22</v>
      </c>
      <c r="E276" s="27" t="s">
        <v>131</v>
      </c>
      <c r="F276" s="21" t="s">
        <v>91</v>
      </c>
      <c r="G276" s="41">
        <v>14</v>
      </c>
      <c r="H276" s="11">
        <v>14.3766</v>
      </c>
      <c r="I276" s="39">
        <v>52.254681589885067</v>
      </c>
      <c r="J276" s="10">
        <v>5.0999999999999996</v>
      </c>
      <c r="K276" s="10" t="s">
        <v>18</v>
      </c>
      <c r="L276" s="10">
        <v>4.4000000000000004</v>
      </c>
      <c r="M276" s="10" t="s">
        <v>18</v>
      </c>
      <c r="N276" s="10">
        <v>0</v>
      </c>
      <c r="O276" s="32">
        <v>16.666666670000001</v>
      </c>
      <c r="P276" s="10" t="s">
        <v>18</v>
      </c>
    </row>
    <row r="277" spans="1:16" ht="15.75" customHeight="1" x14ac:dyDescent="0.2">
      <c r="A277" s="5" t="s">
        <v>15</v>
      </c>
      <c r="B277" s="37">
        <v>303</v>
      </c>
      <c r="C277" s="5">
        <v>3</v>
      </c>
      <c r="D277" s="5">
        <v>22</v>
      </c>
      <c r="E277" s="27" t="s">
        <v>131</v>
      </c>
      <c r="F277" s="21" t="s">
        <v>91</v>
      </c>
      <c r="G277" s="41">
        <v>14</v>
      </c>
      <c r="H277" s="11">
        <v>14.554600000000001</v>
      </c>
      <c r="I277" s="39">
        <v>49.008731473103467</v>
      </c>
      <c r="J277" s="10">
        <v>6.1</v>
      </c>
      <c r="K277" s="10" t="s">
        <v>18</v>
      </c>
      <c r="L277" s="10">
        <v>5.4</v>
      </c>
      <c r="M277" s="10" t="s">
        <v>18</v>
      </c>
      <c r="N277" s="10">
        <v>0</v>
      </c>
      <c r="O277" s="32">
        <v>31.11111111</v>
      </c>
      <c r="P277" s="10" t="s">
        <v>18</v>
      </c>
    </row>
    <row r="278" spans="1:16" ht="15.75" customHeight="1" x14ac:dyDescent="0.2">
      <c r="A278" s="5" t="s">
        <v>15</v>
      </c>
      <c r="B278" s="37">
        <v>407</v>
      </c>
      <c r="C278" s="5">
        <v>4</v>
      </c>
      <c r="D278" s="5">
        <v>22</v>
      </c>
      <c r="E278" s="27" t="s">
        <v>131</v>
      </c>
      <c r="F278" s="21" t="s">
        <v>91</v>
      </c>
      <c r="G278" s="41">
        <v>14</v>
      </c>
      <c r="H278" s="11">
        <v>13.941099999999999</v>
      </c>
      <c r="I278" s="39">
        <v>47.684939735172414</v>
      </c>
      <c r="J278" s="10">
        <v>4.8</v>
      </c>
      <c r="K278" s="10" t="s">
        <v>18</v>
      </c>
      <c r="L278" s="10">
        <v>4</v>
      </c>
      <c r="M278" s="10" t="s">
        <v>18</v>
      </c>
      <c r="N278" s="10">
        <v>0</v>
      </c>
      <c r="O278" s="32">
        <v>0</v>
      </c>
      <c r="P278" s="10" t="s">
        <v>18</v>
      </c>
    </row>
    <row r="279" spans="1:16" ht="15.75" customHeight="1" x14ac:dyDescent="0.2">
      <c r="A279" s="5" t="s">
        <v>34</v>
      </c>
      <c r="B279" s="37">
        <v>118</v>
      </c>
      <c r="C279" s="5">
        <v>1</v>
      </c>
      <c r="D279" s="5">
        <v>1</v>
      </c>
      <c r="E279" s="5" t="s">
        <v>99</v>
      </c>
      <c r="F279" s="21" t="s">
        <v>30</v>
      </c>
      <c r="G279" s="41" t="s">
        <v>29</v>
      </c>
      <c r="H279" s="11">
        <v>13.766200000000001</v>
      </c>
      <c r="I279" s="39">
        <v>75.301648064039412</v>
      </c>
      <c r="J279" s="10">
        <v>3.2</v>
      </c>
      <c r="K279" s="10" t="s">
        <v>18</v>
      </c>
      <c r="L279" s="42">
        <v>3.5</v>
      </c>
      <c r="M279" s="10" t="s">
        <v>18</v>
      </c>
      <c r="N279" s="10">
        <v>0</v>
      </c>
      <c r="O279" s="11" t="s">
        <v>18</v>
      </c>
      <c r="P279" s="42">
        <v>0</v>
      </c>
    </row>
    <row r="280" spans="1:16" ht="15.75" customHeight="1" x14ac:dyDescent="0.2">
      <c r="A280" s="5" t="s">
        <v>34</v>
      </c>
      <c r="B280" s="37">
        <v>216</v>
      </c>
      <c r="C280" s="5">
        <v>2</v>
      </c>
      <c r="D280" s="5">
        <v>1</v>
      </c>
      <c r="E280" s="5" t="s">
        <v>99</v>
      </c>
      <c r="F280" s="21" t="s">
        <v>30</v>
      </c>
      <c r="G280" s="41" t="s">
        <v>29</v>
      </c>
      <c r="H280" s="11">
        <v>13.860799999999999</v>
      </c>
      <c r="I280" s="39">
        <v>67.260712275862076</v>
      </c>
      <c r="J280" s="10">
        <v>1.2</v>
      </c>
      <c r="K280" s="10" t="s">
        <v>18</v>
      </c>
      <c r="L280" s="42">
        <v>3.0526315789473686</v>
      </c>
      <c r="M280" s="10" t="s">
        <v>18</v>
      </c>
      <c r="N280" s="10">
        <v>0</v>
      </c>
      <c r="O280" s="11" t="s">
        <v>18</v>
      </c>
      <c r="P280" s="42">
        <v>0</v>
      </c>
    </row>
    <row r="281" spans="1:16" ht="15.75" customHeight="1" x14ac:dyDescent="0.2">
      <c r="A281" s="5" t="s">
        <v>34</v>
      </c>
      <c r="B281" s="37">
        <v>307</v>
      </c>
      <c r="C281" s="5">
        <v>3</v>
      </c>
      <c r="D281" s="5">
        <v>1</v>
      </c>
      <c r="E281" s="5" t="s">
        <v>99</v>
      </c>
      <c r="F281" s="21" t="s">
        <v>30</v>
      </c>
      <c r="G281" s="41" t="s">
        <v>29</v>
      </c>
      <c r="H281" s="11">
        <v>14.698399999999999</v>
      </c>
      <c r="I281" s="39">
        <v>56.08181005320197</v>
      </c>
      <c r="J281" s="10">
        <v>2.8</v>
      </c>
      <c r="K281" s="10" t="s">
        <v>18</v>
      </c>
      <c r="L281" s="42">
        <v>1</v>
      </c>
      <c r="M281" s="10" t="s">
        <v>18</v>
      </c>
      <c r="N281" s="10">
        <v>1</v>
      </c>
      <c r="O281" s="11" t="s">
        <v>18</v>
      </c>
      <c r="P281" s="42">
        <v>0</v>
      </c>
    </row>
    <row r="282" spans="1:16" ht="15.75" customHeight="1" x14ac:dyDescent="0.2">
      <c r="A282" s="5" t="s">
        <v>34</v>
      </c>
      <c r="B282" s="37">
        <v>412</v>
      </c>
      <c r="C282" s="5">
        <v>4</v>
      </c>
      <c r="D282" s="5">
        <v>1</v>
      </c>
      <c r="E282" s="5" t="s">
        <v>99</v>
      </c>
      <c r="F282" s="21" t="s">
        <v>30</v>
      </c>
      <c r="G282" s="41" t="s">
        <v>29</v>
      </c>
      <c r="H282" s="11">
        <v>14.379900000000001</v>
      </c>
      <c r="I282" s="39">
        <v>69.509180887684721</v>
      </c>
      <c r="J282" s="10">
        <v>3.45</v>
      </c>
      <c r="K282" s="10" t="s">
        <v>18</v>
      </c>
      <c r="L282" s="42">
        <v>3.75</v>
      </c>
      <c r="M282" s="10" t="s">
        <v>18</v>
      </c>
      <c r="N282" s="10">
        <v>0</v>
      </c>
      <c r="O282" s="11" t="s">
        <v>18</v>
      </c>
      <c r="P282" s="42">
        <v>0</v>
      </c>
    </row>
    <row r="283" spans="1:16" ht="15.75" customHeight="1" x14ac:dyDescent="0.2">
      <c r="A283" s="5" t="s">
        <v>34</v>
      </c>
      <c r="B283" s="37">
        <v>119</v>
      </c>
      <c r="C283" s="5">
        <v>1</v>
      </c>
      <c r="D283" s="5">
        <v>2</v>
      </c>
      <c r="E283" s="27" t="s">
        <v>109</v>
      </c>
      <c r="F283" s="27" t="s">
        <v>32</v>
      </c>
      <c r="G283" s="40">
        <v>4</v>
      </c>
      <c r="H283" s="11">
        <v>13.344999999999999</v>
      </c>
      <c r="I283" s="39">
        <v>77.993768719211815</v>
      </c>
      <c r="J283" s="10">
        <v>1.35</v>
      </c>
      <c r="K283" s="10" t="s">
        <v>18</v>
      </c>
      <c r="L283" s="42">
        <v>2.75</v>
      </c>
      <c r="M283" s="10" t="s">
        <v>18</v>
      </c>
      <c r="N283" s="10">
        <v>1</v>
      </c>
      <c r="O283" s="11" t="s">
        <v>18</v>
      </c>
      <c r="P283" s="42">
        <v>0</v>
      </c>
    </row>
    <row r="284" spans="1:16" ht="15.75" customHeight="1" x14ac:dyDescent="0.2">
      <c r="A284" s="5" t="s">
        <v>34</v>
      </c>
      <c r="B284" s="37">
        <v>209</v>
      </c>
      <c r="C284" s="5">
        <v>2</v>
      </c>
      <c r="D284" s="5">
        <v>2</v>
      </c>
      <c r="E284" s="27" t="s">
        <v>109</v>
      </c>
      <c r="F284" s="27" t="s">
        <v>32</v>
      </c>
      <c r="G284" s="40">
        <v>4</v>
      </c>
      <c r="H284" s="11">
        <v>13.8682</v>
      </c>
      <c r="I284" s="39">
        <v>73.826408553694577</v>
      </c>
      <c r="J284" s="10">
        <v>1</v>
      </c>
      <c r="K284" s="10" t="s">
        <v>18</v>
      </c>
      <c r="L284" s="42">
        <v>3.5</v>
      </c>
      <c r="M284" s="10" t="s">
        <v>18</v>
      </c>
      <c r="N284" s="10">
        <v>1</v>
      </c>
      <c r="O284" s="11" t="s">
        <v>18</v>
      </c>
      <c r="P284" s="42">
        <v>0</v>
      </c>
    </row>
    <row r="285" spans="1:16" ht="15.75" customHeight="1" x14ac:dyDescent="0.2">
      <c r="A285" s="5" t="s">
        <v>34</v>
      </c>
      <c r="B285" s="37">
        <v>322</v>
      </c>
      <c r="C285" s="5">
        <v>3</v>
      </c>
      <c r="D285" s="5">
        <v>2</v>
      </c>
      <c r="E285" s="27" t="s">
        <v>109</v>
      </c>
      <c r="F285" s="27" t="s">
        <v>32</v>
      </c>
      <c r="G285" s="40">
        <v>4</v>
      </c>
      <c r="H285" s="11">
        <v>13.067</v>
      </c>
      <c r="I285" s="39">
        <v>60.57431486206896</v>
      </c>
      <c r="J285" s="10">
        <v>1.7</v>
      </c>
      <c r="K285" s="10" t="s">
        <v>18</v>
      </c>
      <c r="L285" s="42">
        <v>2.25</v>
      </c>
      <c r="M285" s="10" t="s">
        <v>18</v>
      </c>
      <c r="N285" s="10">
        <v>0</v>
      </c>
      <c r="O285" s="11" t="s">
        <v>18</v>
      </c>
      <c r="P285" s="42">
        <v>0</v>
      </c>
    </row>
    <row r="286" spans="1:16" ht="15.75" customHeight="1" x14ac:dyDescent="0.2">
      <c r="A286" s="5" t="s">
        <v>34</v>
      </c>
      <c r="B286" s="37">
        <v>408</v>
      </c>
      <c r="C286" s="5">
        <v>4</v>
      </c>
      <c r="D286" s="5">
        <v>2</v>
      </c>
      <c r="E286" s="27" t="s">
        <v>109</v>
      </c>
      <c r="F286" s="27" t="s">
        <v>32</v>
      </c>
      <c r="G286" s="40">
        <v>4</v>
      </c>
      <c r="H286" s="11">
        <v>14.215999999999999</v>
      </c>
      <c r="I286" s="39">
        <v>69.386578561576343</v>
      </c>
      <c r="J286" s="10">
        <v>1.1499999999999999</v>
      </c>
      <c r="K286" s="10" t="s">
        <v>18</v>
      </c>
      <c r="L286" s="42">
        <v>0.5</v>
      </c>
      <c r="M286" s="10" t="s">
        <v>18</v>
      </c>
      <c r="N286" s="10">
        <v>0</v>
      </c>
      <c r="O286" s="11" t="s">
        <v>18</v>
      </c>
      <c r="P286" s="42">
        <v>0.25</v>
      </c>
    </row>
    <row r="287" spans="1:16" ht="15.75" customHeight="1" x14ac:dyDescent="0.2">
      <c r="A287" s="5" t="s">
        <v>34</v>
      </c>
      <c r="B287" s="37">
        <v>111</v>
      </c>
      <c r="C287" s="5">
        <v>1</v>
      </c>
      <c r="D287" s="5">
        <v>3</v>
      </c>
      <c r="E287" s="27" t="s">
        <v>115</v>
      </c>
      <c r="F287" s="27" t="s">
        <v>32</v>
      </c>
      <c r="G287" s="40" t="s">
        <v>156</v>
      </c>
      <c r="H287" s="11">
        <v>13.979199999999999</v>
      </c>
      <c r="I287" s="39">
        <v>74.346548571428585</v>
      </c>
      <c r="J287" s="10">
        <v>1</v>
      </c>
      <c r="K287" s="10" t="s">
        <v>18</v>
      </c>
      <c r="L287" s="42">
        <v>4.25</v>
      </c>
      <c r="M287" s="10" t="s">
        <v>18</v>
      </c>
      <c r="N287" s="10">
        <v>0</v>
      </c>
      <c r="O287" s="11" t="s">
        <v>18</v>
      </c>
      <c r="P287" s="42">
        <v>0.25</v>
      </c>
    </row>
    <row r="288" spans="1:16" ht="15.75" customHeight="1" x14ac:dyDescent="0.2">
      <c r="A288" s="5" t="s">
        <v>34</v>
      </c>
      <c r="B288" s="37">
        <v>201</v>
      </c>
      <c r="C288" s="5">
        <v>1</v>
      </c>
      <c r="D288" s="5">
        <v>3</v>
      </c>
      <c r="E288" s="27" t="s">
        <v>115</v>
      </c>
      <c r="F288" s="27" t="s">
        <v>32</v>
      </c>
      <c r="G288" s="40" t="s">
        <v>156</v>
      </c>
      <c r="H288" s="11">
        <v>14.2676</v>
      </c>
      <c r="I288" s="39">
        <v>75.936945391132994</v>
      </c>
      <c r="J288" s="10">
        <v>1.45</v>
      </c>
      <c r="K288" s="10" t="s">
        <v>18</v>
      </c>
      <c r="L288" s="42">
        <v>6.75</v>
      </c>
      <c r="M288" s="10" t="s">
        <v>18</v>
      </c>
      <c r="N288" s="10">
        <v>0</v>
      </c>
      <c r="O288" s="11" t="s">
        <v>18</v>
      </c>
      <c r="P288" s="42">
        <v>0</v>
      </c>
    </row>
    <row r="289" spans="1:16" ht="15.75" customHeight="1" x14ac:dyDescent="0.2">
      <c r="A289" s="5" t="s">
        <v>34</v>
      </c>
      <c r="B289" s="37">
        <v>321</v>
      </c>
      <c r="C289" s="5">
        <v>3</v>
      </c>
      <c r="D289" s="5">
        <v>3</v>
      </c>
      <c r="E289" s="27" t="s">
        <v>115</v>
      </c>
      <c r="F289" s="27" t="s">
        <v>32</v>
      </c>
      <c r="G289" s="40" t="s">
        <v>156</v>
      </c>
      <c r="H289" s="11">
        <v>13.109</v>
      </c>
      <c r="I289" s="39">
        <v>71.939327482758642</v>
      </c>
      <c r="J289" s="10">
        <v>1.6</v>
      </c>
      <c r="K289" s="10" t="s">
        <v>18</v>
      </c>
      <c r="L289" s="42">
        <v>3</v>
      </c>
      <c r="M289" s="10" t="s">
        <v>18</v>
      </c>
      <c r="N289" s="10">
        <v>1</v>
      </c>
      <c r="O289" s="11" t="s">
        <v>18</v>
      </c>
      <c r="P289" s="42">
        <v>0</v>
      </c>
    </row>
    <row r="290" spans="1:16" ht="15.75" customHeight="1" x14ac:dyDescent="0.2">
      <c r="A290" s="5" t="s">
        <v>34</v>
      </c>
      <c r="B290" s="37">
        <v>417</v>
      </c>
      <c r="C290" s="5">
        <v>4</v>
      </c>
      <c r="D290" s="5">
        <v>3</v>
      </c>
      <c r="E290" s="27" t="s">
        <v>115</v>
      </c>
      <c r="F290" s="27" t="s">
        <v>32</v>
      </c>
      <c r="G290" s="40" t="s">
        <v>156</v>
      </c>
      <c r="H290" s="11">
        <v>13.567</v>
      </c>
      <c r="I290" s="39">
        <v>70.890388019704417</v>
      </c>
      <c r="J290" s="10">
        <v>0.95</v>
      </c>
      <c r="K290" s="10" t="s">
        <v>18</v>
      </c>
      <c r="L290" s="42">
        <v>1.5</v>
      </c>
      <c r="M290" s="10" t="s">
        <v>18</v>
      </c>
      <c r="N290" s="10">
        <v>0</v>
      </c>
      <c r="O290" s="11" t="s">
        <v>18</v>
      </c>
      <c r="P290" s="42">
        <v>0</v>
      </c>
    </row>
    <row r="291" spans="1:16" ht="15.75" customHeight="1" x14ac:dyDescent="0.2">
      <c r="A291" s="5" t="s">
        <v>34</v>
      </c>
      <c r="B291" s="37">
        <v>109</v>
      </c>
      <c r="C291" s="5">
        <v>1</v>
      </c>
      <c r="D291" s="5">
        <v>4</v>
      </c>
      <c r="E291" s="27" t="s">
        <v>178</v>
      </c>
      <c r="F291" s="27" t="s">
        <v>32</v>
      </c>
      <c r="G291" s="41" t="s">
        <v>158</v>
      </c>
      <c r="H291" s="11">
        <v>14.129299999999999</v>
      </c>
      <c r="I291" s="39">
        <v>79.591140682266015</v>
      </c>
      <c r="J291" s="10">
        <v>1.05</v>
      </c>
      <c r="K291" s="10" t="s">
        <v>18</v>
      </c>
      <c r="L291" s="42">
        <v>4.5</v>
      </c>
      <c r="M291" s="10" t="s">
        <v>18</v>
      </c>
      <c r="N291" s="10">
        <v>1</v>
      </c>
      <c r="O291" s="11" t="s">
        <v>18</v>
      </c>
      <c r="P291" s="42">
        <v>0</v>
      </c>
    </row>
    <row r="292" spans="1:16" ht="15.75" customHeight="1" x14ac:dyDescent="0.2">
      <c r="A292" s="5" t="s">
        <v>34</v>
      </c>
      <c r="B292" s="37">
        <v>214</v>
      </c>
      <c r="C292" s="5">
        <v>2</v>
      </c>
      <c r="D292" s="5">
        <v>4</v>
      </c>
      <c r="E292" s="27" t="s">
        <v>178</v>
      </c>
      <c r="F292" s="27" t="s">
        <v>32</v>
      </c>
      <c r="G292" s="41" t="s">
        <v>158</v>
      </c>
      <c r="H292" s="11">
        <v>13.716399999999998</v>
      </c>
      <c r="I292" s="39">
        <v>71.487875290640403</v>
      </c>
      <c r="J292" s="10">
        <v>1.4</v>
      </c>
      <c r="K292" s="10" t="s">
        <v>18</v>
      </c>
      <c r="L292" s="42">
        <v>4.5</v>
      </c>
      <c r="M292" s="10" t="s">
        <v>18</v>
      </c>
      <c r="N292" s="10">
        <v>0</v>
      </c>
      <c r="O292" s="11" t="s">
        <v>18</v>
      </c>
      <c r="P292" s="42">
        <v>0</v>
      </c>
    </row>
    <row r="293" spans="1:16" ht="15.75" customHeight="1" x14ac:dyDescent="0.2">
      <c r="A293" s="5" t="s">
        <v>34</v>
      </c>
      <c r="B293" s="37">
        <v>302</v>
      </c>
      <c r="C293" s="5">
        <v>3</v>
      </c>
      <c r="D293" s="5">
        <v>4</v>
      </c>
      <c r="E293" s="27" t="s">
        <v>178</v>
      </c>
      <c r="F293" s="27" t="s">
        <v>32</v>
      </c>
      <c r="G293" s="41" t="s">
        <v>158</v>
      </c>
      <c r="H293" s="11">
        <v>14.8964</v>
      </c>
      <c r="I293" s="39">
        <v>73.148011503448274</v>
      </c>
      <c r="J293" s="10">
        <v>0.85</v>
      </c>
      <c r="K293" s="10" t="s">
        <v>18</v>
      </c>
      <c r="L293" s="42">
        <v>0.75</v>
      </c>
      <c r="M293" s="10" t="s">
        <v>18</v>
      </c>
      <c r="N293" s="10">
        <v>0</v>
      </c>
      <c r="O293" s="11" t="s">
        <v>18</v>
      </c>
      <c r="P293" s="42">
        <v>0</v>
      </c>
    </row>
    <row r="294" spans="1:16" ht="15.75" customHeight="1" x14ac:dyDescent="0.2">
      <c r="A294" s="5" t="s">
        <v>34</v>
      </c>
      <c r="B294" s="37">
        <v>420</v>
      </c>
      <c r="C294" s="5">
        <v>4</v>
      </c>
      <c r="D294" s="5">
        <v>4</v>
      </c>
      <c r="E294" s="27" t="s">
        <v>178</v>
      </c>
      <c r="F294" s="27" t="s">
        <v>32</v>
      </c>
      <c r="G294" s="41" t="s">
        <v>158</v>
      </c>
      <c r="H294" s="11">
        <v>13.539000000000001</v>
      </c>
      <c r="I294" s="39">
        <v>73.180931133004904</v>
      </c>
      <c r="J294" s="10">
        <v>1.6</v>
      </c>
      <c r="K294" s="10" t="s">
        <v>18</v>
      </c>
      <c r="L294" s="42">
        <v>3.75</v>
      </c>
      <c r="M294" s="10" t="s">
        <v>18</v>
      </c>
      <c r="N294" s="10">
        <v>1</v>
      </c>
      <c r="O294" s="11" t="s">
        <v>18</v>
      </c>
      <c r="P294" s="42">
        <v>0</v>
      </c>
    </row>
    <row r="295" spans="1:16" ht="15.75" customHeight="1" x14ac:dyDescent="0.2">
      <c r="A295" s="5" t="s">
        <v>34</v>
      </c>
      <c r="B295" s="37">
        <v>122</v>
      </c>
      <c r="C295" s="5">
        <v>1</v>
      </c>
      <c r="D295" s="5">
        <v>5</v>
      </c>
      <c r="E295" s="27" t="s">
        <v>110</v>
      </c>
      <c r="F295" s="27" t="s">
        <v>32</v>
      </c>
      <c r="G295" s="41">
        <v>3.8</v>
      </c>
      <c r="H295" s="11">
        <v>12.5684</v>
      </c>
      <c r="I295" s="39">
        <v>73.220734768472909</v>
      </c>
      <c r="J295" s="10">
        <v>2.1</v>
      </c>
      <c r="K295" s="10" t="s">
        <v>18</v>
      </c>
      <c r="L295" s="42">
        <v>2</v>
      </c>
      <c r="M295" s="10" t="s">
        <v>18</v>
      </c>
      <c r="N295" s="10">
        <v>0</v>
      </c>
      <c r="O295" s="11" t="s">
        <v>18</v>
      </c>
      <c r="P295" s="42">
        <v>0</v>
      </c>
    </row>
    <row r="296" spans="1:16" ht="15.75" customHeight="1" x14ac:dyDescent="0.2">
      <c r="A296" s="5" t="s">
        <v>34</v>
      </c>
      <c r="B296" s="37">
        <v>207</v>
      </c>
      <c r="C296" s="5">
        <v>2</v>
      </c>
      <c r="D296" s="5">
        <v>5</v>
      </c>
      <c r="E296" s="27" t="s">
        <v>110</v>
      </c>
      <c r="F296" s="27" t="s">
        <v>32</v>
      </c>
      <c r="G296" s="41">
        <v>3.8</v>
      </c>
      <c r="H296" s="11">
        <v>14.485999999999999</v>
      </c>
      <c r="I296" s="39">
        <v>61.879278403940887</v>
      </c>
      <c r="J296" s="10">
        <v>2.35</v>
      </c>
      <c r="K296" s="10" t="s">
        <v>18</v>
      </c>
      <c r="L296" s="42">
        <v>2.5</v>
      </c>
      <c r="M296" s="10" t="s">
        <v>18</v>
      </c>
      <c r="N296" s="10">
        <v>0</v>
      </c>
      <c r="O296" s="11" t="s">
        <v>18</v>
      </c>
      <c r="P296" s="42">
        <v>0</v>
      </c>
    </row>
    <row r="297" spans="1:16" ht="15.75" customHeight="1" x14ac:dyDescent="0.2">
      <c r="A297" s="5" t="s">
        <v>34</v>
      </c>
      <c r="B297" s="37">
        <v>308</v>
      </c>
      <c r="C297" s="5">
        <v>3</v>
      </c>
      <c r="D297" s="5">
        <v>5</v>
      </c>
      <c r="E297" s="27" t="s">
        <v>110</v>
      </c>
      <c r="F297" s="27" t="s">
        <v>32</v>
      </c>
      <c r="G297" s="41">
        <v>3.8</v>
      </c>
      <c r="H297" s="11">
        <v>14.558199999999999</v>
      </c>
      <c r="I297" s="39">
        <v>59.637113713300501</v>
      </c>
      <c r="J297" s="10">
        <v>4</v>
      </c>
      <c r="K297" s="10" t="s">
        <v>18</v>
      </c>
      <c r="L297" s="42">
        <v>1</v>
      </c>
      <c r="M297" s="10" t="s">
        <v>18</v>
      </c>
      <c r="N297" s="10">
        <v>0</v>
      </c>
      <c r="O297" s="11" t="s">
        <v>18</v>
      </c>
      <c r="P297" s="42">
        <v>0.25</v>
      </c>
    </row>
    <row r="298" spans="1:16" ht="15.75" customHeight="1" x14ac:dyDescent="0.2">
      <c r="A298" s="5" t="s">
        <v>34</v>
      </c>
      <c r="B298" s="37">
        <v>403</v>
      </c>
      <c r="C298" s="5">
        <v>4</v>
      </c>
      <c r="D298" s="5">
        <v>5</v>
      </c>
      <c r="E298" s="27" t="s">
        <v>110</v>
      </c>
      <c r="F298" s="27" t="s">
        <v>32</v>
      </c>
      <c r="G298" s="41">
        <v>3.8</v>
      </c>
      <c r="H298" s="11">
        <v>14.651999999999999</v>
      </c>
      <c r="I298" s="39">
        <v>68.932174088669953</v>
      </c>
      <c r="J298" s="10">
        <v>1.45</v>
      </c>
      <c r="K298" s="10" t="s">
        <v>18</v>
      </c>
      <c r="L298" s="42">
        <v>1.25</v>
      </c>
      <c r="M298" s="10" t="s">
        <v>18</v>
      </c>
      <c r="N298" s="10">
        <v>1</v>
      </c>
      <c r="O298" s="11" t="s">
        <v>18</v>
      </c>
      <c r="P298" s="42">
        <v>0</v>
      </c>
    </row>
    <row r="299" spans="1:16" ht="15.75" customHeight="1" x14ac:dyDescent="0.2">
      <c r="A299" s="5" t="s">
        <v>34</v>
      </c>
      <c r="B299" s="37">
        <v>114</v>
      </c>
      <c r="C299" s="5">
        <v>1</v>
      </c>
      <c r="D299" s="5">
        <v>6</v>
      </c>
      <c r="E299" s="5" t="s">
        <v>16</v>
      </c>
      <c r="F299" s="21" t="s">
        <v>44</v>
      </c>
      <c r="G299" s="41">
        <v>4</v>
      </c>
      <c r="H299" s="11">
        <v>14.1242</v>
      </c>
      <c r="I299" s="39">
        <v>72.071370908374377</v>
      </c>
      <c r="J299" s="10">
        <v>1.25</v>
      </c>
      <c r="K299" s="10" t="s">
        <v>18</v>
      </c>
      <c r="L299" s="42">
        <v>2.15</v>
      </c>
      <c r="M299" s="10" t="s">
        <v>18</v>
      </c>
      <c r="N299" s="10">
        <v>0</v>
      </c>
      <c r="O299" s="11" t="s">
        <v>18</v>
      </c>
      <c r="P299" s="42">
        <v>0</v>
      </c>
    </row>
    <row r="300" spans="1:16" ht="15.75" customHeight="1" x14ac:dyDescent="0.2">
      <c r="A300" s="5" t="s">
        <v>34</v>
      </c>
      <c r="B300" s="37">
        <v>222</v>
      </c>
      <c r="C300" s="5">
        <v>2</v>
      </c>
      <c r="D300" s="5">
        <v>6</v>
      </c>
      <c r="E300" s="5" t="s">
        <v>16</v>
      </c>
      <c r="F300" s="21" t="s">
        <v>44</v>
      </c>
      <c r="G300" s="41">
        <v>4</v>
      </c>
      <c r="H300" s="11">
        <v>13.009</v>
      </c>
      <c r="I300" s="39">
        <v>61.755467985221664</v>
      </c>
      <c r="J300" s="10">
        <v>1.9</v>
      </c>
      <c r="K300" s="10" t="s">
        <v>18</v>
      </c>
      <c r="L300" s="42">
        <v>2.25</v>
      </c>
      <c r="M300" s="10" t="s">
        <v>18</v>
      </c>
      <c r="N300" s="10">
        <v>0</v>
      </c>
      <c r="O300" s="11" t="s">
        <v>18</v>
      </c>
      <c r="P300" s="42">
        <v>0</v>
      </c>
    </row>
    <row r="301" spans="1:16" ht="15.75" customHeight="1" x14ac:dyDescent="0.2">
      <c r="A301" s="5" t="s">
        <v>34</v>
      </c>
      <c r="B301" s="37">
        <v>316</v>
      </c>
      <c r="C301" s="5">
        <v>3</v>
      </c>
      <c r="D301" s="5">
        <v>6</v>
      </c>
      <c r="E301" s="5" t="s">
        <v>16</v>
      </c>
      <c r="F301" s="21" t="s">
        <v>44</v>
      </c>
      <c r="G301" s="41">
        <v>4</v>
      </c>
      <c r="H301" s="11">
        <v>13.9297</v>
      </c>
      <c r="I301" s="39">
        <v>69.669455937931019</v>
      </c>
      <c r="J301" s="10">
        <v>0.95</v>
      </c>
      <c r="K301" s="10" t="s">
        <v>18</v>
      </c>
      <c r="L301" s="42">
        <v>1.6</v>
      </c>
      <c r="M301" s="10" t="s">
        <v>18</v>
      </c>
      <c r="N301" s="10">
        <v>0</v>
      </c>
      <c r="O301" s="11" t="s">
        <v>18</v>
      </c>
      <c r="P301" s="42">
        <v>0</v>
      </c>
    </row>
    <row r="302" spans="1:16" ht="15.75" customHeight="1" x14ac:dyDescent="0.2">
      <c r="A302" s="5" t="s">
        <v>34</v>
      </c>
      <c r="B302" s="37">
        <v>418</v>
      </c>
      <c r="C302" s="5">
        <v>4</v>
      </c>
      <c r="D302" s="5">
        <v>6</v>
      </c>
      <c r="E302" s="5" t="s">
        <v>16</v>
      </c>
      <c r="F302" s="21" t="s">
        <v>44</v>
      </c>
      <c r="G302" s="41">
        <v>4</v>
      </c>
      <c r="H302" s="11">
        <v>13.735099999999999</v>
      </c>
      <c r="I302" s="39">
        <v>74.403263774876848</v>
      </c>
      <c r="J302" s="10">
        <v>1</v>
      </c>
      <c r="K302" s="10" t="s">
        <v>18</v>
      </c>
      <c r="L302" s="42">
        <v>3.25</v>
      </c>
      <c r="M302" s="10" t="s">
        <v>18</v>
      </c>
      <c r="N302" s="10">
        <v>0</v>
      </c>
      <c r="O302" s="11" t="s">
        <v>18</v>
      </c>
      <c r="P302" s="42">
        <v>0</v>
      </c>
    </row>
    <row r="303" spans="1:16" ht="15.75" customHeight="1" x14ac:dyDescent="0.2">
      <c r="A303" s="5" t="s">
        <v>34</v>
      </c>
      <c r="B303" s="37">
        <v>108</v>
      </c>
      <c r="C303" s="5">
        <v>1</v>
      </c>
      <c r="D303" s="5">
        <v>7</v>
      </c>
      <c r="E303" s="5" t="s">
        <v>127</v>
      </c>
      <c r="F303" s="21" t="s">
        <v>44</v>
      </c>
      <c r="G303" s="41" t="s">
        <v>159</v>
      </c>
      <c r="H303" s="11">
        <v>14.3482</v>
      </c>
      <c r="I303" s="39">
        <v>67.135399788177338</v>
      </c>
      <c r="J303" s="10">
        <v>1.65</v>
      </c>
      <c r="K303" s="10" t="s">
        <v>18</v>
      </c>
      <c r="L303" s="42">
        <v>2.75</v>
      </c>
      <c r="M303" s="10" t="s">
        <v>18</v>
      </c>
      <c r="N303" s="10">
        <v>0</v>
      </c>
      <c r="O303" s="11" t="s">
        <v>18</v>
      </c>
      <c r="P303" s="42">
        <v>0</v>
      </c>
    </row>
    <row r="304" spans="1:16" ht="15.75" customHeight="1" x14ac:dyDescent="0.2">
      <c r="A304" s="5" t="s">
        <v>34</v>
      </c>
      <c r="B304" s="37">
        <v>202</v>
      </c>
      <c r="C304" s="5">
        <v>2</v>
      </c>
      <c r="D304" s="5">
        <v>7</v>
      </c>
      <c r="E304" s="5" t="s">
        <v>127</v>
      </c>
      <c r="F304" s="21" t="s">
        <v>44</v>
      </c>
      <c r="G304" s="41" t="s">
        <v>159</v>
      </c>
      <c r="H304" s="11">
        <v>14.086399999999999</v>
      </c>
      <c r="I304" s="39">
        <v>71.795837099507395</v>
      </c>
      <c r="J304" s="10">
        <v>1.1000000000000001</v>
      </c>
      <c r="K304" s="10" t="s">
        <v>18</v>
      </c>
      <c r="L304" s="42">
        <v>16.75</v>
      </c>
      <c r="M304" s="10" t="s">
        <v>18</v>
      </c>
      <c r="N304" s="10">
        <v>1</v>
      </c>
      <c r="O304" s="11" t="s">
        <v>18</v>
      </c>
      <c r="P304" s="42">
        <v>0</v>
      </c>
    </row>
    <row r="305" spans="1:16" ht="15.75" customHeight="1" x14ac:dyDescent="0.2">
      <c r="A305" s="5" t="s">
        <v>34</v>
      </c>
      <c r="B305" s="37">
        <v>318</v>
      </c>
      <c r="C305" s="5">
        <v>3</v>
      </c>
      <c r="D305" s="5">
        <v>7</v>
      </c>
      <c r="E305" s="5" t="s">
        <v>127</v>
      </c>
      <c r="F305" s="21" t="s">
        <v>44</v>
      </c>
      <c r="G305" s="41" t="s">
        <v>159</v>
      </c>
      <c r="H305" s="11">
        <v>13.764000000000001</v>
      </c>
      <c r="I305" s="39">
        <v>74.943756886699504</v>
      </c>
      <c r="J305" s="10">
        <v>1.5</v>
      </c>
      <c r="K305" s="10" t="s">
        <v>18</v>
      </c>
      <c r="L305" s="42">
        <v>2.25</v>
      </c>
      <c r="M305" s="10" t="s">
        <v>18</v>
      </c>
      <c r="N305" s="10">
        <v>0</v>
      </c>
      <c r="O305" s="11" t="s">
        <v>18</v>
      </c>
      <c r="P305" s="42">
        <v>0</v>
      </c>
    </row>
    <row r="306" spans="1:16" ht="15.75" customHeight="1" x14ac:dyDescent="0.2">
      <c r="A306" s="5" t="s">
        <v>34</v>
      </c>
      <c r="B306" s="37">
        <v>419</v>
      </c>
      <c r="C306" s="5">
        <v>4</v>
      </c>
      <c r="D306" s="5">
        <v>7</v>
      </c>
      <c r="E306" s="5" t="s">
        <v>127</v>
      </c>
      <c r="F306" s="21" t="s">
        <v>44</v>
      </c>
      <c r="G306" s="41" t="s">
        <v>159</v>
      </c>
      <c r="H306" s="11">
        <v>13.646000000000001</v>
      </c>
      <c r="I306" s="39">
        <v>75.046305280788175</v>
      </c>
      <c r="J306" s="10">
        <v>1.55</v>
      </c>
      <c r="K306" s="10" t="s">
        <v>18</v>
      </c>
      <c r="L306" s="42">
        <v>0.65</v>
      </c>
      <c r="M306" s="10" t="s">
        <v>18</v>
      </c>
      <c r="N306" s="10">
        <v>0</v>
      </c>
      <c r="O306" s="11" t="s">
        <v>18</v>
      </c>
      <c r="P306" s="42">
        <v>0</v>
      </c>
    </row>
    <row r="307" spans="1:16" ht="15.75" customHeight="1" x14ac:dyDescent="0.2">
      <c r="A307" s="5" t="s">
        <v>34</v>
      </c>
      <c r="B307" s="37">
        <v>103</v>
      </c>
      <c r="C307" s="5">
        <v>1</v>
      </c>
      <c r="D307" s="5">
        <v>8</v>
      </c>
      <c r="E307" s="5" t="s">
        <v>160</v>
      </c>
      <c r="F307" s="21" t="s">
        <v>44</v>
      </c>
      <c r="G307" s="41">
        <v>2.8</v>
      </c>
      <c r="H307" s="11">
        <v>14.4908</v>
      </c>
      <c r="I307" s="39">
        <v>74.566970993103439</v>
      </c>
      <c r="J307" s="10">
        <v>3.05</v>
      </c>
      <c r="K307" s="10" t="s">
        <v>18</v>
      </c>
      <c r="L307" s="42">
        <v>7</v>
      </c>
      <c r="M307" s="10" t="s">
        <v>18</v>
      </c>
      <c r="N307" s="10">
        <v>0</v>
      </c>
      <c r="O307" s="11" t="s">
        <v>18</v>
      </c>
      <c r="P307" s="42">
        <v>0</v>
      </c>
    </row>
    <row r="308" spans="1:16" ht="15.75" customHeight="1" x14ac:dyDescent="0.2">
      <c r="A308" s="5" t="s">
        <v>34</v>
      </c>
      <c r="B308" s="37">
        <v>221</v>
      </c>
      <c r="C308" s="5">
        <v>2</v>
      </c>
      <c r="D308" s="5">
        <v>8</v>
      </c>
      <c r="E308" s="5" t="s">
        <v>160</v>
      </c>
      <c r="F308" s="21" t="s">
        <v>44</v>
      </c>
      <c r="G308" s="41">
        <v>2.8</v>
      </c>
      <c r="H308" s="11">
        <v>13.166</v>
      </c>
      <c r="I308" s="39">
        <v>74.842352926108376</v>
      </c>
      <c r="J308" s="10">
        <v>2.8</v>
      </c>
      <c r="K308" s="10" t="s">
        <v>18</v>
      </c>
      <c r="L308" s="42">
        <v>4.5</v>
      </c>
      <c r="M308" s="10" t="s">
        <v>18</v>
      </c>
      <c r="N308" s="10">
        <v>0</v>
      </c>
      <c r="O308" s="11" t="s">
        <v>18</v>
      </c>
      <c r="P308" s="42">
        <v>0</v>
      </c>
    </row>
    <row r="309" spans="1:16" ht="15.75" customHeight="1" x14ac:dyDescent="0.2">
      <c r="A309" s="5" t="s">
        <v>34</v>
      </c>
      <c r="B309" s="37">
        <v>304</v>
      </c>
      <c r="C309" s="5">
        <v>3</v>
      </c>
      <c r="D309" s="5">
        <v>8</v>
      </c>
      <c r="E309" s="5" t="s">
        <v>160</v>
      </c>
      <c r="F309" s="21" t="s">
        <v>44</v>
      </c>
      <c r="G309" s="41">
        <v>2.8</v>
      </c>
      <c r="H309" s="11">
        <v>14.501799999999999</v>
      </c>
      <c r="I309" s="39">
        <v>70.837153980295554</v>
      </c>
      <c r="J309" s="10">
        <v>1.8</v>
      </c>
      <c r="K309" s="10" t="s">
        <v>18</v>
      </c>
      <c r="L309" s="42">
        <v>4.75</v>
      </c>
      <c r="M309" s="10" t="s">
        <v>18</v>
      </c>
      <c r="N309" s="10">
        <v>1</v>
      </c>
      <c r="O309" s="11" t="s">
        <v>18</v>
      </c>
      <c r="P309" s="42">
        <v>0</v>
      </c>
    </row>
    <row r="310" spans="1:16" ht="15.75" customHeight="1" x14ac:dyDescent="0.2">
      <c r="A310" s="5" t="s">
        <v>34</v>
      </c>
      <c r="B310" s="37">
        <v>405</v>
      </c>
      <c r="C310" s="5">
        <v>4</v>
      </c>
      <c r="D310" s="5">
        <v>8</v>
      </c>
      <c r="E310" s="5" t="s">
        <v>160</v>
      </c>
      <c r="F310" s="21" t="s">
        <v>44</v>
      </c>
      <c r="G310" s="41">
        <v>2.8</v>
      </c>
      <c r="H310" s="11">
        <v>14.8576</v>
      </c>
      <c r="I310" s="39">
        <v>71.455864055172398</v>
      </c>
      <c r="J310" s="10">
        <v>1.35</v>
      </c>
      <c r="K310" s="10" t="s">
        <v>18</v>
      </c>
      <c r="L310" s="42">
        <v>7.5</v>
      </c>
      <c r="M310" s="10" t="s">
        <v>18</v>
      </c>
      <c r="N310" s="10">
        <v>0</v>
      </c>
      <c r="O310" s="11" t="s">
        <v>18</v>
      </c>
      <c r="P310" s="42">
        <v>0</v>
      </c>
    </row>
    <row r="311" spans="1:16" ht="15.75" customHeight="1" x14ac:dyDescent="0.2">
      <c r="A311" s="5" t="s">
        <v>34</v>
      </c>
      <c r="B311" s="37">
        <v>113</v>
      </c>
      <c r="C311" s="5">
        <v>1</v>
      </c>
      <c r="D311" s="5">
        <v>9</v>
      </c>
      <c r="E311" s="5" t="s">
        <v>132</v>
      </c>
      <c r="F311" s="21" t="s">
        <v>130</v>
      </c>
      <c r="G311" s="41">
        <v>5</v>
      </c>
      <c r="H311" s="11">
        <v>13.9465</v>
      </c>
      <c r="I311" s="39">
        <v>76.580408549261094</v>
      </c>
      <c r="J311" s="10">
        <v>2.35</v>
      </c>
      <c r="K311" s="10" t="s">
        <v>18</v>
      </c>
      <c r="L311" s="42">
        <v>2.25</v>
      </c>
      <c r="M311" s="10" t="s">
        <v>18</v>
      </c>
      <c r="N311" s="10">
        <v>0</v>
      </c>
      <c r="O311" s="11" t="s">
        <v>18</v>
      </c>
      <c r="P311" s="42">
        <v>0</v>
      </c>
    </row>
    <row r="312" spans="1:16" ht="15.75" customHeight="1" x14ac:dyDescent="0.2">
      <c r="A312" s="5" t="s">
        <v>34</v>
      </c>
      <c r="B312" s="37">
        <v>217</v>
      </c>
      <c r="C312" s="5">
        <v>2</v>
      </c>
      <c r="D312" s="5">
        <v>9</v>
      </c>
      <c r="E312" s="5" t="s">
        <v>132</v>
      </c>
      <c r="F312" s="21" t="s">
        <v>130</v>
      </c>
      <c r="G312" s="41">
        <v>5</v>
      </c>
      <c r="H312" s="11">
        <v>13.411</v>
      </c>
      <c r="I312" s="39">
        <v>71.173172172413786</v>
      </c>
      <c r="J312" s="10">
        <v>1.75</v>
      </c>
      <c r="K312" s="10" t="s">
        <v>18</v>
      </c>
      <c r="L312" s="42">
        <v>3.25</v>
      </c>
      <c r="M312" s="10" t="s">
        <v>18</v>
      </c>
      <c r="N312" s="10">
        <v>0</v>
      </c>
      <c r="O312" s="11" t="s">
        <v>18</v>
      </c>
      <c r="P312" s="42">
        <v>0</v>
      </c>
    </row>
    <row r="313" spans="1:16" ht="15.75" customHeight="1" x14ac:dyDescent="0.2">
      <c r="A313" s="5" t="s">
        <v>34</v>
      </c>
      <c r="B313" s="37">
        <v>309</v>
      </c>
      <c r="C313" s="5">
        <v>3</v>
      </c>
      <c r="D313" s="5">
        <v>9</v>
      </c>
      <c r="E313" s="5" t="s">
        <v>132</v>
      </c>
      <c r="F313" s="21" t="s">
        <v>130</v>
      </c>
      <c r="G313" s="41">
        <v>5</v>
      </c>
      <c r="H313" s="11">
        <v>14.6104</v>
      </c>
      <c r="I313" s="39">
        <v>63.672458825615763</v>
      </c>
      <c r="J313" s="10">
        <v>2.9</v>
      </c>
      <c r="K313" s="10" t="s">
        <v>18</v>
      </c>
      <c r="L313" s="42">
        <v>1.25</v>
      </c>
      <c r="M313" s="10" t="s">
        <v>18</v>
      </c>
      <c r="N313" s="10">
        <v>0</v>
      </c>
      <c r="O313" s="11" t="s">
        <v>18</v>
      </c>
      <c r="P313" s="42">
        <v>0</v>
      </c>
    </row>
    <row r="314" spans="1:16" ht="15.75" customHeight="1" x14ac:dyDescent="0.2">
      <c r="A314" s="5" t="s">
        <v>34</v>
      </c>
      <c r="B314" s="37">
        <v>401</v>
      </c>
      <c r="C314" s="5">
        <v>4</v>
      </c>
      <c r="D314" s="5">
        <v>9</v>
      </c>
      <c r="E314" s="5" t="s">
        <v>132</v>
      </c>
      <c r="F314" s="21" t="s">
        <v>130</v>
      </c>
      <c r="G314" s="41">
        <v>5</v>
      </c>
      <c r="H314" s="11">
        <v>14.7728</v>
      </c>
      <c r="I314" s="39">
        <v>63.957765619704432</v>
      </c>
      <c r="J314" s="10">
        <v>1.4</v>
      </c>
      <c r="K314" s="10" t="s">
        <v>18</v>
      </c>
      <c r="L314" s="42">
        <v>4.5</v>
      </c>
      <c r="M314" s="10" t="s">
        <v>18</v>
      </c>
      <c r="N314" s="10">
        <v>0</v>
      </c>
      <c r="O314" s="11" t="s">
        <v>18</v>
      </c>
      <c r="P314" s="42">
        <v>0</v>
      </c>
    </row>
    <row r="315" spans="1:16" ht="15.75" customHeight="1" x14ac:dyDescent="0.2">
      <c r="A315" s="5" t="s">
        <v>34</v>
      </c>
      <c r="B315" s="37">
        <v>120</v>
      </c>
      <c r="C315" s="5">
        <v>1</v>
      </c>
      <c r="D315" s="5">
        <v>10</v>
      </c>
      <c r="E315" s="5" t="s">
        <v>161</v>
      </c>
      <c r="F315" s="21" t="s">
        <v>130</v>
      </c>
      <c r="G315" s="40">
        <v>6</v>
      </c>
      <c r="H315" s="11">
        <v>13.45</v>
      </c>
      <c r="I315" s="39">
        <v>76.248418226600961</v>
      </c>
      <c r="J315" s="10">
        <v>1.6</v>
      </c>
      <c r="K315" s="10" t="s">
        <v>18</v>
      </c>
      <c r="L315" s="42">
        <v>1.75</v>
      </c>
      <c r="M315" s="10" t="s">
        <v>18</v>
      </c>
      <c r="N315" s="10">
        <v>0</v>
      </c>
      <c r="O315" s="11" t="s">
        <v>18</v>
      </c>
      <c r="P315" s="42">
        <v>0.25</v>
      </c>
    </row>
    <row r="316" spans="1:16" ht="15.75" customHeight="1" x14ac:dyDescent="0.2">
      <c r="A316" s="5" t="s">
        <v>34</v>
      </c>
      <c r="B316" s="37">
        <v>208</v>
      </c>
      <c r="C316" s="5">
        <v>2</v>
      </c>
      <c r="D316" s="5">
        <v>10</v>
      </c>
      <c r="E316" s="5" t="s">
        <v>161</v>
      </c>
      <c r="F316" s="21" t="s">
        <v>130</v>
      </c>
      <c r="G316" s="40">
        <v>6</v>
      </c>
      <c r="H316" s="11">
        <v>14.485999999999999</v>
      </c>
      <c r="I316" s="39">
        <v>69.321102660098504</v>
      </c>
      <c r="J316" s="10">
        <v>2.0499999999999998</v>
      </c>
      <c r="K316" s="10" t="s">
        <v>18</v>
      </c>
      <c r="L316" s="42">
        <v>6.75</v>
      </c>
      <c r="M316" s="10" t="s">
        <v>18</v>
      </c>
      <c r="N316" s="10">
        <v>0</v>
      </c>
      <c r="O316" s="11" t="s">
        <v>18</v>
      </c>
      <c r="P316" s="42">
        <v>0</v>
      </c>
    </row>
    <row r="317" spans="1:16" ht="15.75" customHeight="1" x14ac:dyDescent="0.2">
      <c r="A317" s="5" t="s">
        <v>34</v>
      </c>
      <c r="B317" s="37">
        <v>320</v>
      </c>
      <c r="C317" s="5">
        <v>3</v>
      </c>
      <c r="D317" s="5">
        <v>10</v>
      </c>
      <c r="E317" s="5" t="s">
        <v>161</v>
      </c>
      <c r="F317" s="21" t="s">
        <v>130</v>
      </c>
      <c r="G317" s="40">
        <v>6</v>
      </c>
      <c r="H317" s="11">
        <v>13.52</v>
      </c>
      <c r="I317" s="39">
        <v>71.650597044334972</v>
      </c>
      <c r="J317" s="10">
        <v>1.75</v>
      </c>
      <c r="K317" s="10" t="s">
        <v>18</v>
      </c>
      <c r="L317" s="42">
        <v>2.5</v>
      </c>
      <c r="M317" s="10" t="s">
        <v>18</v>
      </c>
      <c r="N317" s="10">
        <v>1</v>
      </c>
      <c r="O317" s="11" t="s">
        <v>18</v>
      </c>
      <c r="P317" s="42">
        <v>0</v>
      </c>
    </row>
    <row r="318" spans="1:16" ht="15.75" customHeight="1" x14ac:dyDescent="0.2">
      <c r="A318" s="5" t="s">
        <v>34</v>
      </c>
      <c r="B318" s="37">
        <v>404</v>
      </c>
      <c r="C318" s="5">
        <v>4</v>
      </c>
      <c r="D318" s="5">
        <v>10</v>
      </c>
      <c r="E318" s="5" t="s">
        <v>161</v>
      </c>
      <c r="F318" s="21" t="s">
        <v>130</v>
      </c>
      <c r="G318" s="40">
        <v>6</v>
      </c>
      <c r="H318" s="11">
        <v>14.441799999999999</v>
      </c>
      <c r="I318" s="39">
        <v>72.314802165517222</v>
      </c>
      <c r="J318" s="10">
        <v>1.9</v>
      </c>
      <c r="K318" s="10" t="s">
        <v>18</v>
      </c>
      <c r="L318" s="42">
        <v>4</v>
      </c>
      <c r="M318" s="10" t="s">
        <v>18</v>
      </c>
      <c r="N318" s="10">
        <v>0</v>
      </c>
      <c r="O318" s="11" t="s">
        <v>18</v>
      </c>
      <c r="P318" s="42">
        <v>0</v>
      </c>
    </row>
    <row r="319" spans="1:16" ht="15.75" customHeight="1" x14ac:dyDescent="0.2">
      <c r="A319" s="5" t="s">
        <v>34</v>
      </c>
      <c r="B319" s="37">
        <v>105</v>
      </c>
      <c r="C319" s="5">
        <v>1</v>
      </c>
      <c r="D319" s="5">
        <v>11</v>
      </c>
      <c r="E319" s="5" t="s">
        <v>133</v>
      </c>
      <c r="F319" s="21" t="s">
        <v>20</v>
      </c>
      <c r="G319" s="41">
        <v>6</v>
      </c>
      <c r="H319" s="11">
        <v>14.4984</v>
      </c>
      <c r="I319" s="39">
        <v>61.615485529064038</v>
      </c>
      <c r="J319" s="10">
        <v>2.0499999999999998</v>
      </c>
      <c r="K319" s="10" t="s">
        <v>18</v>
      </c>
      <c r="L319" s="42">
        <v>1.5</v>
      </c>
      <c r="M319" s="10" t="s">
        <v>18</v>
      </c>
      <c r="N319" s="10">
        <v>0</v>
      </c>
      <c r="O319" s="11" t="s">
        <v>18</v>
      </c>
      <c r="P319" s="42">
        <v>0</v>
      </c>
    </row>
    <row r="320" spans="1:16" ht="15.75" customHeight="1" x14ac:dyDescent="0.2">
      <c r="A320" s="5" t="s">
        <v>34</v>
      </c>
      <c r="B320" s="37">
        <v>212</v>
      </c>
      <c r="C320" s="5">
        <v>2</v>
      </c>
      <c r="D320" s="5">
        <v>11</v>
      </c>
      <c r="E320" s="5" t="s">
        <v>133</v>
      </c>
      <c r="F320" s="21" t="s">
        <v>20</v>
      </c>
      <c r="G320" s="41">
        <v>6</v>
      </c>
      <c r="H320" s="11">
        <v>14.3232</v>
      </c>
      <c r="I320" s="39">
        <v>69.963759290640382</v>
      </c>
      <c r="J320" s="10">
        <v>2.0499999999999998</v>
      </c>
      <c r="K320" s="10" t="s">
        <v>18</v>
      </c>
      <c r="L320" s="42">
        <v>9</v>
      </c>
      <c r="M320" s="10" t="s">
        <v>18</v>
      </c>
      <c r="N320" s="10">
        <v>0</v>
      </c>
      <c r="O320" s="11" t="s">
        <v>18</v>
      </c>
      <c r="P320" s="42">
        <v>0</v>
      </c>
    </row>
    <row r="321" spans="1:16" ht="15.75" customHeight="1" x14ac:dyDescent="0.2">
      <c r="A321" s="5" t="s">
        <v>34</v>
      </c>
      <c r="B321" s="37">
        <v>315</v>
      </c>
      <c r="C321" s="5">
        <v>3</v>
      </c>
      <c r="D321" s="5">
        <v>11</v>
      </c>
      <c r="E321" s="5" t="s">
        <v>133</v>
      </c>
      <c r="F321" s="21" t="s">
        <v>20</v>
      </c>
      <c r="G321" s="41">
        <v>6</v>
      </c>
      <c r="H321" s="11">
        <v>13.531000000000001</v>
      </c>
      <c r="I321" s="39">
        <v>65.353525773399014</v>
      </c>
      <c r="J321" s="10">
        <v>1.4</v>
      </c>
      <c r="K321" s="10" t="s">
        <v>18</v>
      </c>
      <c r="L321" s="42">
        <v>2.1</v>
      </c>
      <c r="M321" s="10" t="s">
        <v>18</v>
      </c>
      <c r="N321" s="10">
        <v>0</v>
      </c>
      <c r="O321" s="11" t="s">
        <v>18</v>
      </c>
      <c r="P321" s="42">
        <v>0</v>
      </c>
    </row>
    <row r="322" spans="1:16" ht="15.75" customHeight="1" x14ac:dyDescent="0.2">
      <c r="A322" s="5" t="s">
        <v>34</v>
      </c>
      <c r="B322" s="37">
        <v>409</v>
      </c>
      <c r="C322" s="5">
        <v>4</v>
      </c>
      <c r="D322" s="5">
        <v>11</v>
      </c>
      <c r="E322" s="5" t="s">
        <v>133</v>
      </c>
      <c r="F322" s="21" t="s">
        <v>20</v>
      </c>
      <c r="G322" s="41">
        <v>6</v>
      </c>
      <c r="H322" s="11">
        <v>14.447000000000001</v>
      </c>
      <c r="I322" s="39">
        <v>69.301722990147766</v>
      </c>
      <c r="J322" s="10">
        <v>1.1499999999999999</v>
      </c>
      <c r="K322" s="10" t="s">
        <v>18</v>
      </c>
      <c r="L322" s="42">
        <v>0.5</v>
      </c>
      <c r="M322" s="10" t="s">
        <v>18</v>
      </c>
      <c r="N322" s="10">
        <v>0</v>
      </c>
      <c r="O322" s="11" t="s">
        <v>18</v>
      </c>
      <c r="P322" s="42">
        <v>0</v>
      </c>
    </row>
    <row r="323" spans="1:16" ht="15.75" customHeight="1" x14ac:dyDescent="0.2">
      <c r="A323" s="5" t="s">
        <v>34</v>
      </c>
      <c r="B323" s="37">
        <v>101</v>
      </c>
      <c r="C323" s="5">
        <v>1</v>
      </c>
      <c r="D323" s="5">
        <v>12</v>
      </c>
      <c r="E323" s="5" t="s">
        <v>162</v>
      </c>
      <c r="F323" s="21" t="s">
        <v>20</v>
      </c>
      <c r="G323" s="41">
        <v>6.8</v>
      </c>
      <c r="H323" s="11">
        <v>14.3087</v>
      </c>
      <c r="I323" s="39">
        <v>78.760857815763558</v>
      </c>
      <c r="J323" s="10">
        <v>1.55</v>
      </c>
      <c r="K323" s="10" t="s">
        <v>18</v>
      </c>
      <c r="L323" s="42">
        <v>3.5</v>
      </c>
      <c r="M323" s="10" t="s">
        <v>18</v>
      </c>
      <c r="N323" s="10">
        <v>1</v>
      </c>
      <c r="O323" s="11" t="s">
        <v>18</v>
      </c>
      <c r="P323" s="42">
        <v>0</v>
      </c>
    </row>
    <row r="324" spans="1:16" ht="15.75" customHeight="1" x14ac:dyDescent="0.2">
      <c r="A324" s="5" t="s">
        <v>34</v>
      </c>
      <c r="B324" s="37">
        <v>203</v>
      </c>
      <c r="C324" s="5">
        <v>2</v>
      </c>
      <c r="D324" s="5">
        <v>12</v>
      </c>
      <c r="E324" s="5" t="s">
        <v>162</v>
      </c>
      <c r="F324" s="21" t="s">
        <v>20</v>
      </c>
      <c r="G324" s="41">
        <v>6.8</v>
      </c>
      <c r="H324" s="11">
        <v>13.8385</v>
      </c>
      <c r="I324" s="39">
        <v>70.87313926108375</v>
      </c>
      <c r="J324" s="10">
        <v>1.05</v>
      </c>
      <c r="K324" s="10" t="s">
        <v>18</v>
      </c>
      <c r="L324" s="42">
        <v>5.05</v>
      </c>
      <c r="M324" s="10" t="s">
        <v>18</v>
      </c>
      <c r="N324" s="10">
        <v>0</v>
      </c>
      <c r="O324" s="11" t="s">
        <v>18</v>
      </c>
      <c r="P324" s="42">
        <v>0</v>
      </c>
    </row>
    <row r="325" spans="1:16" ht="15.75" customHeight="1" x14ac:dyDescent="0.2">
      <c r="A325" s="5" t="s">
        <v>34</v>
      </c>
      <c r="B325" s="37">
        <v>311</v>
      </c>
      <c r="C325" s="5">
        <v>3</v>
      </c>
      <c r="D325" s="5">
        <v>12</v>
      </c>
      <c r="E325" s="5" t="s">
        <v>162</v>
      </c>
      <c r="F325" s="21" t="s">
        <v>20</v>
      </c>
      <c r="G325" s="41">
        <v>6.8</v>
      </c>
      <c r="H325" s="11">
        <v>14.2277</v>
      </c>
      <c r="I325" s="39">
        <v>70.143995406896551</v>
      </c>
      <c r="J325" s="10">
        <v>1.75</v>
      </c>
      <c r="K325" s="10" t="s">
        <v>18</v>
      </c>
      <c r="L325" s="42">
        <v>5.25</v>
      </c>
      <c r="M325" s="10" t="s">
        <v>18</v>
      </c>
      <c r="N325" s="10">
        <v>0</v>
      </c>
      <c r="O325" s="11" t="s">
        <v>18</v>
      </c>
      <c r="P325" s="42">
        <v>0</v>
      </c>
    </row>
    <row r="326" spans="1:16" ht="15.75" customHeight="1" x14ac:dyDescent="0.2">
      <c r="A326" s="5" t="s">
        <v>34</v>
      </c>
      <c r="B326" s="37">
        <v>415</v>
      </c>
      <c r="C326" s="5">
        <v>4</v>
      </c>
      <c r="D326" s="5">
        <v>12</v>
      </c>
      <c r="E326" s="5" t="s">
        <v>162</v>
      </c>
      <c r="F326" s="21" t="s">
        <v>20</v>
      </c>
      <c r="G326" s="41">
        <v>6.8</v>
      </c>
      <c r="H326" s="11">
        <v>13.6953</v>
      </c>
      <c r="I326" s="39">
        <v>68.213024119211823</v>
      </c>
      <c r="J326" s="10">
        <v>1.45</v>
      </c>
      <c r="K326" s="10" t="s">
        <v>18</v>
      </c>
      <c r="L326" s="42">
        <v>0.85</v>
      </c>
      <c r="M326" s="10" t="s">
        <v>18</v>
      </c>
      <c r="N326" s="10">
        <v>0</v>
      </c>
      <c r="O326" s="11" t="s">
        <v>18</v>
      </c>
      <c r="P326" s="42">
        <v>0.25</v>
      </c>
    </row>
    <row r="327" spans="1:16" ht="15.75" customHeight="1" x14ac:dyDescent="0.2">
      <c r="A327" s="5" t="s">
        <v>34</v>
      </c>
      <c r="B327" s="37">
        <v>107</v>
      </c>
      <c r="C327" s="5">
        <v>1</v>
      </c>
      <c r="D327" s="5">
        <v>13</v>
      </c>
      <c r="E327" s="5" t="s">
        <v>136</v>
      </c>
      <c r="F327" s="21" t="s">
        <v>20</v>
      </c>
      <c r="G327" s="41" t="s">
        <v>165</v>
      </c>
      <c r="H327" s="11">
        <v>14.589400000000001</v>
      </c>
      <c r="I327" s="39">
        <v>60.989900269950752</v>
      </c>
      <c r="J327" s="10">
        <v>3.55</v>
      </c>
      <c r="K327" s="10" t="s">
        <v>18</v>
      </c>
      <c r="L327" s="42">
        <v>3.8</v>
      </c>
      <c r="M327" s="10" t="s">
        <v>18</v>
      </c>
      <c r="N327" s="10">
        <v>0</v>
      </c>
      <c r="O327" s="11" t="s">
        <v>18</v>
      </c>
      <c r="P327" s="42">
        <v>0</v>
      </c>
    </row>
    <row r="328" spans="1:16" ht="15.75" customHeight="1" x14ac:dyDescent="0.2">
      <c r="A328" s="5" t="s">
        <v>34</v>
      </c>
      <c r="B328" s="37">
        <v>220</v>
      </c>
      <c r="C328" s="5">
        <v>2</v>
      </c>
      <c r="D328" s="5">
        <v>13</v>
      </c>
      <c r="E328" s="5" t="s">
        <v>136</v>
      </c>
      <c r="F328" s="21" t="s">
        <v>20</v>
      </c>
      <c r="G328" s="41" t="s">
        <v>165</v>
      </c>
      <c r="H328" s="11">
        <v>13.8849</v>
      </c>
      <c r="I328" s="39">
        <v>70.47566457290641</v>
      </c>
      <c r="J328" s="10">
        <v>2.5499999999999998</v>
      </c>
      <c r="K328" s="10" t="s">
        <v>18</v>
      </c>
      <c r="L328" s="42">
        <v>2</v>
      </c>
      <c r="M328" s="10" t="s">
        <v>18</v>
      </c>
      <c r="N328" s="10">
        <v>1</v>
      </c>
      <c r="O328" s="11" t="s">
        <v>18</v>
      </c>
      <c r="P328" s="42">
        <v>0</v>
      </c>
    </row>
    <row r="329" spans="1:16" ht="15.75" customHeight="1" x14ac:dyDescent="0.2">
      <c r="A329" s="5" t="s">
        <v>34</v>
      </c>
      <c r="B329" s="37">
        <v>313</v>
      </c>
      <c r="C329" s="5">
        <v>3</v>
      </c>
      <c r="D329" s="5">
        <v>13</v>
      </c>
      <c r="E329" s="5" t="s">
        <v>136</v>
      </c>
      <c r="F329" s="21" t="s">
        <v>20</v>
      </c>
      <c r="G329" s="41" t="s">
        <v>165</v>
      </c>
      <c r="H329" s="11">
        <v>13.557</v>
      </c>
      <c r="I329" s="39">
        <v>71.46536631034482</v>
      </c>
      <c r="J329" s="10">
        <v>3.05</v>
      </c>
      <c r="K329" s="10" t="s">
        <v>18</v>
      </c>
      <c r="L329" s="42">
        <v>3.65</v>
      </c>
      <c r="M329" s="10" t="s">
        <v>18</v>
      </c>
      <c r="N329" s="10">
        <v>0</v>
      </c>
      <c r="O329" s="11" t="s">
        <v>18</v>
      </c>
      <c r="P329" s="42">
        <v>0</v>
      </c>
    </row>
    <row r="330" spans="1:16" ht="15.75" customHeight="1" x14ac:dyDescent="0.2">
      <c r="A330" s="5" t="s">
        <v>34</v>
      </c>
      <c r="B330" s="37">
        <v>406</v>
      </c>
      <c r="C330" s="5">
        <v>4</v>
      </c>
      <c r="D330" s="5">
        <v>13</v>
      </c>
      <c r="E330" s="5" t="s">
        <v>136</v>
      </c>
      <c r="F330" s="21" t="s">
        <v>20</v>
      </c>
      <c r="G330" s="41" t="s">
        <v>165</v>
      </c>
      <c r="H330" s="11">
        <v>14.3506</v>
      </c>
      <c r="I330" s="39">
        <v>74.740282333004913</v>
      </c>
      <c r="J330" s="10">
        <v>1.5</v>
      </c>
      <c r="K330" s="10" t="s">
        <v>18</v>
      </c>
      <c r="L330" s="42">
        <v>2.75</v>
      </c>
      <c r="M330" s="10" t="s">
        <v>18</v>
      </c>
      <c r="N330" s="10">
        <v>1</v>
      </c>
      <c r="O330" s="11" t="s">
        <v>18</v>
      </c>
      <c r="P330" s="42">
        <v>0</v>
      </c>
    </row>
    <row r="331" spans="1:16" ht="15.75" customHeight="1" x14ac:dyDescent="0.2">
      <c r="A331" s="5" t="s">
        <v>34</v>
      </c>
      <c r="B331" s="37">
        <v>112</v>
      </c>
      <c r="C331" s="5">
        <v>1</v>
      </c>
      <c r="D331" s="5">
        <v>14</v>
      </c>
      <c r="E331" s="5" t="s">
        <v>166</v>
      </c>
      <c r="F331" s="21" t="s">
        <v>20</v>
      </c>
      <c r="G331" s="41">
        <v>9.6</v>
      </c>
      <c r="H331" s="11">
        <v>14.051</v>
      </c>
      <c r="I331" s="39">
        <v>71.722958620689653</v>
      </c>
      <c r="J331" s="10">
        <v>2.2000000000000002</v>
      </c>
      <c r="K331" s="10" t="s">
        <v>18</v>
      </c>
      <c r="L331" s="42">
        <v>3.1</v>
      </c>
      <c r="M331" s="10" t="s">
        <v>18</v>
      </c>
      <c r="N331" s="10">
        <v>1</v>
      </c>
      <c r="O331" s="11" t="s">
        <v>18</v>
      </c>
      <c r="P331" s="42">
        <v>0</v>
      </c>
    </row>
    <row r="332" spans="1:16" ht="15.75" customHeight="1" x14ac:dyDescent="0.2">
      <c r="A332" s="5" t="s">
        <v>34</v>
      </c>
      <c r="B332" s="37">
        <v>204</v>
      </c>
      <c r="C332" s="5">
        <v>2</v>
      </c>
      <c r="D332" s="5">
        <v>14</v>
      </c>
      <c r="E332" s="5" t="s">
        <v>166</v>
      </c>
      <c r="F332" s="21" t="s">
        <v>20</v>
      </c>
      <c r="G332" s="41">
        <v>9.6</v>
      </c>
      <c r="H332" s="11">
        <v>14.3584</v>
      </c>
      <c r="I332" s="39">
        <v>74.325096165517238</v>
      </c>
      <c r="J332" s="10">
        <v>1.7</v>
      </c>
      <c r="K332" s="10" t="s">
        <v>18</v>
      </c>
      <c r="L332" s="42">
        <v>7.05</v>
      </c>
      <c r="M332" s="10" t="s">
        <v>18</v>
      </c>
      <c r="N332" s="10">
        <v>0</v>
      </c>
      <c r="O332" s="11" t="s">
        <v>18</v>
      </c>
      <c r="P332" s="42">
        <v>0</v>
      </c>
    </row>
    <row r="333" spans="1:16" ht="15.75" customHeight="1" x14ac:dyDescent="0.2">
      <c r="A333" s="5" t="s">
        <v>34</v>
      </c>
      <c r="B333" s="37">
        <v>319</v>
      </c>
      <c r="C333" s="5">
        <v>3</v>
      </c>
      <c r="D333" s="5">
        <v>14</v>
      </c>
      <c r="E333" s="5" t="s">
        <v>166</v>
      </c>
      <c r="F333" s="21" t="s">
        <v>20</v>
      </c>
      <c r="G333" s="41">
        <v>9.6</v>
      </c>
      <c r="H333" s="11">
        <v>13.568</v>
      </c>
      <c r="I333" s="39">
        <v>71.353235073891639</v>
      </c>
      <c r="J333" s="10">
        <v>2.15</v>
      </c>
      <c r="K333" s="10" t="s">
        <v>18</v>
      </c>
      <c r="L333" s="42">
        <v>3.15</v>
      </c>
      <c r="M333" s="10" t="s">
        <v>18</v>
      </c>
      <c r="N333" s="10">
        <v>0</v>
      </c>
      <c r="O333" s="11" t="s">
        <v>18</v>
      </c>
      <c r="P333" s="42">
        <v>0</v>
      </c>
    </row>
    <row r="334" spans="1:16" ht="15.75" customHeight="1" x14ac:dyDescent="0.2">
      <c r="A334" s="5" t="s">
        <v>34</v>
      </c>
      <c r="B334" s="37">
        <v>411</v>
      </c>
      <c r="C334" s="5">
        <v>4</v>
      </c>
      <c r="D334" s="5">
        <v>14</v>
      </c>
      <c r="E334" s="5" t="s">
        <v>166</v>
      </c>
      <c r="F334" s="21" t="s">
        <v>20</v>
      </c>
      <c r="G334" s="41">
        <v>9.6</v>
      </c>
      <c r="H334" s="11">
        <v>14.528799999999999</v>
      </c>
      <c r="I334" s="39">
        <v>65.465465674876825</v>
      </c>
      <c r="J334" s="10">
        <v>2.15</v>
      </c>
      <c r="K334" s="10" t="s">
        <v>18</v>
      </c>
      <c r="L334" s="42">
        <v>2.75</v>
      </c>
      <c r="M334" s="10" t="s">
        <v>18</v>
      </c>
      <c r="N334" s="10">
        <v>0</v>
      </c>
      <c r="O334" s="11" t="s">
        <v>18</v>
      </c>
      <c r="P334" s="42">
        <v>0</v>
      </c>
    </row>
    <row r="335" spans="1:16" ht="15.75" customHeight="1" x14ac:dyDescent="0.2">
      <c r="A335" s="5" t="s">
        <v>34</v>
      </c>
      <c r="B335" s="37">
        <v>104</v>
      </c>
      <c r="C335" s="5">
        <v>1</v>
      </c>
      <c r="D335" s="5">
        <v>15</v>
      </c>
      <c r="E335" s="5" t="s">
        <v>179</v>
      </c>
      <c r="F335" s="21" t="s">
        <v>168</v>
      </c>
      <c r="G335" s="41" t="s">
        <v>169</v>
      </c>
      <c r="H335" s="11">
        <v>14.1762</v>
      </c>
      <c r="I335" s="39">
        <v>70.237267809852227</v>
      </c>
      <c r="J335" s="10">
        <v>2.25</v>
      </c>
      <c r="K335" s="10" t="s">
        <v>18</v>
      </c>
      <c r="L335" s="42">
        <v>1.25</v>
      </c>
      <c r="M335" s="10" t="s">
        <v>18</v>
      </c>
      <c r="N335" s="10">
        <v>0</v>
      </c>
      <c r="O335" s="11" t="s">
        <v>18</v>
      </c>
      <c r="P335" s="42">
        <v>0</v>
      </c>
    </row>
    <row r="336" spans="1:16" ht="15.75" customHeight="1" x14ac:dyDescent="0.2">
      <c r="A336" s="5" t="s">
        <v>34</v>
      </c>
      <c r="B336" s="37">
        <v>205</v>
      </c>
      <c r="C336" s="5">
        <v>2</v>
      </c>
      <c r="D336" s="5">
        <v>15</v>
      </c>
      <c r="E336" s="5" t="s">
        <v>179</v>
      </c>
      <c r="F336" s="21" t="s">
        <v>168</v>
      </c>
      <c r="G336" s="41" t="s">
        <v>169</v>
      </c>
      <c r="H336" s="11">
        <v>14.4573</v>
      </c>
      <c r="I336" s="39">
        <v>69.905241604433499</v>
      </c>
      <c r="J336" s="10">
        <v>1.85</v>
      </c>
      <c r="K336" s="10" t="s">
        <v>18</v>
      </c>
      <c r="L336" s="42">
        <v>9</v>
      </c>
      <c r="M336" s="10" t="s">
        <v>18</v>
      </c>
      <c r="N336" s="10">
        <v>0</v>
      </c>
      <c r="O336" s="11" t="s">
        <v>18</v>
      </c>
      <c r="P336" s="42">
        <v>0.25</v>
      </c>
    </row>
    <row r="337" spans="1:16" ht="15.75" customHeight="1" x14ac:dyDescent="0.2">
      <c r="A337" s="5" t="s">
        <v>34</v>
      </c>
      <c r="B337" s="37">
        <v>314</v>
      </c>
      <c r="C337" s="5">
        <v>3</v>
      </c>
      <c r="D337" s="5">
        <v>15</v>
      </c>
      <c r="E337" s="5" t="s">
        <v>179</v>
      </c>
      <c r="F337" s="21" t="s">
        <v>168</v>
      </c>
      <c r="G337" s="41" t="s">
        <v>169</v>
      </c>
      <c r="H337" s="11">
        <v>14.223099999999999</v>
      </c>
      <c r="I337" s="39">
        <v>69.12519519605911</v>
      </c>
      <c r="J337" s="10">
        <v>1.35</v>
      </c>
      <c r="K337" s="10" t="s">
        <v>18</v>
      </c>
      <c r="L337" s="42">
        <v>1.1499999999999999</v>
      </c>
      <c r="M337" s="10" t="s">
        <v>18</v>
      </c>
      <c r="N337" s="10">
        <v>0</v>
      </c>
      <c r="O337" s="11" t="s">
        <v>18</v>
      </c>
      <c r="P337" s="42">
        <v>0</v>
      </c>
    </row>
    <row r="338" spans="1:16" ht="15.75" customHeight="1" x14ac:dyDescent="0.2">
      <c r="A338" s="5" t="s">
        <v>34</v>
      </c>
      <c r="B338" s="37">
        <v>410</v>
      </c>
      <c r="C338" s="5">
        <v>4</v>
      </c>
      <c r="D338" s="5">
        <v>15</v>
      </c>
      <c r="E338" s="5" t="s">
        <v>179</v>
      </c>
      <c r="F338" s="21" t="s">
        <v>168</v>
      </c>
      <c r="G338" s="41" t="s">
        <v>169</v>
      </c>
      <c r="H338" s="11">
        <v>14.1981</v>
      </c>
      <c r="I338" s="39">
        <v>68.531625940886698</v>
      </c>
      <c r="J338" s="10">
        <v>1.45</v>
      </c>
      <c r="K338" s="10" t="s">
        <v>18</v>
      </c>
      <c r="L338" s="42">
        <v>2.25</v>
      </c>
      <c r="M338" s="10" t="s">
        <v>18</v>
      </c>
      <c r="N338" s="10">
        <v>0</v>
      </c>
      <c r="O338" s="11" t="s">
        <v>18</v>
      </c>
      <c r="P338" s="42">
        <v>0</v>
      </c>
    </row>
    <row r="339" spans="1:16" ht="15.75" customHeight="1" x14ac:dyDescent="0.2">
      <c r="A339" s="5" t="s">
        <v>34</v>
      </c>
      <c r="B339" s="37">
        <v>106</v>
      </c>
      <c r="C339" s="5">
        <v>1</v>
      </c>
      <c r="D339" s="5">
        <v>16</v>
      </c>
      <c r="E339" s="5" t="s">
        <v>180</v>
      </c>
      <c r="F339" s="21" t="s">
        <v>168</v>
      </c>
      <c r="G339" s="41" t="s">
        <v>171</v>
      </c>
      <c r="H339" s="11">
        <v>14.702399999999999</v>
      </c>
      <c r="I339" s="39">
        <v>65.434184015763535</v>
      </c>
      <c r="J339" s="10">
        <v>1.75</v>
      </c>
      <c r="K339" s="10" t="s">
        <v>18</v>
      </c>
      <c r="L339" s="42">
        <v>1.85</v>
      </c>
      <c r="M339" s="10" t="s">
        <v>18</v>
      </c>
      <c r="N339" s="10">
        <v>0</v>
      </c>
      <c r="O339" s="11" t="s">
        <v>18</v>
      </c>
      <c r="P339" s="42">
        <v>0</v>
      </c>
    </row>
    <row r="340" spans="1:16" ht="15.75" customHeight="1" x14ac:dyDescent="0.2">
      <c r="A340" s="5" t="s">
        <v>34</v>
      </c>
      <c r="B340" s="37">
        <v>215</v>
      </c>
      <c r="C340" s="5">
        <v>2</v>
      </c>
      <c r="D340" s="5">
        <v>16</v>
      </c>
      <c r="E340" s="5" t="s">
        <v>180</v>
      </c>
      <c r="F340" s="21" t="s">
        <v>168</v>
      </c>
      <c r="G340" s="41" t="s">
        <v>171</v>
      </c>
      <c r="H340" s="11">
        <v>13.764200000000001</v>
      </c>
      <c r="I340" s="39">
        <v>71.448271931034483</v>
      </c>
      <c r="J340" s="10">
        <v>1.75</v>
      </c>
      <c r="K340" s="10" t="s">
        <v>18</v>
      </c>
      <c r="L340" s="42">
        <v>2.2000000000000002</v>
      </c>
      <c r="M340" s="10" t="s">
        <v>18</v>
      </c>
      <c r="N340" s="10">
        <v>1</v>
      </c>
      <c r="O340" s="11" t="s">
        <v>18</v>
      </c>
      <c r="P340" s="42">
        <v>0</v>
      </c>
    </row>
    <row r="341" spans="1:16" ht="15.75" customHeight="1" x14ac:dyDescent="0.2">
      <c r="A341" s="5" t="s">
        <v>34</v>
      </c>
      <c r="B341" s="37">
        <v>306</v>
      </c>
      <c r="C341" s="5">
        <v>3</v>
      </c>
      <c r="D341" s="5">
        <v>16</v>
      </c>
      <c r="E341" s="5" t="s">
        <v>180</v>
      </c>
      <c r="F341" s="21" t="s">
        <v>168</v>
      </c>
      <c r="G341" s="41" t="s">
        <v>171</v>
      </c>
      <c r="H341" s="11">
        <v>14.801200000000001</v>
      </c>
      <c r="I341" s="39">
        <v>64.393504859113293</v>
      </c>
      <c r="J341" s="10">
        <v>3.05</v>
      </c>
      <c r="K341" s="10" t="s">
        <v>18</v>
      </c>
      <c r="L341" s="42">
        <v>3.5</v>
      </c>
      <c r="M341" s="10" t="s">
        <v>18</v>
      </c>
      <c r="N341" s="10">
        <v>0</v>
      </c>
      <c r="O341" s="11" t="s">
        <v>18</v>
      </c>
      <c r="P341" s="42">
        <v>0</v>
      </c>
    </row>
    <row r="342" spans="1:16" ht="15.75" customHeight="1" x14ac:dyDescent="0.2">
      <c r="A342" s="5" t="s">
        <v>34</v>
      </c>
      <c r="B342" s="37">
        <v>421</v>
      </c>
      <c r="C342" s="5">
        <v>4</v>
      </c>
      <c r="D342" s="5">
        <v>16</v>
      </c>
      <c r="E342" s="5" t="s">
        <v>180</v>
      </c>
      <c r="F342" s="21" t="s">
        <v>168</v>
      </c>
      <c r="G342" s="41" t="s">
        <v>171</v>
      </c>
      <c r="H342" s="11">
        <v>13.199</v>
      </c>
      <c r="I342" s="39">
        <v>71.502644443349752</v>
      </c>
      <c r="J342" s="10">
        <v>1.5</v>
      </c>
      <c r="K342" s="10" t="s">
        <v>18</v>
      </c>
      <c r="L342" s="42">
        <v>1.75</v>
      </c>
      <c r="M342" s="10" t="s">
        <v>18</v>
      </c>
      <c r="N342" s="10">
        <v>0</v>
      </c>
      <c r="O342" s="11" t="s">
        <v>18</v>
      </c>
      <c r="P342" s="42">
        <v>0</v>
      </c>
    </row>
    <row r="343" spans="1:16" ht="15.75" customHeight="1" x14ac:dyDescent="0.2">
      <c r="A343" s="5" t="s">
        <v>34</v>
      </c>
      <c r="B343" s="37">
        <v>121</v>
      </c>
      <c r="C343" s="5">
        <v>1</v>
      </c>
      <c r="D343" s="5">
        <v>17</v>
      </c>
      <c r="E343" s="5" t="s">
        <v>137</v>
      </c>
      <c r="F343" s="21" t="s">
        <v>172</v>
      </c>
      <c r="G343" s="41">
        <v>8.6</v>
      </c>
      <c r="H343" s="11">
        <v>13.136000000000001</v>
      </c>
      <c r="I343" s="39">
        <v>84.0325759211823</v>
      </c>
      <c r="J343" s="10">
        <v>1.45</v>
      </c>
      <c r="K343" s="10" t="s">
        <v>18</v>
      </c>
      <c r="L343" s="42">
        <v>2.75</v>
      </c>
      <c r="M343" s="10" t="s">
        <v>18</v>
      </c>
      <c r="N343" s="10">
        <v>0</v>
      </c>
      <c r="O343" s="11" t="s">
        <v>18</v>
      </c>
      <c r="P343" s="42">
        <v>0</v>
      </c>
    </row>
    <row r="344" spans="1:16" ht="15.75" customHeight="1" x14ac:dyDescent="0.2">
      <c r="A344" s="5" t="s">
        <v>34</v>
      </c>
      <c r="B344" s="37">
        <v>219</v>
      </c>
      <c r="C344" s="5">
        <v>2</v>
      </c>
      <c r="D344" s="5">
        <v>17</v>
      </c>
      <c r="E344" s="5" t="s">
        <v>137</v>
      </c>
      <c r="F344" s="21" t="s">
        <v>172</v>
      </c>
      <c r="G344" s="41">
        <v>8.6</v>
      </c>
      <c r="H344" s="11">
        <v>13.767300000000001</v>
      </c>
      <c r="I344" s="39">
        <v>74.889489221182259</v>
      </c>
      <c r="J344" s="10">
        <v>1.8</v>
      </c>
      <c r="K344" s="10" t="s">
        <v>18</v>
      </c>
      <c r="L344" s="42">
        <v>1</v>
      </c>
      <c r="M344" s="10" t="s">
        <v>18</v>
      </c>
      <c r="N344" s="10">
        <v>1</v>
      </c>
      <c r="O344" s="11" t="s">
        <v>18</v>
      </c>
      <c r="P344" s="42">
        <v>0.25</v>
      </c>
    </row>
    <row r="345" spans="1:16" ht="15.75" customHeight="1" x14ac:dyDescent="0.2">
      <c r="A345" s="5" t="s">
        <v>34</v>
      </c>
      <c r="B345" s="37">
        <v>305</v>
      </c>
      <c r="C345" s="5">
        <v>3</v>
      </c>
      <c r="D345" s="5">
        <v>17</v>
      </c>
      <c r="E345" s="5" t="s">
        <v>137</v>
      </c>
      <c r="F345" s="21" t="s">
        <v>172</v>
      </c>
      <c r="G345" s="41">
        <v>8.6</v>
      </c>
      <c r="H345" s="11">
        <v>14.140599999999999</v>
      </c>
      <c r="I345" s="39">
        <v>70.471111575369434</v>
      </c>
      <c r="J345" s="10">
        <v>2.35</v>
      </c>
      <c r="K345" s="10" t="s">
        <v>18</v>
      </c>
      <c r="L345" s="42">
        <v>6.5</v>
      </c>
      <c r="M345" s="10" t="s">
        <v>18</v>
      </c>
      <c r="N345" s="10">
        <v>0</v>
      </c>
      <c r="O345" s="11" t="s">
        <v>18</v>
      </c>
      <c r="P345" s="42">
        <v>0</v>
      </c>
    </row>
    <row r="346" spans="1:16" ht="15.75" customHeight="1" x14ac:dyDescent="0.2">
      <c r="A346" s="5" t="s">
        <v>34</v>
      </c>
      <c r="B346" s="37">
        <v>413</v>
      </c>
      <c r="C346" s="5">
        <v>4</v>
      </c>
      <c r="D346" s="5">
        <v>17</v>
      </c>
      <c r="E346" s="5" t="s">
        <v>137</v>
      </c>
      <c r="F346" s="21" t="s">
        <v>172</v>
      </c>
      <c r="G346" s="41">
        <v>8.6</v>
      </c>
      <c r="H346" s="11">
        <v>14.112</v>
      </c>
      <c r="I346" s="39">
        <v>71.006528945812803</v>
      </c>
      <c r="J346" s="10">
        <v>2.0499999999999998</v>
      </c>
      <c r="K346" s="10" t="s">
        <v>18</v>
      </c>
      <c r="L346" s="42">
        <v>1</v>
      </c>
      <c r="M346" s="10" t="s">
        <v>18</v>
      </c>
      <c r="N346" s="10">
        <v>0</v>
      </c>
      <c r="O346" s="11" t="s">
        <v>18</v>
      </c>
      <c r="P346" s="42">
        <v>0.25</v>
      </c>
    </row>
    <row r="347" spans="1:16" ht="15.75" customHeight="1" x14ac:dyDescent="0.2">
      <c r="A347" s="5" t="s">
        <v>34</v>
      </c>
      <c r="B347" s="37">
        <v>116</v>
      </c>
      <c r="C347" s="5">
        <v>1</v>
      </c>
      <c r="D347" s="5">
        <v>18</v>
      </c>
      <c r="E347" s="5" t="s">
        <v>139</v>
      </c>
      <c r="F347" s="21" t="s">
        <v>172</v>
      </c>
      <c r="G347" s="41">
        <v>6.4</v>
      </c>
      <c r="H347" s="11">
        <v>13.557</v>
      </c>
      <c r="I347" s="39">
        <v>73.629422103448249</v>
      </c>
      <c r="J347" s="10">
        <v>1</v>
      </c>
      <c r="K347" s="10" t="s">
        <v>18</v>
      </c>
      <c r="L347" s="42">
        <v>2.5</v>
      </c>
      <c r="M347" s="10" t="s">
        <v>18</v>
      </c>
      <c r="N347" s="10">
        <v>0</v>
      </c>
      <c r="O347" s="11" t="s">
        <v>18</v>
      </c>
      <c r="P347" s="42">
        <v>0.25</v>
      </c>
    </row>
    <row r="348" spans="1:16" ht="15.75" customHeight="1" x14ac:dyDescent="0.2">
      <c r="A348" s="5" t="s">
        <v>34</v>
      </c>
      <c r="B348" s="37">
        <v>213</v>
      </c>
      <c r="C348" s="5">
        <v>2</v>
      </c>
      <c r="D348" s="5">
        <v>18</v>
      </c>
      <c r="E348" s="5" t="s">
        <v>139</v>
      </c>
      <c r="F348" s="21" t="s">
        <v>172</v>
      </c>
      <c r="G348" s="41">
        <v>6.4</v>
      </c>
      <c r="H348" s="11">
        <v>13.244000000000002</v>
      </c>
      <c r="I348" s="39">
        <v>76.791881083743846</v>
      </c>
      <c r="J348" s="10">
        <v>2.2999999999999998</v>
      </c>
      <c r="K348" s="10" t="s">
        <v>18</v>
      </c>
      <c r="L348" s="42">
        <v>2.9</v>
      </c>
      <c r="M348" s="10" t="s">
        <v>18</v>
      </c>
      <c r="N348" s="10">
        <v>0</v>
      </c>
      <c r="O348" s="11" t="s">
        <v>18</v>
      </c>
      <c r="P348" s="42">
        <v>0</v>
      </c>
    </row>
    <row r="349" spans="1:16" ht="15.75" customHeight="1" x14ac:dyDescent="0.2">
      <c r="A349" s="5" t="s">
        <v>34</v>
      </c>
      <c r="B349" s="37">
        <v>301</v>
      </c>
      <c r="C349" s="5">
        <v>3</v>
      </c>
      <c r="D349" s="5">
        <v>18</v>
      </c>
      <c r="E349" s="5" t="s">
        <v>139</v>
      </c>
      <c r="F349" s="21" t="s">
        <v>172</v>
      </c>
      <c r="G349" s="41">
        <v>6.4</v>
      </c>
      <c r="H349" s="11">
        <v>14.1487</v>
      </c>
      <c r="I349" s="39">
        <v>75.888742984729063</v>
      </c>
      <c r="J349" s="10">
        <v>1.05</v>
      </c>
      <c r="K349" s="10" t="s">
        <v>18</v>
      </c>
      <c r="L349" s="42">
        <v>1.5</v>
      </c>
      <c r="M349" s="10" t="s">
        <v>18</v>
      </c>
      <c r="N349" s="10">
        <v>1</v>
      </c>
      <c r="O349" s="11" t="s">
        <v>18</v>
      </c>
      <c r="P349" s="42">
        <v>0.25</v>
      </c>
    </row>
    <row r="350" spans="1:16" ht="15.75" customHeight="1" x14ac:dyDescent="0.2">
      <c r="A350" s="5" t="s">
        <v>34</v>
      </c>
      <c r="B350" s="37">
        <v>414</v>
      </c>
      <c r="C350" s="5">
        <v>4</v>
      </c>
      <c r="D350" s="5">
        <v>18</v>
      </c>
      <c r="E350" s="5" t="s">
        <v>139</v>
      </c>
      <c r="F350" s="21" t="s">
        <v>172</v>
      </c>
      <c r="G350" s="41">
        <v>6.4</v>
      </c>
      <c r="H350" s="11">
        <v>14.352</v>
      </c>
      <c r="I350" s="39">
        <v>73.054368709359593</v>
      </c>
      <c r="J350" s="10">
        <v>1</v>
      </c>
      <c r="K350" s="10" t="s">
        <v>18</v>
      </c>
      <c r="L350" s="42">
        <v>3.65</v>
      </c>
      <c r="M350" s="10" t="s">
        <v>18</v>
      </c>
      <c r="N350" s="10">
        <v>1</v>
      </c>
      <c r="O350" s="11" t="s">
        <v>18</v>
      </c>
      <c r="P350" s="42">
        <v>0</v>
      </c>
    </row>
    <row r="351" spans="1:16" ht="15.75" customHeight="1" x14ac:dyDescent="0.2">
      <c r="A351" s="5" t="s">
        <v>34</v>
      </c>
      <c r="B351" s="37">
        <v>115</v>
      </c>
      <c r="C351" s="5">
        <v>1</v>
      </c>
      <c r="D351" s="5">
        <v>19</v>
      </c>
      <c r="E351" s="5" t="s">
        <v>140</v>
      </c>
      <c r="F351" s="21" t="s">
        <v>172</v>
      </c>
      <c r="G351" s="41" t="s">
        <v>174</v>
      </c>
      <c r="H351" s="11">
        <v>13.883099999999999</v>
      </c>
      <c r="I351" s="39">
        <v>74.172952613300495</v>
      </c>
      <c r="J351" s="10">
        <v>1.95</v>
      </c>
      <c r="K351" s="10" t="s">
        <v>18</v>
      </c>
      <c r="L351" s="42">
        <v>3.7</v>
      </c>
      <c r="M351" s="10" t="s">
        <v>18</v>
      </c>
      <c r="N351" s="10">
        <v>0</v>
      </c>
      <c r="O351" s="11" t="s">
        <v>18</v>
      </c>
      <c r="P351" s="42">
        <v>0</v>
      </c>
    </row>
    <row r="352" spans="1:16" ht="15.75" customHeight="1" x14ac:dyDescent="0.2">
      <c r="A352" s="5" t="s">
        <v>34</v>
      </c>
      <c r="B352" s="37">
        <v>211</v>
      </c>
      <c r="C352" s="5">
        <v>2</v>
      </c>
      <c r="D352" s="5">
        <v>19</v>
      </c>
      <c r="E352" s="5" t="s">
        <v>140</v>
      </c>
      <c r="F352" s="21" t="s">
        <v>172</v>
      </c>
      <c r="G352" s="41" t="s">
        <v>174</v>
      </c>
      <c r="H352" s="11">
        <v>13.633599999999999</v>
      </c>
      <c r="I352" s="39">
        <v>73.615656118226596</v>
      </c>
      <c r="J352" s="10">
        <v>1.5</v>
      </c>
      <c r="K352" s="10" t="s">
        <v>18</v>
      </c>
      <c r="L352" s="42">
        <v>2.25</v>
      </c>
      <c r="M352" s="10" t="s">
        <v>18</v>
      </c>
      <c r="N352" s="10">
        <v>0</v>
      </c>
      <c r="O352" s="11" t="s">
        <v>18</v>
      </c>
      <c r="P352" s="42">
        <v>0</v>
      </c>
    </row>
    <row r="353" spans="1:16" ht="15.75" customHeight="1" x14ac:dyDescent="0.2">
      <c r="A353" s="5" t="s">
        <v>34</v>
      </c>
      <c r="B353" s="37">
        <v>317</v>
      </c>
      <c r="C353" s="5">
        <v>3</v>
      </c>
      <c r="D353" s="5">
        <v>19</v>
      </c>
      <c r="E353" s="5" t="s">
        <v>140</v>
      </c>
      <c r="F353" s="21" t="s">
        <v>172</v>
      </c>
      <c r="G353" s="41" t="s">
        <v>174</v>
      </c>
      <c r="H353" s="11">
        <v>13.725199999999999</v>
      </c>
      <c r="I353" s="39">
        <v>66.800920143842376</v>
      </c>
      <c r="J353" s="10">
        <v>1.1000000000000001</v>
      </c>
      <c r="K353" s="10" t="s">
        <v>18</v>
      </c>
      <c r="L353" s="42">
        <v>1</v>
      </c>
      <c r="M353" s="10" t="s">
        <v>18</v>
      </c>
      <c r="N353" s="10">
        <v>0</v>
      </c>
      <c r="O353" s="11" t="s">
        <v>18</v>
      </c>
      <c r="P353" s="42">
        <v>0</v>
      </c>
    </row>
    <row r="354" spans="1:16" ht="15.75" customHeight="1" x14ac:dyDescent="0.2">
      <c r="A354" s="5" t="s">
        <v>34</v>
      </c>
      <c r="B354" s="37">
        <v>422</v>
      </c>
      <c r="C354" s="5">
        <v>4</v>
      </c>
      <c r="D354" s="5">
        <v>19</v>
      </c>
      <c r="E354" s="5" t="s">
        <v>140</v>
      </c>
      <c r="F354" s="21" t="s">
        <v>172</v>
      </c>
      <c r="G354" s="41" t="s">
        <v>174</v>
      </c>
      <c r="H354" s="11">
        <v>13.257</v>
      </c>
      <c r="I354" s="39">
        <v>69.335004546798032</v>
      </c>
      <c r="J354" s="10">
        <v>1.6</v>
      </c>
      <c r="K354" s="10" t="s">
        <v>18</v>
      </c>
      <c r="L354" s="42">
        <v>3.05</v>
      </c>
      <c r="M354" s="10" t="s">
        <v>18</v>
      </c>
      <c r="N354" s="10">
        <v>0</v>
      </c>
      <c r="O354" s="11" t="s">
        <v>18</v>
      </c>
      <c r="P354" s="42">
        <v>0</v>
      </c>
    </row>
    <row r="355" spans="1:16" ht="15.75" customHeight="1" x14ac:dyDescent="0.2">
      <c r="A355" s="5" t="s">
        <v>34</v>
      </c>
      <c r="B355" s="37">
        <v>110</v>
      </c>
      <c r="C355" s="5">
        <v>1</v>
      </c>
      <c r="D355" s="5">
        <v>20</v>
      </c>
      <c r="E355" s="5" t="s">
        <v>129</v>
      </c>
      <c r="F355" s="21" t="s">
        <v>130</v>
      </c>
      <c r="G355" s="41">
        <v>5</v>
      </c>
      <c r="H355" s="11">
        <v>13.8803</v>
      </c>
      <c r="I355" s="39">
        <v>64.165540024630531</v>
      </c>
      <c r="J355" s="10">
        <v>1.1000000000000001</v>
      </c>
      <c r="K355" s="10" t="s">
        <v>18</v>
      </c>
      <c r="L355" s="42">
        <v>6</v>
      </c>
      <c r="M355" s="10" t="s">
        <v>18</v>
      </c>
      <c r="N355" s="10">
        <v>1</v>
      </c>
      <c r="O355" s="11" t="s">
        <v>18</v>
      </c>
      <c r="P355" s="42">
        <v>0</v>
      </c>
    </row>
    <row r="356" spans="1:16" ht="15.75" customHeight="1" x14ac:dyDescent="0.2">
      <c r="A356" s="5" t="s">
        <v>34</v>
      </c>
      <c r="B356" s="37">
        <v>206</v>
      </c>
      <c r="C356" s="5">
        <v>2</v>
      </c>
      <c r="D356" s="5">
        <v>20</v>
      </c>
      <c r="E356" s="5" t="s">
        <v>129</v>
      </c>
      <c r="F356" s="21" t="s">
        <v>130</v>
      </c>
      <c r="G356" s="41">
        <v>5</v>
      </c>
      <c r="H356" s="11">
        <v>14.4572</v>
      </c>
      <c r="I356" s="39">
        <v>63.174832675862071</v>
      </c>
      <c r="J356" s="10">
        <v>1.7</v>
      </c>
      <c r="K356" s="10" t="s">
        <v>18</v>
      </c>
      <c r="L356" s="42">
        <v>3.5</v>
      </c>
      <c r="M356" s="10" t="s">
        <v>18</v>
      </c>
      <c r="N356" s="10">
        <v>0</v>
      </c>
      <c r="O356" s="11" t="s">
        <v>18</v>
      </c>
      <c r="P356" s="42">
        <v>0</v>
      </c>
    </row>
    <row r="357" spans="1:16" ht="15.75" customHeight="1" x14ac:dyDescent="0.2">
      <c r="A357" s="5" t="s">
        <v>34</v>
      </c>
      <c r="B357" s="37">
        <v>312</v>
      </c>
      <c r="C357" s="5">
        <v>3</v>
      </c>
      <c r="D357" s="5">
        <v>20</v>
      </c>
      <c r="E357" s="5" t="s">
        <v>129</v>
      </c>
      <c r="F357" s="21" t="s">
        <v>130</v>
      </c>
      <c r="G357" s="41">
        <v>5</v>
      </c>
      <c r="H357" s="11">
        <v>14.386600000000001</v>
      </c>
      <c r="I357" s="39">
        <v>71.340844912315276</v>
      </c>
      <c r="J357" s="10">
        <v>3.4</v>
      </c>
      <c r="K357" s="10" t="s">
        <v>18</v>
      </c>
      <c r="L357" s="42">
        <v>4.05</v>
      </c>
      <c r="M357" s="10" t="s">
        <v>18</v>
      </c>
      <c r="N357" s="10">
        <v>0</v>
      </c>
      <c r="O357" s="11" t="s">
        <v>18</v>
      </c>
      <c r="P357" s="42">
        <v>0</v>
      </c>
    </row>
    <row r="358" spans="1:16" ht="15.75" customHeight="1" x14ac:dyDescent="0.2">
      <c r="A358" s="5" t="s">
        <v>34</v>
      </c>
      <c r="B358" s="37">
        <v>416</v>
      </c>
      <c r="C358" s="5">
        <v>4</v>
      </c>
      <c r="D358" s="5">
        <v>20</v>
      </c>
      <c r="E358" s="5" t="s">
        <v>129</v>
      </c>
      <c r="F358" s="21" t="s">
        <v>130</v>
      </c>
      <c r="G358" s="41">
        <v>5</v>
      </c>
      <c r="H358" s="11">
        <v>13.858600000000001</v>
      </c>
      <c r="I358" s="39">
        <v>73.013111166502483</v>
      </c>
      <c r="J358" s="10">
        <v>1.55</v>
      </c>
      <c r="K358" s="10" t="s">
        <v>18</v>
      </c>
      <c r="L358" s="42">
        <v>3</v>
      </c>
      <c r="M358" s="10" t="s">
        <v>18</v>
      </c>
      <c r="N358" s="10">
        <v>0</v>
      </c>
      <c r="O358" s="11" t="s">
        <v>18</v>
      </c>
      <c r="P358" s="42">
        <v>0</v>
      </c>
    </row>
    <row r="359" spans="1:16" ht="15.75" customHeight="1" x14ac:dyDescent="0.2">
      <c r="A359" s="5" t="s">
        <v>34</v>
      </c>
      <c r="B359" s="37">
        <v>102</v>
      </c>
      <c r="C359" s="5">
        <v>1</v>
      </c>
      <c r="D359" s="5">
        <v>21</v>
      </c>
      <c r="E359" s="5" t="s">
        <v>146</v>
      </c>
      <c r="F359" s="21" t="s">
        <v>91</v>
      </c>
      <c r="G359" s="41">
        <v>10.5</v>
      </c>
      <c r="H359" s="11">
        <v>14.153</v>
      </c>
      <c r="I359" s="39">
        <v>76.805999935960571</v>
      </c>
      <c r="J359" s="10">
        <v>1.4210526315789473</v>
      </c>
      <c r="K359" s="10" t="s">
        <v>18</v>
      </c>
      <c r="L359" s="42">
        <v>6.5</v>
      </c>
      <c r="M359" s="10" t="s">
        <v>18</v>
      </c>
      <c r="N359" s="10">
        <v>0</v>
      </c>
      <c r="O359" s="11" t="s">
        <v>18</v>
      </c>
      <c r="P359" s="42">
        <v>0</v>
      </c>
    </row>
    <row r="360" spans="1:16" ht="15.75" customHeight="1" x14ac:dyDescent="0.2">
      <c r="A360" s="5" t="s">
        <v>34</v>
      </c>
      <c r="B360" s="37">
        <v>210</v>
      </c>
      <c r="C360" s="5">
        <v>2</v>
      </c>
      <c r="D360" s="5">
        <v>21</v>
      </c>
      <c r="E360" s="5" t="s">
        <v>146</v>
      </c>
      <c r="F360" s="21" t="s">
        <v>91</v>
      </c>
      <c r="G360" s="41">
        <v>10.5</v>
      </c>
      <c r="H360" s="11">
        <v>14.047000000000001</v>
      </c>
      <c r="I360" s="39">
        <v>72.136161103448273</v>
      </c>
      <c r="J360" s="10">
        <v>1.35</v>
      </c>
      <c r="K360" s="10" t="s">
        <v>18</v>
      </c>
      <c r="L360" s="42">
        <v>6.75</v>
      </c>
      <c r="M360" s="10" t="s">
        <v>18</v>
      </c>
      <c r="N360" s="10">
        <v>0</v>
      </c>
      <c r="O360" s="11" t="s">
        <v>18</v>
      </c>
      <c r="P360" s="42">
        <v>0</v>
      </c>
    </row>
    <row r="361" spans="1:16" ht="15.75" customHeight="1" x14ac:dyDescent="0.2">
      <c r="A361" s="5" t="s">
        <v>34</v>
      </c>
      <c r="B361" s="37">
        <v>310</v>
      </c>
      <c r="C361" s="5">
        <v>3</v>
      </c>
      <c r="D361" s="5">
        <v>21</v>
      </c>
      <c r="E361" s="5" t="s">
        <v>146</v>
      </c>
      <c r="F361" s="21" t="s">
        <v>91</v>
      </c>
      <c r="G361" s="41">
        <v>10.5</v>
      </c>
      <c r="H361" s="11">
        <v>14.4726</v>
      </c>
      <c r="I361" s="39">
        <v>68.873150765517238</v>
      </c>
      <c r="J361" s="10">
        <v>1.25</v>
      </c>
      <c r="K361" s="10" t="s">
        <v>18</v>
      </c>
      <c r="L361" s="42">
        <v>4</v>
      </c>
      <c r="M361" s="10" t="s">
        <v>18</v>
      </c>
      <c r="N361" s="10">
        <v>0</v>
      </c>
      <c r="O361" s="11" t="s">
        <v>18</v>
      </c>
      <c r="P361" s="42">
        <v>0</v>
      </c>
    </row>
    <row r="362" spans="1:16" ht="15.75" customHeight="1" x14ac:dyDescent="0.2">
      <c r="A362" s="5" t="s">
        <v>34</v>
      </c>
      <c r="B362" s="37">
        <v>402</v>
      </c>
      <c r="C362" s="5">
        <v>4</v>
      </c>
      <c r="D362" s="5">
        <v>21</v>
      </c>
      <c r="E362" s="5" t="s">
        <v>146</v>
      </c>
      <c r="F362" s="21" t="s">
        <v>91</v>
      </c>
      <c r="G362" s="41">
        <v>10.5</v>
      </c>
      <c r="H362" s="11">
        <v>14.774000000000001</v>
      </c>
      <c r="I362" s="39">
        <v>64.972859773399009</v>
      </c>
      <c r="J362" s="10">
        <v>1.5</v>
      </c>
      <c r="K362" s="10" t="s">
        <v>18</v>
      </c>
      <c r="L362" s="42">
        <v>2.75</v>
      </c>
      <c r="M362" s="10" t="s">
        <v>18</v>
      </c>
      <c r="N362" s="10">
        <v>0</v>
      </c>
      <c r="O362" s="11" t="s">
        <v>18</v>
      </c>
      <c r="P362" s="42">
        <v>0</v>
      </c>
    </row>
    <row r="363" spans="1:16" ht="15.75" customHeight="1" x14ac:dyDescent="0.2">
      <c r="A363" s="5" t="s">
        <v>34</v>
      </c>
      <c r="B363" s="37">
        <v>117</v>
      </c>
      <c r="C363" s="5">
        <v>1</v>
      </c>
      <c r="D363" s="5">
        <v>22</v>
      </c>
      <c r="E363" s="5" t="s">
        <v>131</v>
      </c>
      <c r="F363" s="21" t="s">
        <v>91</v>
      </c>
      <c r="G363" s="41">
        <v>14</v>
      </c>
      <c r="H363" s="11">
        <v>13.7597</v>
      </c>
      <c r="I363" s="39">
        <v>74.947493819704434</v>
      </c>
      <c r="J363" s="10">
        <v>2.85</v>
      </c>
      <c r="K363" s="10" t="s">
        <v>18</v>
      </c>
      <c r="L363" s="42">
        <v>0.75</v>
      </c>
      <c r="M363" s="10" t="s">
        <v>18</v>
      </c>
      <c r="N363" s="10">
        <v>0</v>
      </c>
      <c r="O363" s="11" t="s">
        <v>18</v>
      </c>
      <c r="P363" s="42">
        <v>0</v>
      </c>
    </row>
    <row r="364" spans="1:16" ht="15.75" customHeight="1" x14ac:dyDescent="0.2">
      <c r="A364" s="5" t="s">
        <v>34</v>
      </c>
      <c r="B364" s="37">
        <v>218</v>
      </c>
      <c r="C364" s="5">
        <v>2</v>
      </c>
      <c r="D364" s="5">
        <v>22</v>
      </c>
      <c r="E364" s="5" t="s">
        <v>131</v>
      </c>
      <c r="F364" s="21" t="s">
        <v>91</v>
      </c>
      <c r="G364" s="41">
        <v>14</v>
      </c>
      <c r="H364" s="11">
        <v>13.7773</v>
      </c>
      <c r="I364" s="39">
        <v>72.002750377832527</v>
      </c>
      <c r="J364" s="10">
        <v>2.15</v>
      </c>
      <c r="K364" s="10" t="s">
        <v>18</v>
      </c>
      <c r="L364" s="42">
        <v>3.25</v>
      </c>
      <c r="M364" s="10" t="s">
        <v>18</v>
      </c>
      <c r="N364" s="10">
        <v>0</v>
      </c>
      <c r="O364" s="11" t="s">
        <v>18</v>
      </c>
      <c r="P364" s="42">
        <v>0</v>
      </c>
    </row>
    <row r="365" spans="1:16" ht="15.75" customHeight="1" x14ac:dyDescent="0.2">
      <c r="A365" s="5" t="s">
        <v>34</v>
      </c>
      <c r="B365" s="37">
        <v>303</v>
      </c>
      <c r="C365" s="5">
        <v>3</v>
      </c>
      <c r="D365" s="5">
        <v>22</v>
      </c>
      <c r="E365" s="5" t="s">
        <v>131</v>
      </c>
      <c r="F365" s="21" t="s">
        <v>91</v>
      </c>
      <c r="G365" s="41">
        <v>14</v>
      </c>
      <c r="H365" s="11">
        <v>14.361799999999999</v>
      </c>
      <c r="I365" s="39">
        <v>73.709600279802942</v>
      </c>
      <c r="J365" s="10">
        <v>1.55</v>
      </c>
      <c r="K365" s="10" t="s">
        <v>18</v>
      </c>
      <c r="L365" s="42">
        <v>1.55</v>
      </c>
      <c r="M365" s="10" t="s">
        <v>18</v>
      </c>
      <c r="N365" s="10">
        <v>2</v>
      </c>
      <c r="O365" s="11" t="s">
        <v>18</v>
      </c>
      <c r="P365" s="42">
        <v>0</v>
      </c>
    </row>
    <row r="366" spans="1:16" ht="15.75" customHeight="1" x14ac:dyDescent="0.2">
      <c r="A366" s="5" t="s">
        <v>34</v>
      </c>
      <c r="B366" s="37">
        <v>407</v>
      </c>
      <c r="C366" s="5">
        <v>4</v>
      </c>
      <c r="D366" s="5">
        <v>22</v>
      </c>
      <c r="E366" s="5" t="s">
        <v>131</v>
      </c>
      <c r="F366" s="21" t="s">
        <v>91</v>
      </c>
      <c r="G366" s="41">
        <v>14</v>
      </c>
      <c r="H366" s="11">
        <v>14.710799999999999</v>
      </c>
      <c r="I366" s="39">
        <v>70.053943988177323</v>
      </c>
      <c r="J366" s="10">
        <v>1.8</v>
      </c>
      <c r="K366" s="10" t="s">
        <v>18</v>
      </c>
      <c r="L366" s="42">
        <v>3.25</v>
      </c>
      <c r="M366" s="10" t="s">
        <v>18</v>
      </c>
      <c r="N366" s="10">
        <v>0</v>
      </c>
      <c r="O366" s="11" t="s">
        <v>18</v>
      </c>
      <c r="P366" s="42">
        <v>0</v>
      </c>
    </row>
    <row r="367" spans="1:16" ht="15.75" customHeight="1" x14ac:dyDescent="0.2">
      <c r="A367" s="5" t="s">
        <v>33</v>
      </c>
      <c r="B367" s="37">
        <v>112</v>
      </c>
      <c r="C367" s="5">
        <v>1</v>
      </c>
      <c r="D367" s="5">
        <v>1</v>
      </c>
      <c r="E367" s="21" t="s">
        <v>99</v>
      </c>
      <c r="F367" s="21" t="s">
        <v>30</v>
      </c>
      <c r="G367" s="38" t="s">
        <v>29</v>
      </c>
      <c r="H367" s="11">
        <v>12.1</v>
      </c>
      <c r="I367" s="39">
        <v>53.965403940886709</v>
      </c>
      <c r="J367" s="42">
        <v>1.3</v>
      </c>
      <c r="K367" s="10" t="s">
        <v>18</v>
      </c>
      <c r="L367" s="10">
        <v>12</v>
      </c>
      <c r="M367" s="10" t="s">
        <v>18</v>
      </c>
      <c r="N367" s="10">
        <v>0</v>
      </c>
      <c r="O367" s="11">
        <v>30.555555555555557</v>
      </c>
      <c r="P367" s="10" t="s">
        <v>18</v>
      </c>
    </row>
    <row r="368" spans="1:16" ht="15.75" customHeight="1" x14ac:dyDescent="0.2">
      <c r="A368" s="5" t="s">
        <v>33</v>
      </c>
      <c r="B368" s="37">
        <v>203</v>
      </c>
      <c r="C368" s="5">
        <v>2</v>
      </c>
      <c r="D368" s="5">
        <v>1</v>
      </c>
      <c r="E368" s="21" t="s">
        <v>99</v>
      </c>
      <c r="F368" s="21" t="s">
        <v>30</v>
      </c>
      <c r="G368" s="38" t="s">
        <v>29</v>
      </c>
      <c r="H368" s="11">
        <v>12.2</v>
      </c>
      <c r="I368" s="39">
        <v>54.950689655172404</v>
      </c>
      <c r="J368" s="42">
        <v>2.2999999999999998</v>
      </c>
      <c r="K368" s="10" t="s">
        <v>18</v>
      </c>
      <c r="L368" s="10">
        <v>24</v>
      </c>
      <c r="M368" s="10" t="s">
        <v>18</v>
      </c>
      <c r="N368" s="10">
        <v>0</v>
      </c>
      <c r="O368" s="11">
        <v>2.2222222222222223</v>
      </c>
      <c r="P368" s="10" t="s">
        <v>18</v>
      </c>
    </row>
    <row r="369" spans="1:16" ht="15.75" customHeight="1" x14ac:dyDescent="0.2">
      <c r="A369" s="5" t="s">
        <v>33</v>
      </c>
      <c r="B369" s="37">
        <v>314</v>
      </c>
      <c r="C369" s="5">
        <v>3</v>
      </c>
      <c r="D369" s="5">
        <v>1</v>
      </c>
      <c r="E369" s="21" t="s">
        <v>99</v>
      </c>
      <c r="F369" s="21" t="s">
        <v>30</v>
      </c>
      <c r="G369" s="38" t="s">
        <v>29</v>
      </c>
      <c r="H369" s="11">
        <v>12.2</v>
      </c>
      <c r="I369" s="39">
        <v>60.707428571428565</v>
      </c>
      <c r="J369" s="42">
        <v>5.3</v>
      </c>
      <c r="K369" s="10" t="s">
        <v>18</v>
      </c>
      <c r="L369" s="10">
        <v>35.200000000000003</v>
      </c>
      <c r="M369" s="10" t="s">
        <v>18</v>
      </c>
      <c r="N369" s="10">
        <v>1</v>
      </c>
      <c r="O369" s="11">
        <v>0</v>
      </c>
      <c r="P369" s="10" t="s">
        <v>18</v>
      </c>
    </row>
    <row r="370" spans="1:16" ht="15.75" customHeight="1" x14ac:dyDescent="0.2">
      <c r="A370" s="5" t="s">
        <v>33</v>
      </c>
      <c r="B370" s="37">
        <v>420</v>
      </c>
      <c r="C370" s="5">
        <v>4</v>
      </c>
      <c r="D370" s="5">
        <v>1</v>
      </c>
      <c r="E370" s="21" t="s">
        <v>99</v>
      </c>
      <c r="F370" s="21" t="s">
        <v>30</v>
      </c>
      <c r="G370" s="38" t="s">
        <v>29</v>
      </c>
      <c r="H370" s="11">
        <v>12</v>
      </c>
      <c r="I370" s="39">
        <v>59.272118226601002</v>
      </c>
      <c r="J370" s="42">
        <v>2</v>
      </c>
      <c r="K370" s="10" t="s">
        <v>18</v>
      </c>
      <c r="L370" s="10">
        <v>12.3</v>
      </c>
      <c r="M370" s="10" t="s">
        <v>18</v>
      </c>
      <c r="N370" s="10">
        <v>2</v>
      </c>
      <c r="O370" s="11">
        <v>0</v>
      </c>
      <c r="P370" s="10" t="s">
        <v>18</v>
      </c>
    </row>
    <row r="371" spans="1:16" ht="15.75" customHeight="1" x14ac:dyDescent="0.2">
      <c r="A371" s="5" t="s">
        <v>33</v>
      </c>
      <c r="B371" s="37">
        <v>110</v>
      </c>
      <c r="C371" s="5">
        <v>1</v>
      </c>
      <c r="D371" s="5">
        <v>2</v>
      </c>
      <c r="E371" s="27" t="s">
        <v>109</v>
      </c>
      <c r="F371" s="27" t="s">
        <v>32</v>
      </c>
      <c r="G371" s="40">
        <v>4</v>
      </c>
      <c r="H371" s="11">
        <v>12.2</v>
      </c>
      <c r="I371" s="39">
        <v>52.333990147783261</v>
      </c>
      <c r="J371" s="42">
        <v>0.4</v>
      </c>
      <c r="K371" s="10" t="s">
        <v>18</v>
      </c>
      <c r="L371" s="10">
        <v>17.5</v>
      </c>
      <c r="M371" s="10" t="s">
        <v>18</v>
      </c>
      <c r="N371" s="10">
        <v>0</v>
      </c>
      <c r="O371" s="11">
        <v>33.333333333333336</v>
      </c>
      <c r="P371" s="10" t="s">
        <v>18</v>
      </c>
    </row>
    <row r="372" spans="1:16" ht="15.75" customHeight="1" x14ac:dyDescent="0.2">
      <c r="A372" s="5" t="s">
        <v>33</v>
      </c>
      <c r="B372" s="37">
        <v>215</v>
      </c>
      <c r="C372" s="5">
        <v>2</v>
      </c>
      <c r="D372" s="5">
        <v>2</v>
      </c>
      <c r="E372" s="27" t="s">
        <v>109</v>
      </c>
      <c r="F372" s="27" t="s">
        <v>32</v>
      </c>
      <c r="G372" s="40">
        <v>4</v>
      </c>
      <c r="H372" s="11">
        <v>12.2</v>
      </c>
      <c r="I372" s="39">
        <v>55.997369458128077</v>
      </c>
      <c r="J372" s="42">
        <v>0.4</v>
      </c>
      <c r="K372" s="10" t="s">
        <v>18</v>
      </c>
      <c r="L372" s="10">
        <v>9.5</v>
      </c>
      <c r="M372" s="10" t="s">
        <v>18</v>
      </c>
      <c r="N372" s="10">
        <v>2</v>
      </c>
      <c r="O372" s="11">
        <v>11.111111111111111</v>
      </c>
      <c r="P372" s="10" t="s">
        <v>18</v>
      </c>
    </row>
    <row r="373" spans="1:16" ht="15.75" customHeight="1" x14ac:dyDescent="0.2">
      <c r="A373" s="5" t="s">
        <v>33</v>
      </c>
      <c r="B373" s="37">
        <v>323</v>
      </c>
      <c r="C373" s="5">
        <v>3</v>
      </c>
      <c r="D373" s="5">
        <v>2</v>
      </c>
      <c r="E373" s="27" t="s">
        <v>109</v>
      </c>
      <c r="F373" s="27" t="s">
        <v>32</v>
      </c>
      <c r="G373" s="40">
        <v>4</v>
      </c>
      <c r="H373" s="11">
        <v>12.1</v>
      </c>
      <c r="I373" s="39">
        <v>61.8244433497537</v>
      </c>
      <c r="J373" s="42">
        <v>1.3</v>
      </c>
      <c r="K373" s="10" t="s">
        <v>18</v>
      </c>
      <c r="L373" s="10">
        <v>24.3</v>
      </c>
      <c r="M373" s="10" t="s">
        <v>18</v>
      </c>
      <c r="N373" s="10">
        <v>0</v>
      </c>
      <c r="O373" s="11">
        <v>0</v>
      </c>
      <c r="P373" s="10" t="s">
        <v>18</v>
      </c>
    </row>
    <row r="374" spans="1:16" ht="15.75" customHeight="1" x14ac:dyDescent="0.2">
      <c r="A374" s="5" t="s">
        <v>33</v>
      </c>
      <c r="B374" s="37">
        <v>412</v>
      </c>
      <c r="C374" s="5">
        <v>4</v>
      </c>
      <c r="D374" s="5">
        <v>2</v>
      </c>
      <c r="E374" s="27" t="s">
        <v>109</v>
      </c>
      <c r="F374" s="27" t="s">
        <v>32</v>
      </c>
      <c r="G374" s="40">
        <v>4</v>
      </c>
      <c r="H374" s="11">
        <v>12.5</v>
      </c>
      <c r="I374" s="39">
        <v>68.844827586206904</v>
      </c>
      <c r="J374" s="42">
        <v>0</v>
      </c>
      <c r="K374" s="10" t="s">
        <v>18</v>
      </c>
      <c r="L374" s="10">
        <v>2.2999999999999998</v>
      </c>
      <c r="M374" s="10" t="s">
        <v>18</v>
      </c>
      <c r="N374" s="10">
        <v>2</v>
      </c>
      <c r="O374" s="11">
        <v>0</v>
      </c>
      <c r="P374" s="10" t="s">
        <v>18</v>
      </c>
    </row>
    <row r="375" spans="1:16" ht="15.75" customHeight="1" x14ac:dyDescent="0.2">
      <c r="A375" s="5" t="s">
        <v>33</v>
      </c>
      <c r="B375" s="37">
        <v>122</v>
      </c>
      <c r="C375" s="5">
        <v>1</v>
      </c>
      <c r="D375" s="5">
        <v>3</v>
      </c>
      <c r="E375" s="27" t="s">
        <v>115</v>
      </c>
      <c r="F375" s="27" t="s">
        <v>32</v>
      </c>
      <c r="G375" s="40" t="s">
        <v>156</v>
      </c>
      <c r="H375" s="11">
        <v>12</v>
      </c>
      <c r="I375" s="39">
        <v>61.370246305418718</v>
      </c>
      <c r="J375" s="42">
        <v>0.3</v>
      </c>
      <c r="K375" s="10" t="s">
        <v>18</v>
      </c>
      <c r="L375" s="10">
        <v>12.4</v>
      </c>
      <c r="M375" s="10" t="s">
        <v>18</v>
      </c>
      <c r="N375" s="10">
        <v>1</v>
      </c>
      <c r="O375" s="11">
        <v>0</v>
      </c>
      <c r="P375" s="10" t="s">
        <v>18</v>
      </c>
    </row>
    <row r="376" spans="1:16" ht="15.75" customHeight="1" x14ac:dyDescent="0.2">
      <c r="A376" s="5" t="s">
        <v>33</v>
      </c>
      <c r="B376" s="37">
        <v>219</v>
      </c>
      <c r="C376" s="5">
        <v>2</v>
      </c>
      <c r="D376" s="5">
        <v>3</v>
      </c>
      <c r="E376" s="27" t="s">
        <v>115</v>
      </c>
      <c r="F376" s="27" t="s">
        <v>32</v>
      </c>
      <c r="G376" s="40" t="s">
        <v>156</v>
      </c>
      <c r="H376" s="11">
        <v>12.1</v>
      </c>
      <c r="I376" s="39">
        <v>60.77657142857143</v>
      </c>
      <c r="J376" s="42">
        <v>0.3</v>
      </c>
      <c r="K376" s="10" t="s">
        <v>18</v>
      </c>
      <c r="L376" s="10">
        <v>5.5</v>
      </c>
      <c r="M376" s="10" t="s">
        <v>18</v>
      </c>
      <c r="N376" s="10">
        <v>0</v>
      </c>
      <c r="O376" s="11">
        <v>0</v>
      </c>
      <c r="P376" s="10" t="s">
        <v>18</v>
      </c>
    </row>
    <row r="377" spans="1:16" ht="15.75" customHeight="1" x14ac:dyDescent="0.2">
      <c r="A377" s="5" t="s">
        <v>33</v>
      </c>
      <c r="B377" s="37">
        <v>304</v>
      </c>
      <c r="C377" s="5">
        <v>3</v>
      </c>
      <c r="D377" s="5">
        <v>3</v>
      </c>
      <c r="E377" s="27" t="s">
        <v>115</v>
      </c>
      <c r="F377" s="27" t="s">
        <v>32</v>
      </c>
      <c r="G377" s="40" t="s">
        <v>156</v>
      </c>
      <c r="H377" s="11">
        <v>12.5</v>
      </c>
      <c r="I377" s="39">
        <v>57.892241379310342</v>
      </c>
      <c r="J377" s="42">
        <v>0.7</v>
      </c>
      <c r="K377" s="10" t="s">
        <v>18</v>
      </c>
      <c r="L377" s="10">
        <v>23</v>
      </c>
      <c r="M377" s="10" t="s">
        <v>18</v>
      </c>
      <c r="N377" s="10">
        <v>0</v>
      </c>
      <c r="O377" s="11">
        <v>0</v>
      </c>
      <c r="P377" s="10" t="s">
        <v>18</v>
      </c>
    </row>
    <row r="378" spans="1:16" ht="15.75" customHeight="1" x14ac:dyDescent="0.2">
      <c r="A378" s="5" t="s">
        <v>33</v>
      </c>
      <c r="B378" s="37">
        <v>401</v>
      </c>
      <c r="C378" s="5">
        <v>4</v>
      </c>
      <c r="D378" s="5">
        <v>3</v>
      </c>
      <c r="E378" s="27" t="s">
        <v>115</v>
      </c>
      <c r="F378" s="27" t="s">
        <v>32</v>
      </c>
      <c r="G378" s="40" t="s">
        <v>156</v>
      </c>
      <c r="H378" s="11">
        <v>12.4</v>
      </c>
      <c r="I378" s="39">
        <v>53.259073891625604</v>
      </c>
      <c r="J378" s="42">
        <v>1.4</v>
      </c>
      <c r="K378" s="10" t="s">
        <v>18</v>
      </c>
      <c r="L378" s="10">
        <v>8.4</v>
      </c>
      <c r="M378" s="10" t="s">
        <v>18</v>
      </c>
      <c r="N378" s="10">
        <v>0</v>
      </c>
      <c r="O378" s="11">
        <v>3.3333333333333335</v>
      </c>
      <c r="P378" s="10" t="s">
        <v>18</v>
      </c>
    </row>
    <row r="379" spans="1:16" ht="15.75" customHeight="1" x14ac:dyDescent="0.2">
      <c r="A379" s="5" t="s">
        <v>33</v>
      </c>
      <c r="B379" s="37">
        <v>107</v>
      </c>
      <c r="C379" s="5">
        <v>1</v>
      </c>
      <c r="D379" s="5">
        <v>4</v>
      </c>
      <c r="E379" s="21" t="s">
        <v>157</v>
      </c>
      <c r="F379" s="27" t="s">
        <v>32</v>
      </c>
      <c r="G379" s="41" t="s">
        <v>158</v>
      </c>
      <c r="H379" s="11">
        <v>12.4</v>
      </c>
      <c r="I379" s="39">
        <v>64.746325123152701</v>
      </c>
      <c r="J379" s="42">
        <v>2.2999999999999998</v>
      </c>
      <c r="K379" s="10" t="s">
        <v>18</v>
      </c>
      <c r="L379" s="10">
        <v>6.5</v>
      </c>
      <c r="M379" s="10" t="s">
        <v>18</v>
      </c>
      <c r="N379" s="10">
        <v>1</v>
      </c>
      <c r="O379" s="11">
        <v>0</v>
      </c>
      <c r="P379" s="10" t="s">
        <v>18</v>
      </c>
    </row>
    <row r="380" spans="1:16" ht="15.75" customHeight="1" x14ac:dyDescent="0.2">
      <c r="A380" s="5" t="s">
        <v>33</v>
      </c>
      <c r="B380" s="37">
        <v>213</v>
      </c>
      <c r="C380" s="5">
        <v>2</v>
      </c>
      <c r="D380" s="5">
        <v>4</v>
      </c>
      <c r="E380" s="21" t="s">
        <v>157</v>
      </c>
      <c r="F380" s="27" t="s">
        <v>32</v>
      </c>
      <c r="G380" s="41" t="s">
        <v>158</v>
      </c>
      <c r="H380" s="11">
        <v>12.3</v>
      </c>
      <c r="I380" s="39">
        <v>49.660665024630539</v>
      </c>
      <c r="J380" s="42">
        <v>0.4</v>
      </c>
      <c r="K380" s="10" t="s">
        <v>18</v>
      </c>
      <c r="L380" s="10">
        <v>29.5</v>
      </c>
      <c r="M380" s="10" t="s">
        <v>18</v>
      </c>
      <c r="N380" s="10">
        <v>2</v>
      </c>
      <c r="O380" s="11">
        <v>22.222222222222221</v>
      </c>
      <c r="P380" s="10" t="s">
        <v>18</v>
      </c>
    </row>
    <row r="381" spans="1:16" ht="15.75" customHeight="1" x14ac:dyDescent="0.2">
      <c r="A381" s="5" t="s">
        <v>33</v>
      </c>
      <c r="B381" s="37">
        <v>320</v>
      </c>
      <c r="C381" s="5">
        <v>3</v>
      </c>
      <c r="D381" s="5">
        <v>4</v>
      </c>
      <c r="E381" s="21" t="s">
        <v>157</v>
      </c>
      <c r="F381" s="27" t="s">
        <v>32</v>
      </c>
      <c r="G381" s="41" t="s">
        <v>158</v>
      </c>
      <c r="H381" s="11">
        <v>12.2</v>
      </c>
      <c r="I381" s="39">
        <v>65.417487684729068</v>
      </c>
      <c r="J381" s="42">
        <v>1.1000000000000001</v>
      </c>
      <c r="K381" s="10" t="s">
        <v>18</v>
      </c>
      <c r="L381" s="10">
        <v>15.5</v>
      </c>
      <c r="M381" s="10" t="s">
        <v>18</v>
      </c>
      <c r="N381" s="10">
        <v>1</v>
      </c>
      <c r="O381" s="11">
        <v>0</v>
      </c>
      <c r="P381" s="10" t="s">
        <v>18</v>
      </c>
    </row>
    <row r="382" spans="1:16" ht="15.75" customHeight="1" x14ac:dyDescent="0.2">
      <c r="A382" s="5" t="s">
        <v>33</v>
      </c>
      <c r="B382" s="37">
        <v>425</v>
      </c>
      <c r="C382" s="5">
        <v>4</v>
      </c>
      <c r="D382" s="5">
        <v>4</v>
      </c>
      <c r="E382" s="21" t="s">
        <v>157</v>
      </c>
      <c r="F382" s="27" t="s">
        <v>32</v>
      </c>
      <c r="G382" s="41" t="s">
        <v>158</v>
      </c>
      <c r="H382" s="11">
        <v>12.1</v>
      </c>
      <c r="I382" s="39">
        <v>68.635610837438421</v>
      </c>
      <c r="J382" s="42">
        <v>0.3</v>
      </c>
      <c r="K382" s="10" t="s">
        <v>18</v>
      </c>
      <c r="L382" s="10">
        <v>9.1</v>
      </c>
      <c r="M382" s="10" t="s">
        <v>18</v>
      </c>
      <c r="N382" s="10">
        <v>3</v>
      </c>
      <c r="O382" s="11">
        <v>0</v>
      </c>
      <c r="P382" s="10" t="s">
        <v>18</v>
      </c>
    </row>
    <row r="383" spans="1:16" ht="15.75" customHeight="1" x14ac:dyDescent="0.2">
      <c r="A383" s="5" t="s">
        <v>33</v>
      </c>
      <c r="B383" s="37">
        <v>124</v>
      </c>
      <c r="C383" s="5">
        <v>1</v>
      </c>
      <c r="D383" s="5">
        <v>5</v>
      </c>
      <c r="E383" s="21" t="s">
        <v>110</v>
      </c>
      <c r="F383" s="27" t="s">
        <v>32</v>
      </c>
      <c r="G383" s="41">
        <v>3.8</v>
      </c>
      <c r="H383" s="11">
        <v>12</v>
      </c>
      <c r="I383" s="39">
        <v>59.796650246305411</v>
      </c>
      <c r="J383" s="42">
        <v>2.4</v>
      </c>
      <c r="K383" s="10" t="s">
        <v>18</v>
      </c>
      <c r="L383" s="10">
        <v>13.2</v>
      </c>
      <c r="M383" s="10" t="s">
        <v>18</v>
      </c>
      <c r="N383" s="10">
        <v>2</v>
      </c>
      <c r="O383" s="11">
        <v>0</v>
      </c>
      <c r="P383" s="10" t="s">
        <v>18</v>
      </c>
    </row>
    <row r="384" spans="1:16" ht="15.75" customHeight="1" x14ac:dyDescent="0.2">
      <c r="A384" s="5" t="s">
        <v>33</v>
      </c>
      <c r="B384" s="37">
        <v>205</v>
      </c>
      <c r="C384" s="5">
        <v>2</v>
      </c>
      <c r="D384" s="5">
        <v>5</v>
      </c>
      <c r="E384" s="21" t="s">
        <v>110</v>
      </c>
      <c r="F384" s="27" t="s">
        <v>32</v>
      </c>
      <c r="G384" s="41">
        <v>3.8</v>
      </c>
      <c r="H384" s="11">
        <v>12.1</v>
      </c>
      <c r="I384" s="39">
        <v>49.773916256157641</v>
      </c>
      <c r="J384" s="42">
        <v>1.8</v>
      </c>
      <c r="K384" s="10" t="s">
        <v>18</v>
      </c>
      <c r="L384" s="10">
        <v>10.5</v>
      </c>
      <c r="M384" s="10" t="s">
        <v>18</v>
      </c>
      <c r="N384" s="10">
        <v>2</v>
      </c>
      <c r="O384" s="11">
        <v>44.444444444444443</v>
      </c>
      <c r="P384" s="10" t="s">
        <v>18</v>
      </c>
    </row>
    <row r="385" spans="1:16" ht="15.75" customHeight="1" x14ac:dyDescent="0.2">
      <c r="A385" s="5" t="s">
        <v>33</v>
      </c>
      <c r="B385" s="37">
        <v>307</v>
      </c>
      <c r="C385" s="5">
        <v>3</v>
      </c>
      <c r="D385" s="5">
        <v>5</v>
      </c>
      <c r="E385" s="21" t="s">
        <v>110</v>
      </c>
      <c r="F385" s="27" t="s">
        <v>32</v>
      </c>
      <c r="G385" s="41">
        <v>3.8</v>
      </c>
      <c r="H385" s="11">
        <v>12.3</v>
      </c>
      <c r="I385" s="39">
        <v>61.683773399014775</v>
      </c>
      <c r="J385" s="42">
        <v>1.4</v>
      </c>
      <c r="K385" s="10" t="s">
        <v>18</v>
      </c>
      <c r="L385" s="10">
        <v>11.9</v>
      </c>
      <c r="M385" s="10" t="s">
        <v>18</v>
      </c>
      <c r="N385" s="10">
        <v>0</v>
      </c>
      <c r="O385" s="11">
        <v>0</v>
      </c>
      <c r="P385" s="10" t="s">
        <v>18</v>
      </c>
    </row>
    <row r="386" spans="1:16" ht="15.75" customHeight="1" x14ac:dyDescent="0.2">
      <c r="A386" s="5" t="s">
        <v>33</v>
      </c>
      <c r="B386" s="37">
        <v>405</v>
      </c>
      <c r="C386" s="5">
        <v>4</v>
      </c>
      <c r="D386" s="5">
        <v>5</v>
      </c>
      <c r="E386" s="21" t="s">
        <v>110</v>
      </c>
      <c r="F386" s="27" t="s">
        <v>32</v>
      </c>
      <c r="G386" s="41">
        <v>3.8</v>
      </c>
      <c r="H386" s="11">
        <v>12.6</v>
      </c>
      <c r="I386" s="39">
        <v>58.867990147783253</v>
      </c>
      <c r="J386" s="42">
        <v>2.5</v>
      </c>
      <c r="K386" s="10" t="s">
        <v>18</v>
      </c>
      <c r="L386" s="10">
        <v>12</v>
      </c>
      <c r="M386" s="10" t="s">
        <v>18</v>
      </c>
      <c r="N386" s="10">
        <v>1</v>
      </c>
      <c r="O386" s="11">
        <v>0</v>
      </c>
      <c r="P386" s="10" t="s">
        <v>18</v>
      </c>
    </row>
    <row r="387" spans="1:16" ht="15.75" customHeight="1" x14ac:dyDescent="0.2">
      <c r="A387" s="5" t="s">
        <v>33</v>
      </c>
      <c r="B387" s="37">
        <v>125</v>
      </c>
      <c r="C387" s="5">
        <v>1</v>
      </c>
      <c r="D387" s="5">
        <v>6</v>
      </c>
      <c r="E387" s="21" t="s">
        <v>16</v>
      </c>
      <c r="F387" s="21" t="s">
        <v>44</v>
      </c>
      <c r="G387" s="41">
        <v>4</v>
      </c>
      <c r="H387" s="11">
        <v>12.2</v>
      </c>
      <c r="I387" s="39">
        <v>66.987507389162545</v>
      </c>
      <c r="J387" s="42">
        <v>0</v>
      </c>
      <c r="K387" s="10" t="s">
        <v>18</v>
      </c>
      <c r="L387" s="10">
        <v>10.5</v>
      </c>
      <c r="M387" s="10" t="s">
        <v>18</v>
      </c>
      <c r="N387" s="10">
        <v>0</v>
      </c>
      <c r="O387" s="11">
        <v>15.555555555555555</v>
      </c>
      <c r="P387" s="10" t="s">
        <v>18</v>
      </c>
    </row>
    <row r="388" spans="1:16" ht="15.75" customHeight="1" x14ac:dyDescent="0.2">
      <c r="A388" s="5" t="s">
        <v>33</v>
      </c>
      <c r="B388" s="37">
        <v>220</v>
      </c>
      <c r="C388" s="5">
        <v>2</v>
      </c>
      <c r="D388" s="5">
        <v>6</v>
      </c>
      <c r="E388" s="21" t="s">
        <v>16</v>
      </c>
      <c r="F388" s="21" t="s">
        <v>44</v>
      </c>
      <c r="G388" s="41">
        <v>4</v>
      </c>
      <c r="H388" s="11">
        <v>12.2</v>
      </c>
      <c r="I388" s="39">
        <v>62.277448275862064</v>
      </c>
      <c r="J388" s="42">
        <v>1</v>
      </c>
      <c r="K388" s="10" t="s">
        <v>18</v>
      </c>
      <c r="L388" s="10">
        <v>11.5</v>
      </c>
      <c r="M388" s="10" t="s">
        <v>18</v>
      </c>
      <c r="N388" s="10">
        <v>0</v>
      </c>
      <c r="O388" s="11">
        <v>1</v>
      </c>
      <c r="P388" s="10" t="s">
        <v>18</v>
      </c>
    </row>
    <row r="389" spans="1:16" ht="15.75" customHeight="1" x14ac:dyDescent="0.2">
      <c r="A389" s="5" t="s">
        <v>33</v>
      </c>
      <c r="B389" s="37">
        <v>305</v>
      </c>
      <c r="C389" s="5">
        <v>3</v>
      </c>
      <c r="D389" s="5">
        <v>6</v>
      </c>
      <c r="E389" s="21" t="s">
        <v>16</v>
      </c>
      <c r="F389" s="21" t="s">
        <v>44</v>
      </c>
      <c r="G389" s="41">
        <v>4</v>
      </c>
      <c r="H389" s="11">
        <v>12.5</v>
      </c>
      <c r="I389" s="39">
        <v>57.892241379310342</v>
      </c>
      <c r="J389" s="42">
        <v>1.9</v>
      </c>
      <c r="K389" s="10" t="s">
        <v>18</v>
      </c>
      <c r="L389" s="10">
        <v>38.299999999999997</v>
      </c>
      <c r="M389" s="10" t="s">
        <v>18</v>
      </c>
      <c r="N389" s="10">
        <v>0</v>
      </c>
      <c r="O389" s="11">
        <v>6.666666666666667</v>
      </c>
      <c r="P389" s="10" t="s">
        <v>18</v>
      </c>
    </row>
    <row r="390" spans="1:16" ht="15.75" customHeight="1" x14ac:dyDescent="0.2">
      <c r="A390" s="5" t="s">
        <v>33</v>
      </c>
      <c r="B390" s="37">
        <v>407</v>
      </c>
      <c r="C390" s="5">
        <v>4</v>
      </c>
      <c r="D390" s="5">
        <v>6</v>
      </c>
      <c r="E390" s="21" t="s">
        <v>16</v>
      </c>
      <c r="F390" s="21" t="s">
        <v>44</v>
      </c>
      <c r="G390" s="41">
        <v>4</v>
      </c>
      <c r="H390" s="11">
        <v>12.5</v>
      </c>
      <c r="I390" s="39">
        <v>60.5</v>
      </c>
      <c r="J390" s="42">
        <v>0.9</v>
      </c>
      <c r="K390" s="10" t="s">
        <v>18</v>
      </c>
      <c r="L390" s="10">
        <v>3.2</v>
      </c>
      <c r="M390" s="10" t="s">
        <v>18</v>
      </c>
      <c r="N390" s="10">
        <v>0</v>
      </c>
      <c r="O390" s="11">
        <v>0</v>
      </c>
      <c r="P390" s="10" t="s">
        <v>18</v>
      </c>
    </row>
    <row r="391" spans="1:16" ht="15.75" customHeight="1" x14ac:dyDescent="0.2">
      <c r="A391" s="5" t="s">
        <v>33</v>
      </c>
      <c r="B391" s="37">
        <v>120</v>
      </c>
      <c r="C391" s="5">
        <v>1</v>
      </c>
      <c r="D391" s="5">
        <v>7</v>
      </c>
      <c r="E391" s="21" t="s">
        <v>127</v>
      </c>
      <c r="F391" s="21" t="s">
        <v>44</v>
      </c>
      <c r="G391" s="41" t="s">
        <v>159</v>
      </c>
      <c r="H391" s="11">
        <v>12.2</v>
      </c>
      <c r="I391" s="39">
        <v>65.940827586206893</v>
      </c>
      <c r="J391" s="42">
        <v>1</v>
      </c>
      <c r="K391" s="10" t="s">
        <v>18</v>
      </c>
      <c r="L391" s="10">
        <v>4.5999999999999996</v>
      </c>
      <c r="M391" s="10" t="s">
        <v>18</v>
      </c>
      <c r="N391" s="10">
        <v>0</v>
      </c>
      <c r="O391" s="11">
        <v>0</v>
      </c>
      <c r="P391" s="10" t="s">
        <v>18</v>
      </c>
    </row>
    <row r="392" spans="1:16" ht="15.75" customHeight="1" x14ac:dyDescent="0.2">
      <c r="A392" s="5" t="s">
        <v>33</v>
      </c>
      <c r="B392" s="37">
        <v>217</v>
      </c>
      <c r="C392" s="5">
        <v>2</v>
      </c>
      <c r="D392" s="5">
        <v>7</v>
      </c>
      <c r="E392" s="21" t="s">
        <v>127</v>
      </c>
      <c r="F392" s="21" t="s">
        <v>44</v>
      </c>
      <c r="G392" s="41" t="s">
        <v>159</v>
      </c>
      <c r="H392" s="11">
        <v>12.3</v>
      </c>
      <c r="I392" s="39">
        <v>62.206517241379316</v>
      </c>
      <c r="J392" s="42">
        <v>0.6</v>
      </c>
      <c r="K392" s="10" t="s">
        <v>18</v>
      </c>
      <c r="L392" s="10">
        <v>9.3000000000000007</v>
      </c>
      <c r="M392" s="10" t="s">
        <v>18</v>
      </c>
      <c r="N392" s="10">
        <v>0</v>
      </c>
      <c r="O392" s="11">
        <v>4.4444444444444446</v>
      </c>
      <c r="P392" s="10" t="s">
        <v>18</v>
      </c>
    </row>
    <row r="393" spans="1:16" ht="15.75" customHeight="1" x14ac:dyDescent="0.2">
      <c r="A393" s="5" t="s">
        <v>33</v>
      </c>
      <c r="B393" s="37">
        <v>324</v>
      </c>
      <c r="C393" s="5">
        <v>3</v>
      </c>
      <c r="D393" s="5">
        <v>7</v>
      </c>
      <c r="E393" s="21" t="s">
        <v>127</v>
      </c>
      <c r="F393" s="21" t="s">
        <v>44</v>
      </c>
      <c r="G393" s="41" t="s">
        <v>159</v>
      </c>
      <c r="H393" s="11">
        <v>12.2</v>
      </c>
      <c r="I393" s="39">
        <v>58.090729064039394</v>
      </c>
      <c r="J393" s="42">
        <v>3.6</v>
      </c>
      <c r="K393" s="10" t="s">
        <v>18</v>
      </c>
      <c r="L393" s="10">
        <v>9.3000000000000007</v>
      </c>
      <c r="M393" s="10" t="s">
        <v>18</v>
      </c>
      <c r="N393" s="10">
        <v>0</v>
      </c>
      <c r="O393" s="11">
        <v>0</v>
      </c>
      <c r="P393" s="10" t="s">
        <v>18</v>
      </c>
    </row>
    <row r="394" spans="1:16" ht="15.75" customHeight="1" x14ac:dyDescent="0.2">
      <c r="A394" s="5" t="s">
        <v>33</v>
      </c>
      <c r="B394" s="37">
        <v>419</v>
      </c>
      <c r="C394" s="5">
        <v>4</v>
      </c>
      <c r="D394" s="5">
        <v>7</v>
      </c>
      <c r="E394" s="21" t="s">
        <v>127</v>
      </c>
      <c r="F394" s="21" t="s">
        <v>44</v>
      </c>
      <c r="G394" s="41" t="s">
        <v>159</v>
      </c>
      <c r="H394" s="11">
        <v>12.1</v>
      </c>
      <c r="I394" s="39">
        <v>62.348379310344825</v>
      </c>
      <c r="J394" s="42">
        <v>0.4</v>
      </c>
      <c r="K394" s="10" t="s">
        <v>18</v>
      </c>
      <c r="L394" s="10">
        <v>12.8</v>
      </c>
      <c r="M394" s="10" t="s">
        <v>18</v>
      </c>
      <c r="N394" s="10">
        <v>3</v>
      </c>
      <c r="O394" s="11">
        <v>0</v>
      </c>
      <c r="P394" s="10" t="s">
        <v>18</v>
      </c>
    </row>
    <row r="395" spans="1:16" ht="15.75" customHeight="1" x14ac:dyDescent="0.2">
      <c r="A395" s="5" t="s">
        <v>33</v>
      </c>
      <c r="B395" s="37">
        <v>115</v>
      </c>
      <c r="C395" s="5">
        <v>1</v>
      </c>
      <c r="D395" s="5">
        <v>8</v>
      </c>
      <c r="E395" s="21" t="s">
        <v>160</v>
      </c>
      <c r="F395" s="21" t="s">
        <v>44</v>
      </c>
      <c r="G395" s="41">
        <v>2.8</v>
      </c>
      <c r="H395" s="11">
        <v>12.2</v>
      </c>
      <c r="I395" s="39">
        <v>62.800788177339889</v>
      </c>
      <c r="J395" s="42">
        <v>1.8</v>
      </c>
      <c r="K395" s="10" t="s">
        <v>18</v>
      </c>
      <c r="L395" s="10">
        <v>8.9</v>
      </c>
      <c r="M395" s="10" t="s">
        <v>18</v>
      </c>
      <c r="N395" s="10">
        <v>0</v>
      </c>
      <c r="O395" s="11">
        <v>1.6666666666666667</v>
      </c>
      <c r="P395" s="10" t="s">
        <v>18</v>
      </c>
    </row>
    <row r="396" spans="1:16" ht="15.75" customHeight="1" x14ac:dyDescent="0.2">
      <c r="A396" s="5" t="s">
        <v>33</v>
      </c>
      <c r="B396" s="37">
        <v>211</v>
      </c>
      <c r="C396" s="5">
        <v>2</v>
      </c>
      <c r="D396" s="5">
        <v>8</v>
      </c>
      <c r="E396" s="21" t="s">
        <v>160</v>
      </c>
      <c r="F396" s="21" t="s">
        <v>44</v>
      </c>
      <c r="G396" s="41">
        <v>2.8</v>
      </c>
      <c r="H396" s="11">
        <v>12.1</v>
      </c>
      <c r="I396" s="39">
        <v>44.534556650246302</v>
      </c>
      <c r="J396" s="42">
        <v>0.8</v>
      </c>
      <c r="K396" s="10" t="s">
        <v>18</v>
      </c>
      <c r="L396" s="10">
        <v>16</v>
      </c>
      <c r="M396" s="10" t="s">
        <v>18</v>
      </c>
      <c r="N396" s="10">
        <v>0</v>
      </c>
      <c r="O396" s="11">
        <v>44.444444444444443</v>
      </c>
      <c r="P396" s="10" t="s">
        <v>18</v>
      </c>
    </row>
    <row r="397" spans="1:16" ht="15.75" customHeight="1" x14ac:dyDescent="0.2">
      <c r="A397" s="5" t="s">
        <v>33</v>
      </c>
      <c r="B397" s="37">
        <v>301</v>
      </c>
      <c r="C397" s="5">
        <v>3</v>
      </c>
      <c r="D397" s="5">
        <v>8</v>
      </c>
      <c r="E397" s="21" t="s">
        <v>160</v>
      </c>
      <c r="F397" s="21" t="s">
        <v>44</v>
      </c>
      <c r="G397" s="41">
        <v>2.8</v>
      </c>
      <c r="H397" s="11">
        <v>12.1</v>
      </c>
      <c r="I397" s="39">
        <v>48.726044334975384</v>
      </c>
      <c r="J397" s="42">
        <v>3.6</v>
      </c>
      <c r="K397" s="10" t="s">
        <v>18</v>
      </c>
      <c r="L397" s="10">
        <v>39.5</v>
      </c>
      <c r="M397" s="10" t="s">
        <v>18</v>
      </c>
      <c r="N397" s="10">
        <v>0</v>
      </c>
      <c r="O397" s="11">
        <v>28.888888888888889</v>
      </c>
      <c r="P397" s="10" t="s">
        <v>18</v>
      </c>
    </row>
    <row r="398" spans="1:16" ht="15.75" customHeight="1" x14ac:dyDescent="0.2">
      <c r="A398" s="5" t="s">
        <v>33</v>
      </c>
      <c r="B398" s="37">
        <v>413</v>
      </c>
      <c r="C398" s="5">
        <v>4</v>
      </c>
      <c r="D398" s="5">
        <v>8</v>
      </c>
      <c r="E398" s="21" t="s">
        <v>160</v>
      </c>
      <c r="F398" s="21" t="s">
        <v>44</v>
      </c>
      <c r="G398" s="41">
        <v>2.8</v>
      </c>
      <c r="H398" s="11">
        <v>12.1</v>
      </c>
      <c r="I398" s="39">
        <v>61.300507389162568</v>
      </c>
      <c r="J398" s="42">
        <v>1.7</v>
      </c>
      <c r="K398" s="10" t="s">
        <v>18</v>
      </c>
      <c r="L398" s="10">
        <v>27.3</v>
      </c>
      <c r="M398" s="10" t="s">
        <v>18</v>
      </c>
      <c r="N398" s="10">
        <v>0</v>
      </c>
      <c r="O398" s="11">
        <v>0</v>
      </c>
      <c r="P398" s="10" t="s">
        <v>18</v>
      </c>
    </row>
    <row r="399" spans="1:16" ht="15.75" customHeight="1" x14ac:dyDescent="0.2">
      <c r="A399" s="5" t="s">
        <v>33</v>
      </c>
      <c r="B399" s="37">
        <v>116</v>
      </c>
      <c r="C399" s="5">
        <v>1</v>
      </c>
      <c r="D399" s="5">
        <v>9</v>
      </c>
      <c r="E399" s="21" t="s">
        <v>132</v>
      </c>
      <c r="F399" s="21" t="s">
        <v>130</v>
      </c>
      <c r="G399" s="41">
        <v>5</v>
      </c>
      <c r="H399" s="11">
        <v>12</v>
      </c>
      <c r="I399" s="39">
        <v>60.84571428571428</v>
      </c>
      <c r="J399" s="42">
        <v>0.3</v>
      </c>
      <c r="K399" s="10" t="s">
        <v>18</v>
      </c>
      <c r="L399" s="10">
        <v>12.5</v>
      </c>
      <c r="M399" s="10" t="s">
        <v>18</v>
      </c>
      <c r="N399" s="10">
        <v>1</v>
      </c>
      <c r="O399" s="11">
        <v>0</v>
      </c>
      <c r="P399" s="10" t="s">
        <v>18</v>
      </c>
    </row>
    <row r="400" spans="1:16" ht="15.75" customHeight="1" x14ac:dyDescent="0.2">
      <c r="A400" s="5" t="s">
        <v>33</v>
      </c>
      <c r="B400" s="37">
        <v>212</v>
      </c>
      <c r="C400" s="5">
        <v>2</v>
      </c>
      <c r="D400" s="5">
        <v>9</v>
      </c>
      <c r="E400" s="21" t="s">
        <v>132</v>
      </c>
      <c r="F400" s="21" t="s">
        <v>130</v>
      </c>
      <c r="G400" s="41">
        <v>5</v>
      </c>
      <c r="H400" s="11">
        <v>12.5</v>
      </c>
      <c r="I400" s="39">
        <v>54.762931034482754</v>
      </c>
      <c r="J400" s="42">
        <v>1</v>
      </c>
      <c r="K400" s="10" t="s">
        <v>18</v>
      </c>
      <c r="L400" s="10">
        <v>8.5</v>
      </c>
      <c r="M400" s="10" t="s">
        <v>18</v>
      </c>
      <c r="N400" s="10">
        <v>1</v>
      </c>
      <c r="O400" s="11">
        <v>2.2222222222222223</v>
      </c>
      <c r="P400" s="10" t="s">
        <v>18</v>
      </c>
    </row>
    <row r="401" spans="1:16" ht="15.75" customHeight="1" x14ac:dyDescent="0.2">
      <c r="A401" s="5" t="s">
        <v>33</v>
      </c>
      <c r="B401" s="37">
        <v>306</v>
      </c>
      <c r="C401" s="5">
        <v>3</v>
      </c>
      <c r="D401" s="5">
        <v>9</v>
      </c>
      <c r="E401" s="21" t="s">
        <v>132</v>
      </c>
      <c r="F401" s="21" t="s">
        <v>130</v>
      </c>
      <c r="G401" s="41">
        <v>5</v>
      </c>
      <c r="H401" s="11">
        <v>12.3</v>
      </c>
      <c r="I401" s="39">
        <v>57.501822660098519</v>
      </c>
      <c r="J401" s="42">
        <v>1.1000000000000001</v>
      </c>
      <c r="K401" s="10" t="s">
        <v>18</v>
      </c>
      <c r="L401" s="10">
        <v>25.2</v>
      </c>
      <c r="M401" s="10" t="s">
        <v>18</v>
      </c>
      <c r="N401" s="10">
        <v>1</v>
      </c>
      <c r="O401" s="11">
        <v>4.4444444444444446</v>
      </c>
      <c r="P401" s="10" t="s">
        <v>18</v>
      </c>
    </row>
    <row r="402" spans="1:16" ht="15.75" customHeight="1" x14ac:dyDescent="0.2">
      <c r="A402" s="5" t="s">
        <v>33</v>
      </c>
      <c r="B402" s="37">
        <v>404</v>
      </c>
      <c r="C402" s="5">
        <v>4</v>
      </c>
      <c r="D402" s="5">
        <v>9</v>
      </c>
      <c r="E402" s="21" t="s">
        <v>132</v>
      </c>
      <c r="F402" s="21" t="s">
        <v>130</v>
      </c>
      <c r="G402" s="41">
        <v>5</v>
      </c>
      <c r="H402" s="11">
        <v>12.3</v>
      </c>
      <c r="I402" s="39">
        <v>62.206517241379316</v>
      </c>
      <c r="J402" s="42">
        <v>1.5</v>
      </c>
      <c r="K402" s="10" t="s">
        <v>18</v>
      </c>
      <c r="L402" s="10">
        <v>8.3000000000000007</v>
      </c>
      <c r="M402" s="10" t="s">
        <v>18</v>
      </c>
      <c r="N402" s="10">
        <v>0</v>
      </c>
      <c r="O402" s="11">
        <v>0</v>
      </c>
      <c r="P402" s="10" t="s">
        <v>18</v>
      </c>
    </row>
    <row r="403" spans="1:16" ht="15.75" customHeight="1" x14ac:dyDescent="0.2">
      <c r="A403" s="5" t="s">
        <v>33</v>
      </c>
      <c r="B403" s="37">
        <v>113</v>
      </c>
      <c r="C403" s="5">
        <v>1</v>
      </c>
      <c r="D403" s="5">
        <v>10</v>
      </c>
      <c r="E403" s="27" t="s">
        <v>161</v>
      </c>
      <c r="F403" s="21" t="s">
        <v>130</v>
      </c>
      <c r="G403" s="40">
        <v>6</v>
      </c>
      <c r="H403" s="11">
        <v>12.2</v>
      </c>
      <c r="I403" s="39">
        <v>58.614068965517234</v>
      </c>
      <c r="J403" s="42">
        <v>3.4</v>
      </c>
      <c r="K403" s="10" t="s">
        <v>18</v>
      </c>
      <c r="L403" s="10">
        <v>10</v>
      </c>
      <c r="M403" s="10" t="s">
        <v>18</v>
      </c>
      <c r="N403" s="10">
        <v>0</v>
      </c>
      <c r="O403" s="11">
        <v>13.333333333333334</v>
      </c>
      <c r="P403" s="10" t="s">
        <v>18</v>
      </c>
    </row>
    <row r="404" spans="1:16" ht="15.75" customHeight="1" x14ac:dyDescent="0.2">
      <c r="A404" s="5" t="s">
        <v>33</v>
      </c>
      <c r="B404" s="37">
        <v>210</v>
      </c>
      <c r="C404" s="5">
        <v>2</v>
      </c>
      <c r="D404" s="5">
        <v>10</v>
      </c>
      <c r="E404" s="27" t="s">
        <v>161</v>
      </c>
      <c r="F404" s="21" t="s">
        <v>130</v>
      </c>
      <c r="G404" s="40">
        <v>6</v>
      </c>
      <c r="H404" s="11">
        <v>12.7</v>
      </c>
      <c r="I404" s="39">
        <v>50.99524137931035</v>
      </c>
      <c r="J404" s="42">
        <v>1.5</v>
      </c>
      <c r="K404" s="10" t="s">
        <v>18</v>
      </c>
      <c r="L404" s="10">
        <v>16</v>
      </c>
      <c r="M404" s="10" t="s">
        <v>18</v>
      </c>
      <c r="N404" s="10">
        <v>0</v>
      </c>
      <c r="O404" s="11">
        <v>6.666666666666667</v>
      </c>
      <c r="P404" s="10" t="s">
        <v>18</v>
      </c>
    </row>
    <row r="405" spans="1:16" ht="15.75" customHeight="1" x14ac:dyDescent="0.2">
      <c r="A405" s="5" t="s">
        <v>33</v>
      </c>
      <c r="B405" s="37">
        <v>309</v>
      </c>
      <c r="C405" s="5">
        <v>3</v>
      </c>
      <c r="D405" s="5">
        <v>10</v>
      </c>
      <c r="E405" s="27" t="s">
        <v>161</v>
      </c>
      <c r="F405" s="21" t="s">
        <v>130</v>
      </c>
      <c r="G405" s="40">
        <v>6</v>
      </c>
      <c r="H405" s="11">
        <v>12.6</v>
      </c>
      <c r="I405" s="39">
        <v>54.700344827586214</v>
      </c>
      <c r="J405" s="42">
        <v>1.8</v>
      </c>
      <c r="K405" s="10" t="s">
        <v>18</v>
      </c>
      <c r="L405" s="10">
        <v>41</v>
      </c>
      <c r="M405" s="10" t="s">
        <v>18</v>
      </c>
      <c r="N405" s="10">
        <v>0</v>
      </c>
      <c r="O405" s="11">
        <v>0</v>
      </c>
      <c r="P405" s="10" t="s">
        <v>18</v>
      </c>
    </row>
    <row r="406" spans="1:16" ht="15.75" customHeight="1" x14ac:dyDescent="0.2">
      <c r="A406" s="5" t="s">
        <v>33</v>
      </c>
      <c r="B406" s="37">
        <v>417</v>
      </c>
      <c r="C406" s="5">
        <v>4</v>
      </c>
      <c r="D406" s="5">
        <v>10</v>
      </c>
      <c r="E406" s="27" t="s">
        <v>161</v>
      </c>
      <c r="F406" s="21" t="s">
        <v>130</v>
      </c>
      <c r="G406" s="40">
        <v>6</v>
      </c>
      <c r="H406" s="11">
        <v>12.6</v>
      </c>
      <c r="I406" s="39">
        <v>64.598502463054189</v>
      </c>
      <c r="J406" s="42">
        <v>1.8</v>
      </c>
      <c r="K406" s="10" t="s">
        <v>18</v>
      </c>
      <c r="L406" s="10">
        <v>17.3</v>
      </c>
      <c r="M406" s="10" t="s">
        <v>18</v>
      </c>
      <c r="N406" s="10">
        <v>2</v>
      </c>
      <c r="O406" s="11">
        <v>0</v>
      </c>
      <c r="P406" s="10" t="s">
        <v>18</v>
      </c>
    </row>
    <row r="407" spans="1:16" ht="15.75" customHeight="1" x14ac:dyDescent="0.2">
      <c r="A407" s="5" t="s">
        <v>33</v>
      </c>
      <c r="B407" s="37">
        <v>123</v>
      </c>
      <c r="C407" s="5">
        <v>1</v>
      </c>
      <c r="D407" s="5">
        <v>11</v>
      </c>
      <c r="E407" s="21" t="s">
        <v>133</v>
      </c>
      <c r="F407" s="21" t="s">
        <v>20</v>
      </c>
      <c r="G407" s="41">
        <v>6</v>
      </c>
      <c r="H407" s="11">
        <v>12</v>
      </c>
      <c r="I407" s="39">
        <v>69.238226600985215</v>
      </c>
      <c r="J407" s="42">
        <v>0.6</v>
      </c>
      <c r="K407" s="10" t="s">
        <v>18</v>
      </c>
      <c r="L407" s="10">
        <v>6.3</v>
      </c>
      <c r="M407" s="10" t="s">
        <v>18</v>
      </c>
      <c r="N407" s="10">
        <v>1</v>
      </c>
      <c r="O407" s="11">
        <v>0</v>
      </c>
      <c r="P407" s="10" t="s">
        <v>18</v>
      </c>
    </row>
    <row r="408" spans="1:16" ht="15.75" customHeight="1" x14ac:dyDescent="0.2">
      <c r="A408" s="5" t="s">
        <v>33</v>
      </c>
      <c r="B408" s="37">
        <v>214</v>
      </c>
      <c r="C408" s="5">
        <v>2</v>
      </c>
      <c r="D408" s="5">
        <v>11</v>
      </c>
      <c r="E408" s="21" t="s">
        <v>133</v>
      </c>
      <c r="F408" s="21" t="s">
        <v>20</v>
      </c>
      <c r="G408" s="41">
        <v>6</v>
      </c>
      <c r="H408" s="11">
        <v>12.1</v>
      </c>
      <c r="I408" s="39">
        <v>56.585083743842375</v>
      </c>
      <c r="J408" s="42">
        <v>0.6</v>
      </c>
      <c r="K408" s="10" t="s">
        <v>18</v>
      </c>
      <c r="L408" s="10">
        <v>13.5</v>
      </c>
      <c r="M408" s="10" t="s">
        <v>18</v>
      </c>
      <c r="N408" s="10">
        <v>0</v>
      </c>
      <c r="O408" s="11">
        <v>1.6666666666666667</v>
      </c>
      <c r="P408" s="10" t="s">
        <v>18</v>
      </c>
    </row>
    <row r="409" spans="1:16" ht="15.75" customHeight="1" x14ac:dyDescent="0.2">
      <c r="A409" s="5" t="s">
        <v>33</v>
      </c>
      <c r="B409" s="37">
        <v>313</v>
      </c>
      <c r="C409" s="5">
        <v>3</v>
      </c>
      <c r="D409" s="5">
        <v>11</v>
      </c>
      <c r="E409" s="21" t="s">
        <v>133</v>
      </c>
      <c r="F409" s="21" t="s">
        <v>20</v>
      </c>
      <c r="G409" s="41">
        <v>6</v>
      </c>
      <c r="H409" s="11">
        <v>12.3</v>
      </c>
      <c r="I409" s="39">
        <v>56.979078817733999</v>
      </c>
      <c r="J409" s="42">
        <v>1.1000000000000001</v>
      </c>
      <c r="K409" s="10" t="s">
        <v>18</v>
      </c>
      <c r="L409" s="10">
        <v>27.5</v>
      </c>
      <c r="M409" s="10" t="s">
        <v>18</v>
      </c>
      <c r="N409" s="10">
        <v>0</v>
      </c>
      <c r="O409" s="11">
        <v>1.5555555555555556</v>
      </c>
      <c r="P409" s="10" t="s">
        <v>18</v>
      </c>
    </row>
    <row r="410" spans="1:16" ht="15.75" customHeight="1" x14ac:dyDescent="0.2">
      <c r="A410" s="5" t="s">
        <v>33</v>
      </c>
      <c r="B410" s="37">
        <v>408</v>
      </c>
      <c r="C410" s="5">
        <v>4</v>
      </c>
      <c r="D410" s="5">
        <v>11</v>
      </c>
      <c r="E410" s="21" t="s">
        <v>133</v>
      </c>
      <c r="F410" s="21" t="s">
        <v>20</v>
      </c>
      <c r="G410" s="41">
        <v>6</v>
      </c>
      <c r="H410" s="11">
        <v>12.4</v>
      </c>
      <c r="I410" s="39">
        <v>60.56914285714285</v>
      </c>
      <c r="J410" s="42">
        <v>2</v>
      </c>
      <c r="K410" s="10" t="s">
        <v>18</v>
      </c>
      <c r="L410" s="10">
        <v>6.8</v>
      </c>
      <c r="M410" s="10" t="s">
        <v>18</v>
      </c>
      <c r="N410" s="10">
        <v>1</v>
      </c>
      <c r="O410" s="11">
        <v>0</v>
      </c>
      <c r="P410" s="10" t="s">
        <v>18</v>
      </c>
    </row>
    <row r="411" spans="1:16" ht="15.75" customHeight="1" x14ac:dyDescent="0.2">
      <c r="A411" s="5" t="s">
        <v>33</v>
      </c>
      <c r="B411" s="37">
        <v>105</v>
      </c>
      <c r="C411" s="5">
        <v>1</v>
      </c>
      <c r="D411" s="5">
        <v>12</v>
      </c>
      <c r="E411" s="21" t="s">
        <v>162</v>
      </c>
      <c r="F411" s="21" t="s">
        <v>20</v>
      </c>
      <c r="G411" s="41">
        <v>6.8</v>
      </c>
      <c r="H411" s="11">
        <v>12.3</v>
      </c>
      <c r="I411" s="39">
        <v>61.683773399014775</v>
      </c>
      <c r="J411" s="42">
        <v>0.2</v>
      </c>
      <c r="K411" s="10" t="s">
        <v>18</v>
      </c>
      <c r="L411" s="10">
        <v>12</v>
      </c>
      <c r="M411" s="10" t="s">
        <v>18</v>
      </c>
      <c r="N411" s="10">
        <v>0</v>
      </c>
      <c r="O411" s="11">
        <v>2.2222222222222223</v>
      </c>
      <c r="P411" s="10" t="s">
        <v>18</v>
      </c>
    </row>
    <row r="412" spans="1:16" ht="15.75" customHeight="1" x14ac:dyDescent="0.2">
      <c r="A412" s="5" t="s">
        <v>33</v>
      </c>
      <c r="B412" s="37">
        <v>208</v>
      </c>
      <c r="C412" s="5">
        <v>2</v>
      </c>
      <c r="D412" s="5">
        <v>12</v>
      </c>
      <c r="E412" s="21" t="s">
        <v>162</v>
      </c>
      <c r="F412" s="21" t="s">
        <v>20</v>
      </c>
      <c r="G412" s="41">
        <v>6.8</v>
      </c>
      <c r="H412" s="11">
        <v>12.6</v>
      </c>
      <c r="I412" s="39">
        <v>54.700344827586214</v>
      </c>
      <c r="J412" s="42">
        <v>1.5</v>
      </c>
      <c r="K412" s="10" t="s">
        <v>18</v>
      </c>
      <c r="L412" s="10">
        <v>7.6</v>
      </c>
      <c r="M412" s="10" t="s">
        <v>18</v>
      </c>
      <c r="N412" s="10">
        <v>0</v>
      </c>
      <c r="O412" s="11">
        <v>0</v>
      </c>
      <c r="P412" s="10" t="s">
        <v>18</v>
      </c>
    </row>
    <row r="413" spans="1:16" ht="15.75" customHeight="1" x14ac:dyDescent="0.2">
      <c r="A413" s="5" t="s">
        <v>33</v>
      </c>
      <c r="B413" s="37">
        <v>312</v>
      </c>
      <c r="C413" s="5">
        <v>3</v>
      </c>
      <c r="D413" s="5">
        <v>12</v>
      </c>
      <c r="E413" s="21" t="s">
        <v>163</v>
      </c>
      <c r="F413" s="21" t="s">
        <v>20</v>
      </c>
      <c r="G413" s="41">
        <v>6.8</v>
      </c>
      <c r="H413" s="11">
        <v>12.3</v>
      </c>
      <c r="I413" s="39">
        <v>62.72926108374385</v>
      </c>
      <c r="J413" s="42">
        <v>1.4</v>
      </c>
      <c r="K413" s="10" t="s">
        <v>18</v>
      </c>
      <c r="L413" s="10">
        <v>9.1</v>
      </c>
      <c r="M413" s="10" t="s">
        <v>18</v>
      </c>
      <c r="N413" s="10">
        <v>0</v>
      </c>
      <c r="O413" s="11">
        <v>0</v>
      </c>
      <c r="P413" s="10" t="s">
        <v>18</v>
      </c>
    </row>
    <row r="414" spans="1:16" ht="15.75" customHeight="1" x14ac:dyDescent="0.2">
      <c r="A414" s="5" t="s">
        <v>33</v>
      </c>
      <c r="B414" s="37">
        <v>403</v>
      </c>
      <c r="C414" s="5">
        <v>4</v>
      </c>
      <c r="D414" s="5">
        <v>12</v>
      </c>
      <c r="E414" s="21" t="s">
        <v>163</v>
      </c>
      <c r="F414" s="21" t="s">
        <v>20</v>
      </c>
      <c r="G414" s="41">
        <v>6.8</v>
      </c>
      <c r="H414" s="11">
        <v>12.5</v>
      </c>
      <c r="I414" s="39">
        <v>59.978448275862071</v>
      </c>
      <c r="J414" s="42">
        <v>1.3</v>
      </c>
      <c r="K414" s="10" t="s">
        <v>18</v>
      </c>
      <c r="L414" s="10">
        <v>7.1</v>
      </c>
      <c r="M414" s="10" t="s">
        <v>18</v>
      </c>
      <c r="N414" s="10">
        <v>1</v>
      </c>
      <c r="O414" s="11">
        <v>0</v>
      </c>
      <c r="P414" s="10" t="s">
        <v>18</v>
      </c>
    </row>
    <row r="415" spans="1:16" ht="15.75" customHeight="1" x14ac:dyDescent="0.2">
      <c r="A415" s="5" t="s">
        <v>33</v>
      </c>
      <c r="B415" s="37">
        <v>111</v>
      </c>
      <c r="C415" s="5">
        <v>1</v>
      </c>
      <c r="D415" s="5">
        <v>13</v>
      </c>
      <c r="E415" s="21" t="s">
        <v>164</v>
      </c>
      <c r="F415" s="21" t="s">
        <v>20</v>
      </c>
      <c r="G415" s="41" t="s">
        <v>165</v>
      </c>
      <c r="H415" s="11">
        <v>12.5</v>
      </c>
      <c r="I415" s="39">
        <v>64.672413793103445</v>
      </c>
      <c r="J415" s="42">
        <v>1</v>
      </c>
      <c r="K415" s="10" t="s">
        <v>18</v>
      </c>
      <c r="L415" s="10">
        <v>4</v>
      </c>
      <c r="M415" s="10" t="s">
        <v>18</v>
      </c>
      <c r="N415" s="10">
        <v>0</v>
      </c>
      <c r="O415" s="11">
        <v>0</v>
      </c>
      <c r="P415" s="10" t="s">
        <v>18</v>
      </c>
    </row>
    <row r="416" spans="1:16" ht="15.75" customHeight="1" x14ac:dyDescent="0.2">
      <c r="A416" s="5" t="s">
        <v>33</v>
      </c>
      <c r="B416" s="37">
        <v>221</v>
      </c>
      <c r="C416" s="5">
        <v>2</v>
      </c>
      <c r="D416" s="5">
        <v>13</v>
      </c>
      <c r="E416" s="21" t="s">
        <v>164</v>
      </c>
      <c r="F416" s="21" t="s">
        <v>20</v>
      </c>
      <c r="G416" s="41" t="s">
        <v>165</v>
      </c>
      <c r="H416" s="11">
        <v>12</v>
      </c>
      <c r="I416" s="39">
        <v>59.796650246305411</v>
      </c>
      <c r="J416" s="42">
        <v>0.8</v>
      </c>
      <c r="K416" s="10" t="s">
        <v>18</v>
      </c>
      <c r="L416" s="10">
        <v>10.5</v>
      </c>
      <c r="M416" s="10" t="s">
        <v>18</v>
      </c>
      <c r="N416" s="10">
        <v>1</v>
      </c>
      <c r="O416" s="11">
        <v>0</v>
      </c>
      <c r="P416" s="10" t="s">
        <v>18</v>
      </c>
    </row>
    <row r="417" spans="1:16" ht="15.75" customHeight="1" x14ac:dyDescent="0.2">
      <c r="A417" s="5" t="s">
        <v>33</v>
      </c>
      <c r="B417" s="37">
        <v>316</v>
      </c>
      <c r="C417" s="5">
        <v>3</v>
      </c>
      <c r="D417" s="5">
        <v>13</v>
      </c>
      <c r="E417" s="21" t="s">
        <v>164</v>
      </c>
      <c r="F417" s="21" t="s">
        <v>20</v>
      </c>
      <c r="G417" s="41" t="s">
        <v>165</v>
      </c>
      <c r="H417" s="11">
        <v>12.3</v>
      </c>
      <c r="I417" s="39">
        <v>60.638285714285715</v>
      </c>
      <c r="J417" s="42">
        <v>2.6</v>
      </c>
      <c r="K417" s="10" t="s">
        <v>18</v>
      </c>
      <c r="L417" s="10">
        <v>23.2</v>
      </c>
      <c r="M417" s="10" t="s">
        <v>18</v>
      </c>
      <c r="N417" s="10">
        <v>0</v>
      </c>
      <c r="O417" s="11">
        <v>0</v>
      </c>
      <c r="P417" s="10" t="s">
        <v>18</v>
      </c>
    </row>
    <row r="418" spans="1:16" ht="15.75" customHeight="1" x14ac:dyDescent="0.2">
      <c r="A418" s="5" t="s">
        <v>33</v>
      </c>
      <c r="B418" s="37">
        <v>402</v>
      </c>
      <c r="C418" s="5">
        <v>4</v>
      </c>
      <c r="D418" s="5">
        <v>13</v>
      </c>
      <c r="E418" s="21" t="s">
        <v>164</v>
      </c>
      <c r="F418" s="21" t="s">
        <v>20</v>
      </c>
      <c r="G418" s="41" t="s">
        <v>165</v>
      </c>
      <c r="H418" s="11">
        <v>12.3</v>
      </c>
      <c r="I418" s="39">
        <v>58.024566502463053</v>
      </c>
      <c r="J418" s="42">
        <v>2.6</v>
      </c>
      <c r="K418" s="10" t="s">
        <v>18</v>
      </c>
      <c r="L418" s="10">
        <v>1.7</v>
      </c>
      <c r="M418" s="10" t="s">
        <v>18</v>
      </c>
      <c r="N418" s="10">
        <v>1</v>
      </c>
      <c r="O418" s="11">
        <v>0.44444444444444442</v>
      </c>
      <c r="P418" s="10" t="s">
        <v>18</v>
      </c>
    </row>
    <row r="419" spans="1:16" ht="15.75" customHeight="1" x14ac:dyDescent="0.2">
      <c r="A419" s="5" t="s">
        <v>33</v>
      </c>
      <c r="B419" s="37">
        <v>114</v>
      </c>
      <c r="C419" s="5">
        <v>1</v>
      </c>
      <c r="D419" s="5">
        <v>14</v>
      </c>
      <c r="E419" s="21" t="s">
        <v>166</v>
      </c>
      <c r="F419" s="21" t="s">
        <v>20</v>
      </c>
      <c r="G419" s="41">
        <v>9.6</v>
      </c>
      <c r="H419" s="11">
        <v>12</v>
      </c>
      <c r="I419" s="39">
        <v>45.63428571428571</v>
      </c>
      <c r="J419" s="42">
        <v>0.5</v>
      </c>
      <c r="K419" s="10" t="s">
        <v>18</v>
      </c>
      <c r="L419" s="10">
        <v>6.7</v>
      </c>
      <c r="M419" s="10" t="s">
        <v>18</v>
      </c>
      <c r="N419" s="10">
        <v>0</v>
      </c>
      <c r="O419" s="11">
        <v>47.222222222222221</v>
      </c>
      <c r="P419" s="10" t="s">
        <v>18</v>
      </c>
    </row>
    <row r="420" spans="1:16" ht="15.75" customHeight="1" x14ac:dyDescent="0.2">
      <c r="A420" s="5" t="s">
        <v>33</v>
      </c>
      <c r="B420" s="37">
        <v>216</v>
      </c>
      <c r="C420" s="5">
        <v>2</v>
      </c>
      <c r="D420" s="5">
        <v>14</v>
      </c>
      <c r="E420" s="21" t="s">
        <v>166</v>
      </c>
      <c r="F420" s="21" t="s">
        <v>20</v>
      </c>
      <c r="G420" s="41">
        <v>9.6</v>
      </c>
      <c r="H420" s="11">
        <v>12.5</v>
      </c>
      <c r="I420" s="39">
        <v>53.719827586206897</v>
      </c>
      <c r="J420" s="42">
        <v>0</v>
      </c>
      <c r="K420" s="10" t="s">
        <v>18</v>
      </c>
      <c r="L420" s="10">
        <v>17</v>
      </c>
      <c r="M420" s="10" t="s">
        <v>18</v>
      </c>
      <c r="N420" s="10">
        <v>1</v>
      </c>
      <c r="O420" s="11">
        <v>1.6666666666666667</v>
      </c>
      <c r="P420" s="10" t="s">
        <v>18</v>
      </c>
    </row>
    <row r="421" spans="1:16" ht="15.75" customHeight="1" x14ac:dyDescent="0.2">
      <c r="A421" s="5" t="s">
        <v>33</v>
      </c>
      <c r="B421" s="37">
        <v>319</v>
      </c>
      <c r="C421" s="5">
        <v>3</v>
      </c>
      <c r="D421" s="5">
        <v>14</v>
      </c>
      <c r="E421" s="21" t="s">
        <v>166</v>
      </c>
      <c r="F421" s="21" t="s">
        <v>20</v>
      </c>
      <c r="G421" s="41">
        <v>9.6</v>
      </c>
      <c r="H421" s="11">
        <v>12.2</v>
      </c>
      <c r="I421" s="39">
        <v>61.230768472906412</v>
      </c>
      <c r="J421" s="42">
        <v>1.3</v>
      </c>
      <c r="K421" s="10" t="s">
        <v>18</v>
      </c>
      <c r="L421" s="10">
        <v>6.3</v>
      </c>
      <c r="M421" s="10" t="s">
        <v>18</v>
      </c>
      <c r="N421" s="10">
        <v>0</v>
      </c>
      <c r="O421" s="11">
        <v>0</v>
      </c>
      <c r="P421" s="10" t="s">
        <v>18</v>
      </c>
    </row>
    <row r="422" spans="1:16" ht="15.75" customHeight="1" x14ac:dyDescent="0.2">
      <c r="A422" s="5" t="s">
        <v>33</v>
      </c>
      <c r="B422" s="37">
        <v>418</v>
      </c>
      <c r="C422" s="5">
        <v>4</v>
      </c>
      <c r="D422" s="5">
        <v>14</v>
      </c>
      <c r="E422" s="21" t="s">
        <v>166</v>
      </c>
      <c r="F422" s="21" t="s">
        <v>20</v>
      </c>
      <c r="G422" s="41">
        <v>9.6</v>
      </c>
      <c r="H422" s="11">
        <v>12</v>
      </c>
      <c r="I422" s="39">
        <v>64.517438423645331</v>
      </c>
      <c r="J422" s="42">
        <v>0.6</v>
      </c>
      <c r="K422" s="10" t="s">
        <v>18</v>
      </c>
      <c r="L422" s="10">
        <v>12.8</v>
      </c>
      <c r="M422" s="10" t="s">
        <v>18</v>
      </c>
      <c r="N422" s="10">
        <v>1</v>
      </c>
      <c r="O422" s="11">
        <v>0</v>
      </c>
      <c r="P422" s="10" t="s">
        <v>18</v>
      </c>
    </row>
    <row r="423" spans="1:16" ht="15.75" customHeight="1" x14ac:dyDescent="0.2">
      <c r="A423" s="5" t="s">
        <v>33</v>
      </c>
      <c r="B423" s="37">
        <v>108</v>
      </c>
      <c r="C423" s="5">
        <v>1</v>
      </c>
      <c r="D423" s="5">
        <v>15</v>
      </c>
      <c r="E423" s="21" t="s">
        <v>167</v>
      </c>
      <c r="F423" s="21" t="s">
        <v>168</v>
      </c>
      <c r="G423" s="41" t="s">
        <v>169</v>
      </c>
      <c r="H423" s="11">
        <v>12.1</v>
      </c>
      <c r="I423" s="39">
        <v>51.869660098522168</v>
      </c>
      <c r="J423" s="42">
        <v>0.8</v>
      </c>
      <c r="K423" s="10" t="s">
        <v>18</v>
      </c>
      <c r="L423" s="10">
        <v>11.2</v>
      </c>
      <c r="M423" s="10" t="s">
        <v>18</v>
      </c>
      <c r="N423" s="10">
        <v>2</v>
      </c>
      <c r="O423" s="11">
        <v>22.222222222222221</v>
      </c>
      <c r="P423" s="10" t="s">
        <v>18</v>
      </c>
    </row>
    <row r="424" spans="1:16" ht="15.75" customHeight="1" x14ac:dyDescent="0.2">
      <c r="A424" s="5" t="s">
        <v>33</v>
      </c>
      <c r="B424" s="37">
        <v>224</v>
      </c>
      <c r="C424" s="5">
        <v>2</v>
      </c>
      <c r="D424" s="5">
        <v>15</v>
      </c>
      <c r="E424" s="21" t="s">
        <v>167</v>
      </c>
      <c r="F424" s="21" t="s">
        <v>168</v>
      </c>
      <c r="G424" s="41" t="s">
        <v>169</v>
      </c>
      <c r="H424" s="11">
        <v>11.9</v>
      </c>
      <c r="I424" s="39">
        <v>61.965113300492604</v>
      </c>
      <c r="J424" s="42">
        <v>1.9</v>
      </c>
      <c r="K424" s="10" t="s">
        <v>18</v>
      </c>
      <c r="L424" s="10">
        <v>7.8</v>
      </c>
      <c r="M424" s="10" t="s">
        <v>18</v>
      </c>
      <c r="N424" s="10">
        <v>0</v>
      </c>
      <c r="O424" s="11">
        <v>0</v>
      </c>
      <c r="P424" s="10" t="s">
        <v>18</v>
      </c>
    </row>
    <row r="425" spans="1:16" ht="15.75" customHeight="1" x14ac:dyDescent="0.2">
      <c r="A425" s="5" t="s">
        <v>33</v>
      </c>
      <c r="B425" s="37">
        <v>325</v>
      </c>
      <c r="C425" s="5">
        <v>3</v>
      </c>
      <c r="D425" s="5">
        <v>15</v>
      </c>
      <c r="E425" s="21" t="s">
        <v>167</v>
      </c>
      <c r="F425" s="21" t="s">
        <v>168</v>
      </c>
      <c r="G425" s="41" t="s">
        <v>169</v>
      </c>
      <c r="H425" s="11">
        <v>12.2</v>
      </c>
      <c r="I425" s="39">
        <v>60.707428571428565</v>
      </c>
      <c r="J425" s="42">
        <v>0.1</v>
      </c>
      <c r="K425" s="10" t="s">
        <v>18</v>
      </c>
      <c r="L425" s="10">
        <v>16.8</v>
      </c>
      <c r="M425" s="10" t="s">
        <v>18</v>
      </c>
      <c r="N425" s="10">
        <v>0</v>
      </c>
      <c r="O425" s="11">
        <v>1.5555555555555556</v>
      </c>
      <c r="P425" s="10" t="s">
        <v>18</v>
      </c>
    </row>
    <row r="426" spans="1:16" ht="15.75" customHeight="1" x14ac:dyDescent="0.2">
      <c r="A426" s="5" t="s">
        <v>33</v>
      </c>
      <c r="B426" s="37">
        <v>423</v>
      </c>
      <c r="C426" s="5">
        <v>4</v>
      </c>
      <c r="D426" s="5">
        <v>15</v>
      </c>
      <c r="E426" s="21" t="s">
        <v>167</v>
      </c>
      <c r="F426" s="21" t="s">
        <v>168</v>
      </c>
      <c r="G426" s="41" t="s">
        <v>169</v>
      </c>
      <c r="H426" s="11">
        <v>11.9</v>
      </c>
      <c r="I426" s="39">
        <v>65.64100985221674</v>
      </c>
      <c r="J426" s="42">
        <v>1.3</v>
      </c>
      <c r="K426" s="10" t="s">
        <v>18</v>
      </c>
      <c r="L426" s="10">
        <v>13.3</v>
      </c>
      <c r="M426" s="10" t="s">
        <v>18</v>
      </c>
      <c r="N426" s="10">
        <v>2</v>
      </c>
      <c r="O426" s="11">
        <v>0</v>
      </c>
      <c r="P426" s="10" t="s">
        <v>18</v>
      </c>
    </row>
    <row r="427" spans="1:16" ht="15.75" customHeight="1" x14ac:dyDescent="0.2">
      <c r="A427" s="5" t="s">
        <v>33</v>
      </c>
      <c r="B427" s="37">
        <v>121</v>
      </c>
      <c r="C427" s="5">
        <v>1</v>
      </c>
      <c r="D427" s="5">
        <v>16</v>
      </c>
      <c r="E427" s="21" t="s">
        <v>170</v>
      </c>
      <c r="F427" s="21" t="s">
        <v>168</v>
      </c>
      <c r="G427" s="41" t="s">
        <v>171</v>
      </c>
      <c r="H427" s="11">
        <v>12.2</v>
      </c>
      <c r="I427" s="39">
        <v>70.650886699507382</v>
      </c>
      <c r="J427" s="42">
        <v>2.2999999999999998</v>
      </c>
      <c r="K427" s="10" t="s">
        <v>18</v>
      </c>
      <c r="L427" s="10">
        <v>3.8</v>
      </c>
      <c r="M427" s="10" t="s">
        <v>18</v>
      </c>
      <c r="N427" s="10">
        <v>2</v>
      </c>
      <c r="O427" s="11">
        <v>0</v>
      </c>
      <c r="P427" s="10" t="s">
        <v>18</v>
      </c>
    </row>
    <row r="428" spans="1:16" ht="15.75" customHeight="1" x14ac:dyDescent="0.2">
      <c r="A428" s="5" t="s">
        <v>33</v>
      </c>
      <c r="B428" s="37">
        <v>204</v>
      </c>
      <c r="C428" s="5">
        <v>2</v>
      </c>
      <c r="D428" s="5">
        <v>16</v>
      </c>
      <c r="E428" s="21" t="s">
        <v>170</v>
      </c>
      <c r="F428" s="21" t="s">
        <v>168</v>
      </c>
      <c r="G428" s="41" t="s">
        <v>171</v>
      </c>
      <c r="H428" s="11">
        <v>12.3</v>
      </c>
      <c r="I428" s="39">
        <v>50.183408866995073</v>
      </c>
      <c r="J428" s="42">
        <v>1</v>
      </c>
      <c r="K428" s="10" t="s">
        <v>18</v>
      </c>
      <c r="L428" s="10">
        <v>18</v>
      </c>
      <c r="M428" s="10" t="s">
        <v>18</v>
      </c>
      <c r="N428" s="10">
        <v>0</v>
      </c>
      <c r="O428" s="11">
        <v>1.3333333333333333</v>
      </c>
      <c r="P428" s="10" t="s">
        <v>18</v>
      </c>
    </row>
    <row r="429" spans="1:16" ht="15.75" customHeight="1" x14ac:dyDescent="0.2">
      <c r="A429" s="5" t="s">
        <v>33</v>
      </c>
      <c r="B429" s="37">
        <v>315</v>
      </c>
      <c r="C429" s="5">
        <v>3</v>
      </c>
      <c r="D429" s="5">
        <v>16</v>
      </c>
      <c r="E429" s="21" t="s">
        <v>170</v>
      </c>
      <c r="F429" s="21" t="s">
        <v>168</v>
      </c>
      <c r="G429" s="41" t="s">
        <v>171</v>
      </c>
      <c r="H429" s="11">
        <v>12.3</v>
      </c>
      <c r="I429" s="39">
        <v>61.161029556650234</v>
      </c>
      <c r="J429" s="42">
        <v>2.2000000000000002</v>
      </c>
      <c r="K429" s="10" t="s">
        <v>18</v>
      </c>
      <c r="L429" s="10">
        <v>13.6</v>
      </c>
      <c r="M429" s="10" t="s">
        <v>18</v>
      </c>
      <c r="N429" s="10">
        <v>0</v>
      </c>
      <c r="O429" s="11">
        <v>0.1111111111111111</v>
      </c>
      <c r="P429" s="10" t="s">
        <v>18</v>
      </c>
    </row>
    <row r="430" spans="1:16" ht="15.75" customHeight="1" x14ac:dyDescent="0.2">
      <c r="A430" s="5" t="s">
        <v>33</v>
      </c>
      <c r="B430" s="37">
        <v>414</v>
      </c>
      <c r="C430" s="5">
        <v>4</v>
      </c>
      <c r="D430" s="5">
        <v>16</v>
      </c>
      <c r="E430" s="21" t="s">
        <v>170</v>
      </c>
      <c r="F430" s="21" t="s">
        <v>168</v>
      </c>
      <c r="G430" s="41" t="s">
        <v>171</v>
      </c>
      <c r="H430" s="11">
        <v>12.4</v>
      </c>
      <c r="I430" s="39">
        <v>61.61343842364532</v>
      </c>
      <c r="J430" s="42">
        <v>0.9</v>
      </c>
      <c r="K430" s="10" t="s">
        <v>18</v>
      </c>
      <c r="L430" s="10">
        <v>13.9</v>
      </c>
      <c r="M430" s="10" t="s">
        <v>18</v>
      </c>
      <c r="N430" s="10">
        <v>0</v>
      </c>
      <c r="O430" s="11">
        <v>0</v>
      </c>
      <c r="P430" s="10" t="s">
        <v>18</v>
      </c>
    </row>
    <row r="431" spans="1:16" ht="15.75" customHeight="1" x14ac:dyDescent="0.2">
      <c r="A431" s="5" t="s">
        <v>33</v>
      </c>
      <c r="B431" s="37">
        <v>109</v>
      </c>
      <c r="C431" s="5">
        <v>1</v>
      </c>
      <c r="D431" s="5">
        <v>17</v>
      </c>
      <c r="E431" s="21" t="s">
        <v>137</v>
      </c>
      <c r="F431" s="21" t="s">
        <v>172</v>
      </c>
      <c r="G431" s="41">
        <v>8.6</v>
      </c>
      <c r="H431" s="11">
        <v>12.1</v>
      </c>
      <c r="I431" s="39">
        <v>62.872315270935964</v>
      </c>
      <c r="J431" s="42">
        <v>1</v>
      </c>
      <c r="K431" s="10" t="s">
        <v>18</v>
      </c>
      <c r="L431" s="10">
        <v>10.7</v>
      </c>
      <c r="M431" s="10" t="s">
        <v>18</v>
      </c>
      <c r="N431" s="10">
        <v>0</v>
      </c>
      <c r="O431" s="11">
        <v>0</v>
      </c>
      <c r="P431" s="10" t="s">
        <v>18</v>
      </c>
    </row>
    <row r="432" spans="1:16" ht="15.75" customHeight="1" x14ac:dyDescent="0.2">
      <c r="A432" s="5" t="s">
        <v>33</v>
      </c>
      <c r="B432" s="37">
        <v>206</v>
      </c>
      <c r="C432" s="5">
        <v>2</v>
      </c>
      <c r="D432" s="5">
        <v>17</v>
      </c>
      <c r="E432" s="21" t="s">
        <v>137</v>
      </c>
      <c r="F432" s="21" t="s">
        <v>172</v>
      </c>
      <c r="G432" s="41">
        <v>8.6</v>
      </c>
      <c r="H432" s="11">
        <v>12.2</v>
      </c>
      <c r="I432" s="39">
        <v>50.240630541871916</v>
      </c>
      <c r="J432" s="42">
        <v>0.3</v>
      </c>
      <c r="K432" s="10" t="s">
        <v>18</v>
      </c>
      <c r="L432" s="10">
        <v>7</v>
      </c>
      <c r="M432" s="10" t="s">
        <v>18</v>
      </c>
      <c r="N432" s="10">
        <v>0</v>
      </c>
      <c r="O432" s="11">
        <v>17.777777777777779</v>
      </c>
      <c r="P432" s="10" t="s">
        <v>18</v>
      </c>
    </row>
    <row r="433" spans="1:16" ht="15.75" customHeight="1" x14ac:dyDescent="0.2">
      <c r="A433" s="5" t="s">
        <v>33</v>
      </c>
      <c r="B433" s="37">
        <v>318</v>
      </c>
      <c r="C433" s="5">
        <v>3</v>
      </c>
      <c r="D433" s="5">
        <v>17</v>
      </c>
      <c r="E433" s="21" t="s">
        <v>137</v>
      </c>
      <c r="F433" s="21" t="s">
        <v>172</v>
      </c>
      <c r="G433" s="41">
        <v>8.6</v>
      </c>
      <c r="H433" s="11">
        <v>12.2</v>
      </c>
      <c r="I433" s="39">
        <v>62.800788177339889</v>
      </c>
      <c r="J433" s="42">
        <v>0.8</v>
      </c>
      <c r="K433" s="10" t="s">
        <v>18</v>
      </c>
      <c r="L433" s="10">
        <v>30.5</v>
      </c>
      <c r="M433" s="10" t="s">
        <v>18</v>
      </c>
      <c r="N433" s="10">
        <v>1</v>
      </c>
      <c r="O433" s="11">
        <v>0</v>
      </c>
      <c r="P433" s="10" t="s">
        <v>18</v>
      </c>
    </row>
    <row r="434" spans="1:16" ht="15.75" customHeight="1" x14ac:dyDescent="0.2">
      <c r="A434" s="5" t="s">
        <v>33</v>
      </c>
      <c r="B434" s="37">
        <v>411</v>
      </c>
      <c r="C434" s="5">
        <v>4</v>
      </c>
      <c r="D434" s="5">
        <v>17</v>
      </c>
      <c r="E434" s="21" t="s">
        <v>137</v>
      </c>
      <c r="F434" s="21" t="s">
        <v>172</v>
      </c>
      <c r="G434" s="41">
        <v>8.6</v>
      </c>
      <c r="H434" s="11">
        <v>12.3</v>
      </c>
      <c r="I434" s="39">
        <v>61.161029556650234</v>
      </c>
      <c r="J434" s="42">
        <v>3.6</v>
      </c>
      <c r="K434" s="10" t="s">
        <v>18</v>
      </c>
      <c r="L434" s="10">
        <v>7.5</v>
      </c>
      <c r="M434" s="10" t="s">
        <v>18</v>
      </c>
      <c r="N434" s="10">
        <v>2</v>
      </c>
      <c r="O434" s="11">
        <v>0</v>
      </c>
      <c r="P434" s="10" t="s">
        <v>18</v>
      </c>
    </row>
    <row r="435" spans="1:16" ht="15.75" customHeight="1" x14ac:dyDescent="0.2">
      <c r="A435" s="5" t="s">
        <v>33</v>
      </c>
      <c r="B435" s="37">
        <v>102</v>
      </c>
      <c r="C435" s="5">
        <v>1</v>
      </c>
      <c r="D435" s="5">
        <v>18</v>
      </c>
      <c r="E435" s="21" t="s">
        <v>139</v>
      </c>
      <c r="F435" s="21" t="s">
        <v>172</v>
      </c>
      <c r="G435" s="41">
        <v>6.4</v>
      </c>
      <c r="H435" s="11">
        <v>12.2</v>
      </c>
      <c r="I435" s="39">
        <v>61.230768472906412</v>
      </c>
      <c r="J435" s="42">
        <v>2.5</v>
      </c>
      <c r="K435" s="10" t="s">
        <v>18</v>
      </c>
      <c r="L435" s="10">
        <v>9</v>
      </c>
      <c r="M435" s="10" t="s">
        <v>18</v>
      </c>
      <c r="N435" s="10">
        <v>1</v>
      </c>
      <c r="O435" s="11">
        <v>0</v>
      </c>
      <c r="P435" s="10" t="s">
        <v>18</v>
      </c>
    </row>
    <row r="436" spans="1:16" ht="15.75" customHeight="1" x14ac:dyDescent="0.2">
      <c r="A436" s="5" t="s">
        <v>33</v>
      </c>
      <c r="B436" s="37">
        <v>209</v>
      </c>
      <c r="C436" s="5">
        <v>2</v>
      </c>
      <c r="D436" s="5">
        <v>18</v>
      </c>
      <c r="E436" s="21" t="s">
        <v>139</v>
      </c>
      <c r="F436" s="21" t="s">
        <v>172</v>
      </c>
      <c r="G436" s="41">
        <v>6.4</v>
      </c>
      <c r="H436" s="11">
        <v>12.3</v>
      </c>
      <c r="I436" s="39">
        <v>47.569689655172418</v>
      </c>
      <c r="J436" s="42">
        <v>0.3</v>
      </c>
      <c r="K436" s="10" t="s">
        <v>18</v>
      </c>
      <c r="L436" s="10">
        <v>12.5</v>
      </c>
      <c r="M436" s="10" t="s">
        <v>18</v>
      </c>
      <c r="N436" s="10">
        <v>0</v>
      </c>
      <c r="O436" s="11">
        <v>2.2222222222222223</v>
      </c>
      <c r="P436" s="10" t="s">
        <v>18</v>
      </c>
    </row>
    <row r="437" spans="1:16" ht="15.75" customHeight="1" x14ac:dyDescent="0.2">
      <c r="A437" s="5" t="s">
        <v>33</v>
      </c>
      <c r="B437" s="37">
        <v>317</v>
      </c>
      <c r="C437" s="5">
        <v>3</v>
      </c>
      <c r="D437" s="5">
        <v>18</v>
      </c>
      <c r="E437" s="21" t="s">
        <v>139</v>
      </c>
      <c r="F437" s="21" t="s">
        <v>172</v>
      </c>
      <c r="G437" s="41">
        <v>6.4</v>
      </c>
      <c r="H437" s="11">
        <v>12.2</v>
      </c>
      <c r="I437" s="39">
        <v>62.800788177339889</v>
      </c>
      <c r="J437" s="42">
        <v>1.7</v>
      </c>
      <c r="K437" s="10" t="s">
        <v>18</v>
      </c>
      <c r="L437" s="10">
        <v>10.6</v>
      </c>
      <c r="M437" s="10" t="s">
        <v>18</v>
      </c>
      <c r="N437" s="10">
        <v>0</v>
      </c>
      <c r="O437" s="11">
        <v>0</v>
      </c>
      <c r="P437" s="10" t="s">
        <v>18</v>
      </c>
    </row>
    <row r="438" spans="1:16" ht="15.75" customHeight="1" x14ac:dyDescent="0.2">
      <c r="A438" s="5" t="s">
        <v>33</v>
      </c>
      <c r="B438" s="37">
        <v>421</v>
      </c>
      <c r="C438" s="5">
        <v>4</v>
      </c>
      <c r="D438" s="5">
        <v>18</v>
      </c>
      <c r="E438" s="21" t="s">
        <v>139</v>
      </c>
      <c r="F438" s="21" t="s">
        <v>172</v>
      </c>
      <c r="G438" s="41">
        <v>6.4</v>
      </c>
      <c r="H438" s="11">
        <v>12</v>
      </c>
      <c r="I438" s="39">
        <v>61.894778325123156</v>
      </c>
      <c r="J438" s="42">
        <v>1.4</v>
      </c>
      <c r="K438" s="10" t="s">
        <v>18</v>
      </c>
      <c r="L438" s="10">
        <v>14.1</v>
      </c>
      <c r="M438" s="10" t="s">
        <v>18</v>
      </c>
      <c r="N438" s="10">
        <v>0</v>
      </c>
      <c r="O438" s="11">
        <v>0</v>
      </c>
      <c r="P438" s="10" t="s">
        <v>18</v>
      </c>
    </row>
    <row r="439" spans="1:16" ht="15.75" customHeight="1" x14ac:dyDescent="0.2">
      <c r="A439" s="5" t="s">
        <v>33</v>
      </c>
      <c r="B439" s="37">
        <v>101</v>
      </c>
      <c r="C439" s="5">
        <v>1</v>
      </c>
      <c r="D439" s="5">
        <v>19</v>
      </c>
      <c r="E439" s="21" t="s">
        <v>173</v>
      </c>
      <c r="F439" s="21" t="s">
        <v>172</v>
      </c>
      <c r="G439" s="41" t="s">
        <v>174</v>
      </c>
      <c r="H439" s="11">
        <v>12.4</v>
      </c>
      <c r="I439" s="39">
        <v>56.914108374384227</v>
      </c>
      <c r="J439" s="42">
        <v>1.3</v>
      </c>
      <c r="K439" s="10" t="s">
        <v>18</v>
      </c>
      <c r="L439" s="10">
        <v>12.5</v>
      </c>
      <c r="M439" s="10" t="s">
        <v>18</v>
      </c>
      <c r="N439" s="10">
        <v>3</v>
      </c>
      <c r="O439" s="11">
        <v>4.4444444444444446</v>
      </c>
      <c r="P439" s="10" t="s">
        <v>18</v>
      </c>
    </row>
    <row r="440" spans="1:16" ht="15.75" customHeight="1" x14ac:dyDescent="0.2">
      <c r="A440" s="5" t="s">
        <v>33</v>
      </c>
      <c r="B440" s="37">
        <v>218</v>
      </c>
      <c r="C440" s="5">
        <v>2</v>
      </c>
      <c r="D440" s="5">
        <v>19</v>
      </c>
      <c r="E440" s="21" t="s">
        <v>173</v>
      </c>
      <c r="F440" s="21" t="s">
        <v>172</v>
      </c>
      <c r="G440" s="41" t="s">
        <v>174</v>
      </c>
      <c r="H440" s="11">
        <v>12.3</v>
      </c>
      <c r="I440" s="39">
        <v>60.115541871921188</v>
      </c>
      <c r="J440" s="42">
        <v>1.3</v>
      </c>
      <c r="K440" s="10" t="s">
        <v>18</v>
      </c>
      <c r="L440" s="10">
        <v>15</v>
      </c>
      <c r="M440" s="10" t="s">
        <v>18</v>
      </c>
      <c r="N440" s="10">
        <v>0</v>
      </c>
      <c r="O440" s="11">
        <v>5</v>
      </c>
      <c r="P440" s="10" t="s">
        <v>18</v>
      </c>
    </row>
    <row r="441" spans="1:16" ht="15.75" customHeight="1" x14ac:dyDescent="0.2">
      <c r="A441" s="5" t="s">
        <v>33</v>
      </c>
      <c r="B441" s="37">
        <v>311</v>
      </c>
      <c r="C441" s="5">
        <v>3</v>
      </c>
      <c r="D441" s="5">
        <v>19</v>
      </c>
      <c r="E441" s="21" t="s">
        <v>173</v>
      </c>
      <c r="F441" s="21" t="s">
        <v>172</v>
      </c>
      <c r="G441" s="41" t="s">
        <v>174</v>
      </c>
      <c r="H441" s="11">
        <v>12.3</v>
      </c>
      <c r="I441" s="39">
        <v>60.115541871921188</v>
      </c>
      <c r="J441" s="42">
        <v>1.3</v>
      </c>
      <c r="K441" s="10" t="s">
        <v>18</v>
      </c>
      <c r="L441" s="10">
        <v>17.399999999999999</v>
      </c>
      <c r="M441" s="10" t="s">
        <v>18</v>
      </c>
      <c r="N441" s="10">
        <v>0</v>
      </c>
      <c r="O441" s="11">
        <v>1</v>
      </c>
      <c r="P441" s="10" t="s">
        <v>18</v>
      </c>
    </row>
    <row r="442" spans="1:16" ht="15.75" customHeight="1" x14ac:dyDescent="0.2">
      <c r="A442" s="5" t="s">
        <v>33</v>
      </c>
      <c r="B442" s="37">
        <v>424</v>
      </c>
      <c r="C442" s="5">
        <v>4</v>
      </c>
      <c r="D442" s="5">
        <v>19</v>
      </c>
      <c r="E442" s="21" t="s">
        <v>173</v>
      </c>
      <c r="F442" s="21" t="s">
        <v>172</v>
      </c>
      <c r="G442" s="41" t="s">
        <v>174</v>
      </c>
      <c r="H442" s="11">
        <v>11.9</v>
      </c>
      <c r="I442" s="39">
        <v>62.490241379310334</v>
      </c>
      <c r="J442" s="42">
        <v>1.2</v>
      </c>
      <c r="K442" s="10" t="s">
        <v>18</v>
      </c>
      <c r="L442" s="10">
        <v>16</v>
      </c>
      <c r="M442" s="10" t="s">
        <v>18</v>
      </c>
      <c r="N442" s="10">
        <v>1</v>
      </c>
      <c r="O442" s="11">
        <v>0</v>
      </c>
      <c r="P442" s="10" t="s">
        <v>18</v>
      </c>
    </row>
    <row r="443" spans="1:16" ht="15.75" customHeight="1" x14ac:dyDescent="0.2">
      <c r="A443" s="5" t="s">
        <v>33</v>
      </c>
      <c r="B443" s="37">
        <v>117</v>
      </c>
      <c r="C443" s="5">
        <v>1</v>
      </c>
      <c r="D443" s="5">
        <v>20</v>
      </c>
      <c r="E443" s="21" t="s">
        <v>129</v>
      </c>
      <c r="F443" s="21" t="s">
        <v>130</v>
      </c>
      <c r="G443" s="41">
        <v>5</v>
      </c>
      <c r="H443" s="11">
        <v>12.3</v>
      </c>
      <c r="I443" s="39">
        <v>62.72926108374385</v>
      </c>
      <c r="J443" s="42">
        <v>0.7</v>
      </c>
      <c r="K443" s="10" t="s">
        <v>18</v>
      </c>
      <c r="L443" s="10">
        <v>5.2</v>
      </c>
      <c r="M443" s="10" t="s">
        <v>18</v>
      </c>
      <c r="N443" s="10">
        <v>0</v>
      </c>
      <c r="O443" s="11">
        <v>1.6666666666666667</v>
      </c>
      <c r="P443" s="10" t="s">
        <v>18</v>
      </c>
    </row>
    <row r="444" spans="1:16" ht="15.75" customHeight="1" x14ac:dyDescent="0.2">
      <c r="A444" s="5" t="s">
        <v>33</v>
      </c>
      <c r="B444" s="37">
        <v>223</v>
      </c>
      <c r="C444" s="5">
        <v>2</v>
      </c>
      <c r="D444" s="5">
        <v>20</v>
      </c>
      <c r="E444" s="21" t="s">
        <v>129</v>
      </c>
      <c r="F444" s="21" t="s">
        <v>130</v>
      </c>
      <c r="G444" s="41">
        <v>5</v>
      </c>
      <c r="H444" s="11">
        <v>12.4</v>
      </c>
      <c r="I444" s="39">
        <v>60.04699507389163</v>
      </c>
      <c r="J444" s="42">
        <v>0.2</v>
      </c>
      <c r="K444" s="10" t="s">
        <v>18</v>
      </c>
      <c r="L444" s="10">
        <v>9.1999999999999993</v>
      </c>
      <c r="M444" s="10" t="s">
        <v>18</v>
      </c>
      <c r="N444" s="10">
        <v>2</v>
      </c>
      <c r="O444" s="11">
        <v>0</v>
      </c>
      <c r="P444" s="10" t="s">
        <v>18</v>
      </c>
    </row>
    <row r="445" spans="1:16" ht="15.75" customHeight="1" x14ac:dyDescent="0.2">
      <c r="A445" s="5" t="s">
        <v>33</v>
      </c>
      <c r="B445" s="37">
        <v>302</v>
      </c>
      <c r="C445" s="5">
        <v>3</v>
      </c>
      <c r="D445" s="5">
        <v>20</v>
      </c>
      <c r="E445" s="21" t="s">
        <v>129</v>
      </c>
      <c r="F445" s="21" t="s">
        <v>130</v>
      </c>
      <c r="G445" s="41">
        <v>5</v>
      </c>
      <c r="H445" s="11">
        <v>12.3</v>
      </c>
      <c r="I445" s="39">
        <v>55.933591133004924</v>
      </c>
      <c r="J445" s="42">
        <v>2.1</v>
      </c>
      <c r="K445" s="10" t="s">
        <v>18</v>
      </c>
      <c r="L445" s="10">
        <v>22.1</v>
      </c>
      <c r="M445" s="10" t="s">
        <v>18</v>
      </c>
      <c r="N445" s="10">
        <v>0</v>
      </c>
      <c r="O445" s="11">
        <v>1.1111111111111112</v>
      </c>
      <c r="P445" s="10" t="s">
        <v>18</v>
      </c>
    </row>
    <row r="446" spans="1:16" ht="15.75" customHeight="1" x14ac:dyDescent="0.2">
      <c r="A446" s="5" t="s">
        <v>33</v>
      </c>
      <c r="B446" s="37">
        <v>415</v>
      </c>
      <c r="C446" s="5">
        <v>4</v>
      </c>
      <c r="D446" s="5">
        <v>20</v>
      </c>
      <c r="E446" s="21" t="s">
        <v>129</v>
      </c>
      <c r="F446" s="21" t="s">
        <v>130</v>
      </c>
      <c r="G446" s="41">
        <v>5</v>
      </c>
      <c r="H446" s="11">
        <v>12.6</v>
      </c>
      <c r="I446" s="39">
        <v>62.514679802955676</v>
      </c>
      <c r="J446" s="42">
        <v>1.6</v>
      </c>
      <c r="K446" s="10" t="s">
        <v>18</v>
      </c>
      <c r="L446" s="10">
        <v>4.5</v>
      </c>
      <c r="M446" s="10" t="s">
        <v>18</v>
      </c>
      <c r="N446" s="10">
        <v>1</v>
      </c>
      <c r="O446" s="11">
        <v>0</v>
      </c>
      <c r="P446" s="10" t="s">
        <v>18</v>
      </c>
    </row>
    <row r="447" spans="1:16" ht="15.75" customHeight="1" x14ac:dyDescent="0.2">
      <c r="A447" s="5" t="s">
        <v>33</v>
      </c>
      <c r="B447" s="37">
        <v>118</v>
      </c>
      <c r="C447" s="5">
        <v>1</v>
      </c>
      <c r="D447" s="5">
        <v>21</v>
      </c>
      <c r="E447" s="21" t="s">
        <v>146</v>
      </c>
      <c r="F447" s="21" t="s">
        <v>91</v>
      </c>
      <c r="G447" s="41">
        <v>10.5</v>
      </c>
      <c r="H447" s="11">
        <v>12.7</v>
      </c>
      <c r="I447" s="39">
        <v>65.56531034482758</v>
      </c>
      <c r="J447" s="42">
        <v>0.5</v>
      </c>
      <c r="K447" s="10" t="s">
        <v>18</v>
      </c>
      <c r="L447" s="10">
        <v>6.3</v>
      </c>
      <c r="M447" s="10" t="s">
        <v>18</v>
      </c>
      <c r="N447" s="10">
        <v>0</v>
      </c>
      <c r="O447" s="11">
        <v>0</v>
      </c>
      <c r="P447" s="10" t="s">
        <v>18</v>
      </c>
    </row>
    <row r="448" spans="1:16" ht="15.75" customHeight="1" x14ac:dyDescent="0.2">
      <c r="A448" s="5" t="s">
        <v>33</v>
      </c>
      <c r="B448" s="37">
        <v>202</v>
      </c>
      <c r="C448" s="5">
        <v>2</v>
      </c>
      <c r="D448" s="5">
        <v>21</v>
      </c>
      <c r="E448" s="21" t="s">
        <v>146</v>
      </c>
      <c r="F448" s="21" t="s">
        <v>91</v>
      </c>
      <c r="G448" s="41">
        <v>10.5</v>
      </c>
      <c r="H448" s="11">
        <v>12</v>
      </c>
      <c r="I448" s="39">
        <v>48.256945812807878</v>
      </c>
      <c r="J448" s="42">
        <v>1.3</v>
      </c>
      <c r="K448" s="10" t="s">
        <v>18</v>
      </c>
      <c r="L448" s="10">
        <v>13.4</v>
      </c>
      <c r="M448" s="10" t="s">
        <v>18</v>
      </c>
      <c r="N448" s="10">
        <v>0</v>
      </c>
      <c r="O448" s="11">
        <v>6.666666666666667</v>
      </c>
      <c r="P448" s="10" t="s">
        <v>18</v>
      </c>
    </row>
    <row r="449" spans="1:16" ht="15.75" customHeight="1" x14ac:dyDescent="0.2">
      <c r="A449" s="5" t="s">
        <v>33</v>
      </c>
      <c r="B449" s="37">
        <v>308</v>
      </c>
      <c r="C449" s="5">
        <v>3</v>
      </c>
      <c r="D449" s="5">
        <v>21</v>
      </c>
      <c r="E449" s="21" t="s">
        <v>146</v>
      </c>
      <c r="F449" s="21" t="s">
        <v>91</v>
      </c>
      <c r="G449" s="41">
        <v>10.5</v>
      </c>
      <c r="H449" s="11">
        <v>12.7</v>
      </c>
      <c r="I449" s="39">
        <v>61.922793103448264</v>
      </c>
      <c r="J449" s="42">
        <v>2.4</v>
      </c>
      <c r="K449" s="10" t="s">
        <v>18</v>
      </c>
      <c r="L449" s="10">
        <v>8.8000000000000007</v>
      </c>
      <c r="M449" s="10" t="s">
        <v>18</v>
      </c>
      <c r="N449" s="10">
        <v>0</v>
      </c>
      <c r="O449" s="11">
        <v>0</v>
      </c>
      <c r="P449" s="10" t="s">
        <v>18</v>
      </c>
    </row>
    <row r="450" spans="1:16" ht="15.75" customHeight="1" x14ac:dyDescent="0.2">
      <c r="A450" s="5" t="s">
        <v>33</v>
      </c>
      <c r="B450" s="37">
        <v>409</v>
      </c>
      <c r="C450" s="5">
        <v>4</v>
      </c>
      <c r="D450" s="5">
        <v>21</v>
      </c>
      <c r="E450" s="21" t="s">
        <v>146</v>
      </c>
      <c r="F450" s="21" t="s">
        <v>91</v>
      </c>
      <c r="G450" s="41">
        <v>10.5</v>
      </c>
      <c r="H450" s="11">
        <v>12.3</v>
      </c>
      <c r="I450" s="39">
        <v>57.501822660098519</v>
      </c>
      <c r="J450" s="42">
        <v>1.2</v>
      </c>
      <c r="K450" s="10" t="s">
        <v>18</v>
      </c>
      <c r="L450" s="10">
        <v>18.8</v>
      </c>
      <c r="M450" s="10" t="s">
        <v>18</v>
      </c>
      <c r="N450" s="10">
        <v>2</v>
      </c>
      <c r="O450" s="11">
        <v>0</v>
      </c>
      <c r="P450" s="10" t="s">
        <v>18</v>
      </c>
    </row>
    <row r="451" spans="1:16" ht="15.75" customHeight="1" x14ac:dyDescent="0.2">
      <c r="A451" s="5" t="s">
        <v>33</v>
      </c>
      <c r="B451" s="37">
        <v>119</v>
      </c>
      <c r="C451" s="5">
        <v>1</v>
      </c>
      <c r="D451" s="5">
        <v>22</v>
      </c>
      <c r="E451" s="21" t="s">
        <v>131</v>
      </c>
      <c r="F451" s="21" t="s">
        <v>91</v>
      </c>
      <c r="G451" s="41">
        <v>14</v>
      </c>
      <c r="H451" s="11">
        <v>12.1</v>
      </c>
      <c r="I451" s="39">
        <v>65.491995073891616</v>
      </c>
      <c r="J451" s="42">
        <v>1.4</v>
      </c>
      <c r="K451" s="10" t="s">
        <v>18</v>
      </c>
      <c r="L451" s="10">
        <v>3.8</v>
      </c>
      <c r="M451" s="10" t="s">
        <v>18</v>
      </c>
      <c r="N451" s="10">
        <v>0</v>
      </c>
      <c r="O451" s="11">
        <v>5</v>
      </c>
      <c r="P451" s="10" t="s">
        <v>18</v>
      </c>
    </row>
    <row r="452" spans="1:16" ht="15.75" customHeight="1" x14ac:dyDescent="0.2">
      <c r="A452" s="5" t="s">
        <v>33</v>
      </c>
      <c r="B452" s="37">
        <v>201</v>
      </c>
      <c r="C452" s="5">
        <v>2</v>
      </c>
      <c r="D452" s="5">
        <v>22</v>
      </c>
      <c r="E452" s="21" t="s">
        <v>131</v>
      </c>
      <c r="F452" s="21" t="s">
        <v>91</v>
      </c>
      <c r="G452" s="41">
        <v>14</v>
      </c>
      <c r="H452" s="11">
        <v>12.2</v>
      </c>
      <c r="I452" s="39">
        <v>57.044049261083742</v>
      </c>
      <c r="J452" s="42">
        <v>3.1</v>
      </c>
      <c r="K452" s="10" t="s">
        <v>18</v>
      </c>
      <c r="L452" s="10">
        <v>19</v>
      </c>
      <c r="M452" s="10" t="s">
        <v>18</v>
      </c>
      <c r="N452" s="10">
        <v>0</v>
      </c>
      <c r="O452" s="11">
        <v>0</v>
      </c>
      <c r="P452" s="10" t="s">
        <v>18</v>
      </c>
    </row>
    <row r="453" spans="1:16" ht="15.75" customHeight="1" x14ac:dyDescent="0.2">
      <c r="A453" s="5" t="s">
        <v>33</v>
      </c>
      <c r="B453" s="37">
        <v>303</v>
      </c>
      <c r="C453" s="5">
        <v>3</v>
      </c>
      <c r="D453" s="5">
        <v>22</v>
      </c>
      <c r="E453" s="21" t="s">
        <v>131</v>
      </c>
      <c r="F453" s="21" t="s">
        <v>91</v>
      </c>
      <c r="G453" s="41">
        <v>14</v>
      </c>
      <c r="H453" s="11">
        <v>12.3</v>
      </c>
      <c r="I453" s="39">
        <v>53.842615763546796</v>
      </c>
      <c r="J453" s="42">
        <v>1.4</v>
      </c>
      <c r="K453" s="10" t="s">
        <v>18</v>
      </c>
      <c r="L453" s="10">
        <v>23.1</v>
      </c>
      <c r="M453" s="10" t="s">
        <v>18</v>
      </c>
      <c r="N453" s="10">
        <v>1</v>
      </c>
      <c r="O453" s="11">
        <v>1.1111111111111112</v>
      </c>
      <c r="P453" s="10" t="s">
        <v>18</v>
      </c>
    </row>
    <row r="454" spans="1:16" ht="15.75" customHeight="1" x14ac:dyDescent="0.2">
      <c r="A454" s="5" t="s">
        <v>33</v>
      </c>
      <c r="B454" s="37">
        <v>406</v>
      </c>
      <c r="C454" s="5">
        <v>4</v>
      </c>
      <c r="D454" s="5">
        <v>22</v>
      </c>
      <c r="E454" s="21" t="s">
        <v>131</v>
      </c>
      <c r="F454" s="21" t="s">
        <v>91</v>
      </c>
      <c r="G454" s="41">
        <v>14</v>
      </c>
      <c r="H454" s="11">
        <v>12.3</v>
      </c>
      <c r="I454" s="39">
        <v>61.161029556650234</v>
      </c>
      <c r="J454" s="42">
        <v>0.3</v>
      </c>
      <c r="K454" s="10" t="s">
        <v>18</v>
      </c>
      <c r="L454" s="10">
        <v>6.2</v>
      </c>
      <c r="M454" s="10" t="s">
        <v>18</v>
      </c>
      <c r="N454" s="10">
        <v>0</v>
      </c>
      <c r="O454" s="11">
        <v>0</v>
      </c>
      <c r="P454" s="10" t="s">
        <v>18</v>
      </c>
    </row>
    <row r="455" spans="1:16" ht="15.75" customHeight="1" x14ac:dyDescent="0.2">
      <c r="A455" s="5" t="s">
        <v>33</v>
      </c>
      <c r="B455" s="37">
        <v>103</v>
      </c>
      <c r="C455" s="5">
        <v>1</v>
      </c>
      <c r="D455" s="5">
        <v>23</v>
      </c>
      <c r="E455" s="21" t="s">
        <v>175</v>
      </c>
      <c r="F455" s="21" t="s">
        <v>44</v>
      </c>
      <c r="G455" s="41">
        <v>2</v>
      </c>
      <c r="H455" s="11">
        <v>12.4</v>
      </c>
      <c r="I455" s="39">
        <v>57.436256157635469</v>
      </c>
      <c r="J455" s="42">
        <v>0.9</v>
      </c>
      <c r="K455" s="10" t="s">
        <v>18</v>
      </c>
      <c r="L455" s="10">
        <v>6.9</v>
      </c>
      <c r="M455" s="10" t="s">
        <v>18</v>
      </c>
      <c r="N455" s="10">
        <v>0</v>
      </c>
      <c r="O455" s="11">
        <v>1</v>
      </c>
      <c r="P455" s="10" t="s">
        <v>18</v>
      </c>
    </row>
    <row r="456" spans="1:16" ht="15.75" customHeight="1" x14ac:dyDescent="0.2">
      <c r="A456" s="5" t="s">
        <v>33</v>
      </c>
      <c r="B456" s="37">
        <v>207</v>
      </c>
      <c r="C456" s="5">
        <v>2</v>
      </c>
      <c r="D456" s="5">
        <v>23</v>
      </c>
      <c r="E456" s="21" t="s">
        <v>175</v>
      </c>
      <c r="F456" s="21" t="s">
        <v>44</v>
      </c>
      <c r="G456" s="41">
        <v>2</v>
      </c>
      <c r="H456" s="11">
        <v>12.2</v>
      </c>
      <c r="I456" s="39">
        <v>51.287310344827588</v>
      </c>
      <c r="J456" s="42">
        <v>1.9</v>
      </c>
      <c r="K456" s="10" t="s">
        <v>18</v>
      </c>
      <c r="L456" s="10">
        <v>11</v>
      </c>
      <c r="M456" s="10" t="s">
        <v>18</v>
      </c>
      <c r="N456" s="10">
        <v>0</v>
      </c>
      <c r="O456" s="11">
        <v>11.111111111111111</v>
      </c>
      <c r="P456" s="10" t="s">
        <v>18</v>
      </c>
    </row>
    <row r="457" spans="1:16" ht="15.75" customHeight="1" x14ac:dyDescent="0.2">
      <c r="A457" s="5" t="s">
        <v>33</v>
      </c>
      <c r="B457" s="37">
        <v>310</v>
      </c>
      <c r="C457" s="5">
        <v>3</v>
      </c>
      <c r="D457" s="5">
        <v>23</v>
      </c>
      <c r="E457" s="21" t="s">
        <v>175</v>
      </c>
      <c r="F457" s="21" t="s">
        <v>44</v>
      </c>
      <c r="G457" s="41">
        <v>2</v>
      </c>
      <c r="H457" s="11">
        <v>12.5</v>
      </c>
      <c r="I457" s="39">
        <v>59.978448275862071</v>
      </c>
      <c r="J457" s="42">
        <v>0.3</v>
      </c>
      <c r="K457" s="10" t="s">
        <v>18</v>
      </c>
      <c r="L457" s="10">
        <v>14.4</v>
      </c>
      <c r="M457" s="10" t="s">
        <v>18</v>
      </c>
      <c r="N457" s="10">
        <v>0</v>
      </c>
      <c r="O457" s="11">
        <v>0</v>
      </c>
      <c r="P457" s="10" t="s">
        <v>18</v>
      </c>
    </row>
    <row r="458" spans="1:16" ht="15.75" customHeight="1" x14ac:dyDescent="0.2">
      <c r="A458" s="5" t="s">
        <v>33</v>
      </c>
      <c r="B458" s="37">
        <v>416</v>
      </c>
      <c r="C458" s="5">
        <v>4</v>
      </c>
      <c r="D458" s="5">
        <v>23</v>
      </c>
      <c r="E458" s="21" t="s">
        <v>175</v>
      </c>
      <c r="F458" s="21" t="s">
        <v>44</v>
      </c>
      <c r="G458" s="41">
        <v>2</v>
      </c>
      <c r="H458" s="11">
        <v>12.1</v>
      </c>
      <c r="I458" s="39">
        <v>61.300507389162568</v>
      </c>
      <c r="J458" s="42">
        <v>1.2</v>
      </c>
      <c r="K458" s="10" t="s">
        <v>18</v>
      </c>
      <c r="L458" s="10">
        <v>12.8</v>
      </c>
      <c r="M458" s="10" t="s">
        <v>18</v>
      </c>
      <c r="N458" s="10">
        <v>1</v>
      </c>
      <c r="O458" s="11">
        <v>2.2222222222222223</v>
      </c>
      <c r="P458" s="10" t="s">
        <v>18</v>
      </c>
    </row>
    <row r="459" spans="1:16" ht="15.75" customHeight="1" x14ac:dyDescent="0.2">
      <c r="A459" s="5" t="s">
        <v>33</v>
      </c>
      <c r="B459" s="37">
        <v>104</v>
      </c>
      <c r="C459" s="5">
        <v>1</v>
      </c>
      <c r="D459" s="5">
        <v>24</v>
      </c>
      <c r="E459" s="21" t="s">
        <v>176</v>
      </c>
      <c r="F459" s="21" t="s">
        <v>44</v>
      </c>
      <c r="G459" s="41">
        <v>4</v>
      </c>
      <c r="H459" s="11">
        <v>12.2</v>
      </c>
      <c r="I459" s="39">
        <v>63.324128078817722</v>
      </c>
      <c r="J459" s="42">
        <v>0.2</v>
      </c>
      <c r="K459" s="10" t="s">
        <v>18</v>
      </c>
      <c r="L459" s="10">
        <v>20.5</v>
      </c>
      <c r="M459" s="10" t="s">
        <v>18</v>
      </c>
      <c r="N459" s="10">
        <v>0</v>
      </c>
      <c r="O459" s="11">
        <v>0</v>
      </c>
      <c r="P459" s="10" t="s">
        <v>18</v>
      </c>
    </row>
    <row r="460" spans="1:16" ht="15.75" customHeight="1" x14ac:dyDescent="0.2">
      <c r="A460" s="5" t="s">
        <v>33</v>
      </c>
      <c r="B460" s="37">
        <v>222</v>
      </c>
      <c r="C460" s="5">
        <v>2</v>
      </c>
      <c r="D460" s="5">
        <v>24</v>
      </c>
      <c r="E460" s="21" t="s">
        <v>176</v>
      </c>
      <c r="F460" s="21" t="s">
        <v>44</v>
      </c>
      <c r="G460" s="41">
        <v>4</v>
      </c>
      <c r="H460" s="11">
        <v>12.2</v>
      </c>
      <c r="I460" s="39">
        <v>57.044049261083742</v>
      </c>
      <c r="J460" s="42">
        <v>0.4</v>
      </c>
      <c r="K460" s="10" t="s">
        <v>18</v>
      </c>
      <c r="L460" s="10">
        <v>7.5</v>
      </c>
      <c r="M460" s="10" t="s">
        <v>18</v>
      </c>
      <c r="N460" s="10">
        <v>1</v>
      </c>
      <c r="O460" s="11">
        <v>0</v>
      </c>
      <c r="P460" s="10" t="s">
        <v>18</v>
      </c>
    </row>
    <row r="461" spans="1:16" ht="15.75" customHeight="1" x14ac:dyDescent="0.2">
      <c r="A461" s="5" t="s">
        <v>33</v>
      </c>
      <c r="B461" s="37">
        <v>322</v>
      </c>
      <c r="C461" s="5">
        <v>3</v>
      </c>
      <c r="D461" s="5">
        <v>24</v>
      </c>
      <c r="E461" s="21" t="s">
        <v>176</v>
      </c>
      <c r="F461" s="21" t="s">
        <v>44</v>
      </c>
      <c r="G461" s="41">
        <v>4</v>
      </c>
      <c r="H461" s="11">
        <v>12.2</v>
      </c>
      <c r="I461" s="39">
        <v>60.184088669950732</v>
      </c>
      <c r="J461" s="42">
        <v>1</v>
      </c>
      <c r="K461" s="10" t="s">
        <v>18</v>
      </c>
      <c r="L461" s="10">
        <v>22</v>
      </c>
      <c r="M461" s="10" t="s">
        <v>18</v>
      </c>
      <c r="N461" s="10">
        <v>2</v>
      </c>
      <c r="O461" s="11">
        <v>0</v>
      </c>
      <c r="P461" s="10" t="s">
        <v>18</v>
      </c>
    </row>
    <row r="462" spans="1:16" ht="15.75" customHeight="1" x14ac:dyDescent="0.2">
      <c r="A462" s="5" t="s">
        <v>33</v>
      </c>
      <c r="B462" s="37">
        <v>410</v>
      </c>
      <c r="C462" s="5">
        <v>4</v>
      </c>
      <c r="D462" s="5">
        <v>24</v>
      </c>
      <c r="E462" s="21" t="s">
        <v>176</v>
      </c>
      <c r="F462" s="21" t="s">
        <v>44</v>
      </c>
      <c r="G462" s="41">
        <v>4</v>
      </c>
      <c r="H462" s="11">
        <v>12.3</v>
      </c>
      <c r="I462" s="39">
        <v>60.638285714285715</v>
      </c>
      <c r="J462" s="42">
        <v>0.2</v>
      </c>
      <c r="K462" s="10" t="s">
        <v>18</v>
      </c>
      <c r="L462" s="10">
        <v>5.5</v>
      </c>
      <c r="M462" s="10" t="s">
        <v>18</v>
      </c>
      <c r="N462" s="10">
        <v>1</v>
      </c>
      <c r="O462" s="11">
        <v>0</v>
      </c>
      <c r="P462" s="10" t="s">
        <v>18</v>
      </c>
    </row>
    <row r="463" spans="1:16" ht="15.75" customHeight="1" x14ac:dyDescent="0.2">
      <c r="A463" s="5" t="s">
        <v>33</v>
      </c>
      <c r="B463" s="37">
        <v>106</v>
      </c>
      <c r="C463" s="5">
        <v>1</v>
      </c>
      <c r="D463" s="5">
        <v>25</v>
      </c>
      <c r="E463" s="21" t="s">
        <v>177</v>
      </c>
      <c r="F463" s="21" t="s">
        <v>44</v>
      </c>
      <c r="G463" s="41" t="s">
        <v>158</v>
      </c>
      <c r="H463" s="11">
        <v>12.3</v>
      </c>
      <c r="I463" s="39">
        <v>61.161029556650234</v>
      </c>
      <c r="J463" s="42">
        <v>0</v>
      </c>
      <c r="K463" s="10" t="s">
        <v>18</v>
      </c>
      <c r="L463" s="10">
        <v>9</v>
      </c>
      <c r="M463" s="10" t="s">
        <v>18</v>
      </c>
      <c r="N463" s="10">
        <v>0</v>
      </c>
      <c r="O463" s="11">
        <v>1</v>
      </c>
      <c r="P463" s="10" t="s">
        <v>18</v>
      </c>
    </row>
    <row r="464" spans="1:16" ht="15.75" customHeight="1" x14ac:dyDescent="0.2">
      <c r="A464" s="5" t="s">
        <v>33</v>
      </c>
      <c r="B464" s="37">
        <v>225</v>
      </c>
      <c r="C464" s="5">
        <v>2</v>
      </c>
      <c r="D464" s="5">
        <v>25</v>
      </c>
      <c r="E464" s="21" t="s">
        <v>177</v>
      </c>
      <c r="F464" s="21" t="s">
        <v>44</v>
      </c>
      <c r="G464" s="41" t="s">
        <v>158</v>
      </c>
      <c r="H464" s="11">
        <v>12.1</v>
      </c>
      <c r="I464" s="39">
        <v>58.680827586206895</v>
      </c>
      <c r="J464" s="42">
        <v>1</v>
      </c>
      <c r="K464" s="10" t="s">
        <v>18</v>
      </c>
      <c r="L464" s="10">
        <v>11.5</v>
      </c>
      <c r="M464" s="10" t="s">
        <v>18</v>
      </c>
      <c r="N464" s="10">
        <v>0</v>
      </c>
      <c r="O464" s="11">
        <v>0</v>
      </c>
      <c r="P464" s="10" t="s">
        <v>18</v>
      </c>
    </row>
    <row r="465" spans="1:16" ht="15.75" customHeight="1" x14ac:dyDescent="0.2">
      <c r="A465" s="5" t="s">
        <v>33</v>
      </c>
      <c r="B465" s="37">
        <v>321</v>
      </c>
      <c r="C465" s="5">
        <v>3</v>
      </c>
      <c r="D465" s="5">
        <v>25</v>
      </c>
      <c r="E465" s="21" t="s">
        <v>177</v>
      </c>
      <c r="F465" s="21" t="s">
        <v>44</v>
      </c>
      <c r="G465" s="41" t="s">
        <v>158</v>
      </c>
      <c r="H465" s="11">
        <v>12.1</v>
      </c>
      <c r="I465" s="39">
        <v>62.348379310344825</v>
      </c>
      <c r="J465" s="42">
        <v>0.8</v>
      </c>
      <c r="K465" s="10" t="s">
        <v>18</v>
      </c>
      <c r="L465" s="10">
        <v>29</v>
      </c>
      <c r="M465" s="10" t="s">
        <v>18</v>
      </c>
      <c r="N465" s="10">
        <v>1</v>
      </c>
      <c r="O465" s="11">
        <v>0</v>
      </c>
      <c r="P465" s="10" t="s">
        <v>18</v>
      </c>
    </row>
    <row r="466" spans="1:16" ht="15.75" customHeight="1" x14ac:dyDescent="0.2">
      <c r="A466" s="5" t="s">
        <v>33</v>
      </c>
      <c r="B466" s="37">
        <v>422</v>
      </c>
      <c r="C466" s="5">
        <v>4</v>
      </c>
      <c r="D466" s="5">
        <v>25</v>
      </c>
      <c r="E466" s="21" t="s">
        <v>177</v>
      </c>
      <c r="F466" s="21" t="s">
        <v>44</v>
      </c>
      <c r="G466" s="41" t="s">
        <v>158</v>
      </c>
      <c r="H466" s="11">
        <v>12</v>
      </c>
      <c r="I466" s="39">
        <v>66.615566502463054</v>
      </c>
      <c r="J466" s="42">
        <v>0.2</v>
      </c>
      <c r="K466" s="10" t="s">
        <v>18</v>
      </c>
      <c r="L466" s="10">
        <v>10.8</v>
      </c>
      <c r="M466" s="10" t="s">
        <v>18</v>
      </c>
      <c r="N466" s="10">
        <v>0</v>
      </c>
      <c r="O466" s="11">
        <v>0</v>
      </c>
      <c r="P466" s="10" t="s">
        <v>18</v>
      </c>
    </row>
    <row r="467" spans="1:16" ht="15.75" customHeight="1" x14ac:dyDescent="0.2">
      <c r="A467" s="5" t="s">
        <v>112</v>
      </c>
      <c r="B467" s="17">
        <v>112</v>
      </c>
      <c r="C467" s="17">
        <v>1</v>
      </c>
      <c r="D467" s="17">
        <v>1</v>
      </c>
      <c r="E467" s="17" t="s">
        <v>99</v>
      </c>
      <c r="F467" s="21" t="s">
        <v>30</v>
      </c>
      <c r="G467" s="38" t="s">
        <v>29</v>
      </c>
      <c r="H467" s="11">
        <v>15.174200000000001</v>
      </c>
      <c r="I467" s="39">
        <v>44.075875683678163</v>
      </c>
      <c r="J467" s="10">
        <v>8.1999999999999993</v>
      </c>
      <c r="K467" s="10" t="s">
        <v>18</v>
      </c>
      <c r="L467" s="10">
        <v>2.8</v>
      </c>
      <c r="M467" s="10" t="s">
        <v>18</v>
      </c>
      <c r="N467" s="10">
        <v>0</v>
      </c>
      <c r="O467" s="11">
        <v>0.1111111111111111</v>
      </c>
      <c r="P467" s="10" t="s">
        <v>18</v>
      </c>
    </row>
    <row r="468" spans="1:16" ht="15.75" customHeight="1" x14ac:dyDescent="0.2">
      <c r="A468" s="5" t="s">
        <v>112</v>
      </c>
      <c r="B468" s="17">
        <v>203</v>
      </c>
      <c r="C468" s="17">
        <v>2</v>
      </c>
      <c r="D468" s="17">
        <v>1</v>
      </c>
      <c r="E468" s="17" t="s">
        <v>99</v>
      </c>
      <c r="F468" s="21" t="s">
        <v>30</v>
      </c>
      <c r="G468" s="38" t="s">
        <v>29</v>
      </c>
      <c r="H468" s="11">
        <v>15.4544</v>
      </c>
      <c r="I468" s="39">
        <v>39.320895234942533</v>
      </c>
      <c r="J468" s="10">
        <v>5.6</v>
      </c>
      <c r="K468" s="10" t="s">
        <v>18</v>
      </c>
      <c r="L468" s="10">
        <v>4.5</v>
      </c>
      <c r="M468" s="10" t="s">
        <v>18</v>
      </c>
      <c r="N468" s="10">
        <v>0</v>
      </c>
      <c r="O468" s="11">
        <v>5.5555555555555554</v>
      </c>
      <c r="P468" s="10" t="s">
        <v>18</v>
      </c>
    </row>
    <row r="469" spans="1:16" ht="15.75" customHeight="1" x14ac:dyDescent="0.2">
      <c r="A469" s="5" t="s">
        <v>112</v>
      </c>
      <c r="B469" s="17">
        <v>314</v>
      </c>
      <c r="C469" s="17">
        <v>3</v>
      </c>
      <c r="D469" s="17">
        <v>1</v>
      </c>
      <c r="E469" s="17" t="s">
        <v>99</v>
      </c>
      <c r="F469" s="21" t="s">
        <v>30</v>
      </c>
      <c r="G469" s="38" t="s">
        <v>29</v>
      </c>
      <c r="H469" s="11">
        <v>12.6088</v>
      </c>
      <c r="I469" s="39">
        <v>51.437455823448275</v>
      </c>
      <c r="J469" s="10">
        <v>7</v>
      </c>
      <c r="K469" s="10" t="s">
        <v>18</v>
      </c>
      <c r="L469" s="10">
        <v>1.9</v>
      </c>
      <c r="M469" s="10" t="s">
        <v>18</v>
      </c>
      <c r="N469" s="10">
        <v>0</v>
      </c>
      <c r="O469" s="11">
        <v>0</v>
      </c>
      <c r="P469" s="10" t="s">
        <v>18</v>
      </c>
    </row>
    <row r="470" spans="1:16" ht="15.75" customHeight="1" x14ac:dyDescent="0.2">
      <c r="A470" s="5" t="s">
        <v>112</v>
      </c>
      <c r="B470" s="17">
        <v>420</v>
      </c>
      <c r="C470" s="17">
        <v>4</v>
      </c>
      <c r="D470" s="17">
        <v>1</v>
      </c>
      <c r="E470" s="17" t="s">
        <v>99</v>
      </c>
      <c r="F470" s="21" t="s">
        <v>30</v>
      </c>
      <c r="G470" s="38" t="s">
        <v>29</v>
      </c>
      <c r="H470" s="11">
        <v>12.862399999999999</v>
      </c>
      <c r="I470" s="39">
        <v>53.905923472183908</v>
      </c>
      <c r="J470" s="10">
        <v>6</v>
      </c>
      <c r="K470" s="10" t="s">
        <v>18</v>
      </c>
      <c r="L470" s="10">
        <v>4.7</v>
      </c>
      <c r="M470" s="10" t="s">
        <v>18</v>
      </c>
      <c r="N470" s="10">
        <v>0</v>
      </c>
      <c r="O470" s="11">
        <v>0</v>
      </c>
      <c r="P470" s="10" t="s">
        <v>18</v>
      </c>
    </row>
    <row r="471" spans="1:16" ht="15.75" customHeight="1" x14ac:dyDescent="0.2">
      <c r="A471" s="5" t="s">
        <v>112</v>
      </c>
      <c r="B471" s="17">
        <v>110</v>
      </c>
      <c r="C471" s="17">
        <v>1</v>
      </c>
      <c r="D471" s="17">
        <v>2</v>
      </c>
      <c r="E471" s="17" t="s">
        <v>109</v>
      </c>
      <c r="F471" s="27" t="s">
        <v>32</v>
      </c>
      <c r="G471" s="40">
        <v>4</v>
      </c>
      <c r="H471" s="11">
        <v>21.122700000000002</v>
      </c>
      <c r="I471" s="39">
        <v>40.063503277701145</v>
      </c>
      <c r="J471" s="10">
        <v>2.7</v>
      </c>
      <c r="K471" s="10" t="s">
        <v>18</v>
      </c>
      <c r="L471" s="10">
        <v>4.9000000000000004</v>
      </c>
      <c r="M471" s="10" t="s">
        <v>18</v>
      </c>
      <c r="N471" s="10">
        <v>0</v>
      </c>
      <c r="O471" s="11">
        <v>0.22222222222222221</v>
      </c>
      <c r="P471" s="10" t="s">
        <v>18</v>
      </c>
    </row>
    <row r="472" spans="1:16" ht="15.75" customHeight="1" x14ac:dyDescent="0.2">
      <c r="A472" s="5" t="s">
        <v>112</v>
      </c>
      <c r="B472" s="17">
        <v>215</v>
      </c>
      <c r="C472" s="17">
        <v>2</v>
      </c>
      <c r="D472" s="17">
        <v>2</v>
      </c>
      <c r="E472" s="17" t="s">
        <v>109</v>
      </c>
      <c r="F472" s="27" t="s">
        <v>32</v>
      </c>
      <c r="G472" s="40">
        <v>4</v>
      </c>
      <c r="H472" s="11">
        <v>15.5723</v>
      </c>
      <c r="I472" s="39">
        <v>32.972219280000004</v>
      </c>
      <c r="J472" s="10">
        <v>2.2999999999999998</v>
      </c>
      <c r="K472" s="10" t="s">
        <v>18</v>
      </c>
      <c r="L472" s="10">
        <v>8.8000000000000007</v>
      </c>
      <c r="M472" s="10" t="s">
        <v>18</v>
      </c>
      <c r="N472" s="10">
        <v>0</v>
      </c>
      <c r="O472" s="11">
        <v>2.2222222222222223</v>
      </c>
      <c r="P472" s="10" t="s">
        <v>18</v>
      </c>
    </row>
    <row r="473" spans="1:16" ht="15.75" customHeight="1" x14ac:dyDescent="0.2">
      <c r="A473" s="5" t="s">
        <v>112</v>
      </c>
      <c r="B473" s="17">
        <v>323</v>
      </c>
      <c r="C473" s="17">
        <v>3</v>
      </c>
      <c r="D473" s="17">
        <v>2</v>
      </c>
      <c r="E473" s="17" t="s">
        <v>109</v>
      </c>
      <c r="F473" s="27" t="s">
        <v>32</v>
      </c>
      <c r="G473" s="40">
        <v>4</v>
      </c>
      <c r="H473" s="11">
        <v>13.652999999999999</v>
      </c>
      <c r="I473" s="39">
        <v>59.27731474942528</v>
      </c>
      <c r="J473" s="10">
        <v>1.6</v>
      </c>
      <c r="K473" s="10" t="s">
        <v>18</v>
      </c>
      <c r="L473" s="10">
        <v>3</v>
      </c>
      <c r="M473" s="10" t="s">
        <v>18</v>
      </c>
      <c r="N473" s="10">
        <v>0</v>
      </c>
      <c r="O473" s="11">
        <v>0</v>
      </c>
      <c r="P473" s="10" t="s">
        <v>18</v>
      </c>
    </row>
    <row r="474" spans="1:16" ht="15.75" customHeight="1" x14ac:dyDescent="0.2">
      <c r="A474" s="5" t="s">
        <v>112</v>
      </c>
      <c r="B474" s="17">
        <v>412</v>
      </c>
      <c r="C474" s="17">
        <v>4</v>
      </c>
      <c r="D474" s="17">
        <v>2</v>
      </c>
      <c r="E474" s="17" t="s">
        <v>109</v>
      </c>
      <c r="F474" s="27" t="s">
        <v>32</v>
      </c>
      <c r="G474" s="40">
        <v>4</v>
      </c>
      <c r="H474" s="11">
        <v>12.630599999999999</v>
      </c>
      <c r="I474" s="39">
        <v>56.285175122758623</v>
      </c>
      <c r="J474" s="10">
        <v>1.3</v>
      </c>
      <c r="K474" s="10" t="s">
        <v>18</v>
      </c>
      <c r="L474" s="10">
        <v>6.2</v>
      </c>
      <c r="M474" s="10" t="s">
        <v>18</v>
      </c>
      <c r="N474" s="10">
        <v>0</v>
      </c>
      <c r="O474" s="11">
        <v>0.22222222222222221</v>
      </c>
      <c r="P474" s="10" t="s">
        <v>18</v>
      </c>
    </row>
    <row r="475" spans="1:16" ht="15.75" customHeight="1" x14ac:dyDescent="0.2">
      <c r="A475" s="5" t="s">
        <v>112</v>
      </c>
      <c r="B475" s="17">
        <v>122</v>
      </c>
      <c r="C475" s="17">
        <v>1</v>
      </c>
      <c r="D475" s="17">
        <v>3</v>
      </c>
      <c r="E475" s="17" t="s">
        <v>115</v>
      </c>
      <c r="F475" s="27" t="s">
        <v>32</v>
      </c>
      <c r="G475" s="40" t="s">
        <v>156</v>
      </c>
      <c r="H475" s="11">
        <v>16.2852</v>
      </c>
      <c r="I475" s="39">
        <v>44.709476634482755</v>
      </c>
      <c r="J475" s="10">
        <v>1.2</v>
      </c>
      <c r="K475" s="10" t="s">
        <v>18</v>
      </c>
      <c r="L475" s="10">
        <v>10.3</v>
      </c>
      <c r="M475" s="10" t="s">
        <v>18</v>
      </c>
      <c r="N475" s="10">
        <v>1</v>
      </c>
      <c r="O475" s="11">
        <v>20</v>
      </c>
      <c r="P475" s="10" t="s">
        <v>18</v>
      </c>
    </row>
    <row r="476" spans="1:16" ht="15.75" customHeight="1" x14ac:dyDescent="0.2">
      <c r="A476" s="5" t="s">
        <v>112</v>
      </c>
      <c r="B476" s="17">
        <v>219</v>
      </c>
      <c r="C476" s="17">
        <v>2</v>
      </c>
      <c r="D476" s="17">
        <v>3</v>
      </c>
      <c r="E476" s="17" t="s">
        <v>115</v>
      </c>
      <c r="F476" s="27" t="s">
        <v>32</v>
      </c>
      <c r="G476" s="40" t="s">
        <v>156</v>
      </c>
      <c r="H476" s="11">
        <v>21.008099999999999</v>
      </c>
      <c r="I476" s="39">
        <v>50.316932347126432</v>
      </c>
      <c r="J476" s="10">
        <v>0.9</v>
      </c>
      <c r="K476" s="10" t="s">
        <v>18</v>
      </c>
      <c r="L476" s="10">
        <v>1.8</v>
      </c>
      <c r="M476" s="10" t="s">
        <v>18</v>
      </c>
      <c r="N476" s="10">
        <v>0</v>
      </c>
      <c r="O476" s="11">
        <v>0</v>
      </c>
      <c r="P476" s="10" t="s">
        <v>18</v>
      </c>
    </row>
    <row r="477" spans="1:16" ht="15.75" customHeight="1" x14ac:dyDescent="0.2">
      <c r="A477" s="5" t="s">
        <v>112</v>
      </c>
      <c r="B477" s="17">
        <v>304</v>
      </c>
      <c r="C477" s="17">
        <v>3</v>
      </c>
      <c r="D477" s="17">
        <v>3</v>
      </c>
      <c r="E477" s="17" t="s">
        <v>115</v>
      </c>
      <c r="F477" s="27" t="s">
        <v>32</v>
      </c>
      <c r="G477" s="40" t="s">
        <v>156</v>
      </c>
      <c r="H477" s="11">
        <v>14.1631</v>
      </c>
      <c r="I477" s="39">
        <v>54.151836306206903</v>
      </c>
      <c r="J477" s="10">
        <v>2.4</v>
      </c>
      <c r="K477" s="10" t="s">
        <v>18</v>
      </c>
      <c r="L477" s="10">
        <v>5.9</v>
      </c>
      <c r="M477" s="10" t="s">
        <v>18</v>
      </c>
      <c r="N477" s="10">
        <v>0</v>
      </c>
      <c r="O477" s="11">
        <v>0</v>
      </c>
      <c r="P477" s="10" t="s">
        <v>18</v>
      </c>
    </row>
    <row r="478" spans="1:16" ht="15.75" customHeight="1" x14ac:dyDescent="0.2">
      <c r="A478" s="5" t="s">
        <v>112</v>
      </c>
      <c r="B478" s="17">
        <v>401</v>
      </c>
      <c r="C478" s="17">
        <v>4</v>
      </c>
      <c r="D478" s="17">
        <v>3</v>
      </c>
      <c r="E478" s="17" t="s">
        <v>115</v>
      </c>
      <c r="F478" s="27" t="s">
        <v>32</v>
      </c>
      <c r="G478" s="40" t="s">
        <v>156</v>
      </c>
      <c r="H478" s="11">
        <v>12.5806</v>
      </c>
      <c r="I478" s="39">
        <v>47.466121666206881</v>
      </c>
      <c r="J478" s="10">
        <v>7.4</v>
      </c>
      <c r="K478" s="10" t="s">
        <v>18</v>
      </c>
      <c r="L478" s="10">
        <v>3.6</v>
      </c>
      <c r="M478" s="10" t="s">
        <v>18</v>
      </c>
      <c r="N478" s="10">
        <v>0</v>
      </c>
      <c r="O478" s="11">
        <v>0.33333333333333331</v>
      </c>
      <c r="P478" s="10" t="s">
        <v>18</v>
      </c>
    </row>
    <row r="479" spans="1:16" ht="15.75" customHeight="1" x14ac:dyDescent="0.2">
      <c r="A479" s="5" t="s">
        <v>112</v>
      </c>
      <c r="B479" s="17">
        <v>107</v>
      </c>
      <c r="C479" s="17">
        <v>1</v>
      </c>
      <c r="D479" s="17">
        <v>4</v>
      </c>
      <c r="E479" s="17" t="s">
        <v>157</v>
      </c>
      <c r="F479" s="27" t="s">
        <v>32</v>
      </c>
      <c r="G479" s="41" t="s">
        <v>158</v>
      </c>
      <c r="H479" s="11">
        <v>20.748199999999997</v>
      </c>
      <c r="I479" s="39">
        <v>45.500371354482759</v>
      </c>
      <c r="J479" s="10">
        <v>1.7</v>
      </c>
      <c r="K479" s="10" t="s">
        <v>18</v>
      </c>
      <c r="L479" s="10">
        <v>2.7</v>
      </c>
      <c r="M479" s="10" t="s">
        <v>18</v>
      </c>
      <c r="N479" s="10">
        <v>0</v>
      </c>
      <c r="O479" s="11">
        <v>0</v>
      </c>
      <c r="P479" s="10" t="s">
        <v>18</v>
      </c>
    </row>
    <row r="480" spans="1:16" ht="15.75" customHeight="1" x14ac:dyDescent="0.2">
      <c r="A480" s="5" t="s">
        <v>112</v>
      </c>
      <c r="B480" s="17">
        <v>213</v>
      </c>
      <c r="C480" s="17">
        <v>2</v>
      </c>
      <c r="D480" s="17">
        <v>4</v>
      </c>
      <c r="E480" s="17" t="s">
        <v>157</v>
      </c>
      <c r="F480" s="27" t="s">
        <v>32</v>
      </c>
      <c r="G480" s="41" t="s">
        <v>158</v>
      </c>
      <c r="H480" s="11">
        <v>15.229000000000001</v>
      </c>
      <c r="I480" s="39">
        <v>30.371013351724141</v>
      </c>
      <c r="J480" s="10">
        <v>7.3</v>
      </c>
      <c r="K480" s="10" t="s">
        <v>18</v>
      </c>
      <c r="L480" s="10">
        <v>6.5</v>
      </c>
      <c r="M480" s="10" t="s">
        <v>18</v>
      </c>
      <c r="N480" s="10">
        <v>0</v>
      </c>
      <c r="O480" s="11">
        <v>30</v>
      </c>
      <c r="P480" s="10" t="s">
        <v>18</v>
      </c>
    </row>
    <row r="481" spans="1:16" ht="15.75" customHeight="1" x14ac:dyDescent="0.2">
      <c r="A481" s="5" t="s">
        <v>112</v>
      </c>
      <c r="B481" s="17">
        <v>320</v>
      </c>
      <c r="C481" s="17">
        <v>3</v>
      </c>
      <c r="D481" s="17">
        <v>4</v>
      </c>
      <c r="E481" s="17" t="s">
        <v>157</v>
      </c>
      <c r="F481" s="27" t="s">
        <v>32</v>
      </c>
      <c r="G481" s="41" t="s">
        <v>158</v>
      </c>
      <c r="H481" s="11">
        <v>12.885200000000001</v>
      </c>
      <c r="I481" s="39">
        <v>48.512329612873565</v>
      </c>
      <c r="J481" s="10">
        <v>1.7</v>
      </c>
      <c r="K481" s="10" t="s">
        <v>18</v>
      </c>
      <c r="L481" s="10">
        <v>4.3</v>
      </c>
      <c r="M481" s="10" t="s">
        <v>18</v>
      </c>
      <c r="N481" s="10">
        <v>0</v>
      </c>
      <c r="O481" s="11">
        <v>0.1111111111111111</v>
      </c>
      <c r="P481" s="10" t="s">
        <v>18</v>
      </c>
    </row>
    <row r="482" spans="1:16" ht="15.75" customHeight="1" x14ac:dyDescent="0.2">
      <c r="A482" s="5" t="s">
        <v>112</v>
      </c>
      <c r="B482" s="17">
        <v>425</v>
      </c>
      <c r="C482" s="17">
        <v>4</v>
      </c>
      <c r="D482" s="17">
        <v>4</v>
      </c>
      <c r="E482" s="17" t="s">
        <v>157</v>
      </c>
      <c r="F482" s="27" t="s">
        <v>32</v>
      </c>
      <c r="G482" s="41" t="s">
        <v>158</v>
      </c>
      <c r="H482" s="11">
        <v>12.786999999999999</v>
      </c>
      <c r="I482" s="39">
        <v>47.354052634482755</v>
      </c>
      <c r="J482" s="10">
        <v>0.9</v>
      </c>
      <c r="K482" s="10" t="s">
        <v>18</v>
      </c>
      <c r="L482" s="10">
        <v>1.8</v>
      </c>
      <c r="M482" s="10" t="s">
        <v>18</v>
      </c>
      <c r="N482" s="10">
        <v>0</v>
      </c>
      <c r="O482" s="11">
        <v>19.444444444444443</v>
      </c>
      <c r="P482" s="10" t="s">
        <v>18</v>
      </c>
    </row>
    <row r="483" spans="1:16" ht="15.75" customHeight="1" x14ac:dyDescent="0.2">
      <c r="A483" s="5" t="s">
        <v>112</v>
      </c>
      <c r="B483" s="17">
        <v>124</v>
      </c>
      <c r="C483" s="17">
        <v>1</v>
      </c>
      <c r="D483" s="17">
        <v>5</v>
      </c>
      <c r="E483" s="17" t="s">
        <v>110</v>
      </c>
      <c r="F483" s="27" t="s">
        <v>32</v>
      </c>
      <c r="G483" s="41">
        <v>3.8</v>
      </c>
      <c r="H483" s="11">
        <v>18.5138</v>
      </c>
      <c r="I483" s="39">
        <v>46.284536249195405</v>
      </c>
      <c r="J483" s="10">
        <v>4.0999999999999996</v>
      </c>
      <c r="K483" s="10" t="s">
        <v>18</v>
      </c>
      <c r="L483" s="10">
        <v>4.8</v>
      </c>
      <c r="M483" s="10" t="s">
        <v>18</v>
      </c>
      <c r="N483" s="10">
        <v>0</v>
      </c>
      <c r="O483" s="11">
        <v>0.55555555555555558</v>
      </c>
      <c r="P483" s="10" t="s">
        <v>18</v>
      </c>
    </row>
    <row r="484" spans="1:16" ht="15.75" customHeight="1" x14ac:dyDescent="0.2">
      <c r="A484" s="5" t="s">
        <v>112</v>
      </c>
      <c r="B484" s="17">
        <v>205</v>
      </c>
      <c r="C484" s="17">
        <v>2</v>
      </c>
      <c r="D484" s="17">
        <v>5</v>
      </c>
      <c r="E484" s="17" t="s">
        <v>110</v>
      </c>
      <c r="F484" s="27" t="s">
        <v>32</v>
      </c>
      <c r="G484" s="41">
        <v>3.8</v>
      </c>
      <c r="H484" s="11">
        <v>15.638900000000001</v>
      </c>
      <c r="I484" s="39">
        <v>35.433601335632176</v>
      </c>
      <c r="J484" s="10">
        <v>8</v>
      </c>
      <c r="K484" s="10" t="s">
        <v>18</v>
      </c>
      <c r="L484" s="10">
        <v>5.5</v>
      </c>
      <c r="M484" s="10" t="s">
        <v>18</v>
      </c>
      <c r="N484" s="10">
        <v>0</v>
      </c>
      <c r="O484" s="11">
        <v>16.666666666666668</v>
      </c>
      <c r="P484" s="10" t="s">
        <v>18</v>
      </c>
    </row>
    <row r="485" spans="1:16" ht="15.75" customHeight="1" x14ac:dyDescent="0.2">
      <c r="A485" s="5" t="s">
        <v>112</v>
      </c>
      <c r="B485" s="17">
        <v>307</v>
      </c>
      <c r="C485" s="17">
        <v>3</v>
      </c>
      <c r="D485" s="17">
        <v>5</v>
      </c>
      <c r="E485" s="17" t="s">
        <v>110</v>
      </c>
      <c r="F485" s="27" t="s">
        <v>32</v>
      </c>
      <c r="G485" s="41">
        <v>3.8</v>
      </c>
      <c r="H485" s="11">
        <v>12.890700000000001</v>
      </c>
      <c r="I485" s="39">
        <v>51.998444813333336</v>
      </c>
      <c r="J485" s="10">
        <v>8.6</v>
      </c>
      <c r="K485" s="10" t="s">
        <v>18</v>
      </c>
      <c r="L485" s="10">
        <v>2.4</v>
      </c>
      <c r="M485" s="10" t="s">
        <v>18</v>
      </c>
      <c r="N485" s="10">
        <v>0</v>
      </c>
      <c r="O485" s="11">
        <v>0.66666666666666663</v>
      </c>
      <c r="P485" s="10" t="s">
        <v>18</v>
      </c>
    </row>
    <row r="486" spans="1:16" ht="15.75" customHeight="1" x14ac:dyDescent="0.2">
      <c r="A486" s="5" t="s">
        <v>112</v>
      </c>
      <c r="B486" s="17">
        <v>405</v>
      </c>
      <c r="C486" s="17">
        <v>4</v>
      </c>
      <c r="D486" s="17">
        <v>5</v>
      </c>
      <c r="E486" s="17" t="s">
        <v>110</v>
      </c>
      <c r="F486" s="27" t="s">
        <v>32</v>
      </c>
      <c r="G486" s="41">
        <v>3.8</v>
      </c>
      <c r="H486" s="11">
        <v>12.6915</v>
      </c>
      <c r="I486" s="39">
        <v>47.454477905747126</v>
      </c>
      <c r="J486" s="10">
        <v>7.7</v>
      </c>
      <c r="K486" s="10" t="s">
        <v>18</v>
      </c>
      <c r="L486" s="10">
        <v>2.4</v>
      </c>
      <c r="M486" s="10" t="s">
        <v>18</v>
      </c>
      <c r="N486" s="10">
        <v>0</v>
      </c>
      <c r="O486" s="11">
        <v>0</v>
      </c>
      <c r="P486" s="10" t="s">
        <v>18</v>
      </c>
    </row>
    <row r="487" spans="1:16" ht="15.75" customHeight="1" x14ac:dyDescent="0.2">
      <c r="A487" s="5" t="s">
        <v>112</v>
      </c>
      <c r="B487" s="17">
        <v>125</v>
      </c>
      <c r="C487" s="17">
        <v>1</v>
      </c>
      <c r="D487" s="17">
        <v>6</v>
      </c>
      <c r="E487" s="17" t="s">
        <v>16</v>
      </c>
      <c r="F487" s="21" t="s">
        <v>44</v>
      </c>
      <c r="G487" s="41">
        <v>4</v>
      </c>
      <c r="H487" s="11">
        <v>19.703199999999999</v>
      </c>
      <c r="I487" s="39">
        <v>49.808012744827593</v>
      </c>
      <c r="J487" s="10">
        <v>4.8</v>
      </c>
      <c r="K487" s="10" t="s">
        <v>18</v>
      </c>
      <c r="L487" s="10">
        <v>3</v>
      </c>
      <c r="M487" s="10" t="s">
        <v>18</v>
      </c>
      <c r="N487" s="10">
        <v>0</v>
      </c>
      <c r="O487" s="11">
        <v>0.55555555555555558</v>
      </c>
      <c r="P487" s="10" t="s">
        <v>18</v>
      </c>
    </row>
    <row r="488" spans="1:16" ht="15.75" customHeight="1" x14ac:dyDescent="0.2">
      <c r="A488" s="5" t="s">
        <v>112</v>
      </c>
      <c r="B488" s="17">
        <v>220</v>
      </c>
      <c r="C488" s="17">
        <v>2</v>
      </c>
      <c r="D488" s="17">
        <v>6</v>
      </c>
      <c r="E488" s="17" t="s">
        <v>16</v>
      </c>
      <c r="F488" s="21" t="s">
        <v>44</v>
      </c>
      <c r="G488" s="41">
        <v>4</v>
      </c>
      <c r="H488" s="11">
        <v>22.409990000000001</v>
      </c>
      <c r="I488" s="39">
        <v>51.10738019604598</v>
      </c>
      <c r="J488" s="10">
        <v>2.8</v>
      </c>
      <c r="K488" s="10" t="s">
        <v>18</v>
      </c>
      <c r="L488" s="10">
        <v>2.1</v>
      </c>
      <c r="M488" s="10" t="s">
        <v>18</v>
      </c>
      <c r="N488" s="10">
        <v>0</v>
      </c>
      <c r="O488" s="11">
        <v>3.3333333333333335</v>
      </c>
      <c r="P488" s="10" t="s">
        <v>18</v>
      </c>
    </row>
    <row r="489" spans="1:16" ht="15.75" customHeight="1" x14ac:dyDescent="0.2">
      <c r="A489" s="5" t="s">
        <v>112</v>
      </c>
      <c r="B489" s="17">
        <v>305</v>
      </c>
      <c r="C489" s="17">
        <v>3</v>
      </c>
      <c r="D489" s="17">
        <v>6</v>
      </c>
      <c r="E489" s="17" t="s">
        <v>16</v>
      </c>
      <c r="F489" s="21" t="s">
        <v>44</v>
      </c>
      <c r="G489" s="41">
        <v>4</v>
      </c>
      <c r="H489" s="11">
        <v>13.032999999999999</v>
      </c>
      <c r="I489" s="39">
        <v>56.171085641379292</v>
      </c>
      <c r="J489" s="10">
        <v>2.8</v>
      </c>
      <c r="K489" s="10" t="s">
        <v>18</v>
      </c>
      <c r="L489" s="10">
        <v>3</v>
      </c>
      <c r="M489" s="10" t="s">
        <v>18</v>
      </c>
      <c r="N489" s="10">
        <v>0</v>
      </c>
      <c r="O489" s="11">
        <v>0.33333333333333331</v>
      </c>
      <c r="P489" s="10" t="s">
        <v>18</v>
      </c>
    </row>
    <row r="490" spans="1:16" ht="15.75" customHeight="1" x14ac:dyDescent="0.2">
      <c r="A490" s="5" t="s">
        <v>112</v>
      </c>
      <c r="B490" s="17">
        <v>407</v>
      </c>
      <c r="C490" s="17">
        <v>4</v>
      </c>
      <c r="D490" s="17">
        <v>6</v>
      </c>
      <c r="E490" s="17" t="s">
        <v>16</v>
      </c>
      <c r="F490" s="21" t="s">
        <v>44</v>
      </c>
      <c r="G490" s="41">
        <v>4</v>
      </c>
      <c r="H490" s="11">
        <v>13.418000000000001</v>
      </c>
      <c r="I490" s="39">
        <v>53.706715080459766</v>
      </c>
      <c r="J490" s="10">
        <v>3.3</v>
      </c>
      <c r="K490" s="10" t="s">
        <v>18</v>
      </c>
      <c r="L490" s="10">
        <v>2.4</v>
      </c>
      <c r="M490" s="10" t="s">
        <v>18</v>
      </c>
      <c r="N490" s="10">
        <v>0</v>
      </c>
      <c r="O490" s="11">
        <v>1.1111111111111112</v>
      </c>
      <c r="P490" s="10" t="s">
        <v>18</v>
      </c>
    </row>
    <row r="491" spans="1:16" ht="15.75" customHeight="1" x14ac:dyDescent="0.2">
      <c r="A491" s="5" t="s">
        <v>112</v>
      </c>
      <c r="B491" s="17">
        <v>120</v>
      </c>
      <c r="C491" s="17">
        <v>1</v>
      </c>
      <c r="D491" s="17">
        <v>7</v>
      </c>
      <c r="E491" s="17" t="s">
        <v>127</v>
      </c>
      <c r="F491" s="21" t="s">
        <v>44</v>
      </c>
      <c r="G491" s="41" t="s">
        <v>159</v>
      </c>
      <c r="H491" s="11">
        <v>19.437850000000001</v>
      </c>
      <c r="I491" s="39">
        <v>38.050892447586207</v>
      </c>
      <c r="J491" s="10">
        <v>7.7</v>
      </c>
      <c r="K491" s="10" t="s">
        <v>18</v>
      </c>
      <c r="L491" s="10">
        <v>3.1</v>
      </c>
      <c r="M491" s="10" t="s">
        <v>18</v>
      </c>
      <c r="N491" s="10">
        <v>0</v>
      </c>
      <c r="O491" s="11">
        <v>0</v>
      </c>
      <c r="P491" s="10" t="s">
        <v>18</v>
      </c>
    </row>
    <row r="492" spans="1:16" ht="15.75" customHeight="1" x14ac:dyDescent="0.2">
      <c r="A492" s="5" t="s">
        <v>112</v>
      </c>
      <c r="B492" s="17">
        <v>217</v>
      </c>
      <c r="C492" s="17">
        <v>2</v>
      </c>
      <c r="D492" s="17">
        <v>7</v>
      </c>
      <c r="E492" s="17" t="s">
        <v>127</v>
      </c>
      <c r="F492" s="21" t="s">
        <v>44</v>
      </c>
      <c r="G492" s="41" t="s">
        <v>159</v>
      </c>
      <c r="H492" s="11" t="s">
        <v>18</v>
      </c>
      <c r="I492" s="39" t="s">
        <v>18</v>
      </c>
      <c r="J492" s="10">
        <v>8.9</v>
      </c>
      <c r="K492" s="10" t="s">
        <v>18</v>
      </c>
      <c r="L492" s="10">
        <v>12.6</v>
      </c>
      <c r="M492" s="10" t="s">
        <v>18</v>
      </c>
      <c r="N492" s="10">
        <v>0</v>
      </c>
      <c r="O492" s="11">
        <v>2.2222222222222223</v>
      </c>
      <c r="P492" s="10" t="s">
        <v>18</v>
      </c>
    </row>
    <row r="493" spans="1:16" ht="15.75" customHeight="1" x14ac:dyDescent="0.2">
      <c r="A493" s="5" t="s">
        <v>112</v>
      </c>
      <c r="B493" s="17">
        <v>324</v>
      </c>
      <c r="C493" s="17">
        <v>3</v>
      </c>
      <c r="D493" s="17">
        <v>7</v>
      </c>
      <c r="E493" s="17" t="s">
        <v>127</v>
      </c>
      <c r="F493" s="21" t="s">
        <v>44</v>
      </c>
      <c r="G493" s="41" t="s">
        <v>159</v>
      </c>
      <c r="H493" s="11">
        <v>12.730600000000001</v>
      </c>
      <c r="I493" s="39">
        <v>49.860719677241384</v>
      </c>
      <c r="J493" s="10">
        <v>5.2</v>
      </c>
      <c r="K493" s="10" t="s">
        <v>18</v>
      </c>
      <c r="L493" s="10">
        <v>3.7</v>
      </c>
      <c r="M493" s="10" t="s">
        <v>18</v>
      </c>
      <c r="N493" s="10">
        <v>0</v>
      </c>
      <c r="O493" s="11">
        <v>0</v>
      </c>
      <c r="P493" s="10" t="s">
        <v>18</v>
      </c>
    </row>
    <row r="494" spans="1:16" ht="15.75" customHeight="1" x14ac:dyDescent="0.2">
      <c r="A494" s="5" t="s">
        <v>112</v>
      </c>
      <c r="B494" s="17">
        <v>419</v>
      </c>
      <c r="C494" s="17">
        <v>4</v>
      </c>
      <c r="D494" s="17">
        <v>7</v>
      </c>
      <c r="E494" s="17" t="s">
        <v>127</v>
      </c>
      <c r="F494" s="21" t="s">
        <v>44</v>
      </c>
      <c r="G494" s="41" t="s">
        <v>159</v>
      </c>
      <c r="H494" s="11">
        <v>12.791499999999999</v>
      </c>
      <c r="I494" s="39">
        <v>51.184372724137944</v>
      </c>
      <c r="J494" s="10">
        <v>3.9</v>
      </c>
      <c r="K494" s="10" t="s">
        <v>18</v>
      </c>
      <c r="L494" s="10">
        <v>2.5</v>
      </c>
      <c r="M494" s="10" t="s">
        <v>18</v>
      </c>
      <c r="N494" s="10">
        <v>0</v>
      </c>
      <c r="O494" s="11">
        <v>0</v>
      </c>
      <c r="P494" s="10" t="s">
        <v>18</v>
      </c>
    </row>
    <row r="495" spans="1:16" ht="15.75" customHeight="1" x14ac:dyDescent="0.2">
      <c r="A495" s="5" t="s">
        <v>112</v>
      </c>
      <c r="B495" s="17">
        <v>115</v>
      </c>
      <c r="C495" s="17">
        <v>1</v>
      </c>
      <c r="D495" s="17">
        <v>8</v>
      </c>
      <c r="E495" s="17" t="s">
        <v>160</v>
      </c>
      <c r="F495" s="21" t="s">
        <v>44</v>
      </c>
      <c r="G495" s="41">
        <v>2.8</v>
      </c>
      <c r="H495" s="11">
        <v>21.310299999999998</v>
      </c>
      <c r="I495" s="39">
        <v>47.979371288275864</v>
      </c>
      <c r="J495" s="10">
        <v>2.2000000000000002</v>
      </c>
      <c r="K495" s="10" t="s">
        <v>18</v>
      </c>
      <c r="L495" s="10">
        <v>5.8</v>
      </c>
      <c r="M495" s="10" t="s">
        <v>18</v>
      </c>
      <c r="N495" s="10">
        <v>0</v>
      </c>
      <c r="O495" s="11">
        <v>0.1111111111111111</v>
      </c>
      <c r="P495" s="10" t="s">
        <v>18</v>
      </c>
    </row>
    <row r="496" spans="1:16" ht="15.75" customHeight="1" x14ac:dyDescent="0.2">
      <c r="A496" s="5" t="s">
        <v>112</v>
      </c>
      <c r="B496" s="17">
        <v>211</v>
      </c>
      <c r="C496" s="17">
        <v>2</v>
      </c>
      <c r="D496" s="17">
        <v>8</v>
      </c>
      <c r="E496" s="17" t="s">
        <v>160</v>
      </c>
      <c r="F496" s="21" t="s">
        <v>44</v>
      </c>
      <c r="G496" s="41">
        <v>2.8</v>
      </c>
      <c r="H496" s="11">
        <v>15.2468</v>
      </c>
      <c r="I496" s="39">
        <v>33.193639488735627</v>
      </c>
      <c r="J496" s="10">
        <v>2.5</v>
      </c>
      <c r="K496" s="10" t="s">
        <v>18</v>
      </c>
      <c r="L496" s="10">
        <v>4.3</v>
      </c>
      <c r="M496" s="10" t="s">
        <v>18</v>
      </c>
      <c r="N496" s="10">
        <v>0</v>
      </c>
      <c r="O496" s="11">
        <v>30</v>
      </c>
      <c r="P496" s="10" t="s">
        <v>18</v>
      </c>
    </row>
    <row r="497" spans="1:16" ht="15.75" customHeight="1" x14ac:dyDescent="0.2">
      <c r="A497" s="5" t="s">
        <v>112</v>
      </c>
      <c r="B497" s="17">
        <v>301</v>
      </c>
      <c r="C497" s="17">
        <v>3</v>
      </c>
      <c r="D497" s="17">
        <v>8</v>
      </c>
      <c r="E497" s="17" t="s">
        <v>160</v>
      </c>
      <c r="F497" s="21" t="s">
        <v>44</v>
      </c>
      <c r="G497" s="41">
        <v>2.8</v>
      </c>
      <c r="H497" s="11">
        <v>13.369</v>
      </c>
      <c r="I497" s="39">
        <v>51.423763296551734</v>
      </c>
      <c r="J497" s="10">
        <v>1.8</v>
      </c>
      <c r="K497" s="10" t="s">
        <v>18</v>
      </c>
      <c r="L497" s="10">
        <v>4.8</v>
      </c>
      <c r="M497" s="10" t="s">
        <v>18</v>
      </c>
      <c r="N497" s="10">
        <v>0</v>
      </c>
      <c r="O497" s="11">
        <v>0.1111111111111111</v>
      </c>
      <c r="P497" s="10" t="s">
        <v>18</v>
      </c>
    </row>
    <row r="498" spans="1:16" ht="15.75" customHeight="1" x14ac:dyDescent="0.2">
      <c r="A498" s="5" t="s">
        <v>112</v>
      </c>
      <c r="B498" s="17">
        <v>413</v>
      </c>
      <c r="C498" s="17">
        <v>4</v>
      </c>
      <c r="D498" s="17">
        <v>8</v>
      </c>
      <c r="E498" s="17" t="s">
        <v>160</v>
      </c>
      <c r="F498" s="21" t="s">
        <v>44</v>
      </c>
      <c r="G498" s="41">
        <v>2.8</v>
      </c>
      <c r="H498" s="11">
        <v>12.6188</v>
      </c>
      <c r="I498" s="39">
        <v>50.556552680459767</v>
      </c>
      <c r="J498" s="10">
        <v>3.1</v>
      </c>
      <c r="K498" s="10" t="s">
        <v>18</v>
      </c>
      <c r="L498" s="10">
        <v>2.7</v>
      </c>
      <c r="M498" s="10" t="s">
        <v>18</v>
      </c>
      <c r="N498" s="10">
        <v>0</v>
      </c>
      <c r="O498" s="11">
        <v>0.22222222222222221</v>
      </c>
      <c r="P498" s="10" t="s">
        <v>18</v>
      </c>
    </row>
    <row r="499" spans="1:16" ht="15.75" customHeight="1" x14ac:dyDescent="0.2">
      <c r="A499" s="5" t="s">
        <v>112</v>
      </c>
      <c r="B499" s="17">
        <v>116</v>
      </c>
      <c r="C499" s="17">
        <v>1</v>
      </c>
      <c r="D499" s="17">
        <v>9</v>
      </c>
      <c r="E499" s="17" t="s">
        <v>132</v>
      </c>
      <c r="F499" s="21" t="s">
        <v>130</v>
      </c>
      <c r="G499" s="41">
        <v>5</v>
      </c>
      <c r="H499" s="11">
        <v>17.949000000000002</v>
      </c>
      <c r="I499" s="39">
        <v>45.783703508045967</v>
      </c>
      <c r="J499" s="10">
        <v>4.8</v>
      </c>
      <c r="K499" s="10" t="s">
        <v>18</v>
      </c>
      <c r="L499" s="10">
        <v>4.5</v>
      </c>
      <c r="M499" s="10" t="s">
        <v>18</v>
      </c>
      <c r="N499" s="10">
        <v>0</v>
      </c>
      <c r="O499" s="11">
        <v>1.1111111111111112</v>
      </c>
      <c r="P499" s="10" t="s">
        <v>18</v>
      </c>
    </row>
    <row r="500" spans="1:16" ht="15.75" customHeight="1" x14ac:dyDescent="0.2">
      <c r="A500" s="5" t="s">
        <v>112</v>
      </c>
      <c r="B500" s="17">
        <v>212</v>
      </c>
      <c r="C500" s="17">
        <v>2</v>
      </c>
      <c r="D500" s="17">
        <v>9</v>
      </c>
      <c r="E500" s="17" t="s">
        <v>132</v>
      </c>
      <c r="F500" s="21" t="s">
        <v>130</v>
      </c>
      <c r="G500" s="41">
        <v>5</v>
      </c>
      <c r="H500" s="11">
        <v>15.325699999999999</v>
      </c>
      <c r="I500" s="39">
        <v>36.083320320919547</v>
      </c>
      <c r="J500" s="10">
        <v>5.3</v>
      </c>
      <c r="K500" s="10" t="s">
        <v>18</v>
      </c>
      <c r="L500" s="10">
        <v>2.9</v>
      </c>
      <c r="M500" s="10" t="s">
        <v>18</v>
      </c>
      <c r="N500" s="10">
        <v>0</v>
      </c>
      <c r="O500" s="11">
        <v>25</v>
      </c>
      <c r="P500" s="10" t="s">
        <v>18</v>
      </c>
    </row>
    <row r="501" spans="1:16" ht="15.75" customHeight="1" x14ac:dyDescent="0.2">
      <c r="A501" s="5" t="s">
        <v>112</v>
      </c>
      <c r="B501" s="17">
        <v>306</v>
      </c>
      <c r="C501" s="17">
        <v>3</v>
      </c>
      <c r="D501" s="17">
        <v>9</v>
      </c>
      <c r="E501" s="17" t="s">
        <v>132</v>
      </c>
      <c r="F501" s="21" t="s">
        <v>130</v>
      </c>
      <c r="G501" s="41">
        <v>5</v>
      </c>
      <c r="H501" s="11">
        <v>12.389800000000001</v>
      </c>
      <c r="I501" s="39">
        <v>48.105854507586201</v>
      </c>
      <c r="J501" s="10">
        <v>5.2</v>
      </c>
      <c r="K501" s="10" t="s">
        <v>18</v>
      </c>
      <c r="L501" s="10">
        <v>2.1</v>
      </c>
      <c r="M501" s="10" t="s">
        <v>18</v>
      </c>
      <c r="N501" s="10">
        <v>0</v>
      </c>
      <c r="O501" s="11">
        <v>0.22222222222222221</v>
      </c>
      <c r="P501" s="10" t="s">
        <v>18</v>
      </c>
    </row>
    <row r="502" spans="1:16" ht="15.75" customHeight="1" x14ac:dyDescent="0.2">
      <c r="A502" s="5" t="s">
        <v>112</v>
      </c>
      <c r="B502" s="17">
        <v>404</v>
      </c>
      <c r="C502" s="17">
        <v>4</v>
      </c>
      <c r="D502" s="17">
        <v>9</v>
      </c>
      <c r="E502" s="17" t="s">
        <v>132</v>
      </c>
      <c r="F502" s="21" t="s">
        <v>130</v>
      </c>
      <c r="G502" s="41">
        <v>5</v>
      </c>
      <c r="H502" s="11">
        <v>12.644200000000001</v>
      </c>
      <c r="I502" s="39">
        <v>48.646537249655168</v>
      </c>
      <c r="J502" s="10">
        <v>3.9</v>
      </c>
      <c r="K502" s="10" t="s">
        <v>18</v>
      </c>
      <c r="L502" s="10">
        <v>3.6</v>
      </c>
      <c r="M502" s="10" t="s">
        <v>18</v>
      </c>
      <c r="N502" s="10">
        <v>0</v>
      </c>
      <c r="O502" s="11">
        <v>0</v>
      </c>
      <c r="P502" s="10" t="s">
        <v>18</v>
      </c>
    </row>
    <row r="503" spans="1:16" ht="15.75" customHeight="1" x14ac:dyDescent="0.2">
      <c r="A503" s="5" t="s">
        <v>112</v>
      </c>
      <c r="B503" s="17">
        <v>113</v>
      </c>
      <c r="C503" s="17">
        <v>1</v>
      </c>
      <c r="D503" s="17">
        <v>10</v>
      </c>
      <c r="E503" s="17" t="s">
        <v>161</v>
      </c>
      <c r="F503" s="21" t="s">
        <v>130</v>
      </c>
      <c r="G503" s="40">
        <v>6</v>
      </c>
      <c r="H503" s="11">
        <v>18.039899999999999</v>
      </c>
      <c r="I503" s="39">
        <v>50.47498627448276</v>
      </c>
      <c r="J503" s="10">
        <v>8.9</v>
      </c>
      <c r="K503" s="10" t="s">
        <v>18</v>
      </c>
      <c r="L503" s="10">
        <v>1.4</v>
      </c>
      <c r="M503" s="10" t="s">
        <v>18</v>
      </c>
      <c r="N503" s="10">
        <v>0</v>
      </c>
      <c r="O503" s="11">
        <v>0.1111111111111111</v>
      </c>
      <c r="P503" s="10" t="s">
        <v>18</v>
      </c>
    </row>
    <row r="504" spans="1:16" ht="15.75" customHeight="1" x14ac:dyDescent="0.2">
      <c r="A504" s="5" t="s">
        <v>112</v>
      </c>
      <c r="B504" s="17">
        <v>210</v>
      </c>
      <c r="C504" s="17">
        <v>2</v>
      </c>
      <c r="D504" s="17">
        <v>10</v>
      </c>
      <c r="E504" s="17" t="s">
        <v>161</v>
      </c>
      <c r="F504" s="21" t="s">
        <v>130</v>
      </c>
      <c r="G504" s="40">
        <v>6</v>
      </c>
      <c r="H504" s="11">
        <v>15.442399999999999</v>
      </c>
      <c r="I504" s="39">
        <v>38.714940141609205</v>
      </c>
      <c r="J504" s="10">
        <v>7.7</v>
      </c>
      <c r="K504" s="10" t="s">
        <v>18</v>
      </c>
      <c r="L504" s="10">
        <v>6.1</v>
      </c>
      <c r="M504" s="10" t="s">
        <v>18</v>
      </c>
      <c r="N504" s="10">
        <v>0</v>
      </c>
      <c r="O504" s="11">
        <v>26.666666666666668</v>
      </c>
      <c r="P504" s="10" t="s">
        <v>18</v>
      </c>
    </row>
    <row r="505" spans="1:16" ht="15.75" customHeight="1" x14ac:dyDescent="0.2">
      <c r="A505" s="5" t="s">
        <v>112</v>
      </c>
      <c r="B505" s="17">
        <v>309</v>
      </c>
      <c r="C505" s="17">
        <v>3</v>
      </c>
      <c r="D505" s="17">
        <v>10</v>
      </c>
      <c r="E505" s="17" t="s">
        <v>161</v>
      </c>
      <c r="F505" s="21" t="s">
        <v>130</v>
      </c>
      <c r="G505" s="40">
        <v>6</v>
      </c>
      <c r="H505" s="11">
        <v>12.7743</v>
      </c>
      <c r="I505" s="39">
        <v>50.709212121839073</v>
      </c>
      <c r="J505" s="10">
        <v>5.6</v>
      </c>
      <c r="K505" s="10" t="s">
        <v>18</v>
      </c>
      <c r="L505" s="10">
        <v>2.2000000000000002</v>
      </c>
      <c r="M505" s="10" t="s">
        <v>18</v>
      </c>
      <c r="N505" s="10">
        <v>1</v>
      </c>
      <c r="O505" s="11">
        <v>0.55555555555555558</v>
      </c>
      <c r="P505" s="10" t="s">
        <v>18</v>
      </c>
    </row>
    <row r="506" spans="1:16" ht="15.75" customHeight="1" x14ac:dyDescent="0.2">
      <c r="A506" s="5" t="s">
        <v>112</v>
      </c>
      <c r="B506" s="17">
        <v>417</v>
      </c>
      <c r="C506" s="17">
        <v>4</v>
      </c>
      <c r="D506" s="17">
        <v>10</v>
      </c>
      <c r="E506" s="17" t="s">
        <v>161</v>
      </c>
      <c r="F506" s="21" t="s">
        <v>130</v>
      </c>
      <c r="G506" s="40">
        <v>6</v>
      </c>
      <c r="H506" s="11">
        <v>12.6206</v>
      </c>
      <c r="I506" s="39">
        <v>49.826345218390806</v>
      </c>
      <c r="J506" s="10">
        <v>5.0999999999999996</v>
      </c>
      <c r="K506" s="10" t="s">
        <v>18</v>
      </c>
      <c r="L506" s="10">
        <v>1.3</v>
      </c>
      <c r="M506" s="10" t="s">
        <v>18</v>
      </c>
      <c r="N506" s="10">
        <v>0</v>
      </c>
      <c r="O506" s="11">
        <v>0</v>
      </c>
      <c r="P506" s="10" t="s">
        <v>18</v>
      </c>
    </row>
    <row r="507" spans="1:16" ht="15.75" customHeight="1" x14ac:dyDescent="0.2">
      <c r="A507" s="5" t="s">
        <v>112</v>
      </c>
      <c r="B507" s="17">
        <v>123</v>
      </c>
      <c r="C507" s="17">
        <v>1</v>
      </c>
      <c r="D507" s="17">
        <v>11</v>
      </c>
      <c r="E507" s="17" t="s">
        <v>133</v>
      </c>
      <c r="F507" s="21" t="s">
        <v>20</v>
      </c>
      <c r="G507" s="41">
        <v>6</v>
      </c>
      <c r="H507" s="11">
        <v>15.7576</v>
      </c>
      <c r="I507" s="39">
        <v>47.100216331034495</v>
      </c>
      <c r="J507" s="10">
        <v>5.5</v>
      </c>
      <c r="K507" s="10" t="s">
        <v>18</v>
      </c>
      <c r="L507" s="10">
        <v>1.5</v>
      </c>
      <c r="M507" s="10" t="s">
        <v>18</v>
      </c>
      <c r="N507" s="10">
        <v>0</v>
      </c>
      <c r="O507" s="11">
        <v>3.3333333333333335</v>
      </c>
      <c r="P507" s="10" t="s">
        <v>18</v>
      </c>
    </row>
    <row r="508" spans="1:16" ht="15.75" customHeight="1" x14ac:dyDescent="0.2">
      <c r="A508" s="5" t="s">
        <v>112</v>
      </c>
      <c r="B508" s="17">
        <v>214</v>
      </c>
      <c r="C508" s="17">
        <v>2</v>
      </c>
      <c r="D508" s="17">
        <v>11</v>
      </c>
      <c r="E508" s="17" t="s">
        <v>133</v>
      </c>
      <c r="F508" s="21" t="s">
        <v>20</v>
      </c>
      <c r="G508" s="41">
        <v>6</v>
      </c>
      <c r="H508" s="11">
        <v>15.193399999999999</v>
      </c>
      <c r="I508" s="39">
        <v>30.383767808735634</v>
      </c>
      <c r="J508" s="10">
        <v>10.4</v>
      </c>
      <c r="K508" s="10" t="s">
        <v>18</v>
      </c>
      <c r="L508" s="10">
        <v>7</v>
      </c>
      <c r="M508" s="10" t="s">
        <v>18</v>
      </c>
      <c r="N508" s="10">
        <v>0</v>
      </c>
      <c r="O508" s="11">
        <v>13.333333333333334</v>
      </c>
      <c r="P508" s="10" t="s">
        <v>18</v>
      </c>
    </row>
    <row r="509" spans="1:16" ht="15.75" customHeight="1" x14ac:dyDescent="0.2">
      <c r="A509" s="5" t="s">
        <v>112</v>
      </c>
      <c r="B509" s="17">
        <v>313</v>
      </c>
      <c r="C509" s="17">
        <v>3</v>
      </c>
      <c r="D509" s="17">
        <v>11</v>
      </c>
      <c r="E509" s="17" t="s">
        <v>133</v>
      </c>
      <c r="F509" s="21" t="s">
        <v>20</v>
      </c>
      <c r="G509" s="41">
        <v>6</v>
      </c>
      <c r="H509" s="11">
        <v>12.446999999999999</v>
      </c>
      <c r="I509" s="39">
        <v>60.641019241379318</v>
      </c>
      <c r="J509" s="10">
        <v>10.5</v>
      </c>
      <c r="K509" s="10" t="s">
        <v>18</v>
      </c>
      <c r="L509" s="10">
        <v>7.3</v>
      </c>
      <c r="M509" s="10" t="s">
        <v>18</v>
      </c>
      <c r="N509" s="10">
        <v>0</v>
      </c>
      <c r="O509" s="11">
        <v>0</v>
      </c>
      <c r="P509" s="10" t="s">
        <v>18</v>
      </c>
    </row>
    <row r="510" spans="1:16" ht="15.75" customHeight="1" x14ac:dyDescent="0.2">
      <c r="A510" s="5" t="s">
        <v>112</v>
      </c>
      <c r="B510" s="17">
        <v>408</v>
      </c>
      <c r="C510" s="17">
        <v>4</v>
      </c>
      <c r="D510" s="17">
        <v>11</v>
      </c>
      <c r="E510" s="17" t="s">
        <v>133</v>
      </c>
      <c r="F510" s="21" t="s">
        <v>20</v>
      </c>
      <c r="G510" s="41">
        <v>6</v>
      </c>
      <c r="H510" s="11">
        <v>12.687899999999999</v>
      </c>
      <c r="I510" s="39">
        <v>58.482648167356317</v>
      </c>
      <c r="J510" s="10">
        <v>4.7</v>
      </c>
      <c r="K510" s="10" t="s">
        <v>18</v>
      </c>
      <c r="L510" s="10">
        <v>3</v>
      </c>
      <c r="M510" s="10" t="s">
        <v>18</v>
      </c>
      <c r="N510" s="10">
        <v>0</v>
      </c>
      <c r="O510" s="11">
        <v>0.1111111111111111</v>
      </c>
      <c r="P510" s="10" t="s">
        <v>18</v>
      </c>
    </row>
    <row r="511" spans="1:16" ht="15.75" customHeight="1" x14ac:dyDescent="0.2">
      <c r="A511" s="5" t="s">
        <v>112</v>
      </c>
      <c r="B511" s="17">
        <v>105</v>
      </c>
      <c r="C511" s="17">
        <v>1</v>
      </c>
      <c r="D511" s="17">
        <v>12</v>
      </c>
      <c r="E511" s="17" t="s">
        <v>162</v>
      </c>
      <c r="F511" s="21" t="s">
        <v>20</v>
      </c>
      <c r="G511" s="41">
        <v>6.8</v>
      </c>
      <c r="H511" s="11">
        <v>16.645199999999999</v>
      </c>
      <c r="I511" s="39">
        <v>50.731072621609187</v>
      </c>
      <c r="J511" s="10">
        <v>5.8</v>
      </c>
      <c r="K511" s="10" t="s">
        <v>18</v>
      </c>
      <c r="L511" s="10">
        <v>2.9</v>
      </c>
      <c r="M511" s="10" t="s">
        <v>18</v>
      </c>
      <c r="N511" s="10">
        <v>1</v>
      </c>
      <c r="O511" s="11">
        <v>0.1111111111111111</v>
      </c>
      <c r="P511" s="10" t="s">
        <v>18</v>
      </c>
    </row>
    <row r="512" spans="1:16" ht="15.75" customHeight="1" x14ac:dyDescent="0.2">
      <c r="A512" s="5" t="s">
        <v>112</v>
      </c>
      <c r="B512" s="17">
        <v>208</v>
      </c>
      <c r="C512" s="17">
        <v>2</v>
      </c>
      <c r="D512" s="17">
        <v>12</v>
      </c>
      <c r="E512" s="17" t="s">
        <v>162</v>
      </c>
      <c r="F512" s="21" t="s">
        <v>20</v>
      </c>
      <c r="G512" s="41">
        <v>6.8</v>
      </c>
      <c r="H512" s="11">
        <v>15.9308</v>
      </c>
      <c r="I512" s="39">
        <v>35.731922412873566</v>
      </c>
      <c r="J512" s="10">
        <v>4.5999999999999996</v>
      </c>
      <c r="K512" s="10" t="s">
        <v>18</v>
      </c>
      <c r="L512" s="10">
        <v>10.7</v>
      </c>
      <c r="M512" s="10" t="s">
        <v>18</v>
      </c>
      <c r="N512" s="10">
        <v>0</v>
      </c>
      <c r="O512" s="11">
        <v>26.666666666666668</v>
      </c>
      <c r="P512" s="10" t="s">
        <v>18</v>
      </c>
    </row>
    <row r="513" spans="1:16" ht="15.75" customHeight="1" x14ac:dyDescent="0.2">
      <c r="A513" s="5" t="s">
        <v>112</v>
      </c>
      <c r="B513" s="17">
        <v>312</v>
      </c>
      <c r="C513" s="17">
        <v>3</v>
      </c>
      <c r="D513" s="17">
        <v>12</v>
      </c>
      <c r="E513" s="17" t="s">
        <v>163</v>
      </c>
      <c r="F513" s="21" t="s">
        <v>20</v>
      </c>
      <c r="G513" s="41">
        <v>6.8</v>
      </c>
      <c r="H513" s="11">
        <v>12.899700000000001</v>
      </c>
      <c r="I513" s="39">
        <v>49.279547664827575</v>
      </c>
      <c r="J513" s="10">
        <v>4</v>
      </c>
      <c r="K513" s="10" t="s">
        <v>18</v>
      </c>
      <c r="L513" s="10">
        <v>2.7</v>
      </c>
      <c r="M513" s="10" t="s">
        <v>18</v>
      </c>
      <c r="N513" s="10">
        <v>0</v>
      </c>
      <c r="O513" s="11">
        <v>0.1111111111111111</v>
      </c>
      <c r="P513" s="10" t="s">
        <v>18</v>
      </c>
    </row>
    <row r="514" spans="1:16" ht="15.75" customHeight="1" x14ac:dyDescent="0.2">
      <c r="A514" s="5" t="s">
        <v>112</v>
      </c>
      <c r="B514" s="17">
        <v>403</v>
      </c>
      <c r="C514" s="17">
        <v>4</v>
      </c>
      <c r="D514" s="17">
        <v>12</v>
      </c>
      <c r="E514" s="17" t="s">
        <v>163</v>
      </c>
      <c r="F514" s="21" t="s">
        <v>20</v>
      </c>
      <c r="G514" s="41">
        <v>6.8</v>
      </c>
      <c r="H514" s="11">
        <v>12.910600000000001</v>
      </c>
      <c r="I514" s="39">
        <v>47.529190204137926</v>
      </c>
      <c r="J514" s="10">
        <v>3.9</v>
      </c>
      <c r="K514" s="10" t="s">
        <v>18</v>
      </c>
      <c r="L514" s="10">
        <v>4.2</v>
      </c>
      <c r="M514" s="10" t="s">
        <v>18</v>
      </c>
      <c r="N514" s="10">
        <v>0</v>
      </c>
      <c r="O514" s="11">
        <v>0.55555555555555558</v>
      </c>
      <c r="P514" s="10" t="s">
        <v>18</v>
      </c>
    </row>
    <row r="515" spans="1:16" ht="15.75" customHeight="1" x14ac:dyDescent="0.2">
      <c r="A515" s="5" t="s">
        <v>112</v>
      </c>
      <c r="B515" s="17">
        <v>111</v>
      </c>
      <c r="C515" s="17">
        <v>1</v>
      </c>
      <c r="D515" s="17">
        <v>13</v>
      </c>
      <c r="E515" s="17" t="s">
        <v>164</v>
      </c>
      <c r="F515" s="21" t="s">
        <v>20</v>
      </c>
      <c r="G515" s="41" t="s">
        <v>165</v>
      </c>
      <c r="H515" s="11">
        <v>17.542099999999998</v>
      </c>
      <c r="I515" s="39">
        <v>44.129951612873555</v>
      </c>
      <c r="J515" s="10">
        <v>9.1</v>
      </c>
      <c r="K515" s="10" t="s">
        <v>18</v>
      </c>
      <c r="L515" s="10">
        <v>4.0999999999999996</v>
      </c>
      <c r="M515" s="10" t="s">
        <v>18</v>
      </c>
      <c r="N515" s="10">
        <v>0</v>
      </c>
      <c r="O515" s="11">
        <v>0.1111111111111111</v>
      </c>
      <c r="P515" s="10" t="s">
        <v>18</v>
      </c>
    </row>
    <row r="516" spans="1:16" ht="15.75" customHeight="1" x14ac:dyDescent="0.2">
      <c r="A516" s="5" t="s">
        <v>112</v>
      </c>
      <c r="B516" s="17">
        <v>221</v>
      </c>
      <c r="C516" s="17">
        <v>2</v>
      </c>
      <c r="D516" s="17">
        <v>13</v>
      </c>
      <c r="E516" s="17" t="s">
        <v>164</v>
      </c>
      <c r="F516" s="21" t="s">
        <v>20</v>
      </c>
      <c r="G516" s="41" t="s">
        <v>165</v>
      </c>
      <c r="H516" s="11">
        <v>16.5016</v>
      </c>
      <c r="I516" s="39">
        <v>46.544887415172418</v>
      </c>
      <c r="J516" s="10">
        <v>4.0999999999999996</v>
      </c>
      <c r="K516" s="10" t="s">
        <v>18</v>
      </c>
      <c r="L516" s="10">
        <v>5.6</v>
      </c>
      <c r="M516" s="10" t="s">
        <v>18</v>
      </c>
      <c r="N516" s="10">
        <v>0</v>
      </c>
      <c r="O516" s="11">
        <v>6.666666666666667</v>
      </c>
      <c r="P516" s="10" t="s">
        <v>18</v>
      </c>
    </row>
    <row r="517" spans="1:16" ht="15.75" customHeight="1" x14ac:dyDescent="0.2">
      <c r="A517" s="5" t="s">
        <v>112</v>
      </c>
      <c r="B517" s="17">
        <v>316</v>
      </c>
      <c r="C517" s="17">
        <v>3</v>
      </c>
      <c r="D517" s="17">
        <v>13</v>
      </c>
      <c r="E517" s="17" t="s">
        <v>164</v>
      </c>
      <c r="F517" s="21" t="s">
        <v>20</v>
      </c>
      <c r="G517" s="41" t="s">
        <v>165</v>
      </c>
      <c r="H517" s="11">
        <v>12.6934</v>
      </c>
      <c r="I517" s="39">
        <v>46.044898725517243</v>
      </c>
      <c r="J517" s="10">
        <v>9.3000000000000007</v>
      </c>
      <c r="K517" s="10" t="s">
        <v>18</v>
      </c>
      <c r="L517" s="10">
        <v>3.2</v>
      </c>
      <c r="M517" s="10" t="s">
        <v>18</v>
      </c>
      <c r="N517" s="10">
        <v>0</v>
      </c>
      <c r="O517" s="11">
        <v>1.1111111111111112</v>
      </c>
      <c r="P517" s="10" t="s">
        <v>18</v>
      </c>
    </row>
    <row r="518" spans="1:16" ht="15.75" customHeight="1" x14ac:dyDescent="0.2">
      <c r="A518" s="5" t="s">
        <v>112</v>
      </c>
      <c r="B518" s="17">
        <v>402</v>
      </c>
      <c r="C518" s="17">
        <v>4</v>
      </c>
      <c r="D518" s="17">
        <v>13</v>
      </c>
      <c r="E518" s="17" t="s">
        <v>164</v>
      </c>
      <c r="F518" s="21" t="s">
        <v>20</v>
      </c>
      <c r="G518" s="41" t="s">
        <v>165</v>
      </c>
      <c r="H518" s="11">
        <v>13.295</v>
      </c>
      <c r="I518" s="39">
        <v>54.024191264367808</v>
      </c>
      <c r="J518" s="10">
        <v>2.6</v>
      </c>
      <c r="K518" s="10" t="s">
        <v>18</v>
      </c>
      <c r="L518" s="10">
        <v>4.3</v>
      </c>
      <c r="M518" s="10" t="s">
        <v>18</v>
      </c>
      <c r="N518" s="10">
        <v>0</v>
      </c>
      <c r="O518" s="11">
        <v>1.1111111111111112</v>
      </c>
      <c r="P518" s="10" t="s">
        <v>18</v>
      </c>
    </row>
    <row r="519" spans="1:16" ht="15.75" customHeight="1" x14ac:dyDescent="0.2">
      <c r="A519" s="5" t="s">
        <v>112</v>
      </c>
      <c r="B519" s="17">
        <v>114</v>
      </c>
      <c r="C519" s="17">
        <v>1</v>
      </c>
      <c r="D519" s="17">
        <v>14</v>
      </c>
      <c r="E519" s="17" t="s">
        <v>166</v>
      </c>
      <c r="F519" s="21" t="s">
        <v>20</v>
      </c>
      <c r="G519" s="41">
        <v>9.6</v>
      </c>
      <c r="H519" s="11">
        <v>22.505420000000001</v>
      </c>
      <c r="I519" s="39">
        <v>49.061373226850577</v>
      </c>
      <c r="J519" s="10">
        <v>4.0999999999999996</v>
      </c>
      <c r="K519" s="10" t="s">
        <v>18</v>
      </c>
      <c r="L519" s="10">
        <v>4</v>
      </c>
      <c r="M519" s="10" t="s">
        <v>18</v>
      </c>
      <c r="N519" s="10">
        <v>0</v>
      </c>
      <c r="O519" s="11">
        <v>0.1111111111111111</v>
      </c>
      <c r="P519" s="10" t="s">
        <v>18</v>
      </c>
    </row>
    <row r="520" spans="1:16" ht="15.75" customHeight="1" x14ac:dyDescent="0.2">
      <c r="A520" s="5" t="s">
        <v>112</v>
      </c>
      <c r="B520" s="17">
        <v>216</v>
      </c>
      <c r="C520" s="17">
        <v>2</v>
      </c>
      <c r="D520" s="17">
        <v>14</v>
      </c>
      <c r="E520" s="17" t="s">
        <v>166</v>
      </c>
      <c r="F520" s="21" t="s">
        <v>20</v>
      </c>
      <c r="G520" s="41">
        <v>9.6</v>
      </c>
      <c r="H520" s="11">
        <v>15.487500000000001</v>
      </c>
      <c r="I520" s="39">
        <v>45.746713390804601</v>
      </c>
      <c r="J520" s="10">
        <v>3.4</v>
      </c>
      <c r="K520" s="10" t="s">
        <v>18</v>
      </c>
      <c r="L520" s="10">
        <v>3.6</v>
      </c>
      <c r="M520" s="10" t="s">
        <v>18</v>
      </c>
      <c r="N520" s="10">
        <v>0</v>
      </c>
      <c r="O520" s="11">
        <v>11.111111111111111</v>
      </c>
      <c r="P520" s="10" t="s">
        <v>18</v>
      </c>
    </row>
    <row r="521" spans="1:16" ht="15.75" customHeight="1" x14ac:dyDescent="0.2">
      <c r="A521" s="5" t="s">
        <v>112</v>
      </c>
      <c r="B521" s="17">
        <v>319</v>
      </c>
      <c r="C521" s="17">
        <v>3</v>
      </c>
      <c r="D521" s="17">
        <v>14</v>
      </c>
      <c r="E521" s="17" t="s">
        <v>166</v>
      </c>
      <c r="F521" s="21" t="s">
        <v>20</v>
      </c>
      <c r="G521" s="41">
        <v>9.6</v>
      </c>
      <c r="H521" s="11">
        <v>12.744300000000001</v>
      </c>
      <c r="I521" s="39">
        <v>52.716885122758619</v>
      </c>
      <c r="J521" s="10">
        <v>5.4</v>
      </c>
      <c r="K521" s="10" t="s">
        <v>18</v>
      </c>
      <c r="L521" s="10">
        <v>2.7</v>
      </c>
      <c r="M521" s="10" t="s">
        <v>18</v>
      </c>
      <c r="N521" s="10">
        <v>0</v>
      </c>
      <c r="O521" s="11">
        <v>0.55555555555555558</v>
      </c>
      <c r="P521" s="10" t="s">
        <v>18</v>
      </c>
    </row>
    <row r="522" spans="1:16" ht="15.75" customHeight="1" x14ac:dyDescent="0.2">
      <c r="A522" s="5" t="s">
        <v>112</v>
      </c>
      <c r="B522" s="17">
        <v>418</v>
      </c>
      <c r="C522" s="17">
        <v>4</v>
      </c>
      <c r="D522" s="17">
        <v>14</v>
      </c>
      <c r="E522" s="17" t="s">
        <v>166</v>
      </c>
      <c r="F522" s="21" t="s">
        <v>20</v>
      </c>
      <c r="G522" s="41">
        <v>9.6</v>
      </c>
      <c r="H522" s="11">
        <v>12.720599999999999</v>
      </c>
      <c r="I522" s="39">
        <v>52.828314718160918</v>
      </c>
      <c r="J522" s="10">
        <v>4.0999999999999996</v>
      </c>
      <c r="K522" s="10" t="s">
        <v>18</v>
      </c>
      <c r="L522" s="10">
        <v>2.9</v>
      </c>
      <c r="M522" s="10" t="s">
        <v>18</v>
      </c>
      <c r="N522" s="10">
        <v>0</v>
      </c>
      <c r="O522" s="11">
        <v>0</v>
      </c>
      <c r="P522" s="10" t="s">
        <v>18</v>
      </c>
    </row>
    <row r="523" spans="1:16" ht="15.75" customHeight="1" x14ac:dyDescent="0.2">
      <c r="A523" s="5" t="s">
        <v>112</v>
      </c>
      <c r="B523" s="17">
        <v>108</v>
      </c>
      <c r="C523" s="17">
        <v>1</v>
      </c>
      <c r="D523" s="17">
        <v>15</v>
      </c>
      <c r="E523" s="17" t="s">
        <v>167</v>
      </c>
      <c r="F523" s="21" t="s">
        <v>168</v>
      </c>
      <c r="G523" s="41" t="s">
        <v>169</v>
      </c>
      <c r="H523" s="11">
        <v>19.223199999999999</v>
      </c>
      <c r="I523" s="39">
        <v>37.208579486896561</v>
      </c>
      <c r="J523" s="10">
        <v>6.5</v>
      </c>
      <c r="K523" s="10" t="s">
        <v>18</v>
      </c>
      <c r="L523" s="10">
        <v>3.4</v>
      </c>
      <c r="M523" s="10" t="s">
        <v>18</v>
      </c>
      <c r="N523" s="10">
        <v>0</v>
      </c>
      <c r="O523" s="11">
        <v>0</v>
      </c>
      <c r="P523" s="10" t="s">
        <v>18</v>
      </c>
    </row>
    <row r="524" spans="1:16" ht="15.75" customHeight="1" x14ac:dyDescent="0.2">
      <c r="A524" s="5" t="s">
        <v>112</v>
      </c>
      <c r="B524" s="17">
        <v>224</v>
      </c>
      <c r="C524" s="17">
        <v>2</v>
      </c>
      <c r="D524" s="17">
        <v>15</v>
      </c>
      <c r="E524" s="17" t="s">
        <v>167</v>
      </c>
      <c r="F524" s="21" t="s">
        <v>168</v>
      </c>
      <c r="G524" s="41" t="s">
        <v>169</v>
      </c>
      <c r="H524" s="11">
        <v>16.762</v>
      </c>
      <c r="I524" s="39">
        <v>45.519896248275863</v>
      </c>
      <c r="J524" s="10">
        <v>7</v>
      </c>
      <c r="K524" s="10" t="s">
        <v>18</v>
      </c>
      <c r="L524" s="10">
        <v>5.7</v>
      </c>
      <c r="M524" s="10" t="s">
        <v>18</v>
      </c>
      <c r="N524" s="10">
        <v>0</v>
      </c>
      <c r="O524" s="11">
        <v>3.3333333333333335</v>
      </c>
      <c r="P524" s="10" t="s">
        <v>18</v>
      </c>
    </row>
    <row r="525" spans="1:16" ht="15.75" customHeight="1" x14ac:dyDescent="0.2">
      <c r="A525" s="5" t="s">
        <v>112</v>
      </c>
      <c r="B525" s="17">
        <v>325</v>
      </c>
      <c r="C525" s="17">
        <v>3</v>
      </c>
      <c r="D525" s="17">
        <v>15</v>
      </c>
      <c r="E525" s="17" t="s">
        <v>167</v>
      </c>
      <c r="F525" s="21" t="s">
        <v>168</v>
      </c>
      <c r="G525" s="41" t="s">
        <v>169</v>
      </c>
      <c r="H525" s="11">
        <v>12.873299999999999</v>
      </c>
      <c r="I525" s="39">
        <v>55.498706443678159</v>
      </c>
      <c r="J525" s="10">
        <v>4.3</v>
      </c>
      <c r="K525" s="10" t="s">
        <v>18</v>
      </c>
      <c r="L525" s="10">
        <v>5</v>
      </c>
      <c r="M525" s="10" t="s">
        <v>18</v>
      </c>
      <c r="N525" s="10">
        <v>0</v>
      </c>
      <c r="O525" s="11">
        <v>1.1111111111111112</v>
      </c>
      <c r="P525" s="10" t="s">
        <v>18</v>
      </c>
    </row>
    <row r="526" spans="1:16" ht="15.75" customHeight="1" x14ac:dyDescent="0.2">
      <c r="A526" s="5" t="s">
        <v>112</v>
      </c>
      <c r="B526" s="17">
        <v>423</v>
      </c>
      <c r="C526" s="17">
        <v>4</v>
      </c>
      <c r="D526" s="17">
        <v>15</v>
      </c>
      <c r="E526" s="17" t="s">
        <v>167</v>
      </c>
      <c r="F526" s="21" t="s">
        <v>168</v>
      </c>
      <c r="G526" s="41" t="s">
        <v>169</v>
      </c>
      <c r="H526" s="11">
        <v>13.075999999999999</v>
      </c>
      <c r="I526" s="39">
        <v>52.661556579310357</v>
      </c>
      <c r="J526" s="10">
        <v>7</v>
      </c>
      <c r="K526" s="10" t="s">
        <v>18</v>
      </c>
      <c r="L526" s="10">
        <v>3.8</v>
      </c>
      <c r="M526" s="10" t="s">
        <v>18</v>
      </c>
      <c r="N526" s="10">
        <v>0</v>
      </c>
      <c r="O526" s="11">
        <v>13.333333333333334</v>
      </c>
      <c r="P526" s="10" t="s">
        <v>18</v>
      </c>
    </row>
    <row r="527" spans="1:16" ht="15.75" customHeight="1" x14ac:dyDescent="0.2">
      <c r="A527" s="5" t="s">
        <v>112</v>
      </c>
      <c r="B527" s="17">
        <v>121</v>
      </c>
      <c r="C527" s="17">
        <v>1</v>
      </c>
      <c r="D527" s="17">
        <v>16</v>
      </c>
      <c r="E527" s="17" t="s">
        <v>170</v>
      </c>
      <c r="F527" s="21" t="s">
        <v>168</v>
      </c>
      <c r="G527" s="41" t="s">
        <v>171</v>
      </c>
      <c r="H527" s="11">
        <v>16.3828</v>
      </c>
      <c r="I527" s="39">
        <v>40.842869395862067</v>
      </c>
      <c r="J527" s="10">
        <v>3.3</v>
      </c>
      <c r="K527" s="10" t="s">
        <v>18</v>
      </c>
      <c r="L527" s="10">
        <v>5.5</v>
      </c>
      <c r="M527" s="10" t="s">
        <v>18</v>
      </c>
      <c r="N527" s="10">
        <v>0</v>
      </c>
      <c r="O527" s="11">
        <v>25</v>
      </c>
      <c r="P527" s="10" t="s">
        <v>18</v>
      </c>
    </row>
    <row r="528" spans="1:16" ht="15.75" customHeight="1" x14ac:dyDescent="0.2">
      <c r="A528" s="5" t="s">
        <v>112</v>
      </c>
      <c r="B528" s="17">
        <v>204</v>
      </c>
      <c r="C528" s="17">
        <v>2</v>
      </c>
      <c r="D528" s="17">
        <v>16</v>
      </c>
      <c r="E528" s="17" t="s">
        <v>170</v>
      </c>
      <c r="F528" s="21" t="s">
        <v>168</v>
      </c>
      <c r="G528" s="41" t="s">
        <v>171</v>
      </c>
      <c r="H528" s="11">
        <v>15.4467</v>
      </c>
      <c r="I528" s="39">
        <v>39.512631779310347</v>
      </c>
      <c r="J528" s="10">
        <v>4.9000000000000004</v>
      </c>
      <c r="K528" s="10" t="s">
        <v>18</v>
      </c>
      <c r="L528" s="10">
        <v>2.8</v>
      </c>
      <c r="M528" s="10" t="s">
        <v>18</v>
      </c>
      <c r="N528" s="10">
        <v>0</v>
      </c>
      <c r="O528" s="11">
        <v>5.5555555555555554</v>
      </c>
      <c r="P528" s="10" t="s">
        <v>18</v>
      </c>
    </row>
    <row r="529" spans="1:16" ht="15.75" customHeight="1" x14ac:dyDescent="0.2">
      <c r="A529" s="5" t="s">
        <v>112</v>
      </c>
      <c r="B529" s="17">
        <v>315</v>
      </c>
      <c r="C529" s="17">
        <v>3</v>
      </c>
      <c r="D529" s="17">
        <v>16</v>
      </c>
      <c r="E529" s="17" t="s">
        <v>170</v>
      </c>
      <c r="F529" s="21" t="s">
        <v>168</v>
      </c>
      <c r="G529" s="41" t="s">
        <v>171</v>
      </c>
      <c r="H529" s="11">
        <v>12.361599999999999</v>
      </c>
      <c r="I529" s="39">
        <v>56.165939553103456</v>
      </c>
      <c r="J529" s="10">
        <v>2.2000000000000002</v>
      </c>
      <c r="K529" s="10" t="s">
        <v>18</v>
      </c>
      <c r="L529" s="10">
        <v>2.7</v>
      </c>
      <c r="M529" s="10" t="s">
        <v>18</v>
      </c>
      <c r="N529" s="10">
        <v>0</v>
      </c>
      <c r="O529" s="11">
        <v>0.1111111111111111</v>
      </c>
      <c r="P529" s="10" t="s">
        <v>18</v>
      </c>
    </row>
    <row r="530" spans="1:16" ht="15.75" customHeight="1" x14ac:dyDescent="0.2">
      <c r="A530" s="5" t="s">
        <v>112</v>
      </c>
      <c r="B530" s="17">
        <v>414</v>
      </c>
      <c r="C530" s="17">
        <v>4</v>
      </c>
      <c r="D530" s="17">
        <v>16</v>
      </c>
      <c r="E530" s="17" t="s">
        <v>170</v>
      </c>
      <c r="F530" s="21" t="s">
        <v>168</v>
      </c>
      <c r="G530" s="41" t="s">
        <v>171</v>
      </c>
      <c r="H530" s="11">
        <v>12.5297</v>
      </c>
      <c r="I530" s="39">
        <v>50.802750240000002</v>
      </c>
      <c r="J530" s="10">
        <v>4.2</v>
      </c>
      <c r="K530" s="10" t="s">
        <v>18</v>
      </c>
      <c r="L530" s="10">
        <v>2.5</v>
      </c>
      <c r="M530" s="10" t="s">
        <v>18</v>
      </c>
      <c r="N530" s="10">
        <v>0</v>
      </c>
      <c r="O530" s="11">
        <v>0.33333333333333331</v>
      </c>
      <c r="P530" s="10" t="s">
        <v>18</v>
      </c>
    </row>
    <row r="531" spans="1:16" ht="15.75" customHeight="1" x14ac:dyDescent="0.2">
      <c r="A531" s="5" t="s">
        <v>112</v>
      </c>
      <c r="B531" s="17">
        <v>109</v>
      </c>
      <c r="C531" s="17">
        <v>1</v>
      </c>
      <c r="D531" s="17">
        <v>17</v>
      </c>
      <c r="E531" s="17" t="s">
        <v>137</v>
      </c>
      <c r="F531" s="21" t="s">
        <v>172</v>
      </c>
      <c r="G531" s="41">
        <v>8.6</v>
      </c>
      <c r="H531" s="11">
        <v>19.903649999999999</v>
      </c>
      <c r="I531" s="39">
        <v>39.746939072183906</v>
      </c>
      <c r="J531" s="10">
        <v>8.3000000000000007</v>
      </c>
      <c r="K531" s="10" t="s">
        <v>18</v>
      </c>
      <c r="L531" s="10">
        <v>4.3</v>
      </c>
      <c r="M531" s="10" t="s">
        <v>18</v>
      </c>
      <c r="N531" s="10">
        <v>0</v>
      </c>
      <c r="O531" s="11">
        <v>0</v>
      </c>
      <c r="P531" s="10" t="s">
        <v>18</v>
      </c>
    </row>
    <row r="532" spans="1:16" ht="15.75" customHeight="1" x14ac:dyDescent="0.2">
      <c r="A532" s="5" t="s">
        <v>112</v>
      </c>
      <c r="B532" s="17">
        <v>206</v>
      </c>
      <c r="C532" s="17">
        <v>2</v>
      </c>
      <c r="D532" s="17">
        <v>17</v>
      </c>
      <c r="E532" s="17" t="s">
        <v>137</v>
      </c>
      <c r="F532" s="21" t="s">
        <v>172</v>
      </c>
      <c r="G532" s="41">
        <v>8.6</v>
      </c>
      <c r="H532" s="11">
        <v>15.4291</v>
      </c>
      <c r="I532" s="39">
        <v>31.804879707586203</v>
      </c>
      <c r="J532" s="10">
        <v>8.8000000000000007</v>
      </c>
      <c r="K532" s="10" t="s">
        <v>18</v>
      </c>
      <c r="L532" s="10">
        <v>4.2</v>
      </c>
      <c r="M532" s="10" t="s">
        <v>18</v>
      </c>
      <c r="N532" s="10">
        <v>0</v>
      </c>
      <c r="O532" s="11">
        <v>26.666666666666668</v>
      </c>
      <c r="P532" s="10" t="s">
        <v>18</v>
      </c>
    </row>
    <row r="533" spans="1:16" ht="15.75" customHeight="1" x14ac:dyDescent="0.2">
      <c r="A533" s="5" t="s">
        <v>112</v>
      </c>
      <c r="B533" s="17">
        <v>318</v>
      </c>
      <c r="C533" s="17">
        <v>3</v>
      </c>
      <c r="D533" s="17">
        <v>17</v>
      </c>
      <c r="E533" s="17" t="s">
        <v>137</v>
      </c>
      <c r="F533" s="21" t="s">
        <v>172</v>
      </c>
      <c r="G533" s="41">
        <v>8.6</v>
      </c>
      <c r="H533" s="11">
        <v>12.3979</v>
      </c>
      <c r="I533" s="39">
        <v>45.957068580689658</v>
      </c>
      <c r="J533" s="10">
        <v>2.9</v>
      </c>
      <c r="K533" s="10" t="s">
        <v>18</v>
      </c>
      <c r="L533" s="10">
        <v>3.4</v>
      </c>
      <c r="M533" s="10" t="s">
        <v>18</v>
      </c>
      <c r="N533" s="10">
        <v>0</v>
      </c>
      <c r="O533" s="11">
        <v>0</v>
      </c>
      <c r="P533" s="10" t="s">
        <v>18</v>
      </c>
    </row>
    <row r="534" spans="1:16" ht="15.75" customHeight="1" x14ac:dyDescent="0.2">
      <c r="A534" s="5" t="s">
        <v>112</v>
      </c>
      <c r="B534" s="17">
        <v>411</v>
      </c>
      <c r="C534" s="17">
        <v>4</v>
      </c>
      <c r="D534" s="17">
        <v>17</v>
      </c>
      <c r="E534" s="17" t="s">
        <v>137</v>
      </c>
      <c r="F534" s="21" t="s">
        <v>172</v>
      </c>
      <c r="G534" s="41">
        <v>8.6</v>
      </c>
      <c r="H534" s="11">
        <v>13.302999999999999</v>
      </c>
      <c r="I534" s="39">
        <v>51.077089117241378</v>
      </c>
      <c r="J534" s="10">
        <v>3.6</v>
      </c>
      <c r="K534" s="10" t="s">
        <v>18</v>
      </c>
      <c r="L534" s="10">
        <v>3.2</v>
      </c>
      <c r="M534" s="10" t="s">
        <v>18</v>
      </c>
      <c r="N534" s="10">
        <v>0</v>
      </c>
      <c r="O534" s="11">
        <v>0.33333333333333331</v>
      </c>
      <c r="P534" s="10" t="s">
        <v>18</v>
      </c>
    </row>
    <row r="535" spans="1:16" ht="15.75" customHeight="1" x14ac:dyDescent="0.2">
      <c r="A535" s="5" t="s">
        <v>112</v>
      </c>
      <c r="B535" s="17">
        <v>102</v>
      </c>
      <c r="C535" s="17">
        <v>1</v>
      </c>
      <c r="D535" s="17">
        <v>18</v>
      </c>
      <c r="E535" s="17" t="s">
        <v>139</v>
      </c>
      <c r="F535" s="21" t="s">
        <v>172</v>
      </c>
      <c r="G535" s="41">
        <v>6.4</v>
      </c>
      <c r="H535" s="11">
        <v>16.864800000000002</v>
      </c>
      <c r="I535" s="39">
        <v>46.851176411954022</v>
      </c>
      <c r="J535" s="10">
        <v>4.3</v>
      </c>
      <c r="K535" s="10" t="s">
        <v>18</v>
      </c>
      <c r="L535" s="10">
        <v>2.8</v>
      </c>
      <c r="M535" s="10" t="s">
        <v>18</v>
      </c>
      <c r="N535" s="10">
        <v>0</v>
      </c>
      <c r="O535" s="11">
        <v>0.55555555555555558</v>
      </c>
      <c r="P535" s="10" t="s">
        <v>18</v>
      </c>
    </row>
    <row r="536" spans="1:16" ht="15.75" customHeight="1" x14ac:dyDescent="0.2">
      <c r="A536" s="5" t="s">
        <v>112</v>
      </c>
      <c r="B536" s="17">
        <v>209</v>
      </c>
      <c r="C536" s="17">
        <v>2</v>
      </c>
      <c r="D536" s="17">
        <v>18</v>
      </c>
      <c r="E536" s="17" t="s">
        <v>139</v>
      </c>
      <c r="F536" s="21" t="s">
        <v>172</v>
      </c>
      <c r="G536" s="41">
        <v>6.4</v>
      </c>
      <c r="H536" s="11">
        <v>15.534599999999999</v>
      </c>
      <c r="I536" s="39">
        <v>39.377575306666664</v>
      </c>
      <c r="J536" s="10">
        <v>3.2</v>
      </c>
      <c r="K536" s="10" t="s">
        <v>18</v>
      </c>
      <c r="L536" s="10">
        <v>6.6</v>
      </c>
      <c r="M536" s="10" t="s">
        <v>18</v>
      </c>
      <c r="N536" s="10">
        <v>0</v>
      </c>
      <c r="O536" s="11">
        <v>13.333333333333334</v>
      </c>
      <c r="P536" s="10" t="s">
        <v>18</v>
      </c>
    </row>
    <row r="537" spans="1:16" ht="15.75" customHeight="1" x14ac:dyDescent="0.2">
      <c r="A537" s="5" t="s">
        <v>112</v>
      </c>
      <c r="B537" s="17">
        <v>317</v>
      </c>
      <c r="C537" s="17">
        <v>3</v>
      </c>
      <c r="D537" s="17">
        <v>18</v>
      </c>
      <c r="E537" s="17" t="s">
        <v>139</v>
      </c>
      <c r="F537" s="21" t="s">
        <v>172</v>
      </c>
      <c r="G537" s="41">
        <v>6.4</v>
      </c>
      <c r="H537" s="11">
        <v>12.8161</v>
      </c>
      <c r="I537" s="39">
        <v>54.08007295862069</v>
      </c>
      <c r="J537" s="10">
        <v>3.6</v>
      </c>
      <c r="K537" s="10" t="s">
        <v>18</v>
      </c>
      <c r="L537" s="10">
        <v>2.6</v>
      </c>
      <c r="M537" s="10" t="s">
        <v>18</v>
      </c>
      <c r="N537" s="10">
        <v>0</v>
      </c>
      <c r="O537" s="11">
        <v>0.1111111111111111</v>
      </c>
      <c r="P537" s="10" t="s">
        <v>18</v>
      </c>
    </row>
    <row r="538" spans="1:16" ht="15.75" customHeight="1" x14ac:dyDescent="0.2">
      <c r="A538" s="5" t="s">
        <v>112</v>
      </c>
      <c r="B538" s="17">
        <v>421</v>
      </c>
      <c r="C538" s="17">
        <v>4</v>
      </c>
      <c r="D538" s="17">
        <v>18</v>
      </c>
      <c r="E538" s="17" t="s">
        <v>139</v>
      </c>
      <c r="F538" s="21" t="s">
        <v>172</v>
      </c>
      <c r="G538" s="41">
        <v>6.4</v>
      </c>
      <c r="H538" s="11">
        <v>12.9206</v>
      </c>
      <c r="I538" s="39">
        <v>49.752164596781604</v>
      </c>
      <c r="J538" s="10">
        <v>4</v>
      </c>
      <c r="K538" s="10" t="s">
        <v>18</v>
      </c>
      <c r="L538" s="10">
        <v>1.9</v>
      </c>
      <c r="M538" s="10" t="s">
        <v>18</v>
      </c>
      <c r="N538" s="10">
        <v>0</v>
      </c>
      <c r="O538" s="11">
        <v>0</v>
      </c>
      <c r="P538" s="10" t="s">
        <v>18</v>
      </c>
    </row>
    <row r="539" spans="1:16" ht="15.75" customHeight="1" x14ac:dyDescent="0.2">
      <c r="A539" s="5" t="s">
        <v>112</v>
      </c>
      <c r="B539" s="17">
        <v>101</v>
      </c>
      <c r="C539" s="17">
        <v>1</v>
      </c>
      <c r="D539" s="17">
        <v>19</v>
      </c>
      <c r="E539" s="17" t="s">
        <v>173</v>
      </c>
      <c r="F539" s="21" t="s">
        <v>172</v>
      </c>
      <c r="G539" s="41" t="s">
        <v>174</v>
      </c>
      <c r="H539" s="11">
        <v>14.908300000000001</v>
      </c>
      <c r="I539" s="39">
        <v>45.965558274482767</v>
      </c>
      <c r="J539" s="10">
        <v>4.8</v>
      </c>
      <c r="K539" s="10" t="s">
        <v>18</v>
      </c>
      <c r="L539" s="10">
        <v>5.7</v>
      </c>
      <c r="M539" s="10" t="s">
        <v>18</v>
      </c>
      <c r="N539" s="10">
        <v>0</v>
      </c>
      <c r="O539" s="11">
        <v>4.4444444444444446</v>
      </c>
      <c r="P539" s="10" t="s">
        <v>18</v>
      </c>
    </row>
    <row r="540" spans="1:16" ht="15.75" customHeight="1" x14ac:dyDescent="0.2">
      <c r="A540" s="5" t="s">
        <v>112</v>
      </c>
      <c r="B540" s="17">
        <v>218</v>
      </c>
      <c r="C540" s="17">
        <v>2</v>
      </c>
      <c r="D540" s="17">
        <v>19</v>
      </c>
      <c r="E540" s="17" t="s">
        <v>173</v>
      </c>
      <c r="F540" s="21" t="s">
        <v>172</v>
      </c>
      <c r="G540" s="41" t="s">
        <v>174</v>
      </c>
      <c r="H540" s="11">
        <v>16.442399999999999</v>
      </c>
      <c r="I540" s="39">
        <v>53.457655356321844</v>
      </c>
      <c r="J540" s="10">
        <v>3.7</v>
      </c>
      <c r="K540" s="10" t="s">
        <v>18</v>
      </c>
      <c r="L540" s="10">
        <v>2.2999999999999998</v>
      </c>
      <c r="M540" s="10" t="s">
        <v>18</v>
      </c>
      <c r="N540" s="10">
        <v>0</v>
      </c>
      <c r="O540" s="11">
        <v>0</v>
      </c>
      <c r="P540" s="10" t="s">
        <v>18</v>
      </c>
    </row>
    <row r="541" spans="1:16" ht="15.75" customHeight="1" x14ac:dyDescent="0.2">
      <c r="A541" s="5" t="s">
        <v>112</v>
      </c>
      <c r="B541" s="17">
        <v>311</v>
      </c>
      <c r="C541" s="17">
        <v>3</v>
      </c>
      <c r="D541" s="17">
        <v>19</v>
      </c>
      <c r="E541" s="17" t="s">
        <v>173</v>
      </c>
      <c r="F541" s="21" t="s">
        <v>172</v>
      </c>
      <c r="G541" s="41" t="s">
        <v>174</v>
      </c>
      <c r="H541" s="11">
        <v>12.306100000000001</v>
      </c>
      <c r="I541" s="39">
        <v>54.445211404137929</v>
      </c>
      <c r="J541" s="10">
        <v>6.2</v>
      </c>
      <c r="K541" s="10" t="s">
        <v>18</v>
      </c>
      <c r="L541" s="10">
        <v>3.7</v>
      </c>
      <c r="M541" s="10" t="s">
        <v>18</v>
      </c>
      <c r="N541" s="10">
        <v>0</v>
      </c>
      <c r="O541" s="11">
        <v>0.55555555555555558</v>
      </c>
      <c r="P541" s="10" t="s">
        <v>18</v>
      </c>
    </row>
    <row r="542" spans="1:16" ht="15.75" customHeight="1" x14ac:dyDescent="0.2">
      <c r="A542" s="5" t="s">
        <v>112</v>
      </c>
      <c r="B542" s="17">
        <v>424</v>
      </c>
      <c r="C542" s="17">
        <v>4</v>
      </c>
      <c r="D542" s="17">
        <v>19</v>
      </c>
      <c r="E542" s="17" t="s">
        <v>173</v>
      </c>
      <c r="F542" s="21" t="s">
        <v>172</v>
      </c>
      <c r="G542" s="41" t="s">
        <v>174</v>
      </c>
      <c r="H542" s="11">
        <v>13.24</v>
      </c>
      <c r="I542" s="39">
        <v>49.521411310344817</v>
      </c>
      <c r="J542" s="10">
        <v>3.4</v>
      </c>
      <c r="K542" s="10" t="s">
        <v>18</v>
      </c>
      <c r="L542" s="10">
        <v>3.2</v>
      </c>
      <c r="M542" s="10" t="s">
        <v>18</v>
      </c>
      <c r="N542" s="10">
        <v>0</v>
      </c>
      <c r="O542" s="11">
        <v>13.333333333333334</v>
      </c>
      <c r="P542" s="10" t="s">
        <v>18</v>
      </c>
    </row>
    <row r="543" spans="1:16" ht="15.75" customHeight="1" x14ac:dyDescent="0.2">
      <c r="A543" s="5" t="s">
        <v>112</v>
      </c>
      <c r="B543" s="17">
        <v>117</v>
      </c>
      <c r="C543" s="17">
        <v>1</v>
      </c>
      <c r="D543" s="17">
        <v>20</v>
      </c>
      <c r="E543" s="17" t="s">
        <v>129</v>
      </c>
      <c r="F543" s="21" t="s">
        <v>130</v>
      </c>
      <c r="G543" s="41">
        <v>5</v>
      </c>
      <c r="H543" s="11">
        <v>16.462399999999999</v>
      </c>
      <c r="I543" s="39">
        <v>46.287896099310352</v>
      </c>
      <c r="J543" s="10">
        <v>5.0999999999999996</v>
      </c>
      <c r="K543" s="10" t="s">
        <v>18</v>
      </c>
      <c r="L543" s="10">
        <v>5.8</v>
      </c>
      <c r="M543" s="10" t="s">
        <v>18</v>
      </c>
      <c r="N543" s="10">
        <v>0</v>
      </c>
      <c r="O543" s="11">
        <v>0.1111111111111111</v>
      </c>
      <c r="P543" s="10" t="s">
        <v>18</v>
      </c>
    </row>
    <row r="544" spans="1:16" ht="15.75" customHeight="1" x14ac:dyDescent="0.2">
      <c r="A544" s="5" t="s">
        <v>112</v>
      </c>
      <c r="B544" s="17">
        <v>223</v>
      </c>
      <c r="C544" s="17">
        <v>2</v>
      </c>
      <c r="D544" s="17">
        <v>20</v>
      </c>
      <c r="E544" s="17" t="s">
        <v>129</v>
      </c>
      <c r="F544" s="21" t="s">
        <v>130</v>
      </c>
      <c r="G544" s="41">
        <v>5</v>
      </c>
      <c r="H544" s="11">
        <v>21.101050000000001</v>
      </c>
      <c r="I544" s="39">
        <v>44.902752771724138</v>
      </c>
      <c r="J544" s="10">
        <v>4.2</v>
      </c>
      <c r="K544" s="10" t="s">
        <v>18</v>
      </c>
      <c r="L544" s="10">
        <v>4.5999999999999996</v>
      </c>
      <c r="M544" s="10" t="s">
        <v>18</v>
      </c>
      <c r="N544" s="10">
        <v>0</v>
      </c>
      <c r="O544" s="11">
        <v>1.5555555555555556</v>
      </c>
      <c r="P544" s="10" t="s">
        <v>18</v>
      </c>
    </row>
    <row r="545" spans="1:16" ht="15.75" customHeight="1" x14ac:dyDescent="0.2">
      <c r="A545" s="5" t="s">
        <v>112</v>
      </c>
      <c r="B545" s="17">
        <v>302</v>
      </c>
      <c r="C545" s="17">
        <v>3</v>
      </c>
      <c r="D545" s="17">
        <v>20</v>
      </c>
      <c r="E545" s="17" t="s">
        <v>129</v>
      </c>
      <c r="F545" s="21" t="s">
        <v>130</v>
      </c>
      <c r="G545" s="41">
        <v>5</v>
      </c>
      <c r="H545" s="11">
        <v>13.775</v>
      </c>
      <c r="I545" s="39">
        <v>49.599791494252869</v>
      </c>
      <c r="J545" s="10">
        <v>4.0999999999999996</v>
      </c>
      <c r="K545" s="10" t="s">
        <v>18</v>
      </c>
      <c r="L545" s="10">
        <v>2.1</v>
      </c>
      <c r="M545" s="10" t="s">
        <v>18</v>
      </c>
      <c r="N545" s="10">
        <v>0</v>
      </c>
      <c r="O545" s="11">
        <v>0</v>
      </c>
      <c r="P545" s="10" t="s">
        <v>18</v>
      </c>
    </row>
    <row r="546" spans="1:16" ht="15.75" customHeight="1" x14ac:dyDescent="0.2">
      <c r="A546" s="5" t="s">
        <v>112</v>
      </c>
      <c r="B546" s="17">
        <v>415</v>
      </c>
      <c r="C546" s="17">
        <v>4</v>
      </c>
      <c r="D546" s="17">
        <v>20</v>
      </c>
      <c r="E546" s="17" t="s">
        <v>129</v>
      </c>
      <c r="F546" s="21" t="s">
        <v>130</v>
      </c>
      <c r="G546" s="41">
        <v>5</v>
      </c>
      <c r="H546" s="11">
        <v>13.157</v>
      </c>
      <c r="I546" s="39">
        <v>49.037347333333329</v>
      </c>
      <c r="J546" s="10">
        <v>6</v>
      </c>
      <c r="K546" s="10" t="s">
        <v>18</v>
      </c>
      <c r="L546" s="10">
        <v>4.7</v>
      </c>
      <c r="M546" s="10" t="s">
        <v>18</v>
      </c>
      <c r="N546" s="10">
        <v>0</v>
      </c>
      <c r="O546" s="11">
        <v>1.1111111111111112</v>
      </c>
      <c r="P546" s="10" t="s">
        <v>18</v>
      </c>
    </row>
    <row r="547" spans="1:16" ht="15.75" customHeight="1" x14ac:dyDescent="0.2">
      <c r="A547" s="5" t="s">
        <v>112</v>
      </c>
      <c r="B547" s="17">
        <v>118</v>
      </c>
      <c r="C547" s="17">
        <v>1</v>
      </c>
      <c r="D547" s="17">
        <v>21</v>
      </c>
      <c r="E547" s="17" t="s">
        <v>146</v>
      </c>
      <c r="F547" s="21" t="s">
        <v>91</v>
      </c>
      <c r="G547" s="41">
        <v>10.5</v>
      </c>
      <c r="H547" s="11">
        <v>15.376300000000001</v>
      </c>
      <c r="I547" s="39">
        <v>41.758197011034476</v>
      </c>
      <c r="J547" s="10">
        <v>2.9</v>
      </c>
      <c r="K547" s="10" t="s">
        <v>18</v>
      </c>
      <c r="L547" s="10">
        <v>2.6</v>
      </c>
      <c r="M547" s="10" t="s">
        <v>18</v>
      </c>
      <c r="N547" s="10">
        <v>0</v>
      </c>
      <c r="O547" s="11">
        <v>0.22222222222222221</v>
      </c>
      <c r="P547" s="10" t="s">
        <v>18</v>
      </c>
    </row>
    <row r="548" spans="1:16" ht="15.75" customHeight="1" x14ac:dyDescent="0.2">
      <c r="A548" s="5" t="s">
        <v>112</v>
      </c>
      <c r="B548" s="17">
        <v>202</v>
      </c>
      <c r="C548" s="17">
        <v>2</v>
      </c>
      <c r="D548" s="17">
        <v>21</v>
      </c>
      <c r="E548" s="17" t="s">
        <v>146</v>
      </c>
      <c r="F548" s="21" t="s">
        <v>91</v>
      </c>
      <c r="G548" s="41">
        <v>10.5</v>
      </c>
      <c r="H548" s="11">
        <v>15.954799999999999</v>
      </c>
      <c r="I548" s="39">
        <v>44.839176840459764</v>
      </c>
      <c r="J548" s="10">
        <v>3.3</v>
      </c>
      <c r="K548" s="10" t="s">
        <v>18</v>
      </c>
      <c r="L548" s="10">
        <v>6.1</v>
      </c>
      <c r="M548" s="10" t="s">
        <v>18</v>
      </c>
      <c r="N548" s="10">
        <v>0</v>
      </c>
      <c r="O548" s="11">
        <v>8.8888888888888893</v>
      </c>
      <c r="P548" s="10" t="s">
        <v>18</v>
      </c>
    </row>
    <row r="549" spans="1:16" ht="15.75" customHeight="1" x14ac:dyDescent="0.2">
      <c r="A549" s="5" t="s">
        <v>112</v>
      </c>
      <c r="B549" s="17">
        <v>308</v>
      </c>
      <c r="C549" s="17">
        <v>3</v>
      </c>
      <c r="D549" s="17">
        <v>21</v>
      </c>
      <c r="E549" s="17" t="s">
        <v>146</v>
      </c>
      <c r="F549" s="21" t="s">
        <v>91</v>
      </c>
      <c r="G549" s="41">
        <v>10.5</v>
      </c>
      <c r="H549" s="11">
        <v>13.132</v>
      </c>
      <c r="I549" s="39">
        <v>47.263381075862064</v>
      </c>
      <c r="J549" s="10">
        <v>4.2</v>
      </c>
      <c r="K549" s="10" t="s">
        <v>18</v>
      </c>
      <c r="L549" s="10">
        <v>0.9</v>
      </c>
      <c r="M549" s="10" t="s">
        <v>18</v>
      </c>
      <c r="N549" s="10">
        <v>0</v>
      </c>
      <c r="O549" s="11">
        <v>1.1111111111111112</v>
      </c>
      <c r="P549" s="10" t="s">
        <v>18</v>
      </c>
    </row>
    <row r="550" spans="1:16" ht="15.75" customHeight="1" x14ac:dyDescent="0.2">
      <c r="A550" s="5" t="s">
        <v>112</v>
      </c>
      <c r="B550" s="17">
        <v>409</v>
      </c>
      <c r="C550" s="17">
        <v>4</v>
      </c>
      <c r="D550" s="17">
        <v>21</v>
      </c>
      <c r="E550" s="17" t="s">
        <v>146</v>
      </c>
      <c r="F550" s="21" t="s">
        <v>91</v>
      </c>
      <c r="G550" s="41">
        <v>10.5</v>
      </c>
      <c r="H550" s="11">
        <v>12.8688</v>
      </c>
      <c r="I550" s="39">
        <v>51.914571674482765</v>
      </c>
      <c r="J550" s="10">
        <v>1.9</v>
      </c>
      <c r="K550" s="10" t="s">
        <v>18</v>
      </c>
      <c r="L550" s="10">
        <v>3.6</v>
      </c>
      <c r="M550" s="10" t="s">
        <v>18</v>
      </c>
      <c r="N550" s="10">
        <v>0</v>
      </c>
      <c r="O550" s="11">
        <v>0</v>
      </c>
      <c r="P550" s="10" t="s">
        <v>18</v>
      </c>
    </row>
    <row r="551" spans="1:16" ht="15.75" customHeight="1" x14ac:dyDescent="0.2">
      <c r="A551" s="5" t="s">
        <v>112</v>
      </c>
      <c r="B551" s="17">
        <v>119</v>
      </c>
      <c r="C551" s="17">
        <v>1</v>
      </c>
      <c r="D551" s="17">
        <v>22</v>
      </c>
      <c r="E551" s="17" t="s">
        <v>131</v>
      </c>
      <c r="F551" s="21" t="s">
        <v>91</v>
      </c>
      <c r="G551" s="41">
        <v>14</v>
      </c>
      <c r="H551" s="11">
        <v>15.2552</v>
      </c>
      <c r="I551" s="39">
        <v>42.525135455632181</v>
      </c>
      <c r="J551" s="10">
        <v>2.6</v>
      </c>
      <c r="K551" s="10" t="s">
        <v>18</v>
      </c>
      <c r="L551" s="10">
        <v>4.0999999999999996</v>
      </c>
      <c r="M551" s="10" t="s">
        <v>18</v>
      </c>
      <c r="N551" s="10">
        <v>0</v>
      </c>
      <c r="O551" s="11">
        <v>0.1111111111111111</v>
      </c>
      <c r="P551" s="10" t="s">
        <v>18</v>
      </c>
    </row>
    <row r="552" spans="1:16" ht="15.75" customHeight="1" x14ac:dyDescent="0.2">
      <c r="A552" s="5" t="s">
        <v>112</v>
      </c>
      <c r="B552" s="17">
        <v>201</v>
      </c>
      <c r="C552" s="17">
        <v>2</v>
      </c>
      <c r="D552" s="17">
        <v>22</v>
      </c>
      <c r="E552" s="17" t="s">
        <v>131</v>
      </c>
      <c r="F552" s="21" t="s">
        <v>91</v>
      </c>
      <c r="G552" s="41">
        <v>14</v>
      </c>
      <c r="H552" s="11">
        <v>16.681999999999999</v>
      </c>
      <c r="I552" s="39">
        <v>42.828899641379316</v>
      </c>
      <c r="J552" s="10">
        <v>7.5</v>
      </c>
      <c r="K552" s="10" t="s">
        <v>18</v>
      </c>
      <c r="L552" s="10">
        <v>5.7</v>
      </c>
      <c r="M552" s="10" t="s">
        <v>18</v>
      </c>
      <c r="N552" s="10">
        <v>0</v>
      </c>
      <c r="O552" s="11">
        <v>6.666666666666667</v>
      </c>
      <c r="P552" s="10" t="s">
        <v>18</v>
      </c>
    </row>
    <row r="553" spans="1:16" ht="15.75" customHeight="1" x14ac:dyDescent="0.2">
      <c r="A553" s="5" t="s">
        <v>112</v>
      </c>
      <c r="B553" s="17">
        <v>303</v>
      </c>
      <c r="C553" s="17">
        <v>3</v>
      </c>
      <c r="D553" s="17">
        <v>22</v>
      </c>
      <c r="E553" s="17" t="s">
        <v>131</v>
      </c>
      <c r="F553" s="21" t="s">
        <v>91</v>
      </c>
      <c r="G553" s="41">
        <v>14</v>
      </c>
      <c r="H553" s="11">
        <v>13.327</v>
      </c>
      <c r="I553" s="39">
        <v>57.041991903448277</v>
      </c>
      <c r="J553" s="10">
        <v>5.6</v>
      </c>
      <c r="K553" s="10" t="s">
        <v>18</v>
      </c>
      <c r="L553" s="10">
        <v>3.7</v>
      </c>
      <c r="M553" s="10" t="s">
        <v>18</v>
      </c>
      <c r="N553" s="10">
        <v>0</v>
      </c>
      <c r="O553" s="11">
        <v>0</v>
      </c>
      <c r="P553" s="10" t="s">
        <v>18</v>
      </c>
    </row>
    <row r="554" spans="1:16" ht="15.75" customHeight="1" x14ac:dyDescent="0.2">
      <c r="A554" s="5" t="s">
        <v>112</v>
      </c>
      <c r="B554" s="17">
        <v>406</v>
      </c>
      <c r="C554" s="17">
        <v>4</v>
      </c>
      <c r="D554" s="17">
        <v>22</v>
      </c>
      <c r="E554" s="17" t="s">
        <v>131</v>
      </c>
      <c r="F554" s="21" t="s">
        <v>91</v>
      </c>
      <c r="G554" s="41">
        <v>14</v>
      </c>
      <c r="H554" s="11">
        <v>12.537899999999999</v>
      </c>
      <c r="I554" s="39">
        <v>53.668755182988512</v>
      </c>
      <c r="J554" s="10">
        <v>4</v>
      </c>
      <c r="K554" s="10" t="s">
        <v>18</v>
      </c>
      <c r="L554" s="10">
        <v>1.8</v>
      </c>
      <c r="M554" s="10" t="s">
        <v>18</v>
      </c>
      <c r="N554" s="10">
        <v>0</v>
      </c>
      <c r="O554" s="11">
        <v>0</v>
      </c>
      <c r="P554" s="10" t="s">
        <v>18</v>
      </c>
    </row>
    <row r="555" spans="1:16" ht="15.75" customHeight="1" x14ac:dyDescent="0.2">
      <c r="A555" s="5" t="s">
        <v>112</v>
      </c>
      <c r="B555" s="17">
        <v>103</v>
      </c>
      <c r="C555" s="17">
        <v>1</v>
      </c>
      <c r="D555" s="17">
        <v>23</v>
      </c>
      <c r="E555" s="17" t="s">
        <v>175</v>
      </c>
      <c r="F555" s="21" t="s">
        <v>44</v>
      </c>
      <c r="G555" s="41">
        <v>2</v>
      </c>
      <c r="H555" s="11">
        <v>18.48</v>
      </c>
      <c r="I555" s="39">
        <v>47.845680919540236</v>
      </c>
      <c r="J555" s="10">
        <v>3.8</v>
      </c>
      <c r="K555" s="10" t="s">
        <v>18</v>
      </c>
      <c r="L555" s="10">
        <v>2</v>
      </c>
      <c r="M555" s="10" t="s">
        <v>18</v>
      </c>
      <c r="N555" s="10">
        <v>0</v>
      </c>
      <c r="O555" s="11">
        <v>0</v>
      </c>
      <c r="P555" s="10" t="s">
        <v>18</v>
      </c>
    </row>
    <row r="556" spans="1:16" ht="15.75" customHeight="1" x14ac:dyDescent="0.2">
      <c r="A556" s="5" t="s">
        <v>112</v>
      </c>
      <c r="B556" s="17">
        <v>207</v>
      </c>
      <c r="C556" s="17">
        <v>2</v>
      </c>
      <c r="D556" s="17">
        <v>23</v>
      </c>
      <c r="E556" s="17" t="s">
        <v>175</v>
      </c>
      <c r="F556" s="21" t="s">
        <v>44</v>
      </c>
      <c r="G556" s="41">
        <v>2</v>
      </c>
      <c r="H556" s="11">
        <v>15.4565</v>
      </c>
      <c r="I556" s="39">
        <v>32.217875850574707</v>
      </c>
      <c r="J556" s="10">
        <v>7.6</v>
      </c>
      <c r="K556" s="10" t="s">
        <v>18</v>
      </c>
      <c r="L556" s="10">
        <v>4.3</v>
      </c>
      <c r="M556" s="10" t="s">
        <v>18</v>
      </c>
      <c r="N556" s="10">
        <v>0</v>
      </c>
      <c r="O556" s="11">
        <v>26.666666666666668</v>
      </c>
      <c r="P556" s="10" t="s">
        <v>18</v>
      </c>
    </row>
    <row r="557" spans="1:16" ht="15.75" customHeight="1" x14ac:dyDescent="0.2">
      <c r="A557" s="5" t="s">
        <v>112</v>
      </c>
      <c r="B557" s="17">
        <v>310</v>
      </c>
      <c r="C557" s="17">
        <v>3</v>
      </c>
      <c r="D557" s="17">
        <v>23</v>
      </c>
      <c r="E557" s="17" t="s">
        <v>175</v>
      </c>
      <c r="F557" s="21" t="s">
        <v>44</v>
      </c>
      <c r="G557" s="41">
        <v>2</v>
      </c>
      <c r="H557" s="11">
        <v>12.304300000000001</v>
      </c>
      <c r="I557" s="39">
        <v>48.347949805517239</v>
      </c>
      <c r="J557" s="10">
        <v>6.3</v>
      </c>
      <c r="K557" s="10" t="s">
        <v>18</v>
      </c>
      <c r="L557" s="10">
        <v>2.2000000000000002</v>
      </c>
      <c r="M557" s="10" t="s">
        <v>18</v>
      </c>
      <c r="N557" s="10">
        <v>0</v>
      </c>
      <c r="O557" s="11">
        <v>0</v>
      </c>
      <c r="P557" s="10" t="s">
        <v>18</v>
      </c>
    </row>
    <row r="558" spans="1:16" ht="15.75" customHeight="1" x14ac:dyDescent="0.2">
      <c r="A558" s="5" t="s">
        <v>112</v>
      </c>
      <c r="B558" s="17">
        <v>416</v>
      </c>
      <c r="C558" s="17">
        <v>4</v>
      </c>
      <c r="D558" s="17">
        <v>23</v>
      </c>
      <c r="E558" s="17" t="s">
        <v>175</v>
      </c>
      <c r="F558" s="21" t="s">
        <v>44</v>
      </c>
      <c r="G558" s="41">
        <v>2</v>
      </c>
      <c r="H558" s="11">
        <v>12.716999999999999</v>
      </c>
      <c r="I558" s="39">
        <v>50.208392009195407</v>
      </c>
      <c r="J558" s="10">
        <v>4.8</v>
      </c>
      <c r="K558" s="10" t="s">
        <v>18</v>
      </c>
      <c r="L558" s="10">
        <v>1.7</v>
      </c>
      <c r="M558" s="10" t="s">
        <v>18</v>
      </c>
      <c r="N558" s="10">
        <v>1</v>
      </c>
      <c r="O558" s="11">
        <v>0</v>
      </c>
      <c r="P558" s="10" t="s">
        <v>18</v>
      </c>
    </row>
    <row r="559" spans="1:16" ht="15.75" customHeight="1" x14ac:dyDescent="0.2">
      <c r="A559" s="5" t="s">
        <v>112</v>
      </c>
      <c r="B559" s="17">
        <v>104</v>
      </c>
      <c r="C559" s="17">
        <v>1</v>
      </c>
      <c r="D559" s="17">
        <v>24</v>
      </c>
      <c r="E559" s="17" t="s">
        <v>176</v>
      </c>
      <c r="F559" s="21" t="s">
        <v>44</v>
      </c>
      <c r="G559" s="41">
        <v>4</v>
      </c>
      <c r="H559" s="11">
        <v>16.4788</v>
      </c>
      <c r="I559" s="39">
        <v>49.85658832</v>
      </c>
      <c r="J559" s="10">
        <v>7.2</v>
      </c>
      <c r="K559" s="10" t="s">
        <v>18</v>
      </c>
      <c r="L559" s="10">
        <v>2</v>
      </c>
      <c r="M559" s="10" t="s">
        <v>18</v>
      </c>
      <c r="N559" s="10">
        <v>0</v>
      </c>
      <c r="O559" s="11">
        <v>0.44444444444444442</v>
      </c>
      <c r="P559" s="10" t="s">
        <v>18</v>
      </c>
    </row>
    <row r="560" spans="1:16" ht="15.75" customHeight="1" x14ac:dyDescent="0.2">
      <c r="A560" s="5" t="s">
        <v>112</v>
      </c>
      <c r="B560" s="17">
        <v>222</v>
      </c>
      <c r="C560" s="17">
        <v>2</v>
      </c>
      <c r="D560" s="17">
        <v>24</v>
      </c>
      <c r="E560" s="17" t="s">
        <v>176</v>
      </c>
      <c r="F560" s="21" t="s">
        <v>44</v>
      </c>
      <c r="G560" s="41">
        <v>4</v>
      </c>
      <c r="H560" s="11">
        <v>17.028300000000002</v>
      </c>
      <c r="I560" s="39">
        <v>54.190629295632178</v>
      </c>
      <c r="J560" s="10">
        <v>3.6</v>
      </c>
      <c r="K560" s="10" t="s">
        <v>18</v>
      </c>
      <c r="L560" s="10">
        <v>2.8</v>
      </c>
      <c r="M560" s="10" t="s">
        <v>18</v>
      </c>
      <c r="N560" s="10">
        <v>0</v>
      </c>
      <c r="O560" s="11">
        <v>4.4444444444444446</v>
      </c>
      <c r="P560" s="10" t="s">
        <v>18</v>
      </c>
    </row>
    <row r="561" spans="1:16" ht="15.75" customHeight="1" x14ac:dyDescent="0.2">
      <c r="A561" s="5" t="s">
        <v>112</v>
      </c>
      <c r="B561" s="17">
        <v>322</v>
      </c>
      <c r="C561" s="17">
        <v>3</v>
      </c>
      <c r="D561" s="17">
        <v>24</v>
      </c>
      <c r="E561" s="17" t="s">
        <v>176</v>
      </c>
      <c r="F561" s="21" t="s">
        <v>44</v>
      </c>
      <c r="G561" s="41">
        <v>4</v>
      </c>
      <c r="H561" s="11">
        <v>12.8261</v>
      </c>
      <c r="I561" s="39">
        <v>52.715961127816087</v>
      </c>
      <c r="J561" s="10">
        <v>7.3</v>
      </c>
      <c r="K561" s="10" t="s">
        <v>18</v>
      </c>
      <c r="L561" s="10">
        <v>2.8</v>
      </c>
      <c r="M561" s="10" t="s">
        <v>18</v>
      </c>
      <c r="N561" s="10">
        <v>0</v>
      </c>
      <c r="O561" s="11">
        <v>0.1111111111111111</v>
      </c>
      <c r="P561" s="10" t="s">
        <v>18</v>
      </c>
    </row>
    <row r="562" spans="1:16" ht="15.75" customHeight="1" x14ac:dyDescent="0.2">
      <c r="A562" s="5" t="s">
        <v>112</v>
      </c>
      <c r="B562" s="17">
        <v>410</v>
      </c>
      <c r="C562" s="17">
        <v>4</v>
      </c>
      <c r="D562" s="17">
        <v>24</v>
      </c>
      <c r="E562" s="17" t="s">
        <v>176</v>
      </c>
      <c r="F562" s="21" t="s">
        <v>44</v>
      </c>
      <c r="G562" s="41">
        <v>4</v>
      </c>
      <c r="H562" s="11">
        <v>12.711499999999999</v>
      </c>
      <c r="I562" s="39">
        <v>55.310408190804608</v>
      </c>
      <c r="J562" s="10">
        <v>3</v>
      </c>
      <c r="K562" s="10" t="s">
        <v>18</v>
      </c>
      <c r="L562" s="10">
        <v>4</v>
      </c>
      <c r="M562" s="10" t="s">
        <v>18</v>
      </c>
      <c r="N562" s="10">
        <v>0</v>
      </c>
      <c r="O562" s="11">
        <v>3.3333333333333335</v>
      </c>
      <c r="P562" s="10" t="s">
        <v>18</v>
      </c>
    </row>
    <row r="563" spans="1:16" ht="15.75" customHeight="1" x14ac:dyDescent="0.2">
      <c r="A563" s="5" t="s">
        <v>112</v>
      </c>
      <c r="B563" s="17">
        <v>106</v>
      </c>
      <c r="C563" s="17">
        <v>1</v>
      </c>
      <c r="D563" s="17">
        <v>25</v>
      </c>
      <c r="E563" s="17" t="s">
        <v>177</v>
      </c>
      <c r="F563" s="21" t="s">
        <v>44</v>
      </c>
      <c r="G563" s="41" t="s">
        <v>158</v>
      </c>
      <c r="H563" s="11">
        <v>16.305199999999999</v>
      </c>
      <c r="I563" s="39">
        <v>46.561245057471268</v>
      </c>
      <c r="J563" s="10">
        <v>7.7</v>
      </c>
      <c r="K563" s="10" t="s">
        <v>18</v>
      </c>
      <c r="L563" s="10">
        <v>4.2</v>
      </c>
      <c r="M563" s="10" t="s">
        <v>18</v>
      </c>
      <c r="N563" s="10">
        <v>0</v>
      </c>
      <c r="O563" s="11">
        <v>0</v>
      </c>
      <c r="P563" s="10" t="s">
        <v>18</v>
      </c>
    </row>
    <row r="564" spans="1:16" ht="15.75" customHeight="1" x14ac:dyDescent="0.2">
      <c r="A564" s="5" t="s">
        <v>112</v>
      </c>
      <c r="B564" s="17">
        <v>225</v>
      </c>
      <c r="C564" s="17">
        <v>2</v>
      </c>
      <c r="D564" s="17">
        <v>25</v>
      </c>
      <c r="E564" s="17" t="s">
        <v>177</v>
      </c>
      <c r="F564" s="21" t="s">
        <v>44</v>
      </c>
      <c r="G564" s="41" t="s">
        <v>158</v>
      </c>
      <c r="H564" s="11">
        <v>16.2608</v>
      </c>
      <c r="I564" s="39">
        <v>48.123281956781611</v>
      </c>
      <c r="J564" s="10">
        <v>5.0999999999999996</v>
      </c>
      <c r="K564" s="10" t="s">
        <v>18</v>
      </c>
      <c r="L564" s="10">
        <v>6</v>
      </c>
      <c r="M564" s="10" t="s">
        <v>18</v>
      </c>
      <c r="N564" s="10">
        <v>0</v>
      </c>
      <c r="O564" s="11">
        <v>2.2222222222222223</v>
      </c>
      <c r="P564" s="10" t="s">
        <v>18</v>
      </c>
    </row>
    <row r="565" spans="1:16" ht="15.75" customHeight="1" x14ac:dyDescent="0.2">
      <c r="A565" s="5" t="s">
        <v>112</v>
      </c>
      <c r="B565" s="17">
        <v>321</v>
      </c>
      <c r="C565" s="17">
        <v>3</v>
      </c>
      <c r="D565" s="17">
        <v>25</v>
      </c>
      <c r="E565" s="17" t="s">
        <v>177</v>
      </c>
      <c r="F565" s="21" t="s">
        <v>44</v>
      </c>
      <c r="G565" s="41" t="s">
        <v>158</v>
      </c>
      <c r="H565" s="11">
        <v>13.671000000000001</v>
      </c>
      <c r="I565" s="39">
        <v>55.086634128735632</v>
      </c>
      <c r="J565" s="10">
        <v>3</v>
      </c>
      <c r="K565" s="10" t="s">
        <v>18</v>
      </c>
      <c r="L565" s="10">
        <v>3.3</v>
      </c>
      <c r="M565" s="10" t="s">
        <v>18</v>
      </c>
      <c r="N565" s="10">
        <v>0</v>
      </c>
      <c r="O565" s="11">
        <v>2.2222222222222223</v>
      </c>
      <c r="P565" s="10" t="s">
        <v>18</v>
      </c>
    </row>
    <row r="566" spans="1:16" ht="15.75" customHeight="1" x14ac:dyDescent="0.2">
      <c r="A566" s="5" t="s">
        <v>112</v>
      </c>
      <c r="B566" s="17">
        <v>422</v>
      </c>
      <c r="C566" s="17">
        <v>4</v>
      </c>
      <c r="D566" s="17">
        <v>25</v>
      </c>
      <c r="E566" s="17" t="s">
        <v>177</v>
      </c>
      <c r="F566" s="21" t="s">
        <v>44</v>
      </c>
      <c r="G566" s="41" t="s">
        <v>158</v>
      </c>
      <c r="H566" s="11">
        <v>12.8606</v>
      </c>
      <c r="I566" s="39">
        <v>51.483159442758613</v>
      </c>
      <c r="J566" s="10">
        <v>2.5</v>
      </c>
      <c r="K566" s="10" t="s">
        <v>18</v>
      </c>
      <c r="L566" s="10">
        <v>2.7</v>
      </c>
      <c r="M566" s="10" t="s">
        <v>18</v>
      </c>
      <c r="N566" s="10">
        <v>0</v>
      </c>
      <c r="O566" s="11">
        <v>5.5555555555555554</v>
      </c>
      <c r="P566" s="10" t="s">
        <v>18</v>
      </c>
    </row>
    <row r="567" spans="1:16" ht="15.75" customHeight="1" x14ac:dyDescent="0.2">
      <c r="A567" s="5" t="s">
        <v>38</v>
      </c>
      <c r="B567" s="17">
        <v>112</v>
      </c>
      <c r="C567" s="17">
        <v>1</v>
      </c>
      <c r="D567" s="17">
        <v>1</v>
      </c>
      <c r="E567" s="17" t="s">
        <v>99</v>
      </c>
      <c r="F567" s="21" t="s">
        <v>30</v>
      </c>
      <c r="G567" s="38" t="s">
        <v>29</v>
      </c>
      <c r="H567" s="11">
        <v>13.114000000000001</v>
      </c>
      <c r="I567" s="39">
        <v>67.565474767241383</v>
      </c>
      <c r="J567" s="10">
        <v>2.1</v>
      </c>
      <c r="K567" s="10">
        <v>2.1</v>
      </c>
      <c r="L567" s="10">
        <v>0.7</v>
      </c>
      <c r="M567" s="10">
        <v>0.1</v>
      </c>
      <c r="N567" s="10">
        <v>1</v>
      </c>
      <c r="O567" s="11" t="s">
        <v>18</v>
      </c>
      <c r="P567" s="10" t="s">
        <v>18</v>
      </c>
    </row>
    <row r="568" spans="1:16" ht="15.75" customHeight="1" x14ac:dyDescent="0.2">
      <c r="A568" s="5" t="s">
        <v>38</v>
      </c>
      <c r="B568" s="17">
        <v>203</v>
      </c>
      <c r="C568" s="17">
        <v>2</v>
      </c>
      <c r="D568" s="17">
        <v>1</v>
      </c>
      <c r="E568" s="17" t="s">
        <v>99</v>
      </c>
      <c r="F568" s="21" t="s">
        <v>30</v>
      </c>
      <c r="G568" s="38" t="s">
        <v>29</v>
      </c>
      <c r="H568" s="11">
        <v>13.6874</v>
      </c>
      <c r="I568" s="39">
        <v>66.174233456896545</v>
      </c>
      <c r="J568" s="10">
        <v>2</v>
      </c>
      <c r="K568" s="10">
        <v>1.6</v>
      </c>
      <c r="L568" s="10">
        <v>0</v>
      </c>
      <c r="M568" s="10">
        <v>0</v>
      </c>
      <c r="N568" s="10">
        <v>8</v>
      </c>
      <c r="O568" s="11" t="s">
        <v>18</v>
      </c>
      <c r="P568" s="10" t="s">
        <v>18</v>
      </c>
    </row>
    <row r="569" spans="1:16" ht="15.75" customHeight="1" x14ac:dyDescent="0.2">
      <c r="A569" s="5" t="s">
        <v>38</v>
      </c>
      <c r="B569" s="17">
        <v>314</v>
      </c>
      <c r="C569" s="17">
        <v>3</v>
      </c>
      <c r="D569" s="17">
        <v>1</v>
      </c>
      <c r="E569" s="17" t="s">
        <v>99</v>
      </c>
      <c r="F569" s="21" t="s">
        <v>30</v>
      </c>
      <c r="G569" s="38" t="s">
        <v>29</v>
      </c>
      <c r="H569" s="11">
        <v>13.086</v>
      </c>
      <c r="I569" s="39">
        <v>66.318004405172417</v>
      </c>
      <c r="J569" s="10">
        <v>1.6</v>
      </c>
      <c r="K569" s="10">
        <v>1.1000000000000001</v>
      </c>
      <c r="L569" s="10">
        <v>0.3</v>
      </c>
      <c r="M569" s="10">
        <v>0.2</v>
      </c>
      <c r="N569" s="10">
        <v>2</v>
      </c>
      <c r="O569" s="11" t="s">
        <v>18</v>
      </c>
      <c r="P569" s="10" t="s">
        <v>18</v>
      </c>
    </row>
    <row r="570" spans="1:16" ht="15.75" customHeight="1" x14ac:dyDescent="0.2">
      <c r="A570" s="5" t="s">
        <v>38</v>
      </c>
      <c r="B570" s="17">
        <v>420</v>
      </c>
      <c r="C570" s="17">
        <v>4</v>
      </c>
      <c r="D570" s="17">
        <v>1</v>
      </c>
      <c r="E570" s="17" t="s">
        <v>99</v>
      </c>
      <c r="F570" s="21" t="s">
        <v>30</v>
      </c>
      <c r="G570" s="38" t="s">
        <v>29</v>
      </c>
      <c r="H570" s="11">
        <v>13.020000000000001</v>
      </c>
      <c r="I570" s="39">
        <v>69.952165344827591</v>
      </c>
      <c r="J570" s="10">
        <v>0.7</v>
      </c>
      <c r="K570" s="10">
        <v>0.7</v>
      </c>
      <c r="L570" s="10">
        <v>0.1</v>
      </c>
      <c r="M570" s="10">
        <v>0</v>
      </c>
      <c r="N570" s="10">
        <v>0</v>
      </c>
      <c r="O570" s="11" t="s">
        <v>18</v>
      </c>
      <c r="P570" s="10" t="s">
        <v>18</v>
      </c>
    </row>
    <row r="571" spans="1:16" ht="15.75" customHeight="1" x14ac:dyDescent="0.2">
      <c r="A571" s="5" t="s">
        <v>38</v>
      </c>
      <c r="B571" s="17">
        <v>110</v>
      </c>
      <c r="C571" s="17">
        <v>1</v>
      </c>
      <c r="D571" s="17">
        <v>2</v>
      </c>
      <c r="E571" s="17" t="s">
        <v>109</v>
      </c>
      <c r="F571" s="27" t="s">
        <v>32</v>
      </c>
      <c r="G571" s="40">
        <v>4</v>
      </c>
      <c r="H571" s="11">
        <v>13.486800000000001</v>
      </c>
      <c r="I571" s="39">
        <v>67.365815170689658</v>
      </c>
      <c r="J571" s="10">
        <v>0.2</v>
      </c>
      <c r="K571" s="10">
        <v>1.8</v>
      </c>
      <c r="L571" s="10">
        <v>0</v>
      </c>
      <c r="M571" s="10">
        <v>0</v>
      </c>
      <c r="N571" s="10">
        <v>8</v>
      </c>
      <c r="O571" s="11" t="s">
        <v>18</v>
      </c>
      <c r="P571" s="10" t="s">
        <v>18</v>
      </c>
    </row>
    <row r="572" spans="1:16" ht="15.75" customHeight="1" x14ac:dyDescent="0.2">
      <c r="A572" s="5" t="s">
        <v>38</v>
      </c>
      <c r="B572" s="17">
        <v>215</v>
      </c>
      <c r="C572" s="17">
        <v>2</v>
      </c>
      <c r="D572" s="17">
        <v>2</v>
      </c>
      <c r="E572" s="17" t="s">
        <v>109</v>
      </c>
      <c r="F572" s="27" t="s">
        <v>32</v>
      </c>
      <c r="G572" s="40">
        <v>4</v>
      </c>
      <c r="H572" s="11">
        <v>12.984999999999999</v>
      </c>
      <c r="I572" s="39">
        <v>68.119617737068964</v>
      </c>
      <c r="J572" s="10">
        <v>0</v>
      </c>
      <c r="K572" s="10">
        <v>2.9</v>
      </c>
      <c r="L572" s="10">
        <v>0</v>
      </c>
      <c r="M572" s="10">
        <v>0</v>
      </c>
      <c r="N572" s="10">
        <v>2</v>
      </c>
      <c r="O572" s="11" t="s">
        <v>18</v>
      </c>
      <c r="P572" s="10" t="s">
        <v>18</v>
      </c>
    </row>
    <row r="573" spans="1:16" ht="15.75" customHeight="1" x14ac:dyDescent="0.2">
      <c r="A573" s="5" t="s">
        <v>38</v>
      </c>
      <c r="B573" s="17">
        <v>323</v>
      </c>
      <c r="C573" s="17">
        <v>3</v>
      </c>
      <c r="D573" s="17">
        <v>2</v>
      </c>
      <c r="E573" s="17" t="s">
        <v>109</v>
      </c>
      <c r="F573" s="27" t="s">
        <v>32</v>
      </c>
      <c r="G573" s="40">
        <v>4</v>
      </c>
      <c r="H573" s="11">
        <v>13.004999999999999</v>
      </c>
      <c r="I573" s="39">
        <v>62.296294547413794</v>
      </c>
      <c r="J573" s="10">
        <v>0.9</v>
      </c>
      <c r="K573" s="10">
        <v>1</v>
      </c>
      <c r="L573" s="10">
        <v>0.1</v>
      </c>
      <c r="M573" s="10">
        <v>0.1</v>
      </c>
      <c r="N573" s="10">
        <v>0</v>
      </c>
      <c r="O573" s="11" t="s">
        <v>18</v>
      </c>
      <c r="P573" s="10" t="s">
        <v>18</v>
      </c>
    </row>
    <row r="574" spans="1:16" ht="15.75" customHeight="1" x14ac:dyDescent="0.2">
      <c r="A574" s="5" t="s">
        <v>38</v>
      </c>
      <c r="B574" s="17">
        <v>412</v>
      </c>
      <c r="C574" s="17">
        <v>4</v>
      </c>
      <c r="D574" s="17">
        <v>2</v>
      </c>
      <c r="E574" s="17" t="s">
        <v>109</v>
      </c>
      <c r="F574" s="27" t="s">
        <v>32</v>
      </c>
      <c r="G574" s="40">
        <v>4</v>
      </c>
      <c r="H574" s="11">
        <v>13.052</v>
      </c>
      <c r="I574" s="39">
        <v>65.300946206896555</v>
      </c>
      <c r="J574" s="10">
        <v>0.8</v>
      </c>
      <c r="K574" s="10">
        <v>1.7</v>
      </c>
      <c r="L574" s="10">
        <v>0.3</v>
      </c>
      <c r="M574" s="10">
        <v>0.1</v>
      </c>
      <c r="N574" s="10">
        <v>0</v>
      </c>
      <c r="O574" s="11" t="s">
        <v>18</v>
      </c>
      <c r="P574" s="10" t="s">
        <v>18</v>
      </c>
    </row>
    <row r="575" spans="1:16" ht="15.75" customHeight="1" x14ac:dyDescent="0.2">
      <c r="A575" s="5" t="s">
        <v>38</v>
      </c>
      <c r="B575" s="17">
        <v>122</v>
      </c>
      <c r="C575" s="17">
        <v>1</v>
      </c>
      <c r="D575" s="17">
        <v>3</v>
      </c>
      <c r="E575" s="17" t="s">
        <v>115</v>
      </c>
      <c r="F575" s="27" t="s">
        <v>32</v>
      </c>
      <c r="G575" s="40" t="s">
        <v>156</v>
      </c>
      <c r="H575" s="11">
        <v>13.073</v>
      </c>
      <c r="I575" s="39">
        <v>69.320160961206881</v>
      </c>
      <c r="J575" s="10">
        <v>0.7</v>
      </c>
      <c r="K575" s="10">
        <v>1.3</v>
      </c>
      <c r="L575" s="10">
        <v>0.3</v>
      </c>
      <c r="M575" s="10">
        <v>0.1</v>
      </c>
      <c r="N575" s="10">
        <v>1</v>
      </c>
      <c r="O575" s="11" t="s">
        <v>18</v>
      </c>
      <c r="P575" s="10" t="s">
        <v>18</v>
      </c>
    </row>
    <row r="576" spans="1:16" ht="15.75" customHeight="1" x14ac:dyDescent="0.2">
      <c r="A576" s="5" t="s">
        <v>38</v>
      </c>
      <c r="B576" s="17">
        <v>219</v>
      </c>
      <c r="C576" s="17">
        <v>2</v>
      </c>
      <c r="D576" s="17">
        <v>3</v>
      </c>
      <c r="E576" s="17" t="s">
        <v>115</v>
      </c>
      <c r="F576" s="27" t="s">
        <v>32</v>
      </c>
      <c r="G576" s="40" t="s">
        <v>156</v>
      </c>
      <c r="H576" s="11">
        <v>13.469799999999999</v>
      </c>
      <c r="I576" s="39">
        <v>72.704389724999999</v>
      </c>
      <c r="J576" s="10">
        <v>0.2</v>
      </c>
      <c r="K576" s="10">
        <v>0.2</v>
      </c>
      <c r="L576" s="10">
        <v>0</v>
      </c>
      <c r="M576" s="10">
        <v>0</v>
      </c>
      <c r="N576" s="10">
        <v>10</v>
      </c>
      <c r="O576" s="11" t="s">
        <v>18</v>
      </c>
      <c r="P576" s="10" t="s">
        <v>18</v>
      </c>
    </row>
    <row r="577" spans="1:16" ht="15.75" customHeight="1" x14ac:dyDescent="0.2">
      <c r="A577" s="5" t="s">
        <v>38</v>
      </c>
      <c r="B577" s="17">
        <v>304</v>
      </c>
      <c r="C577" s="17">
        <v>3</v>
      </c>
      <c r="D577" s="17">
        <v>3</v>
      </c>
      <c r="E577" s="17" t="s">
        <v>115</v>
      </c>
      <c r="F577" s="27" t="s">
        <v>32</v>
      </c>
      <c r="G577" s="40" t="s">
        <v>156</v>
      </c>
      <c r="H577" s="11">
        <v>13.232000000000001</v>
      </c>
      <c r="I577" s="39">
        <v>68.786079999999998</v>
      </c>
      <c r="J577" s="10">
        <v>0.8</v>
      </c>
      <c r="K577" s="10">
        <v>1.1000000000000001</v>
      </c>
      <c r="L577" s="10">
        <v>0</v>
      </c>
      <c r="M577" s="10">
        <v>0.3</v>
      </c>
      <c r="N577" s="10">
        <v>0</v>
      </c>
      <c r="O577" s="11" t="s">
        <v>18</v>
      </c>
      <c r="P577" s="10" t="s">
        <v>18</v>
      </c>
    </row>
    <row r="578" spans="1:16" ht="15.75" customHeight="1" x14ac:dyDescent="0.2">
      <c r="A578" s="5" t="s">
        <v>38</v>
      </c>
      <c r="B578" s="17">
        <v>401</v>
      </c>
      <c r="C578" s="17">
        <v>4</v>
      </c>
      <c r="D578" s="17">
        <v>3</v>
      </c>
      <c r="E578" s="17" t="s">
        <v>115</v>
      </c>
      <c r="F578" s="27" t="s">
        <v>32</v>
      </c>
      <c r="G578" s="40" t="s">
        <v>156</v>
      </c>
      <c r="H578" s="11">
        <v>13.425000000000001</v>
      </c>
      <c r="I578" s="39">
        <v>68.723384267241372</v>
      </c>
      <c r="J578" s="10">
        <v>0.5</v>
      </c>
      <c r="K578" s="10">
        <v>1.7</v>
      </c>
      <c r="L578" s="10">
        <v>0.3</v>
      </c>
      <c r="M578" s="10">
        <v>0</v>
      </c>
      <c r="N578" s="10">
        <v>0</v>
      </c>
      <c r="O578" s="11" t="s">
        <v>18</v>
      </c>
      <c r="P578" s="10" t="s">
        <v>18</v>
      </c>
    </row>
    <row r="579" spans="1:16" ht="15.75" customHeight="1" x14ac:dyDescent="0.2">
      <c r="A579" s="5" t="s">
        <v>38</v>
      </c>
      <c r="B579" s="17">
        <v>107</v>
      </c>
      <c r="C579" s="17">
        <v>1</v>
      </c>
      <c r="D579" s="17">
        <v>4</v>
      </c>
      <c r="E579" s="17" t="s">
        <v>157</v>
      </c>
      <c r="F579" s="27" t="s">
        <v>32</v>
      </c>
      <c r="G579" s="41" t="s">
        <v>158</v>
      </c>
      <c r="H579" s="11">
        <v>13.8475</v>
      </c>
      <c r="I579" s="39">
        <v>69.286662737068966</v>
      </c>
      <c r="J579" s="10">
        <v>0.4</v>
      </c>
      <c r="K579" s="10">
        <v>0.6</v>
      </c>
      <c r="L579" s="10">
        <v>0</v>
      </c>
      <c r="M579" s="10">
        <v>0</v>
      </c>
      <c r="N579" s="10">
        <v>0</v>
      </c>
      <c r="O579" s="11" t="s">
        <v>18</v>
      </c>
      <c r="P579" s="10" t="s">
        <v>18</v>
      </c>
    </row>
    <row r="580" spans="1:16" ht="15.75" customHeight="1" x14ac:dyDescent="0.2">
      <c r="A580" s="5" t="s">
        <v>38</v>
      </c>
      <c r="B580" s="17">
        <v>213</v>
      </c>
      <c r="C580" s="17">
        <v>2</v>
      </c>
      <c r="D580" s="17">
        <v>4</v>
      </c>
      <c r="E580" s="17" t="s">
        <v>157</v>
      </c>
      <c r="F580" s="27" t="s">
        <v>32</v>
      </c>
      <c r="G580" s="41" t="s">
        <v>158</v>
      </c>
      <c r="H580" s="11">
        <v>13.5036</v>
      </c>
      <c r="I580" s="39">
        <v>67.848969213793097</v>
      </c>
      <c r="J580" s="10">
        <v>0.3</v>
      </c>
      <c r="K580" s="10">
        <v>0.4</v>
      </c>
      <c r="L580" s="10">
        <v>0</v>
      </c>
      <c r="M580" s="10">
        <v>0</v>
      </c>
      <c r="N580" s="10">
        <v>0</v>
      </c>
      <c r="O580" s="11" t="s">
        <v>18</v>
      </c>
      <c r="P580" s="10" t="s">
        <v>18</v>
      </c>
    </row>
    <row r="581" spans="1:16" ht="15.75" customHeight="1" x14ac:dyDescent="0.2">
      <c r="A581" s="5" t="s">
        <v>38</v>
      </c>
      <c r="B581" s="17">
        <v>320</v>
      </c>
      <c r="C581" s="17">
        <v>3</v>
      </c>
      <c r="D581" s="17">
        <v>4</v>
      </c>
      <c r="E581" s="17" t="s">
        <v>157</v>
      </c>
      <c r="F581" s="27" t="s">
        <v>32</v>
      </c>
      <c r="G581" s="41" t="s">
        <v>158</v>
      </c>
      <c r="H581" s="11">
        <v>13.052</v>
      </c>
      <c r="I581" s="39">
        <v>68.838080793103444</v>
      </c>
      <c r="J581" s="10">
        <v>1</v>
      </c>
      <c r="K581" s="10">
        <v>0.8</v>
      </c>
      <c r="L581" s="10">
        <v>0.3</v>
      </c>
      <c r="M581" s="10">
        <v>0.1</v>
      </c>
      <c r="N581" s="10">
        <v>3</v>
      </c>
      <c r="O581" s="11" t="s">
        <v>18</v>
      </c>
      <c r="P581" s="10" t="s">
        <v>18</v>
      </c>
    </row>
    <row r="582" spans="1:16" ht="15.75" customHeight="1" x14ac:dyDescent="0.2">
      <c r="A582" s="5" t="s">
        <v>38</v>
      </c>
      <c r="B582" s="17">
        <v>425</v>
      </c>
      <c r="C582" s="17">
        <v>4</v>
      </c>
      <c r="D582" s="17">
        <v>4</v>
      </c>
      <c r="E582" s="17" t="s">
        <v>157</v>
      </c>
      <c r="F582" s="27" t="s">
        <v>32</v>
      </c>
      <c r="G582" s="41" t="s">
        <v>158</v>
      </c>
      <c r="H582" s="11">
        <v>12.846</v>
      </c>
      <c r="I582" s="39">
        <v>70.273923120689659</v>
      </c>
      <c r="J582" s="10">
        <v>0.8</v>
      </c>
      <c r="K582" s="10">
        <v>0.6</v>
      </c>
      <c r="L582" s="10">
        <v>0.1</v>
      </c>
      <c r="M582" s="10">
        <v>0</v>
      </c>
      <c r="N582" s="10">
        <v>1</v>
      </c>
      <c r="O582" s="11" t="s">
        <v>18</v>
      </c>
      <c r="P582" s="10" t="s">
        <v>18</v>
      </c>
    </row>
    <row r="583" spans="1:16" ht="15.75" customHeight="1" x14ac:dyDescent="0.2">
      <c r="A583" s="5" t="s">
        <v>38</v>
      </c>
      <c r="B583" s="17">
        <v>124</v>
      </c>
      <c r="C583" s="17">
        <v>1</v>
      </c>
      <c r="D583" s="17">
        <v>5</v>
      </c>
      <c r="E583" s="17" t="s">
        <v>110</v>
      </c>
      <c r="F583" s="27" t="s">
        <v>32</v>
      </c>
      <c r="G583" s="41">
        <v>3.8</v>
      </c>
      <c r="H583" s="11">
        <v>13.173999999999999</v>
      </c>
      <c r="I583" s="39">
        <v>63.805508249999995</v>
      </c>
      <c r="J583" s="10">
        <v>0.9</v>
      </c>
      <c r="K583" s="10">
        <v>1.6</v>
      </c>
      <c r="L583" s="10">
        <v>0.5</v>
      </c>
      <c r="M583" s="10">
        <v>0</v>
      </c>
      <c r="N583" s="10">
        <v>0</v>
      </c>
      <c r="O583" s="11" t="s">
        <v>18</v>
      </c>
      <c r="P583" s="10" t="s">
        <v>18</v>
      </c>
    </row>
    <row r="584" spans="1:16" ht="15.75" customHeight="1" x14ac:dyDescent="0.2">
      <c r="A584" s="5" t="s">
        <v>38</v>
      </c>
      <c r="B584" s="17">
        <v>205</v>
      </c>
      <c r="C584" s="17">
        <v>2</v>
      </c>
      <c r="D584" s="17">
        <v>5</v>
      </c>
      <c r="E584" s="17" t="s">
        <v>110</v>
      </c>
      <c r="F584" s="27" t="s">
        <v>32</v>
      </c>
      <c r="G584" s="41">
        <v>3.8</v>
      </c>
      <c r="H584" s="11">
        <v>13.9964</v>
      </c>
      <c r="I584" s="39">
        <v>69.974308344827577</v>
      </c>
      <c r="J584" s="10">
        <v>0.9</v>
      </c>
      <c r="K584" s="10">
        <v>2</v>
      </c>
      <c r="L584" s="10">
        <v>0.4</v>
      </c>
      <c r="M584" s="10">
        <v>0</v>
      </c>
      <c r="N584" s="10">
        <v>0</v>
      </c>
      <c r="O584" s="11" t="s">
        <v>18</v>
      </c>
      <c r="P584" s="10" t="s">
        <v>18</v>
      </c>
    </row>
    <row r="585" spans="1:16" ht="15.75" customHeight="1" x14ac:dyDescent="0.2">
      <c r="A585" s="5" t="s">
        <v>38</v>
      </c>
      <c r="B585" s="17">
        <v>307</v>
      </c>
      <c r="C585" s="17">
        <v>3</v>
      </c>
      <c r="D585" s="17">
        <v>5</v>
      </c>
      <c r="E585" s="17" t="s">
        <v>110</v>
      </c>
      <c r="F585" s="27" t="s">
        <v>32</v>
      </c>
      <c r="G585" s="41">
        <v>3.8</v>
      </c>
      <c r="H585" s="11">
        <v>13.710900000000001</v>
      </c>
      <c r="I585" s="39">
        <v>61.970823166810355</v>
      </c>
      <c r="J585" s="10">
        <v>1.2</v>
      </c>
      <c r="K585" s="10">
        <v>0.7</v>
      </c>
      <c r="L585" s="10">
        <v>0.1</v>
      </c>
      <c r="M585" s="10">
        <v>0.2</v>
      </c>
      <c r="N585" s="10">
        <v>1</v>
      </c>
      <c r="O585" s="11" t="s">
        <v>18</v>
      </c>
      <c r="P585" s="10" t="s">
        <v>18</v>
      </c>
    </row>
    <row r="586" spans="1:16" ht="15.75" customHeight="1" x14ac:dyDescent="0.2">
      <c r="A586" s="5" t="s">
        <v>38</v>
      </c>
      <c r="B586" s="17">
        <v>405</v>
      </c>
      <c r="C586" s="17">
        <v>4</v>
      </c>
      <c r="D586" s="17">
        <v>5</v>
      </c>
      <c r="E586" s="17" t="s">
        <v>110</v>
      </c>
      <c r="F586" s="27" t="s">
        <v>32</v>
      </c>
      <c r="G586" s="41">
        <v>3.8</v>
      </c>
      <c r="H586" s="11">
        <v>13.5608</v>
      </c>
      <c r="I586" s="39">
        <v>68.435255937931032</v>
      </c>
      <c r="J586" s="10">
        <v>0.6</v>
      </c>
      <c r="K586" s="10">
        <v>1.6</v>
      </c>
      <c r="L586" s="10">
        <v>0.3</v>
      </c>
      <c r="M586" s="10">
        <v>0</v>
      </c>
      <c r="N586" s="10">
        <v>0</v>
      </c>
      <c r="O586" s="11" t="s">
        <v>18</v>
      </c>
      <c r="P586" s="10" t="s">
        <v>18</v>
      </c>
    </row>
    <row r="587" spans="1:16" ht="15.75" customHeight="1" x14ac:dyDescent="0.2">
      <c r="A587" s="5" t="s">
        <v>38</v>
      </c>
      <c r="B587" s="17">
        <v>125</v>
      </c>
      <c r="C587" s="17">
        <v>1</v>
      </c>
      <c r="D587" s="17">
        <v>6</v>
      </c>
      <c r="E587" s="17" t="s">
        <v>16</v>
      </c>
      <c r="F587" s="21" t="s">
        <v>44</v>
      </c>
      <c r="G587" s="41">
        <v>4</v>
      </c>
      <c r="H587" s="11">
        <v>13.103</v>
      </c>
      <c r="I587" s="39">
        <v>65.172000887931034</v>
      </c>
      <c r="J587" s="10">
        <v>0.3</v>
      </c>
      <c r="K587" s="10">
        <v>0.9</v>
      </c>
      <c r="L587" s="10">
        <v>0.3</v>
      </c>
      <c r="M587" s="10">
        <v>0.1</v>
      </c>
      <c r="N587" s="10">
        <v>8</v>
      </c>
      <c r="O587" s="11" t="s">
        <v>18</v>
      </c>
      <c r="P587" s="10" t="s">
        <v>18</v>
      </c>
    </row>
    <row r="588" spans="1:16" ht="15.75" customHeight="1" x14ac:dyDescent="0.2">
      <c r="A588" s="5" t="s">
        <v>38</v>
      </c>
      <c r="B588" s="17">
        <v>220</v>
      </c>
      <c r="C588" s="17">
        <v>2</v>
      </c>
      <c r="D588" s="17">
        <v>6</v>
      </c>
      <c r="E588" s="17" t="s">
        <v>16</v>
      </c>
      <c r="F588" s="21" t="s">
        <v>44</v>
      </c>
      <c r="G588" s="41">
        <v>4</v>
      </c>
      <c r="H588" s="11">
        <v>13.043000000000001</v>
      </c>
      <c r="I588" s="39">
        <v>68.527738219827583</v>
      </c>
      <c r="J588" s="10">
        <v>0.1</v>
      </c>
      <c r="K588" s="10">
        <v>1.6</v>
      </c>
      <c r="L588" s="10">
        <v>0</v>
      </c>
      <c r="M588" s="10">
        <v>0</v>
      </c>
      <c r="N588" s="10">
        <v>0</v>
      </c>
      <c r="O588" s="11" t="s">
        <v>18</v>
      </c>
      <c r="P588" s="10" t="s">
        <v>18</v>
      </c>
    </row>
    <row r="589" spans="1:16" ht="15.75" customHeight="1" x14ac:dyDescent="0.2">
      <c r="A589" s="5" t="s">
        <v>38</v>
      </c>
      <c r="B589" s="17">
        <v>305</v>
      </c>
      <c r="C589" s="17">
        <v>3</v>
      </c>
      <c r="D589" s="17">
        <v>6</v>
      </c>
      <c r="E589" s="17" t="s">
        <v>16</v>
      </c>
      <c r="F589" s="21" t="s">
        <v>44</v>
      </c>
      <c r="G589" s="41">
        <v>4</v>
      </c>
      <c r="H589" s="11">
        <v>13.795300000000001</v>
      </c>
      <c r="I589" s="39">
        <v>68.294558859051733</v>
      </c>
      <c r="J589" s="10">
        <v>0.5</v>
      </c>
      <c r="K589" s="10">
        <v>1.1000000000000001</v>
      </c>
      <c r="L589" s="10">
        <v>0</v>
      </c>
      <c r="M589" s="10">
        <v>0.2</v>
      </c>
      <c r="N589" s="10">
        <v>1</v>
      </c>
      <c r="O589" s="11" t="s">
        <v>18</v>
      </c>
      <c r="P589" s="10" t="s">
        <v>18</v>
      </c>
    </row>
    <row r="590" spans="1:16" ht="15.75" customHeight="1" x14ac:dyDescent="0.2">
      <c r="A590" s="5" t="s">
        <v>38</v>
      </c>
      <c r="B590" s="17">
        <v>407</v>
      </c>
      <c r="C590" s="17">
        <v>4</v>
      </c>
      <c r="D590" s="17">
        <v>6</v>
      </c>
      <c r="E590" s="17" t="s">
        <v>16</v>
      </c>
      <c r="F590" s="21" t="s">
        <v>44</v>
      </c>
      <c r="G590" s="41">
        <v>4</v>
      </c>
      <c r="H590" s="11">
        <v>13.710900000000001</v>
      </c>
      <c r="I590" s="39">
        <v>68.316419438793091</v>
      </c>
      <c r="J590" s="10">
        <v>0.8</v>
      </c>
      <c r="K590" s="10">
        <v>1.1000000000000001</v>
      </c>
      <c r="L590" s="10">
        <v>0.6</v>
      </c>
      <c r="M590" s="10">
        <v>0</v>
      </c>
      <c r="N590" s="10">
        <v>0</v>
      </c>
      <c r="O590" s="11" t="s">
        <v>18</v>
      </c>
      <c r="P590" s="10" t="s">
        <v>18</v>
      </c>
    </row>
    <row r="591" spans="1:16" ht="15.75" customHeight="1" x14ac:dyDescent="0.2">
      <c r="A591" s="5" t="s">
        <v>38</v>
      </c>
      <c r="B591" s="17">
        <v>120</v>
      </c>
      <c r="C591" s="17">
        <v>1</v>
      </c>
      <c r="D591" s="17">
        <v>7</v>
      </c>
      <c r="E591" s="17" t="s">
        <v>127</v>
      </c>
      <c r="F591" s="21" t="s">
        <v>44</v>
      </c>
      <c r="G591" s="41" t="s">
        <v>159</v>
      </c>
      <c r="H591" s="11">
        <v>13.195</v>
      </c>
      <c r="I591" s="39">
        <v>71.124350237068967</v>
      </c>
      <c r="J591" s="10">
        <v>0.1</v>
      </c>
      <c r="K591" s="10">
        <v>0.2</v>
      </c>
      <c r="L591" s="10">
        <v>0</v>
      </c>
      <c r="M591" s="10">
        <v>0</v>
      </c>
      <c r="N591" s="10">
        <v>5</v>
      </c>
      <c r="O591" s="11" t="s">
        <v>18</v>
      </c>
      <c r="P591" s="10" t="s">
        <v>18</v>
      </c>
    </row>
    <row r="592" spans="1:16" ht="15.75" customHeight="1" x14ac:dyDescent="0.2">
      <c r="A592" s="5" t="s">
        <v>38</v>
      </c>
      <c r="B592" s="17">
        <v>217</v>
      </c>
      <c r="C592" s="17">
        <v>2</v>
      </c>
      <c r="D592" s="17">
        <v>7</v>
      </c>
      <c r="E592" s="17" t="s">
        <v>127</v>
      </c>
      <c r="F592" s="21" t="s">
        <v>44</v>
      </c>
      <c r="G592" s="41" t="s">
        <v>159</v>
      </c>
      <c r="H592" s="11">
        <v>13.295000000000002</v>
      </c>
      <c r="I592" s="39">
        <v>71.358962456896549</v>
      </c>
      <c r="J592" s="10">
        <v>0.4</v>
      </c>
      <c r="K592" s="10">
        <v>0.5</v>
      </c>
      <c r="L592" s="10">
        <v>0</v>
      </c>
      <c r="M592" s="10">
        <v>0</v>
      </c>
      <c r="N592" s="10">
        <v>2</v>
      </c>
      <c r="O592" s="11" t="s">
        <v>18</v>
      </c>
      <c r="P592" s="10" t="s">
        <v>18</v>
      </c>
    </row>
    <row r="593" spans="1:16" ht="15.75" customHeight="1" x14ac:dyDescent="0.2">
      <c r="A593" s="5" t="s">
        <v>38</v>
      </c>
      <c r="B593" s="17">
        <v>324</v>
      </c>
      <c r="C593" s="17">
        <v>3</v>
      </c>
      <c r="D593" s="17">
        <v>7</v>
      </c>
      <c r="E593" s="17" t="s">
        <v>127</v>
      </c>
      <c r="F593" s="21" t="s">
        <v>44</v>
      </c>
      <c r="G593" s="41" t="s">
        <v>159</v>
      </c>
      <c r="H593" s="11">
        <v>12.790000000000001</v>
      </c>
      <c r="I593" s="39">
        <v>66.043531551724129</v>
      </c>
      <c r="J593" s="10">
        <v>0.7</v>
      </c>
      <c r="K593" s="10">
        <v>0.5</v>
      </c>
      <c r="L593" s="10">
        <v>0.4</v>
      </c>
      <c r="M593" s="10">
        <v>0.1</v>
      </c>
      <c r="N593" s="10">
        <v>3</v>
      </c>
      <c r="O593" s="11" t="s">
        <v>18</v>
      </c>
      <c r="P593" s="10" t="s">
        <v>18</v>
      </c>
    </row>
    <row r="594" spans="1:16" ht="15.75" customHeight="1" x14ac:dyDescent="0.2">
      <c r="A594" s="5" t="s">
        <v>38</v>
      </c>
      <c r="B594" s="17">
        <v>419</v>
      </c>
      <c r="C594" s="17">
        <v>4</v>
      </c>
      <c r="D594" s="17">
        <v>7</v>
      </c>
      <c r="E594" s="17" t="s">
        <v>127</v>
      </c>
      <c r="F594" s="21" t="s">
        <v>44</v>
      </c>
      <c r="G594" s="41" t="s">
        <v>159</v>
      </c>
      <c r="H594" s="11">
        <v>13.223000000000001</v>
      </c>
      <c r="I594" s="39">
        <v>74.405292879310366</v>
      </c>
      <c r="J594" s="10">
        <v>0.7</v>
      </c>
      <c r="K594" s="10">
        <v>0.7</v>
      </c>
      <c r="L594" s="10">
        <v>0</v>
      </c>
      <c r="M594" s="10">
        <v>0.1</v>
      </c>
      <c r="N594" s="10">
        <v>0</v>
      </c>
      <c r="O594" s="11" t="s">
        <v>18</v>
      </c>
      <c r="P594" s="10" t="s">
        <v>18</v>
      </c>
    </row>
    <row r="595" spans="1:16" ht="15.75" customHeight="1" x14ac:dyDescent="0.2">
      <c r="A595" s="5" t="s">
        <v>38</v>
      </c>
      <c r="B595" s="17">
        <v>115</v>
      </c>
      <c r="C595" s="17">
        <v>1</v>
      </c>
      <c r="D595" s="17">
        <v>8</v>
      </c>
      <c r="E595" s="17" t="s">
        <v>160</v>
      </c>
      <c r="F595" s="21" t="s">
        <v>44</v>
      </c>
      <c r="G595" s="41">
        <v>2.8</v>
      </c>
      <c r="H595" s="11">
        <v>13.152999999999999</v>
      </c>
      <c r="I595" s="39">
        <v>68.305165500000015</v>
      </c>
      <c r="J595" s="10">
        <v>1.2</v>
      </c>
      <c r="K595" s="10">
        <v>1.8</v>
      </c>
      <c r="L595" s="10">
        <v>0</v>
      </c>
      <c r="M595" s="10">
        <v>0.3</v>
      </c>
      <c r="N595" s="10">
        <v>0</v>
      </c>
      <c r="O595" s="11" t="s">
        <v>18</v>
      </c>
      <c r="P595" s="10" t="s">
        <v>18</v>
      </c>
    </row>
    <row r="596" spans="1:16" ht="15.75" customHeight="1" x14ac:dyDescent="0.2">
      <c r="A596" s="5" t="s">
        <v>38</v>
      </c>
      <c r="B596" s="17">
        <v>211</v>
      </c>
      <c r="C596" s="17">
        <v>2</v>
      </c>
      <c r="D596" s="17">
        <v>8</v>
      </c>
      <c r="E596" s="17" t="s">
        <v>160</v>
      </c>
      <c r="F596" s="21" t="s">
        <v>44</v>
      </c>
      <c r="G596" s="41">
        <v>2.8</v>
      </c>
      <c r="H596" s="11">
        <v>13.6746</v>
      </c>
      <c r="I596" s="39">
        <v>66.724324908620702</v>
      </c>
      <c r="J596" s="10">
        <v>3.3</v>
      </c>
      <c r="K596" s="10">
        <v>2.9</v>
      </c>
      <c r="L596" s="10">
        <v>0.7</v>
      </c>
      <c r="M596" s="10">
        <v>0.1</v>
      </c>
      <c r="N596" s="10">
        <v>1</v>
      </c>
      <c r="O596" s="11" t="s">
        <v>18</v>
      </c>
      <c r="P596" s="10" t="s">
        <v>18</v>
      </c>
    </row>
    <row r="597" spans="1:16" ht="15.75" customHeight="1" x14ac:dyDescent="0.2">
      <c r="A597" s="5" t="s">
        <v>38</v>
      </c>
      <c r="B597" s="17">
        <v>301</v>
      </c>
      <c r="C597" s="17">
        <v>3</v>
      </c>
      <c r="D597" s="17">
        <v>8</v>
      </c>
      <c r="E597" s="17" t="s">
        <v>160</v>
      </c>
      <c r="F597" s="21" t="s">
        <v>44</v>
      </c>
      <c r="G597" s="41">
        <v>2.8</v>
      </c>
      <c r="H597" s="11">
        <v>13.808400000000001</v>
      </c>
      <c r="I597" s="39">
        <v>61.855847558620688</v>
      </c>
      <c r="J597" s="10">
        <v>0.8</v>
      </c>
      <c r="K597" s="10">
        <v>1.5</v>
      </c>
      <c r="L597" s="10">
        <v>0</v>
      </c>
      <c r="M597" s="10">
        <v>0.1</v>
      </c>
      <c r="N597" s="10">
        <v>0</v>
      </c>
      <c r="O597" s="11" t="s">
        <v>18</v>
      </c>
      <c r="P597" s="10" t="s">
        <v>18</v>
      </c>
    </row>
    <row r="598" spans="1:16" ht="15.75" customHeight="1" x14ac:dyDescent="0.2">
      <c r="A598" s="5" t="s">
        <v>38</v>
      </c>
      <c r="B598" s="17">
        <v>413</v>
      </c>
      <c r="C598" s="17">
        <v>4</v>
      </c>
      <c r="D598" s="17">
        <v>8</v>
      </c>
      <c r="E598" s="17" t="s">
        <v>160</v>
      </c>
      <c r="F598" s="21" t="s">
        <v>44</v>
      </c>
      <c r="G598" s="41">
        <v>2.8</v>
      </c>
      <c r="H598" s="11">
        <v>13.594799999999999</v>
      </c>
      <c r="I598" s="39">
        <v>64.758090346551725</v>
      </c>
      <c r="J598" s="10">
        <v>1.2</v>
      </c>
      <c r="K598" s="10">
        <v>1.6</v>
      </c>
      <c r="L598" s="10">
        <v>0.2</v>
      </c>
      <c r="M598" s="10">
        <v>0.2</v>
      </c>
      <c r="N598" s="10">
        <v>1</v>
      </c>
      <c r="O598" s="11" t="s">
        <v>18</v>
      </c>
      <c r="P598" s="10" t="s">
        <v>18</v>
      </c>
    </row>
    <row r="599" spans="1:16" ht="15.75" customHeight="1" x14ac:dyDescent="0.2">
      <c r="A599" s="5" t="s">
        <v>38</v>
      </c>
      <c r="B599" s="17">
        <v>116</v>
      </c>
      <c r="C599" s="17">
        <v>1</v>
      </c>
      <c r="D599" s="17">
        <v>9</v>
      </c>
      <c r="E599" s="17" t="s">
        <v>132</v>
      </c>
      <c r="F599" s="21" t="s">
        <v>130</v>
      </c>
      <c r="G599" s="41">
        <v>5</v>
      </c>
      <c r="H599" s="11">
        <v>13.265000000000001</v>
      </c>
      <c r="I599" s="39">
        <v>68.171840711206897</v>
      </c>
      <c r="J599" s="10">
        <v>1.3</v>
      </c>
      <c r="K599" s="10">
        <v>2.1</v>
      </c>
      <c r="L599" s="10">
        <v>0</v>
      </c>
      <c r="M599" s="10">
        <v>0.2</v>
      </c>
      <c r="N599" s="10">
        <v>3</v>
      </c>
      <c r="O599" s="11" t="s">
        <v>18</v>
      </c>
      <c r="P599" s="10" t="s">
        <v>18</v>
      </c>
    </row>
    <row r="600" spans="1:16" ht="15.75" customHeight="1" x14ac:dyDescent="0.2">
      <c r="A600" s="5" t="s">
        <v>38</v>
      </c>
      <c r="B600" s="17">
        <v>212</v>
      </c>
      <c r="C600" s="17">
        <v>2</v>
      </c>
      <c r="D600" s="17">
        <v>9</v>
      </c>
      <c r="E600" s="17" t="s">
        <v>132</v>
      </c>
      <c r="F600" s="21" t="s">
        <v>130</v>
      </c>
      <c r="G600" s="41">
        <v>5</v>
      </c>
      <c r="H600" s="11">
        <v>13.228</v>
      </c>
      <c r="I600" s="39">
        <v>67.0695197586207</v>
      </c>
      <c r="J600" s="10">
        <v>0.8</v>
      </c>
      <c r="K600" s="10">
        <v>1.7</v>
      </c>
      <c r="L600" s="10">
        <v>0</v>
      </c>
      <c r="M600" s="10">
        <v>0</v>
      </c>
      <c r="N600" s="10">
        <v>4</v>
      </c>
      <c r="O600" s="11" t="s">
        <v>18</v>
      </c>
      <c r="P600" s="10" t="s">
        <v>18</v>
      </c>
    </row>
    <row r="601" spans="1:16" ht="15.75" customHeight="1" x14ac:dyDescent="0.2">
      <c r="A601" s="5" t="s">
        <v>38</v>
      </c>
      <c r="B601" s="17">
        <v>306</v>
      </c>
      <c r="C601" s="17">
        <v>3</v>
      </c>
      <c r="D601" s="17">
        <v>9</v>
      </c>
      <c r="E601" s="17" t="s">
        <v>132</v>
      </c>
      <c r="F601" s="21" t="s">
        <v>130</v>
      </c>
      <c r="G601" s="41">
        <v>5</v>
      </c>
      <c r="H601" s="11">
        <v>13.356</v>
      </c>
      <c r="I601" s="39">
        <v>67.422476758620689</v>
      </c>
      <c r="J601" s="10">
        <v>0.8</v>
      </c>
      <c r="K601" s="10">
        <v>0.6</v>
      </c>
      <c r="L601" s="10">
        <v>0.2</v>
      </c>
      <c r="M601" s="10">
        <v>0</v>
      </c>
      <c r="N601" s="10">
        <v>0</v>
      </c>
      <c r="O601" s="11" t="s">
        <v>18</v>
      </c>
      <c r="P601" s="10" t="s">
        <v>18</v>
      </c>
    </row>
    <row r="602" spans="1:16" ht="15.75" customHeight="1" x14ac:dyDescent="0.2">
      <c r="A602" s="5" t="s">
        <v>38</v>
      </c>
      <c r="B602" s="17">
        <v>404</v>
      </c>
      <c r="C602" s="17">
        <v>4</v>
      </c>
      <c r="D602" s="17">
        <v>9</v>
      </c>
      <c r="E602" s="17" t="s">
        <v>132</v>
      </c>
      <c r="F602" s="21" t="s">
        <v>130</v>
      </c>
      <c r="G602" s="41">
        <v>5</v>
      </c>
      <c r="H602" s="11">
        <v>13.333</v>
      </c>
      <c r="I602" s="39">
        <v>70.514064310344821</v>
      </c>
      <c r="J602" s="10">
        <v>1</v>
      </c>
      <c r="K602" s="10">
        <v>1.5</v>
      </c>
      <c r="L602" s="10">
        <v>0.4</v>
      </c>
      <c r="M602" s="10">
        <v>0</v>
      </c>
      <c r="N602" s="10">
        <v>0</v>
      </c>
      <c r="O602" s="11" t="s">
        <v>18</v>
      </c>
      <c r="P602" s="10" t="s">
        <v>18</v>
      </c>
    </row>
    <row r="603" spans="1:16" ht="15.75" customHeight="1" x14ac:dyDescent="0.2">
      <c r="A603" s="5" t="s">
        <v>38</v>
      </c>
      <c r="B603" s="17">
        <v>113</v>
      </c>
      <c r="C603" s="17">
        <v>1</v>
      </c>
      <c r="D603" s="17">
        <v>10</v>
      </c>
      <c r="E603" s="17" t="s">
        <v>161</v>
      </c>
      <c r="F603" s="21" t="s">
        <v>130</v>
      </c>
      <c r="G603" s="40">
        <v>6</v>
      </c>
      <c r="H603" s="11">
        <v>13.4169</v>
      </c>
      <c r="I603" s="39">
        <v>66.652566067241381</v>
      </c>
      <c r="J603" s="10">
        <v>0.1</v>
      </c>
      <c r="K603" s="10">
        <v>2.1</v>
      </c>
      <c r="L603" s="10">
        <v>1</v>
      </c>
      <c r="M603" s="10">
        <v>0.1</v>
      </c>
      <c r="N603" s="10">
        <v>4</v>
      </c>
      <c r="O603" s="11" t="s">
        <v>18</v>
      </c>
      <c r="P603" s="10" t="s">
        <v>18</v>
      </c>
    </row>
    <row r="604" spans="1:16" ht="15.75" customHeight="1" x14ac:dyDescent="0.2">
      <c r="A604" s="5" t="s">
        <v>38</v>
      </c>
      <c r="B604" s="17">
        <v>210</v>
      </c>
      <c r="C604" s="17">
        <v>2</v>
      </c>
      <c r="D604" s="17">
        <v>10</v>
      </c>
      <c r="E604" s="17" t="s">
        <v>161</v>
      </c>
      <c r="F604" s="21" t="s">
        <v>130</v>
      </c>
      <c r="G604" s="40">
        <v>6</v>
      </c>
      <c r="H604" s="11">
        <v>13.31</v>
      </c>
      <c r="I604" s="39">
        <v>70.623204224137922</v>
      </c>
      <c r="J604" s="10">
        <v>1</v>
      </c>
      <c r="K604" s="10">
        <v>2.5</v>
      </c>
      <c r="L604" s="10">
        <v>0.2</v>
      </c>
      <c r="M604" s="10">
        <v>0</v>
      </c>
      <c r="N604" s="10">
        <v>16</v>
      </c>
      <c r="O604" s="11" t="s">
        <v>18</v>
      </c>
      <c r="P604" s="10" t="s">
        <v>18</v>
      </c>
    </row>
    <row r="605" spans="1:16" ht="15.75" customHeight="1" x14ac:dyDescent="0.2">
      <c r="A605" s="5" t="s">
        <v>38</v>
      </c>
      <c r="B605" s="17">
        <v>309</v>
      </c>
      <c r="C605" s="17">
        <v>3</v>
      </c>
      <c r="D605" s="17">
        <v>10</v>
      </c>
      <c r="E605" s="17" t="s">
        <v>161</v>
      </c>
      <c r="F605" s="21" t="s">
        <v>130</v>
      </c>
      <c r="G605" s="40">
        <v>6</v>
      </c>
      <c r="H605" s="11">
        <v>13.647699999999999</v>
      </c>
      <c r="I605" s="39">
        <v>57.062120931465508</v>
      </c>
      <c r="J605" s="10">
        <v>0.8</v>
      </c>
      <c r="K605" s="10">
        <v>0.9</v>
      </c>
      <c r="L605" s="10">
        <v>0.1</v>
      </c>
      <c r="M605" s="10">
        <v>0.2</v>
      </c>
      <c r="N605" s="10">
        <v>0</v>
      </c>
      <c r="O605" s="11" t="s">
        <v>18</v>
      </c>
      <c r="P605" s="10" t="s">
        <v>18</v>
      </c>
    </row>
    <row r="606" spans="1:16" ht="15.75" customHeight="1" x14ac:dyDescent="0.2">
      <c r="A606" s="5" t="s">
        <v>38</v>
      </c>
      <c r="B606" s="17">
        <v>417</v>
      </c>
      <c r="C606" s="17">
        <v>4</v>
      </c>
      <c r="D606" s="17">
        <v>10</v>
      </c>
      <c r="E606" s="17" t="s">
        <v>161</v>
      </c>
      <c r="F606" s="21" t="s">
        <v>130</v>
      </c>
      <c r="G606" s="40">
        <v>6</v>
      </c>
      <c r="H606" s="11">
        <v>13.224</v>
      </c>
      <c r="I606" s="39">
        <v>68.611389379310339</v>
      </c>
      <c r="J606" s="10">
        <v>0.7</v>
      </c>
      <c r="K606" s="10">
        <v>1</v>
      </c>
      <c r="L606" s="10">
        <v>0.3</v>
      </c>
      <c r="M606" s="10">
        <v>0</v>
      </c>
      <c r="N606" s="10">
        <v>0</v>
      </c>
      <c r="O606" s="11" t="s">
        <v>18</v>
      </c>
      <c r="P606" s="10" t="s">
        <v>18</v>
      </c>
    </row>
    <row r="607" spans="1:16" ht="15.75" customHeight="1" x14ac:dyDescent="0.2">
      <c r="A607" s="5" t="s">
        <v>38</v>
      </c>
      <c r="B607" s="17">
        <v>123</v>
      </c>
      <c r="C607" s="17">
        <v>1</v>
      </c>
      <c r="D607" s="17">
        <v>11</v>
      </c>
      <c r="E607" s="17" t="s">
        <v>133</v>
      </c>
      <c r="F607" s="21" t="s">
        <v>20</v>
      </c>
      <c r="G607" s="41">
        <v>6</v>
      </c>
      <c r="H607" s="11">
        <v>13.121</v>
      </c>
      <c r="I607" s="39">
        <v>65.067877258620697</v>
      </c>
      <c r="J607" s="10">
        <v>2.2000000000000002</v>
      </c>
      <c r="K607" s="10">
        <v>1</v>
      </c>
      <c r="L607" s="10">
        <v>0.1</v>
      </c>
      <c r="M607" s="10">
        <v>0.1</v>
      </c>
      <c r="N607" s="10">
        <v>1</v>
      </c>
      <c r="O607" s="11" t="s">
        <v>18</v>
      </c>
      <c r="P607" s="10" t="s">
        <v>18</v>
      </c>
    </row>
    <row r="608" spans="1:16" ht="15.75" customHeight="1" x14ac:dyDescent="0.2">
      <c r="A608" s="5" t="s">
        <v>38</v>
      </c>
      <c r="B608" s="17">
        <v>214</v>
      </c>
      <c r="C608" s="17">
        <v>2</v>
      </c>
      <c r="D608" s="17">
        <v>11</v>
      </c>
      <c r="E608" s="17" t="s">
        <v>133</v>
      </c>
      <c r="F608" s="21" t="s">
        <v>20</v>
      </c>
      <c r="G608" s="41">
        <v>6</v>
      </c>
      <c r="H608" s="11">
        <v>12.884</v>
      </c>
      <c r="I608" s="39">
        <v>65.972346000000002</v>
      </c>
      <c r="J608" s="10">
        <v>1</v>
      </c>
      <c r="K608" s="10">
        <v>0.8</v>
      </c>
      <c r="L608" s="10">
        <v>0</v>
      </c>
      <c r="M608" s="10">
        <v>0</v>
      </c>
      <c r="N608" s="10">
        <v>0</v>
      </c>
      <c r="O608" s="11" t="s">
        <v>18</v>
      </c>
      <c r="P608" s="10" t="s">
        <v>18</v>
      </c>
    </row>
    <row r="609" spans="1:16" ht="15.75" customHeight="1" x14ac:dyDescent="0.2">
      <c r="A609" s="5" t="s">
        <v>38</v>
      </c>
      <c r="B609" s="17">
        <v>313</v>
      </c>
      <c r="C609" s="17">
        <v>3</v>
      </c>
      <c r="D609" s="17">
        <v>11</v>
      </c>
      <c r="E609" s="17" t="s">
        <v>133</v>
      </c>
      <c r="F609" s="21" t="s">
        <v>20</v>
      </c>
      <c r="G609" s="41">
        <v>6</v>
      </c>
      <c r="H609" s="11">
        <v>13.36</v>
      </c>
      <c r="I609" s="39">
        <v>62.629516551724144</v>
      </c>
      <c r="J609" s="10">
        <v>0.6</v>
      </c>
      <c r="K609" s="10">
        <v>0.4</v>
      </c>
      <c r="L609" s="10">
        <v>0.3</v>
      </c>
      <c r="M609" s="10">
        <v>0.2</v>
      </c>
      <c r="N609" s="10">
        <v>16</v>
      </c>
      <c r="O609" s="11" t="s">
        <v>18</v>
      </c>
      <c r="P609" s="10" t="s">
        <v>18</v>
      </c>
    </row>
    <row r="610" spans="1:16" ht="15.75" customHeight="1" x14ac:dyDescent="0.2">
      <c r="A610" s="5" t="s">
        <v>38</v>
      </c>
      <c r="B610" s="17">
        <v>408</v>
      </c>
      <c r="C610" s="17">
        <v>4</v>
      </c>
      <c r="D610" s="17">
        <v>11</v>
      </c>
      <c r="E610" s="17" t="s">
        <v>133</v>
      </c>
      <c r="F610" s="21" t="s">
        <v>20</v>
      </c>
      <c r="G610" s="41">
        <v>6</v>
      </c>
      <c r="H610" s="11">
        <v>13.377000000000001</v>
      </c>
      <c r="I610" s="39">
        <v>67.360957125000013</v>
      </c>
      <c r="J610" s="10">
        <v>0.9</v>
      </c>
      <c r="K610" s="10">
        <v>0.8</v>
      </c>
      <c r="L610" s="10">
        <v>0.4</v>
      </c>
      <c r="M610" s="10">
        <v>0.1</v>
      </c>
      <c r="N610" s="10">
        <v>0</v>
      </c>
      <c r="O610" s="11" t="s">
        <v>18</v>
      </c>
      <c r="P610" s="10" t="s">
        <v>18</v>
      </c>
    </row>
    <row r="611" spans="1:16" ht="15.75" customHeight="1" x14ac:dyDescent="0.2">
      <c r="A611" s="5" t="s">
        <v>38</v>
      </c>
      <c r="B611" s="17">
        <v>105</v>
      </c>
      <c r="C611" s="17">
        <v>1</v>
      </c>
      <c r="D611" s="17">
        <v>12</v>
      </c>
      <c r="E611" s="17" t="s">
        <v>162</v>
      </c>
      <c r="F611" s="21" t="s">
        <v>20</v>
      </c>
      <c r="G611" s="41">
        <v>6.8</v>
      </c>
      <c r="H611" s="11">
        <v>13.9686</v>
      </c>
      <c r="I611" s="39">
        <v>71.701980349999999</v>
      </c>
      <c r="J611" s="10">
        <v>1.1000000000000001</v>
      </c>
      <c r="K611" s="10">
        <v>1.4</v>
      </c>
      <c r="L611" s="10">
        <v>0</v>
      </c>
      <c r="M611" s="10">
        <v>0</v>
      </c>
      <c r="N611" s="10">
        <v>0</v>
      </c>
      <c r="O611" s="11" t="s">
        <v>18</v>
      </c>
      <c r="P611" s="10" t="s">
        <v>18</v>
      </c>
    </row>
    <row r="612" spans="1:16" ht="15.75" customHeight="1" x14ac:dyDescent="0.2">
      <c r="A612" s="5" t="s">
        <v>38</v>
      </c>
      <c r="B612" s="17">
        <v>208</v>
      </c>
      <c r="C612" s="17">
        <v>2</v>
      </c>
      <c r="D612" s="17">
        <v>12</v>
      </c>
      <c r="E612" s="17" t="s">
        <v>162</v>
      </c>
      <c r="F612" s="21" t="s">
        <v>20</v>
      </c>
      <c r="G612" s="41">
        <v>6.8</v>
      </c>
      <c r="H612" s="11">
        <v>13.586500000000001</v>
      </c>
      <c r="I612" s="39">
        <v>67.874079530172423</v>
      </c>
      <c r="J612" s="10">
        <v>0.7</v>
      </c>
      <c r="K612" s="10">
        <v>2.2999999999999998</v>
      </c>
      <c r="L612" s="10">
        <v>0</v>
      </c>
      <c r="M612" s="10">
        <v>0</v>
      </c>
      <c r="N612" s="10">
        <v>4</v>
      </c>
      <c r="O612" s="11" t="s">
        <v>18</v>
      </c>
      <c r="P612" s="10" t="s">
        <v>18</v>
      </c>
    </row>
    <row r="613" spans="1:16" ht="15.75" customHeight="1" x14ac:dyDescent="0.2">
      <c r="A613" s="5" t="s">
        <v>38</v>
      </c>
      <c r="B613" s="17">
        <v>312</v>
      </c>
      <c r="C613" s="17">
        <v>3</v>
      </c>
      <c r="D613" s="17">
        <v>12</v>
      </c>
      <c r="E613" s="17" t="s">
        <v>163</v>
      </c>
      <c r="F613" s="21" t="s">
        <v>20</v>
      </c>
      <c r="G613" s="41">
        <v>6.8</v>
      </c>
      <c r="H613" s="11">
        <v>13.151</v>
      </c>
      <c r="I613" s="39">
        <v>63.641225193965525</v>
      </c>
      <c r="J613" s="10">
        <v>1.3</v>
      </c>
      <c r="K613" s="10">
        <v>0.8</v>
      </c>
      <c r="L613" s="10">
        <v>0.1</v>
      </c>
      <c r="M613" s="10">
        <v>0.2</v>
      </c>
      <c r="N613" s="10">
        <v>24</v>
      </c>
      <c r="O613" s="11" t="s">
        <v>18</v>
      </c>
      <c r="P613" s="10" t="s">
        <v>18</v>
      </c>
    </row>
    <row r="614" spans="1:16" ht="15.75" customHeight="1" x14ac:dyDescent="0.2">
      <c r="A614" s="5" t="s">
        <v>38</v>
      </c>
      <c r="B614" s="17">
        <v>403</v>
      </c>
      <c r="C614" s="17">
        <v>4</v>
      </c>
      <c r="D614" s="17">
        <v>12</v>
      </c>
      <c r="E614" s="17" t="s">
        <v>163</v>
      </c>
      <c r="F614" s="21" t="s">
        <v>20</v>
      </c>
      <c r="G614" s="41">
        <v>6.8</v>
      </c>
      <c r="H614" s="11">
        <v>13.755199999999999</v>
      </c>
      <c r="I614" s="39">
        <v>69.585799041379303</v>
      </c>
      <c r="J614" s="10">
        <v>0.9</v>
      </c>
      <c r="K614" s="10">
        <v>1.4</v>
      </c>
      <c r="L614" s="10">
        <v>0.1</v>
      </c>
      <c r="M614" s="10">
        <v>0.1</v>
      </c>
      <c r="N614" s="10">
        <v>0</v>
      </c>
      <c r="O614" s="11" t="s">
        <v>18</v>
      </c>
      <c r="P614" s="10" t="s">
        <v>18</v>
      </c>
    </row>
    <row r="615" spans="1:16" ht="15.75" customHeight="1" x14ac:dyDescent="0.2">
      <c r="A615" s="5" t="s">
        <v>38</v>
      </c>
      <c r="B615" s="17">
        <v>111</v>
      </c>
      <c r="C615" s="17">
        <v>1</v>
      </c>
      <c r="D615" s="17">
        <v>13</v>
      </c>
      <c r="E615" s="17" t="s">
        <v>164</v>
      </c>
      <c r="F615" s="21" t="s">
        <v>20</v>
      </c>
      <c r="G615" s="41" t="s">
        <v>165</v>
      </c>
      <c r="H615" s="11">
        <v>13.308</v>
      </c>
      <c r="I615" s="39">
        <v>68.590187258620702</v>
      </c>
      <c r="J615" s="10">
        <v>2.8</v>
      </c>
      <c r="K615" s="10">
        <v>1.2</v>
      </c>
      <c r="L615" s="10">
        <v>0</v>
      </c>
      <c r="M615" s="10">
        <v>0.1</v>
      </c>
      <c r="N615" s="10">
        <v>0</v>
      </c>
      <c r="O615" s="11" t="s">
        <v>18</v>
      </c>
      <c r="P615" s="10" t="s">
        <v>18</v>
      </c>
    </row>
    <row r="616" spans="1:16" ht="15.75" customHeight="1" x14ac:dyDescent="0.2">
      <c r="A616" s="5" t="s">
        <v>38</v>
      </c>
      <c r="B616" s="17">
        <v>221</v>
      </c>
      <c r="C616" s="17">
        <v>2</v>
      </c>
      <c r="D616" s="17">
        <v>13</v>
      </c>
      <c r="E616" s="17" t="s">
        <v>164</v>
      </c>
      <c r="F616" s="21" t="s">
        <v>20</v>
      </c>
      <c r="G616" s="41" t="s">
        <v>165</v>
      </c>
      <c r="H616" s="11">
        <v>13.482100000000001</v>
      </c>
      <c r="I616" s="39">
        <v>69.084170228017243</v>
      </c>
      <c r="J616" s="10">
        <v>0.8</v>
      </c>
      <c r="K616" s="10">
        <v>1.1000000000000001</v>
      </c>
      <c r="L616" s="10">
        <v>0.7</v>
      </c>
      <c r="M616" s="10">
        <v>0</v>
      </c>
      <c r="N616" s="10">
        <v>0</v>
      </c>
      <c r="O616" s="11" t="s">
        <v>18</v>
      </c>
      <c r="P616" s="10" t="s">
        <v>18</v>
      </c>
    </row>
    <row r="617" spans="1:16" ht="15.75" customHeight="1" x14ac:dyDescent="0.2">
      <c r="A617" s="5" t="s">
        <v>38</v>
      </c>
      <c r="B617" s="17">
        <v>316</v>
      </c>
      <c r="C617" s="17">
        <v>3</v>
      </c>
      <c r="D617" s="17">
        <v>13</v>
      </c>
      <c r="E617" s="17" t="s">
        <v>164</v>
      </c>
      <c r="F617" s="21" t="s">
        <v>20</v>
      </c>
      <c r="G617" s="41" t="s">
        <v>165</v>
      </c>
      <c r="H617" s="11">
        <v>13.172000000000001</v>
      </c>
      <c r="I617" s="39">
        <v>65.16553677586208</v>
      </c>
      <c r="J617" s="10">
        <v>0.9</v>
      </c>
      <c r="K617" s="10">
        <v>0.8</v>
      </c>
      <c r="L617" s="10">
        <v>0.5</v>
      </c>
      <c r="M617" s="10">
        <v>0.3</v>
      </c>
      <c r="N617" s="10">
        <v>1</v>
      </c>
      <c r="O617" s="11" t="s">
        <v>18</v>
      </c>
      <c r="P617" s="10" t="s">
        <v>18</v>
      </c>
    </row>
    <row r="618" spans="1:16" ht="15.75" customHeight="1" x14ac:dyDescent="0.2">
      <c r="A618" s="5" t="s">
        <v>38</v>
      </c>
      <c r="B618" s="17">
        <v>402</v>
      </c>
      <c r="C618" s="17">
        <v>4</v>
      </c>
      <c r="D618" s="17">
        <v>13</v>
      </c>
      <c r="E618" s="17" t="s">
        <v>164</v>
      </c>
      <c r="F618" s="21" t="s">
        <v>20</v>
      </c>
      <c r="G618" s="41" t="s">
        <v>165</v>
      </c>
      <c r="H618" s="11">
        <v>13.395</v>
      </c>
      <c r="I618" s="39">
        <v>69.289226163793103</v>
      </c>
      <c r="J618" s="10">
        <v>1.3</v>
      </c>
      <c r="K618" s="10">
        <v>1</v>
      </c>
      <c r="L618" s="10">
        <v>0.2</v>
      </c>
      <c r="M618" s="10">
        <v>0</v>
      </c>
      <c r="N618" s="10">
        <v>0</v>
      </c>
      <c r="O618" s="11" t="s">
        <v>18</v>
      </c>
      <c r="P618" s="10" t="s">
        <v>18</v>
      </c>
    </row>
    <row r="619" spans="1:16" ht="15.75" customHeight="1" x14ac:dyDescent="0.2">
      <c r="A619" s="5" t="s">
        <v>38</v>
      </c>
      <c r="B619" s="17">
        <v>114</v>
      </c>
      <c r="C619" s="17">
        <v>1</v>
      </c>
      <c r="D619" s="17">
        <v>14</v>
      </c>
      <c r="E619" s="17" t="s">
        <v>166</v>
      </c>
      <c r="F619" s="21" t="s">
        <v>20</v>
      </c>
      <c r="G619" s="41">
        <v>9.6</v>
      </c>
      <c r="H619" s="11">
        <v>13.1</v>
      </c>
      <c r="I619" s="39">
        <v>70.884929310344845</v>
      </c>
      <c r="J619" s="10">
        <v>1</v>
      </c>
      <c r="K619" s="10">
        <v>1.5</v>
      </c>
      <c r="L619" s="10">
        <v>0</v>
      </c>
      <c r="M619" s="10">
        <v>0</v>
      </c>
      <c r="N619" s="10">
        <v>5</v>
      </c>
      <c r="O619" s="11" t="s">
        <v>18</v>
      </c>
      <c r="P619" s="10" t="s">
        <v>18</v>
      </c>
    </row>
    <row r="620" spans="1:16" ht="15.75" customHeight="1" x14ac:dyDescent="0.2">
      <c r="A620" s="5" t="s">
        <v>38</v>
      </c>
      <c r="B620" s="17">
        <v>216</v>
      </c>
      <c r="C620" s="17">
        <v>2</v>
      </c>
      <c r="D620" s="17">
        <v>14</v>
      </c>
      <c r="E620" s="17" t="s">
        <v>166</v>
      </c>
      <c r="F620" s="21" t="s">
        <v>20</v>
      </c>
      <c r="G620" s="41">
        <v>9.6</v>
      </c>
      <c r="H620" s="11">
        <v>13.061</v>
      </c>
      <c r="I620" s="39">
        <v>69.103014465517234</v>
      </c>
      <c r="J620" s="10">
        <v>1.4</v>
      </c>
      <c r="K620" s="10">
        <v>0.9</v>
      </c>
      <c r="L620" s="10">
        <v>0</v>
      </c>
      <c r="M620" s="10">
        <v>0</v>
      </c>
      <c r="N620" s="10">
        <v>1</v>
      </c>
      <c r="O620" s="11" t="s">
        <v>18</v>
      </c>
      <c r="P620" s="10" t="s">
        <v>18</v>
      </c>
    </row>
    <row r="621" spans="1:16" ht="15.75" customHeight="1" x14ac:dyDescent="0.2">
      <c r="A621" s="5" t="s">
        <v>38</v>
      </c>
      <c r="B621" s="17">
        <v>319</v>
      </c>
      <c r="C621" s="17">
        <v>3</v>
      </c>
      <c r="D621" s="17">
        <v>14</v>
      </c>
      <c r="E621" s="17" t="s">
        <v>166</v>
      </c>
      <c r="F621" s="21" t="s">
        <v>20</v>
      </c>
      <c r="G621" s="41">
        <v>9.6</v>
      </c>
      <c r="H621" s="11">
        <v>13.307</v>
      </c>
      <c r="I621" s="39">
        <v>67.234531943965521</v>
      </c>
      <c r="J621" s="10">
        <v>0.8</v>
      </c>
      <c r="K621" s="10">
        <v>0.5</v>
      </c>
      <c r="L621" s="10">
        <v>0</v>
      </c>
      <c r="M621" s="10">
        <v>0.1</v>
      </c>
      <c r="N621" s="10">
        <v>3</v>
      </c>
      <c r="O621" s="11" t="s">
        <v>18</v>
      </c>
      <c r="P621" s="10" t="s">
        <v>18</v>
      </c>
    </row>
    <row r="622" spans="1:16" ht="15.75" customHeight="1" x14ac:dyDescent="0.2">
      <c r="A622" s="5" t="s">
        <v>38</v>
      </c>
      <c r="B622" s="17">
        <v>418</v>
      </c>
      <c r="C622" s="17">
        <v>4</v>
      </c>
      <c r="D622" s="17">
        <v>14</v>
      </c>
      <c r="E622" s="17" t="s">
        <v>166</v>
      </c>
      <c r="F622" s="21" t="s">
        <v>20</v>
      </c>
      <c r="G622" s="41">
        <v>9.6</v>
      </c>
      <c r="H622" s="11">
        <v>13.113999999999999</v>
      </c>
      <c r="I622" s="39">
        <v>72.232975706896553</v>
      </c>
      <c r="J622" s="10">
        <v>0.8</v>
      </c>
      <c r="K622" s="10">
        <v>0.7</v>
      </c>
      <c r="L622" s="10">
        <v>0.2</v>
      </c>
      <c r="M622" s="10">
        <v>0</v>
      </c>
      <c r="N622" s="10">
        <v>0</v>
      </c>
      <c r="O622" s="11" t="s">
        <v>18</v>
      </c>
      <c r="P622" s="10" t="s">
        <v>18</v>
      </c>
    </row>
    <row r="623" spans="1:16" ht="15.75" customHeight="1" x14ac:dyDescent="0.2">
      <c r="A623" s="5" t="s">
        <v>38</v>
      </c>
      <c r="B623" s="17">
        <v>108</v>
      </c>
      <c r="C623" s="17">
        <v>1</v>
      </c>
      <c r="D623" s="17">
        <v>15</v>
      </c>
      <c r="E623" s="17" t="s">
        <v>167</v>
      </c>
      <c r="F623" s="21" t="s">
        <v>168</v>
      </c>
      <c r="G623" s="41" t="s">
        <v>169</v>
      </c>
      <c r="H623" s="11">
        <v>13.5365</v>
      </c>
      <c r="I623" s="39">
        <v>67.101638999999992</v>
      </c>
      <c r="J623" s="10">
        <v>1.7</v>
      </c>
      <c r="K623" s="10">
        <v>1.4</v>
      </c>
      <c r="L623" s="10">
        <v>0</v>
      </c>
      <c r="M623" s="10">
        <v>0.1</v>
      </c>
      <c r="N623" s="10">
        <v>0</v>
      </c>
      <c r="O623" s="11" t="s">
        <v>18</v>
      </c>
      <c r="P623" s="10" t="s">
        <v>18</v>
      </c>
    </row>
    <row r="624" spans="1:16" ht="15.75" customHeight="1" x14ac:dyDescent="0.2">
      <c r="A624" s="5" t="s">
        <v>38</v>
      </c>
      <c r="B624" s="17">
        <v>224</v>
      </c>
      <c r="C624" s="17">
        <v>2</v>
      </c>
      <c r="D624" s="17">
        <v>15</v>
      </c>
      <c r="E624" s="17" t="s">
        <v>167</v>
      </c>
      <c r="F624" s="21" t="s">
        <v>168</v>
      </c>
      <c r="G624" s="41" t="s">
        <v>169</v>
      </c>
      <c r="H624" s="11">
        <v>12.802</v>
      </c>
      <c r="I624" s="39">
        <v>62.032356517241389</v>
      </c>
      <c r="J624" s="10">
        <v>1.3</v>
      </c>
      <c r="K624" s="10">
        <v>2.1</v>
      </c>
      <c r="L624" s="10">
        <v>0</v>
      </c>
      <c r="M624" s="10">
        <v>0</v>
      </c>
      <c r="N624" s="10">
        <v>2</v>
      </c>
      <c r="O624" s="11" t="s">
        <v>18</v>
      </c>
      <c r="P624" s="10" t="s">
        <v>18</v>
      </c>
    </row>
    <row r="625" spans="1:16" ht="15.75" customHeight="1" x14ac:dyDescent="0.2">
      <c r="A625" s="5" t="s">
        <v>38</v>
      </c>
      <c r="B625" s="17">
        <v>325</v>
      </c>
      <c r="C625" s="17">
        <v>3</v>
      </c>
      <c r="D625" s="17">
        <v>15</v>
      </c>
      <c r="E625" s="17" t="s">
        <v>167</v>
      </c>
      <c r="F625" s="21" t="s">
        <v>168</v>
      </c>
      <c r="G625" s="41" t="s">
        <v>169</v>
      </c>
      <c r="H625" s="11">
        <v>13.053000000000001</v>
      </c>
      <c r="I625" s="39">
        <v>69.064025866379311</v>
      </c>
      <c r="J625" s="10">
        <v>0.4</v>
      </c>
      <c r="K625" s="10">
        <v>0.4</v>
      </c>
      <c r="L625" s="10">
        <v>0.3</v>
      </c>
      <c r="M625" s="10">
        <v>0</v>
      </c>
      <c r="N625" s="10">
        <v>3</v>
      </c>
      <c r="O625" s="11" t="s">
        <v>18</v>
      </c>
      <c r="P625" s="10" t="s">
        <v>18</v>
      </c>
    </row>
    <row r="626" spans="1:16" ht="15.75" customHeight="1" x14ac:dyDescent="0.2">
      <c r="A626" s="5" t="s">
        <v>38</v>
      </c>
      <c r="B626" s="17">
        <v>423</v>
      </c>
      <c r="C626" s="17">
        <v>4</v>
      </c>
      <c r="D626" s="17">
        <v>15</v>
      </c>
      <c r="E626" s="17" t="s">
        <v>167</v>
      </c>
      <c r="F626" s="21" t="s">
        <v>168</v>
      </c>
      <c r="G626" s="41" t="s">
        <v>169</v>
      </c>
      <c r="H626" s="11">
        <v>13.1</v>
      </c>
      <c r="I626" s="39">
        <v>68.210881465517261</v>
      </c>
      <c r="J626" s="10">
        <v>0.3</v>
      </c>
      <c r="K626" s="10">
        <v>1</v>
      </c>
      <c r="L626" s="10">
        <v>0.4</v>
      </c>
      <c r="M626" s="10">
        <v>0</v>
      </c>
      <c r="N626" s="10">
        <v>1</v>
      </c>
      <c r="O626" s="11" t="s">
        <v>18</v>
      </c>
      <c r="P626" s="10" t="s">
        <v>18</v>
      </c>
    </row>
    <row r="627" spans="1:16" ht="15.75" customHeight="1" x14ac:dyDescent="0.2">
      <c r="A627" s="5" t="s">
        <v>38</v>
      </c>
      <c r="B627" s="17">
        <v>121</v>
      </c>
      <c r="C627" s="17">
        <v>1</v>
      </c>
      <c r="D627" s="17">
        <v>16</v>
      </c>
      <c r="E627" s="17" t="s">
        <v>170</v>
      </c>
      <c r="F627" s="21" t="s">
        <v>168</v>
      </c>
      <c r="G627" s="41" t="s">
        <v>171</v>
      </c>
      <c r="H627" s="11">
        <v>13.538799999999998</v>
      </c>
      <c r="I627" s="39">
        <v>68.813425582758626</v>
      </c>
      <c r="J627" s="10">
        <v>0.5</v>
      </c>
      <c r="K627" s="10">
        <v>1.1000000000000001</v>
      </c>
      <c r="L627" s="10">
        <v>0.1</v>
      </c>
      <c r="M627" s="10">
        <v>0</v>
      </c>
      <c r="N627" s="10">
        <v>3</v>
      </c>
      <c r="O627" s="11" t="s">
        <v>18</v>
      </c>
      <c r="P627" s="10" t="s">
        <v>18</v>
      </c>
    </row>
    <row r="628" spans="1:16" ht="15.75" customHeight="1" x14ac:dyDescent="0.2">
      <c r="A628" s="5" t="s">
        <v>38</v>
      </c>
      <c r="B628" s="17">
        <v>204</v>
      </c>
      <c r="C628" s="17">
        <v>2</v>
      </c>
      <c r="D628" s="17">
        <v>16</v>
      </c>
      <c r="E628" s="17" t="s">
        <v>170</v>
      </c>
      <c r="F628" s="21" t="s">
        <v>168</v>
      </c>
      <c r="G628" s="41" t="s">
        <v>171</v>
      </c>
      <c r="H628" s="11">
        <v>13.348000000000001</v>
      </c>
      <c r="I628" s="39">
        <v>71.089375500000003</v>
      </c>
      <c r="J628" s="10">
        <v>0.3</v>
      </c>
      <c r="K628" s="10">
        <v>1</v>
      </c>
      <c r="L628" s="10">
        <v>0</v>
      </c>
      <c r="M628" s="10">
        <v>0.2</v>
      </c>
      <c r="N628" s="10">
        <v>0</v>
      </c>
      <c r="O628" s="11" t="s">
        <v>18</v>
      </c>
      <c r="P628" s="10" t="s">
        <v>18</v>
      </c>
    </row>
    <row r="629" spans="1:16" ht="15.75" customHeight="1" x14ac:dyDescent="0.2">
      <c r="A629" s="5" t="s">
        <v>38</v>
      </c>
      <c r="B629" s="17">
        <v>315</v>
      </c>
      <c r="C629" s="17">
        <v>3</v>
      </c>
      <c r="D629" s="17">
        <v>16</v>
      </c>
      <c r="E629" s="17" t="s">
        <v>170</v>
      </c>
      <c r="F629" s="21" t="s">
        <v>168</v>
      </c>
      <c r="G629" s="41" t="s">
        <v>171</v>
      </c>
      <c r="H629" s="11">
        <v>13.217000000000001</v>
      </c>
      <c r="I629" s="39">
        <v>64.905454577586212</v>
      </c>
      <c r="J629" s="10">
        <v>0.9</v>
      </c>
      <c r="K629" s="10">
        <v>0.6</v>
      </c>
      <c r="L629" s="10">
        <v>0.4</v>
      </c>
      <c r="M629" s="10">
        <v>0.2</v>
      </c>
      <c r="N629" s="10">
        <v>2</v>
      </c>
      <c r="O629" s="11" t="s">
        <v>18</v>
      </c>
      <c r="P629" s="10" t="s">
        <v>18</v>
      </c>
    </row>
    <row r="630" spans="1:16" ht="15.75" customHeight="1" x14ac:dyDescent="0.2">
      <c r="A630" s="5" t="s">
        <v>38</v>
      </c>
      <c r="B630" s="17">
        <v>414</v>
      </c>
      <c r="C630" s="17">
        <v>4</v>
      </c>
      <c r="D630" s="17">
        <v>16</v>
      </c>
      <c r="E630" s="17" t="s">
        <v>170</v>
      </c>
      <c r="F630" s="21" t="s">
        <v>168</v>
      </c>
      <c r="G630" s="41" t="s">
        <v>171</v>
      </c>
      <c r="H630" s="11">
        <v>13.225999999999999</v>
      </c>
      <c r="I630" s="39">
        <v>67.568894060344832</v>
      </c>
      <c r="J630" s="10">
        <v>0.9</v>
      </c>
      <c r="K630" s="10">
        <v>1.1000000000000001</v>
      </c>
      <c r="L630" s="10">
        <v>0.3</v>
      </c>
      <c r="M630" s="10">
        <v>0</v>
      </c>
      <c r="N630" s="10">
        <v>0</v>
      </c>
      <c r="O630" s="11" t="s">
        <v>18</v>
      </c>
      <c r="P630" s="10" t="s">
        <v>18</v>
      </c>
    </row>
    <row r="631" spans="1:16" ht="15.75" customHeight="1" x14ac:dyDescent="0.2">
      <c r="A631" s="5" t="s">
        <v>38</v>
      </c>
      <c r="B631" s="17">
        <v>109</v>
      </c>
      <c r="C631" s="17">
        <v>1</v>
      </c>
      <c r="D631" s="17">
        <v>17</v>
      </c>
      <c r="E631" s="17" t="s">
        <v>137</v>
      </c>
      <c r="F631" s="21" t="s">
        <v>172</v>
      </c>
      <c r="G631" s="41">
        <v>8.6</v>
      </c>
      <c r="H631" s="11">
        <v>13.6721</v>
      </c>
      <c r="I631" s="39">
        <v>66.681232792672432</v>
      </c>
      <c r="J631" s="10">
        <v>2.8</v>
      </c>
      <c r="K631" s="10">
        <v>2.7</v>
      </c>
      <c r="L631" s="10">
        <v>0.1</v>
      </c>
      <c r="M631" s="10">
        <v>0</v>
      </c>
      <c r="N631" s="10">
        <v>5</v>
      </c>
      <c r="O631" s="11" t="s">
        <v>18</v>
      </c>
      <c r="P631" s="10" t="s">
        <v>18</v>
      </c>
    </row>
    <row r="632" spans="1:16" ht="15.75" customHeight="1" x14ac:dyDescent="0.2">
      <c r="A632" s="5" t="s">
        <v>38</v>
      </c>
      <c r="B632" s="17">
        <v>206</v>
      </c>
      <c r="C632" s="17">
        <v>2</v>
      </c>
      <c r="D632" s="17">
        <v>17</v>
      </c>
      <c r="E632" s="17" t="s">
        <v>137</v>
      </c>
      <c r="F632" s="21" t="s">
        <v>172</v>
      </c>
      <c r="G632" s="41">
        <v>8.6</v>
      </c>
      <c r="H632" s="11">
        <v>13.268000000000001</v>
      </c>
      <c r="I632" s="39">
        <v>69.662245172413805</v>
      </c>
      <c r="J632" s="10">
        <v>2</v>
      </c>
      <c r="K632" s="10">
        <v>1.1000000000000001</v>
      </c>
      <c r="L632" s="10">
        <v>0</v>
      </c>
      <c r="M632" s="10">
        <v>0.1</v>
      </c>
      <c r="N632" s="10">
        <v>3</v>
      </c>
      <c r="O632" s="11" t="s">
        <v>18</v>
      </c>
      <c r="P632" s="10" t="s">
        <v>18</v>
      </c>
    </row>
    <row r="633" spans="1:16" ht="15.75" customHeight="1" x14ac:dyDescent="0.2">
      <c r="A633" s="5" t="s">
        <v>38</v>
      </c>
      <c r="B633" s="17">
        <v>318</v>
      </c>
      <c r="C633" s="17">
        <v>3</v>
      </c>
      <c r="D633" s="17">
        <v>17</v>
      </c>
      <c r="E633" s="17" t="s">
        <v>137</v>
      </c>
      <c r="F633" s="21" t="s">
        <v>172</v>
      </c>
      <c r="G633" s="41">
        <v>8.6</v>
      </c>
      <c r="H633" s="11">
        <v>13.004999999999999</v>
      </c>
      <c r="I633" s="39">
        <v>67.922471185344833</v>
      </c>
      <c r="J633" s="10">
        <v>1</v>
      </c>
      <c r="K633" s="10">
        <v>0.6</v>
      </c>
      <c r="L633" s="10">
        <v>0.3</v>
      </c>
      <c r="M633" s="10">
        <v>0.1</v>
      </c>
      <c r="N633" s="10">
        <v>1</v>
      </c>
      <c r="O633" s="11" t="s">
        <v>18</v>
      </c>
      <c r="P633" s="10" t="s">
        <v>18</v>
      </c>
    </row>
    <row r="634" spans="1:16" ht="15.75" customHeight="1" x14ac:dyDescent="0.2">
      <c r="A634" s="5" t="s">
        <v>38</v>
      </c>
      <c r="B634" s="17">
        <v>411</v>
      </c>
      <c r="C634" s="17">
        <v>4</v>
      </c>
      <c r="D634" s="17">
        <v>17</v>
      </c>
      <c r="E634" s="17" t="s">
        <v>137</v>
      </c>
      <c r="F634" s="21" t="s">
        <v>172</v>
      </c>
      <c r="G634" s="41">
        <v>8.6</v>
      </c>
      <c r="H634" s="11">
        <v>13.291</v>
      </c>
      <c r="I634" s="39">
        <v>64.397877310344839</v>
      </c>
      <c r="J634" s="10">
        <v>0.9</v>
      </c>
      <c r="K634" s="10">
        <v>1.1000000000000001</v>
      </c>
      <c r="L634" s="10">
        <v>0.2</v>
      </c>
      <c r="M634" s="10">
        <v>0.2</v>
      </c>
      <c r="N634" s="10">
        <v>1</v>
      </c>
      <c r="O634" s="11" t="s">
        <v>18</v>
      </c>
      <c r="P634" s="10" t="s">
        <v>18</v>
      </c>
    </row>
    <row r="635" spans="1:16" ht="15.75" customHeight="1" x14ac:dyDescent="0.2">
      <c r="A635" s="5" t="s">
        <v>38</v>
      </c>
      <c r="B635" s="17">
        <v>102</v>
      </c>
      <c r="C635" s="17">
        <v>1</v>
      </c>
      <c r="D635" s="17">
        <v>18</v>
      </c>
      <c r="E635" s="17" t="s">
        <v>139</v>
      </c>
      <c r="F635" s="21" t="s">
        <v>172</v>
      </c>
      <c r="G635" s="41">
        <v>6.4</v>
      </c>
      <c r="H635" s="11">
        <v>13.324</v>
      </c>
      <c r="I635" s="39">
        <v>68.487116120689663</v>
      </c>
      <c r="J635" s="10">
        <v>1.2</v>
      </c>
      <c r="K635" s="10">
        <v>2</v>
      </c>
      <c r="L635" s="10">
        <v>0</v>
      </c>
      <c r="M635" s="10">
        <v>0</v>
      </c>
      <c r="N635" s="10">
        <v>3</v>
      </c>
      <c r="O635" s="11" t="s">
        <v>18</v>
      </c>
      <c r="P635" s="10" t="s">
        <v>18</v>
      </c>
    </row>
    <row r="636" spans="1:16" ht="15.75" customHeight="1" x14ac:dyDescent="0.2">
      <c r="A636" s="5" t="s">
        <v>38</v>
      </c>
      <c r="B636" s="17">
        <v>209</v>
      </c>
      <c r="C636" s="17">
        <v>2</v>
      </c>
      <c r="D636" s="17">
        <v>18</v>
      </c>
      <c r="E636" s="17" t="s">
        <v>139</v>
      </c>
      <c r="F636" s="21" t="s">
        <v>172</v>
      </c>
      <c r="G636" s="41">
        <v>6.4</v>
      </c>
      <c r="H636" s="11">
        <v>13.761000000000001</v>
      </c>
      <c r="I636" s="39">
        <v>66.297718129310354</v>
      </c>
      <c r="J636" s="10">
        <v>0.5</v>
      </c>
      <c r="K636" s="10">
        <v>1.6</v>
      </c>
      <c r="L636" s="10">
        <v>0</v>
      </c>
      <c r="M636" s="10">
        <v>0.1</v>
      </c>
      <c r="N636" s="10">
        <v>13</v>
      </c>
      <c r="O636" s="11" t="s">
        <v>18</v>
      </c>
      <c r="P636" s="10" t="s">
        <v>18</v>
      </c>
    </row>
    <row r="637" spans="1:16" ht="15.75" customHeight="1" x14ac:dyDescent="0.2">
      <c r="A637" s="5" t="s">
        <v>38</v>
      </c>
      <c r="B637" s="17">
        <v>317</v>
      </c>
      <c r="C637" s="17">
        <v>3</v>
      </c>
      <c r="D637" s="17">
        <v>18</v>
      </c>
      <c r="E637" s="17" t="s">
        <v>139</v>
      </c>
      <c r="F637" s="21" t="s">
        <v>172</v>
      </c>
      <c r="G637" s="41">
        <v>6.4</v>
      </c>
      <c r="H637" s="11">
        <v>13.301</v>
      </c>
      <c r="I637" s="39">
        <v>67.736583370689644</v>
      </c>
      <c r="J637" s="10">
        <v>0.8</v>
      </c>
      <c r="K637" s="10">
        <v>0.8</v>
      </c>
      <c r="L637" s="10">
        <v>0.1</v>
      </c>
      <c r="M637" s="10">
        <v>0.1</v>
      </c>
      <c r="N637" s="10">
        <v>0</v>
      </c>
      <c r="O637" s="11" t="s">
        <v>18</v>
      </c>
      <c r="P637" s="10" t="s">
        <v>18</v>
      </c>
    </row>
    <row r="638" spans="1:16" ht="15.75" customHeight="1" x14ac:dyDescent="0.2">
      <c r="A638" s="5" t="s">
        <v>38</v>
      </c>
      <c r="B638" s="17">
        <v>421</v>
      </c>
      <c r="C638" s="17">
        <v>4</v>
      </c>
      <c r="D638" s="17">
        <v>18</v>
      </c>
      <c r="E638" s="17" t="s">
        <v>139</v>
      </c>
      <c r="F638" s="21" t="s">
        <v>172</v>
      </c>
      <c r="G638" s="41">
        <v>6.4</v>
      </c>
      <c r="H638" s="11">
        <v>13.026</v>
      </c>
      <c r="I638" s="39">
        <v>71.625713215517223</v>
      </c>
      <c r="J638" s="10">
        <v>1.2</v>
      </c>
      <c r="K638" s="10">
        <v>0.6</v>
      </c>
      <c r="L638" s="10">
        <v>0.4</v>
      </c>
      <c r="M638" s="10">
        <v>0.1</v>
      </c>
      <c r="N638" s="10">
        <v>0</v>
      </c>
      <c r="O638" s="11" t="s">
        <v>18</v>
      </c>
      <c r="P638" s="10" t="s">
        <v>18</v>
      </c>
    </row>
    <row r="639" spans="1:16" ht="15.75" customHeight="1" x14ac:dyDescent="0.2">
      <c r="A639" s="5" t="s">
        <v>38</v>
      </c>
      <c r="B639" s="17">
        <v>101</v>
      </c>
      <c r="C639" s="17">
        <v>1</v>
      </c>
      <c r="D639" s="17">
        <v>19</v>
      </c>
      <c r="E639" s="17" t="s">
        <v>173</v>
      </c>
      <c r="F639" s="21" t="s">
        <v>172</v>
      </c>
      <c r="G639" s="41" t="s">
        <v>174</v>
      </c>
      <c r="H639" s="11">
        <v>13.843</v>
      </c>
      <c r="I639" s="39">
        <v>63.853106625000002</v>
      </c>
      <c r="J639" s="10">
        <v>2.1</v>
      </c>
      <c r="K639" s="10">
        <v>3.4</v>
      </c>
      <c r="L639" s="10">
        <v>0</v>
      </c>
      <c r="M639" s="10">
        <v>0.1</v>
      </c>
      <c r="N639" s="10">
        <v>1</v>
      </c>
      <c r="O639" s="11" t="s">
        <v>18</v>
      </c>
      <c r="P639" s="10" t="s">
        <v>18</v>
      </c>
    </row>
    <row r="640" spans="1:16" ht="15.75" customHeight="1" x14ac:dyDescent="0.2">
      <c r="A640" s="5" t="s">
        <v>38</v>
      </c>
      <c r="B640" s="17">
        <v>218</v>
      </c>
      <c r="C640" s="17">
        <v>2</v>
      </c>
      <c r="D640" s="17">
        <v>19</v>
      </c>
      <c r="E640" s="17" t="s">
        <v>173</v>
      </c>
      <c r="F640" s="21" t="s">
        <v>172</v>
      </c>
      <c r="G640" s="41" t="s">
        <v>174</v>
      </c>
      <c r="H640" s="11">
        <v>13.263</v>
      </c>
      <c r="I640" s="39">
        <v>71.023396077586185</v>
      </c>
      <c r="J640" s="10">
        <v>0.6</v>
      </c>
      <c r="K640" s="10">
        <v>0.8</v>
      </c>
      <c r="L640" s="10">
        <v>0.1</v>
      </c>
      <c r="M640" s="10">
        <v>0</v>
      </c>
      <c r="N640" s="10">
        <v>12</v>
      </c>
      <c r="O640" s="11" t="s">
        <v>18</v>
      </c>
      <c r="P640" s="10" t="s">
        <v>18</v>
      </c>
    </row>
    <row r="641" spans="1:16" ht="15.75" customHeight="1" x14ac:dyDescent="0.2">
      <c r="A641" s="5" t="s">
        <v>38</v>
      </c>
      <c r="B641" s="17">
        <v>311</v>
      </c>
      <c r="C641" s="17">
        <v>3</v>
      </c>
      <c r="D641" s="17">
        <v>19</v>
      </c>
      <c r="E641" s="17" t="s">
        <v>173</v>
      </c>
      <c r="F641" s="21" t="s">
        <v>172</v>
      </c>
      <c r="G641" s="41" t="s">
        <v>174</v>
      </c>
      <c r="H641" s="11">
        <v>13.850099999999999</v>
      </c>
      <c r="I641" s="39">
        <v>61.331673420258618</v>
      </c>
      <c r="J641" s="10">
        <v>0.8</v>
      </c>
      <c r="K641" s="10">
        <v>0.7</v>
      </c>
      <c r="L641" s="10">
        <v>0.3</v>
      </c>
      <c r="M641" s="10">
        <v>0</v>
      </c>
      <c r="N641" s="10">
        <v>1</v>
      </c>
      <c r="O641" s="11" t="s">
        <v>18</v>
      </c>
      <c r="P641" s="10" t="s">
        <v>18</v>
      </c>
    </row>
    <row r="642" spans="1:16" ht="15.75" customHeight="1" x14ac:dyDescent="0.2">
      <c r="A642" s="5" t="s">
        <v>38</v>
      </c>
      <c r="B642" s="17">
        <v>424</v>
      </c>
      <c r="C642" s="17">
        <v>4</v>
      </c>
      <c r="D642" s="17">
        <v>19</v>
      </c>
      <c r="E642" s="17" t="s">
        <v>173</v>
      </c>
      <c r="F642" s="21" t="s">
        <v>172</v>
      </c>
      <c r="G642" s="41" t="s">
        <v>174</v>
      </c>
      <c r="H642" s="11">
        <v>13.148999999999999</v>
      </c>
      <c r="I642" s="39">
        <v>68.942473543103446</v>
      </c>
      <c r="J642" s="10">
        <v>1</v>
      </c>
      <c r="K642" s="10">
        <v>0.8</v>
      </c>
      <c r="L642" s="10">
        <v>0.5</v>
      </c>
      <c r="M642" s="10">
        <v>0.1</v>
      </c>
      <c r="N642" s="10">
        <v>0</v>
      </c>
      <c r="O642" s="11" t="s">
        <v>18</v>
      </c>
      <c r="P642" s="10" t="s">
        <v>18</v>
      </c>
    </row>
    <row r="643" spans="1:16" ht="15.75" customHeight="1" x14ac:dyDescent="0.2">
      <c r="A643" s="5" t="s">
        <v>38</v>
      </c>
      <c r="B643" s="17">
        <v>117</v>
      </c>
      <c r="C643" s="17">
        <v>1</v>
      </c>
      <c r="D643" s="17">
        <v>20</v>
      </c>
      <c r="E643" s="17" t="s">
        <v>129</v>
      </c>
      <c r="F643" s="21" t="s">
        <v>130</v>
      </c>
      <c r="G643" s="41">
        <v>5</v>
      </c>
      <c r="H643" s="11">
        <v>13.144</v>
      </c>
      <c r="I643" s="39">
        <v>69.671240896551737</v>
      </c>
      <c r="J643" s="10">
        <v>0.3</v>
      </c>
      <c r="K643" s="10">
        <v>0.2</v>
      </c>
      <c r="L643" s="10">
        <v>1.1000000000000001</v>
      </c>
      <c r="M643" s="10">
        <v>0</v>
      </c>
      <c r="N643" s="10">
        <v>2</v>
      </c>
      <c r="O643" s="11" t="s">
        <v>18</v>
      </c>
      <c r="P643" s="10" t="s">
        <v>18</v>
      </c>
    </row>
    <row r="644" spans="1:16" ht="15.75" customHeight="1" x14ac:dyDescent="0.2">
      <c r="A644" s="5" t="s">
        <v>38</v>
      </c>
      <c r="B644" s="17">
        <v>223</v>
      </c>
      <c r="C644" s="17">
        <v>2</v>
      </c>
      <c r="D644" s="17">
        <v>20</v>
      </c>
      <c r="E644" s="17" t="s">
        <v>129</v>
      </c>
      <c r="F644" s="21" t="s">
        <v>130</v>
      </c>
      <c r="G644" s="41">
        <v>5</v>
      </c>
      <c r="H644" s="11">
        <v>13.154</v>
      </c>
      <c r="I644" s="39">
        <v>62.823722594827586</v>
      </c>
      <c r="J644" s="10">
        <v>1.5</v>
      </c>
      <c r="K644" s="10">
        <v>1.8</v>
      </c>
      <c r="L644" s="10">
        <v>0</v>
      </c>
      <c r="M644" s="10">
        <v>0.1</v>
      </c>
      <c r="N644" s="10">
        <v>5</v>
      </c>
      <c r="O644" s="11" t="s">
        <v>18</v>
      </c>
      <c r="P644" s="10" t="s">
        <v>18</v>
      </c>
    </row>
    <row r="645" spans="1:16" ht="15.75" customHeight="1" x14ac:dyDescent="0.2">
      <c r="A645" s="5" t="s">
        <v>38</v>
      </c>
      <c r="B645" s="17">
        <v>302</v>
      </c>
      <c r="C645" s="17">
        <v>3</v>
      </c>
      <c r="D645" s="17">
        <v>20</v>
      </c>
      <c r="E645" s="17" t="s">
        <v>129</v>
      </c>
      <c r="F645" s="21" t="s">
        <v>130</v>
      </c>
      <c r="G645" s="41">
        <v>5</v>
      </c>
      <c r="H645" s="11">
        <v>13.6151</v>
      </c>
      <c r="I645" s="39">
        <v>66.770314818103458</v>
      </c>
      <c r="J645" s="10">
        <v>0.5</v>
      </c>
      <c r="K645" s="10">
        <v>1</v>
      </c>
      <c r="L645" s="10">
        <v>0.1</v>
      </c>
      <c r="M645" s="10">
        <v>0</v>
      </c>
      <c r="N645" s="10">
        <v>0</v>
      </c>
      <c r="O645" s="11" t="s">
        <v>18</v>
      </c>
      <c r="P645" s="10" t="s">
        <v>18</v>
      </c>
    </row>
    <row r="646" spans="1:16" ht="15.75" customHeight="1" x14ac:dyDescent="0.2">
      <c r="A646" s="5" t="s">
        <v>38</v>
      </c>
      <c r="B646" s="17">
        <v>415</v>
      </c>
      <c r="C646" s="17">
        <v>4</v>
      </c>
      <c r="D646" s="17">
        <v>20</v>
      </c>
      <c r="E646" s="17" t="s">
        <v>129</v>
      </c>
      <c r="F646" s="21" t="s">
        <v>130</v>
      </c>
      <c r="G646" s="41">
        <v>5</v>
      </c>
      <c r="H646" s="11">
        <v>13.167</v>
      </c>
      <c r="I646" s="39">
        <v>67.161956978448259</v>
      </c>
      <c r="J646" s="10">
        <v>1.4</v>
      </c>
      <c r="K646" s="10">
        <v>0.8</v>
      </c>
      <c r="L646" s="10">
        <v>0.2</v>
      </c>
      <c r="M646" s="10">
        <v>0.1</v>
      </c>
      <c r="N646" s="10">
        <v>2</v>
      </c>
      <c r="O646" s="11" t="s">
        <v>18</v>
      </c>
      <c r="P646" s="10" t="s">
        <v>18</v>
      </c>
    </row>
    <row r="647" spans="1:16" ht="15.75" customHeight="1" x14ac:dyDescent="0.2">
      <c r="A647" s="5" t="s">
        <v>38</v>
      </c>
      <c r="B647" s="17">
        <v>118</v>
      </c>
      <c r="C647" s="17">
        <v>1</v>
      </c>
      <c r="D647" s="17">
        <v>21</v>
      </c>
      <c r="E647" s="17" t="s">
        <v>146</v>
      </c>
      <c r="F647" s="21" t="s">
        <v>91</v>
      </c>
      <c r="G647" s="41">
        <v>10.5</v>
      </c>
      <c r="H647" s="11">
        <v>13.290000000000001</v>
      </c>
      <c r="I647" s="39">
        <v>70.820392499999997</v>
      </c>
      <c r="J647" s="10">
        <v>0.6</v>
      </c>
      <c r="K647" s="10">
        <v>0.6</v>
      </c>
      <c r="L647" s="10">
        <v>0.3</v>
      </c>
      <c r="M647" s="10">
        <v>0</v>
      </c>
      <c r="N647" s="10">
        <v>20</v>
      </c>
      <c r="O647" s="11" t="s">
        <v>18</v>
      </c>
      <c r="P647" s="10" t="s">
        <v>18</v>
      </c>
    </row>
    <row r="648" spans="1:16" ht="15.75" customHeight="1" x14ac:dyDescent="0.2">
      <c r="A648" s="5" t="s">
        <v>38</v>
      </c>
      <c r="B648" s="17">
        <v>202</v>
      </c>
      <c r="C648" s="17">
        <v>2</v>
      </c>
      <c r="D648" s="17">
        <v>21</v>
      </c>
      <c r="E648" s="17" t="s">
        <v>146</v>
      </c>
      <c r="F648" s="21" t="s">
        <v>91</v>
      </c>
      <c r="G648" s="41">
        <v>10.5</v>
      </c>
      <c r="H648" s="11">
        <v>13.673999999999999</v>
      </c>
      <c r="I648" s="39">
        <v>65.239014025862076</v>
      </c>
      <c r="J648" s="10">
        <v>1.3</v>
      </c>
      <c r="K648" s="10">
        <v>1.9</v>
      </c>
      <c r="L648" s="10">
        <v>0.3</v>
      </c>
      <c r="M648" s="10">
        <v>0</v>
      </c>
      <c r="N648" s="10">
        <v>4</v>
      </c>
      <c r="O648" s="11" t="s">
        <v>18</v>
      </c>
      <c r="P648" s="10" t="s">
        <v>18</v>
      </c>
    </row>
    <row r="649" spans="1:16" ht="15.75" customHeight="1" x14ac:dyDescent="0.2">
      <c r="A649" s="5" t="s">
        <v>38</v>
      </c>
      <c r="B649" s="17">
        <v>308</v>
      </c>
      <c r="C649" s="17">
        <v>3</v>
      </c>
      <c r="D649" s="17">
        <v>21</v>
      </c>
      <c r="E649" s="17" t="s">
        <v>146</v>
      </c>
      <c r="F649" s="21" t="s">
        <v>91</v>
      </c>
      <c r="G649" s="41">
        <v>10.5</v>
      </c>
      <c r="H649" s="11">
        <v>13.4</v>
      </c>
      <c r="I649" s="39">
        <v>61.200443965517238</v>
      </c>
      <c r="J649" s="10">
        <v>0.7</v>
      </c>
      <c r="K649" s="10">
        <v>1</v>
      </c>
      <c r="L649" s="10">
        <v>0.1</v>
      </c>
      <c r="M649" s="10">
        <v>0.1</v>
      </c>
      <c r="N649" s="10">
        <v>0</v>
      </c>
      <c r="O649" s="11" t="s">
        <v>18</v>
      </c>
      <c r="P649" s="10" t="s">
        <v>18</v>
      </c>
    </row>
    <row r="650" spans="1:16" ht="15.75" customHeight="1" x14ac:dyDescent="0.2">
      <c r="A650" s="5" t="s">
        <v>38</v>
      </c>
      <c r="B650" s="17">
        <v>409</v>
      </c>
      <c r="C650" s="17">
        <v>4</v>
      </c>
      <c r="D650" s="17">
        <v>21</v>
      </c>
      <c r="E650" s="17" t="s">
        <v>146</v>
      </c>
      <c r="F650" s="21" t="s">
        <v>91</v>
      </c>
      <c r="G650" s="41">
        <v>10.5</v>
      </c>
      <c r="H650" s="11">
        <v>13.394</v>
      </c>
      <c r="I650" s="39">
        <v>67.709093422413773</v>
      </c>
      <c r="J650" s="10">
        <v>0.8</v>
      </c>
      <c r="K650" s="10">
        <v>1.2</v>
      </c>
      <c r="L650" s="10">
        <v>0.2</v>
      </c>
      <c r="M650" s="10">
        <v>0</v>
      </c>
      <c r="N650" s="10">
        <v>1</v>
      </c>
      <c r="O650" s="11" t="s">
        <v>18</v>
      </c>
      <c r="P650" s="10" t="s">
        <v>18</v>
      </c>
    </row>
    <row r="651" spans="1:16" ht="15.75" customHeight="1" x14ac:dyDescent="0.2">
      <c r="A651" s="5" t="s">
        <v>38</v>
      </c>
      <c r="B651" s="17">
        <v>119</v>
      </c>
      <c r="C651" s="17">
        <v>1</v>
      </c>
      <c r="D651" s="17">
        <v>22</v>
      </c>
      <c r="E651" s="17" t="s">
        <v>131</v>
      </c>
      <c r="F651" s="21" t="s">
        <v>91</v>
      </c>
      <c r="G651" s="41">
        <v>14</v>
      </c>
      <c r="H651" s="11">
        <v>13.4031</v>
      </c>
      <c r="I651" s="39">
        <v>70.005381875000012</v>
      </c>
      <c r="J651" s="10">
        <v>1.3</v>
      </c>
      <c r="K651" s="10">
        <v>1.5</v>
      </c>
      <c r="L651" s="10">
        <v>0</v>
      </c>
      <c r="M651" s="10">
        <v>0</v>
      </c>
      <c r="N651" s="10">
        <v>3</v>
      </c>
      <c r="O651" s="11" t="s">
        <v>18</v>
      </c>
      <c r="P651" s="10" t="s">
        <v>18</v>
      </c>
    </row>
    <row r="652" spans="1:16" ht="15.75" customHeight="1" x14ac:dyDescent="0.2">
      <c r="A652" s="5" t="s">
        <v>38</v>
      </c>
      <c r="B652" s="17">
        <v>201</v>
      </c>
      <c r="C652" s="17">
        <v>2</v>
      </c>
      <c r="D652" s="17">
        <v>22</v>
      </c>
      <c r="E652" s="17" t="s">
        <v>131</v>
      </c>
      <c r="F652" s="21" t="s">
        <v>91</v>
      </c>
      <c r="G652" s="41">
        <v>14</v>
      </c>
      <c r="H652" s="11">
        <v>13.25</v>
      </c>
      <c r="I652" s="39">
        <v>73.974940732758625</v>
      </c>
      <c r="J652" s="10">
        <v>1.4</v>
      </c>
      <c r="K652" s="10">
        <v>2.5</v>
      </c>
      <c r="L652" s="10">
        <v>0</v>
      </c>
      <c r="M652" s="10">
        <v>0</v>
      </c>
      <c r="N652" s="10">
        <v>3</v>
      </c>
      <c r="O652" s="11" t="s">
        <v>18</v>
      </c>
      <c r="P652" s="10" t="s">
        <v>18</v>
      </c>
    </row>
    <row r="653" spans="1:16" ht="15.75" customHeight="1" x14ac:dyDescent="0.2">
      <c r="A653" s="5" t="s">
        <v>38</v>
      </c>
      <c r="B653" s="17">
        <v>303</v>
      </c>
      <c r="C653" s="17">
        <v>3</v>
      </c>
      <c r="D653" s="17">
        <v>22</v>
      </c>
      <c r="E653" s="17" t="s">
        <v>131</v>
      </c>
      <c r="F653" s="21" t="s">
        <v>91</v>
      </c>
      <c r="G653" s="41">
        <v>14</v>
      </c>
      <c r="H653" s="11">
        <v>13.7196</v>
      </c>
      <c r="I653" s="39">
        <v>62.324572560344834</v>
      </c>
      <c r="J653" s="10">
        <v>0.9</v>
      </c>
      <c r="K653" s="10">
        <v>0.7</v>
      </c>
      <c r="L653" s="10">
        <v>0</v>
      </c>
      <c r="M653" s="10">
        <v>0.2</v>
      </c>
      <c r="N653" s="10">
        <v>1</v>
      </c>
      <c r="O653" s="11" t="s">
        <v>18</v>
      </c>
      <c r="P653" s="10" t="s">
        <v>18</v>
      </c>
    </row>
    <row r="654" spans="1:16" ht="15.75" customHeight="1" x14ac:dyDescent="0.2">
      <c r="A654" s="5" t="s">
        <v>38</v>
      </c>
      <c r="B654" s="17">
        <v>406</v>
      </c>
      <c r="C654" s="17">
        <v>4</v>
      </c>
      <c r="D654" s="17">
        <v>22</v>
      </c>
      <c r="E654" s="17" t="s">
        <v>131</v>
      </c>
      <c r="F654" s="21" t="s">
        <v>91</v>
      </c>
      <c r="G654" s="41">
        <v>14</v>
      </c>
      <c r="H654" s="11">
        <v>13.177</v>
      </c>
      <c r="I654" s="39">
        <v>68.241006814655179</v>
      </c>
      <c r="J654" s="10">
        <v>0.9</v>
      </c>
      <c r="K654" s="10">
        <v>1.6</v>
      </c>
      <c r="L654" s="10">
        <v>0.1</v>
      </c>
      <c r="M654" s="10">
        <v>0.1</v>
      </c>
      <c r="N654" s="10">
        <v>0</v>
      </c>
      <c r="O654" s="11" t="s">
        <v>18</v>
      </c>
      <c r="P654" s="10" t="s">
        <v>18</v>
      </c>
    </row>
    <row r="655" spans="1:16" ht="15.75" customHeight="1" x14ac:dyDescent="0.2">
      <c r="A655" s="5" t="s">
        <v>38</v>
      </c>
      <c r="B655" s="17">
        <v>103</v>
      </c>
      <c r="C655" s="17">
        <v>1</v>
      </c>
      <c r="D655" s="17">
        <v>23</v>
      </c>
      <c r="E655" s="17" t="s">
        <v>175</v>
      </c>
      <c r="F655" s="21" t="s">
        <v>44</v>
      </c>
      <c r="G655" s="41">
        <v>2</v>
      </c>
      <c r="H655" s="11">
        <v>13.6585</v>
      </c>
      <c r="I655" s="39">
        <v>66.601674562499994</v>
      </c>
      <c r="J655" s="10">
        <v>1.2</v>
      </c>
      <c r="K655" s="10">
        <v>1.7</v>
      </c>
      <c r="L655" s="10">
        <v>0.1</v>
      </c>
      <c r="M655" s="10">
        <v>0.1</v>
      </c>
      <c r="N655" s="10">
        <v>1</v>
      </c>
      <c r="O655" s="11" t="s">
        <v>18</v>
      </c>
      <c r="P655" s="10" t="s">
        <v>18</v>
      </c>
    </row>
    <row r="656" spans="1:16" ht="15.75" customHeight="1" x14ac:dyDescent="0.2">
      <c r="A656" s="5" t="s">
        <v>38</v>
      </c>
      <c r="B656" s="17">
        <v>207</v>
      </c>
      <c r="C656" s="17">
        <v>2</v>
      </c>
      <c r="D656" s="17">
        <v>23</v>
      </c>
      <c r="E656" s="17" t="s">
        <v>175</v>
      </c>
      <c r="F656" s="21" t="s">
        <v>44</v>
      </c>
      <c r="G656" s="41">
        <v>2</v>
      </c>
      <c r="H656" s="11">
        <v>13.5342</v>
      </c>
      <c r="I656" s="39">
        <v>68.230833635344837</v>
      </c>
      <c r="J656" s="10">
        <v>0.4</v>
      </c>
      <c r="K656" s="10">
        <v>1.8</v>
      </c>
      <c r="L656" s="10">
        <v>0</v>
      </c>
      <c r="M656" s="10">
        <v>0</v>
      </c>
      <c r="N656" s="10">
        <v>0</v>
      </c>
      <c r="O656" s="11" t="s">
        <v>18</v>
      </c>
      <c r="P656" s="10" t="s">
        <v>18</v>
      </c>
    </row>
    <row r="657" spans="1:16" ht="15.75" customHeight="1" x14ac:dyDescent="0.2">
      <c r="A657" s="5" t="s">
        <v>38</v>
      </c>
      <c r="B657" s="17">
        <v>310</v>
      </c>
      <c r="C657" s="17">
        <v>3</v>
      </c>
      <c r="D657" s="17">
        <v>23</v>
      </c>
      <c r="E657" s="17" t="s">
        <v>175</v>
      </c>
      <c r="F657" s="21" t="s">
        <v>44</v>
      </c>
      <c r="G657" s="41">
        <v>2</v>
      </c>
      <c r="H657" s="11">
        <v>13.26</v>
      </c>
      <c r="I657" s="39">
        <v>64.194703706896547</v>
      </c>
      <c r="J657" s="10">
        <v>0.6</v>
      </c>
      <c r="K657" s="10">
        <v>1</v>
      </c>
      <c r="L657" s="10">
        <v>0.2</v>
      </c>
      <c r="M657" s="10">
        <v>0.1</v>
      </c>
      <c r="N657" s="10">
        <v>1</v>
      </c>
      <c r="O657" s="11" t="s">
        <v>18</v>
      </c>
      <c r="P657" s="10" t="s">
        <v>18</v>
      </c>
    </row>
    <row r="658" spans="1:16" ht="15.75" customHeight="1" x14ac:dyDescent="0.2">
      <c r="A658" s="5" t="s">
        <v>38</v>
      </c>
      <c r="B658" s="17">
        <v>416</v>
      </c>
      <c r="C658" s="17">
        <v>4</v>
      </c>
      <c r="D658" s="17">
        <v>23</v>
      </c>
      <c r="E658" s="17" t="s">
        <v>175</v>
      </c>
      <c r="F658" s="21" t="s">
        <v>44</v>
      </c>
      <c r="G658" s="41">
        <v>2</v>
      </c>
      <c r="H658" s="11">
        <v>13.012</v>
      </c>
      <c r="I658" s="39">
        <v>64.242137793103453</v>
      </c>
      <c r="J658" s="10">
        <v>0.7</v>
      </c>
      <c r="K658" s="10">
        <v>1.3</v>
      </c>
      <c r="L658" s="10">
        <v>0.1</v>
      </c>
      <c r="M658" s="10">
        <v>0.1</v>
      </c>
      <c r="N658" s="10">
        <v>0</v>
      </c>
      <c r="O658" s="11" t="s">
        <v>18</v>
      </c>
      <c r="P658" s="10" t="s">
        <v>18</v>
      </c>
    </row>
    <row r="659" spans="1:16" ht="15.75" customHeight="1" x14ac:dyDescent="0.2">
      <c r="A659" s="5" t="s">
        <v>38</v>
      </c>
      <c r="B659" s="17">
        <v>104</v>
      </c>
      <c r="C659" s="17">
        <v>1</v>
      </c>
      <c r="D659" s="17">
        <v>24</v>
      </c>
      <c r="E659" s="17" t="s">
        <v>176</v>
      </c>
      <c r="F659" s="21" t="s">
        <v>44</v>
      </c>
      <c r="G659" s="41">
        <v>4</v>
      </c>
      <c r="H659" s="11">
        <v>13.6286</v>
      </c>
      <c r="I659" s="39">
        <v>67.84101179482758</v>
      </c>
      <c r="J659" s="10">
        <v>0.4</v>
      </c>
      <c r="K659" s="10">
        <v>1</v>
      </c>
      <c r="L659" s="10">
        <v>0</v>
      </c>
      <c r="M659" s="10">
        <v>0.2</v>
      </c>
      <c r="N659" s="10">
        <v>8</v>
      </c>
      <c r="O659" s="11" t="s">
        <v>18</v>
      </c>
      <c r="P659" s="10" t="s">
        <v>18</v>
      </c>
    </row>
    <row r="660" spans="1:16" ht="15.75" customHeight="1" x14ac:dyDescent="0.2">
      <c r="A660" s="5" t="s">
        <v>38</v>
      </c>
      <c r="B660" s="17">
        <v>222</v>
      </c>
      <c r="C660" s="17">
        <v>2</v>
      </c>
      <c r="D660" s="17">
        <v>24</v>
      </c>
      <c r="E660" s="17" t="s">
        <v>176</v>
      </c>
      <c r="F660" s="21" t="s">
        <v>44</v>
      </c>
      <c r="G660" s="41">
        <v>4</v>
      </c>
      <c r="H660" s="11">
        <v>12.964</v>
      </c>
      <c r="I660" s="39">
        <v>66.638062965517236</v>
      </c>
      <c r="J660" s="10">
        <v>0.4</v>
      </c>
      <c r="K660" s="10">
        <v>1.2</v>
      </c>
      <c r="L660" s="10">
        <v>0.2</v>
      </c>
      <c r="M660" s="10">
        <v>0.1</v>
      </c>
      <c r="N660" s="10">
        <v>0</v>
      </c>
      <c r="O660" s="11" t="s">
        <v>18</v>
      </c>
      <c r="P660" s="10" t="s">
        <v>18</v>
      </c>
    </row>
    <row r="661" spans="1:16" ht="15.75" customHeight="1" x14ac:dyDescent="0.2">
      <c r="A661" s="5" t="s">
        <v>38</v>
      </c>
      <c r="B661" s="17">
        <v>322</v>
      </c>
      <c r="C661" s="17">
        <v>3</v>
      </c>
      <c r="D661" s="17">
        <v>24</v>
      </c>
      <c r="E661" s="17" t="s">
        <v>176</v>
      </c>
      <c r="F661" s="21" t="s">
        <v>44</v>
      </c>
      <c r="G661" s="41">
        <v>4</v>
      </c>
      <c r="H661" s="11">
        <v>13.3544</v>
      </c>
      <c r="I661" s="39">
        <v>65.706495648275862</v>
      </c>
      <c r="J661" s="10">
        <v>0.8</v>
      </c>
      <c r="K661" s="10">
        <v>0.9</v>
      </c>
      <c r="L661" s="10">
        <v>0.1</v>
      </c>
      <c r="M661" s="10">
        <v>0.1</v>
      </c>
      <c r="N661" s="10">
        <v>0</v>
      </c>
      <c r="O661" s="11" t="s">
        <v>18</v>
      </c>
      <c r="P661" s="10" t="s">
        <v>18</v>
      </c>
    </row>
    <row r="662" spans="1:16" ht="15.75" customHeight="1" x14ac:dyDescent="0.2">
      <c r="A662" s="5" t="s">
        <v>38</v>
      </c>
      <c r="B662" s="17">
        <v>410</v>
      </c>
      <c r="C662" s="17">
        <v>4</v>
      </c>
      <c r="D662" s="17">
        <v>24</v>
      </c>
      <c r="E662" s="17" t="s">
        <v>176</v>
      </c>
      <c r="F662" s="21" t="s">
        <v>44</v>
      </c>
      <c r="G662" s="41">
        <v>4</v>
      </c>
      <c r="H662" s="11">
        <v>13.353</v>
      </c>
      <c r="I662" s="39">
        <v>67.244047655172437</v>
      </c>
      <c r="J662" s="10">
        <v>1.2</v>
      </c>
      <c r="K662" s="10">
        <v>0.9</v>
      </c>
      <c r="L662" s="10">
        <v>0.2</v>
      </c>
      <c r="M662" s="10">
        <v>0.1</v>
      </c>
      <c r="N662" s="10">
        <v>0</v>
      </c>
      <c r="O662" s="11" t="s">
        <v>18</v>
      </c>
      <c r="P662" s="10" t="s">
        <v>18</v>
      </c>
    </row>
    <row r="663" spans="1:16" ht="15.75" customHeight="1" x14ac:dyDescent="0.2">
      <c r="A663" s="5" t="s">
        <v>38</v>
      </c>
      <c r="B663" s="17">
        <v>106</v>
      </c>
      <c r="C663" s="17">
        <v>1</v>
      </c>
      <c r="D663" s="17">
        <v>25</v>
      </c>
      <c r="E663" s="17" t="s">
        <v>177</v>
      </c>
      <c r="F663" s="21" t="s">
        <v>44</v>
      </c>
      <c r="G663" s="41" t="s">
        <v>158</v>
      </c>
      <c r="H663" s="11">
        <v>13.246</v>
      </c>
      <c r="I663" s="39">
        <v>68.865474775862069</v>
      </c>
      <c r="J663" s="10">
        <v>0.5</v>
      </c>
      <c r="K663" s="10">
        <v>0.5</v>
      </c>
      <c r="L663" s="10">
        <v>0.2</v>
      </c>
      <c r="M663" s="10">
        <v>0</v>
      </c>
      <c r="N663" s="10">
        <v>0</v>
      </c>
      <c r="O663" s="11" t="s">
        <v>18</v>
      </c>
      <c r="P663" s="10" t="s">
        <v>18</v>
      </c>
    </row>
    <row r="664" spans="1:16" ht="15.75" customHeight="1" x14ac:dyDescent="0.2">
      <c r="A664" s="5" t="s">
        <v>38</v>
      </c>
      <c r="B664" s="17">
        <v>225</v>
      </c>
      <c r="C664" s="17">
        <v>2</v>
      </c>
      <c r="D664" s="17">
        <v>25</v>
      </c>
      <c r="E664" s="17" t="s">
        <v>177</v>
      </c>
      <c r="F664" s="21" t="s">
        <v>44</v>
      </c>
      <c r="G664" s="41" t="s">
        <v>158</v>
      </c>
      <c r="H664" s="11">
        <v>13.071</v>
      </c>
      <c r="I664" s="39">
        <v>66.918843465517241</v>
      </c>
      <c r="J664" s="10">
        <v>0.8</v>
      </c>
      <c r="K664" s="10">
        <v>2.1</v>
      </c>
      <c r="L664" s="10">
        <v>0.3</v>
      </c>
      <c r="M664" s="10">
        <v>0.1</v>
      </c>
      <c r="N664" s="10">
        <v>2</v>
      </c>
      <c r="O664" s="11" t="s">
        <v>18</v>
      </c>
      <c r="P664" s="10" t="s">
        <v>18</v>
      </c>
    </row>
    <row r="665" spans="1:16" ht="15.75" customHeight="1" x14ac:dyDescent="0.2">
      <c r="A665" s="5" t="s">
        <v>38</v>
      </c>
      <c r="B665" s="17">
        <v>321</v>
      </c>
      <c r="C665" s="17">
        <v>3</v>
      </c>
      <c r="D665" s="17">
        <v>25</v>
      </c>
      <c r="E665" s="17" t="s">
        <v>177</v>
      </c>
      <c r="F665" s="21" t="s">
        <v>44</v>
      </c>
      <c r="G665" s="41" t="s">
        <v>158</v>
      </c>
      <c r="H665" s="11">
        <v>13.225999999999999</v>
      </c>
      <c r="I665" s="39">
        <v>67.252094155172401</v>
      </c>
      <c r="J665" s="10">
        <v>1.7</v>
      </c>
      <c r="K665" s="10">
        <v>0.7</v>
      </c>
      <c r="L665" s="10">
        <v>0.1</v>
      </c>
      <c r="M665" s="10">
        <v>0</v>
      </c>
      <c r="N665" s="10">
        <v>1</v>
      </c>
      <c r="O665" s="11" t="s">
        <v>18</v>
      </c>
      <c r="P665" s="10" t="s">
        <v>18</v>
      </c>
    </row>
    <row r="666" spans="1:16" ht="15.75" customHeight="1" x14ac:dyDescent="0.2">
      <c r="A666" s="5" t="s">
        <v>38</v>
      </c>
      <c r="B666" s="17">
        <v>422</v>
      </c>
      <c r="C666" s="17">
        <v>4</v>
      </c>
      <c r="D666" s="17">
        <v>25</v>
      </c>
      <c r="E666" s="17" t="s">
        <v>177</v>
      </c>
      <c r="F666" s="21" t="s">
        <v>44</v>
      </c>
      <c r="G666" s="41" t="s">
        <v>158</v>
      </c>
      <c r="H666" s="11">
        <v>13.163</v>
      </c>
      <c r="I666" s="39">
        <v>69.520130150862073</v>
      </c>
      <c r="J666" s="10">
        <v>0.5</v>
      </c>
      <c r="K666" s="10">
        <v>0.5</v>
      </c>
      <c r="L666" s="10">
        <v>0.4</v>
      </c>
      <c r="M666" s="10">
        <v>0.1</v>
      </c>
      <c r="N666" s="10">
        <v>0</v>
      </c>
      <c r="O666" s="11" t="s">
        <v>18</v>
      </c>
      <c r="P666" s="10" t="s">
        <v>18</v>
      </c>
    </row>
    <row r="667" spans="1:16" ht="15.75" customHeight="1" x14ac:dyDescent="0.2"/>
    <row r="668" spans="1:16" ht="15.75" customHeight="1" x14ac:dyDescent="0.2"/>
    <row r="669" spans="1:16" ht="15.75" customHeight="1" x14ac:dyDescent="0.2"/>
    <row r="670" spans="1:16" ht="15.75" customHeight="1" x14ac:dyDescent="0.2"/>
    <row r="671" spans="1:16" ht="15.75" customHeight="1" x14ac:dyDescent="0.2"/>
    <row r="672" spans="1:16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2">
    <mergeCell ref="G1:G2"/>
    <mergeCell ref="N1:N2"/>
  </mergeCells>
  <pageMargins left="0.75" right="0.75" top="1" bottom="1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1000"/>
  <sheetViews>
    <sheetView workbookViewId="0"/>
  </sheetViews>
  <sheetFormatPr baseColWidth="10" defaultColWidth="11.1640625" defaultRowHeight="15" customHeight="1" x14ac:dyDescent="0.2"/>
  <sheetData>
    <row r="1" spans="1:26" ht="15" customHeight="1" x14ac:dyDescent="0.25">
      <c r="A1" s="43" t="s">
        <v>181</v>
      </c>
      <c r="B1" s="44"/>
      <c r="C1" s="44"/>
      <c r="D1" s="45"/>
      <c r="E1" s="46"/>
      <c r="F1" s="46"/>
      <c r="G1" s="46"/>
      <c r="H1" s="47"/>
      <c r="I1" s="47"/>
      <c r="J1" s="46"/>
      <c r="K1" s="48"/>
      <c r="L1" s="48"/>
      <c r="M1" s="48"/>
      <c r="N1" s="46"/>
      <c r="O1" s="48"/>
      <c r="P1" s="47"/>
      <c r="Q1" s="48"/>
      <c r="R1" s="5"/>
      <c r="S1" s="5"/>
      <c r="T1" s="5"/>
      <c r="U1" s="5"/>
      <c r="V1" s="5"/>
      <c r="W1" s="5"/>
      <c r="X1" s="5"/>
      <c r="Y1" s="5"/>
      <c r="Z1" s="5"/>
    </row>
    <row r="2" spans="1:26" ht="34" x14ac:dyDescent="0.2">
      <c r="A2" s="49" t="s">
        <v>2</v>
      </c>
      <c r="B2" s="50" t="s">
        <v>3</v>
      </c>
      <c r="C2" s="50" t="s">
        <v>4</v>
      </c>
      <c r="D2" s="50" t="s">
        <v>5</v>
      </c>
      <c r="E2" s="49" t="s">
        <v>6</v>
      </c>
      <c r="F2" s="49" t="s">
        <v>182</v>
      </c>
      <c r="G2" s="49" t="s">
        <v>183</v>
      </c>
      <c r="H2" s="51" t="s">
        <v>9</v>
      </c>
      <c r="I2" s="51" t="s">
        <v>10</v>
      </c>
      <c r="J2" s="51" t="s">
        <v>11</v>
      </c>
      <c r="K2" s="50" t="s">
        <v>152</v>
      </c>
      <c r="L2" s="50" t="s">
        <v>153</v>
      </c>
      <c r="M2" s="50" t="s">
        <v>184</v>
      </c>
      <c r="N2" s="50" t="s">
        <v>14</v>
      </c>
      <c r="O2" s="50" t="s">
        <v>151</v>
      </c>
      <c r="P2" s="52" t="s">
        <v>185</v>
      </c>
      <c r="Q2" s="50" t="s">
        <v>186</v>
      </c>
      <c r="R2" s="5"/>
      <c r="S2" s="5"/>
      <c r="T2" s="5"/>
      <c r="U2" s="5"/>
      <c r="V2" s="5"/>
      <c r="W2" s="5"/>
      <c r="X2" s="5"/>
      <c r="Y2" s="5"/>
      <c r="Z2" s="5"/>
    </row>
    <row r="3" spans="1:26" ht="16" x14ac:dyDescent="0.2">
      <c r="A3" s="37" t="s">
        <v>41</v>
      </c>
      <c r="B3" s="10">
        <v>118</v>
      </c>
      <c r="C3" s="10">
        <v>1</v>
      </c>
      <c r="D3" s="10">
        <v>1</v>
      </c>
      <c r="E3" s="5" t="s">
        <v>99</v>
      </c>
      <c r="F3" s="5" t="s">
        <v>29</v>
      </c>
      <c r="G3" s="5" t="s">
        <v>29</v>
      </c>
      <c r="H3" s="53">
        <v>11.5207</v>
      </c>
      <c r="I3" s="53">
        <v>71.344347313590262</v>
      </c>
      <c r="J3" s="53">
        <v>66.873065015479881</v>
      </c>
      <c r="K3" s="54">
        <v>1.9</v>
      </c>
      <c r="L3" s="54">
        <v>0.1</v>
      </c>
      <c r="M3" s="54">
        <v>0</v>
      </c>
      <c r="N3" s="54">
        <v>0</v>
      </c>
      <c r="O3" s="54">
        <v>0.33333333333333331</v>
      </c>
      <c r="P3" s="12" t="s">
        <v>18</v>
      </c>
      <c r="Q3" s="12">
        <v>0</v>
      </c>
      <c r="R3" s="5"/>
      <c r="S3" s="5"/>
      <c r="T3" s="5"/>
      <c r="U3" s="5"/>
      <c r="V3" s="5"/>
      <c r="W3" s="5"/>
      <c r="X3" s="5"/>
      <c r="Y3" s="5"/>
      <c r="Z3" s="5"/>
    </row>
    <row r="4" spans="1:26" ht="16" x14ac:dyDescent="0.2">
      <c r="A4" s="37" t="s">
        <v>41</v>
      </c>
      <c r="B4" s="10">
        <v>209</v>
      </c>
      <c r="C4" s="10">
        <v>2</v>
      </c>
      <c r="D4" s="10">
        <v>1</v>
      </c>
      <c r="E4" s="5" t="s">
        <v>99</v>
      </c>
      <c r="F4" s="5" t="s">
        <v>29</v>
      </c>
      <c r="G4" s="5" t="s">
        <v>29</v>
      </c>
      <c r="H4" s="53">
        <v>12.3286</v>
      </c>
      <c r="I4" s="53">
        <v>71.381472960649091</v>
      </c>
      <c r="J4" s="53">
        <v>56.066291432145093</v>
      </c>
      <c r="K4" s="54">
        <v>1.1000000000000001</v>
      </c>
      <c r="L4" s="54">
        <v>0.7</v>
      </c>
      <c r="M4" s="54">
        <v>0</v>
      </c>
      <c r="N4" s="54">
        <v>0</v>
      </c>
      <c r="O4" s="54">
        <v>0</v>
      </c>
      <c r="P4" s="12" t="s">
        <v>18</v>
      </c>
      <c r="Q4" s="12">
        <v>27.777777780000001</v>
      </c>
      <c r="R4" s="5"/>
      <c r="S4" s="5"/>
      <c r="T4" s="5"/>
      <c r="U4" s="5"/>
      <c r="V4" s="5"/>
      <c r="W4" s="5"/>
      <c r="X4" s="5"/>
      <c r="Y4" s="5"/>
      <c r="Z4" s="5"/>
    </row>
    <row r="5" spans="1:26" ht="16" x14ac:dyDescent="0.2">
      <c r="A5" s="37" t="s">
        <v>41</v>
      </c>
      <c r="B5" s="10">
        <v>315</v>
      </c>
      <c r="C5" s="10">
        <v>3</v>
      </c>
      <c r="D5" s="10">
        <v>1</v>
      </c>
      <c r="E5" s="5" t="s">
        <v>99</v>
      </c>
      <c r="F5" s="5" t="s">
        <v>29</v>
      </c>
      <c r="G5" s="5" t="s">
        <v>29</v>
      </c>
      <c r="H5" s="53">
        <v>11.9572</v>
      </c>
      <c r="I5" s="53">
        <v>74.622672324543601</v>
      </c>
      <c r="J5" s="53">
        <v>63.273809523809518</v>
      </c>
      <c r="K5" s="54">
        <v>4</v>
      </c>
      <c r="L5" s="54">
        <v>0.1</v>
      </c>
      <c r="M5" s="54">
        <v>0</v>
      </c>
      <c r="N5" s="54">
        <v>0</v>
      </c>
      <c r="O5" s="54">
        <v>2.6666666666666665</v>
      </c>
      <c r="P5" s="12" t="s">
        <v>18</v>
      </c>
      <c r="Q5" s="12">
        <v>14.28571429</v>
      </c>
      <c r="R5" s="5"/>
      <c r="S5" s="5"/>
      <c r="T5" s="5"/>
      <c r="U5" s="5"/>
      <c r="V5" s="5"/>
      <c r="W5" s="5"/>
      <c r="X5" s="5"/>
      <c r="Y5" s="5"/>
      <c r="Z5" s="5"/>
    </row>
    <row r="6" spans="1:26" ht="16" x14ac:dyDescent="0.2">
      <c r="A6" s="37" t="s">
        <v>41</v>
      </c>
      <c r="B6" s="10">
        <v>407</v>
      </c>
      <c r="C6" s="10">
        <v>4</v>
      </c>
      <c r="D6" s="10">
        <v>1</v>
      </c>
      <c r="E6" s="5" t="s">
        <v>99</v>
      </c>
      <c r="F6" s="5" t="s">
        <v>29</v>
      </c>
      <c r="G6" s="5" t="s">
        <v>29</v>
      </c>
      <c r="H6" s="53">
        <v>12.445500000000001</v>
      </c>
      <c r="I6" s="53">
        <v>71.744726512508478</v>
      </c>
      <c r="J6" s="53">
        <v>75</v>
      </c>
      <c r="K6" s="54">
        <v>0.7</v>
      </c>
      <c r="L6" s="54">
        <v>0.4</v>
      </c>
      <c r="M6" s="54">
        <v>0</v>
      </c>
      <c r="N6" s="54">
        <v>0</v>
      </c>
      <c r="O6" s="54">
        <v>0</v>
      </c>
      <c r="P6" s="12" t="s">
        <v>18</v>
      </c>
      <c r="Q6" s="12">
        <v>10.52631579</v>
      </c>
      <c r="R6" s="5"/>
      <c r="S6" s="5"/>
      <c r="T6" s="5"/>
      <c r="U6" s="5"/>
      <c r="V6" s="5"/>
      <c r="W6" s="5"/>
      <c r="X6" s="5"/>
      <c r="Y6" s="5"/>
      <c r="Z6" s="5"/>
    </row>
    <row r="7" spans="1:26" ht="17" x14ac:dyDescent="0.2">
      <c r="A7" s="37" t="s">
        <v>41</v>
      </c>
      <c r="B7" s="10">
        <v>105</v>
      </c>
      <c r="C7" s="10">
        <v>1</v>
      </c>
      <c r="D7" s="10">
        <v>2</v>
      </c>
      <c r="E7" s="55" t="s">
        <v>133</v>
      </c>
      <c r="F7" s="5" t="s">
        <v>45</v>
      </c>
      <c r="G7" s="5">
        <v>6</v>
      </c>
      <c r="H7" s="53">
        <v>12.3475</v>
      </c>
      <c r="I7" s="53">
        <v>75.209756470588232</v>
      </c>
      <c r="J7" s="53">
        <v>64.015151515151516</v>
      </c>
      <c r="K7" s="54">
        <v>0.4</v>
      </c>
      <c r="L7" s="54">
        <v>0.5</v>
      </c>
      <c r="M7" s="54">
        <v>0</v>
      </c>
      <c r="N7" s="54">
        <v>0</v>
      </c>
      <c r="O7" s="54">
        <v>0</v>
      </c>
      <c r="P7" s="12" t="s">
        <v>18</v>
      </c>
      <c r="Q7" s="12">
        <v>4.5454545450000001</v>
      </c>
      <c r="R7" s="5"/>
      <c r="S7" s="5"/>
      <c r="T7" s="5"/>
      <c r="U7" s="5"/>
      <c r="V7" s="5"/>
      <c r="W7" s="5"/>
      <c r="X7" s="5"/>
      <c r="Y7" s="5"/>
      <c r="Z7" s="5"/>
    </row>
    <row r="8" spans="1:26" ht="17" x14ac:dyDescent="0.2">
      <c r="A8" s="37" t="s">
        <v>41</v>
      </c>
      <c r="B8" s="10">
        <v>219</v>
      </c>
      <c r="C8" s="10">
        <v>2</v>
      </c>
      <c r="D8" s="10">
        <v>2</v>
      </c>
      <c r="E8" s="55" t="s">
        <v>133</v>
      </c>
      <c r="F8" s="5" t="s">
        <v>45</v>
      </c>
      <c r="G8" s="5">
        <v>6</v>
      </c>
      <c r="H8" s="53">
        <v>11.615</v>
      </c>
      <c r="I8" s="53">
        <v>75.201949966193382</v>
      </c>
      <c r="J8" s="53">
        <v>61.569767441860463</v>
      </c>
      <c r="K8" s="54">
        <v>2.8</v>
      </c>
      <c r="L8" s="54">
        <v>0.3</v>
      </c>
      <c r="M8" s="54">
        <v>0</v>
      </c>
      <c r="N8" s="54">
        <v>0</v>
      </c>
      <c r="O8" s="54">
        <v>0</v>
      </c>
      <c r="P8" s="12" t="s">
        <v>18</v>
      </c>
      <c r="Q8" s="12">
        <v>22.727272729999999</v>
      </c>
      <c r="R8" s="5"/>
      <c r="S8" s="5"/>
      <c r="T8" s="5"/>
      <c r="U8" s="5"/>
      <c r="V8" s="5"/>
      <c r="W8" s="5"/>
      <c r="X8" s="5"/>
      <c r="Y8" s="5"/>
      <c r="Z8" s="5"/>
    </row>
    <row r="9" spans="1:26" ht="17" x14ac:dyDescent="0.2">
      <c r="A9" s="37" t="s">
        <v>41</v>
      </c>
      <c r="B9" s="10">
        <v>318</v>
      </c>
      <c r="C9" s="10">
        <v>3</v>
      </c>
      <c r="D9" s="10">
        <v>2</v>
      </c>
      <c r="E9" s="55" t="s">
        <v>133</v>
      </c>
      <c r="F9" s="5" t="s">
        <v>45</v>
      </c>
      <c r="G9" s="5">
        <v>6</v>
      </c>
      <c r="H9" s="53">
        <v>11.423</v>
      </c>
      <c r="I9" s="53">
        <v>72.234753114266383</v>
      </c>
      <c r="J9" s="53">
        <v>69.512195121951223</v>
      </c>
      <c r="K9" s="54">
        <v>4.3</v>
      </c>
      <c r="L9" s="54">
        <v>0.6</v>
      </c>
      <c r="M9" s="54">
        <v>0</v>
      </c>
      <c r="N9" s="54">
        <v>0</v>
      </c>
      <c r="O9" s="54">
        <v>5</v>
      </c>
      <c r="P9" s="12" t="s">
        <v>18</v>
      </c>
      <c r="Q9" s="12">
        <v>8</v>
      </c>
      <c r="R9" s="5"/>
      <c r="S9" s="5"/>
      <c r="T9" s="5"/>
      <c r="U9" s="5"/>
      <c r="V9" s="5"/>
      <c r="W9" s="5"/>
      <c r="X9" s="5"/>
      <c r="Y9" s="5"/>
      <c r="Z9" s="5"/>
    </row>
    <row r="10" spans="1:26" ht="17" x14ac:dyDescent="0.2">
      <c r="A10" s="37" t="s">
        <v>41</v>
      </c>
      <c r="B10" s="10">
        <v>405</v>
      </c>
      <c r="C10" s="10">
        <v>4</v>
      </c>
      <c r="D10" s="10">
        <v>2</v>
      </c>
      <c r="E10" s="55" t="s">
        <v>133</v>
      </c>
      <c r="F10" s="5" t="s">
        <v>45</v>
      </c>
      <c r="G10" s="5">
        <v>6</v>
      </c>
      <c r="H10" s="53">
        <v>12.350300000000001</v>
      </c>
      <c r="I10" s="53" t="s">
        <v>18</v>
      </c>
      <c r="J10" s="53">
        <v>65.773809523809518</v>
      </c>
      <c r="K10" s="54">
        <v>1.8</v>
      </c>
      <c r="L10" s="54">
        <v>0.1</v>
      </c>
      <c r="M10" s="54">
        <v>0</v>
      </c>
      <c r="N10" s="54">
        <v>0</v>
      </c>
      <c r="O10" s="54">
        <v>0</v>
      </c>
      <c r="P10" s="12" t="s">
        <v>18</v>
      </c>
      <c r="Q10" s="12">
        <v>7.692307692</v>
      </c>
      <c r="R10" s="5"/>
      <c r="S10" s="5"/>
      <c r="T10" s="5"/>
      <c r="U10" s="5"/>
      <c r="V10" s="5"/>
      <c r="W10" s="5"/>
      <c r="X10" s="5"/>
      <c r="Y10" s="5"/>
      <c r="Z10" s="5"/>
    </row>
    <row r="11" spans="1:26" ht="17" x14ac:dyDescent="0.2">
      <c r="A11" s="37" t="s">
        <v>41</v>
      </c>
      <c r="B11" s="10">
        <v>102</v>
      </c>
      <c r="C11" s="10">
        <v>1</v>
      </c>
      <c r="D11" s="10">
        <v>3</v>
      </c>
      <c r="E11" s="55" t="s">
        <v>133</v>
      </c>
      <c r="F11" s="5" t="s">
        <v>45</v>
      </c>
      <c r="G11" s="5">
        <v>9</v>
      </c>
      <c r="H11" s="53">
        <v>12.4194</v>
      </c>
      <c r="I11" s="53">
        <v>82.54249489655173</v>
      </c>
      <c r="J11" s="53">
        <v>58.645096056622847</v>
      </c>
      <c r="K11" s="54">
        <v>0.2</v>
      </c>
      <c r="L11" s="54">
        <v>0.2</v>
      </c>
      <c r="M11" s="54">
        <v>0</v>
      </c>
      <c r="N11" s="54">
        <v>0</v>
      </c>
      <c r="O11" s="54">
        <v>0</v>
      </c>
      <c r="P11" s="12" t="s">
        <v>18</v>
      </c>
      <c r="Q11" s="12">
        <v>48.275862070000002</v>
      </c>
      <c r="R11" s="5"/>
      <c r="S11" s="5"/>
      <c r="T11" s="5"/>
      <c r="U11" s="5"/>
      <c r="V11" s="5"/>
      <c r="W11" s="5"/>
      <c r="X11" s="5"/>
      <c r="Y11" s="5"/>
      <c r="Z11" s="5"/>
    </row>
    <row r="12" spans="1:26" ht="17" x14ac:dyDescent="0.2">
      <c r="A12" s="37" t="s">
        <v>41</v>
      </c>
      <c r="B12" s="10">
        <v>218</v>
      </c>
      <c r="C12" s="10">
        <v>2</v>
      </c>
      <c r="D12" s="10">
        <v>3</v>
      </c>
      <c r="E12" s="55" t="s">
        <v>133</v>
      </c>
      <c r="F12" s="5" t="s">
        <v>45</v>
      </c>
      <c r="G12" s="5">
        <v>9</v>
      </c>
      <c r="H12" s="53">
        <v>11.5396</v>
      </c>
      <c r="I12" s="53">
        <v>79.376790893306278</v>
      </c>
      <c r="J12" s="53">
        <v>57.781649245063882</v>
      </c>
      <c r="K12" s="54">
        <v>1.7</v>
      </c>
      <c r="L12" s="54">
        <v>0.1</v>
      </c>
      <c r="M12" s="54">
        <v>0</v>
      </c>
      <c r="N12" s="54">
        <v>0</v>
      </c>
      <c r="O12" s="54">
        <v>0</v>
      </c>
      <c r="P12" s="12" t="s">
        <v>18</v>
      </c>
      <c r="Q12" s="12">
        <v>17.391304349999999</v>
      </c>
      <c r="R12" s="5"/>
      <c r="S12" s="5"/>
      <c r="T12" s="5"/>
      <c r="U12" s="5"/>
      <c r="V12" s="5"/>
      <c r="W12" s="5"/>
      <c r="X12" s="5"/>
      <c r="Y12" s="5"/>
      <c r="Z12" s="5"/>
    </row>
    <row r="13" spans="1:26" ht="17" x14ac:dyDescent="0.2">
      <c r="A13" s="37" t="s">
        <v>41</v>
      </c>
      <c r="B13" s="10">
        <v>306</v>
      </c>
      <c r="C13" s="10">
        <v>3</v>
      </c>
      <c r="D13" s="10">
        <v>3</v>
      </c>
      <c r="E13" s="55" t="s">
        <v>133</v>
      </c>
      <c r="F13" s="5" t="s">
        <v>45</v>
      </c>
      <c r="G13" s="5">
        <v>9</v>
      </c>
      <c r="H13" s="53">
        <v>12.121499999999999</v>
      </c>
      <c r="I13" s="53">
        <v>72.01022162001351</v>
      </c>
      <c r="J13" s="53">
        <v>75.595238095238102</v>
      </c>
      <c r="K13" s="54">
        <v>2.1</v>
      </c>
      <c r="L13" s="54">
        <v>0</v>
      </c>
      <c r="M13" s="54">
        <v>0</v>
      </c>
      <c r="N13" s="54">
        <v>0</v>
      </c>
      <c r="O13" s="54">
        <v>0</v>
      </c>
      <c r="P13" s="12" t="s">
        <v>18</v>
      </c>
      <c r="Q13" s="12">
        <v>10.52631579</v>
      </c>
      <c r="R13" s="5"/>
      <c r="S13" s="5"/>
      <c r="T13" s="5"/>
      <c r="U13" s="5"/>
      <c r="V13" s="5"/>
      <c r="W13" s="5"/>
      <c r="X13" s="5"/>
      <c r="Y13" s="5"/>
      <c r="Z13" s="5"/>
    </row>
    <row r="14" spans="1:26" ht="17" x14ac:dyDescent="0.2">
      <c r="A14" s="37" t="s">
        <v>41</v>
      </c>
      <c r="B14" s="10">
        <v>402</v>
      </c>
      <c r="C14" s="10">
        <v>4</v>
      </c>
      <c r="D14" s="10">
        <v>3</v>
      </c>
      <c r="E14" s="55" t="s">
        <v>133</v>
      </c>
      <c r="F14" s="5" t="s">
        <v>45</v>
      </c>
      <c r="G14" s="5">
        <v>9</v>
      </c>
      <c r="H14" s="53">
        <v>12.1889</v>
      </c>
      <c r="I14" s="53">
        <v>82.357431033400943</v>
      </c>
      <c r="J14" s="53">
        <v>55.079365079365076</v>
      </c>
      <c r="K14" s="54">
        <v>0.9</v>
      </c>
      <c r="L14" s="54">
        <v>0.2</v>
      </c>
      <c r="M14" s="54">
        <v>0</v>
      </c>
      <c r="N14" s="54">
        <v>0</v>
      </c>
      <c r="O14" s="54">
        <v>0</v>
      </c>
      <c r="P14" s="12" t="s">
        <v>18</v>
      </c>
      <c r="Q14" s="12">
        <v>22.222222219999999</v>
      </c>
      <c r="R14" s="5"/>
      <c r="S14" s="5"/>
      <c r="T14" s="5"/>
      <c r="U14" s="5"/>
      <c r="V14" s="5"/>
      <c r="W14" s="5"/>
      <c r="X14" s="5"/>
      <c r="Y14" s="5"/>
      <c r="Z14" s="5"/>
    </row>
    <row r="15" spans="1:26" ht="17" x14ac:dyDescent="0.2">
      <c r="A15" s="37" t="s">
        <v>41</v>
      </c>
      <c r="B15" s="10">
        <v>108</v>
      </c>
      <c r="C15" s="10">
        <v>1</v>
      </c>
      <c r="D15" s="10">
        <v>4</v>
      </c>
      <c r="E15" s="55" t="s">
        <v>109</v>
      </c>
      <c r="F15" s="5" t="s">
        <v>45</v>
      </c>
      <c r="G15" s="5">
        <v>4</v>
      </c>
      <c r="H15" s="53">
        <v>12.753699999999998</v>
      </c>
      <c r="I15" s="53">
        <v>80.114637603245441</v>
      </c>
      <c r="J15" s="53">
        <v>52.708333333333336</v>
      </c>
      <c r="K15" s="54">
        <v>0.8</v>
      </c>
      <c r="L15" s="54">
        <v>0</v>
      </c>
      <c r="M15" s="54">
        <v>0</v>
      </c>
      <c r="N15" s="54">
        <v>0</v>
      </c>
      <c r="O15" s="54">
        <v>0</v>
      </c>
      <c r="P15" s="12" t="s">
        <v>18</v>
      </c>
      <c r="Q15" s="12">
        <v>62.5</v>
      </c>
      <c r="R15" s="5"/>
      <c r="S15" s="5"/>
      <c r="T15" s="5"/>
      <c r="U15" s="5"/>
      <c r="V15" s="5"/>
      <c r="W15" s="5"/>
      <c r="X15" s="5"/>
      <c r="Y15" s="5"/>
      <c r="Z15" s="5"/>
    </row>
    <row r="16" spans="1:26" ht="17" x14ac:dyDescent="0.2">
      <c r="A16" s="37" t="s">
        <v>41</v>
      </c>
      <c r="B16" s="10">
        <v>220</v>
      </c>
      <c r="C16" s="10">
        <v>2</v>
      </c>
      <c r="D16" s="10">
        <v>4</v>
      </c>
      <c r="E16" s="55" t="s">
        <v>109</v>
      </c>
      <c r="F16" s="5" t="s">
        <v>45</v>
      </c>
      <c r="G16" s="5">
        <v>4</v>
      </c>
      <c r="H16" s="53">
        <v>11.5031</v>
      </c>
      <c r="I16" s="53">
        <v>77.32439075862068</v>
      </c>
      <c r="J16" s="53">
        <v>61.411149825783973</v>
      </c>
      <c r="K16" s="54">
        <v>3.2</v>
      </c>
      <c r="L16" s="54">
        <v>0.6</v>
      </c>
      <c r="M16" s="54">
        <v>0</v>
      </c>
      <c r="N16" s="54">
        <v>0</v>
      </c>
      <c r="O16" s="54">
        <v>0</v>
      </c>
      <c r="P16" s="12" t="s">
        <v>18</v>
      </c>
      <c r="Q16" s="12">
        <v>30.434782609999999</v>
      </c>
      <c r="R16" s="5"/>
      <c r="S16" s="5"/>
      <c r="T16" s="5"/>
      <c r="U16" s="5"/>
      <c r="V16" s="5"/>
      <c r="W16" s="5"/>
      <c r="X16" s="5"/>
      <c r="Y16" s="5"/>
      <c r="Z16" s="5"/>
    </row>
    <row r="17" spans="1:26" ht="17" x14ac:dyDescent="0.2">
      <c r="A17" s="37" t="s">
        <v>41</v>
      </c>
      <c r="B17" s="10">
        <v>302</v>
      </c>
      <c r="C17" s="10">
        <v>3</v>
      </c>
      <c r="D17" s="10">
        <v>4</v>
      </c>
      <c r="E17" s="55" t="s">
        <v>109</v>
      </c>
      <c r="F17" s="5" t="s">
        <v>45</v>
      </c>
      <c r="G17" s="5">
        <v>4</v>
      </c>
      <c r="H17" s="53">
        <v>12.328800000000001</v>
      </c>
      <c r="I17" s="53">
        <v>73.389626725084511</v>
      </c>
      <c r="J17" s="53">
        <v>63.095238095238102</v>
      </c>
      <c r="K17" s="54">
        <v>0.3</v>
      </c>
      <c r="L17" s="54">
        <v>0.1</v>
      </c>
      <c r="M17" s="54">
        <v>0</v>
      </c>
      <c r="N17" s="54">
        <v>0</v>
      </c>
      <c r="O17" s="54">
        <v>0</v>
      </c>
      <c r="P17" s="12" t="s">
        <v>18</v>
      </c>
      <c r="Q17" s="12">
        <v>20</v>
      </c>
      <c r="R17" s="5"/>
      <c r="S17" s="5"/>
      <c r="T17" s="5"/>
      <c r="U17" s="5"/>
      <c r="V17" s="5"/>
      <c r="W17" s="5"/>
      <c r="X17" s="5"/>
      <c r="Y17" s="5"/>
      <c r="Z17" s="5"/>
    </row>
    <row r="18" spans="1:26" ht="17" x14ac:dyDescent="0.2">
      <c r="A18" s="37" t="s">
        <v>41</v>
      </c>
      <c r="B18" s="10">
        <v>403</v>
      </c>
      <c r="C18" s="10">
        <v>4</v>
      </c>
      <c r="D18" s="10">
        <v>4</v>
      </c>
      <c r="E18" s="55" t="s">
        <v>109</v>
      </c>
      <c r="F18" s="5" t="s">
        <v>45</v>
      </c>
      <c r="G18" s="5">
        <v>4</v>
      </c>
      <c r="H18" s="53">
        <v>12.809900000000001</v>
      </c>
      <c r="I18" s="53">
        <v>81.946196162812711</v>
      </c>
      <c r="J18" s="53">
        <v>54.304029304029307</v>
      </c>
      <c r="K18" s="54">
        <v>0.5</v>
      </c>
      <c r="L18" s="54">
        <v>0.1</v>
      </c>
      <c r="M18" s="54">
        <v>0</v>
      </c>
      <c r="N18" s="54">
        <v>0</v>
      </c>
      <c r="O18" s="54">
        <v>0</v>
      </c>
      <c r="P18" s="12" t="s">
        <v>18</v>
      </c>
      <c r="Q18" s="12">
        <v>61.904761899999997</v>
      </c>
      <c r="R18" s="5"/>
      <c r="S18" s="5"/>
      <c r="T18" s="5"/>
      <c r="U18" s="5"/>
      <c r="V18" s="5"/>
      <c r="W18" s="5"/>
      <c r="X18" s="5"/>
      <c r="Y18" s="5"/>
      <c r="Z18" s="5"/>
    </row>
    <row r="19" spans="1:26" ht="17" x14ac:dyDescent="0.2">
      <c r="A19" s="37" t="s">
        <v>41</v>
      </c>
      <c r="B19" s="10">
        <v>103</v>
      </c>
      <c r="C19" s="10">
        <v>1</v>
      </c>
      <c r="D19" s="10">
        <v>5</v>
      </c>
      <c r="E19" s="55" t="s">
        <v>146</v>
      </c>
      <c r="F19" s="5" t="s">
        <v>45</v>
      </c>
      <c r="G19" s="5">
        <v>10.5</v>
      </c>
      <c r="H19" s="53">
        <v>12.258500000000002</v>
      </c>
      <c r="I19" s="53">
        <v>81.086197473968895</v>
      </c>
      <c r="J19" s="53">
        <v>61.473429951690825</v>
      </c>
      <c r="K19" s="54">
        <v>2.4</v>
      </c>
      <c r="L19" s="54">
        <v>0.1</v>
      </c>
      <c r="M19" s="54">
        <v>0</v>
      </c>
      <c r="N19" s="54">
        <v>0</v>
      </c>
      <c r="O19" s="54">
        <v>0</v>
      </c>
      <c r="P19" s="12" t="s">
        <v>18</v>
      </c>
      <c r="Q19" s="12">
        <v>34.782608699999997</v>
      </c>
      <c r="R19" s="5"/>
      <c r="S19" s="5"/>
      <c r="T19" s="5"/>
      <c r="U19" s="5"/>
      <c r="V19" s="5"/>
      <c r="W19" s="5"/>
      <c r="X19" s="5"/>
      <c r="Y19" s="5"/>
      <c r="Z19" s="5"/>
    </row>
    <row r="20" spans="1:26" ht="17" x14ac:dyDescent="0.2">
      <c r="A20" s="37" t="s">
        <v>41</v>
      </c>
      <c r="B20" s="10">
        <v>213</v>
      </c>
      <c r="C20" s="10">
        <v>2</v>
      </c>
      <c r="D20" s="10">
        <v>5</v>
      </c>
      <c r="E20" s="55" t="s">
        <v>146</v>
      </c>
      <c r="F20" s="5" t="s">
        <v>45</v>
      </c>
      <c r="G20" s="5">
        <v>10.5</v>
      </c>
      <c r="H20" s="53">
        <v>12.198499999999999</v>
      </c>
      <c r="I20" s="53">
        <v>75.797331161595665</v>
      </c>
      <c r="J20" s="53">
        <v>63.850174216027881</v>
      </c>
      <c r="K20" s="54">
        <v>2.2999999999999998</v>
      </c>
      <c r="L20" s="54">
        <v>0.2</v>
      </c>
      <c r="M20" s="54">
        <v>0</v>
      </c>
      <c r="N20" s="54">
        <v>0</v>
      </c>
      <c r="O20" s="54">
        <v>0</v>
      </c>
      <c r="P20" s="12" t="s">
        <v>18</v>
      </c>
      <c r="Q20" s="12">
        <v>27.272727270000001</v>
      </c>
      <c r="R20" s="5"/>
      <c r="S20" s="5"/>
      <c r="T20" s="5"/>
      <c r="U20" s="5"/>
      <c r="V20" s="5"/>
      <c r="W20" s="5"/>
      <c r="X20" s="5"/>
      <c r="Y20" s="5"/>
      <c r="Z20" s="5"/>
    </row>
    <row r="21" spans="1:26" ht="17" x14ac:dyDescent="0.2">
      <c r="A21" s="37" t="s">
        <v>41</v>
      </c>
      <c r="B21" s="10">
        <v>314</v>
      </c>
      <c r="C21" s="10">
        <v>3</v>
      </c>
      <c r="D21" s="10">
        <v>5</v>
      </c>
      <c r="E21" s="55" t="s">
        <v>146</v>
      </c>
      <c r="F21" s="5" t="s">
        <v>45</v>
      </c>
      <c r="G21" s="5">
        <v>10.5</v>
      </c>
      <c r="H21" s="53">
        <v>11.879099999999999</v>
      </c>
      <c r="I21" s="53">
        <v>77.745632222853303</v>
      </c>
      <c r="J21" s="53">
        <v>56.92307692307692</v>
      </c>
      <c r="K21" s="54">
        <v>0.5</v>
      </c>
      <c r="L21" s="54">
        <v>0</v>
      </c>
      <c r="M21" s="54">
        <v>0</v>
      </c>
      <c r="N21" s="54">
        <v>0</v>
      </c>
      <c r="O21" s="54">
        <v>0</v>
      </c>
      <c r="P21" s="12" t="s">
        <v>18</v>
      </c>
      <c r="Q21" s="12">
        <v>9.0909090910000003</v>
      </c>
      <c r="R21" s="5"/>
      <c r="S21" s="5"/>
      <c r="T21" s="5"/>
      <c r="U21" s="5"/>
      <c r="V21" s="5"/>
      <c r="W21" s="5"/>
      <c r="X21" s="5"/>
      <c r="Y21" s="5"/>
      <c r="Z21" s="5"/>
    </row>
    <row r="22" spans="1:26" ht="17" x14ac:dyDescent="0.2">
      <c r="A22" s="37" t="s">
        <v>41</v>
      </c>
      <c r="B22" s="10">
        <v>415</v>
      </c>
      <c r="C22" s="10">
        <v>4</v>
      </c>
      <c r="D22" s="10">
        <v>5</v>
      </c>
      <c r="E22" s="55" t="s">
        <v>146</v>
      </c>
      <c r="F22" s="5" t="s">
        <v>45</v>
      </c>
      <c r="G22" s="5">
        <v>10.5</v>
      </c>
      <c r="H22" s="53">
        <v>12.399800000000001</v>
      </c>
      <c r="I22" s="53">
        <v>73.616862597971618</v>
      </c>
      <c r="J22" s="53">
        <v>65.904365904365903</v>
      </c>
      <c r="K22" s="54">
        <v>2.2999999999999998</v>
      </c>
      <c r="L22" s="54">
        <v>0.3</v>
      </c>
      <c r="M22" s="54">
        <v>0</v>
      </c>
      <c r="N22" s="54">
        <v>0</v>
      </c>
      <c r="O22" s="54">
        <v>0</v>
      </c>
      <c r="P22" s="12" t="s">
        <v>18</v>
      </c>
      <c r="Q22" s="12">
        <v>19.047619050000002</v>
      </c>
      <c r="R22" s="5"/>
      <c r="S22" s="5"/>
      <c r="T22" s="5"/>
      <c r="U22" s="5"/>
      <c r="V22" s="5"/>
      <c r="W22" s="5"/>
      <c r="X22" s="5"/>
      <c r="Y22" s="5"/>
      <c r="Z22" s="5"/>
    </row>
    <row r="23" spans="1:26" ht="16" x14ac:dyDescent="0.2">
      <c r="A23" s="37" t="s">
        <v>41</v>
      </c>
      <c r="B23" s="10">
        <v>114</v>
      </c>
      <c r="C23" s="10">
        <v>1</v>
      </c>
      <c r="D23" s="10">
        <v>6</v>
      </c>
      <c r="E23" s="5" t="s">
        <v>16</v>
      </c>
      <c r="F23" s="5" t="s">
        <v>45</v>
      </c>
      <c r="G23" s="5">
        <v>4</v>
      </c>
      <c r="H23" s="53">
        <v>11.9322</v>
      </c>
      <c r="I23" s="53">
        <v>76.603623260040564</v>
      </c>
      <c r="J23" s="53">
        <v>61.498257839721255</v>
      </c>
      <c r="K23" s="54">
        <v>1.2</v>
      </c>
      <c r="L23" s="54">
        <v>0.1</v>
      </c>
      <c r="M23" s="54">
        <v>0</v>
      </c>
      <c r="N23" s="54">
        <v>0</v>
      </c>
      <c r="O23" s="54">
        <v>0</v>
      </c>
      <c r="P23" s="12" t="s">
        <v>18</v>
      </c>
      <c r="Q23" s="12">
        <v>20.833333329999999</v>
      </c>
      <c r="R23" s="5"/>
      <c r="S23" s="5"/>
      <c r="T23" s="5"/>
      <c r="U23" s="5"/>
      <c r="V23" s="5"/>
      <c r="W23" s="5"/>
      <c r="X23" s="5"/>
      <c r="Y23" s="5"/>
      <c r="Z23" s="5"/>
    </row>
    <row r="24" spans="1:26" ht="16" x14ac:dyDescent="0.2">
      <c r="A24" s="37" t="s">
        <v>41</v>
      </c>
      <c r="B24" s="10">
        <v>212</v>
      </c>
      <c r="C24" s="10">
        <v>2</v>
      </c>
      <c r="D24" s="10">
        <v>6</v>
      </c>
      <c r="E24" s="5" t="s">
        <v>16</v>
      </c>
      <c r="F24" s="5" t="s">
        <v>45</v>
      </c>
      <c r="G24" s="5">
        <v>4</v>
      </c>
      <c r="H24" s="53">
        <v>12.0768</v>
      </c>
      <c r="I24" s="53">
        <v>75.211847520757246</v>
      </c>
      <c r="J24" s="53">
        <v>60.940803382663844</v>
      </c>
      <c r="K24" s="54">
        <v>1.5</v>
      </c>
      <c r="L24" s="54">
        <v>0</v>
      </c>
      <c r="M24" s="54">
        <v>0</v>
      </c>
      <c r="N24" s="54">
        <v>0</v>
      </c>
      <c r="O24" s="54">
        <v>0.33333333333333331</v>
      </c>
      <c r="P24" s="12" t="s">
        <v>18</v>
      </c>
      <c r="Q24" s="12">
        <v>3.846153846</v>
      </c>
      <c r="R24" s="5"/>
      <c r="S24" s="5"/>
      <c r="T24" s="5"/>
      <c r="U24" s="5"/>
      <c r="V24" s="5"/>
      <c r="W24" s="5"/>
      <c r="X24" s="5"/>
      <c r="Y24" s="5"/>
      <c r="Z24" s="5"/>
    </row>
    <row r="25" spans="1:26" ht="16" x14ac:dyDescent="0.2">
      <c r="A25" s="37" t="s">
        <v>41</v>
      </c>
      <c r="B25" s="10">
        <v>301</v>
      </c>
      <c r="C25" s="10">
        <v>3</v>
      </c>
      <c r="D25" s="10">
        <v>6</v>
      </c>
      <c r="E25" s="5" t="s">
        <v>16</v>
      </c>
      <c r="F25" s="5" t="s">
        <v>45</v>
      </c>
      <c r="G25" s="5">
        <v>4</v>
      </c>
      <c r="H25" s="53">
        <v>12.249700000000001</v>
      </c>
      <c r="I25" s="53">
        <v>79.256498141987834</v>
      </c>
      <c r="J25" s="53">
        <v>58.434343434343432</v>
      </c>
      <c r="K25" s="54">
        <v>0.7</v>
      </c>
      <c r="L25" s="54">
        <v>0</v>
      </c>
      <c r="M25" s="54">
        <v>0</v>
      </c>
      <c r="N25" s="54">
        <v>0</v>
      </c>
      <c r="O25" s="54">
        <v>0</v>
      </c>
      <c r="P25" s="12" t="s">
        <v>18</v>
      </c>
      <c r="Q25" s="12">
        <v>10.34482759</v>
      </c>
      <c r="R25" s="5"/>
      <c r="S25" s="5"/>
      <c r="T25" s="5"/>
      <c r="U25" s="5"/>
      <c r="V25" s="5"/>
      <c r="W25" s="5"/>
      <c r="X25" s="5"/>
      <c r="Y25" s="5"/>
      <c r="Z25" s="5"/>
    </row>
    <row r="26" spans="1:26" ht="16" x14ac:dyDescent="0.2">
      <c r="A26" s="37" t="s">
        <v>41</v>
      </c>
      <c r="B26" s="10">
        <v>409</v>
      </c>
      <c r="C26" s="10">
        <v>4</v>
      </c>
      <c r="D26" s="10">
        <v>6</v>
      </c>
      <c r="E26" s="5" t="s">
        <v>16</v>
      </c>
      <c r="F26" s="5" t="s">
        <v>45</v>
      </c>
      <c r="G26" s="5">
        <v>4</v>
      </c>
      <c r="H26" s="53">
        <v>12.111499999999999</v>
      </c>
      <c r="I26" s="53">
        <v>72.306029395537522</v>
      </c>
      <c r="J26" s="53">
        <v>56.468531468531467</v>
      </c>
      <c r="K26" s="54">
        <v>1.5</v>
      </c>
      <c r="L26" s="54">
        <v>0.1</v>
      </c>
      <c r="M26" s="54">
        <v>0</v>
      </c>
      <c r="N26" s="54">
        <v>0</v>
      </c>
      <c r="O26" s="54">
        <v>0.1111111111111111</v>
      </c>
      <c r="P26" s="12" t="s">
        <v>18</v>
      </c>
      <c r="Q26" s="12">
        <v>57.69230769</v>
      </c>
      <c r="R26" s="5"/>
      <c r="S26" s="5"/>
      <c r="T26" s="5"/>
      <c r="U26" s="5"/>
      <c r="V26" s="5"/>
      <c r="W26" s="5"/>
      <c r="X26" s="5"/>
      <c r="Y26" s="5"/>
      <c r="Z26" s="5"/>
    </row>
    <row r="27" spans="1:26" ht="16" x14ac:dyDescent="0.2">
      <c r="A27" s="37" t="s">
        <v>41</v>
      </c>
      <c r="B27" s="10">
        <v>107</v>
      </c>
      <c r="C27" s="10">
        <v>1</v>
      </c>
      <c r="D27" s="10">
        <v>7</v>
      </c>
      <c r="E27" s="5" t="s">
        <v>24</v>
      </c>
      <c r="F27" s="5" t="s">
        <v>45</v>
      </c>
      <c r="G27" s="56" t="s">
        <v>128</v>
      </c>
      <c r="H27" s="53">
        <v>13.1183</v>
      </c>
      <c r="I27" s="53">
        <v>76.08369691196755</v>
      </c>
      <c r="J27" s="53">
        <v>56.818181818181813</v>
      </c>
      <c r="K27" s="54">
        <v>1.2</v>
      </c>
      <c r="L27" s="54">
        <v>0</v>
      </c>
      <c r="M27" s="54">
        <v>0</v>
      </c>
      <c r="N27" s="54">
        <v>0</v>
      </c>
      <c r="O27" s="54">
        <v>0</v>
      </c>
      <c r="P27" s="12" t="s">
        <v>18</v>
      </c>
      <c r="Q27" s="12">
        <v>5.263157895</v>
      </c>
      <c r="R27" s="5"/>
      <c r="S27" s="5"/>
      <c r="T27" s="5"/>
      <c r="U27" s="5"/>
      <c r="V27" s="5"/>
      <c r="W27" s="5"/>
      <c r="X27" s="5"/>
      <c r="Y27" s="5"/>
      <c r="Z27" s="5"/>
    </row>
    <row r="28" spans="1:26" ht="16" x14ac:dyDescent="0.2">
      <c r="A28" s="37" t="s">
        <v>41</v>
      </c>
      <c r="B28" s="10">
        <v>210</v>
      </c>
      <c r="C28" s="10">
        <v>2</v>
      </c>
      <c r="D28" s="10">
        <v>7</v>
      </c>
      <c r="E28" s="5" t="s">
        <v>24</v>
      </c>
      <c r="F28" s="5" t="s">
        <v>45</v>
      </c>
      <c r="G28" s="56" t="s">
        <v>128</v>
      </c>
      <c r="H28" s="57">
        <v>12.4559</v>
      </c>
      <c r="I28" s="57">
        <v>78.382689843407704</v>
      </c>
      <c r="J28" s="53">
        <v>54.772727272727273</v>
      </c>
      <c r="K28" s="54">
        <v>0.4</v>
      </c>
      <c r="L28" s="54">
        <v>0.7</v>
      </c>
      <c r="M28" s="54">
        <v>0</v>
      </c>
      <c r="N28" s="54">
        <v>0</v>
      </c>
      <c r="O28" s="54">
        <v>0</v>
      </c>
      <c r="P28" s="12" t="s">
        <v>18</v>
      </c>
      <c r="Q28" s="12">
        <v>8.6956521739999992</v>
      </c>
      <c r="R28" s="5"/>
      <c r="S28" s="5"/>
      <c r="T28" s="5"/>
      <c r="U28" s="5"/>
      <c r="V28" s="5"/>
      <c r="W28" s="5"/>
      <c r="X28" s="5"/>
      <c r="Y28" s="5"/>
      <c r="Z28" s="5"/>
    </row>
    <row r="29" spans="1:26" ht="16" x14ac:dyDescent="0.2">
      <c r="A29" s="37" t="s">
        <v>41</v>
      </c>
      <c r="B29" s="10">
        <v>303</v>
      </c>
      <c r="C29" s="10">
        <v>3</v>
      </c>
      <c r="D29" s="10">
        <v>7</v>
      </c>
      <c r="E29" s="5" t="s">
        <v>24</v>
      </c>
      <c r="F29" s="5" t="s">
        <v>45</v>
      </c>
      <c r="G29" s="56" t="s">
        <v>128</v>
      </c>
      <c r="H29" s="53">
        <v>12.234300000000001</v>
      </c>
      <c r="I29" s="53">
        <v>87.427217543745755</v>
      </c>
      <c r="J29" s="53">
        <v>53.625541125541126</v>
      </c>
      <c r="K29" s="54">
        <v>1.1000000000000001</v>
      </c>
      <c r="L29" s="54">
        <v>0</v>
      </c>
      <c r="M29" s="54">
        <v>0</v>
      </c>
      <c r="N29" s="54">
        <v>0</v>
      </c>
      <c r="O29" s="54">
        <v>0</v>
      </c>
      <c r="P29" s="12" t="s">
        <v>18</v>
      </c>
      <c r="Q29" s="12">
        <v>52</v>
      </c>
      <c r="R29" s="5"/>
      <c r="S29" s="5"/>
      <c r="T29" s="5"/>
      <c r="U29" s="5"/>
      <c r="V29" s="5"/>
      <c r="W29" s="5"/>
      <c r="X29" s="5"/>
      <c r="Y29" s="5"/>
      <c r="Z29" s="5"/>
    </row>
    <row r="30" spans="1:26" ht="16" x14ac:dyDescent="0.2">
      <c r="A30" s="37" t="s">
        <v>41</v>
      </c>
      <c r="B30" s="10">
        <v>419</v>
      </c>
      <c r="C30" s="10">
        <v>4</v>
      </c>
      <c r="D30" s="10">
        <v>7</v>
      </c>
      <c r="E30" s="5" t="s">
        <v>24</v>
      </c>
      <c r="F30" s="5" t="s">
        <v>45</v>
      </c>
      <c r="G30" s="56" t="s">
        <v>128</v>
      </c>
      <c r="H30" s="53">
        <v>11.734500000000001</v>
      </c>
      <c r="I30" s="53">
        <v>78.566440459770121</v>
      </c>
      <c r="J30" s="53">
        <v>55.952380952380949</v>
      </c>
      <c r="K30" s="54">
        <v>1</v>
      </c>
      <c r="L30" s="54">
        <v>0.6</v>
      </c>
      <c r="M30" s="54">
        <v>0</v>
      </c>
      <c r="N30" s="54">
        <v>0</v>
      </c>
      <c r="O30" s="54">
        <v>0</v>
      </c>
      <c r="P30" s="12" t="s">
        <v>18</v>
      </c>
      <c r="Q30" s="12">
        <v>61.53846154</v>
      </c>
      <c r="R30" s="5"/>
      <c r="S30" s="5"/>
      <c r="T30" s="5"/>
      <c r="U30" s="5"/>
      <c r="V30" s="5"/>
      <c r="W30" s="5"/>
      <c r="X30" s="5"/>
      <c r="Y30" s="5"/>
      <c r="Z30" s="5"/>
    </row>
    <row r="31" spans="1:26" ht="16" x14ac:dyDescent="0.2">
      <c r="A31" s="37" t="s">
        <v>41</v>
      </c>
      <c r="B31" s="10">
        <v>112</v>
      </c>
      <c r="C31" s="10">
        <v>1</v>
      </c>
      <c r="D31" s="10">
        <v>8</v>
      </c>
      <c r="E31" s="5" t="s">
        <v>162</v>
      </c>
      <c r="F31" s="5" t="s">
        <v>45</v>
      </c>
      <c r="G31" s="5">
        <v>8</v>
      </c>
      <c r="H31" s="53">
        <v>12.1122</v>
      </c>
      <c r="I31" s="53">
        <v>72.708109172143352</v>
      </c>
      <c r="J31" s="53">
        <v>54.521963824289401</v>
      </c>
      <c r="K31" s="54">
        <v>0.9</v>
      </c>
      <c r="L31" s="54">
        <v>0.5</v>
      </c>
      <c r="M31" s="54">
        <v>0</v>
      </c>
      <c r="N31" s="54">
        <v>0</v>
      </c>
      <c r="O31" s="54">
        <v>0</v>
      </c>
      <c r="P31" s="12" t="s">
        <v>18</v>
      </c>
      <c r="Q31" s="12">
        <v>15</v>
      </c>
      <c r="R31" s="5"/>
      <c r="S31" s="5"/>
      <c r="T31" s="5"/>
      <c r="U31" s="5"/>
      <c r="V31" s="5"/>
      <c r="W31" s="5"/>
      <c r="X31" s="5"/>
      <c r="Y31" s="5"/>
      <c r="Z31" s="5"/>
    </row>
    <row r="32" spans="1:26" ht="16" x14ac:dyDescent="0.2">
      <c r="A32" s="37" t="s">
        <v>41</v>
      </c>
      <c r="B32" s="10">
        <v>202</v>
      </c>
      <c r="C32" s="10">
        <v>2</v>
      </c>
      <c r="D32" s="10">
        <v>8</v>
      </c>
      <c r="E32" s="5" t="s">
        <v>162</v>
      </c>
      <c r="F32" s="5" t="s">
        <v>45</v>
      </c>
      <c r="G32" s="5">
        <v>8</v>
      </c>
      <c r="H32" s="53">
        <v>12.4414</v>
      </c>
      <c r="I32" s="53">
        <v>77.994524984989852</v>
      </c>
      <c r="J32" s="53">
        <v>63.159387407827566</v>
      </c>
      <c r="K32" s="54">
        <v>1.1000000000000001</v>
      </c>
      <c r="L32" s="54">
        <v>0.1</v>
      </c>
      <c r="M32" s="54">
        <v>0</v>
      </c>
      <c r="N32" s="54">
        <v>0</v>
      </c>
      <c r="O32" s="54">
        <v>0</v>
      </c>
      <c r="P32" s="12" t="s">
        <v>18</v>
      </c>
      <c r="Q32" s="12">
        <v>30.76923077</v>
      </c>
      <c r="R32" s="5"/>
      <c r="S32" s="5"/>
      <c r="T32" s="5"/>
      <c r="U32" s="5"/>
      <c r="V32" s="5"/>
      <c r="W32" s="5"/>
      <c r="X32" s="5"/>
      <c r="Y32" s="5"/>
      <c r="Z32" s="5"/>
    </row>
    <row r="33" spans="1:26" ht="16" x14ac:dyDescent="0.2">
      <c r="A33" s="37" t="s">
        <v>41</v>
      </c>
      <c r="B33" s="10">
        <v>305</v>
      </c>
      <c r="C33" s="10">
        <v>3</v>
      </c>
      <c r="D33" s="10">
        <v>8</v>
      </c>
      <c r="E33" s="5" t="s">
        <v>162</v>
      </c>
      <c r="F33" s="5" t="s">
        <v>45</v>
      </c>
      <c r="G33" s="5">
        <v>8</v>
      </c>
      <c r="H33" s="53">
        <v>12.217000000000001</v>
      </c>
      <c r="I33" s="53">
        <v>74.632287529411769</v>
      </c>
      <c r="J33" s="53">
        <v>58.139534883720934</v>
      </c>
      <c r="K33" s="54">
        <v>0.6</v>
      </c>
      <c r="L33" s="54">
        <v>0.1</v>
      </c>
      <c r="M33" s="54">
        <v>0</v>
      </c>
      <c r="N33" s="54">
        <v>0</v>
      </c>
      <c r="O33" s="54">
        <v>0</v>
      </c>
      <c r="P33" s="12" t="s">
        <v>18</v>
      </c>
      <c r="Q33" s="12">
        <v>0</v>
      </c>
      <c r="R33" s="5"/>
      <c r="S33" s="5"/>
      <c r="T33" s="5"/>
      <c r="U33" s="5"/>
      <c r="V33" s="5"/>
      <c r="W33" s="5"/>
      <c r="X33" s="5"/>
      <c r="Y33" s="5"/>
      <c r="Z33" s="5"/>
    </row>
    <row r="34" spans="1:26" ht="16" x14ac:dyDescent="0.2">
      <c r="A34" s="37" t="s">
        <v>41</v>
      </c>
      <c r="B34" s="10">
        <v>408</v>
      </c>
      <c r="C34" s="10">
        <v>4</v>
      </c>
      <c r="D34" s="10">
        <v>8</v>
      </c>
      <c r="E34" s="5" t="s">
        <v>162</v>
      </c>
      <c r="F34" s="5" t="s">
        <v>45</v>
      </c>
      <c r="G34" s="5">
        <v>8</v>
      </c>
      <c r="H34" s="53">
        <v>12.6609</v>
      </c>
      <c r="I34" s="53">
        <v>83.400986476808654</v>
      </c>
      <c r="J34" s="53">
        <v>53.354978354978357</v>
      </c>
      <c r="K34" s="54">
        <v>0.7</v>
      </c>
      <c r="L34" s="54">
        <v>0.2</v>
      </c>
      <c r="M34" s="54">
        <v>0</v>
      </c>
      <c r="N34" s="54">
        <v>0</v>
      </c>
      <c r="O34" s="54">
        <v>0</v>
      </c>
      <c r="P34" s="12" t="s">
        <v>18</v>
      </c>
      <c r="Q34" s="12">
        <v>43.47826087</v>
      </c>
      <c r="R34" s="5"/>
      <c r="S34" s="5"/>
      <c r="T34" s="5"/>
      <c r="U34" s="5"/>
      <c r="V34" s="5"/>
      <c r="W34" s="5"/>
      <c r="X34" s="5"/>
      <c r="Y34" s="5"/>
      <c r="Z34" s="5"/>
    </row>
    <row r="35" spans="1:26" ht="16" x14ac:dyDescent="0.2">
      <c r="A35" s="37" t="s">
        <v>41</v>
      </c>
      <c r="B35" s="10">
        <v>115</v>
      </c>
      <c r="C35" s="10">
        <v>1</v>
      </c>
      <c r="D35" s="10">
        <v>9</v>
      </c>
      <c r="E35" s="5" t="s">
        <v>131</v>
      </c>
      <c r="F35" s="5" t="s">
        <v>45</v>
      </c>
      <c r="G35" s="5">
        <v>8</v>
      </c>
      <c r="H35" s="53">
        <v>11.934000000000001</v>
      </c>
      <c r="I35" s="53">
        <v>75.39164131440161</v>
      </c>
      <c r="J35" s="53">
        <v>55.128205128205124</v>
      </c>
      <c r="K35" s="54">
        <v>0.9</v>
      </c>
      <c r="L35" s="54">
        <v>0.1</v>
      </c>
      <c r="M35" s="54">
        <v>0</v>
      </c>
      <c r="N35" s="54">
        <v>0</v>
      </c>
      <c r="O35" s="54">
        <v>0</v>
      </c>
      <c r="P35" s="12" t="s">
        <v>18</v>
      </c>
      <c r="Q35" s="12">
        <v>0</v>
      </c>
      <c r="R35" s="5"/>
      <c r="S35" s="5"/>
      <c r="T35" s="5"/>
      <c r="U35" s="5"/>
      <c r="V35" s="5"/>
      <c r="W35" s="5"/>
      <c r="X35" s="5"/>
      <c r="Y35" s="5"/>
      <c r="Z35" s="5"/>
    </row>
    <row r="36" spans="1:26" ht="16" x14ac:dyDescent="0.2">
      <c r="A36" s="37" t="s">
        <v>41</v>
      </c>
      <c r="B36" s="10">
        <v>211</v>
      </c>
      <c r="C36" s="10">
        <v>2</v>
      </c>
      <c r="D36" s="10">
        <v>9</v>
      </c>
      <c r="E36" s="5" t="s">
        <v>131</v>
      </c>
      <c r="F36" s="5" t="s">
        <v>45</v>
      </c>
      <c r="G36" s="5">
        <v>8</v>
      </c>
      <c r="H36" s="53">
        <v>12.135</v>
      </c>
      <c r="I36" s="53">
        <v>76.312208005409047</v>
      </c>
      <c r="J36" s="53">
        <v>62.202380952380949</v>
      </c>
      <c r="K36" s="54">
        <v>3.6</v>
      </c>
      <c r="L36" s="54">
        <v>0.2</v>
      </c>
      <c r="M36" s="54">
        <v>0</v>
      </c>
      <c r="N36" s="54">
        <v>0</v>
      </c>
      <c r="O36" s="54">
        <v>0</v>
      </c>
      <c r="P36" s="12" t="s">
        <v>18</v>
      </c>
      <c r="Q36" s="12">
        <v>40</v>
      </c>
      <c r="R36" s="5"/>
      <c r="S36" s="5"/>
      <c r="T36" s="5"/>
      <c r="U36" s="5"/>
      <c r="V36" s="5"/>
      <c r="W36" s="5"/>
      <c r="X36" s="5"/>
      <c r="Y36" s="5"/>
      <c r="Z36" s="5"/>
    </row>
    <row r="37" spans="1:26" ht="16" x14ac:dyDescent="0.2">
      <c r="A37" s="37" t="s">
        <v>41</v>
      </c>
      <c r="B37" s="10">
        <v>312</v>
      </c>
      <c r="C37" s="10">
        <v>3</v>
      </c>
      <c r="D37" s="10">
        <v>9</v>
      </c>
      <c r="E37" s="5" t="s">
        <v>131</v>
      </c>
      <c r="F37" s="5" t="s">
        <v>45</v>
      </c>
      <c r="G37" s="5">
        <v>8</v>
      </c>
      <c r="H37" s="53">
        <v>12.0533</v>
      </c>
      <c r="I37" s="53">
        <v>71.720741972684237</v>
      </c>
      <c r="J37" s="53">
        <v>70.175438596491219</v>
      </c>
      <c r="K37" s="54">
        <v>1.1000000000000001</v>
      </c>
      <c r="L37" s="54">
        <v>0.2</v>
      </c>
      <c r="M37" s="54">
        <v>0</v>
      </c>
      <c r="N37" s="54">
        <v>0</v>
      </c>
      <c r="O37" s="54">
        <v>1.6666666666666667</v>
      </c>
      <c r="P37" s="12" t="s">
        <v>18</v>
      </c>
      <c r="Q37" s="12">
        <v>9.0909090910000003</v>
      </c>
      <c r="R37" s="5"/>
      <c r="S37" s="5"/>
      <c r="T37" s="5"/>
      <c r="U37" s="5"/>
      <c r="V37" s="5"/>
      <c r="W37" s="5"/>
      <c r="X37" s="5"/>
      <c r="Y37" s="5"/>
      <c r="Z37" s="5"/>
    </row>
    <row r="38" spans="1:26" ht="16" x14ac:dyDescent="0.2">
      <c r="A38" s="37" t="s">
        <v>41</v>
      </c>
      <c r="B38" s="10">
        <v>413</v>
      </c>
      <c r="C38" s="10">
        <v>4</v>
      </c>
      <c r="D38" s="10">
        <v>9</v>
      </c>
      <c r="E38" s="5" t="s">
        <v>131</v>
      </c>
      <c r="F38" s="5" t="s">
        <v>45</v>
      </c>
      <c r="G38" s="5">
        <v>8</v>
      </c>
      <c r="H38" s="53">
        <v>12.0435</v>
      </c>
      <c r="I38" s="53">
        <v>77.888424527383378</v>
      </c>
      <c r="J38" s="53">
        <v>55.813953488372093</v>
      </c>
      <c r="K38" s="54">
        <v>2.2000000000000002</v>
      </c>
      <c r="L38" s="54">
        <v>0.2</v>
      </c>
      <c r="M38" s="54">
        <v>0</v>
      </c>
      <c r="N38" s="54">
        <v>0</v>
      </c>
      <c r="O38" s="54">
        <v>0</v>
      </c>
      <c r="P38" s="12" t="s">
        <v>18</v>
      </c>
      <c r="Q38" s="12">
        <v>30.76923077</v>
      </c>
      <c r="R38" s="5"/>
      <c r="S38" s="5"/>
      <c r="T38" s="5"/>
      <c r="U38" s="5"/>
      <c r="V38" s="5"/>
      <c r="W38" s="5"/>
      <c r="X38" s="5"/>
      <c r="Y38" s="5"/>
      <c r="Z38" s="5"/>
    </row>
    <row r="39" spans="1:26" ht="16" x14ac:dyDescent="0.2">
      <c r="A39" s="37" t="s">
        <v>41</v>
      </c>
      <c r="B39" s="10">
        <v>111</v>
      </c>
      <c r="C39" s="10">
        <v>1</v>
      </c>
      <c r="D39" s="10">
        <v>10</v>
      </c>
      <c r="E39" s="5" t="s">
        <v>129</v>
      </c>
      <c r="F39" s="5" t="s">
        <v>45</v>
      </c>
      <c r="G39" s="5">
        <v>5</v>
      </c>
      <c r="H39" s="53">
        <v>12.156700000000001</v>
      </c>
      <c r="I39" s="53">
        <v>76.178374969574051</v>
      </c>
      <c r="J39" s="53">
        <v>38.787375415282398</v>
      </c>
      <c r="K39" s="54">
        <v>2.5</v>
      </c>
      <c r="L39" s="54">
        <v>0</v>
      </c>
      <c r="M39" s="54">
        <v>0</v>
      </c>
      <c r="N39" s="54">
        <v>0</v>
      </c>
      <c r="O39" s="54">
        <v>0</v>
      </c>
      <c r="P39" s="12" t="s">
        <v>18</v>
      </c>
      <c r="Q39" s="12">
        <v>47.826086959999998</v>
      </c>
      <c r="R39" s="5"/>
      <c r="S39" s="5"/>
      <c r="T39" s="5"/>
      <c r="U39" s="5"/>
      <c r="V39" s="5"/>
      <c r="W39" s="5"/>
      <c r="X39" s="5"/>
      <c r="Y39" s="5"/>
      <c r="Z39" s="5"/>
    </row>
    <row r="40" spans="1:26" ht="16" x14ac:dyDescent="0.2">
      <c r="A40" s="37" t="s">
        <v>41</v>
      </c>
      <c r="B40" s="10">
        <v>208</v>
      </c>
      <c r="C40" s="10">
        <v>2</v>
      </c>
      <c r="D40" s="10">
        <v>10</v>
      </c>
      <c r="E40" s="5" t="s">
        <v>129</v>
      </c>
      <c r="F40" s="5" t="s">
        <v>45</v>
      </c>
      <c r="G40" s="5">
        <v>5</v>
      </c>
      <c r="H40" s="53">
        <v>12.218900000000001</v>
      </c>
      <c r="I40" s="53">
        <v>70.723908728059499</v>
      </c>
      <c r="J40" s="53">
        <v>59.671015314804308</v>
      </c>
      <c r="K40" s="54">
        <v>1</v>
      </c>
      <c r="L40" s="54">
        <v>0.1</v>
      </c>
      <c r="M40" s="54">
        <v>0</v>
      </c>
      <c r="N40" s="54">
        <v>0</v>
      </c>
      <c r="O40" s="54">
        <v>0</v>
      </c>
      <c r="P40" s="12" t="s">
        <v>18</v>
      </c>
      <c r="Q40" s="12">
        <v>18.18181818</v>
      </c>
      <c r="R40" s="5"/>
      <c r="S40" s="5"/>
      <c r="T40" s="5"/>
      <c r="U40" s="5"/>
      <c r="V40" s="5"/>
      <c r="W40" s="5"/>
      <c r="X40" s="5"/>
      <c r="Y40" s="5"/>
      <c r="Z40" s="5"/>
    </row>
    <row r="41" spans="1:26" ht="16" x14ac:dyDescent="0.2">
      <c r="A41" s="37" t="s">
        <v>41</v>
      </c>
      <c r="B41" s="10">
        <v>313</v>
      </c>
      <c r="C41" s="10">
        <v>3</v>
      </c>
      <c r="D41" s="10">
        <v>10</v>
      </c>
      <c r="E41" s="5" t="s">
        <v>129</v>
      </c>
      <c r="F41" s="5" t="s">
        <v>45</v>
      </c>
      <c r="G41" s="5">
        <v>5</v>
      </c>
      <c r="H41" s="53">
        <v>11.9246</v>
      </c>
      <c r="I41" s="53">
        <v>70.96102180067615</v>
      </c>
      <c r="J41" s="53">
        <v>54.423076923076927</v>
      </c>
      <c r="K41" s="54">
        <v>0.6</v>
      </c>
      <c r="L41" s="54">
        <v>0.1</v>
      </c>
      <c r="M41" s="54">
        <v>0</v>
      </c>
      <c r="N41" s="54">
        <v>0</v>
      </c>
      <c r="O41" s="54">
        <v>1.6666666666666667</v>
      </c>
      <c r="P41" s="12" t="s">
        <v>18</v>
      </c>
      <c r="Q41" s="12">
        <v>9.0909090910000003</v>
      </c>
      <c r="R41" s="5"/>
      <c r="S41" s="5"/>
      <c r="T41" s="5"/>
      <c r="U41" s="5"/>
      <c r="V41" s="5"/>
      <c r="W41" s="5"/>
      <c r="X41" s="5"/>
      <c r="Y41" s="5"/>
      <c r="Z41" s="5"/>
    </row>
    <row r="42" spans="1:26" ht="16" x14ac:dyDescent="0.2">
      <c r="A42" s="37" t="s">
        <v>41</v>
      </c>
      <c r="B42" s="10">
        <v>416</v>
      </c>
      <c r="C42" s="10">
        <v>4</v>
      </c>
      <c r="D42" s="10">
        <v>10</v>
      </c>
      <c r="E42" s="5" t="s">
        <v>129</v>
      </c>
      <c r="F42" s="5" t="s">
        <v>45</v>
      </c>
      <c r="G42" s="5">
        <v>5</v>
      </c>
      <c r="H42" s="53">
        <v>12.1052</v>
      </c>
      <c r="I42" s="53">
        <v>79.789698983637578</v>
      </c>
      <c r="J42" s="53">
        <v>67.857142857142861</v>
      </c>
      <c r="K42" s="54">
        <v>0.3</v>
      </c>
      <c r="L42" s="54">
        <v>0.3</v>
      </c>
      <c r="M42" s="54">
        <v>0</v>
      </c>
      <c r="N42" s="54">
        <v>0</v>
      </c>
      <c r="O42" s="54">
        <v>0</v>
      </c>
      <c r="P42" s="12" t="s">
        <v>18</v>
      </c>
      <c r="Q42" s="12">
        <v>13.043478260000001</v>
      </c>
      <c r="R42" s="5"/>
      <c r="S42" s="5"/>
      <c r="T42" s="5"/>
      <c r="U42" s="5"/>
      <c r="V42" s="5"/>
      <c r="W42" s="5"/>
      <c r="X42" s="5"/>
      <c r="Y42" s="5"/>
      <c r="Z42" s="5"/>
    </row>
    <row r="43" spans="1:26" ht="16" x14ac:dyDescent="0.2">
      <c r="A43" s="37" t="s">
        <v>41</v>
      </c>
      <c r="B43" s="10">
        <v>113</v>
      </c>
      <c r="C43" s="10">
        <v>1</v>
      </c>
      <c r="D43" s="10">
        <v>11</v>
      </c>
      <c r="E43" s="5" t="s">
        <v>187</v>
      </c>
      <c r="F43" s="5" t="s">
        <v>45</v>
      </c>
      <c r="G43" s="5" t="s">
        <v>188</v>
      </c>
      <c r="H43" s="53">
        <v>12.121700000000001</v>
      </c>
      <c r="I43" s="53">
        <v>79.659688467883697</v>
      </c>
      <c r="J43" s="53">
        <v>54.423076923076927</v>
      </c>
      <c r="K43" s="54">
        <v>0</v>
      </c>
      <c r="L43" s="54">
        <v>0.3</v>
      </c>
      <c r="M43" s="54">
        <v>0</v>
      </c>
      <c r="N43" s="54">
        <v>0</v>
      </c>
      <c r="O43" s="54">
        <v>0</v>
      </c>
      <c r="P43" s="12" t="s">
        <v>18</v>
      </c>
      <c r="Q43" s="12">
        <v>4.7619047620000003</v>
      </c>
      <c r="R43" s="5"/>
      <c r="S43" s="5"/>
      <c r="T43" s="5"/>
      <c r="U43" s="5"/>
      <c r="V43" s="5"/>
      <c r="W43" s="5"/>
      <c r="X43" s="5"/>
      <c r="Y43" s="5"/>
      <c r="Z43" s="5"/>
    </row>
    <row r="44" spans="1:26" ht="16" x14ac:dyDescent="0.2">
      <c r="A44" s="37" t="s">
        <v>41</v>
      </c>
      <c r="B44" s="10">
        <v>204</v>
      </c>
      <c r="C44" s="10">
        <v>2</v>
      </c>
      <c r="D44" s="10">
        <v>11</v>
      </c>
      <c r="E44" s="5" t="s">
        <v>187</v>
      </c>
      <c r="F44" s="5" t="s">
        <v>45</v>
      </c>
      <c r="G44" s="5" t="s">
        <v>188</v>
      </c>
      <c r="H44" s="53">
        <v>12.2651</v>
      </c>
      <c r="I44" s="53">
        <v>85.042227531575392</v>
      </c>
      <c r="J44" s="53">
        <v>40</v>
      </c>
      <c r="K44" s="54">
        <v>0.6</v>
      </c>
      <c r="L44" s="54">
        <v>0.1</v>
      </c>
      <c r="M44" s="54">
        <v>0</v>
      </c>
      <c r="N44" s="54">
        <v>0</v>
      </c>
      <c r="O44" s="54">
        <v>0</v>
      </c>
      <c r="P44" s="12" t="s">
        <v>18</v>
      </c>
      <c r="Q44" s="12">
        <v>17.85714286</v>
      </c>
      <c r="R44" s="5"/>
      <c r="S44" s="5"/>
      <c r="T44" s="5"/>
      <c r="U44" s="5"/>
      <c r="V44" s="5"/>
      <c r="W44" s="5"/>
      <c r="X44" s="5"/>
      <c r="Y44" s="5"/>
      <c r="Z44" s="5"/>
    </row>
    <row r="45" spans="1:26" ht="16" x14ac:dyDescent="0.2">
      <c r="A45" s="37" t="s">
        <v>41</v>
      </c>
      <c r="B45" s="10">
        <v>316</v>
      </c>
      <c r="C45" s="10">
        <v>3</v>
      </c>
      <c r="D45" s="10">
        <v>11</v>
      </c>
      <c r="E45" s="5" t="s">
        <v>187</v>
      </c>
      <c r="F45" s="5" t="s">
        <v>45</v>
      </c>
      <c r="G45" s="5" t="s">
        <v>188</v>
      </c>
      <c r="H45" s="53">
        <v>12.0908</v>
      </c>
      <c r="I45" s="53">
        <v>72.323059323326561</v>
      </c>
      <c r="J45" s="53">
        <v>64.115853658536579</v>
      </c>
      <c r="K45" s="54">
        <v>1.2</v>
      </c>
      <c r="L45" s="54">
        <v>0.2</v>
      </c>
      <c r="M45" s="54">
        <v>0</v>
      </c>
      <c r="N45" s="54">
        <v>0</v>
      </c>
      <c r="O45" s="54">
        <v>0</v>
      </c>
      <c r="P45" s="12" t="s">
        <v>18</v>
      </c>
      <c r="Q45" s="12">
        <v>12</v>
      </c>
      <c r="R45" s="5"/>
      <c r="S45" s="5"/>
      <c r="T45" s="5"/>
      <c r="U45" s="5"/>
      <c r="V45" s="5"/>
      <c r="W45" s="5"/>
      <c r="X45" s="5"/>
      <c r="Y45" s="5"/>
      <c r="Z45" s="5"/>
    </row>
    <row r="46" spans="1:26" ht="16" x14ac:dyDescent="0.2">
      <c r="A46" s="37" t="s">
        <v>41</v>
      </c>
      <c r="B46" s="10">
        <v>420</v>
      </c>
      <c r="C46" s="10">
        <v>4</v>
      </c>
      <c r="D46" s="10">
        <v>11</v>
      </c>
      <c r="E46" s="5" t="s">
        <v>187</v>
      </c>
      <c r="F46" s="5" t="s">
        <v>45</v>
      </c>
      <c r="G46" s="5" t="s">
        <v>188</v>
      </c>
      <c r="H46" s="53">
        <v>12.0572</v>
      </c>
      <c r="I46" s="53">
        <v>77.761176247734966</v>
      </c>
      <c r="J46" s="53">
        <v>58.641649048625794</v>
      </c>
      <c r="K46" s="54">
        <v>4.2</v>
      </c>
      <c r="L46" s="54">
        <v>0.5</v>
      </c>
      <c r="M46" s="54">
        <v>0</v>
      </c>
      <c r="N46" s="54">
        <v>0</v>
      </c>
      <c r="O46" s="54">
        <v>0</v>
      </c>
      <c r="P46" s="12" t="s">
        <v>18</v>
      </c>
      <c r="Q46" s="12">
        <v>45.454545449999998</v>
      </c>
      <c r="R46" s="5"/>
      <c r="S46" s="5"/>
      <c r="T46" s="5"/>
      <c r="U46" s="5"/>
      <c r="V46" s="5"/>
      <c r="W46" s="5"/>
      <c r="X46" s="5"/>
      <c r="Y46" s="5"/>
      <c r="Z46" s="5"/>
    </row>
    <row r="47" spans="1:26" ht="16" x14ac:dyDescent="0.2">
      <c r="A47" s="37" t="s">
        <v>41</v>
      </c>
      <c r="B47" s="10">
        <v>120</v>
      </c>
      <c r="C47" s="10">
        <v>1</v>
      </c>
      <c r="D47" s="10">
        <v>12</v>
      </c>
      <c r="E47" s="5" t="s">
        <v>137</v>
      </c>
      <c r="F47" s="5" t="s">
        <v>45</v>
      </c>
      <c r="G47" s="5">
        <v>8.6</v>
      </c>
      <c r="H47" s="53">
        <v>11.6761</v>
      </c>
      <c r="I47" s="53">
        <v>79.774576454361053</v>
      </c>
      <c r="J47" s="53">
        <v>58.333333333333336</v>
      </c>
      <c r="K47" s="54">
        <v>4.5</v>
      </c>
      <c r="L47" s="54">
        <v>0</v>
      </c>
      <c r="M47" s="54">
        <v>0</v>
      </c>
      <c r="N47" s="54">
        <v>0</v>
      </c>
      <c r="O47" s="54">
        <v>0</v>
      </c>
      <c r="P47" s="12" t="s">
        <v>18</v>
      </c>
      <c r="Q47" s="12">
        <v>4.7619047620000003</v>
      </c>
      <c r="R47" s="5"/>
      <c r="S47" s="5"/>
      <c r="T47" s="5"/>
      <c r="U47" s="5"/>
      <c r="V47" s="5"/>
      <c r="W47" s="5"/>
      <c r="X47" s="5"/>
      <c r="Y47" s="5"/>
      <c r="Z47" s="5"/>
    </row>
    <row r="48" spans="1:26" ht="16" x14ac:dyDescent="0.2">
      <c r="A48" s="37" t="s">
        <v>41</v>
      </c>
      <c r="B48" s="10">
        <v>214</v>
      </c>
      <c r="C48" s="10">
        <v>2</v>
      </c>
      <c r="D48" s="10">
        <v>12</v>
      </c>
      <c r="E48" s="5" t="s">
        <v>137</v>
      </c>
      <c r="F48" s="5" t="s">
        <v>45</v>
      </c>
      <c r="G48" s="5">
        <v>8.6</v>
      </c>
      <c r="H48" s="53">
        <v>12.0412</v>
      </c>
      <c r="I48" s="53">
        <v>77.948029961866098</v>
      </c>
      <c r="J48" s="53">
        <v>63.452380952380949</v>
      </c>
      <c r="K48" s="54">
        <v>0</v>
      </c>
      <c r="L48" s="54">
        <v>0</v>
      </c>
      <c r="M48" s="54">
        <v>0</v>
      </c>
      <c r="N48" s="54">
        <v>0</v>
      </c>
      <c r="O48" s="54">
        <v>0</v>
      </c>
      <c r="P48" s="12" t="s">
        <v>18</v>
      </c>
      <c r="Q48" s="12">
        <v>39.130434780000002</v>
      </c>
      <c r="R48" s="5"/>
      <c r="S48" s="5"/>
      <c r="T48" s="5"/>
      <c r="U48" s="5"/>
      <c r="V48" s="5"/>
      <c r="W48" s="5"/>
      <c r="X48" s="5"/>
      <c r="Y48" s="5"/>
      <c r="Z48" s="5"/>
    </row>
    <row r="49" spans="1:26" ht="16" x14ac:dyDescent="0.2">
      <c r="A49" s="37" t="s">
        <v>41</v>
      </c>
      <c r="B49" s="10">
        <v>320</v>
      </c>
      <c r="C49" s="10">
        <v>3</v>
      </c>
      <c r="D49" s="10">
        <v>12</v>
      </c>
      <c r="E49" s="5" t="s">
        <v>137</v>
      </c>
      <c r="F49" s="5" t="s">
        <v>45</v>
      </c>
      <c r="G49" s="5">
        <v>8.6</v>
      </c>
      <c r="H49" s="53">
        <v>11.436500000000001</v>
      </c>
      <c r="I49" s="53">
        <v>75.991435123732259</v>
      </c>
      <c r="J49" s="53">
        <v>65.541690300623941</v>
      </c>
      <c r="K49" s="54">
        <v>2.2999999999999998</v>
      </c>
      <c r="L49" s="54">
        <v>0.3</v>
      </c>
      <c r="M49" s="54">
        <v>0</v>
      </c>
      <c r="N49" s="54">
        <v>0</v>
      </c>
      <c r="O49" s="54">
        <v>0.1111111111111111</v>
      </c>
      <c r="P49" s="12" t="s">
        <v>18</v>
      </c>
      <c r="Q49" s="12">
        <v>26.666666670000001</v>
      </c>
      <c r="R49" s="5"/>
      <c r="S49" s="5"/>
      <c r="T49" s="5"/>
      <c r="U49" s="5"/>
      <c r="V49" s="5"/>
      <c r="W49" s="5"/>
      <c r="X49" s="5"/>
      <c r="Y49" s="5"/>
      <c r="Z49" s="5"/>
    </row>
    <row r="50" spans="1:26" ht="16" x14ac:dyDescent="0.2">
      <c r="A50" s="37" t="s">
        <v>41</v>
      </c>
      <c r="B50" s="10">
        <v>412</v>
      </c>
      <c r="C50" s="10">
        <v>4</v>
      </c>
      <c r="D50" s="10">
        <v>12</v>
      </c>
      <c r="E50" s="5" t="s">
        <v>137</v>
      </c>
      <c r="F50" s="5" t="s">
        <v>45</v>
      </c>
      <c r="G50" s="5">
        <v>8.6</v>
      </c>
      <c r="H50" s="53">
        <v>12.056100000000001</v>
      </c>
      <c r="I50" s="53">
        <v>77.071441428532808</v>
      </c>
      <c r="J50" s="53">
        <v>58.224617129892231</v>
      </c>
      <c r="K50" s="54">
        <v>1.7</v>
      </c>
      <c r="L50" s="54">
        <v>0.4</v>
      </c>
      <c r="M50" s="54">
        <v>0</v>
      </c>
      <c r="N50" s="54">
        <v>0</v>
      </c>
      <c r="O50" s="54">
        <v>0</v>
      </c>
      <c r="P50" s="12" t="s">
        <v>18</v>
      </c>
      <c r="Q50" s="12">
        <v>16</v>
      </c>
      <c r="R50" s="5"/>
      <c r="S50" s="5"/>
      <c r="T50" s="5"/>
      <c r="U50" s="5"/>
      <c r="V50" s="5"/>
      <c r="W50" s="5"/>
      <c r="X50" s="5"/>
      <c r="Y50" s="5"/>
      <c r="Z50" s="5"/>
    </row>
    <row r="51" spans="1:26" ht="16" x14ac:dyDescent="0.2">
      <c r="A51" s="37" t="s">
        <v>41</v>
      </c>
      <c r="B51" s="10">
        <v>110</v>
      </c>
      <c r="C51" s="10">
        <v>1</v>
      </c>
      <c r="D51" s="10">
        <v>13</v>
      </c>
      <c r="E51" s="5" t="s">
        <v>189</v>
      </c>
      <c r="F51" s="5" t="s">
        <v>45</v>
      </c>
      <c r="G51" s="5">
        <v>6</v>
      </c>
      <c r="H51" s="53">
        <v>16.670299999999997</v>
      </c>
      <c r="I51" s="53">
        <v>71.718757081812043</v>
      </c>
      <c r="J51" s="53">
        <v>61.25</v>
      </c>
      <c r="K51" s="54">
        <v>0</v>
      </c>
      <c r="L51" s="54">
        <v>0.1</v>
      </c>
      <c r="M51" s="54">
        <v>0</v>
      </c>
      <c r="N51" s="54">
        <v>0</v>
      </c>
      <c r="O51" s="54">
        <v>0</v>
      </c>
      <c r="P51" s="12" t="s">
        <v>18</v>
      </c>
      <c r="Q51" s="12">
        <v>3.846153846</v>
      </c>
      <c r="R51" s="5"/>
      <c r="S51" s="5"/>
      <c r="T51" s="5"/>
      <c r="U51" s="5"/>
      <c r="V51" s="5"/>
      <c r="W51" s="5"/>
      <c r="X51" s="5"/>
      <c r="Y51" s="5"/>
      <c r="Z51" s="5"/>
    </row>
    <row r="52" spans="1:26" ht="16" x14ac:dyDescent="0.2">
      <c r="A52" s="37" t="s">
        <v>41</v>
      </c>
      <c r="B52" s="10">
        <v>215</v>
      </c>
      <c r="C52" s="10">
        <v>2</v>
      </c>
      <c r="D52" s="10">
        <v>13</v>
      </c>
      <c r="E52" s="5" t="s">
        <v>189</v>
      </c>
      <c r="F52" s="5" t="s">
        <v>45</v>
      </c>
      <c r="G52" s="5">
        <v>6</v>
      </c>
      <c r="H52" s="53">
        <v>11.986599999999999</v>
      </c>
      <c r="I52" s="53">
        <v>77.938811381744429</v>
      </c>
      <c r="J52" s="53">
        <v>65.833333333333329</v>
      </c>
      <c r="K52" s="54">
        <v>0</v>
      </c>
      <c r="L52" s="54">
        <v>0.2</v>
      </c>
      <c r="M52" s="54">
        <v>0</v>
      </c>
      <c r="N52" s="54">
        <v>0</v>
      </c>
      <c r="O52" s="54">
        <v>0</v>
      </c>
      <c r="P52" s="12" t="s">
        <v>18</v>
      </c>
      <c r="Q52" s="12">
        <v>12.5</v>
      </c>
      <c r="R52" s="5"/>
      <c r="S52" s="5"/>
      <c r="T52" s="5"/>
      <c r="U52" s="5"/>
      <c r="V52" s="5"/>
      <c r="W52" s="5"/>
      <c r="X52" s="5"/>
      <c r="Y52" s="5"/>
      <c r="Z52" s="5"/>
    </row>
    <row r="53" spans="1:26" ht="16" x14ac:dyDescent="0.2">
      <c r="A53" s="37" t="s">
        <v>41</v>
      </c>
      <c r="B53" s="10">
        <v>311</v>
      </c>
      <c r="C53" s="10">
        <v>3</v>
      </c>
      <c r="D53" s="10">
        <v>13</v>
      </c>
      <c r="E53" s="5" t="s">
        <v>189</v>
      </c>
      <c r="F53" s="5" t="s">
        <v>45</v>
      </c>
      <c r="G53" s="5">
        <v>6</v>
      </c>
      <c r="H53" s="53">
        <v>11.9651</v>
      </c>
      <c r="I53" s="53">
        <v>71.446958193373888</v>
      </c>
      <c r="J53" s="53">
        <v>62.820512820512818</v>
      </c>
      <c r="K53" s="54">
        <v>1.2</v>
      </c>
      <c r="L53" s="54">
        <v>0</v>
      </c>
      <c r="M53" s="54">
        <v>0</v>
      </c>
      <c r="N53" s="54">
        <v>0</v>
      </c>
      <c r="O53" s="54">
        <v>3.3333333333333335</v>
      </c>
      <c r="P53" s="12" t="s">
        <v>18</v>
      </c>
      <c r="Q53" s="12">
        <v>17.391304349999999</v>
      </c>
      <c r="R53" s="5"/>
      <c r="S53" s="5"/>
      <c r="T53" s="5"/>
      <c r="U53" s="5"/>
      <c r="V53" s="5"/>
      <c r="W53" s="5"/>
      <c r="X53" s="5"/>
      <c r="Y53" s="5"/>
      <c r="Z53" s="5"/>
    </row>
    <row r="54" spans="1:26" ht="16" x14ac:dyDescent="0.2">
      <c r="A54" s="37" t="s">
        <v>41</v>
      </c>
      <c r="B54" s="10">
        <v>411</v>
      </c>
      <c r="C54" s="10">
        <v>4</v>
      </c>
      <c r="D54" s="10">
        <v>13</v>
      </c>
      <c r="E54" s="5" t="s">
        <v>189</v>
      </c>
      <c r="F54" s="5" t="s">
        <v>45</v>
      </c>
      <c r="G54" s="5">
        <v>6</v>
      </c>
      <c r="H54" s="53">
        <v>12.1897</v>
      </c>
      <c r="I54" s="53">
        <v>68.908346253955386</v>
      </c>
      <c r="J54" s="53">
        <v>60.0375234521576</v>
      </c>
      <c r="K54" s="54">
        <v>0.2</v>
      </c>
      <c r="L54" s="54">
        <v>0.3</v>
      </c>
      <c r="M54" s="54">
        <v>0</v>
      </c>
      <c r="N54" s="54">
        <v>0</v>
      </c>
      <c r="O54" s="54">
        <v>0</v>
      </c>
      <c r="P54" s="12" t="s">
        <v>18</v>
      </c>
      <c r="Q54" s="12">
        <v>33.333333330000002</v>
      </c>
      <c r="R54" s="5"/>
      <c r="S54" s="5"/>
      <c r="T54" s="5"/>
      <c r="U54" s="5"/>
      <c r="V54" s="5"/>
      <c r="W54" s="5"/>
      <c r="X54" s="5"/>
      <c r="Y54" s="5"/>
      <c r="Z54" s="5"/>
    </row>
    <row r="55" spans="1:26" ht="16" x14ac:dyDescent="0.2">
      <c r="A55" s="37" t="s">
        <v>41</v>
      </c>
      <c r="B55" s="10">
        <v>109</v>
      </c>
      <c r="C55" s="10">
        <v>1</v>
      </c>
      <c r="D55" s="10">
        <v>14</v>
      </c>
      <c r="E55" s="5" t="s">
        <v>132</v>
      </c>
      <c r="F55" s="5" t="s">
        <v>45</v>
      </c>
      <c r="G55" s="5">
        <v>5</v>
      </c>
      <c r="H55" s="53">
        <v>14.907499999999999</v>
      </c>
      <c r="I55" s="53">
        <v>71.787922285327951</v>
      </c>
      <c r="J55" s="53">
        <v>65.789473684210535</v>
      </c>
      <c r="K55" s="54">
        <v>0.3</v>
      </c>
      <c r="L55" s="54">
        <v>0.3</v>
      </c>
      <c r="M55" s="54">
        <v>0</v>
      </c>
      <c r="N55" s="54">
        <v>0</v>
      </c>
      <c r="O55" s="54">
        <v>0</v>
      </c>
      <c r="P55" s="12" t="s">
        <v>18</v>
      </c>
      <c r="Q55" s="12">
        <v>14.28571429</v>
      </c>
      <c r="R55" s="5"/>
      <c r="S55" s="5"/>
      <c r="T55" s="5"/>
      <c r="U55" s="5"/>
      <c r="V55" s="5"/>
      <c r="W55" s="5"/>
      <c r="X55" s="5"/>
      <c r="Y55" s="5"/>
      <c r="Z55" s="5"/>
    </row>
    <row r="56" spans="1:26" ht="16" x14ac:dyDescent="0.2">
      <c r="A56" s="37" t="s">
        <v>41</v>
      </c>
      <c r="B56" s="10">
        <v>216</v>
      </c>
      <c r="C56" s="10">
        <v>2</v>
      </c>
      <c r="D56" s="10">
        <v>14</v>
      </c>
      <c r="E56" s="5" t="s">
        <v>132</v>
      </c>
      <c r="F56" s="5" t="s">
        <v>45</v>
      </c>
      <c r="G56" s="5">
        <v>5</v>
      </c>
      <c r="H56" s="53">
        <v>11.986499999999999</v>
      </c>
      <c r="I56" s="53">
        <v>76.210764681541562</v>
      </c>
      <c r="J56" s="53">
        <v>54.359756097560975</v>
      </c>
      <c r="K56" s="54">
        <v>1.4</v>
      </c>
      <c r="L56" s="54">
        <v>0.5</v>
      </c>
      <c r="M56" s="54">
        <v>0</v>
      </c>
      <c r="N56" s="54">
        <v>0</v>
      </c>
      <c r="O56" s="54">
        <v>0</v>
      </c>
      <c r="P56" s="12" t="s">
        <v>18</v>
      </c>
      <c r="Q56" s="12">
        <v>30.76923077</v>
      </c>
      <c r="R56" s="5"/>
      <c r="S56" s="5"/>
      <c r="T56" s="5"/>
      <c r="U56" s="5"/>
      <c r="V56" s="5"/>
      <c r="W56" s="5"/>
      <c r="X56" s="5"/>
      <c r="Y56" s="5"/>
      <c r="Z56" s="5"/>
    </row>
    <row r="57" spans="1:26" ht="16" x14ac:dyDescent="0.2">
      <c r="A57" s="37" t="s">
        <v>41</v>
      </c>
      <c r="B57" s="10">
        <v>304</v>
      </c>
      <c r="C57" s="10">
        <v>3</v>
      </c>
      <c r="D57" s="10">
        <v>14</v>
      </c>
      <c r="E57" s="5" t="s">
        <v>132</v>
      </c>
      <c r="F57" s="5" t="s">
        <v>45</v>
      </c>
      <c r="G57" s="5">
        <v>5</v>
      </c>
      <c r="H57" s="53">
        <v>12.3116</v>
      </c>
      <c r="I57" s="53">
        <v>77.134487419066943</v>
      </c>
      <c r="J57" s="53">
        <v>64.77272727272728</v>
      </c>
      <c r="K57" s="54">
        <v>1</v>
      </c>
      <c r="L57" s="54">
        <v>0</v>
      </c>
      <c r="M57" s="54">
        <v>0</v>
      </c>
      <c r="N57" s="54">
        <v>0</v>
      </c>
      <c r="O57" s="54">
        <v>0</v>
      </c>
      <c r="P57" s="12" t="s">
        <v>18</v>
      </c>
      <c r="Q57" s="12">
        <v>7.407407407</v>
      </c>
      <c r="R57" s="5"/>
      <c r="S57" s="5"/>
      <c r="T57" s="5"/>
      <c r="U57" s="5"/>
      <c r="V57" s="5"/>
      <c r="W57" s="5"/>
      <c r="X57" s="5"/>
      <c r="Y57" s="5"/>
      <c r="Z57" s="5"/>
    </row>
    <row r="58" spans="1:26" ht="16" x14ac:dyDescent="0.2">
      <c r="A58" s="37" t="s">
        <v>41</v>
      </c>
      <c r="B58" s="10">
        <v>404</v>
      </c>
      <c r="C58" s="10">
        <v>4</v>
      </c>
      <c r="D58" s="10">
        <v>14</v>
      </c>
      <c r="E58" s="5" t="s">
        <v>132</v>
      </c>
      <c r="F58" s="5" t="s">
        <v>45</v>
      </c>
      <c r="G58" s="5">
        <v>5</v>
      </c>
      <c r="H58" s="53">
        <v>12.2881</v>
      </c>
      <c r="I58" s="53">
        <v>82.264392030831658</v>
      </c>
      <c r="J58" s="53">
        <v>61.157253599114064</v>
      </c>
      <c r="K58" s="54">
        <v>1.5</v>
      </c>
      <c r="L58" s="54">
        <v>0</v>
      </c>
      <c r="M58" s="54">
        <v>0</v>
      </c>
      <c r="N58" s="54">
        <v>0</v>
      </c>
      <c r="O58" s="54">
        <v>0</v>
      </c>
      <c r="P58" s="12" t="s">
        <v>18</v>
      </c>
      <c r="Q58" s="12">
        <v>17.391304349999999</v>
      </c>
      <c r="R58" s="5"/>
      <c r="S58" s="5"/>
      <c r="T58" s="5"/>
      <c r="U58" s="5"/>
      <c r="V58" s="5"/>
      <c r="W58" s="5"/>
      <c r="X58" s="5"/>
      <c r="Y58" s="5"/>
      <c r="Z58" s="5"/>
    </row>
    <row r="59" spans="1:26" ht="16" x14ac:dyDescent="0.2">
      <c r="A59" s="37" t="s">
        <v>41</v>
      </c>
      <c r="B59" s="10">
        <v>101</v>
      </c>
      <c r="C59" s="10">
        <v>1</v>
      </c>
      <c r="D59" s="10">
        <v>15</v>
      </c>
      <c r="E59" s="5" t="s">
        <v>129</v>
      </c>
      <c r="F59" s="5" t="s">
        <v>43</v>
      </c>
      <c r="G59" s="5">
        <v>5</v>
      </c>
      <c r="H59" s="53">
        <v>12.9566</v>
      </c>
      <c r="I59" s="53">
        <v>79.700444671264393</v>
      </c>
      <c r="J59" s="53">
        <v>61.850649350649348</v>
      </c>
      <c r="K59" s="54">
        <v>0.4</v>
      </c>
      <c r="L59" s="54">
        <v>0.6</v>
      </c>
      <c r="M59" s="54">
        <v>0</v>
      </c>
      <c r="N59" s="54">
        <v>0</v>
      </c>
      <c r="O59" s="54">
        <v>0</v>
      </c>
      <c r="P59" s="12" t="s">
        <v>18</v>
      </c>
      <c r="Q59" s="12">
        <v>77.142857140000004</v>
      </c>
      <c r="R59" s="5"/>
      <c r="S59" s="5"/>
      <c r="T59" s="5"/>
      <c r="U59" s="5"/>
      <c r="V59" s="5"/>
      <c r="W59" s="5"/>
      <c r="X59" s="5"/>
      <c r="Y59" s="5"/>
      <c r="Z59" s="5"/>
    </row>
    <row r="60" spans="1:26" ht="16" x14ac:dyDescent="0.2">
      <c r="A60" s="37" t="s">
        <v>41</v>
      </c>
      <c r="B60" s="10">
        <v>206</v>
      </c>
      <c r="C60" s="10">
        <v>2</v>
      </c>
      <c r="D60" s="10">
        <v>15</v>
      </c>
      <c r="E60" s="5" t="s">
        <v>129</v>
      </c>
      <c r="F60" s="5" t="s">
        <v>43</v>
      </c>
      <c r="G60" s="5">
        <v>5</v>
      </c>
      <c r="H60" s="53">
        <v>12.3063</v>
      </c>
      <c r="I60" s="53">
        <v>77.655706331845849</v>
      </c>
      <c r="J60" s="53">
        <v>68.94736842105263</v>
      </c>
      <c r="K60" s="54">
        <v>0.2</v>
      </c>
      <c r="L60" s="54">
        <v>0.1</v>
      </c>
      <c r="M60" s="54">
        <v>0</v>
      </c>
      <c r="N60" s="54">
        <v>0</v>
      </c>
      <c r="O60" s="54">
        <v>0</v>
      </c>
      <c r="P60" s="12" t="s">
        <v>18</v>
      </c>
      <c r="Q60" s="12">
        <v>13.043478260000001</v>
      </c>
      <c r="R60" s="5"/>
      <c r="S60" s="5"/>
      <c r="T60" s="5"/>
      <c r="U60" s="5"/>
      <c r="V60" s="5"/>
      <c r="W60" s="5"/>
      <c r="X60" s="5"/>
      <c r="Y60" s="5"/>
      <c r="Z60" s="5"/>
    </row>
    <row r="61" spans="1:26" ht="16" x14ac:dyDescent="0.2">
      <c r="A61" s="37" t="s">
        <v>41</v>
      </c>
      <c r="B61" s="10">
        <v>308</v>
      </c>
      <c r="C61" s="10">
        <v>3</v>
      </c>
      <c r="D61" s="10">
        <v>15</v>
      </c>
      <c r="E61" s="5" t="s">
        <v>129</v>
      </c>
      <c r="F61" s="5" t="s">
        <v>43</v>
      </c>
      <c r="G61" s="5">
        <v>5</v>
      </c>
      <c r="H61" s="53">
        <v>12.213199999999999</v>
      </c>
      <c r="I61" s="53" t="s">
        <v>18</v>
      </c>
      <c r="J61" s="53">
        <v>69.230769230769226</v>
      </c>
      <c r="K61" s="54">
        <v>0.7</v>
      </c>
      <c r="L61" s="54">
        <v>0.4</v>
      </c>
      <c r="M61" s="54">
        <v>0</v>
      </c>
      <c r="N61" s="54">
        <v>0</v>
      </c>
      <c r="O61" s="54">
        <v>0</v>
      </c>
      <c r="P61" s="12" t="s">
        <v>18</v>
      </c>
      <c r="Q61" s="12">
        <v>20</v>
      </c>
      <c r="R61" s="5"/>
      <c r="S61" s="5"/>
      <c r="T61" s="5"/>
      <c r="U61" s="5"/>
      <c r="V61" s="5"/>
      <c r="W61" s="5"/>
      <c r="X61" s="5"/>
      <c r="Y61" s="5"/>
      <c r="Z61" s="5"/>
    </row>
    <row r="62" spans="1:26" ht="16" x14ac:dyDescent="0.2">
      <c r="A62" s="37" t="s">
        <v>41</v>
      </c>
      <c r="B62" s="10">
        <v>414</v>
      </c>
      <c r="C62" s="10">
        <v>4</v>
      </c>
      <c r="D62" s="10">
        <v>15</v>
      </c>
      <c r="E62" s="5" t="s">
        <v>129</v>
      </c>
      <c r="F62" s="5" t="s">
        <v>43</v>
      </c>
      <c r="G62" s="5">
        <v>5</v>
      </c>
      <c r="H62" s="53">
        <v>11.993499999999999</v>
      </c>
      <c r="I62" s="53">
        <v>76.147103464503047</v>
      </c>
      <c r="J62" s="53">
        <v>60.975609756097569</v>
      </c>
      <c r="K62" s="54">
        <v>2.2999999999999998</v>
      </c>
      <c r="L62" s="54">
        <v>0.2</v>
      </c>
      <c r="M62" s="54">
        <v>0</v>
      </c>
      <c r="N62" s="54">
        <v>0</v>
      </c>
      <c r="O62" s="54">
        <v>0</v>
      </c>
      <c r="P62" s="12" t="s">
        <v>18</v>
      </c>
      <c r="Q62" s="12">
        <v>40</v>
      </c>
      <c r="R62" s="5"/>
      <c r="S62" s="5"/>
      <c r="T62" s="5"/>
      <c r="U62" s="5"/>
      <c r="V62" s="5"/>
      <c r="W62" s="5"/>
      <c r="X62" s="5"/>
      <c r="Y62" s="5"/>
      <c r="Z62" s="5"/>
    </row>
    <row r="63" spans="1:26" ht="16" x14ac:dyDescent="0.2">
      <c r="A63" s="37" t="s">
        <v>41</v>
      </c>
      <c r="B63" s="10">
        <v>116</v>
      </c>
      <c r="C63" s="10">
        <v>1</v>
      </c>
      <c r="D63" s="10">
        <v>16</v>
      </c>
      <c r="E63" s="5" t="s">
        <v>190</v>
      </c>
      <c r="F63" s="5" t="s">
        <v>191</v>
      </c>
      <c r="G63" s="5" t="s">
        <v>192</v>
      </c>
      <c r="H63" s="53">
        <v>11.973099999999999</v>
      </c>
      <c r="I63" s="53">
        <v>73.917836574442191</v>
      </c>
      <c r="J63" s="53">
        <v>62.375415282392026</v>
      </c>
      <c r="K63" s="54">
        <v>0.6</v>
      </c>
      <c r="L63" s="54">
        <v>0</v>
      </c>
      <c r="M63" s="54">
        <v>0</v>
      </c>
      <c r="N63" s="54">
        <v>0</v>
      </c>
      <c r="O63" s="54">
        <v>0</v>
      </c>
      <c r="P63" s="12" t="s">
        <v>18</v>
      </c>
      <c r="Q63" s="12">
        <v>27.586206900000001</v>
      </c>
      <c r="R63" s="5"/>
      <c r="S63" s="5"/>
      <c r="T63" s="5"/>
      <c r="U63" s="5"/>
      <c r="V63" s="5"/>
      <c r="W63" s="5"/>
      <c r="X63" s="5"/>
      <c r="Y63" s="5"/>
      <c r="Z63" s="5"/>
    </row>
    <row r="64" spans="1:26" ht="16" x14ac:dyDescent="0.2">
      <c r="A64" s="37" t="s">
        <v>41</v>
      </c>
      <c r="B64" s="10">
        <v>205</v>
      </c>
      <c r="C64" s="10">
        <v>2</v>
      </c>
      <c r="D64" s="10">
        <v>16</v>
      </c>
      <c r="E64" s="5" t="s">
        <v>190</v>
      </c>
      <c r="F64" s="5" t="s">
        <v>191</v>
      </c>
      <c r="G64" s="5" t="s">
        <v>192</v>
      </c>
      <c r="H64" s="53">
        <v>12.6082</v>
      </c>
      <c r="I64" s="53">
        <v>78.417920723732266</v>
      </c>
      <c r="J64" s="53">
        <v>52.880549682875262</v>
      </c>
      <c r="K64" s="54">
        <v>0.1</v>
      </c>
      <c r="L64" s="54">
        <v>0</v>
      </c>
      <c r="M64" s="54">
        <v>0</v>
      </c>
      <c r="N64" s="54">
        <v>0</v>
      </c>
      <c r="O64" s="54">
        <v>0</v>
      </c>
      <c r="P64" s="12" t="s">
        <v>18</v>
      </c>
      <c r="Q64" s="12">
        <v>4.7619047620000003</v>
      </c>
      <c r="R64" s="5"/>
      <c r="S64" s="5"/>
      <c r="T64" s="5"/>
      <c r="U64" s="5"/>
      <c r="V64" s="5"/>
      <c r="W64" s="5"/>
      <c r="X64" s="5"/>
      <c r="Y64" s="5"/>
      <c r="Z64" s="5"/>
    </row>
    <row r="65" spans="1:26" ht="16" x14ac:dyDescent="0.2">
      <c r="A65" s="37" t="s">
        <v>41</v>
      </c>
      <c r="B65" s="10">
        <v>309</v>
      </c>
      <c r="C65" s="10">
        <v>3</v>
      </c>
      <c r="D65" s="10">
        <v>16</v>
      </c>
      <c r="E65" s="5" t="s">
        <v>190</v>
      </c>
      <c r="F65" s="5" t="s">
        <v>191</v>
      </c>
      <c r="G65" s="5" t="s">
        <v>192</v>
      </c>
      <c r="H65" s="53">
        <v>12.013199999999999</v>
      </c>
      <c r="I65" s="53">
        <v>75.957297055848542</v>
      </c>
      <c r="J65" s="53">
        <v>59.671015314804308</v>
      </c>
      <c r="K65" s="54">
        <v>0.8</v>
      </c>
      <c r="L65" s="54">
        <v>0.1</v>
      </c>
      <c r="M65" s="54">
        <v>0</v>
      </c>
      <c r="N65" s="54">
        <v>0</v>
      </c>
      <c r="O65" s="54">
        <v>0</v>
      </c>
      <c r="P65" s="12" t="s">
        <v>18</v>
      </c>
      <c r="Q65" s="12">
        <v>20</v>
      </c>
      <c r="R65" s="5"/>
      <c r="S65" s="5"/>
      <c r="T65" s="5"/>
      <c r="U65" s="5"/>
      <c r="V65" s="5"/>
      <c r="W65" s="5"/>
      <c r="X65" s="5"/>
      <c r="Y65" s="5"/>
      <c r="Z65" s="5"/>
    </row>
    <row r="66" spans="1:26" ht="16" x14ac:dyDescent="0.2">
      <c r="A66" s="37" t="s">
        <v>41</v>
      </c>
      <c r="B66" s="10">
        <v>410</v>
      </c>
      <c r="C66" s="10">
        <v>4</v>
      </c>
      <c r="D66" s="10">
        <v>16</v>
      </c>
      <c r="E66" s="5" t="s">
        <v>190</v>
      </c>
      <c r="F66" s="5" t="s">
        <v>191</v>
      </c>
      <c r="G66" s="5" t="s">
        <v>192</v>
      </c>
      <c r="H66" s="53">
        <v>12.3888</v>
      </c>
      <c r="I66" s="53">
        <v>72.880671043678163</v>
      </c>
      <c r="J66" s="53">
        <v>61.498257839721255</v>
      </c>
      <c r="K66" s="54">
        <v>2.8</v>
      </c>
      <c r="L66" s="54">
        <v>0</v>
      </c>
      <c r="M66" s="54">
        <v>0</v>
      </c>
      <c r="N66" s="54">
        <v>0</v>
      </c>
      <c r="O66" s="54">
        <v>0</v>
      </c>
      <c r="P66" s="12" t="s">
        <v>18</v>
      </c>
      <c r="Q66" s="12">
        <v>22.222222219999999</v>
      </c>
      <c r="R66" s="5"/>
      <c r="S66" s="5"/>
      <c r="T66" s="5"/>
      <c r="U66" s="5"/>
      <c r="V66" s="5"/>
      <c r="W66" s="5"/>
      <c r="X66" s="5"/>
      <c r="Y66" s="5"/>
      <c r="Z66" s="5"/>
    </row>
    <row r="67" spans="1:26" ht="16" x14ac:dyDescent="0.2">
      <c r="A67" s="5" t="s">
        <v>37</v>
      </c>
      <c r="B67" s="10">
        <v>118</v>
      </c>
      <c r="C67" s="10">
        <v>1</v>
      </c>
      <c r="D67" s="10">
        <v>1</v>
      </c>
      <c r="E67" s="5" t="s">
        <v>99</v>
      </c>
      <c r="F67" s="5" t="s">
        <v>29</v>
      </c>
      <c r="G67" s="5" t="s">
        <v>29</v>
      </c>
      <c r="H67" s="11">
        <v>13.719900000000001</v>
      </c>
      <c r="I67" s="11">
        <v>69.455282154942537</v>
      </c>
      <c r="J67" s="11">
        <v>55.870445344129557</v>
      </c>
      <c r="K67" s="54">
        <v>1.3</v>
      </c>
      <c r="L67" s="54">
        <v>0</v>
      </c>
      <c r="M67" s="54">
        <v>0</v>
      </c>
      <c r="N67" s="12">
        <v>0</v>
      </c>
      <c r="O67" s="12">
        <v>0</v>
      </c>
      <c r="P67" s="12" t="s">
        <v>18</v>
      </c>
      <c r="Q67" s="12">
        <v>0</v>
      </c>
      <c r="R67" s="5"/>
      <c r="S67" s="5"/>
      <c r="T67" s="5"/>
      <c r="U67" s="5"/>
      <c r="V67" s="5"/>
      <c r="W67" s="5"/>
      <c r="X67" s="5"/>
      <c r="Y67" s="5"/>
      <c r="Z67" s="5"/>
    </row>
    <row r="68" spans="1:26" ht="16" x14ac:dyDescent="0.2">
      <c r="A68" s="5" t="s">
        <v>37</v>
      </c>
      <c r="B68" s="10">
        <v>209</v>
      </c>
      <c r="C68" s="10">
        <v>2</v>
      </c>
      <c r="D68" s="10">
        <v>1</v>
      </c>
      <c r="E68" s="5" t="s">
        <v>99</v>
      </c>
      <c r="F68" s="5" t="s">
        <v>29</v>
      </c>
      <c r="G68" s="5" t="s">
        <v>29</v>
      </c>
      <c r="H68" s="11">
        <v>13.3962</v>
      </c>
      <c r="I68" s="11">
        <v>65.57241557609197</v>
      </c>
      <c r="J68" s="11">
        <v>59.42307692307692</v>
      </c>
      <c r="K68" s="54">
        <v>1.4</v>
      </c>
      <c r="L68" s="54">
        <v>0</v>
      </c>
      <c r="M68" s="54">
        <v>0.1</v>
      </c>
      <c r="N68" s="12">
        <v>0</v>
      </c>
      <c r="O68" s="12">
        <v>0</v>
      </c>
      <c r="P68" s="12" t="s">
        <v>18</v>
      </c>
      <c r="Q68" s="12">
        <v>0</v>
      </c>
      <c r="R68" s="5"/>
      <c r="S68" s="5"/>
      <c r="T68" s="5"/>
      <c r="U68" s="5"/>
      <c r="V68" s="5"/>
      <c r="W68" s="5"/>
      <c r="X68" s="5"/>
      <c r="Y68" s="5"/>
      <c r="Z68" s="5"/>
    </row>
    <row r="69" spans="1:26" ht="16" x14ac:dyDescent="0.2">
      <c r="A69" s="5" t="s">
        <v>37</v>
      </c>
      <c r="B69" s="10">
        <v>315</v>
      </c>
      <c r="C69" s="10">
        <v>3</v>
      </c>
      <c r="D69" s="10">
        <v>1</v>
      </c>
      <c r="E69" s="5" t="s">
        <v>99</v>
      </c>
      <c r="F69" s="5" t="s">
        <v>29</v>
      </c>
      <c r="G69" s="5" t="s">
        <v>29</v>
      </c>
      <c r="H69" s="11">
        <v>13.497</v>
      </c>
      <c r="I69" s="11">
        <v>69.345975094252864</v>
      </c>
      <c r="J69" s="11">
        <v>45.608974358974358</v>
      </c>
      <c r="K69" s="54">
        <v>0.4</v>
      </c>
      <c r="L69" s="54">
        <v>0</v>
      </c>
      <c r="M69" s="54">
        <v>0</v>
      </c>
      <c r="N69" s="12">
        <v>0</v>
      </c>
      <c r="O69" s="12">
        <v>0</v>
      </c>
      <c r="P69" s="12" t="s">
        <v>18</v>
      </c>
      <c r="Q69" s="12">
        <v>0</v>
      </c>
      <c r="R69" s="5"/>
      <c r="S69" s="5"/>
      <c r="T69" s="5"/>
      <c r="U69" s="5"/>
      <c r="V69" s="5"/>
      <c r="W69" s="5"/>
      <c r="X69" s="5"/>
      <c r="Y69" s="5"/>
      <c r="Z69" s="5"/>
    </row>
    <row r="70" spans="1:26" ht="16" x14ac:dyDescent="0.2">
      <c r="A70" s="5" t="s">
        <v>37</v>
      </c>
      <c r="B70" s="10">
        <v>407</v>
      </c>
      <c r="C70" s="10">
        <v>4</v>
      </c>
      <c r="D70" s="10">
        <v>1</v>
      </c>
      <c r="E70" s="5" t="s">
        <v>99</v>
      </c>
      <c r="F70" s="5" t="s">
        <v>29</v>
      </c>
      <c r="G70" s="5" t="s">
        <v>29</v>
      </c>
      <c r="H70" s="11">
        <v>13.624700000000001</v>
      </c>
      <c r="I70" s="11">
        <v>63.861726977931042</v>
      </c>
      <c r="J70" s="11">
        <v>55.705128205128204</v>
      </c>
      <c r="K70" s="54">
        <v>0.8</v>
      </c>
      <c r="L70" s="54">
        <v>0</v>
      </c>
      <c r="M70" s="54">
        <v>0.1</v>
      </c>
      <c r="N70" s="12">
        <v>0</v>
      </c>
      <c r="O70" s="12">
        <v>0</v>
      </c>
      <c r="P70" s="12" t="s">
        <v>18</v>
      </c>
      <c r="Q70" s="12">
        <v>0</v>
      </c>
      <c r="R70" s="5"/>
      <c r="S70" s="5"/>
      <c r="T70" s="5"/>
      <c r="U70" s="5"/>
      <c r="V70" s="5"/>
      <c r="W70" s="5"/>
      <c r="X70" s="5"/>
      <c r="Y70" s="5"/>
      <c r="Z70" s="5"/>
    </row>
    <row r="71" spans="1:26" ht="17" x14ac:dyDescent="0.2">
      <c r="A71" s="5" t="s">
        <v>37</v>
      </c>
      <c r="B71" s="10">
        <v>105</v>
      </c>
      <c r="C71" s="10">
        <v>1</v>
      </c>
      <c r="D71" s="10">
        <v>2</v>
      </c>
      <c r="E71" s="55" t="s">
        <v>133</v>
      </c>
      <c r="F71" s="5" t="s">
        <v>45</v>
      </c>
      <c r="G71" s="5">
        <v>6</v>
      </c>
      <c r="H71" s="11">
        <v>15.533100000000001</v>
      </c>
      <c r="I71" s="11">
        <v>69.875291569195397</v>
      </c>
      <c r="J71" s="11">
        <v>30.952380952380949</v>
      </c>
      <c r="K71" s="54">
        <v>0</v>
      </c>
      <c r="L71" s="54">
        <v>0</v>
      </c>
      <c r="M71" s="54">
        <v>0.4</v>
      </c>
      <c r="N71" s="12">
        <v>0</v>
      </c>
      <c r="O71" s="12">
        <v>0</v>
      </c>
      <c r="P71" s="12" t="s">
        <v>18</v>
      </c>
      <c r="Q71" s="12">
        <v>0</v>
      </c>
      <c r="R71" s="5"/>
      <c r="S71" s="5"/>
      <c r="T71" s="5"/>
      <c r="U71" s="5"/>
      <c r="V71" s="5"/>
      <c r="W71" s="5"/>
      <c r="X71" s="5"/>
      <c r="Y71" s="5"/>
      <c r="Z71" s="5"/>
    </row>
    <row r="72" spans="1:26" ht="17" x14ac:dyDescent="0.2">
      <c r="A72" s="5" t="s">
        <v>37</v>
      </c>
      <c r="B72" s="10">
        <v>219</v>
      </c>
      <c r="C72" s="10">
        <v>2</v>
      </c>
      <c r="D72" s="10">
        <v>2</v>
      </c>
      <c r="E72" s="55" t="s">
        <v>133</v>
      </c>
      <c r="F72" s="5" t="s">
        <v>45</v>
      </c>
      <c r="G72" s="5">
        <v>6</v>
      </c>
      <c r="H72" s="11">
        <v>13.502599999999999</v>
      </c>
      <c r="I72" s="11">
        <v>68.234716768735623</v>
      </c>
      <c r="J72" s="11">
        <v>43.107769423558899</v>
      </c>
      <c r="K72" s="54">
        <v>1.4</v>
      </c>
      <c r="L72" s="54">
        <v>0</v>
      </c>
      <c r="M72" s="54">
        <v>0</v>
      </c>
      <c r="N72" s="12">
        <v>0</v>
      </c>
      <c r="O72" s="12">
        <v>0</v>
      </c>
      <c r="P72" s="12" t="s">
        <v>18</v>
      </c>
      <c r="Q72" s="12">
        <v>0</v>
      </c>
      <c r="R72" s="5"/>
      <c r="S72" s="5"/>
      <c r="T72" s="5"/>
      <c r="U72" s="5"/>
      <c r="V72" s="5"/>
      <c r="W72" s="5"/>
      <c r="X72" s="5"/>
      <c r="Y72" s="5"/>
      <c r="Z72" s="5"/>
    </row>
    <row r="73" spans="1:26" ht="17" x14ac:dyDescent="0.2">
      <c r="A73" s="5" t="s">
        <v>37</v>
      </c>
      <c r="B73" s="10">
        <v>318</v>
      </c>
      <c r="C73" s="10">
        <v>3</v>
      </c>
      <c r="D73" s="10">
        <v>2</v>
      </c>
      <c r="E73" s="55" t="s">
        <v>133</v>
      </c>
      <c r="F73" s="5" t="s">
        <v>45</v>
      </c>
      <c r="G73" s="5">
        <v>6</v>
      </c>
      <c r="H73" s="11">
        <v>13.315200000000001</v>
      </c>
      <c r="I73" s="11">
        <v>70.649108377011487</v>
      </c>
      <c r="J73" s="11">
        <v>49.390243902439025</v>
      </c>
      <c r="K73" s="54">
        <v>0.7</v>
      </c>
      <c r="L73" s="54">
        <v>0.1</v>
      </c>
      <c r="M73" s="54">
        <v>0</v>
      </c>
      <c r="N73" s="12">
        <v>0</v>
      </c>
      <c r="O73" s="12">
        <v>0</v>
      </c>
      <c r="P73" s="12" t="s">
        <v>18</v>
      </c>
      <c r="Q73" s="12">
        <v>0</v>
      </c>
      <c r="R73" s="5"/>
      <c r="S73" s="5"/>
      <c r="T73" s="5"/>
      <c r="U73" s="5"/>
      <c r="V73" s="5"/>
      <c r="W73" s="5"/>
      <c r="X73" s="5"/>
      <c r="Y73" s="5"/>
      <c r="Z73" s="5"/>
    </row>
    <row r="74" spans="1:26" ht="17" x14ac:dyDescent="0.2">
      <c r="A74" s="5" t="s">
        <v>37</v>
      </c>
      <c r="B74" s="10">
        <v>405</v>
      </c>
      <c r="C74" s="10">
        <v>4</v>
      </c>
      <c r="D74" s="10">
        <v>2</v>
      </c>
      <c r="E74" s="55" t="s">
        <v>133</v>
      </c>
      <c r="F74" s="5" t="s">
        <v>45</v>
      </c>
      <c r="G74" s="5">
        <v>6</v>
      </c>
      <c r="H74" s="11">
        <v>15.658300000000001</v>
      </c>
      <c r="I74" s="11">
        <v>66.862609758620692</v>
      </c>
      <c r="J74" s="11">
        <v>42.668918918918919</v>
      </c>
      <c r="K74" s="54">
        <v>0.5</v>
      </c>
      <c r="L74" s="54">
        <v>0</v>
      </c>
      <c r="M74" s="54">
        <v>0.1</v>
      </c>
      <c r="N74" s="12">
        <v>0</v>
      </c>
      <c r="O74" s="12">
        <v>0</v>
      </c>
      <c r="P74" s="12" t="s">
        <v>18</v>
      </c>
      <c r="Q74" s="12">
        <v>0</v>
      </c>
      <c r="R74" s="5"/>
      <c r="S74" s="5"/>
      <c r="T74" s="5"/>
      <c r="U74" s="5"/>
      <c r="V74" s="5"/>
      <c r="W74" s="5"/>
      <c r="X74" s="5"/>
      <c r="Y74" s="5"/>
      <c r="Z74" s="5"/>
    </row>
    <row r="75" spans="1:26" ht="17" x14ac:dyDescent="0.2">
      <c r="A75" s="5" t="s">
        <v>37</v>
      </c>
      <c r="B75" s="10">
        <v>102</v>
      </c>
      <c r="C75" s="10">
        <v>1</v>
      </c>
      <c r="D75" s="10">
        <v>3</v>
      </c>
      <c r="E75" s="55" t="s">
        <v>133</v>
      </c>
      <c r="F75" s="5" t="s">
        <v>45</v>
      </c>
      <c r="G75" s="5">
        <v>9</v>
      </c>
      <c r="H75" s="11">
        <v>15.132800000000001</v>
      </c>
      <c r="I75" s="11">
        <v>67.420844844137918</v>
      </c>
      <c r="J75" s="11">
        <v>25.355618776671406</v>
      </c>
      <c r="K75" s="54">
        <v>0.6</v>
      </c>
      <c r="L75" s="54">
        <v>0</v>
      </c>
      <c r="M75" s="54">
        <v>0.1</v>
      </c>
      <c r="N75" s="12">
        <v>0</v>
      </c>
      <c r="O75" s="12">
        <v>0</v>
      </c>
      <c r="P75" s="12" t="s">
        <v>18</v>
      </c>
      <c r="Q75" s="12">
        <v>0</v>
      </c>
      <c r="R75" s="5"/>
      <c r="S75" s="5"/>
      <c r="T75" s="5"/>
      <c r="U75" s="5"/>
      <c r="V75" s="5"/>
      <c r="W75" s="5"/>
      <c r="X75" s="5"/>
      <c r="Y75" s="5"/>
      <c r="Z75" s="5"/>
    </row>
    <row r="76" spans="1:26" ht="17" x14ac:dyDescent="0.2">
      <c r="A76" s="5" t="s">
        <v>37</v>
      </c>
      <c r="B76" s="10">
        <v>218</v>
      </c>
      <c r="C76" s="10">
        <v>2</v>
      </c>
      <c r="D76" s="10">
        <v>3</v>
      </c>
      <c r="E76" s="55" t="s">
        <v>133</v>
      </c>
      <c r="F76" s="5" t="s">
        <v>45</v>
      </c>
      <c r="G76" s="5">
        <v>9</v>
      </c>
      <c r="H76" s="11">
        <v>13.5008</v>
      </c>
      <c r="I76" s="11">
        <v>65.78194562942528</v>
      </c>
      <c r="J76" s="11">
        <v>35.178571428571431</v>
      </c>
      <c r="K76" s="54">
        <v>0.3</v>
      </c>
      <c r="L76" s="54">
        <v>0</v>
      </c>
      <c r="M76" s="54">
        <v>0.1</v>
      </c>
      <c r="N76" s="12">
        <v>0</v>
      </c>
      <c r="O76" s="12">
        <v>0</v>
      </c>
      <c r="P76" s="12" t="s">
        <v>18</v>
      </c>
      <c r="Q76" s="12">
        <v>0</v>
      </c>
      <c r="R76" s="5"/>
      <c r="S76" s="5"/>
      <c r="T76" s="5"/>
      <c r="U76" s="5"/>
      <c r="V76" s="5"/>
      <c r="W76" s="5"/>
      <c r="X76" s="5"/>
      <c r="Y76" s="5"/>
      <c r="Z76" s="5"/>
    </row>
    <row r="77" spans="1:26" ht="17" x14ac:dyDescent="0.2">
      <c r="A77" s="5" t="s">
        <v>37</v>
      </c>
      <c r="B77" s="10">
        <v>306</v>
      </c>
      <c r="C77" s="10">
        <v>3</v>
      </c>
      <c r="D77" s="10">
        <v>3</v>
      </c>
      <c r="E77" s="55" t="s">
        <v>133</v>
      </c>
      <c r="F77" s="5" t="s">
        <v>45</v>
      </c>
      <c r="G77" s="5">
        <v>9</v>
      </c>
      <c r="H77" s="11">
        <v>14.27</v>
      </c>
      <c r="I77" s="11">
        <v>59.433683466666672</v>
      </c>
      <c r="J77" s="11">
        <v>39.712320200125077</v>
      </c>
      <c r="K77" s="54">
        <v>1.1000000000000001</v>
      </c>
      <c r="L77" s="54">
        <v>0</v>
      </c>
      <c r="M77" s="54">
        <v>0.3</v>
      </c>
      <c r="N77" s="12">
        <v>0</v>
      </c>
      <c r="O77" s="12">
        <v>0</v>
      </c>
      <c r="P77" s="12" t="s">
        <v>18</v>
      </c>
      <c r="Q77" s="12">
        <v>0</v>
      </c>
      <c r="R77" s="5"/>
      <c r="S77" s="5"/>
      <c r="T77" s="5"/>
      <c r="U77" s="5"/>
      <c r="V77" s="5"/>
      <c r="W77" s="5"/>
      <c r="X77" s="5"/>
      <c r="Y77" s="5"/>
      <c r="Z77" s="5"/>
    </row>
    <row r="78" spans="1:26" ht="17" x14ac:dyDescent="0.2">
      <c r="A78" s="5" t="s">
        <v>37</v>
      </c>
      <c r="B78" s="10">
        <v>402</v>
      </c>
      <c r="C78" s="10">
        <v>4</v>
      </c>
      <c r="D78" s="10">
        <v>3</v>
      </c>
      <c r="E78" s="55" t="s">
        <v>133</v>
      </c>
      <c r="F78" s="5" t="s">
        <v>45</v>
      </c>
      <c r="G78" s="5">
        <v>9</v>
      </c>
      <c r="H78" s="11">
        <v>16.161100000000001</v>
      </c>
      <c r="I78" s="11">
        <v>65.204692626206892</v>
      </c>
      <c r="J78" s="11">
        <v>54.298780487804876</v>
      </c>
      <c r="K78" s="54">
        <v>0.1</v>
      </c>
      <c r="L78" s="54">
        <v>0</v>
      </c>
      <c r="M78" s="54">
        <v>0.7</v>
      </c>
      <c r="N78" s="12">
        <v>0</v>
      </c>
      <c r="O78" s="12">
        <v>0</v>
      </c>
      <c r="P78" s="12" t="s">
        <v>18</v>
      </c>
      <c r="Q78" s="12">
        <v>3.3333333330000001</v>
      </c>
      <c r="R78" s="5"/>
      <c r="S78" s="5"/>
      <c r="T78" s="5"/>
      <c r="U78" s="5"/>
      <c r="V78" s="5"/>
      <c r="W78" s="5"/>
      <c r="X78" s="5"/>
      <c r="Y78" s="5"/>
      <c r="Z78" s="5"/>
    </row>
    <row r="79" spans="1:26" ht="17" x14ac:dyDescent="0.2">
      <c r="A79" s="5" t="s">
        <v>37</v>
      </c>
      <c r="B79" s="10">
        <v>108</v>
      </c>
      <c r="C79" s="10">
        <v>1</v>
      </c>
      <c r="D79" s="10">
        <v>4</v>
      </c>
      <c r="E79" s="55" t="s">
        <v>109</v>
      </c>
      <c r="F79" s="5" t="s">
        <v>45</v>
      </c>
      <c r="G79" s="5">
        <v>4</v>
      </c>
      <c r="H79" s="11">
        <v>15.4216</v>
      </c>
      <c r="I79" s="11">
        <v>67.238466968275873</v>
      </c>
      <c r="J79" s="11">
        <v>42.490842490842489</v>
      </c>
      <c r="K79" s="54">
        <v>4.0999999999999996</v>
      </c>
      <c r="L79" s="54">
        <v>0</v>
      </c>
      <c r="M79" s="54">
        <v>0.1</v>
      </c>
      <c r="N79" s="12">
        <v>0</v>
      </c>
      <c r="O79" s="12">
        <v>0</v>
      </c>
      <c r="P79" s="12" t="s">
        <v>18</v>
      </c>
      <c r="Q79" s="12">
        <v>0</v>
      </c>
      <c r="R79" s="5"/>
      <c r="S79" s="5"/>
      <c r="T79" s="5"/>
      <c r="U79" s="5"/>
      <c r="V79" s="5"/>
      <c r="W79" s="5"/>
      <c r="X79" s="5"/>
      <c r="Y79" s="5"/>
      <c r="Z79" s="5"/>
    </row>
    <row r="80" spans="1:26" ht="17" x14ac:dyDescent="0.2">
      <c r="A80" s="5" t="s">
        <v>37</v>
      </c>
      <c r="B80" s="10">
        <v>220</v>
      </c>
      <c r="C80" s="10">
        <v>2</v>
      </c>
      <c r="D80" s="10">
        <v>4</v>
      </c>
      <c r="E80" s="55" t="s">
        <v>109</v>
      </c>
      <c r="F80" s="5" t="s">
        <v>45</v>
      </c>
      <c r="G80" s="5">
        <v>4</v>
      </c>
      <c r="H80" s="11">
        <v>13.691699999999999</v>
      </c>
      <c r="I80" s="11">
        <v>69.381952705747125</v>
      </c>
      <c r="J80" s="11">
        <v>39.537869062901152</v>
      </c>
      <c r="K80" s="54">
        <v>0.4</v>
      </c>
      <c r="L80" s="54">
        <v>0.1</v>
      </c>
      <c r="M80" s="54">
        <v>0.1</v>
      </c>
      <c r="N80" s="12">
        <v>0</v>
      </c>
      <c r="O80" s="12">
        <v>0</v>
      </c>
      <c r="P80" s="12" t="s">
        <v>18</v>
      </c>
      <c r="Q80" s="12">
        <v>0</v>
      </c>
      <c r="R80" s="5"/>
      <c r="S80" s="5"/>
      <c r="T80" s="5"/>
      <c r="U80" s="5"/>
      <c r="V80" s="5"/>
      <c r="W80" s="5"/>
      <c r="X80" s="5"/>
      <c r="Y80" s="5"/>
      <c r="Z80" s="5"/>
    </row>
    <row r="81" spans="1:26" ht="17" x14ac:dyDescent="0.2">
      <c r="A81" s="5" t="s">
        <v>37</v>
      </c>
      <c r="B81" s="10">
        <v>302</v>
      </c>
      <c r="C81" s="10">
        <v>3</v>
      </c>
      <c r="D81" s="10">
        <v>4</v>
      </c>
      <c r="E81" s="55" t="s">
        <v>109</v>
      </c>
      <c r="F81" s="5" t="s">
        <v>45</v>
      </c>
      <c r="G81" s="5">
        <v>4</v>
      </c>
      <c r="H81" s="11">
        <v>14.7</v>
      </c>
      <c r="I81" s="11">
        <v>69.425571954022999</v>
      </c>
      <c r="J81" s="11">
        <v>40.949935815147626</v>
      </c>
      <c r="K81" s="54">
        <v>1.6</v>
      </c>
      <c r="L81" s="54">
        <v>0</v>
      </c>
      <c r="M81" s="54">
        <v>0</v>
      </c>
      <c r="N81" s="12">
        <v>0</v>
      </c>
      <c r="O81" s="12">
        <v>0</v>
      </c>
      <c r="P81" s="12" t="s">
        <v>18</v>
      </c>
      <c r="Q81" s="12">
        <v>0</v>
      </c>
      <c r="R81" s="5"/>
      <c r="S81" s="5"/>
      <c r="T81" s="5"/>
      <c r="U81" s="5"/>
      <c r="V81" s="5"/>
      <c r="W81" s="5"/>
      <c r="X81" s="5"/>
      <c r="Y81" s="5"/>
      <c r="Z81" s="5"/>
    </row>
    <row r="82" spans="1:26" ht="17" x14ac:dyDescent="0.2">
      <c r="A82" s="5" t="s">
        <v>37</v>
      </c>
      <c r="B82" s="10">
        <v>403</v>
      </c>
      <c r="C82" s="10">
        <v>4</v>
      </c>
      <c r="D82" s="10">
        <v>4</v>
      </c>
      <c r="E82" s="55" t="s">
        <v>109</v>
      </c>
      <c r="F82" s="5" t="s">
        <v>45</v>
      </c>
      <c r="G82" s="5">
        <v>4</v>
      </c>
      <c r="H82" s="11">
        <v>16.391999999999999</v>
      </c>
      <c r="I82" s="11">
        <v>61.397102344827594</v>
      </c>
      <c r="J82" s="11">
        <v>36.116322701688553</v>
      </c>
      <c r="K82" s="54">
        <v>0.4</v>
      </c>
      <c r="L82" s="54">
        <v>0</v>
      </c>
      <c r="M82" s="54">
        <v>0.2</v>
      </c>
      <c r="N82" s="12">
        <v>0</v>
      </c>
      <c r="O82" s="12">
        <v>0</v>
      </c>
      <c r="P82" s="12" t="s">
        <v>18</v>
      </c>
      <c r="Q82" s="12">
        <v>0</v>
      </c>
      <c r="R82" s="5"/>
      <c r="S82" s="5"/>
      <c r="T82" s="5"/>
      <c r="U82" s="5"/>
      <c r="V82" s="5"/>
      <c r="W82" s="5"/>
      <c r="X82" s="5"/>
      <c r="Y82" s="5"/>
      <c r="Z82" s="5"/>
    </row>
    <row r="83" spans="1:26" ht="17" x14ac:dyDescent="0.2">
      <c r="A83" s="5" t="s">
        <v>37</v>
      </c>
      <c r="B83" s="10">
        <v>103</v>
      </c>
      <c r="C83" s="10">
        <v>1</v>
      </c>
      <c r="D83" s="10">
        <v>5</v>
      </c>
      <c r="E83" s="55" t="s">
        <v>146</v>
      </c>
      <c r="F83" s="5" t="s">
        <v>45</v>
      </c>
      <c r="G83" s="5">
        <v>10.5</v>
      </c>
      <c r="H83" s="11">
        <v>14.882900000000001</v>
      </c>
      <c r="I83" s="11">
        <v>63.54705715954023</v>
      </c>
      <c r="J83" s="11">
        <v>40.823170731707322</v>
      </c>
      <c r="K83" s="54">
        <v>0.1</v>
      </c>
      <c r="L83" s="54">
        <v>0</v>
      </c>
      <c r="M83" s="54">
        <v>0.1</v>
      </c>
      <c r="N83" s="12">
        <v>0</v>
      </c>
      <c r="O83" s="12">
        <v>0</v>
      </c>
      <c r="P83" s="12" t="s">
        <v>18</v>
      </c>
      <c r="Q83" s="12">
        <v>0</v>
      </c>
      <c r="R83" s="5"/>
      <c r="S83" s="5"/>
      <c r="T83" s="5"/>
      <c r="U83" s="5"/>
      <c r="V83" s="5"/>
      <c r="W83" s="5"/>
      <c r="X83" s="5"/>
      <c r="Y83" s="5"/>
      <c r="Z83" s="5"/>
    </row>
    <row r="84" spans="1:26" ht="17" x14ac:dyDescent="0.2">
      <c r="A84" s="5" t="s">
        <v>37</v>
      </c>
      <c r="B84" s="10">
        <v>213</v>
      </c>
      <c r="C84" s="10">
        <v>2</v>
      </c>
      <c r="D84" s="10">
        <v>5</v>
      </c>
      <c r="E84" s="55" t="s">
        <v>146</v>
      </c>
      <c r="F84" s="5" t="s">
        <v>45</v>
      </c>
      <c r="G84" s="5">
        <v>10.5</v>
      </c>
      <c r="H84" s="11">
        <v>13.9983</v>
      </c>
      <c r="I84" s="11">
        <v>68.130744445057474</v>
      </c>
      <c r="J84" s="11">
        <v>51.25</v>
      </c>
      <c r="K84" s="54">
        <v>0.7</v>
      </c>
      <c r="L84" s="54">
        <v>0</v>
      </c>
      <c r="M84" s="54">
        <v>0.3</v>
      </c>
      <c r="N84" s="12">
        <v>0</v>
      </c>
      <c r="O84" s="12">
        <v>0</v>
      </c>
      <c r="P84" s="12" t="s">
        <v>18</v>
      </c>
      <c r="Q84" s="12">
        <v>0</v>
      </c>
      <c r="R84" s="5"/>
      <c r="S84" s="5"/>
      <c r="T84" s="5"/>
      <c r="U84" s="5"/>
      <c r="V84" s="5"/>
      <c r="W84" s="5"/>
      <c r="X84" s="5"/>
      <c r="Y84" s="5"/>
      <c r="Z84" s="5"/>
    </row>
    <row r="85" spans="1:26" ht="17" x14ac:dyDescent="0.2">
      <c r="A85" s="5" t="s">
        <v>37</v>
      </c>
      <c r="B85" s="10">
        <v>314</v>
      </c>
      <c r="C85" s="10">
        <v>3</v>
      </c>
      <c r="D85" s="10">
        <v>5</v>
      </c>
      <c r="E85" s="55" t="s">
        <v>146</v>
      </c>
      <c r="F85" s="5" t="s">
        <v>45</v>
      </c>
      <c r="G85" s="5">
        <v>10.5</v>
      </c>
      <c r="H85" s="11">
        <v>13.904300000000001</v>
      </c>
      <c r="I85" s="11">
        <v>69.929500514942518</v>
      </c>
      <c r="J85" s="11">
        <v>44.415917843388954</v>
      </c>
      <c r="K85" s="54">
        <v>0.7</v>
      </c>
      <c r="L85" s="54">
        <v>0</v>
      </c>
      <c r="M85" s="54">
        <v>0.3</v>
      </c>
      <c r="N85" s="12">
        <v>0</v>
      </c>
      <c r="O85" s="12">
        <v>0</v>
      </c>
      <c r="P85" s="12" t="s">
        <v>18</v>
      </c>
      <c r="Q85" s="12">
        <v>0</v>
      </c>
      <c r="R85" s="5"/>
      <c r="S85" s="5"/>
      <c r="T85" s="5"/>
      <c r="U85" s="5"/>
      <c r="V85" s="5"/>
      <c r="W85" s="5"/>
      <c r="X85" s="5"/>
      <c r="Y85" s="5"/>
      <c r="Z85" s="5"/>
    </row>
    <row r="86" spans="1:26" ht="17" x14ac:dyDescent="0.2">
      <c r="A86" s="5" t="s">
        <v>37</v>
      </c>
      <c r="B86" s="10">
        <v>415</v>
      </c>
      <c r="C86" s="10">
        <v>4</v>
      </c>
      <c r="D86" s="10">
        <v>5</v>
      </c>
      <c r="E86" s="55" t="s">
        <v>146</v>
      </c>
      <c r="F86" s="5" t="s">
        <v>45</v>
      </c>
      <c r="G86" s="5">
        <v>10.5</v>
      </c>
      <c r="H86" s="11">
        <v>13.538</v>
      </c>
      <c r="I86" s="11">
        <v>69.457409140229885</v>
      </c>
      <c r="J86" s="11">
        <v>44.294871794871796</v>
      </c>
      <c r="K86" s="54">
        <v>0.2</v>
      </c>
      <c r="L86" s="54">
        <v>0</v>
      </c>
      <c r="M86" s="54">
        <v>0.4</v>
      </c>
      <c r="N86" s="12">
        <v>0</v>
      </c>
      <c r="O86" s="12">
        <v>0</v>
      </c>
      <c r="P86" s="12" t="s">
        <v>18</v>
      </c>
      <c r="Q86" s="12">
        <v>0</v>
      </c>
      <c r="R86" s="5"/>
      <c r="S86" s="5"/>
      <c r="T86" s="5"/>
      <c r="U86" s="5"/>
      <c r="V86" s="5"/>
      <c r="W86" s="5"/>
      <c r="X86" s="5"/>
      <c r="Y86" s="5"/>
      <c r="Z86" s="5"/>
    </row>
    <row r="87" spans="1:26" ht="16" x14ac:dyDescent="0.2">
      <c r="A87" s="5" t="s">
        <v>37</v>
      </c>
      <c r="B87" s="10">
        <v>114</v>
      </c>
      <c r="C87" s="10">
        <v>1</v>
      </c>
      <c r="D87" s="10">
        <v>6</v>
      </c>
      <c r="E87" s="5" t="s">
        <v>16</v>
      </c>
      <c r="F87" s="5" t="s">
        <v>45</v>
      </c>
      <c r="G87" s="5">
        <v>4</v>
      </c>
      <c r="H87" s="11">
        <v>13.947800000000001</v>
      </c>
      <c r="I87" s="11">
        <v>67.979259788505729</v>
      </c>
      <c r="J87" s="11">
        <v>45.986842105263158</v>
      </c>
      <c r="K87" s="54">
        <v>0.2</v>
      </c>
      <c r="L87" s="54">
        <v>0</v>
      </c>
      <c r="M87" s="54">
        <v>0</v>
      </c>
      <c r="N87" s="12">
        <v>0</v>
      </c>
      <c r="O87" s="12">
        <v>0</v>
      </c>
      <c r="P87" s="12" t="s">
        <v>18</v>
      </c>
      <c r="Q87" s="12">
        <v>0</v>
      </c>
      <c r="R87" s="5"/>
      <c r="S87" s="5"/>
      <c r="T87" s="5"/>
      <c r="U87" s="5"/>
      <c r="V87" s="5"/>
      <c r="W87" s="5"/>
      <c r="X87" s="5"/>
      <c r="Y87" s="5"/>
      <c r="Z87" s="5"/>
    </row>
    <row r="88" spans="1:26" ht="16" x14ac:dyDescent="0.2">
      <c r="A88" s="5" t="s">
        <v>37</v>
      </c>
      <c r="B88" s="10">
        <v>212</v>
      </c>
      <c r="C88" s="10">
        <v>2</v>
      </c>
      <c r="D88" s="10">
        <v>6</v>
      </c>
      <c r="E88" s="5" t="s">
        <v>16</v>
      </c>
      <c r="F88" s="5" t="s">
        <v>45</v>
      </c>
      <c r="G88" s="5">
        <v>4</v>
      </c>
      <c r="H88" s="11">
        <v>14.110100000000001</v>
      </c>
      <c r="I88" s="11">
        <v>69.714561177471253</v>
      </c>
      <c r="J88" s="11">
        <v>42.5</v>
      </c>
      <c r="K88" s="54">
        <v>1.1000000000000001</v>
      </c>
      <c r="L88" s="54">
        <v>0</v>
      </c>
      <c r="M88" s="54">
        <v>0.1</v>
      </c>
      <c r="N88" s="12">
        <v>0</v>
      </c>
      <c r="O88" s="12">
        <v>0</v>
      </c>
      <c r="P88" s="12" t="s">
        <v>18</v>
      </c>
      <c r="Q88" s="12">
        <v>0</v>
      </c>
      <c r="R88" s="5"/>
      <c r="S88" s="5"/>
      <c r="T88" s="5"/>
      <c r="U88" s="5"/>
      <c r="V88" s="5"/>
      <c r="W88" s="5"/>
      <c r="X88" s="5"/>
      <c r="Y88" s="5"/>
      <c r="Z88" s="5"/>
    </row>
    <row r="89" spans="1:26" ht="16" x14ac:dyDescent="0.2">
      <c r="A89" s="5" t="s">
        <v>37</v>
      </c>
      <c r="B89" s="10">
        <v>301</v>
      </c>
      <c r="C89" s="10">
        <v>3</v>
      </c>
      <c r="D89" s="10">
        <v>6</v>
      </c>
      <c r="E89" s="5" t="s">
        <v>16</v>
      </c>
      <c r="F89" s="5" t="s">
        <v>45</v>
      </c>
      <c r="G89" s="5">
        <v>4</v>
      </c>
      <c r="H89" s="11">
        <v>14.1564</v>
      </c>
      <c r="I89" s="11">
        <v>69.103900658390813</v>
      </c>
      <c r="J89" s="11">
        <v>47.240051347881902</v>
      </c>
      <c r="K89" s="54">
        <v>1.5</v>
      </c>
      <c r="L89" s="54">
        <v>0</v>
      </c>
      <c r="M89" s="54">
        <v>0</v>
      </c>
      <c r="N89" s="12">
        <v>0</v>
      </c>
      <c r="O89" s="12">
        <v>0</v>
      </c>
      <c r="P89" s="12" t="s">
        <v>18</v>
      </c>
      <c r="Q89" s="12">
        <v>0</v>
      </c>
      <c r="R89" s="5"/>
      <c r="S89" s="5"/>
      <c r="T89" s="5"/>
      <c r="U89" s="5"/>
      <c r="V89" s="5"/>
      <c r="W89" s="5"/>
      <c r="X89" s="5"/>
      <c r="Y89" s="5"/>
      <c r="Z89" s="5"/>
    </row>
    <row r="90" spans="1:26" ht="16" x14ac:dyDescent="0.2">
      <c r="A90" s="5" t="s">
        <v>37</v>
      </c>
      <c r="B90" s="10">
        <v>409</v>
      </c>
      <c r="C90" s="10">
        <v>4</v>
      </c>
      <c r="D90" s="10">
        <v>6</v>
      </c>
      <c r="E90" s="5" t="s">
        <v>16</v>
      </c>
      <c r="F90" s="5" t="s">
        <v>45</v>
      </c>
      <c r="G90" s="5">
        <v>4</v>
      </c>
      <c r="H90" s="11">
        <v>14.0784</v>
      </c>
      <c r="I90" s="11">
        <v>65.055885101609192</v>
      </c>
      <c r="J90" s="11">
        <v>46.794871794871796</v>
      </c>
      <c r="K90" s="54">
        <v>0.6</v>
      </c>
      <c r="L90" s="54">
        <v>0</v>
      </c>
      <c r="M90" s="54">
        <v>0.3</v>
      </c>
      <c r="N90" s="12">
        <v>0</v>
      </c>
      <c r="O90" s="12">
        <v>0</v>
      </c>
      <c r="P90" s="12" t="s">
        <v>18</v>
      </c>
      <c r="Q90" s="12">
        <v>0</v>
      </c>
      <c r="R90" s="5"/>
      <c r="S90" s="5"/>
      <c r="T90" s="5"/>
      <c r="U90" s="5"/>
      <c r="V90" s="5"/>
      <c r="W90" s="5"/>
      <c r="X90" s="5"/>
      <c r="Y90" s="5"/>
      <c r="Z90" s="5"/>
    </row>
    <row r="91" spans="1:26" ht="16" x14ac:dyDescent="0.2">
      <c r="A91" s="5" t="s">
        <v>37</v>
      </c>
      <c r="B91" s="10">
        <v>107</v>
      </c>
      <c r="C91" s="10">
        <v>1</v>
      </c>
      <c r="D91" s="10">
        <v>7</v>
      </c>
      <c r="E91" s="5" t="s">
        <v>24</v>
      </c>
      <c r="F91" s="5" t="s">
        <v>45</v>
      </c>
      <c r="G91" s="56" t="s">
        <v>128</v>
      </c>
      <c r="H91" s="11">
        <v>14.5624</v>
      </c>
      <c r="I91" s="11">
        <v>66.970901086896561</v>
      </c>
      <c r="J91" s="11">
        <v>45.640243902439025</v>
      </c>
      <c r="K91" s="54">
        <v>3</v>
      </c>
      <c r="L91" s="54">
        <v>0</v>
      </c>
      <c r="M91" s="54">
        <v>0</v>
      </c>
      <c r="N91" s="12">
        <v>0</v>
      </c>
      <c r="O91" s="12">
        <v>0</v>
      </c>
      <c r="P91" s="12" t="s">
        <v>18</v>
      </c>
      <c r="Q91" s="12">
        <v>0</v>
      </c>
      <c r="R91" s="5"/>
      <c r="S91" s="5"/>
      <c r="T91" s="5"/>
      <c r="U91" s="5"/>
      <c r="V91" s="5"/>
      <c r="W91" s="5"/>
      <c r="X91" s="5"/>
      <c r="Y91" s="5"/>
      <c r="Z91" s="5"/>
    </row>
    <row r="92" spans="1:26" ht="16" x14ac:dyDescent="0.2">
      <c r="A92" s="5" t="s">
        <v>37</v>
      </c>
      <c r="B92" s="10">
        <v>210</v>
      </c>
      <c r="C92" s="10">
        <v>2</v>
      </c>
      <c r="D92" s="10">
        <v>7</v>
      </c>
      <c r="E92" s="5" t="s">
        <v>24</v>
      </c>
      <c r="F92" s="5" t="s">
        <v>45</v>
      </c>
      <c r="G92" s="56" t="s">
        <v>128</v>
      </c>
      <c r="H92" s="11">
        <v>13.728000000000002</v>
      </c>
      <c r="I92" s="11">
        <v>68.680841710344822</v>
      </c>
      <c r="J92" s="11">
        <v>55.03439649781113</v>
      </c>
      <c r="K92" s="54">
        <v>1.7</v>
      </c>
      <c r="L92" s="54">
        <v>0</v>
      </c>
      <c r="M92" s="54">
        <v>0</v>
      </c>
      <c r="N92" s="12">
        <v>0</v>
      </c>
      <c r="O92" s="12">
        <v>0</v>
      </c>
      <c r="P92" s="12" t="s">
        <v>18</v>
      </c>
      <c r="Q92" s="12">
        <v>2.8571428569999999</v>
      </c>
      <c r="R92" s="5"/>
      <c r="S92" s="5"/>
      <c r="T92" s="5"/>
      <c r="U92" s="5"/>
      <c r="V92" s="5"/>
      <c r="W92" s="5"/>
      <c r="X92" s="5"/>
      <c r="Y92" s="5"/>
      <c r="Z92" s="5"/>
    </row>
    <row r="93" spans="1:26" ht="16" x14ac:dyDescent="0.2">
      <c r="A93" s="5" t="s">
        <v>37</v>
      </c>
      <c r="B93" s="10">
        <v>303</v>
      </c>
      <c r="C93" s="10">
        <v>3</v>
      </c>
      <c r="D93" s="10">
        <v>7</v>
      </c>
      <c r="E93" s="5" t="s">
        <v>24</v>
      </c>
      <c r="F93" s="5" t="s">
        <v>45</v>
      </c>
      <c r="G93" s="56" t="s">
        <v>128</v>
      </c>
      <c r="H93" s="11">
        <v>14.823600000000001</v>
      </c>
      <c r="I93" s="11">
        <v>65.771062194023003</v>
      </c>
      <c r="J93" s="11">
        <v>31.25</v>
      </c>
      <c r="K93" s="54">
        <v>0.5</v>
      </c>
      <c r="L93" s="54">
        <v>0</v>
      </c>
      <c r="M93" s="54">
        <v>0.1</v>
      </c>
      <c r="N93" s="12">
        <v>0</v>
      </c>
      <c r="O93" s="12">
        <v>0</v>
      </c>
      <c r="P93" s="12" t="s">
        <v>18</v>
      </c>
      <c r="Q93" s="12">
        <v>0</v>
      </c>
      <c r="R93" s="5"/>
      <c r="S93" s="5"/>
      <c r="T93" s="5"/>
      <c r="U93" s="5"/>
      <c r="V93" s="5"/>
      <c r="W93" s="5"/>
      <c r="X93" s="5"/>
      <c r="Y93" s="5"/>
      <c r="Z93" s="5"/>
    </row>
    <row r="94" spans="1:26" ht="16" x14ac:dyDescent="0.2">
      <c r="A94" s="5" t="s">
        <v>37</v>
      </c>
      <c r="B94" s="10">
        <v>419</v>
      </c>
      <c r="C94" s="10">
        <v>4</v>
      </c>
      <c r="D94" s="10">
        <v>7</v>
      </c>
      <c r="E94" s="5" t="s">
        <v>24</v>
      </c>
      <c r="F94" s="5" t="s">
        <v>45</v>
      </c>
      <c r="G94" s="56" t="s">
        <v>128</v>
      </c>
      <c r="H94" s="11">
        <v>13.833200000000001</v>
      </c>
      <c r="I94" s="11">
        <v>69.747567696551727</v>
      </c>
      <c r="J94" s="11">
        <v>48.749218261413382</v>
      </c>
      <c r="K94" s="54">
        <v>2</v>
      </c>
      <c r="L94" s="54">
        <v>0</v>
      </c>
      <c r="M94" s="54">
        <v>0</v>
      </c>
      <c r="N94" s="12">
        <v>0</v>
      </c>
      <c r="O94" s="12">
        <v>0</v>
      </c>
      <c r="P94" s="12" t="s">
        <v>18</v>
      </c>
      <c r="Q94" s="12">
        <v>0</v>
      </c>
      <c r="R94" s="5"/>
      <c r="S94" s="5"/>
      <c r="T94" s="5"/>
      <c r="U94" s="5"/>
      <c r="V94" s="5"/>
      <c r="W94" s="5"/>
      <c r="X94" s="5"/>
      <c r="Y94" s="5"/>
      <c r="Z94" s="5"/>
    </row>
    <row r="95" spans="1:26" ht="16" x14ac:dyDescent="0.2">
      <c r="A95" s="5" t="s">
        <v>37</v>
      </c>
      <c r="B95" s="10">
        <v>112</v>
      </c>
      <c r="C95" s="10">
        <v>1</v>
      </c>
      <c r="D95" s="10">
        <v>8</v>
      </c>
      <c r="E95" s="5" t="s">
        <v>162</v>
      </c>
      <c r="F95" s="5" t="s">
        <v>45</v>
      </c>
      <c r="G95" s="5">
        <v>8</v>
      </c>
      <c r="H95" s="11">
        <v>15.605399999999999</v>
      </c>
      <c r="I95" s="11">
        <v>64.322265940229883</v>
      </c>
      <c r="J95" s="11">
        <v>42.972972972972975</v>
      </c>
      <c r="K95" s="54">
        <v>0.2</v>
      </c>
      <c r="L95" s="54">
        <v>0</v>
      </c>
      <c r="M95" s="54">
        <v>0.2</v>
      </c>
      <c r="N95" s="12">
        <v>0</v>
      </c>
      <c r="O95" s="12">
        <v>0</v>
      </c>
      <c r="P95" s="12" t="s">
        <v>18</v>
      </c>
      <c r="Q95" s="12">
        <v>0</v>
      </c>
      <c r="R95" s="5"/>
      <c r="S95" s="5"/>
      <c r="T95" s="5"/>
      <c r="U95" s="5"/>
      <c r="V95" s="5"/>
      <c r="W95" s="5"/>
      <c r="X95" s="5"/>
      <c r="Y95" s="5"/>
      <c r="Z95" s="5"/>
    </row>
    <row r="96" spans="1:26" ht="16" x14ac:dyDescent="0.2">
      <c r="A96" s="5" t="s">
        <v>37</v>
      </c>
      <c r="B96" s="10">
        <v>202</v>
      </c>
      <c r="C96" s="10">
        <v>2</v>
      </c>
      <c r="D96" s="10">
        <v>8</v>
      </c>
      <c r="E96" s="5" t="s">
        <v>162</v>
      </c>
      <c r="F96" s="5" t="s">
        <v>45</v>
      </c>
      <c r="G96" s="5">
        <v>8</v>
      </c>
      <c r="H96" s="11">
        <v>17.084399999999999</v>
      </c>
      <c r="I96" s="11">
        <v>63.933074085517241</v>
      </c>
      <c r="J96" s="11">
        <v>42.406692406692414</v>
      </c>
      <c r="K96" s="54">
        <v>0.2</v>
      </c>
      <c r="L96" s="54">
        <v>0</v>
      </c>
      <c r="M96" s="54">
        <v>0.7</v>
      </c>
      <c r="N96" s="12">
        <v>0</v>
      </c>
      <c r="O96" s="12">
        <v>0</v>
      </c>
      <c r="P96" s="12" t="s">
        <v>18</v>
      </c>
      <c r="Q96" s="12">
        <v>0</v>
      </c>
      <c r="R96" s="5"/>
      <c r="S96" s="5"/>
      <c r="T96" s="5"/>
      <c r="U96" s="5"/>
      <c r="V96" s="5"/>
      <c r="W96" s="5"/>
      <c r="X96" s="5"/>
      <c r="Y96" s="5"/>
      <c r="Z96" s="5"/>
    </row>
    <row r="97" spans="1:26" ht="16" x14ac:dyDescent="0.2">
      <c r="A97" s="5" t="s">
        <v>37</v>
      </c>
      <c r="B97" s="10">
        <v>305</v>
      </c>
      <c r="C97" s="10">
        <v>3</v>
      </c>
      <c r="D97" s="10">
        <v>8</v>
      </c>
      <c r="E97" s="5" t="s">
        <v>162</v>
      </c>
      <c r="F97" s="5" t="s">
        <v>45</v>
      </c>
      <c r="G97" s="5">
        <v>8</v>
      </c>
      <c r="H97" s="11">
        <v>14.8535</v>
      </c>
      <c r="I97" s="11">
        <v>70.53222877471265</v>
      </c>
      <c r="J97" s="11">
        <v>45.121951219512198</v>
      </c>
      <c r="K97" s="54">
        <v>0.4</v>
      </c>
      <c r="L97" s="54">
        <v>0</v>
      </c>
      <c r="M97" s="54">
        <v>0.2</v>
      </c>
      <c r="N97" s="12">
        <v>0</v>
      </c>
      <c r="O97" s="12">
        <v>0</v>
      </c>
      <c r="P97" s="12" t="s">
        <v>18</v>
      </c>
      <c r="Q97" s="12">
        <v>0</v>
      </c>
      <c r="R97" s="5"/>
      <c r="S97" s="5"/>
      <c r="T97" s="5"/>
      <c r="U97" s="5"/>
      <c r="V97" s="5"/>
      <c r="W97" s="5"/>
      <c r="X97" s="5"/>
      <c r="Y97" s="5"/>
      <c r="Z97" s="5"/>
    </row>
    <row r="98" spans="1:26" ht="16" x14ac:dyDescent="0.2">
      <c r="A98" s="5" t="s">
        <v>37</v>
      </c>
      <c r="B98" s="10">
        <v>408</v>
      </c>
      <c r="C98" s="10">
        <v>4</v>
      </c>
      <c r="D98" s="10">
        <v>8</v>
      </c>
      <c r="E98" s="5" t="s">
        <v>162</v>
      </c>
      <c r="F98" s="5" t="s">
        <v>45</v>
      </c>
      <c r="G98" s="5">
        <v>8</v>
      </c>
      <c r="H98" s="11">
        <v>14.204700000000001</v>
      </c>
      <c r="I98" s="11">
        <v>65.246635342988498</v>
      </c>
      <c r="J98" s="11">
        <v>45.930232558139537</v>
      </c>
      <c r="K98" s="54">
        <v>0.5</v>
      </c>
      <c r="L98" s="54">
        <v>0</v>
      </c>
      <c r="M98" s="54">
        <v>0.1</v>
      </c>
      <c r="N98" s="12">
        <v>0</v>
      </c>
      <c r="O98" s="12">
        <v>0</v>
      </c>
      <c r="P98" s="12" t="s">
        <v>18</v>
      </c>
      <c r="Q98" s="12">
        <v>0</v>
      </c>
      <c r="R98" s="5"/>
      <c r="S98" s="5"/>
      <c r="T98" s="5"/>
      <c r="U98" s="5"/>
      <c r="V98" s="5"/>
      <c r="W98" s="5"/>
      <c r="X98" s="5"/>
      <c r="Y98" s="5"/>
      <c r="Z98" s="5"/>
    </row>
    <row r="99" spans="1:26" ht="16" x14ac:dyDescent="0.2">
      <c r="A99" s="5" t="s">
        <v>37</v>
      </c>
      <c r="B99" s="10">
        <v>115</v>
      </c>
      <c r="C99" s="10">
        <v>1</v>
      </c>
      <c r="D99" s="10">
        <v>9</v>
      </c>
      <c r="E99" s="5" t="s">
        <v>131</v>
      </c>
      <c r="F99" s="5" t="s">
        <v>45</v>
      </c>
      <c r="G99" s="5">
        <v>8</v>
      </c>
      <c r="H99" s="11">
        <v>15.1013</v>
      </c>
      <c r="I99" s="11">
        <v>65.840015281839086</v>
      </c>
      <c r="J99" s="11">
        <v>39.743589743589737</v>
      </c>
      <c r="K99" s="54">
        <v>0.2</v>
      </c>
      <c r="L99" s="54">
        <v>0</v>
      </c>
      <c r="M99" s="54">
        <v>0</v>
      </c>
      <c r="N99" s="12">
        <v>0</v>
      </c>
      <c r="O99" s="12">
        <v>0</v>
      </c>
      <c r="P99" s="12" t="s">
        <v>18</v>
      </c>
      <c r="Q99" s="12">
        <v>0</v>
      </c>
      <c r="R99" s="5"/>
      <c r="S99" s="5"/>
      <c r="T99" s="5"/>
      <c r="U99" s="5"/>
      <c r="V99" s="5"/>
      <c r="W99" s="5"/>
      <c r="X99" s="5"/>
      <c r="Y99" s="5"/>
      <c r="Z99" s="5"/>
    </row>
    <row r="100" spans="1:26" ht="16" x14ac:dyDescent="0.2">
      <c r="A100" s="5" t="s">
        <v>37</v>
      </c>
      <c r="B100" s="10">
        <v>211</v>
      </c>
      <c r="C100" s="10">
        <v>2</v>
      </c>
      <c r="D100" s="10">
        <v>9</v>
      </c>
      <c r="E100" s="5" t="s">
        <v>131</v>
      </c>
      <c r="F100" s="5" t="s">
        <v>45</v>
      </c>
      <c r="G100" s="5">
        <v>8</v>
      </c>
      <c r="H100" s="11">
        <v>13.488200000000001</v>
      </c>
      <c r="I100" s="11">
        <v>71.903835095172397</v>
      </c>
      <c r="J100" s="11">
        <v>43.100128369704748</v>
      </c>
      <c r="K100" s="54">
        <v>0.3</v>
      </c>
      <c r="L100" s="54">
        <v>0</v>
      </c>
      <c r="M100" s="54">
        <v>0.3</v>
      </c>
      <c r="N100" s="12">
        <v>0</v>
      </c>
      <c r="O100" s="12">
        <v>0</v>
      </c>
      <c r="P100" s="12" t="s">
        <v>18</v>
      </c>
      <c r="Q100" s="12">
        <v>0</v>
      </c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6" x14ac:dyDescent="0.2">
      <c r="A101" s="5" t="s">
        <v>37</v>
      </c>
      <c r="B101" s="10">
        <v>312</v>
      </c>
      <c r="C101" s="10">
        <v>3</v>
      </c>
      <c r="D101" s="10">
        <v>9</v>
      </c>
      <c r="E101" s="5" t="s">
        <v>131</v>
      </c>
      <c r="F101" s="5" t="s">
        <v>45</v>
      </c>
      <c r="G101" s="5">
        <v>8</v>
      </c>
      <c r="H101" s="11">
        <v>14.988800000000001</v>
      </c>
      <c r="I101" s="11">
        <v>70.893087102528753</v>
      </c>
      <c r="J101" s="11">
        <v>42.907573812580232</v>
      </c>
      <c r="K101" s="54">
        <v>1.7</v>
      </c>
      <c r="L101" s="54">
        <v>0</v>
      </c>
      <c r="M101" s="54">
        <v>0.2</v>
      </c>
      <c r="N101" s="12">
        <v>0</v>
      </c>
      <c r="O101" s="12">
        <v>0</v>
      </c>
      <c r="P101" s="12" t="s">
        <v>18</v>
      </c>
      <c r="Q101" s="12">
        <v>0</v>
      </c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6" x14ac:dyDescent="0.2">
      <c r="A102" s="5" t="s">
        <v>37</v>
      </c>
      <c r="B102" s="10">
        <v>413</v>
      </c>
      <c r="C102" s="10">
        <v>4</v>
      </c>
      <c r="D102" s="10">
        <v>9</v>
      </c>
      <c r="E102" s="5" t="s">
        <v>131</v>
      </c>
      <c r="F102" s="5" t="s">
        <v>45</v>
      </c>
      <c r="G102" s="5">
        <v>8</v>
      </c>
      <c r="H102" s="11">
        <v>14.2163</v>
      </c>
      <c r="I102" s="11">
        <v>64.378793412873563</v>
      </c>
      <c r="J102" s="11">
        <v>46.703296703296701</v>
      </c>
      <c r="K102" s="54">
        <v>0</v>
      </c>
      <c r="L102" s="54">
        <v>0</v>
      </c>
      <c r="M102" s="54">
        <v>0.1</v>
      </c>
      <c r="N102" s="12">
        <v>0</v>
      </c>
      <c r="O102" s="12">
        <v>0</v>
      </c>
      <c r="P102" s="12" t="s">
        <v>18</v>
      </c>
      <c r="Q102" s="12">
        <v>0</v>
      </c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6" x14ac:dyDescent="0.2">
      <c r="A103" s="5" t="s">
        <v>37</v>
      </c>
      <c r="B103" s="10">
        <v>111</v>
      </c>
      <c r="C103" s="10">
        <v>1</v>
      </c>
      <c r="D103" s="10">
        <v>10</v>
      </c>
      <c r="E103" s="5" t="s">
        <v>129</v>
      </c>
      <c r="F103" s="5" t="s">
        <v>45</v>
      </c>
      <c r="G103" s="5">
        <v>5</v>
      </c>
      <c r="H103" s="11">
        <v>15.225300000000001</v>
      </c>
      <c r="I103" s="11">
        <v>65.083583475862056</v>
      </c>
      <c r="J103" s="11">
        <v>42.777777777777779</v>
      </c>
      <c r="K103" s="54">
        <v>0.6</v>
      </c>
      <c r="L103" s="54">
        <v>0</v>
      </c>
      <c r="M103" s="54">
        <v>0.4</v>
      </c>
      <c r="N103" s="12">
        <v>0</v>
      </c>
      <c r="O103" s="12">
        <v>0</v>
      </c>
      <c r="P103" s="12" t="s">
        <v>18</v>
      </c>
      <c r="Q103" s="12">
        <v>0</v>
      </c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6" x14ac:dyDescent="0.2">
      <c r="A104" s="5" t="s">
        <v>37</v>
      </c>
      <c r="B104" s="10">
        <v>208</v>
      </c>
      <c r="C104" s="10">
        <v>2</v>
      </c>
      <c r="D104" s="10">
        <v>10</v>
      </c>
      <c r="E104" s="5" t="s">
        <v>129</v>
      </c>
      <c r="F104" s="5" t="s">
        <v>45</v>
      </c>
      <c r="G104" s="5">
        <v>5</v>
      </c>
      <c r="H104" s="11">
        <v>13.5389</v>
      </c>
      <c r="I104" s="11">
        <v>66.13777247126437</v>
      </c>
      <c r="J104" s="11">
        <v>46.656976744186046</v>
      </c>
      <c r="K104" s="54">
        <v>0.4</v>
      </c>
      <c r="L104" s="54">
        <v>0.1</v>
      </c>
      <c r="M104" s="54">
        <v>0</v>
      </c>
      <c r="N104" s="12">
        <v>0</v>
      </c>
      <c r="O104" s="12">
        <v>0</v>
      </c>
      <c r="P104" s="12" t="s">
        <v>18</v>
      </c>
      <c r="Q104" s="12">
        <v>0</v>
      </c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6" x14ac:dyDescent="0.2">
      <c r="A105" s="5" t="s">
        <v>37</v>
      </c>
      <c r="B105" s="10">
        <v>313</v>
      </c>
      <c r="C105" s="10">
        <v>3</v>
      </c>
      <c r="D105" s="10">
        <v>10</v>
      </c>
      <c r="E105" s="5" t="s">
        <v>129</v>
      </c>
      <c r="F105" s="5" t="s">
        <v>45</v>
      </c>
      <c r="G105" s="5">
        <v>5</v>
      </c>
      <c r="H105" s="11">
        <v>13.7088</v>
      </c>
      <c r="I105" s="11">
        <v>71.000399360000003</v>
      </c>
      <c r="J105" s="11">
        <v>40.757381258023102</v>
      </c>
      <c r="K105" s="54">
        <v>0.6</v>
      </c>
      <c r="L105" s="54">
        <v>0</v>
      </c>
      <c r="M105" s="54">
        <v>0.2</v>
      </c>
      <c r="N105" s="12">
        <v>0</v>
      </c>
      <c r="O105" s="12">
        <v>0</v>
      </c>
      <c r="P105" s="12" t="s">
        <v>18</v>
      </c>
      <c r="Q105" s="12">
        <v>0</v>
      </c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6" x14ac:dyDescent="0.2">
      <c r="A106" s="5" t="s">
        <v>37</v>
      </c>
      <c r="B106" s="10">
        <v>416</v>
      </c>
      <c r="C106" s="10">
        <v>4</v>
      </c>
      <c r="D106" s="10">
        <v>10</v>
      </c>
      <c r="E106" s="5" t="s">
        <v>129</v>
      </c>
      <c r="F106" s="5" t="s">
        <v>45</v>
      </c>
      <c r="G106" s="5">
        <v>5</v>
      </c>
      <c r="H106" s="11">
        <v>13.4879</v>
      </c>
      <c r="I106" s="11">
        <v>64.925441705287355</v>
      </c>
      <c r="J106" s="11">
        <v>45.512820512820511</v>
      </c>
      <c r="K106" s="54">
        <v>0.5</v>
      </c>
      <c r="L106" s="54">
        <v>0</v>
      </c>
      <c r="M106" s="54">
        <v>0.2</v>
      </c>
      <c r="N106" s="12">
        <v>0</v>
      </c>
      <c r="O106" s="12">
        <v>0</v>
      </c>
      <c r="P106" s="12" t="s">
        <v>18</v>
      </c>
      <c r="Q106" s="12">
        <v>0</v>
      </c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6" x14ac:dyDescent="0.2">
      <c r="A107" s="5" t="s">
        <v>37</v>
      </c>
      <c r="B107" s="10">
        <v>113</v>
      </c>
      <c r="C107" s="10">
        <v>1</v>
      </c>
      <c r="D107" s="10">
        <v>11</v>
      </c>
      <c r="E107" s="5" t="s">
        <v>187</v>
      </c>
      <c r="F107" s="5" t="s">
        <v>45</v>
      </c>
      <c r="G107" s="5" t="s">
        <v>188</v>
      </c>
      <c r="H107" s="11">
        <v>15.428800000000001</v>
      </c>
      <c r="I107" s="11">
        <v>60.222471062068969</v>
      </c>
      <c r="J107" s="11">
        <v>31.392931392931395</v>
      </c>
      <c r="K107" s="54">
        <v>0.1</v>
      </c>
      <c r="L107" s="54">
        <v>0</v>
      </c>
      <c r="M107" s="54">
        <v>0.2</v>
      </c>
      <c r="N107" s="12">
        <v>0</v>
      </c>
      <c r="O107" s="12">
        <v>0</v>
      </c>
      <c r="P107" s="12" t="s">
        <v>18</v>
      </c>
      <c r="Q107" s="12">
        <v>0</v>
      </c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6" x14ac:dyDescent="0.2">
      <c r="A108" s="5" t="s">
        <v>37</v>
      </c>
      <c r="B108" s="10">
        <v>204</v>
      </c>
      <c r="C108" s="10">
        <v>2</v>
      </c>
      <c r="D108" s="10">
        <v>11</v>
      </c>
      <c r="E108" s="5" t="s">
        <v>187</v>
      </c>
      <c r="F108" s="5" t="s">
        <v>45</v>
      </c>
      <c r="G108" s="5" t="s">
        <v>188</v>
      </c>
      <c r="H108" s="11">
        <v>14.8735</v>
      </c>
      <c r="I108" s="11">
        <v>66.206107986206902</v>
      </c>
      <c r="J108" s="11">
        <v>44.163292847503371</v>
      </c>
      <c r="K108" s="54">
        <v>1.5</v>
      </c>
      <c r="L108" s="54">
        <v>0</v>
      </c>
      <c r="M108" s="54">
        <v>0.2</v>
      </c>
      <c r="N108" s="12">
        <v>0</v>
      </c>
      <c r="O108" s="12">
        <v>0</v>
      </c>
      <c r="P108" s="12" t="s">
        <v>18</v>
      </c>
      <c r="Q108" s="12">
        <v>0</v>
      </c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6" x14ac:dyDescent="0.2">
      <c r="A109" s="5" t="s">
        <v>37</v>
      </c>
      <c r="B109" s="10">
        <v>316</v>
      </c>
      <c r="C109" s="10">
        <v>3</v>
      </c>
      <c r="D109" s="10">
        <v>11</v>
      </c>
      <c r="E109" s="5" t="s">
        <v>187</v>
      </c>
      <c r="F109" s="5" t="s">
        <v>45</v>
      </c>
      <c r="G109" s="5" t="s">
        <v>188</v>
      </c>
      <c r="H109" s="11">
        <v>13.706999999999999</v>
      </c>
      <c r="I109" s="11">
        <v>65.43310546666666</v>
      </c>
      <c r="J109" s="11">
        <v>46.184210526315788</v>
      </c>
      <c r="K109" s="54">
        <v>0</v>
      </c>
      <c r="L109" s="54">
        <v>0</v>
      </c>
      <c r="M109" s="54">
        <v>0</v>
      </c>
      <c r="N109" s="12">
        <v>0</v>
      </c>
      <c r="O109" s="12">
        <v>0</v>
      </c>
      <c r="P109" s="12" t="s">
        <v>18</v>
      </c>
      <c r="Q109" s="12">
        <v>0</v>
      </c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6" x14ac:dyDescent="0.2">
      <c r="A110" s="5" t="s">
        <v>37</v>
      </c>
      <c r="B110" s="10">
        <v>420</v>
      </c>
      <c r="C110" s="10">
        <v>4</v>
      </c>
      <c r="D110" s="10">
        <v>11</v>
      </c>
      <c r="E110" s="5" t="s">
        <v>187</v>
      </c>
      <c r="F110" s="5" t="s">
        <v>45</v>
      </c>
      <c r="G110" s="5" t="s">
        <v>188</v>
      </c>
      <c r="H110" s="11">
        <v>13.943100000000001</v>
      </c>
      <c r="I110" s="11">
        <v>64.871076043678158</v>
      </c>
      <c r="J110" s="11">
        <v>47.5</v>
      </c>
      <c r="K110" s="54">
        <v>0.9</v>
      </c>
      <c r="L110" s="54">
        <v>0</v>
      </c>
      <c r="M110" s="54">
        <v>0</v>
      </c>
      <c r="N110" s="12">
        <v>0</v>
      </c>
      <c r="O110" s="12">
        <v>0</v>
      </c>
      <c r="P110" s="12" t="s">
        <v>18</v>
      </c>
      <c r="Q110" s="12">
        <v>0</v>
      </c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6" x14ac:dyDescent="0.2">
      <c r="A111" s="5" t="s">
        <v>37</v>
      </c>
      <c r="B111" s="10">
        <v>120</v>
      </c>
      <c r="C111" s="10">
        <v>1</v>
      </c>
      <c r="D111" s="10">
        <v>12</v>
      </c>
      <c r="E111" s="5" t="s">
        <v>137</v>
      </c>
      <c r="F111" s="5" t="s">
        <v>45</v>
      </c>
      <c r="G111" s="5">
        <v>8.6</v>
      </c>
      <c r="H111" s="11">
        <v>13.8849</v>
      </c>
      <c r="I111" s="11">
        <v>69.370365245057471</v>
      </c>
      <c r="J111" s="11">
        <v>48.684210526315788</v>
      </c>
      <c r="K111" s="54">
        <v>0.7</v>
      </c>
      <c r="L111" s="54">
        <v>0</v>
      </c>
      <c r="M111" s="54">
        <v>0</v>
      </c>
      <c r="N111" s="12">
        <v>0</v>
      </c>
      <c r="O111" s="12">
        <v>0</v>
      </c>
      <c r="P111" s="12" t="s">
        <v>18</v>
      </c>
      <c r="Q111" s="12">
        <v>0</v>
      </c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6" x14ac:dyDescent="0.2">
      <c r="A112" s="5" t="s">
        <v>37</v>
      </c>
      <c r="B112" s="10">
        <v>214</v>
      </c>
      <c r="C112" s="10">
        <v>2</v>
      </c>
      <c r="D112" s="10">
        <v>12</v>
      </c>
      <c r="E112" s="5" t="s">
        <v>137</v>
      </c>
      <c r="F112" s="5" t="s">
        <v>45</v>
      </c>
      <c r="G112" s="5">
        <v>8.6</v>
      </c>
      <c r="H112" s="11">
        <v>13.6828</v>
      </c>
      <c r="I112" s="11">
        <v>67.708402262068958</v>
      </c>
      <c r="J112" s="11">
        <v>46.25</v>
      </c>
      <c r="K112" s="54">
        <v>0.1</v>
      </c>
      <c r="L112" s="54">
        <v>0</v>
      </c>
      <c r="M112" s="54">
        <v>0.1</v>
      </c>
      <c r="N112" s="12">
        <v>0</v>
      </c>
      <c r="O112" s="12">
        <v>0</v>
      </c>
      <c r="P112" s="12" t="s">
        <v>18</v>
      </c>
      <c r="Q112" s="12">
        <v>0</v>
      </c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6" x14ac:dyDescent="0.2">
      <c r="A113" s="5" t="s">
        <v>37</v>
      </c>
      <c r="B113" s="10">
        <v>320</v>
      </c>
      <c r="C113" s="10">
        <v>3</v>
      </c>
      <c r="D113" s="10">
        <v>12</v>
      </c>
      <c r="E113" s="5" t="s">
        <v>137</v>
      </c>
      <c r="F113" s="5" t="s">
        <v>45</v>
      </c>
      <c r="G113" s="5">
        <v>8.6</v>
      </c>
      <c r="H113" s="11">
        <v>13.366099999999999</v>
      </c>
      <c r="I113" s="11">
        <v>69.258127035862074</v>
      </c>
      <c r="J113" s="11">
        <v>49.42307692307692</v>
      </c>
      <c r="K113" s="54">
        <v>1.8</v>
      </c>
      <c r="L113" s="54">
        <v>0</v>
      </c>
      <c r="M113" s="54">
        <v>0</v>
      </c>
      <c r="N113" s="12">
        <v>0</v>
      </c>
      <c r="O113" s="12">
        <v>0</v>
      </c>
      <c r="P113" s="12" t="s">
        <v>18</v>
      </c>
      <c r="Q113" s="12">
        <v>0</v>
      </c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6" x14ac:dyDescent="0.2">
      <c r="A114" s="5" t="s">
        <v>37</v>
      </c>
      <c r="B114" s="10">
        <v>412</v>
      </c>
      <c r="C114" s="10">
        <v>4</v>
      </c>
      <c r="D114" s="10">
        <v>12</v>
      </c>
      <c r="E114" s="5" t="s">
        <v>137</v>
      </c>
      <c r="F114" s="5" t="s">
        <v>45</v>
      </c>
      <c r="G114" s="5">
        <v>8.6</v>
      </c>
      <c r="H114" s="11">
        <v>13.8309</v>
      </c>
      <c r="I114" s="11">
        <v>71.571064010574716</v>
      </c>
      <c r="J114" s="11">
        <v>36.336032388663966</v>
      </c>
      <c r="K114" s="54">
        <v>0.2</v>
      </c>
      <c r="L114" s="54">
        <v>0</v>
      </c>
      <c r="M114" s="54">
        <v>0.3</v>
      </c>
      <c r="N114" s="12">
        <v>0</v>
      </c>
      <c r="O114" s="12">
        <v>0</v>
      </c>
      <c r="P114" s="12" t="s">
        <v>18</v>
      </c>
      <c r="Q114" s="12">
        <v>0</v>
      </c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6" x14ac:dyDescent="0.2">
      <c r="A115" s="5" t="s">
        <v>37</v>
      </c>
      <c r="B115" s="10">
        <v>110</v>
      </c>
      <c r="C115" s="10">
        <v>1</v>
      </c>
      <c r="D115" s="10">
        <v>13</v>
      </c>
      <c r="E115" s="5" t="s">
        <v>189</v>
      </c>
      <c r="F115" s="5" t="s">
        <v>45</v>
      </c>
      <c r="G115" s="5">
        <v>6</v>
      </c>
      <c r="H115" s="11">
        <v>13.931899999999999</v>
      </c>
      <c r="I115" s="11">
        <v>68.422754496091954</v>
      </c>
      <c r="J115" s="11">
        <v>46.30952380952381</v>
      </c>
      <c r="K115" s="54">
        <v>2.8</v>
      </c>
      <c r="L115" s="54">
        <v>0</v>
      </c>
      <c r="M115" s="54">
        <v>0.1</v>
      </c>
      <c r="N115" s="12">
        <v>0</v>
      </c>
      <c r="O115" s="12">
        <v>0</v>
      </c>
      <c r="P115" s="12" t="s">
        <v>18</v>
      </c>
      <c r="Q115" s="12">
        <v>0</v>
      </c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6" x14ac:dyDescent="0.2">
      <c r="A116" s="5" t="s">
        <v>37</v>
      </c>
      <c r="B116" s="10">
        <v>215</v>
      </c>
      <c r="C116" s="10">
        <v>2</v>
      </c>
      <c r="D116" s="10">
        <v>13</v>
      </c>
      <c r="E116" s="5" t="s">
        <v>189</v>
      </c>
      <c r="F116" s="5" t="s">
        <v>45</v>
      </c>
      <c r="G116" s="5">
        <v>6</v>
      </c>
      <c r="H116" s="11">
        <v>13.6891</v>
      </c>
      <c r="I116" s="11">
        <v>70.584458772413797</v>
      </c>
      <c r="J116" s="11">
        <v>42.914979757085021</v>
      </c>
      <c r="K116" s="54">
        <v>0.1</v>
      </c>
      <c r="L116" s="54">
        <v>0</v>
      </c>
      <c r="M116" s="54">
        <v>0.3</v>
      </c>
      <c r="N116" s="12">
        <v>0</v>
      </c>
      <c r="O116" s="12">
        <v>0</v>
      </c>
      <c r="P116" s="12" t="s">
        <v>18</v>
      </c>
      <c r="Q116" s="12">
        <v>0</v>
      </c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6" x14ac:dyDescent="0.2">
      <c r="A117" s="5" t="s">
        <v>37</v>
      </c>
      <c r="B117" s="10">
        <v>311</v>
      </c>
      <c r="C117" s="10">
        <v>3</v>
      </c>
      <c r="D117" s="10">
        <v>13</v>
      </c>
      <c r="E117" s="5" t="s">
        <v>189</v>
      </c>
      <c r="F117" s="5" t="s">
        <v>45</v>
      </c>
      <c r="G117" s="5">
        <v>6</v>
      </c>
      <c r="H117" s="11">
        <v>14.933399999999999</v>
      </c>
      <c r="I117" s="11">
        <v>69.756176443218379</v>
      </c>
      <c r="J117" s="11">
        <v>32.916666666666664</v>
      </c>
      <c r="K117" s="54">
        <v>0.1</v>
      </c>
      <c r="L117" s="54">
        <v>0</v>
      </c>
      <c r="M117" s="54">
        <v>0.2</v>
      </c>
      <c r="N117" s="12">
        <v>0</v>
      </c>
      <c r="O117" s="12">
        <v>0</v>
      </c>
      <c r="P117" s="12" t="s">
        <v>18</v>
      </c>
      <c r="Q117" s="12">
        <v>0</v>
      </c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6" x14ac:dyDescent="0.2">
      <c r="A118" s="5" t="s">
        <v>37</v>
      </c>
      <c r="B118" s="10">
        <v>411</v>
      </c>
      <c r="C118" s="10">
        <v>4</v>
      </c>
      <c r="D118" s="10">
        <v>13</v>
      </c>
      <c r="E118" s="5" t="s">
        <v>189</v>
      </c>
      <c r="F118" s="5" t="s">
        <v>45</v>
      </c>
      <c r="G118" s="5">
        <v>6</v>
      </c>
      <c r="H118" s="11">
        <v>14.488300000000001</v>
      </c>
      <c r="I118" s="11">
        <v>67.742565318620692</v>
      </c>
      <c r="J118" s="11">
        <v>39.70893970893971</v>
      </c>
      <c r="K118" s="54">
        <v>1.9</v>
      </c>
      <c r="L118" s="54">
        <v>0</v>
      </c>
      <c r="M118" s="54">
        <v>0.3</v>
      </c>
      <c r="N118" s="12">
        <v>0</v>
      </c>
      <c r="O118" s="12">
        <v>0</v>
      </c>
      <c r="P118" s="12" t="s">
        <v>18</v>
      </c>
      <c r="Q118" s="12">
        <v>0</v>
      </c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6" x14ac:dyDescent="0.2">
      <c r="A119" s="5" t="s">
        <v>37</v>
      </c>
      <c r="B119" s="10">
        <v>109</v>
      </c>
      <c r="C119" s="10">
        <v>1</v>
      </c>
      <c r="D119" s="10">
        <v>14</v>
      </c>
      <c r="E119" s="5" t="s">
        <v>132</v>
      </c>
      <c r="F119" s="5" t="s">
        <v>45</v>
      </c>
      <c r="G119" s="5">
        <v>5</v>
      </c>
      <c r="H119" s="11">
        <v>13.6553</v>
      </c>
      <c r="I119" s="11">
        <v>65.136059757241384</v>
      </c>
      <c r="J119" s="11">
        <v>51.64835164835165</v>
      </c>
      <c r="K119" s="54">
        <v>1.4</v>
      </c>
      <c r="L119" s="54">
        <v>0</v>
      </c>
      <c r="M119" s="54">
        <v>0.1</v>
      </c>
      <c r="N119" s="12">
        <v>0</v>
      </c>
      <c r="O119" s="12">
        <v>0</v>
      </c>
      <c r="P119" s="12" t="s">
        <v>18</v>
      </c>
      <c r="Q119" s="12">
        <v>0</v>
      </c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6" x14ac:dyDescent="0.2">
      <c r="A120" s="5" t="s">
        <v>37</v>
      </c>
      <c r="B120" s="10">
        <v>216</v>
      </c>
      <c r="C120" s="10">
        <v>2</v>
      </c>
      <c r="D120" s="10">
        <v>14</v>
      </c>
      <c r="E120" s="5" t="s">
        <v>132</v>
      </c>
      <c r="F120" s="5" t="s">
        <v>45</v>
      </c>
      <c r="G120" s="5">
        <v>5</v>
      </c>
      <c r="H120" s="11">
        <v>13.4209</v>
      </c>
      <c r="I120" s="11">
        <v>65.650045559999995</v>
      </c>
      <c r="J120" s="11">
        <v>52.432432432432435</v>
      </c>
      <c r="K120" s="54">
        <v>1.5</v>
      </c>
      <c r="L120" s="54">
        <v>0</v>
      </c>
      <c r="M120" s="54">
        <v>0</v>
      </c>
      <c r="N120" s="12">
        <v>0</v>
      </c>
      <c r="O120" s="12">
        <v>0</v>
      </c>
      <c r="P120" s="12" t="s">
        <v>18</v>
      </c>
      <c r="Q120" s="12">
        <v>0</v>
      </c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6" x14ac:dyDescent="0.2">
      <c r="A121" s="5" t="s">
        <v>37</v>
      </c>
      <c r="B121" s="10">
        <v>304</v>
      </c>
      <c r="C121" s="10">
        <v>3</v>
      </c>
      <c r="D121" s="10">
        <v>14</v>
      </c>
      <c r="E121" s="5" t="s">
        <v>132</v>
      </c>
      <c r="F121" s="5" t="s">
        <v>45</v>
      </c>
      <c r="G121" s="5">
        <v>5</v>
      </c>
      <c r="H121" s="11">
        <v>14.6127</v>
      </c>
      <c r="I121" s="11">
        <v>63.03624183494253</v>
      </c>
      <c r="J121" s="11">
        <v>38.75</v>
      </c>
      <c r="K121" s="54">
        <v>1.1000000000000001</v>
      </c>
      <c r="L121" s="54">
        <v>0</v>
      </c>
      <c r="M121" s="54">
        <v>0.2</v>
      </c>
      <c r="N121" s="12">
        <v>0</v>
      </c>
      <c r="O121" s="12">
        <v>0</v>
      </c>
      <c r="P121" s="12" t="s">
        <v>18</v>
      </c>
      <c r="Q121" s="12">
        <v>0</v>
      </c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6" x14ac:dyDescent="0.2">
      <c r="A122" s="5" t="s">
        <v>37</v>
      </c>
      <c r="B122" s="10">
        <v>404</v>
      </c>
      <c r="C122" s="10">
        <v>4</v>
      </c>
      <c r="D122" s="10">
        <v>14</v>
      </c>
      <c r="E122" s="5" t="s">
        <v>132</v>
      </c>
      <c r="F122" s="5" t="s">
        <v>45</v>
      </c>
      <c r="G122" s="5">
        <v>5</v>
      </c>
      <c r="H122" s="11">
        <v>14.803800000000001</v>
      </c>
      <c r="I122" s="11">
        <v>65.501972213333332</v>
      </c>
      <c r="J122" s="11">
        <v>45.445344129554655</v>
      </c>
      <c r="K122" s="54">
        <v>0.3</v>
      </c>
      <c r="L122" s="54">
        <v>0.1</v>
      </c>
      <c r="M122" s="54">
        <v>0</v>
      </c>
      <c r="N122" s="12">
        <v>0</v>
      </c>
      <c r="O122" s="12">
        <v>0</v>
      </c>
      <c r="P122" s="12" t="s">
        <v>18</v>
      </c>
      <c r="Q122" s="12">
        <v>0</v>
      </c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6" x14ac:dyDescent="0.2">
      <c r="A123" s="5" t="s">
        <v>37</v>
      </c>
      <c r="B123" s="10">
        <v>101</v>
      </c>
      <c r="C123" s="10">
        <v>1</v>
      </c>
      <c r="D123" s="10">
        <v>15</v>
      </c>
      <c r="E123" s="5" t="s">
        <v>129</v>
      </c>
      <c r="F123" s="5" t="s">
        <v>43</v>
      </c>
      <c r="G123" s="5">
        <v>5</v>
      </c>
      <c r="H123" s="11">
        <v>15.0054</v>
      </c>
      <c r="I123" s="11">
        <v>67.522054918620682</v>
      </c>
      <c r="J123" s="11">
        <v>31.114864864864863</v>
      </c>
      <c r="K123" s="54">
        <v>1.2</v>
      </c>
      <c r="L123" s="54">
        <v>0</v>
      </c>
      <c r="M123" s="54">
        <v>0</v>
      </c>
      <c r="N123" s="12">
        <v>0</v>
      </c>
      <c r="O123" s="12">
        <v>0</v>
      </c>
      <c r="P123" s="12" t="s">
        <v>18</v>
      </c>
      <c r="Q123" s="12">
        <v>5</v>
      </c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6" x14ac:dyDescent="0.2">
      <c r="A124" s="5" t="s">
        <v>37</v>
      </c>
      <c r="B124" s="10">
        <v>206</v>
      </c>
      <c r="C124" s="10">
        <v>2</v>
      </c>
      <c r="D124" s="10">
        <v>15</v>
      </c>
      <c r="E124" s="5" t="s">
        <v>129</v>
      </c>
      <c r="F124" s="5" t="s">
        <v>43</v>
      </c>
      <c r="G124" s="5">
        <v>5</v>
      </c>
      <c r="H124" s="11">
        <v>14.012599999999999</v>
      </c>
      <c r="I124" s="11">
        <v>64.818685825287361</v>
      </c>
      <c r="J124" s="11">
        <v>51.282051282051285</v>
      </c>
      <c r="K124" s="54">
        <v>1.9</v>
      </c>
      <c r="L124" s="54">
        <v>0</v>
      </c>
      <c r="M124" s="54">
        <v>0.1</v>
      </c>
      <c r="N124" s="12">
        <v>0</v>
      </c>
      <c r="O124" s="12">
        <v>0</v>
      </c>
      <c r="P124" s="12" t="s">
        <v>18</v>
      </c>
      <c r="Q124" s="12">
        <v>0</v>
      </c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6" x14ac:dyDescent="0.2">
      <c r="A125" s="5" t="s">
        <v>37</v>
      </c>
      <c r="B125" s="10">
        <v>308</v>
      </c>
      <c r="C125" s="10">
        <v>3</v>
      </c>
      <c r="D125" s="10">
        <v>15</v>
      </c>
      <c r="E125" s="5" t="s">
        <v>129</v>
      </c>
      <c r="F125" s="5" t="s">
        <v>43</v>
      </c>
      <c r="G125" s="5">
        <v>5</v>
      </c>
      <c r="H125" s="11">
        <v>13.498800000000001</v>
      </c>
      <c r="I125" s="11">
        <v>65.975956640000007</v>
      </c>
      <c r="J125" s="11">
        <v>53.378378378378379</v>
      </c>
      <c r="K125" s="54">
        <v>0.9</v>
      </c>
      <c r="L125" s="54">
        <v>0</v>
      </c>
      <c r="M125" s="54">
        <v>0.1</v>
      </c>
      <c r="N125" s="12">
        <v>0</v>
      </c>
      <c r="O125" s="12">
        <v>0</v>
      </c>
      <c r="P125" s="12" t="s">
        <v>18</v>
      </c>
      <c r="Q125" s="12">
        <v>0</v>
      </c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6" x14ac:dyDescent="0.2">
      <c r="A126" s="5" t="s">
        <v>37</v>
      </c>
      <c r="B126" s="10">
        <v>414</v>
      </c>
      <c r="C126" s="10">
        <v>4</v>
      </c>
      <c r="D126" s="10">
        <v>15</v>
      </c>
      <c r="E126" s="5" t="s">
        <v>129</v>
      </c>
      <c r="F126" s="5" t="s">
        <v>43</v>
      </c>
      <c r="G126" s="5">
        <v>5</v>
      </c>
      <c r="H126" s="11">
        <v>15.1144</v>
      </c>
      <c r="I126" s="11">
        <v>68.757726278620694</v>
      </c>
      <c r="J126" s="11">
        <v>48.75</v>
      </c>
      <c r="K126" s="54">
        <v>0.4</v>
      </c>
      <c r="L126" s="54">
        <v>0.1</v>
      </c>
      <c r="M126" s="54">
        <v>0</v>
      </c>
      <c r="N126" s="12">
        <v>0</v>
      </c>
      <c r="O126" s="12">
        <v>0</v>
      </c>
      <c r="P126" s="12" t="s">
        <v>18</v>
      </c>
      <c r="Q126" s="12">
        <v>0</v>
      </c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6" x14ac:dyDescent="0.2">
      <c r="A127" s="5" t="s">
        <v>37</v>
      </c>
      <c r="B127" s="10">
        <v>116</v>
      </c>
      <c r="C127" s="10">
        <v>1</v>
      </c>
      <c r="D127" s="10">
        <v>16</v>
      </c>
      <c r="E127" s="5" t="s">
        <v>190</v>
      </c>
      <c r="F127" s="5" t="s">
        <v>191</v>
      </c>
      <c r="G127" s="5" t="s">
        <v>192</v>
      </c>
      <c r="H127" s="11">
        <v>13.8011</v>
      </c>
      <c r="I127" s="11">
        <v>68.191058077241394</v>
      </c>
      <c r="J127" s="11">
        <v>39.024390243902438</v>
      </c>
      <c r="K127" s="54">
        <v>0.6</v>
      </c>
      <c r="L127" s="54">
        <v>0</v>
      </c>
      <c r="M127" s="54">
        <v>0.3</v>
      </c>
      <c r="N127" s="12">
        <v>0</v>
      </c>
      <c r="O127" s="12">
        <v>0</v>
      </c>
      <c r="P127" s="12" t="s">
        <v>18</v>
      </c>
      <c r="Q127" s="12">
        <v>0</v>
      </c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6" x14ac:dyDescent="0.2">
      <c r="A128" s="5" t="s">
        <v>37</v>
      </c>
      <c r="B128" s="10">
        <v>205</v>
      </c>
      <c r="C128" s="10">
        <v>2</v>
      </c>
      <c r="D128" s="10">
        <v>16</v>
      </c>
      <c r="E128" s="5" t="s">
        <v>190</v>
      </c>
      <c r="F128" s="5" t="s">
        <v>191</v>
      </c>
      <c r="G128" s="5" t="s">
        <v>192</v>
      </c>
      <c r="H128" s="11">
        <v>16.0608</v>
      </c>
      <c r="I128" s="11">
        <v>68.224623977931032</v>
      </c>
      <c r="J128" s="11">
        <v>50.512820512820511</v>
      </c>
      <c r="K128" s="54">
        <v>0.2</v>
      </c>
      <c r="L128" s="54">
        <v>0</v>
      </c>
      <c r="M128" s="54">
        <v>0.1</v>
      </c>
      <c r="N128" s="12">
        <v>0</v>
      </c>
      <c r="O128" s="12">
        <v>0</v>
      </c>
      <c r="P128" s="12" t="s">
        <v>18</v>
      </c>
      <c r="Q128" s="12">
        <v>0</v>
      </c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6" x14ac:dyDescent="0.2">
      <c r="A129" s="5" t="s">
        <v>37</v>
      </c>
      <c r="B129" s="10">
        <v>309</v>
      </c>
      <c r="C129" s="10">
        <v>3</v>
      </c>
      <c r="D129" s="10">
        <v>16</v>
      </c>
      <c r="E129" s="5" t="s">
        <v>190</v>
      </c>
      <c r="F129" s="5" t="s">
        <v>191</v>
      </c>
      <c r="G129" s="5" t="s">
        <v>192</v>
      </c>
      <c r="H129" s="11">
        <v>13.796099999999999</v>
      </c>
      <c r="I129" s="11">
        <v>68.242970637701148</v>
      </c>
      <c r="J129" s="11">
        <v>57.31707317073171</v>
      </c>
      <c r="K129" s="54">
        <v>0.8</v>
      </c>
      <c r="L129" s="54">
        <v>0</v>
      </c>
      <c r="M129" s="54">
        <v>0.1</v>
      </c>
      <c r="N129" s="12">
        <v>0</v>
      </c>
      <c r="O129" s="12">
        <v>0</v>
      </c>
      <c r="P129" s="12" t="s">
        <v>18</v>
      </c>
      <c r="Q129" s="12">
        <v>0</v>
      </c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6" x14ac:dyDescent="0.2">
      <c r="A130" s="5" t="s">
        <v>37</v>
      </c>
      <c r="B130" s="10">
        <v>410</v>
      </c>
      <c r="C130" s="10">
        <v>4</v>
      </c>
      <c r="D130" s="10">
        <v>16</v>
      </c>
      <c r="E130" s="5" t="s">
        <v>190</v>
      </c>
      <c r="F130" s="5" t="s">
        <v>191</v>
      </c>
      <c r="G130" s="5" t="s">
        <v>192</v>
      </c>
      <c r="H130" s="11">
        <v>13.877600000000001</v>
      </c>
      <c r="I130" s="11">
        <v>67.076480735632174</v>
      </c>
      <c r="J130" s="11">
        <v>46.92307692307692</v>
      </c>
      <c r="K130" s="54">
        <v>0</v>
      </c>
      <c r="L130" s="54">
        <v>0</v>
      </c>
      <c r="M130" s="54">
        <v>0.4</v>
      </c>
      <c r="N130" s="12">
        <v>0</v>
      </c>
      <c r="O130" s="12">
        <v>0</v>
      </c>
      <c r="P130" s="12" t="s">
        <v>18</v>
      </c>
      <c r="Q130" s="12">
        <v>0</v>
      </c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6" x14ac:dyDescent="0.2">
      <c r="A131" s="37" t="s">
        <v>15</v>
      </c>
      <c r="B131" s="10">
        <v>118</v>
      </c>
      <c r="C131" s="10">
        <v>1</v>
      </c>
      <c r="D131" s="10">
        <v>1</v>
      </c>
      <c r="E131" s="5" t="s">
        <v>99</v>
      </c>
      <c r="F131" s="5" t="s">
        <v>29</v>
      </c>
      <c r="G131" s="5" t="s">
        <v>29</v>
      </c>
      <c r="H131" s="53">
        <v>13.0403</v>
      </c>
      <c r="I131" s="11">
        <v>59.601178843218392</v>
      </c>
      <c r="J131" s="53">
        <v>55.555555555555557</v>
      </c>
      <c r="K131" s="54">
        <v>0</v>
      </c>
      <c r="L131" s="54">
        <v>0</v>
      </c>
      <c r="M131" s="54">
        <v>0</v>
      </c>
      <c r="N131" s="54">
        <v>0</v>
      </c>
      <c r="O131" s="54">
        <v>0</v>
      </c>
      <c r="P131" s="12" t="s">
        <v>18</v>
      </c>
      <c r="Q131" s="12">
        <v>0</v>
      </c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6" x14ac:dyDescent="0.2">
      <c r="A132" s="37" t="s">
        <v>15</v>
      </c>
      <c r="B132" s="10">
        <v>209</v>
      </c>
      <c r="C132" s="10">
        <v>2</v>
      </c>
      <c r="D132" s="10">
        <v>1</v>
      </c>
      <c r="E132" s="5" t="s">
        <v>99</v>
      </c>
      <c r="F132" s="5" t="s">
        <v>29</v>
      </c>
      <c r="G132" s="5" t="s">
        <v>29</v>
      </c>
      <c r="H132" s="53">
        <v>12.5251</v>
      </c>
      <c r="I132" s="11">
        <v>64.042083569655176</v>
      </c>
      <c r="J132" s="53">
        <v>50</v>
      </c>
      <c r="K132" s="54">
        <v>0</v>
      </c>
      <c r="L132" s="54">
        <v>0</v>
      </c>
      <c r="M132" s="54">
        <v>0</v>
      </c>
      <c r="N132" s="54">
        <v>0</v>
      </c>
      <c r="O132" s="54">
        <v>0</v>
      </c>
      <c r="P132" s="12" t="s">
        <v>18</v>
      </c>
      <c r="Q132" s="12">
        <v>0</v>
      </c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6" x14ac:dyDescent="0.2">
      <c r="A133" s="37" t="s">
        <v>15</v>
      </c>
      <c r="B133" s="10">
        <v>315</v>
      </c>
      <c r="C133" s="10">
        <v>3</v>
      </c>
      <c r="D133" s="10">
        <v>1</v>
      </c>
      <c r="E133" s="5" t="s">
        <v>99</v>
      </c>
      <c r="F133" s="5" t="s">
        <v>29</v>
      </c>
      <c r="G133" s="5" t="s">
        <v>29</v>
      </c>
      <c r="H133" s="53">
        <v>12.7926</v>
      </c>
      <c r="I133" s="11">
        <v>60.983834104827594</v>
      </c>
      <c r="J133" s="53">
        <v>41.17647058823529</v>
      </c>
      <c r="K133" s="54">
        <v>2.5</v>
      </c>
      <c r="L133" s="54">
        <v>0</v>
      </c>
      <c r="M133" s="54">
        <v>0</v>
      </c>
      <c r="N133" s="54">
        <v>0</v>
      </c>
      <c r="O133" s="54">
        <v>0</v>
      </c>
      <c r="P133" s="12" t="s">
        <v>18</v>
      </c>
      <c r="Q133" s="12">
        <v>0</v>
      </c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6" x14ac:dyDescent="0.2">
      <c r="A134" s="37" t="s">
        <v>15</v>
      </c>
      <c r="B134" s="10">
        <v>407</v>
      </c>
      <c r="C134" s="10">
        <v>4</v>
      </c>
      <c r="D134" s="10">
        <v>1</v>
      </c>
      <c r="E134" s="5" t="s">
        <v>99</v>
      </c>
      <c r="F134" s="5" t="s">
        <v>29</v>
      </c>
      <c r="G134" s="5" t="s">
        <v>29</v>
      </c>
      <c r="H134" s="53">
        <v>12.575499999999998</v>
      </c>
      <c r="I134" s="11">
        <v>65.901994931034494</v>
      </c>
      <c r="J134" s="53">
        <v>65.714285714285708</v>
      </c>
      <c r="K134" s="54">
        <v>0.5</v>
      </c>
      <c r="L134" s="54">
        <v>0</v>
      </c>
      <c r="M134" s="54">
        <v>0</v>
      </c>
      <c r="N134" s="54">
        <v>0</v>
      </c>
      <c r="O134" s="54">
        <v>0</v>
      </c>
      <c r="P134" s="12" t="s">
        <v>18</v>
      </c>
      <c r="Q134" s="12">
        <v>0</v>
      </c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7" x14ac:dyDescent="0.2">
      <c r="A135" s="37" t="s">
        <v>15</v>
      </c>
      <c r="B135" s="10">
        <v>105</v>
      </c>
      <c r="C135" s="10">
        <v>1</v>
      </c>
      <c r="D135" s="10">
        <v>2</v>
      </c>
      <c r="E135" s="55" t="s">
        <v>133</v>
      </c>
      <c r="F135" s="5" t="s">
        <v>45</v>
      </c>
      <c r="G135" s="5">
        <v>6</v>
      </c>
      <c r="H135" s="53">
        <v>12.436500000000001</v>
      </c>
      <c r="I135" s="11">
        <v>74.239354731034481</v>
      </c>
      <c r="J135" s="53">
        <v>55.555555555555557</v>
      </c>
      <c r="K135" s="54">
        <v>0</v>
      </c>
      <c r="L135" s="54">
        <v>0</v>
      </c>
      <c r="M135" s="54">
        <v>0</v>
      </c>
      <c r="N135" s="54">
        <v>0</v>
      </c>
      <c r="O135" s="54">
        <v>0</v>
      </c>
      <c r="P135" s="12" t="s">
        <v>18</v>
      </c>
      <c r="Q135" s="12">
        <v>0</v>
      </c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7" x14ac:dyDescent="0.2">
      <c r="A136" s="37" t="s">
        <v>15</v>
      </c>
      <c r="B136" s="10">
        <v>219</v>
      </c>
      <c r="C136" s="10">
        <v>2</v>
      </c>
      <c r="D136" s="10">
        <v>2</v>
      </c>
      <c r="E136" s="55" t="s">
        <v>133</v>
      </c>
      <c r="F136" s="5" t="s">
        <v>45</v>
      </c>
      <c r="G136" s="5">
        <v>6</v>
      </c>
      <c r="H136" s="53">
        <v>12.6433</v>
      </c>
      <c r="I136" s="11">
        <v>65.559295559999995</v>
      </c>
      <c r="J136" s="53">
        <v>63.888888888888886</v>
      </c>
      <c r="K136" s="54">
        <v>1</v>
      </c>
      <c r="L136" s="54">
        <v>0</v>
      </c>
      <c r="M136" s="54">
        <v>0</v>
      </c>
      <c r="N136" s="54">
        <v>0</v>
      </c>
      <c r="O136" s="54">
        <v>0.55555555555555558</v>
      </c>
      <c r="P136" s="12" t="s">
        <v>18</v>
      </c>
      <c r="Q136" s="12">
        <v>0</v>
      </c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7" x14ac:dyDescent="0.2">
      <c r="A137" s="37" t="s">
        <v>15</v>
      </c>
      <c r="B137" s="10">
        <v>318</v>
      </c>
      <c r="C137" s="10">
        <v>3</v>
      </c>
      <c r="D137" s="10">
        <v>2</v>
      </c>
      <c r="E137" s="55" t="s">
        <v>133</v>
      </c>
      <c r="F137" s="5" t="s">
        <v>45</v>
      </c>
      <c r="G137" s="5">
        <v>6</v>
      </c>
      <c r="H137" s="53">
        <v>13.1006</v>
      </c>
      <c r="I137" s="11">
        <v>63.765780876321848</v>
      </c>
      <c r="J137" s="53">
        <v>50</v>
      </c>
      <c r="K137" s="54">
        <v>0</v>
      </c>
      <c r="L137" s="54">
        <v>0</v>
      </c>
      <c r="M137" s="54">
        <v>0</v>
      </c>
      <c r="N137" s="54">
        <v>0</v>
      </c>
      <c r="O137" s="54">
        <v>0</v>
      </c>
      <c r="P137" s="12" t="s">
        <v>18</v>
      </c>
      <c r="Q137" s="12">
        <v>0</v>
      </c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7" x14ac:dyDescent="0.2">
      <c r="A138" s="37" t="s">
        <v>15</v>
      </c>
      <c r="B138" s="10">
        <v>405</v>
      </c>
      <c r="C138" s="10">
        <v>4</v>
      </c>
      <c r="D138" s="10">
        <v>2</v>
      </c>
      <c r="E138" s="55" t="s">
        <v>133</v>
      </c>
      <c r="F138" s="5" t="s">
        <v>45</v>
      </c>
      <c r="G138" s="5">
        <v>6</v>
      </c>
      <c r="H138" s="53">
        <v>12.77</v>
      </c>
      <c r="I138" s="11">
        <v>60.902582298850589</v>
      </c>
      <c r="J138" s="53">
        <v>42.857142857142854</v>
      </c>
      <c r="K138" s="54">
        <v>0</v>
      </c>
      <c r="L138" s="54">
        <v>0</v>
      </c>
      <c r="M138" s="54">
        <v>0</v>
      </c>
      <c r="N138" s="54">
        <v>0</v>
      </c>
      <c r="O138" s="54">
        <v>1.1111111111111112</v>
      </c>
      <c r="P138" s="12" t="s">
        <v>18</v>
      </c>
      <c r="Q138" s="12">
        <v>0</v>
      </c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7" x14ac:dyDescent="0.2">
      <c r="A139" s="37" t="s">
        <v>15</v>
      </c>
      <c r="B139" s="10">
        <v>102</v>
      </c>
      <c r="C139" s="10">
        <v>1</v>
      </c>
      <c r="D139" s="10">
        <v>3</v>
      </c>
      <c r="E139" s="55" t="s">
        <v>133</v>
      </c>
      <c r="F139" s="5" t="s">
        <v>45</v>
      </c>
      <c r="G139" s="5">
        <v>9</v>
      </c>
      <c r="H139" s="53">
        <v>12.572799999999999</v>
      </c>
      <c r="I139" s="11">
        <v>70.524608000000001</v>
      </c>
      <c r="J139" s="53">
        <v>66.666666666666657</v>
      </c>
      <c r="K139" s="54">
        <v>0.1</v>
      </c>
      <c r="L139" s="54">
        <v>0</v>
      </c>
      <c r="M139" s="54">
        <v>0</v>
      </c>
      <c r="N139" s="54">
        <v>0</v>
      </c>
      <c r="O139" s="54">
        <v>0</v>
      </c>
      <c r="P139" s="12" t="s">
        <v>18</v>
      </c>
      <c r="Q139" s="12">
        <v>0</v>
      </c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7" x14ac:dyDescent="0.2">
      <c r="A140" s="37" t="s">
        <v>15</v>
      </c>
      <c r="B140" s="10">
        <v>218</v>
      </c>
      <c r="C140" s="10">
        <v>2</v>
      </c>
      <c r="D140" s="10">
        <v>3</v>
      </c>
      <c r="E140" s="55" t="s">
        <v>133</v>
      </c>
      <c r="F140" s="5" t="s">
        <v>45</v>
      </c>
      <c r="G140" s="5">
        <v>9</v>
      </c>
      <c r="H140" s="53">
        <v>12.626000000000001</v>
      </c>
      <c r="I140" s="11">
        <v>64.600117544827583</v>
      </c>
      <c r="J140" s="53">
        <v>44.444444444444443</v>
      </c>
      <c r="K140" s="54">
        <v>0</v>
      </c>
      <c r="L140" s="54">
        <v>0</v>
      </c>
      <c r="M140" s="54">
        <v>0</v>
      </c>
      <c r="N140" s="54">
        <v>0</v>
      </c>
      <c r="O140" s="54">
        <v>0.55555555555555558</v>
      </c>
      <c r="P140" s="12" t="s">
        <v>18</v>
      </c>
      <c r="Q140" s="12">
        <v>0</v>
      </c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7" x14ac:dyDescent="0.2">
      <c r="A141" s="37" t="s">
        <v>15</v>
      </c>
      <c r="B141" s="10">
        <v>306</v>
      </c>
      <c r="C141" s="10">
        <v>3</v>
      </c>
      <c r="D141" s="10">
        <v>3</v>
      </c>
      <c r="E141" s="55" t="s">
        <v>133</v>
      </c>
      <c r="F141" s="5" t="s">
        <v>45</v>
      </c>
      <c r="G141" s="5">
        <v>9</v>
      </c>
      <c r="H141" s="53">
        <v>12.508799999999999</v>
      </c>
      <c r="I141" s="11">
        <v>60.014136099310363</v>
      </c>
      <c r="J141" s="53">
        <v>58.82352941176471</v>
      </c>
      <c r="K141" s="54">
        <v>0</v>
      </c>
      <c r="L141" s="54">
        <v>0</v>
      </c>
      <c r="M141" s="54">
        <v>0</v>
      </c>
      <c r="N141" s="54">
        <v>0</v>
      </c>
      <c r="O141" s="54">
        <v>1.1111111111111112</v>
      </c>
      <c r="P141" s="12" t="s">
        <v>18</v>
      </c>
      <c r="Q141" s="12">
        <v>0</v>
      </c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7" x14ac:dyDescent="0.2">
      <c r="A142" s="37" t="s">
        <v>15</v>
      </c>
      <c r="B142" s="10">
        <v>402</v>
      </c>
      <c r="C142" s="10">
        <v>4</v>
      </c>
      <c r="D142" s="10">
        <v>3</v>
      </c>
      <c r="E142" s="55" t="s">
        <v>133</v>
      </c>
      <c r="F142" s="5" t="s">
        <v>45</v>
      </c>
      <c r="G142" s="5">
        <v>9</v>
      </c>
      <c r="H142" s="53">
        <v>12.663599999999999</v>
      </c>
      <c r="I142" s="11">
        <v>66.224280906666664</v>
      </c>
      <c r="J142" s="53">
        <v>54.285714285714278</v>
      </c>
      <c r="K142" s="54">
        <v>0</v>
      </c>
      <c r="L142" s="54">
        <v>0</v>
      </c>
      <c r="M142" s="54">
        <v>0</v>
      </c>
      <c r="N142" s="54">
        <v>0</v>
      </c>
      <c r="O142" s="54">
        <v>0</v>
      </c>
      <c r="P142" s="12" t="s">
        <v>18</v>
      </c>
      <c r="Q142" s="12">
        <v>0</v>
      </c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7" x14ac:dyDescent="0.2">
      <c r="A143" s="37" t="s">
        <v>15</v>
      </c>
      <c r="B143" s="10">
        <v>108</v>
      </c>
      <c r="C143" s="10">
        <v>1</v>
      </c>
      <c r="D143" s="10">
        <v>4</v>
      </c>
      <c r="E143" s="55" t="s">
        <v>109</v>
      </c>
      <c r="F143" s="5" t="s">
        <v>45</v>
      </c>
      <c r="G143" s="5">
        <v>4</v>
      </c>
      <c r="H143" s="53">
        <v>12.910200000000001</v>
      </c>
      <c r="I143" s="11">
        <v>69.913288962758614</v>
      </c>
      <c r="J143" s="53">
        <v>44.444444444444443</v>
      </c>
      <c r="K143" s="54">
        <v>0</v>
      </c>
      <c r="L143" s="54">
        <v>0</v>
      </c>
      <c r="M143" s="54">
        <v>0</v>
      </c>
      <c r="N143" s="54">
        <v>0</v>
      </c>
      <c r="O143" s="54">
        <v>0</v>
      </c>
      <c r="P143" s="12" t="s">
        <v>18</v>
      </c>
      <c r="Q143" s="12">
        <v>0</v>
      </c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7" x14ac:dyDescent="0.2">
      <c r="A144" s="37" t="s">
        <v>15</v>
      </c>
      <c r="B144" s="10">
        <v>220</v>
      </c>
      <c r="C144" s="10">
        <v>2</v>
      </c>
      <c r="D144" s="10">
        <v>4</v>
      </c>
      <c r="E144" s="55" t="s">
        <v>109</v>
      </c>
      <c r="F144" s="5" t="s">
        <v>45</v>
      </c>
      <c r="G144" s="5">
        <v>4</v>
      </c>
      <c r="H144" s="53">
        <v>12.7569</v>
      </c>
      <c r="I144" s="11">
        <v>68.871508169655172</v>
      </c>
      <c r="J144" s="53">
        <v>49.999999999999993</v>
      </c>
      <c r="K144" s="54">
        <v>0</v>
      </c>
      <c r="L144" s="54">
        <v>0</v>
      </c>
      <c r="M144" s="54">
        <v>0</v>
      </c>
      <c r="N144" s="54">
        <v>0</v>
      </c>
      <c r="O144" s="54">
        <v>1.1111111111111112</v>
      </c>
      <c r="P144" s="12" t="s">
        <v>18</v>
      </c>
      <c r="Q144" s="12">
        <v>0</v>
      </c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7" x14ac:dyDescent="0.2">
      <c r="A145" s="37" t="s">
        <v>15</v>
      </c>
      <c r="B145" s="10">
        <v>302</v>
      </c>
      <c r="C145" s="10">
        <v>3</v>
      </c>
      <c r="D145" s="10">
        <v>4</v>
      </c>
      <c r="E145" s="55" t="s">
        <v>109</v>
      </c>
      <c r="F145" s="5" t="s">
        <v>45</v>
      </c>
      <c r="G145" s="5">
        <v>4</v>
      </c>
      <c r="H145" s="53">
        <v>12.422499999999999</v>
      </c>
      <c r="I145" s="11">
        <v>57.783433172413794</v>
      </c>
      <c r="J145" s="53">
        <v>44.117647058823536</v>
      </c>
      <c r="K145" s="54">
        <v>1.2</v>
      </c>
      <c r="L145" s="54">
        <v>0</v>
      </c>
      <c r="M145" s="54">
        <v>0</v>
      </c>
      <c r="N145" s="54">
        <v>0</v>
      </c>
      <c r="O145" s="54">
        <v>0.33333333333333331</v>
      </c>
      <c r="P145" s="12" t="s">
        <v>18</v>
      </c>
      <c r="Q145" s="12">
        <v>0</v>
      </c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7" x14ac:dyDescent="0.2">
      <c r="A146" s="37" t="s">
        <v>15</v>
      </c>
      <c r="B146" s="10">
        <v>403</v>
      </c>
      <c r="C146" s="10">
        <v>4</v>
      </c>
      <c r="D146" s="10">
        <v>4</v>
      </c>
      <c r="E146" s="55" t="s">
        <v>109</v>
      </c>
      <c r="F146" s="5" t="s">
        <v>45</v>
      </c>
      <c r="G146" s="5">
        <v>4</v>
      </c>
      <c r="H146" s="53">
        <v>12.7409</v>
      </c>
      <c r="I146" s="11">
        <v>65.583137177471272</v>
      </c>
      <c r="J146" s="53">
        <v>45.714285714285715</v>
      </c>
      <c r="K146" s="54">
        <v>0</v>
      </c>
      <c r="L146" s="54">
        <v>0</v>
      </c>
      <c r="M146" s="54">
        <v>0</v>
      </c>
      <c r="N146" s="54">
        <v>0</v>
      </c>
      <c r="O146" s="54">
        <v>0</v>
      </c>
      <c r="P146" s="12" t="s">
        <v>18</v>
      </c>
      <c r="Q146" s="12">
        <v>0</v>
      </c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7" x14ac:dyDescent="0.2">
      <c r="A147" s="37" t="s">
        <v>15</v>
      </c>
      <c r="B147" s="10">
        <v>103</v>
      </c>
      <c r="C147" s="10">
        <v>1</v>
      </c>
      <c r="D147" s="10">
        <v>5</v>
      </c>
      <c r="E147" s="55" t="s">
        <v>146</v>
      </c>
      <c r="F147" s="5" t="s">
        <v>45</v>
      </c>
      <c r="G147" s="5">
        <v>10.5</v>
      </c>
      <c r="H147" s="53">
        <v>12.6937</v>
      </c>
      <c r="I147" s="11">
        <v>68.872829155862064</v>
      </c>
      <c r="J147" s="53">
        <v>33.333333333333329</v>
      </c>
      <c r="K147" s="54">
        <v>0</v>
      </c>
      <c r="L147" s="54">
        <v>0</v>
      </c>
      <c r="M147" s="54">
        <v>0</v>
      </c>
      <c r="N147" s="54">
        <v>0</v>
      </c>
      <c r="O147" s="54">
        <v>0</v>
      </c>
      <c r="P147" s="12" t="s">
        <v>18</v>
      </c>
      <c r="Q147" s="12">
        <v>0</v>
      </c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7" x14ac:dyDescent="0.2">
      <c r="A148" s="37" t="s">
        <v>15</v>
      </c>
      <c r="B148" s="10">
        <v>213</v>
      </c>
      <c r="C148" s="10">
        <v>2</v>
      </c>
      <c r="D148" s="10">
        <v>5</v>
      </c>
      <c r="E148" s="55" t="s">
        <v>146</v>
      </c>
      <c r="F148" s="5" t="s">
        <v>45</v>
      </c>
      <c r="G148" s="5">
        <v>10.5</v>
      </c>
      <c r="H148" s="53">
        <v>12.5779</v>
      </c>
      <c r="I148" s="11">
        <v>68.137387651034487</v>
      </c>
      <c r="J148" s="53">
        <v>52.777777777777779</v>
      </c>
      <c r="K148" s="54">
        <v>0</v>
      </c>
      <c r="L148" s="54">
        <v>0</v>
      </c>
      <c r="M148" s="54">
        <v>0</v>
      </c>
      <c r="N148" s="54">
        <v>0</v>
      </c>
      <c r="O148" s="54">
        <v>2.2222222222222223</v>
      </c>
      <c r="P148" s="12" t="s">
        <v>18</v>
      </c>
      <c r="Q148" s="12">
        <v>0</v>
      </c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7" x14ac:dyDescent="0.2">
      <c r="A149" s="37" t="s">
        <v>15</v>
      </c>
      <c r="B149" s="10">
        <v>314</v>
      </c>
      <c r="C149" s="10">
        <v>3</v>
      </c>
      <c r="D149" s="10">
        <v>5</v>
      </c>
      <c r="E149" s="55" t="s">
        <v>146</v>
      </c>
      <c r="F149" s="5" t="s">
        <v>45</v>
      </c>
      <c r="G149" s="5">
        <v>10.5</v>
      </c>
      <c r="H149" s="53">
        <v>12.968999999999999</v>
      </c>
      <c r="I149" s="11">
        <v>66.718964956321827</v>
      </c>
      <c r="J149" s="53">
        <v>47.058823529411768</v>
      </c>
      <c r="K149" s="54">
        <v>0</v>
      </c>
      <c r="L149" s="54">
        <v>0</v>
      </c>
      <c r="M149" s="54">
        <v>0</v>
      </c>
      <c r="N149" s="54">
        <v>0</v>
      </c>
      <c r="O149" s="54">
        <v>0</v>
      </c>
      <c r="P149" s="12" t="s">
        <v>18</v>
      </c>
      <c r="Q149" s="12">
        <v>0</v>
      </c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7" x14ac:dyDescent="0.2">
      <c r="A150" s="37" t="s">
        <v>15</v>
      </c>
      <c r="B150" s="10">
        <v>415</v>
      </c>
      <c r="C150" s="10">
        <v>4</v>
      </c>
      <c r="D150" s="10">
        <v>5</v>
      </c>
      <c r="E150" s="55" t="s">
        <v>146</v>
      </c>
      <c r="F150" s="5" t="s">
        <v>45</v>
      </c>
      <c r="G150" s="5">
        <v>10.5</v>
      </c>
      <c r="H150" s="53">
        <v>12.5166</v>
      </c>
      <c r="I150" s="11">
        <v>61.66352921287357</v>
      </c>
      <c r="J150" s="53">
        <v>57.142857142857139</v>
      </c>
      <c r="K150" s="54">
        <v>0</v>
      </c>
      <c r="L150" s="54">
        <v>0</v>
      </c>
      <c r="M150" s="54">
        <v>0</v>
      </c>
      <c r="N150" s="54">
        <v>0</v>
      </c>
      <c r="O150" s="54">
        <v>3.3333333333333335</v>
      </c>
      <c r="P150" s="12" t="s">
        <v>18</v>
      </c>
      <c r="Q150" s="12">
        <v>0</v>
      </c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6" x14ac:dyDescent="0.2">
      <c r="A151" s="37" t="s">
        <v>15</v>
      </c>
      <c r="B151" s="10">
        <v>114</v>
      </c>
      <c r="C151" s="10">
        <v>1</v>
      </c>
      <c r="D151" s="10">
        <v>6</v>
      </c>
      <c r="E151" s="5" t="s">
        <v>16</v>
      </c>
      <c r="F151" s="5" t="s">
        <v>45</v>
      </c>
      <c r="G151" s="5">
        <v>4</v>
      </c>
      <c r="H151" s="53">
        <v>12.6877</v>
      </c>
      <c r="I151" s="11">
        <v>72.714887747586218</v>
      </c>
      <c r="J151" s="53">
        <v>60</v>
      </c>
      <c r="K151" s="54">
        <v>0</v>
      </c>
      <c r="L151" s="54">
        <v>0</v>
      </c>
      <c r="M151" s="54">
        <v>0</v>
      </c>
      <c r="N151" s="54">
        <v>0</v>
      </c>
      <c r="O151" s="54">
        <v>0</v>
      </c>
      <c r="P151" s="12" t="s">
        <v>18</v>
      </c>
      <c r="Q151" s="12">
        <v>0</v>
      </c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6" x14ac:dyDescent="0.2">
      <c r="A152" s="37" t="s">
        <v>15</v>
      </c>
      <c r="B152" s="10">
        <v>212</v>
      </c>
      <c r="C152" s="10">
        <v>2</v>
      </c>
      <c r="D152" s="10">
        <v>6</v>
      </c>
      <c r="E152" s="5" t="s">
        <v>16</v>
      </c>
      <c r="F152" s="5" t="s">
        <v>45</v>
      </c>
      <c r="G152" s="5">
        <v>4</v>
      </c>
      <c r="H152" s="53">
        <v>12.6988</v>
      </c>
      <c r="I152" s="11">
        <v>69.888724794482741</v>
      </c>
      <c r="J152" s="53">
        <v>61.111111111111114</v>
      </c>
      <c r="K152" s="54">
        <v>0</v>
      </c>
      <c r="L152" s="54">
        <v>0.1</v>
      </c>
      <c r="M152" s="54">
        <v>0</v>
      </c>
      <c r="N152" s="54">
        <v>0</v>
      </c>
      <c r="O152" s="54">
        <v>0.1111111111111111</v>
      </c>
      <c r="P152" s="12" t="s">
        <v>18</v>
      </c>
      <c r="Q152" s="12">
        <v>0</v>
      </c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6" x14ac:dyDescent="0.2">
      <c r="A153" s="37" t="s">
        <v>15</v>
      </c>
      <c r="B153" s="10">
        <v>301</v>
      </c>
      <c r="C153" s="10">
        <v>3</v>
      </c>
      <c r="D153" s="10">
        <v>6</v>
      </c>
      <c r="E153" s="5" t="s">
        <v>16</v>
      </c>
      <c r="F153" s="5" t="s">
        <v>45</v>
      </c>
      <c r="G153" s="5">
        <v>4</v>
      </c>
      <c r="H153" s="53">
        <v>12.635200000000001</v>
      </c>
      <c r="I153" s="11">
        <v>61.239712220689654</v>
      </c>
      <c r="J153" s="53">
        <v>55.882352941176478</v>
      </c>
      <c r="K153" s="54">
        <v>1</v>
      </c>
      <c r="L153" s="54">
        <v>0</v>
      </c>
      <c r="M153" s="54">
        <v>0</v>
      </c>
      <c r="N153" s="54">
        <v>0</v>
      </c>
      <c r="O153" s="54">
        <v>0</v>
      </c>
      <c r="P153" s="12" t="s">
        <v>18</v>
      </c>
      <c r="Q153" s="12">
        <v>0</v>
      </c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6" x14ac:dyDescent="0.2">
      <c r="A154" s="37" t="s">
        <v>15</v>
      </c>
      <c r="B154" s="10">
        <v>409</v>
      </c>
      <c r="C154" s="10">
        <v>4</v>
      </c>
      <c r="D154" s="10">
        <v>6</v>
      </c>
      <c r="E154" s="5" t="s">
        <v>16</v>
      </c>
      <c r="F154" s="5" t="s">
        <v>45</v>
      </c>
      <c r="G154" s="5">
        <v>4</v>
      </c>
      <c r="H154" s="53">
        <v>12.3447</v>
      </c>
      <c r="I154" s="11">
        <v>61.443342703448273</v>
      </c>
      <c r="J154" s="53">
        <v>57.142857142857139</v>
      </c>
      <c r="K154" s="54">
        <v>0</v>
      </c>
      <c r="L154" s="54">
        <v>0</v>
      </c>
      <c r="M154" s="54">
        <v>0</v>
      </c>
      <c r="N154" s="54">
        <v>0</v>
      </c>
      <c r="O154" s="54">
        <v>0</v>
      </c>
      <c r="P154" s="12" t="s">
        <v>18</v>
      </c>
      <c r="Q154" s="12">
        <v>0</v>
      </c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6" x14ac:dyDescent="0.2">
      <c r="A155" s="37" t="s">
        <v>15</v>
      </c>
      <c r="B155" s="10">
        <v>107</v>
      </c>
      <c r="C155" s="10">
        <v>1</v>
      </c>
      <c r="D155" s="10">
        <v>7</v>
      </c>
      <c r="E155" s="5" t="s">
        <v>24</v>
      </c>
      <c r="F155" s="5" t="s">
        <v>45</v>
      </c>
      <c r="G155" s="56" t="s">
        <v>128</v>
      </c>
      <c r="H155" s="53">
        <v>12.442</v>
      </c>
      <c r="I155" s="11">
        <v>69.899463586206878</v>
      </c>
      <c r="J155" s="53">
        <v>55.555555555555557</v>
      </c>
      <c r="K155" s="54">
        <v>0</v>
      </c>
      <c r="L155" s="54">
        <v>0</v>
      </c>
      <c r="M155" s="54">
        <v>0</v>
      </c>
      <c r="N155" s="54">
        <v>0</v>
      </c>
      <c r="O155" s="54">
        <v>0</v>
      </c>
      <c r="P155" s="12" t="s">
        <v>18</v>
      </c>
      <c r="Q155" s="12">
        <v>0</v>
      </c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6" x14ac:dyDescent="0.2">
      <c r="A156" s="37" t="s">
        <v>15</v>
      </c>
      <c r="B156" s="10">
        <v>210</v>
      </c>
      <c r="C156" s="10">
        <v>2</v>
      </c>
      <c r="D156" s="10">
        <v>7</v>
      </c>
      <c r="E156" s="5" t="s">
        <v>24</v>
      </c>
      <c r="F156" s="5" t="s">
        <v>45</v>
      </c>
      <c r="G156" s="56" t="s">
        <v>128</v>
      </c>
      <c r="H156" s="53">
        <v>12.547800000000001</v>
      </c>
      <c r="I156" s="11">
        <v>64.317373868505754</v>
      </c>
      <c r="J156" s="53">
        <v>44.444444444444443</v>
      </c>
      <c r="K156" s="54">
        <v>0.5</v>
      </c>
      <c r="L156" s="54">
        <v>0</v>
      </c>
      <c r="M156" s="54">
        <v>0</v>
      </c>
      <c r="N156" s="54">
        <v>0</v>
      </c>
      <c r="O156" s="54">
        <v>8.8888888888888893</v>
      </c>
      <c r="P156" s="12" t="s">
        <v>18</v>
      </c>
      <c r="Q156" s="12">
        <v>0</v>
      </c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6" x14ac:dyDescent="0.2">
      <c r="A157" s="37" t="s">
        <v>15</v>
      </c>
      <c r="B157" s="10">
        <v>303</v>
      </c>
      <c r="C157" s="10">
        <v>3</v>
      </c>
      <c r="D157" s="10">
        <v>7</v>
      </c>
      <c r="E157" s="5" t="s">
        <v>24</v>
      </c>
      <c r="F157" s="5" t="s">
        <v>45</v>
      </c>
      <c r="G157" s="56" t="s">
        <v>128</v>
      </c>
      <c r="H157" s="53">
        <v>12.467000000000001</v>
      </c>
      <c r="I157" s="11">
        <v>57.705375655172404</v>
      </c>
      <c r="J157" s="53">
        <v>47.058823529411761</v>
      </c>
      <c r="K157" s="54">
        <v>0</v>
      </c>
      <c r="L157" s="54">
        <v>0</v>
      </c>
      <c r="M157" s="54">
        <v>0</v>
      </c>
      <c r="N157" s="54">
        <v>0</v>
      </c>
      <c r="O157" s="54">
        <v>0</v>
      </c>
      <c r="P157" s="12" t="s">
        <v>18</v>
      </c>
      <c r="Q157" s="12">
        <v>0</v>
      </c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6" x14ac:dyDescent="0.2">
      <c r="A158" s="37" t="s">
        <v>15</v>
      </c>
      <c r="B158" s="10">
        <v>419</v>
      </c>
      <c r="C158" s="10">
        <v>4</v>
      </c>
      <c r="D158" s="10">
        <v>7</v>
      </c>
      <c r="E158" s="5" t="s">
        <v>24</v>
      </c>
      <c r="F158" s="5" t="s">
        <v>45</v>
      </c>
      <c r="G158" s="56" t="s">
        <v>128</v>
      </c>
      <c r="H158" s="53">
        <v>12.6875</v>
      </c>
      <c r="I158" s="11">
        <v>62.563119540229884</v>
      </c>
      <c r="J158" s="53">
        <v>51.428571428571423</v>
      </c>
      <c r="K158" s="54">
        <v>0</v>
      </c>
      <c r="L158" s="54">
        <v>0</v>
      </c>
      <c r="M158" s="54">
        <v>0</v>
      </c>
      <c r="N158" s="54">
        <v>0</v>
      </c>
      <c r="O158" s="54">
        <v>0</v>
      </c>
      <c r="P158" s="12" t="s">
        <v>18</v>
      </c>
      <c r="Q158" s="12">
        <v>0</v>
      </c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6" x14ac:dyDescent="0.2">
      <c r="A159" s="37" t="s">
        <v>15</v>
      </c>
      <c r="B159" s="10">
        <v>112</v>
      </c>
      <c r="C159" s="10">
        <v>1</v>
      </c>
      <c r="D159" s="10">
        <v>8</v>
      </c>
      <c r="E159" s="5" t="s">
        <v>162</v>
      </c>
      <c r="F159" s="5" t="s">
        <v>45</v>
      </c>
      <c r="G159" s="5">
        <v>8</v>
      </c>
      <c r="H159" s="53">
        <v>13.5815</v>
      </c>
      <c r="I159" s="11">
        <v>75.335873698850563</v>
      </c>
      <c r="J159" s="53">
        <v>50</v>
      </c>
      <c r="K159" s="54">
        <v>0</v>
      </c>
      <c r="L159" s="54">
        <v>0</v>
      </c>
      <c r="M159" s="54">
        <v>0</v>
      </c>
      <c r="N159" s="54">
        <v>0</v>
      </c>
      <c r="O159" s="54">
        <v>0</v>
      </c>
      <c r="P159" s="12" t="s">
        <v>18</v>
      </c>
      <c r="Q159" s="12">
        <v>0</v>
      </c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6" x14ac:dyDescent="0.2">
      <c r="A160" s="37" t="s">
        <v>15</v>
      </c>
      <c r="B160" s="10">
        <v>202</v>
      </c>
      <c r="C160" s="10">
        <v>2</v>
      </c>
      <c r="D160" s="10">
        <v>8</v>
      </c>
      <c r="E160" s="5" t="s">
        <v>162</v>
      </c>
      <c r="F160" s="5" t="s">
        <v>45</v>
      </c>
      <c r="G160" s="5">
        <v>8</v>
      </c>
      <c r="H160" s="53">
        <v>12.5151</v>
      </c>
      <c r="I160" s="11">
        <v>73.880696377931045</v>
      </c>
      <c r="J160" s="53">
        <v>63.157894736842103</v>
      </c>
      <c r="K160" s="54">
        <v>0</v>
      </c>
      <c r="L160" s="54">
        <v>0</v>
      </c>
      <c r="M160" s="54">
        <v>0</v>
      </c>
      <c r="N160" s="54">
        <v>0</v>
      </c>
      <c r="O160" s="54">
        <v>0</v>
      </c>
      <c r="P160" s="12" t="s">
        <v>18</v>
      </c>
      <c r="Q160" s="12">
        <v>0</v>
      </c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6" x14ac:dyDescent="0.2">
      <c r="A161" s="37" t="s">
        <v>15</v>
      </c>
      <c r="B161" s="10">
        <v>305</v>
      </c>
      <c r="C161" s="10">
        <v>3</v>
      </c>
      <c r="D161" s="10">
        <v>8</v>
      </c>
      <c r="E161" s="5" t="s">
        <v>162</v>
      </c>
      <c r="F161" s="5" t="s">
        <v>45</v>
      </c>
      <c r="G161" s="5">
        <v>8</v>
      </c>
      <c r="H161" s="53">
        <v>12.551600000000001</v>
      </c>
      <c r="I161" s="11">
        <v>56.092821283678148</v>
      </c>
      <c r="J161" s="53">
        <v>50</v>
      </c>
      <c r="K161" s="54">
        <v>0</v>
      </c>
      <c r="L161" s="54">
        <v>0</v>
      </c>
      <c r="M161" s="54">
        <v>0</v>
      </c>
      <c r="N161" s="54">
        <v>0</v>
      </c>
      <c r="O161" s="54">
        <v>0</v>
      </c>
      <c r="P161" s="12" t="s">
        <v>18</v>
      </c>
      <c r="Q161" s="12">
        <v>0</v>
      </c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6" x14ac:dyDescent="0.2">
      <c r="A162" s="37" t="s">
        <v>15</v>
      </c>
      <c r="B162" s="10">
        <v>408</v>
      </c>
      <c r="C162" s="10">
        <v>4</v>
      </c>
      <c r="D162" s="10">
        <v>8</v>
      </c>
      <c r="E162" s="5" t="s">
        <v>162</v>
      </c>
      <c r="F162" s="5" t="s">
        <v>45</v>
      </c>
      <c r="G162" s="5">
        <v>8</v>
      </c>
      <c r="H162" s="53">
        <v>12.507400000000001</v>
      </c>
      <c r="I162" s="11">
        <v>62.594820761379303</v>
      </c>
      <c r="J162" s="53">
        <v>51.428571428571431</v>
      </c>
      <c r="K162" s="54">
        <v>1.5</v>
      </c>
      <c r="L162" s="54">
        <v>0</v>
      </c>
      <c r="M162" s="54">
        <v>0</v>
      </c>
      <c r="N162" s="54">
        <v>0</v>
      </c>
      <c r="O162" s="54">
        <v>0</v>
      </c>
      <c r="P162" s="12" t="s">
        <v>18</v>
      </c>
      <c r="Q162" s="12">
        <v>0</v>
      </c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6" x14ac:dyDescent="0.2">
      <c r="A163" s="37" t="s">
        <v>15</v>
      </c>
      <c r="B163" s="10">
        <v>115</v>
      </c>
      <c r="C163" s="10">
        <v>1</v>
      </c>
      <c r="D163" s="10">
        <v>9</v>
      </c>
      <c r="E163" s="5" t="s">
        <v>131</v>
      </c>
      <c r="F163" s="5" t="s">
        <v>45</v>
      </c>
      <c r="G163" s="5">
        <v>8</v>
      </c>
      <c r="H163" s="53">
        <v>12.774899999999999</v>
      </c>
      <c r="I163" s="11">
        <v>73.709821401839079</v>
      </c>
      <c r="J163" s="53">
        <v>70</v>
      </c>
      <c r="K163" s="54">
        <v>0.4</v>
      </c>
      <c r="L163" s="54">
        <v>0.2</v>
      </c>
      <c r="M163" s="54">
        <v>0</v>
      </c>
      <c r="N163" s="54">
        <v>0</v>
      </c>
      <c r="O163" s="54">
        <v>0</v>
      </c>
      <c r="P163" s="12" t="s">
        <v>18</v>
      </c>
      <c r="Q163" s="12">
        <v>0</v>
      </c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6" x14ac:dyDescent="0.2">
      <c r="A164" s="37" t="s">
        <v>15</v>
      </c>
      <c r="B164" s="10">
        <v>211</v>
      </c>
      <c r="C164" s="10">
        <v>2</v>
      </c>
      <c r="D164" s="10">
        <v>9</v>
      </c>
      <c r="E164" s="5" t="s">
        <v>131</v>
      </c>
      <c r="F164" s="5" t="s">
        <v>45</v>
      </c>
      <c r="G164" s="5">
        <v>8</v>
      </c>
      <c r="H164" s="53">
        <v>12.616100000000001</v>
      </c>
      <c r="I164" s="11">
        <v>67.135342868505745</v>
      </c>
      <c r="J164" s="53">
        <v>58.333333333333336</v>
      </c>
      <c r="K164" s="54">
        <v>0.5</v>
      </c>
      <c r="L164" s="54">
        <v>0</v>
      </c>
      <c r="M164" s="54">
        <v>0</v>
      </c>
      <c r="N164" s="54">
        <v>0</v>
      </c>
      <c r="O164" s="54">
        <v>0</v>
      </c>
      <c r="P164" s="12" t="s">
        <v>18</v>
      </c>
      <c r="Q164" s="12">
        <v>0</v>
      </c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6" x14ac:dyDescent="0.2">
      <c r="A165" s="37" t="s">
        <v>15</v>
      </c>
      <c r="B165" s="10">
        <v>312</v>
      </c>
      <c r="C165" s="10">
        <v>3</v>
      </c>
      <c r="D165" s="10">
        <v>9</v>
      </c>
      <c r="E165" s="5" t="s">
        <v>131</v>
      </c>
      <c r="F165" s="5" t="s">
        <v>45</v>
      </c>
      <c r="G165" s="5">
        <v>8</v>
      </c>
      <c r="H165" s="53">
        <v>12.8063</v>
      </c>
      <c r="I165" s="11">
        <v>63.060087402298855</v>
      </c>
      <c r="J165" s="53">
        <v>52.941176470588239</v>
      </c>
      <c r="K165" s="54">
        <v>0</v>
      </c>
      <c r="L165" s="54">
        <v>0</v>
      </c>
      <c r="M165" s="54">
        <v>0</v>
      </c>
      <c r="N165" s="54">
        <v>0</v>
      </c>
      <c r="O165" s="54">
        <v>0</v>
      </c>
      <c r="P165" s="12" t="s">
        <v>18</v>
      </c>
      <c r="Q165" s="12">
        <v>0</v>
      </c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6" x14ac:dyDescent="0.2">
      <c r="A166" s="37" t="s">
        <v>15</v>
      </c>
      <c r="B166" s="10">
        <v>413</v>
      </c>
      <c r="C166" s="10">
        <v>4</v>
      </c>
      <c r="D166" s="10">
        <v>9</v>
      </c>
      <c r="E166" s="5" t="s">
        <v>131</v>
      </c>
      <c r="F166" s="5" t="s">
        <v>45</v>
      </c>
      <c r="G166" s="5">
        <v>8</v>
      </c>
      <c r="H166" s="53">
        <v>12.529299999999999</v>
      </c>
      <c r="I166" s="11">
        <v>65.693511931034479</v>
      </c>
      <c r="J166" s="53">
        <v>51.428571428571431</v>
      </c>
      <c r="K166" s="54">
        <v>0.5</v>
      </c>
      <c r="L166" s="54">
        <v>0</v>
      </c>
      <c r="M166" s="54">
        <v>0</v>
      </c>
      <c r="N166" s="54">
        <v>0</v>
      </c>
      <c r="O166" s="54">
        <v>0</v>
      </c>
      <c r="P166" s="12" t="s">
        <v>18</v>
      </c>
      <c r="Q166" s="12">
        <v>0</v>
      </c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6" x14ac:dyDescent="0.2">
      <c r="A167" s="37" t="s">
        <v>15</v>
      </c>
      <c r="B167" s="10">
        <v>111</v>
      </c>
      <c r="C167" s="10">
        <v>1</v>
      </c>
      <c r="D167" s="10">
        <v>10</v>
      </c>
      <c r="E167" s="5" t="s">
        <v>129</v>
      </c>
      <c r="F167" s="5" t="s">
        <v>45</v>
      </c>
      <c r="G167" s="5">
        <v>5</v>
      </c>
      <c r="H167" s="53">
        <v>12.979699999999999</v>
      </c>
      <c r="I167" s="11">
        <v>71.600302839999998</v>
      </c>
      <c r="J167" s="53">
        <v>50</v>
      </c>
      <c r="K167" s="54">
        <v>0</v>
      </c>
      <c r="L167" s="54">
        <v>0</v>
      </c>
      <c r="M167" s="54">
        <v>0</v>
      </c>
      <c r="N167" s="54">
        <v>0</v>
      </c>
      <c r="O167" s="54">
        <v>0</v>
      </c>
      <c r="P167" s="12" t="s">
        <v>18</v>
      </c>
      <c r="Q167" s="12">
        <v>0</v>
      </c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6" x14ac:dyDescent="0.2">
      <c r="A168" s="37" t="s">
        <v>15</v>
      </c>
      <c r="B168" s="10">
        <v>208</v>
      </c>
      <c r="C168" s="10">
        <v>2</v>
      </c>
      <c r="D168" s="10">
        <v>10</v>
      </c>
      <c r="E168" s="5" t="s">
        <v>129</v>
      </c>
      <c r="F168" s="5" t="s">
        <v>45</v>
      </c>
      <c r="G168" s="5">
        <v>5</v>
      </c>
      <c r="H168" s="53">
        <v>12.635100000000001</v>
      </c>
      <c r="I168" s="11">
        <v>65.808464490114943</v>
      </c>
      <c r="J168" s="53">
        <v>55.555555555555557</v>
      </c>
      <c r="K168" s="54">
        <v>0</v>
      </c>
      <c r="L168" s="54">
        <v>0</v>
      </c>
      <c r="M168" s="54">
        <v>0</v>
      </c>
      <c r="N168" s="54">
        <v>0</v>
      </c>
      <c r="O168" s="54">
        <v>0</v>
      </c>
      <c r="P168" s="12" t="s">
        <v>18</v>
      </c>
      <c r="Q168" s="12">
        <v>0</v>
      </c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6" x14ac:dyDescent="0.2">
      <c r="A169" s="37" t="s">
        <v>15</v>
      </c>
      <c r="B169" s="10">
        <v>313</v>
      </c>
      <c r="C169" s="10">
        <v>3</v>
      </c>
      <c r="D169" s="10">
        <v>10</v>
      </c>
      <c r="E169" s="5" t="s">
        <v>129</v>
      </c>
      <c r="F169" s="5" t="s">
        <v>45</v>
      </c>
      <c r="G169" s="5">
        <v>5</v>
      </c>
      <c r="H169" s="53">
        <v>12.965399999999999</v>
      </c>
      <c r="I169" s="11">
        <v>67.060659498850583</v>
      </c>
      <c r="J169" s="53">
        <v>55.882352941176478</v>
      </c>
      <c r="K169" s="54">
        <v>0</v>
      </c>
      <c r="L169" s="54">
        <v>0</v>
      </c>
      <c r="M169" s="54">
        <v>0</v>
      </c>
      <c r="N169" s="54">
        <v>0</v>
      </c>
      <c r="O169" s="54">
        <v>0</v>
      </c>
      <c r="P169" s="12" t="s">
        <v>18</v>
      </c>
      <c r="Q169" s="12">
        <v>0</v>
      </c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6" x14ac:dyDescent="0.2">
      <c r="A170" s="37" t="s">
        <v>15</v>
      </c>
      <c r="B170" s="10">
        <v>416</v>
      </c>
      <c r="C170" s="10">
        <v>4</v>
      </c>
      <c r="D170" s="10">
        <v>10</v>
      </c>
      <c r="E170" s="5" t="s">
        <v>129</v>
      </c>
      <c r="F170" s="5" t="s">
        <v>45</v>
      </c>
      <c r="G170" s="5">
        <v>5</v>
      </c>
      <c r="H170" s="53">
        <v>12.639299999999999</v>
      </c>
      <c r="I170" s="11">
        <v>61.139636931494266</v>
      </c>
      <c r="J170" s="53">
        <v>40</v>
      </c>
      <c r="K170" s="54">
        <v>0</v>
      </c>
      <c r="L170" s="54">
        <v>0</v>
      </c>
      <c r="M170" s="54">
        <v>0</v>
      </c>
      <c r="N170" s="54">
        <v>0</v>
      </c>
      <c r="O170" s="54">
        <v>6.666666666666667</v>
      </c>
      <c r="P170" s="12" t="s">
        <v>18</v>
      </c>
      <c r="Q170" s="12">
        <v>0</v>
      </c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6" x14ac:dyDescent="0.2">
      <c r="A171" s="37" t="s">
        <v>15</v>
      </c>
      <c r="B171" s="10">
        <v>113</v>
      </c>
      <c r="C171" s="10">
        <v>1</v>
      </c>
      <c r="D171" s="10">
        <v>11</v>
      </c>
      <c r="E171" s="5" t="s">
        <v>187</v>
      </c>
      <c r="F171" s="5" t="s">
        <v>45</v>
      </c>
      <c r="G171" s="5" t="s">
        <v>188</v>
      </c>
      <c r="H171" s="53">
        <v>12.8041</v>
      </c>
      <c r="I171" s="11">
        <v>71.453732619310344</v>
      </c>
      <c r="J171" s="53">
        <v>60</v>
      </c>
      <c r="K171" s="54">
        <v>0</v>
      </c>
      <c r="L171" s="54">
        <v>0</v>
      </c>
      <c r="M171" s="54">
        <v>0</v>
      </c>
      <c r="N171" s="54">
        <v>0</v>
      </c>
      <c r="O171" s="54">
        <v>0.33333333333333331</v>
      </c>
      <c r="P171" s="12" t="s">
        <v>18</v>
      </c>
      <c r="Q171" s="12">
        <v>0</v>
      </c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6" x14ac:dyDescent="0.2">
      <c r="A172" s="37" t="s">
        <v>15</v>
      </c>
      <c r="B172" s="10">
        <v>204</v>
      </c>
      <c r="C172" s="10">
        <v>2</v>
      </c>
      <c r="D172" s="10">
        <v>11</v>
      </c>
      <c r="E172" s="5" t="s">
        <v>187</v>
      </c>
      <c r="F172" s="5" t="s">
        <v>45</v>
      </c>
      <c r="G172" s="5" t="s">
        <v>188</v>
      </c>
      <c r="H172" s="53">
        <v>12.348699999999999</v>
      </c>
      <c r="I172" s="11">
        <v>66.072960420689668</v>
      </c>
      <c r="J172" s="53">
        <v>63.157894736842103</v>
      </c>
      <c r="K172" s="54">
        <v>0</v>
      </c>
      <c r="L172" s="54">
        <v>0</v>
      </c>
      <c r="M172" s="54">
        <v>0</v>
      </c>
      <c r="N172" s="54">
        <v>0</v>
      </c>
      <c r="O172" s="54">
        <v>0</v>
      </c>
      <c r="P172" s="12" t="s">
        <v>18</v>
      </c>
      <c r="Q172" s="12">
        <v>0</v>
      </c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6" x14ac:dyDescent="0.2">
      <c r="A173" s="37" t="s">
        <v>15</v>
      </c>
      <c r="B173" s="10">
        <v>316</v>
      </c>
      <c r="C173" s="10">
        <v>3</v>
      </c>
      <c r="D173" s="10">
        <v>11</v>
      </c>
      <c r="E173" s="5" t="s">
        <v>187</v>
      </c>
      <c r="F173" s="5" t="s">
        <v>45</v>
      </c>
      <c r="G173" s="5" t="s">
        <v>188</v>
      </c>
      <c r="H173" s="53">
        <v>13.602499999999999</v>
      </c>
      <c r="I173" s="11">
        <v>65.896862862068986</v>
      </c>
      <c r="J173" s="53">
        <v>50</v>
      </c>
      <c r="K173" s="54">
        <v>0</v>
      </c>
      <c r="L173" s="54">
        <v>0</v>
      </c>
      <c r="M173" s="54">
        <v>0</v>
      </c>
      <c r="N173" s="54">
        <v>0</v>
      </c>
      <c r="O173" s="54">
        <v>0</v>
      </c>
      <c r="P173" s="12" t="s">
        <v>18</v>
      </c>
      <c r="Q173" s="12">
        <v>0</v>
      </c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6" x14ac:dyDescent="0.2">
      <c r="A174" s="37" t="s">
        <v>15</v>
      </c>
      <c r="B174" s="10">
        <v>420</v>
      </c>
      <c r="C174" s="10">
        <v>4</v>
      </c>
      <c r="D174" s="10">
        <v>11</v>
      </c>
      <c r="E174" s="5" t="s">
        <v>187</v>
      </c>
      <c r="F174" s="5" t="s">
        <v>45</v>
      </c>
      <c r="G174" s="5" t="s">
        <v>188</v>
      </c>
      <c r="H174" s="53">
        <v>13.006600000000001</v>
      </c>
      <c r="I174" s="11">
        <v>61.802111208275853</v>
      </c>
      <c r="J174" s="53">
        <v>48.571428571428569</v>
      </c>
      <c r="K174" s="54">
        <v>0.2</v>
      </c>
      <c r="L174" s="54">
        <v>0</v>
      </c>
      <c r="M174" s="54">
        <v>0</v>
      </c>
      <c r="N174" s="54">
        <v>0</v>
      </c>
      <c r="O174" s="54">
        <v>2.2222222222222223</v>
      </c>
      <c r="P174" s="12" t="s">
        <v>18</v>
      </c>
      <c r="Q174" s="12">
        <v>0</v>
      </c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6" x14ac:dyDescent="0.2">
      <c r="A175" s="37" t="s">
        <v>15</v>
      </c>
      <c r="B175" s="10">
        <v>120</v>
      </c>
      <c r="C175" s="10">
        <v>1</v>
      </c>
      <c r="D175" s="10">
        <v>12</v>
      </c>
      <c r="E175" s="5" t="s">
        <v>137</v>
      </c>
      <c r="F175" s="5" t="s">
        <v>45</v>
      </c>
      <c r="G175" s="5">
        <v>8.6</v>
      </c>
      <c r="H175" s="53">
        <v>12.724799999999998</v>
      </c>
      <c r="I175" s="11">
        <v>67.343149381149416</v>
      </c>
      <c r="J175" s="53">
        <v>50</v>
      </c>
      <c r="K175" s="54">
        <v>0</v>
      </c>
      <c r="L175" s="54">
        <v>0</v>
      </c>
      <c r="M175" s="54">
        <v>0</v>
      </c>
      <c r="N175" s="54">
        <v>0</v>
      </c>
      <c r="O175" s="54">
        <v>4.4444444444444446</v>
      </c>
      <c r="P175" s="12" t="s">
        <v>18</v>
      </c>
      <c r="Q175" s="12">
        <v>0</v>
      </c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6" x14ac:dyDescent="0.2">
      <c r="A176" s="37" t="s">
        <v>15</v>
      </c>
      <c r="B176" s="10">
        <v>214</v>
      </c>
      <c r="C176" s="10">
        <v>2</v>
      </c>
      <c r="D176" s="10">
        <v>12</v>
      </c>
      <c r="E176" s="5" t="s">
        <v>137</v>
      </c>
      <c r="F176" s="5" t="s">
        <v>45</v>
      </c>
      <c r="G176" s="5">
        <v>8.6</v>
      </c>
      <c r="H176" s="53">
        <v>12.8042</v>
      </c>
      <c r="I176" s="11">
        <v>60.830195481379306</v>
      </c>
      <c r="J176" s="53">
        <v>49.999999999999993</v>
      </c>
      <c r="K176" s="54">
        <v>0</v>
      </c>
      <c r="L176" s="54">
        <v>0</v>
      </c>
      <c r="M176" s="54">
        <v>0</v>
      </c>
      <c r="N176" s="54">
        <v>0</v>
      </c>
      <c r="O176" s="54">
        <v>1.1111111111111112</v>
      </c>
      <c r="P176" s="12" t="s">
        <v>18</v>
      </c>
      <c r="Q176" s="12">
        <v>0</v>
      </c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6" x14ac:dyDescent="0.2">
      <c r="A177" s="37" t="s">
        <v>15</v>
      </c>
      <c r="B177" s="10">
        <v>320</v>
      </c>
      <c r="C177" s="10">
        <v>3</v>
      </c>
      <c r="D177" s="10">
        <v>12</v>
      </c>
      <c r="E177" s="5" t="s">
        <v>137</v>
      </c>
      <c r="F177" s="5" t="s">
        <v>45</v>
      </c>
      <c r="G177" s="5">
        <v>8.6</v>
      </c>
      <c r="H177" s="53">
        <v>13.325100000000001</v>
      </c>
      <c r="I177" s="11">
        <v>64.951181270344819</v>
      </c>
      <c r="J177" s="53">
        <v>55.882352941176478</v>
      </c>
      <c r="K177" s="54">
        <v>0</v>
      </c>
      <c r="L177" s="54">
        <v>0</v>
      </c>
      <c r="M177" s="54">
        <v>0</v>
      </c>
      <c r="N177" s="54">
        <v>0</v>
      </c>
      <c r="O177" s="54">
        <v>0</v>
      </c>
      <c r="P177" s="12" t="s">
        <v>18</v>
      </c>
      <c r="Q177" s="12">
        <v>0</v>
      </c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6" x14ac:dyDescent="0.2">
      <c r="A178" s="37" t="s">
        <v>15</v>
      </c>
      <c r="B178" s="10">
        <v>412</v>
      </c>
      <c r="C178" s="10">
        <v>4</v>
      </c>
      <c r="D178" s="10">
        <v>12</v>
      </c>
      <c r="E178" s="5" t="s">
        <v>137</v>
      </c>
      <c r="F178" s="5" t="s">
        <v>45</v>
      </c>
      <c r="G178" s="5">
        <v>8.6</v>
      </c>
      <c r="H178" s="53">
        <v>12.478400000000001</v>
      </c>
      <c r="I178" s="11">
        <v>63.832822664827589</v>
      </c>
      <c r="J178" s="53">
        <v>42.857142857142854</v>
      </c>
      <c r="K178" s="54">
        <v>0</v>
      </c>
      <c r="L178" s="54">
        <v>0</v>
      </c>
      <c r="M178" s="54">
        <v>0</v>
      </c>
      <c r="N178" s="54">
        <v>0</v>
      </c>
      <c r="O178" s="54">
        <v>2.2222222222222223</v>
      </c>
      <c r="P178" s="12" t="s">
        <v>18</v>
      </c>
      <c r="Q178" s="12">
        <v>0</v>
      </c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6" x14ac:dyDescent="0.2">
      <c r="A179" s="37" t="s">
        <v>15</v>
      </c>
      <c r="B179" s="10">
        <v>110</v>
      </c>
      <c r="C179" s="10">
        <v>1</v>
      </c>
      <c r="D179" s="10">
        <v>13</v>
      </c>
      <c r="E179" s="5" t="s">
        <v>189</v>
      </c>
      <c r="F179" s="5" t="s">
        <v>45</v>
      </c>
      <c r="G179" s="5">
        <v>6</v>
      </c>
      <c r="H179" s="53">
        <v>12.510300000000001</v>
      </c>
      <c r="I179" s="11">
        <v>59.088330996781607</v>
      </c>
      <c r="J179" s="53">
        <v>50</v>
      </c>
      <c r="K179" s="54">
        <v>1.5</v>
      </c>
      <c r="L179" s="54">
        <v>0</v>
      </c>
      <c r="M179" s="54">
        <v>0</v>
      </c>
      <c r="N179" s="54">
        <v>0</v>
      </c>
      <c r="O179" s="54">
        <v>0</v>
      </c>
      <c r="P179" s="12" t="s">
        <v>18</v>
      </c>
      <c r="Q179" s="12">
        <v>0</v>
      </c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6" x14ac:dyDescent="0.2">
      <c r="A180" s="37" t="s">
        <v>15</v>
      </c>
      <c r="B180" s="10">
        <v>215</v>
      </c>
      <c r="C180" s="10">
        <v>2</v>
      </c>
      <c r="D180" s="10">
        <v>13</v>
      </c>
      <c r="E180" s="5" t="s">
        <v>189</v>
      </c>
      <c r="F180" s="5" t="s">
        <v>45</v>
      </c>
      <c r="G180" s="5">
        <v>6</v>
      </c>
      <c r="H180" s="53">
        <v>12.5433</v>
      </c>
      <c r="I180" s="11">
        <v>66.704732964137932</v>
      </c>
      <c r="J180" s="53">
        <v>61.111111111111107</v>
      </c>
      <c r="K180" s="54">
        <v>0</v>
      </c>
      <c r="L180" s="54">
        <v>0</v>
      </c>
      <c r="M180" s="54">
        <v>0</v>
      </c>
      <c r="N180" s="54">
        <v>0</v>
      </c>
      <c r="O180" s="54">
        <v>0</v>
      </c>
      <c r="P180" s="12" t="s">
        <v>18</v>
      </c>
      <c r="Q180" s="12">
        <v>0</v>
      </c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6" x14ac:dyDescent="0.2">
      <c r="A181" s="37" t="s">
        <v>15</v>
      </c>
      <c r="B181" s="10">
        <v>311</v>
      </c>
      <c r="C181" s="10">
        <v>3</v>
      </c>
      <c r="D181" s="10">
        <v>13</v>
      </c>
      <c r="E181" s="5" t="s">
        <v>189</v>
      </c>
      <c r="F181" s="5" t="s">
        <v>45</v>
      </c>
      <c r="G181" s="5">
        <v>6</v>
      </c>
      <c r="H181" s="53">
        <v>12.8963</v>
      </c>
      <c r="I181" s="11">
        <v>64.545643845517233</v>
      </c>
      <c r="J181" s="53">
        <v>52.941176470588239</v>
      </c>
      <c r="K181" s="54">
        <v>1</v>
      </c>
      <c r="L181" s="54">
        <v>0</v>
      </c>
      <c r="M181" s="54">
        <v>0</v>
      </c>
      <c r="N181" s="54">
        <v>0</v>
      </c>
      <c r="O181" s="54">
        <v>0</v>
      </c>
      <c r="P181" s="12" t="s">
        <v>18</v>
      </c>
      <c r="Q181" s="12">
        <v>0</v>
      </c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6" x14ac:dyDescent="0.2">
      <c r="A182" s="37" t="s">
        <v>15</v>
      </c>
      <c r="B182" s="10">
        <v>411</v>
      </c>
      <c r="C182" s="10">
        <v>4</v>
      </c>
      <c r="D182" s="10">
        <v>13</v>
      </c>
      <c r="E182" s="5" t="s">
        <v>189</v>
      </c>
      <c r="F182" s="5" t="s">
        <v>45</v>
      </c>
      <c r="G182" s="5">
        <v>6</v>
      </c>
      <c r="H182" s="53">
        <v>12.5848</v>
      </c>
      <c r="I182" s="11">
        <v>63.560697169655171</v>
      </c>
      <c r="J182" s="53">
        <v>45.714285714285708</v>
      </c>
      <c r="K182" s="54">
        <v>1</v>
      </c>
      <c r="L182" s="54">
        <v>0</v>
      </c>
      <c r="M182" s="54">
        <v>0</v>
      </c>
      <c r="N182" s="54">
        <v>0</v>
      </c>
      <c r="O182" s="54">
        <v>3.3333333333333335</v>
      </c>
      <c r="P182" s="12" t="s">
        <v>18</v>
      </c>
      <c r="Q182" s="12">
        <v>0</v>
      </c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6" x14ac:dyDescent="0.2">
      <c r="A183" s="37" t="s">
        <v>15</v>
      </c>
      <c r="B183" s="10">
        <v>109</v>
      </c>
      <c r="C183" s="10">
        <v>1</v>
      </c>
      <c r="D183" s="10">
        <v>14</v>
      </c>
      <c r="E183" s="5" t="s">
        <v>132</v>
      </c>
      <c r="F183" s="5" t="s">
        <v>45</v>
      </c>
      <c r="G183" s="5">
        <v>5</v>
      </c>
      <c r="H183" s="53">
        <v>12.5311</v>
      </c>
      <c r="I183" s="11">
        <v>71.093515452413797</v>
      </c>
      <c r="J183" s="53">
        <v>55.555555555555557</v>
      </c>
      <c r="K183" s="54">
        <v>0</v>
      </c>
      <c r="L183" s="54">
        <v>0</v>
      </c>
      <c r="M183" s="54">
        <v>0</v>
      </c>
      <c r="N183" s="54">
        <v>0</v>
      </c>
      <c r="O183" s="54">
        <v>0</v>
      </c>
      <c r="P183" s="12" t="s">
        <v>18</v>
      </c>
      <c r="Q183" s="12">
        <v>0</v>
      </c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6" x14ac:dyDescent="0.2">
      <c r="A184" s="37" t="s">
        <v>15</v>
      </c>
      <c r="B184" s="10">
        <v>216</v>
      </c>
      <c r="C184" s="10">
        <v>2</v>
      </c>
      <c r="D184" s="10">
        <v>14</v>
      </c>
      <c r="E184" s="5" t="s">
        <v>132</v>
      </c>
      <c r="F184" s="5" t="s">
        <v>45</v>
      </c>
      <c r="G184" s="5">
        <v>5</v>
      </c>
      <c r="H184" s="53">
        <v>12.6015</v>
      </c>
      <c r="I184" s="11">
        <v>66.854829597701141</v>
      </c>
      <c r="J184" s="53">
        <v>38.888888888888886</v>
      </c>
      <c r="K184" s="54">
        <v>0</v>
      </c>
      <c r="L184" s="54">
        <v>0</v>
      </c>
      <c r="M184" s="54">
        <v>0</v>
      </c>
      <c r="N184" s="54">
        <v>0</v>
      </c>
      <c r="O184" s="54">
        <v>1.1111111111111112</v>
      </c>
      <c r="P184" s="12" t="s">
        <v>18</v>
      </c>
      <c r="Q184" s="12">
        <v>0</v>
      </c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6" x14ac:dyDescent="0.2">
      <c r="A185" s="37" t="s">
        <v>15</v>
      </c>
      <c r="B185" s="10">
        <v>304</v>
      </c>
      <c r="C185" s="10">
        <v>3</v>
      </c>
      <c r="D185" s="10">
        <v>14</v>
      </c>
      <c r="E185" s="5" t="s">
        <v>132</v>
      </c>
      <c r="F185" s="5" t="s">
        <v>45</v>
      </c>
      <c r="G185" s="5">
        <v>5</v>
      </c>
      <c r="H185" s="53">
        <v>12.584299999999999</v>
      </c>
      <c r="I185" s="11">
        <v>57.871202956321845</v>
      </c>
      <c r="J185" s="53">
        <v>50</v>
      </c>
      <c r="K185" s="54">
        <v>1</v>
      </c>
      <c r="L185" s="54">
        <v>0</v>
      </c>
      <c r="M185" s="54">
        <v>0</v>
      </c>
      <c r="N185" s="54">
        <v>0</v>
      </c>
      <c r="O185" s="54">
        <v>0</v>
      </c>
      <c r="P185" s="12" t="s">
        <v>18</v>
      </c>
      <c r="Q185" s="12">
        <v>0</v>
      </c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6" x14ac:dyDescent="0.2">
      <c r="A186" s="37" t="s">
        <v>15</v>
      </c>
      <c r="B186" s="10">
        <v>404</v>
      </c>
      <c r="C186" s="10">
        <v>4</v>
      </c>
      <c r="D186" s="10">
        <v>14</v>
      </c>
      <c r="E186" s="5" t="s">
        <v>132</v>
      </c>
      <c r="F186" s="5" t="s">
        <v>45</v>
      </c>
      <c r="G186" s="5">
        <v>5</v>
      </c>
      <c r="H186" s="53">
        <v>12.6691</v>
      </c>
      <c r="I186" s="11">
        <v>62.916392531034475</v>
      </c>
      <c r="J186" s="53">
        <v>40</v>
      </c>
      <c r="K186" s="54">
        <v>0</v>
      </c>
      <c r="L186" s="54">
        <v>0</v>
      </c>
      <c r="M186" s="54">
        <v>0</v>
      </c>
      <c r="N186" s="54">
        <v>0</v>
      </c>
      <c r="O186" s="54">
        <v>0</v>
      </c>
      <c r="P186" s="12" t="s">
        <v>18</v>
      </c>
      <c r="Q186" s="12">
        <v>0</v>
      </c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6" x14ac:dyDescent="0.2">
      <c r="A187" s="37" t="s">
        <v>15</v>
      </c>
      <c r="B187" s="10">
        <v>101</v>
      </c>
      <c r="C187" s="10">
        <v>1</v>
      </c>
      <c r="D187" s="10">
        <v>15</v>
      </c>
      <c r="E187" s="5" t="s">
        <v>129</v>
      </c>
      <c r="F187" s="5" t="s">
        <v>43</v>
      </c>
      <c r="G187" s="5">
        <v>5</v>
      </c>
      <c r="H187" s="53">
        <v>12.6737</v>
      </c>
      <c r="I187" s="11">
        <v>64.807758106666668</v>
      </c>
      <c r="J187" s="53">
        <v>55.555555555555557</v>
      </c>
      <c r="K187" s="54">
        <v>0.1</v>
      </c>
      <c r="L187" s="54">
        <v>0</v>
      </c>
      <c r="M187" s="54">
        <v>0</v>
      </c>
      <c r="N187" s="54">
        <v>0</v>
      </c>
      <c r="O187" s="54">
        <v>0</v>
      </c>
      <c r="P187" s="12" t="s">
        <v>18</v>
      </c>
      <c r="Q187" s="12">
        <v>0</v>
      </c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6" x14ac:dyDescent="0.2">
      <c r="A188" s="37" t="s">
        <v>15</v>
      </c>
      <c r="B188" s="10">
        <v>206</v>
      </c>
      <c r="C188" s="10">
        <v>2</v>
      </c>
      <c r="D188" s="10">
        <v>15</v>
      </c>
      <c r="E188" s="5" t="s">
        <v>129</v>
      </c>
      <c r="F188" s="5" t="s">
        <v>43</v>
      </c>
      <c r="G188" s="5">
        <v>5</v>
      </c>
      <c r="H188" s="53">
        <v>12.4078</v>
      </c>
      <c r="I188" s="11">
        <v>67.00299896551725</v>
      </c>
      <c r="J188" s="53">
        <v>61.111111111111114</v>
      </c>
      <c r="K188" s="54">
        <v>0</v>
      </c>
      <c r="L188" s="54">
        <v>0</v>
      </c>
      <c r="M188" s="54">
        <v>0</v>
      </c>
      <c r="N188" s="54">
        <v>0</v>
      </c>
      <c r="O188" s="54">
        <v>0</v>
      </c>
      <c r="P188" s="12" t="s">
        <v>18</v>
      </c>
      <c r="Q188" s="12">
        <v>0</v>
      </c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6" x14ac:dyDescent="0.2">
      <c r="A189" s="37" t="s">
        <v>15</v>
      </c>
      <c r="B189" s="10">
        <v>308</v>
      </c>
      <c r="C189" s="10">
        <v>3</v>
      </c>
      <c r="D189" s="10">
        <v>15</v>
      </c>
      <c r="E189" s="5" t="s">
        <v>129</v>
      </c>
      <c r="F189" s="5" t="s">
        <v>43</v>
      </c>
      <c r="G189" s="5">
        <v>5</v>
      </c>
      <c r="H189" s="53">
        <v>12.540600000000001</v>
      </c>
      <c r="I189" s="11">
        <v>57.656855489655179</v>
      </c>
      <c r="J189" s="53">
        <v>41.17647058823529</v>
      </c>
      <c r="K189" s="54">
        <v>0</v>
      </c>
      <c r="L189" s="54">
        <v>0</v>
      </c>
      <c r="M189" s="54">
        <v>0</v>
      </c>
      <c r="N189" s="54">
        <v>0</v>
      </c>
      <c r="O189" s="54">
        <v>0</v>
      </c>
      <c r="P189" s="12" t="s">
        <v>18</v>
      </c>
      <c r="Q189" s="12">
        <v>0</v>
      </c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6" x14ac:dyDescent="0.2">
      <c r="A190" s="37" t="s">
        <v>15</v>
      </c>
      <c r="B190" s="10">
        <v>414</v>
      </c>
      <c r="C190" s="10">
        <v>4</v>
      </c>
      <c r="D190" s="10">
        <v>15</v>
      </c>
      <c r="E190" s="5" t="s">
        <v>129</v>
      </c>
      <c r="F190" s="5" t="s">
        <v>43</v>
      </c>
      <c r="G190" s="5">
        <v>5</v>
      </c>
      <c r="H190" s="53">
        <v>12.4666</v>
      </c>
      <c r="I190" s="11">
        <v>60.724837360000002</v>
      </c>
      <c r="J190" s="53">
        <v>45.714285714285715</v>
      </c>
      <c r="K190" s="54">
        <v>0</v>
      </c>
      <c r="L190" s="54">
        <v>0</v>
      </c>
      <c r="M190" s="54">
        <v>0</v>
      </c>
      <c r="N190" s="54">
        <v>0</v>
      </c>
      <c r="O190" s="54">
        <v>1.1111111111111112</v>
      </c>
      <c r="P190" s="12" t="s">
        <v>18</v>
      </c>
      <c r="Q190" s="12">
        <v>0</v>
      </c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6" x14ac:dyDescent="0.2">
      <c r="A191" s="37" t="s">
        <v>15</v>
      </c>
      <c r="B191" s="10">
        <v>116</v>
      </c>
      <c r="C191" s="10">
        <v>1</v>
      </c>
      <c r="D191" s="10">
        <v>16</v>
      </c>
      <c r="E191" s="5" t="s">
        <v>190</v>
      </c>
      <c r="F191" s="5" t="s">
        <v>191</v>
      </c>
      <c r="G191" s="5" t="s">
        <v>192</v>
      </c>
      <c r="H191" s="53">
        <v>12.670300000000001</v>
      </c>
      <c r="I191" s="11">
        <v>65.636199488275864</v>
      </c>
      <c r="J191" s="53">
        <v>60</v>
      </c>
      <c r="K191" s="54">
        <v>0</v>
      </c>
      <c r="L191" s="54">
        <v>0</v>
      </c>
      <c r="M191" s="54">
        <v>0</v>
      </c>
      <c r="N191" s="54">
        <v>0</v>
      </c>
      <c r="O191" s="54">
        <v>1.6666666666666667</v>
      </c>
      <c r="P191" s="12" t="s">
        <v>18</v>
      </c>
      <c r="Q191" s="12">
        <v>0</v>
      </c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6" x14ac:dyDescent="0.2">
      <c r="A192" s="37" t="s">
        <v>15</v>
      </c>
      <c r="B192" s="10">
        <v>205</v>
      </c>
      <c r="C192" s="10">
        <v>2</v>
      </c>
      <c r="D192" s="10">
        <v>16</v>
      </c>
      <c r="E192" s="5" t="s">
        <v>190</v>
      </c>
      <c r="F192" s="5" t="s">
        <v>191</v>
      </c>
      <c r="G192" s="5" t="s">
        <v>192</v>
      </c>
      <c r="H192" s="57">
        <v>12.4223</v>
      </c>
      <c r="I192" s="11">
        <v>67.625285331494254</v>
      </c>
      <c r="J192" s="53">
        <v>55.555555555555557</v>
      </c>
      <c r="K192" s="54">
        <v>0</v>
      </c>
      <c r="L192" s="54">
        <v>0</v>
      </c>
      <c r="M192" s="54">
        <v>0</v>
      </c>
      <c r="N192" s="54">
        <v>0</v>
      </c>
      <c r="O192" s="54">
        <v>0</v>
      </c>
      <c r="P192" s="12" t="s">
        <v>18</v>
      </c>
      <c r="Q192" s="12">
        <v>0</v>
      </c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6" x14ac:dyDescent="0.2">
      <c r="A193" s="37" t="s">
        <v>15</v>
      </c>
      <c r="B193" s="10">
        <v>309</v>
      </c>
      <c r="C193" s="10">
        <v>3</v>
      </c>
      <c r="D193" s="10">
        <v>16</v>
      </c>
      <c r="E193" s="5" t="s">
        <v>190</v>
      </c>
      <c r="F193" s="5" t="s">
        <v>191</v>
      </c>
      <c r="G193" s="5" t="s">
        <v>192</v>
      </c>
      <c r="H193" s="53">
        <v>12.705100000000002</v>
      </c>
      <c r="I193" s="11">
        <v>63.958866111724141</v>
      </c>
      <c r="J193" s="53">
        <v>47.058823529411768</v>
      </c>
      <c r="K193" s="54">
        <v>0</v>
      </c>
      <c r="L193" s="54">
        <v>0</v>
      </c>
      <c r="M193" s="54">
        <v>0</v>
      </c>
      <c r="N193" s="54">
        <v>0</v>
      </c>
      <c r="O193" s="54">
        <v>0</v>
      </c>
      <c r="P193" s="12" t="s">
        <v>18</v>
      </c>
      <c r="Q193" s="12">
        <v>0</v>
      </c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6" x14ac:dyDescent="0.2">
      <c r="A194" s="37" t="s">
        <v>15</v>
      </c>
      <c r="B194" s="10">
        <v>410</v>
      </c>
      <c r="C194" s="10">
        <v>4</v>
      </c>
      <c r="D194" s="10">
        <v>16</v>
      </c>
      <c r="E194" s="5" t="s">
        <v>190</v>
      </c>
      <c r="F194" s="5" t="s">
        <v>191</v>
      </c>
      <c r="G194" s="5" t="s">
        <v>192</v>
      </c>
      <c r="H194" s="53">
        <v>12.5511</v>
      </c>
      <c r="I194" s="11">
        <v>67.185281098390803</v>
      </c>
      <c r="J194" s="53">
        <v>34.285714285714285</v>
      </c>
      <c r="K194" s="54">
        <v>0</v>
      </c>
      <c r="L194" s="54">
        <v>0</v>
      </c>
      <c r="M194" s="54">
        <v>0</v>
      </c>
      <c r="N194" s="54">
        <v>0</v>
      </c>
      <c r="O194" s="54">
        <v>0</v>
      </c>
      <c r="P194" s="12" t="s">
        <v>18</v>
      </c>
      <c r="Q194" s="12">
        <v>0</v>
      </c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6" x14ac:dyDescent="0.2">
      <c r="A195" s="37" t="s">
        <v>193</v>
      </c>
      <c r="B195" s="10">
        <v>118</v>
      </c>
      <c r="C195" s="10">
        <v>1</v>
      </c>
      <c r="D195" s="10">
        <v>1</v>
      </c>
      <c r="E195" s="5" t="s">
        <v>99</v>
      </c>
      <c r="F195" s="5" t="s">
        <v>29</v>
      </c>
      <c r="G195" s="5" t="s">
        <v>29</v>
      </c>
      <c r="H195" s="53">
        <v>11.317</v>
      </c>
      <c r="I195" s="53">
        <v>59.203547586206888</v>
      </c>
      <c r="J195" s="53">
        <v>62.5</v>
      </c>
      <c r="K195" s="54">
        <v>0.3</v>
      </c>
      <c r="L195" s="54">
        <v>0</v>
      </c>
      <c r="M195" s="54">
        <v>0.2</v>
      </c>
      <c r="N195" s="54" t="s">
        <v>18</v>
      </c>
      <c r="O195" s="54">
        <v>0</v>
      </c>
      <c r="P195" s="12" t="s">
        <v>18</v>
      </c>
      <c r="Q195" s="12">
        <v>0</v>
      </c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6" x14ac:dyDescent="0.2">
      <c r="A196" s="37" t="s">
        <v>193</v>
      </c>
      <c r="B196" s="10">
        <v>209</v>
      </c>
      <c r="C196" s="10">
        <v>2</v>
      </c>
      <c r="D196" s="10">
        <v>1</v>
      </c>
      <c r="E196" s="5" t="s">
        <v>99</v>
      </c>
      <c r="F196" s="5" t="s">
        <v>29</v>
      </c>
      <c r="G196" s="5" t="s">
        <v>29</v>
      </c>
      <c r="H196" s="53">
        <v>11.015000000000001</v>
      </c>
      <c r="I196" s="53">
        <v>68.490653468559842</v>
      </c>
      <c r="J196" s="53">
        <v>65.131578947368425</v>
      </c>
      <c r="K196" s="54">
        <v>0.4</v>
      </c>
      <c r="L196" s="54">
        <v>0</v>
      </c>
      <c r="M196" s="54">
        <v>0.2</v>
      </c>
      <c r="N196" s="54" t="s">
        <v>18</v>
      </c>
      <c r="O196" s="54">
        <v>0.1111111111111111</v>
      </c>
      <c r="P196" s="12" t="s">
        <v>18</v>
      </c>
      <c r="Q196" s="12">
        <v>0</v>
      </c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6" x14ac:dyDescent="0.2">
      <c r="A197" s="37" t="s">
        <v>193</v>
      </c>
      <c r="B197" s="10">
        <v>315</v>
      </c>
      <c r="C197" s="10">
        <v>3</v>
      </c>
      <c r="D197" s="10">
        <v>1</v>
      </c>
      <c r="E197" s="5" t="s">
        <v>99</v>
      </c>
      <c r="F197" s="5" t="s">
        <v>29</v>
      </c>
      <c r="G197" s="5" t="s">
        <v>29</v>
      </c>
      <c r="H197" s="53">
        <v>12.252600000000001</v>
      </c>
      <c r="I197" s="53">
        <v>67.997530837592961</v>
      </c>
      <c r="J197" s="53">
        <v>54.285714285714285</v>
      </c>
      <c r="K197" s="54">
        <v>0.1</v>
      </c>
      <c r="L197" s="54">
        <v>0</v>
      </c>
      <c r="M197" s="54">
        <v>0</v>
      </c>
      <c r="N197" s="54" t="s">
        <v>18</v>
      </c>
      <c r="O197" s="54">
        <v>0</v>
      </c>
      <c r="P197" s="12" t="s">
        <v>18</v>
      </c>
      <c r="Q197" s="12">
        <v>3.0303030299999998</v>
      </c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6" x14ac:dyDescent="0.2">
      <c r="A198" s="37" t="s">
        <v>193</v>
      </c>
      <c r="B198" s="10">
        <v>407</v>
      </c>
      <c r="C198" s="10">
        <v>4</v>
      </c>
      <c r="D198" s="10">
        <v>1</v>
      </c>
      <c r="E198" s="5" t="s">
        <v>99</v>
      </c>
      <c r="F198" s="5" t="s">
        <v>29</v>
      </c>
      <c r="G198" s="5" t="s">
        <v>29</v>
      </c>
      <c r="H198" s="53">
        <v>11.0824</v>
      </c>
      <c r="I198" s="53">
        <v>66.751085604868152</v>
      </c>
      <c r="J198" s="53">
        <v>63.655462184873954</v>
      </c>
      <c r="K198" s="54">
        <v>0.3</v>
      </c>
      <c r="L198" s="54">
        <v>0</v>
      </c>
      <c r="M198" s="54">
        <v>0.4</v>
      </c>
      <c r="N198" s="54" t="s">
        <v>18</v>
      </c>
      <c r="O198" s="54">
        <v>0</v>
      </c>
      <c r="P198" s="12" t="s">
        <v>18</v>
      </c>
      <c r="Q198" s="12">
        <v>2.6315789469999999</v>
      </c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7" x14ac:dyDescent="0.2">
      <c r="A199" s="37" t="s">
        <v>193</v>
      </c>
      <c r="B199" s="10">
        <v>105</v>
      </c>
      <c r="C199" s="10">
        <v>1</v>
      </c>
      <c r="D199" s="10">
        <v>2</v>
      </c>
      <c r="E199" s="55" t="s">
        <v>133</v>
      </c>
      <c r="F199" s="5" t="s">
        <v>45</v>
      </c>
      <c r="G199" s="5">
        <v>6</v>
      </c>
      <c r="H199" s="53">
        <v>10.911999999999999</v>
      </c>
      <c r="I199" s="53">
        <v>66.004389647058815</v>
      </c>
      <c r="J199" s="53">
        <v>64.742014742014746</v>
      </c>
      <c r="K199" s="54">
        <v>0.3</v>
      </c>
      <c r="L199" s="54">
        <v>0</v>
      </c>
      <c r="M199" s="54">
        <v>0.5</v>
      </c>
      <c r="N199" s="54" t="s">
        <v>18</v>
      </c>
      <c r="O199" s="54">
        <v>0.1111111111111111</v>
      </c>
      <c r="P199" s="12" t="s">
        <v>18</v>
      </c>
      <c r="Q199" s="12">
        <v>0</v>
      </c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7" x14ac:dyDescent="0.2">
      <c r="A200" s="37" t="s">
        <v>193</v>
      </c>
      <c r="B200" s="10">
        <v>219</v>
      </c>
      <c r="C200" s="10">
        <v>2</v>
      </c>
      <c r="D200" s="10">
        <v>2</v>
      </c>
      <c r="E200" s="55" t="s">
        <v>133</v>
      </c>
      <c r="F200" s="5" t="s">
        <v>45</v>
      </c>
      <c r="G200" s="5">
        <v>6</v>
      </c>
      <c r="H200" s="53">
        <v>11.481</v>
      </c>
      <c r="I200" s="53">
        <v>72.650936827586222</v>
      </c>
      <c r="J200" s="53">
        <v>63.007518796992478</v>
      </c>
      <c r="K200" s="54">
        <v>0.7</v>
      </c>
      <c r="L200" s="54">
        <v>0</v>
      </c>
      <c r="M200" s="54">
        <v>0.3</v>
      </c>
      <c r="N200" s="54" t="s">
        <v>18</v>
      </c>
      <c r="O200" s="54">
        <v>0.1111111111111111</v>
      </c>
      <c r="P200" s="12" t="s">
        <v>18</v>
      </c>
      <c r="Q200" s="12">
        <v>0</v>
      </c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7" x14ac:dyDescent="0.2">
      <c r="A201" s="37" t="s">
        <v>193</v>
      </c>
      <c r="B201" s="10">
        <v>318</v>
      </c>
      <c r="C201" s="10">
        <v>3</v>
      </c>
      <c r="D201" s="10">
        <v>2</v>
      </c>
      <c r="E201" s="55" t="s">
        <v>133</v>
      </c>
      <c r="F201" s="5" t="s">
        <v>45</v>
      </c>
      <c r="G201" s="5">
        <v>6</v>
      </c>
      <c r="H201" s="53">
        <v>11.3207</v>
      </c>
      <c r="I201" s="53">
        <v>59.723439965922921</v>
      </c>
      <c r="J201" s="53">
        <v>44.117647058823522</v>
      </c>
      <c r="K201" s="54">
        <v>0.5</v>
      </c>
      <c r="L201" s="54">
        <v>0</v>
      </c>
      <c r="M201" s="54">
        <v>0</v>
      </c>
      <c r="N201" s="54" t="s">
        <v>18</v>
      </c>
      <c r="O201" s="54">
        <v>0</v>
      </c>
      <c r="P201" s="12" t="s">
        <v>18</v>
      </c>
      <c r="Q201" s="12">
        <v>0</v>
      </c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7" x14ac:dyDescent="0.2">
      <c r="A202" s="37" t="s">
        <v>193</v>
      </c>
      <c r="B202" s="10">
        <v>405</v>
      </c>
      <c r="C202" s="10">
        <v>4</v>
      </c>
      <c r="D202" s="10">
        <v>2</v>
      </c>
      <c r="E202" s="55" t="s">
        <v>133</v>
      </c>
      <c r="F202" s="5" t="s">
        <v>45</v>
      </c>
      <c r="G202" s="5">
        <v>6</v>
      </c>
      <c r="H202" s="53">
        <v>11.573400000000001</v>
      </c>
      <c r="I202" s="53">
        <v>64.76199168843813</v>
      </c>
      <c r="J202" s="53">
        <v>49.325396825396822</v>
      </c>
      <c r="K202" s="54">
        <v>0.2</v>
      </c>
      <c r="L202" s="54">
        <v>0</v>
      </c>
      <c r="M202" s="54">
        <v>0.4</v>
      </c>
      <c r="N202" s="54" t="s">
        <v>18</v>
      </c>
      <c r="O202" s="54">
        <v>0.1111111111111111</v>
      </c>
      <c r="P202" s="12" t="s">
        <v>18</v>
      </c>
      <c r="Q202" s="12">
        <v>3.0303030299999998</v>
      </c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7" x14ac:dyDescent="0.2">
      <c r="A203" s="37" t="s">
        <v>193</v>
      </c>
      <c r="B203" s="10">
        <v>102</v>
      </c>
      <c r="C203" s="10">
        <v>1</v>
      </c>
      <c r="D203" s="10">
        <v>3</v>
      </c>
      <c r="E203" s="55" t="s">
        <v>133</v>
      </c>
      <c r="F203" s="5" t="s">
        <v>45</v>
      </c>
      <c r="G203" s="5">
        <v>9</v>
      </c>
      <c r="H203" s="53">
        <v>10.7075</v>
      </c>
      <c r="I203" s="53">
        <v>60.019532643678161</v>
      </c>
      <c r="J203" s="53">
        <v>64.0625</v>
      </c>
      <c r="K203" s="54">
        <v>0</v>
      </c>
      <c r="L203" s="54">
        <v>0.1</v>
      </c>
      <c r="M203" s="54">
        <v>0.1</v>
      </c>
      <c r="N203" s="54" t="s">
        <v>18</v>
      </c>
      <c r="O203" s="54">
        <v>0.55555555555555558</v>
      </c>
      <c r="P203" s="12" t="s">
        <v>18</v>
      </c>
      <c r="Q203" s="12">
        <v>2.7027027029999999</v>
      </c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7" x14ac:dyDescent="0.2">
      <c r="A204" s="37" t="s">
        <v>193</v>
      </c>
      <c r="B204" s="10">
        <v>218</v>
      </c>
      <c r="C204" s="10">
        <v>2</v>
      </c>
      <c r="D204" s="10">
        <v>3</v>
      </c>
      <c r="E204" s="55" t="s">
        <v>133</v>
      </c>
      <c r="F204" s="5" t="s">
        <v>45</v>
      </c>
      <c r="G204" s="5">
        <v>9</v>
      </c>
      <c r="H204" s="53">
        <v>13.271899999999999</v>
      </c>
      <c r="I204" s="53">
        <v>65.618281085057475</v>
      </c>
      <c r="J204" s="53">
        <v>53.378378378378379</v>
      </c>
      <c r="K204" s="54">
        <v>0.5</v>
      </c>
      <c r="L204" s="54">
        <v>0</v>
      </c>
      <c r="M204" s="54">
        <v>0.3</v>
      </c>
      <c r="N204" s="54" t="s">
        <v>18</v>
      </c>
      <c r="O204" s="54">
        <v>0</v>
      </c>
      <c r="P204" s="12" t="s">
        <v>18</v>
      </c>
      <c r="Q204" s="12">
        <v>2.9411764709999999</v>
      </c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7" x14ac:dyDescent="0.2">
      <c r="A205" s="37" t="s">
        <v>193</v>
      </c>
      <c r="B205" s="10">
        <v>306</v>
      </c>
      <c r="C205" s="10">
        <v>3</v>
      </c>
      <c r="D205" s="10">
        <v>3</v>
      </c>
      <c r="E205" s="55" t="s">
        <v>133</v>
      </c>
      <c r="F205" s="5" t="s">
        <v>45</v>
      </c>
      <c r="G205" s="5">
        <v>9</v>
      </c>
      <c r="H205" s="53">
        <v>11.760899999999999</v>
      </c>
      <c r="I205" s="53">
        <v>72.363460004327237</v>
      </c>
      <c r="J205" s="53">
        <v>57.936507936507937</v>
      </c>
      <c r="K205" s="54">
        <v>0.1</v>
      </c>
      <c r="L205" s="54">
        <v>0</v>
      </c>
      <c r="M205" s="54">
        <v>0.1</v>
      </c>
      <c r="N205" s="54" t="s">
        <v>18</v>
      </c>
      <c r="O205" s="54">
        <v>0</v>
      </c>
      <c r="P205" s="12" t="s">
        <v>18</v>
      </c>
      <c r="Q205" s="12">
        <v>6.25</v>
      </c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7" x14ac:dyDescent="0.2">
      <c r="A206" s="37" t="s">
        <v>193</v>
      </c>
      <c r="B206" s="10">
        <v>402</v>
      </c>
      <c r="C206" s="10">
        <v>4</v>
      </c>
      <c r="D206" s="10">
        <v>3</v>
      </c>
      <c r="E206" s="55" t="s">
        <v>133</v>
      </c>
      <c r="F206" s="5" t="s">
        <v>45</v>
      </c>
      <c r="G206" s="5">
        <v>9</v>
      </c>
      <c r="H206" s="53">
        <v>11.946999999999999</v>
      </c>
      <c r="I206" s="53">
        <v>64.315482937119683</v>
      </c>
      <c r="J206" s="53">
        <v>54.16988416988417</v>
      </c>
      <c r="K206" s="54">
        <v>0.3</v>
      </c>
      <c r="L206" s="54">
        <v>0</v>
      </c>
      <c r="M206" s="54">
        <v>0.4</v>
      </c>
      <c r="N206" s="54" t="s">
        <v>18</v>
      </c>
      <c r="O206" s="54">
        <v>0</v>
      </c>
      <c r="P206" s="12" t="s">
        <v>18</v>
      </c>
      <c r="Q206" s="12">
        <v>2.5641025640000001</v>
      </c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7" x14ac:dyDescent="0.2">
      <c r="A207" s="37" t="s">
        <v>193</v>
      </c>
      <c r="B207" s="10">
        <v>108</v>
      </c>
      <c r="C207" s="10">
        <v>1</v>
      </c>
      <c r="D207" s="10">
        <v>4</v>
      </c>
      <c r="E207" s="55" t="s">
        <v>109</v>
      </c>
      <c r="F207" s="5" t="s">
        <v>45</v>
      </c>
      <c r="G207" s="5">
        <v>4</v>
      </c>
      <c r="H207" s="53">
        <v>11.124700000000001</v>
      </c>
      <c r="I207" s="53">
        <v>75.677287904259629</v>
      </c>
      <c r="J207" s="53">
        <v>62.352941176470587</v>
      </c>
      <c r="K207" s="54">
        <v>0.6</v>
      </c>
      <c r="L207" s="54">
        <v>0</v>
      </c>
      <c r="M207" s="54">
        <v>0.2</v>
      </c>
      <c r="N207" s="54" t="s">
        <v>18</v>
      </c>
      <c r="O207" s="54">
        <v>0.1111111111111111</v>
      </c>
      <c r="P207" s="12" t="s">
        <v>18</v>
      </c>
      <c r="Q207" s="12">
        <v>0</v>
      </c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7" x14ac:dyDescent="0.2">
      <c r="A208" s="37" t="s">
        <v>193</v>
      </c>
      <c r="B208" s="10">
        <v>220</v>
      </c>
      <c r="C208" s="10">
        <v>2</v>
      </c>
      <c r="D208" s="10">
        <v>4</v>
      </c>
      <c r="E208" s="55" t="s">
        <v>109</v>
      </c>
      <c r="F208" s="5" t="s">
        <v>45</v>
      </c>
      <c r="G208" s="5">
        <v>4</v>
      </c>
      <c r="H208" s="53">
        <v>13.991899999999999</v>
      </c>
      <c r="I208" s="53">
        <v>67.944421802298834</v>
      </c>
      <c r="J208" s="53">
        <v>47.817460317460316</v>
      </c>
      <c r="K208" s="54">
        <v>0</v>
      </c>
      <c r="L208" s="54">
        <v>0</v>
      </c>
      <c r="M208" s="54">
        <v>0.1</v>
      </c>
      <c r="N208" s="54" t="s">
        <v>18</v>
      </c>
      <c r="O208" s="54">
        <v>0.1111111111111111</v>
      </c>
      <c r="P208" s="12" t="s">
        <v>18</v>
      </c>
      <c r="Q208" s="12">
        <v>0</v>
      </c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7" x14ac:dyDescent="0.2">
      <c r="A209" s="37" t="s">
        <v>193</v>
      </c>
      <c r="B209" s="10">
        <v>302</v>
      </c>
      <c r="C209" s="10">
        <v>3</v>
      </c>
      <c r="D209" s="10">
        <v>4</v>
      </c>
      <c r="E209" s="55" t="s">
        <v>109</v>
      </c>
      <c r="F209" s="5" t="s">
        <v>45</v>
      </c>
      <c r="G209" s="5">
        <v>4</v>
      </c>
      <c r="H209" s="53">
        <v>11.4946</v>
      </c>
      <c r="I209" s="53">
        <v>70.786128220689662</v>
      </c>
      <c r="J209" s="53">
        <v>32.845345345345351</v>
      </c>
      <c r="K209" s="54">
        <v>0</v>
      </c>
      <c r="L209" s="54">
        <v>0</v>
      </c>
      <c r="M209" s="54">
        <v>0.6</v>
      </c>
      <c r="N209" s="54" t="s">
        <v>18</v>
      </c>
      <c r="O209" s="54">
        <v>0</v>
      </c>
      <c r="P209" s="12" t="s">
        <v>18</v>
      </c>
      <c r="Q209" s="12">
        <v>0</v>
      </c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7" x14ac:dyDescent="0.2">
      <c r="A210" s="37" t="s">
        <v>193</v>
      </c>
      <c r="B210" s="10">
        <v>403</v>
      </c>
      <c r="C210" s="10">
        <v>4</v>
      </c>
      <c r="D210" s="10">
        <v>4</v>
      </c>
      <c r="E210" s="55" t="s">
        <v>109</v>
      </c>
      <c r="F210" s="5" t="s">
        <v>45</v>
      </c>
      <c r="G210" s="5">
        <v>4</v>
      </c>
      <c r="H210" s="53">
        <v>11.157</v>
      </c>
      <c r="I210" s="53">
        <v>61.752552730223123</v>
      </c>
      <c r="J210" s="53">
        <v>46.470588235294116</v>
      </c>
      <c r="K210" s="54">
        <v>0.4</v>
      </c>
      <c r="L210" s="54">
        <v>0</v>
      </c>
      <c r="M210" s="54">
        <v>0.3</v>
      </c>
      <c r="N210" s="54" t="s">
        <v>18</v>
      </c>
      <c r="O210" s="54">
        <v>0.77777777777777779</v>
      </c>
      <c r="P210" s="12" t="s">
        <v>18</v>
      </c>
      <c r="Q210" s="12">
        <v>8.1081081079999997</v>
      </c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7" x14ac:dyDescent="0.2">
      <c r="A211" s="37" t="s">
        <v>193</v>
      </c>
      <c r="B211" s="10">
        <v>103</v>
      </c>
      <c r="C211" s="10">
        <v>1</v>
      </c>
      <c r="D211" s="10">
        <v>5</v>
      </c>
      <c r="E211" s="55" t="s">
        <v>146</v>
      </c>
      <c r="F211" s="5" t="s">
        <v>45</v>
      </c>
      <c r="G211" s="5">
        <v>10.5</v>
      </c>
      <c r="H211" s="53">
        <v>10.8802</v>
      </c>
      <c r="I211" s="53">
        <v>59.611806396754574</v>
      </c>
      <c r="J211" s="53">
        <v>49.151785714285708</v>
      </c>
      <c r="K211" s="54">
        <v>0.3</v>
      </c>
      <c r="L211" s="54">
        <v>0</v>
      </c>
      <c r="M211" s="54">
        <v>0.1</v>
      </c>
      <c r="N211" s="54" t="s">
        <v>18</v>
      </c>
      <c r="O211" s="54">
        <v>0</v>
      </c>
      <c r="P211" s="12" t="s">
        <v>18</v>
      </c>
      <c r="Q211" s="12">
        <v>0</v>
      </c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7" x14ac:dyDescent="0.2">
      <c r="A212" s="37" t="s">
        <v>193</v>
      </c>
      <c r="B212" s="10">
        <v>213</v>
      </c>
      <c r="C212" s="10">
        <v>2</v>
      </c>
      <c r="D212" s="10">
        <v>5</v>
      </c>
      <c r="E212" s="55" t="s">
        <v>146</v>
      </c>
      <c r="F212" s="5" t="s">
        <v>45</v>
      </c>
      <c r="G212" s="5">
        <v>10.5</v>
      </c>
      <c r="H212" s="53">
        <v>11.7529</v>
      </c>
      <c r="I212" s="53">
        <v>70.926085705476666</v>
      </c>
      <c r="J212" s="53">
        <v>48.611111111111114</v>
      </c>
      <c r="K212" s="54">
        <v>0.2</v>
      </c>
      <c r="L212" s="54">
        <v>0</v>
      </c>
      <c r="M212" s="54">
        <v>0.3</v>
      </c>
      <c r="N212" s="54" t="s">
        <v>18</v>
      </c>
      <c r="O212" s="54">
        <v>0</v>
      </c>
      <c r="P212" s="12" t="s">
        <v>18</v>
      </c>
      <c r="Q212" s="12">
        <v>2.7027027029999999</v>
      </c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7" x14ac:dyDescent="0.2">
      <c r="A213" s="37" t="s">
        <v>193</v>
      </c>
      <c r="B213" s="10">
        <v>314</v>
      </c>
      <c r="C213" s="10">
        <v>3</v>
      </c>
      <c r="D213" s="10">
        <v>5</v>
      </c>
      <c r="E213" s="55" t="s">
        <v>146</v>
      </c>
      <c r="F213" s="5" t="s">
        <v>45</v>
      </c>
      <c r="G213" s="5">
        <v>10.5</v>
      </c>
      <c r="H213" s="53">
        <v>12.4062</v>
      </c>
      <c r="I213" s="53">
        <v>65.069341571331975</v>
      </c>
      <c r="J213" s="53">
        <v>40.672268907563023</v>
      </c>
      <c r="K213" s="54">
        <v>0.2</v>
      </c>
      <c r="L213" s="54">
        <v>0</v>
      </c>
      <c r="M213" s="54">
        <v>0.1</v>
      </c>
      <c r="N213" s="54" t="s">
        <v>18</v>
      </c>
      <c r="O213" s="54">
        <v>0.1111111111111111</v>
      </c>
      <c r="P213" s="12" t="s">
        <v>18</v>
      </c>
      <c r="Q213" s="12">
        <v>0</v>
      </c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7" x14ac:dyDescent="0.2">
      <c r="A214" s="37" t="s">
        <v>193</v>
      </c>
      <c r="B214" s="10">
        <v>415</v>
      </c>
      <c r="C214" s="10">
        <v>4</v>
      </c>
      <c r="D214" s="10">
        <v>5</v>
      </c>
      <c r="E214" s="55" t="s">
        <v>146</v>
      </c>
      <c r="F214" s="5" t="s">
        <v>45</v>
      </c>
      <c r="G214" s="5">
        <v>10.5</v>
      </c>
      <c r="H214" s="53">
        <v>11.363200000000001</v>
      </c>
      <c r="I214" s="53">
        <v>62.479415094523318</v>
      </c>
      <c r="J214" s="53">
        <v>49.327731092436977</v>
      </c>
      <c r="K214" s="54">
        <v>0.1</v>
      </c>
      <c r="L214" s="54">
        <v>0</v>
      </c>
      <c r="M214" s="54">
        <v>0.5</v>
      </c>
      <c r="N214" s="54" t="s">
        <v>18</v>
      </c>
      <c r="O214" s="54">
        <v>0.1111111111111111</v>
      </c>
      <c r="P214" s="12" t="s">
        <v>18</v>
      </c>
      <c r="Q214" s="12">
        <v>0</v>
      </c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6" x14ac:dyDescent="0.2">
      <c r="A215" s="37" t="s">
        <v>193</v>
      </c>
      <c r="B215" s="10">
        <v>114</v>
      </c>
      <c r="C215" s="10">
        <v>1</v>
      </c>
      <c r="D215" s="10">
        <v>6</v>
      </c>
      <c r="E215" s="5" t="s">
        <v>16</v>
      </c>
      <c r="F215" s="5" t="s">
        <v>45</v>
      </c>
      <c r="G215" s="5">
        <v>4</v>
      </c>
      <c r="H215" s="53">
        <v>11.186299999999999</v>
      </c>
      <c r="I215" s="53">
        <v>68.881960105476679</v>
      </c>
      <c r="J215" s="53">
        <v>49.10873440285205</v>
      </c>
      <c r="K215" s="54">
        <v>0.1</v>
      </c>
      <c r="L215" s="54">
        <v>0</v>
      </c>
      <c r="M215" s="54">
        <v>0.2</v>
      </c>
      <c r="N215" s="54" t="s">
        <v>18</v>
      </c>
      <c r="O215" s="54">
        <v>1.1111111111111112</v>
      </c>
      <c r="P215" s="12" t="s">
        <v>18</v>
      </c>
      <c r="Q215" s="12">
        <v>10.52631579</v>
      </c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6" x14ac:dyDescent="0.2">
      <c r="A216" s="37" t="s">
        <v>193</v>
      </c>
      <c r="B216" s="10">
        <v>212</v>
      </c>
      <c r="C216" s="10">
        <v>2</v>
      </c>
      <c r="D216" s="10">
        <v>6</v>
      </c>
      <c r="E216" s="5" t="s">
        <v>16</v>
      </c>
      <c r="F216" s="5" t="s">
        <v>45</v>
      </c>
      <c r="G216" s="5">
        <v>4</v>
      </c>
      <c r="H216" s="53">
        <v>11.520200000000001</v>
      </c>
      <c r="I216" s="53">
        <v>69.897007981609207</v>
      </c>
      <c r="J216" s="53">
        <v>37.865497076023388</v>
      </c>
      <c r="K216" s="54">
        <v>0.3</v>
      </c>
      <c r="L216" s="54">
        <v>0</v>
      </c>
      <c r="M216" s="54">
        <v>0.1</v>
      </c>
      <c r="N216" s="54" t="s">
        <v>18</v>
      </c>
      <c r="O216" s="54">
        <v>0.1111111111111111</v>
      </c>
      <c r="P216" s="12" t="s">
        <v>18</v>
      </c>
      <c r="Q216" s="12">
        <v>0</v>
      </c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6" x14ac:dyDescent="0.2">
      <c r="A217" s="37" t="s">
        <v>193</v>
      </c>
      <c r="B217" s="10">
        <v>301</v>
      </c>
      <c r="C217" s="10">
        <v>3</v>
      </c>
      <c r="D217" s="10">
        <v>6</v>
      </c>
      <c r="E217" s="5" t="s">
        <v>16</v>
      </c>
      <c r="F217" s="5" t="s">
        <v>45</v>
      </c>
      <c r="G217" s="5">
        <v>4</v>
      </c>
      <c r="H217" s="53">
        <v>11.5319</v>
      </c>
      <c r="I217" s="53">
        <v>70.408883632724809</v>
      </c>
      <c r="J217" s="53">
        <v>52.133712660028451</v>
      </c>
      <c r="K217" s="54">
        <v>0.4</v>
      </c>
      <c r="L217" s="54">
        <v>0</v>
      </c>
      <c r="M217" s="54">
        <v>0.7</v>
      </c>
      <c r="N217" s="54" t="s">
        <v>18</v>
      </c>
      <c r="O217" s="54">
        <v>0</v>
      </c>
      <c r="P217" s="12" t="s">
        <v>18</v>
      </c>
      <c r="Q217" s="12">
        <v>3.125</v>
      </c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6" x14ac:dyDescent="0.2">
      <c r="A218" s="37" t="s">
        <v>193</v>
      </c>
      <c r="B218" s="10">
        <v>409</v>
      </c>
      <c r="C218" s="10">
        <v>4</v>
      </c>
      <c r="D218" s="10">
        <v>6</v>
      </c>
      <c r="E218" s="5" t="s">
        <v>16</v>
      </c>
      <c r="F218" s="5" t="s">
        <v>45</v>
      </c>
      <c r="G218" s="5">
        <v>4</v>
      </c>
      <c r="H218" s="53">
        <v>11.3215</v>
      </c>
      <c r="I218" s="53">
        <v>65.642955529411765</v>
      </c>
      <c r="J218" s="53">
        <v>37.605042016806721</v>
      </c>
      <c r="K218" s="54">
        <v>0.4</v>
      </c>
      <c r="L218" s="54">
        <v>0</v>
      </c>
      <c r="M218" s="54">
        <v>0.6</v>
      </c>
      <c r="N218" s="54" t="s">
        <v>18</v>
      </c>
      <c r="O218" s="54">
        <v>0.1111111111111111</v>
      </c>
      <c r="P218" s="12" t="s">
        <v>18</v>
      </c>
      <c r="Q218" s="12">
        <v>0</v>
      </c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6" x14ac:dyDescent="0.2">
      <c r="A219" s="37" t="s">
        <v>193</v>
      </c>
      <c r="B219" s="10">
        <v>107</v>
      </c>
      <c r="C219" s="10">
        <v>1</v>
      </c>
      <c r="D219" s="10">
        <v>7</v>
      </c>
      <c r="E219" s="5" t="s">
        <v>24</v>
      </c>
      <c r="F219" s="5" t="s">
        <v>45</v>
      </c>
      <c r="G219" s="56" t="s">
        <v>128</v>
      </c>
      <c r="H219" s="53">
        <v>10.917399999999999</v>
      </c>
      <c r="I219" s="53">
        <v>73.171809184584177</v>
      </c>
      <c r="J219" s="53">
        <v>57.575757575757578</v>
      </c>
      <c r="K219" s="54">
        <v>0.2</v>
      </c>
      <c r="L219" s="54">
        <v>0</v>
      </c>
      <c r="M219" s="54">
        <v>0.9</v>
      </c>
      <c r="N219" s="54" t="s">
        <v>18</v>
      </c>
      <c r="O219" s="54">
        <v>0.55555555555555558</v>
      </c>
      <c r="P219" s="12" t="s">
        <v>18</v>
      </c>
      <c r="Q219" s="12">
        <v>0</v>
      </c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6" x14ac:dyDescent="0.2">
      <c r="A220" s="37" t="s">
        <v>193</v>
      </c>
      <c r="B220" s="10">
        <v>210</v>
      </c>
      <c r="C220" s="10">
        <v>2</v>
      </c>
      <c r="D220" s="10">
        <v>7</v>
      </c>
      <c r="E220" s="5" t="s">
        <v>24</v>
      </c>
      <c r="F220" s="5" t="s">
        <v>45</v>
      </c>
      <c r="G220" s="56" t="s">
        <v>128</v>
      </c>
      <c r="H220" s="53">
        <v>11.694800000000001</v>
      </c>
      <c r="I220" s="53">
        <v>78.543982597971592</v>
      </c>
      <c r="J220" s="53">
        <v>38.288288288288285</v>
      </c>
      <c r="K220" s="54">
        <v>0.5</v>
      </c>
      <c r="L220" s="54">
        <v>0</v>
      </c>
      <c r="M220" s="54">
        <v>0.5</v>
      </c>
      <c r="N220" s="54" t="s">
        <v>18</v>
      </c>
      <c r="O220" s="54">
        <v>0.1111111111111111</v>
      </c>
      <c r="P220" s="12" t="s">
        <v>18</v>
      </c>
      <c r="Q220" s="12">
        <v>0</v>
      </c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6" x14ac:dyDescent="0.2">
      <c r="A221" s="37" t="s">
        <v>193</v>
      </c>
      <c r="B221" s="10">
        <v>303</v>
      </c>
      <c r="C221" s="10">
        <v>3</v>
      </c>
      <c r="D221" s="10">
        <v>7</v>
      </c>
      <c r="E221" s="5" t="s">
        <v>24</v>
      </c>
      <c r="F221" s="5" t="s">
        <v>45</v>
      </c>
      <c r="G221" s="56" t="s">
        <v>128</v>
      </c>
      <c r="H221" s="53">
        <v>11.336399999999999</v>
      </c>
      <c r="I221" s="53">
        <v>67.488885911020972</v>
      </c>
      <c r="J221" s="53">
        <v>54.807692307692307</v>
      </c>
      <c r="K221" s="54">
        <v>0.2</v>
      </c>
      <c r="L221" s="54">
        <v>0</v>
      </c>
      <c r="M221" s="54">
        <v>0.4</v>
      </c>
      <c r="N221" s="54" t="s">
        <v>18</v>
      </c>
      <c r="O221" s="54">
        <v>0.1111111111111111</v>
      </c>
      <c r="P221" s="12" t="s">
        <v>18</v>
      </c>
      <c r="Q221" s="12">
        <v>15.625</v>
      </c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6" x14ac:dyDescent="0.2">
      <c r="A222" s="37" t="s">
        <v>193</v>
      </c>
      <c r="B222" s="10">
        <v>419</v>
      </c>
      <c r="C222" s="10">
        <v>4</v>
      </c>
      <c r="D222" s="10">
        <v>7</v>
      </c>
      <c r="E222" s="5" t="s">
        <v>24</v>
      </c>
      <c r="F222" s="5" t="s">
        <v>45</v>
      </c>
      <c r="G222" s="56" t="s">
        <v>128</v>
      </c>
      <c r="H222" s="11">
        <v>11.693200000000001</v>
      </c>
      <c r="I222" s="11">
        <v>62.304597043407703</v>
      </c>
      <c r="J222" s="53">
        <v>41.17647058823529</v>
      </c>
      <c r="K222" s="54">
        <v>0.2</v>
      </c>
      <c r="L222" s="54">
        <v>0</v>
      </c>
      <c r="M222" s="54">
        <v>0.4</v>
      </c>
      <c r="N222" s="54" t="s">
        <v>18</v>
      </c>
      <c r="O222" s="54">
        <v>0.1111111111111111</v>
      </c>
      <c r="P222" s="12" t="s">
        <v>18</v>
      </c>
      <c r="Q222" s="12">
        <v>0</v>
      </c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6" x14ac:dyDescent="0.2">
      <c r="A223" s="37" t="s">
        <v>193</v>
      </c>
      <c r="B223" s="10">
        <v>112</v>
      </c>
      <c r="C223" s="10">
        <v>1</v>
      </c>
      <c r="D223" s="10">
        <v>8</v>
      </c>
      <c r="E223" s="5" t="s">
        <v>162</v>
      </c>
      <c r="F223" s="5" t="s">
        <v>45</v>
      </c>
      <c r="G223" s="5">
        <v>8</v>
      </c>
      <c r="H223" s="53">
        <v>11.610899999999999</v>
      </c>
      <c r="I223" s="53">
        <v>68.957602007843136</v>
      </c>
      <c r="J223" s="53">
        <v>44.786096256684488</v>
      </c>
      <c r="K223" s="54">
        <v>1.2</v>
      </c>
      <c r="L223" s="54">
        <v>0</v>
      </c>
      <c r="M223" s="54">
        <v>0.2</v>
      </c>
      <c r="N223" s="54" t="s">
        <v>18</v>
      </c>
      <c r="O223" s="54">
        <v>0.1111111111111111</v>
      </c>
      <c r="P223" s="12" t="s">
        <v>18</v>
      </c>
      <c r="Q223" s="12">
        <v>0</v>
      </c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6" x14ac:dyDescent="0.2">
      <c r="A224" s="37" t="s">
        <v>193</v>
      </c>
      <c r="B224" s="10">
        <v>202</v>
      </c>
      <c r="C224" s="10">
        <v>2</v>
      </c>
      <c r="D224" s="10">
        <v>8</v>
      </c>
      <c r="E224" s="5" t="s">
        <v>162</v>
      </c>
      <c r="F224" s="5" t="s">
        <v>45</v>
      </c>
      <c r="G224" s="5">
        <v>8</v>
      </c>
      <c r="H224" s="53">
        <v>11.066899999999999</v>
      </c>
      <c r="I224" s="53">
        <v>68.79994498012168</v>
      </c>
      <c r="J224" s="53">
        <v>48.611111111111114</v>
      </c>
      <c r="K224" s="54">
        <v>0.2</v>
      </c>
      <c r="L224" s="54">
        <v>0</v>
      </c>
      <c r="M224" s="54">
        <v>0</v>
      </c>
      <c r="N224" s="54" t="s">
        <v>18</v>
      </c>
      <c r="O224" s="54">
        <v>0</v>
      </c>
      <c r="P224" s="12" t="s">
        <v>18</v>
      </c>
      <c r="Q224" s="12">
        <v>9.0909090910000003</v>
      </c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6" x14ac:dyDescent="0.2">
      <c r="A225" s="37" t="s">
        <v>193</v>
      </c>
      <c r="B225" s="10">
        <v>305</v>
      </c>
      <c r="C225" s="10">
        <v>3</v>
      </c>
      <c r="D225" s="10">
        <v>8</v>
      </c>
      <c r="E225" s="5" t="s">
        <v>162</v>
      </c>
      <c r="F225" s="5" t="s">
        <v>45</v>
      </c>
      <c r="G225" s="5">
        <v>8</v>
      </c>
      <c r="H225" s="53">
        <v>11.135400000000001</v>
      </c>
      <c r="I225" s="53">
        <v>66.536813470723459</v>
      </c>
      <c r="J225" s="53">
        <v>35.277777777777779</v>
      </c>
      <c r="K225" s="54">
        <v>0</v>
      </c>
      <c r="L225" s="54">
        <v>0</v>
      </c>
      <c r="M225" s="54">
        <v>0.2</v>
      </c>
      <c r="N225" s="54" t="s">
        <v>18</v>
      </c>
      <c r="O225" s="54">
        <v>0</v>
      </c>
      <c r="P225" s="12" t="s">
        <v>18</v>
      </c>
      <c r="Q225" s="12">
        <v>7.8947368420000004</v>
      </c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6" x14ac:dyDescent="0.2">
      <c r="A226" s="37" t="s">
        <v>193</v>
      </c>
      <c r="B226" s="10">
        <v>408</v>
      </c>
      <c r="C226" s="10">
        <v>4</v>
      </c>
      <c r="D226" s="10">
        <v>8</v>
      </c>
      <c r="E226" s="5" t="s">
        <v>162</v>
      </c>
      <c r="F226" s="5" t="s">
        <v>45</v>
      </c>
      <c r="G226" s="5">
        <v>8</v>
      </c>
      <c r="H226" s="53">
        <v>11.142399999999999</v>
      </c>
      <c r="I226" s="53">
        <v>69.555734640162271</v>
      </c>
      <c r="J226" s="53">
        <v>49.91830065359477</v>
      </c>
      <c r="K226" s="54">
        <v>0.2</v>
      </c>
      <c r="L226" s="54">
        <v>0</v>
      </c>
      <c r="M226" s="54">
        <v>0.2</v>
      </c>
      <c r="N226" s="54" t="s">
        <v>18</v>
      </c>
      <c r="O226" s="54">
        <v>0.1111111111111111</v>
      </c>
      <c r="P226" s="12" t="s">
        <v>18</v>
      </c>
      <c r="Q226" s="12">
        <v>2.8571428569999999</v>
      </c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6" x14ac:dyDescent="0.2">
      <c r="A227" s="37" t="s">
        <v>193</v>
      </c>
      <c r="B227" s="10">
        <v>115</v>
      </c>
      <c r="C227" s="10">
        <v>1</v>
      </c>
      <c r="D227" s="10">
        <v>9</v>
      </c>
      <c r="E227" s="5" t="s">
        <v>131</v>
      </c>
      <c r="F227" s="5" t="s">
        <v>45</v>
      </c>
      <c r="G227" s="5">
        <v>8</v>
      </c>
      <c r="H227" s="53">
        <v>11.2599</v>
      </c>
      <c r="I227" s="53">
        <v>69.754158605003369</v>
      </c>
      <c r="J227" s="53">
        <v>46.926406926406926</v>
      </c>
      <c r="K227" s="54">
        <v>0.4</v>
      </c>
      <c r="L227" s="54">
        <v>0</v>
      </c>
      <c r="M227" s="54">
        <v>0</v>
      </c>
      <c r="N227" s="54" t="s">
        <v>18</v>
      </c>
      <c r="O227" s="54">
        <v>0</v>
      </c>
      <c r="P227" s="12" t="s">
        <v>18</v>
      </c>
      <c r="Q227" s="12">
        <v>0</v>
      </c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6" x14ac:dyDescent="0.2">
      <c r="A228" s="37" t="s">
        <v>193</v>
      </c>
      <c r="B228" s="10">
        <v>211</v>
      </c>
      <c r="C228" s="10">
        <v>2</v>
      </c>
      <c r="D228" s="10">
        <v>9</v>
      </c>
      <c r="E228" s="5" t="s">
        <v>131</v>
      </c>
      <c r="F228" s="5" t="s">
        <v>45</v>
      </c>
      <c r="G228" s="5">
        <v>8</v>
      </c>
      <c r="H228" s="53">
        <v>12.278400000000001</v>
      </c>
      <c r="I228" s="53">
        <v>76.130249268965514</v>
      </c>
      <c r="J228" s="53">
        <v>52.027027027027032</v>
      </c>
      <c r="K228" s="54">
        <v>0.1</v>
      </c>
      <c r="L228" s="54">
        <v>0</v>
      </c>
      <c r="M228" s="54">
        <v>0.3</v>
      </c>
      <c r="N228" s="54" t="s">
        <v>18</v>
      </c>
      <c r="O228" s="54">
        <v>0</v>
      </c>
      <c r="P228" s="12" t="s">
        <v>18</v>
      </c>
      <c r="Q228" s="12">
        <v>2.7777777779999999</v>
      </c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6" x14ac:dyDescent="0.2">
      <c r="A229" s="37" t="s">
        <v>193</v>
      </c>
      <c r="B229" s="10">
        <v>312</v>
      </c>
      <c r="C229" s="10">
        <v>3</v>
      </c>
      <c r="D229" s="10">
        <v>9</v>
      </c>
      <c r="E229" s="5" t="s">
        <v>131</v>
      </c>
      <c r="F229" s="5" t="s">
        <v>45</v>
      </c>
      <c r="G229" s="5">
        <v>8</v>
      </c>
      <c r="H229" s="53">
        <v>11.686199999999999</v>
      </c>
      <c r="I229" s="53">
        <v>64.968384341852598</v>
      </c>
      <c r="J229" s="53">
        <v>41.584967320261434</v>
      </c>
      <c r="K229" s="54">
        <v>0.1</v>
      </c>
      <c r="L229" s="54">
        <v>0</v>
      </c>
      <c r="M229" s="54">
        <v>0.1</v>
      </c>
      <c r="N229" s="54" t="s">
        <v>18</v>
      </c>
      <c r="O229" s="54">
        <v>0.1111111111111111</v>
      </c>
      <c r="P229" s="12" t="s">
        <v>18</v>
      </c>
      <c r="Q229" s="12">
        <v>0</v>
      </c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6" x14ac:dyDescent="0.2">
      <c r="A230" s="37" t="s">
        <v>193</v>
      </c>
      <c r="B230" s="10">
        <v>413</v>
      </c>
      <c r="C230" s="10">
        <v>4</v>
      </c>
      <c r="D230" s="10">
        <v>9</v>
      </c>
      <c r="E230" s="5" t="s">
        <v>131</v>
      </c>
      <c r="F230" s="5" t="s">
        <v>45</v>
      </c>
      <c r="G230" s="5">
        <v>8</v>
      </c>
      <c r="H230" s="53">
        <v>12.448700000000001</v>
      </c>
      <c r="I230" s="53">
        <v>61.313140289384712</v>
      </c>
      <c r="J230" s="53">
        <v>65.669642857142861</v>
      </c>
      <c r="K230" s="54">
        <v>0.9</v>
      </c>
      <c r="L230" s="54">
        <v>0</v>
      </c>
      <c r="M230" s="54">
        <v>0.5</v>
      </c>
      <c r="N230" s="54" t="s">
        <v>18</v>
      </c>
      <c r="O230" s="54">
        <v>0.55555555555555558</v>
      </c>
      <c r="P230" s="12" t="s">
        <v>18</v>
      </c>
      <c r="Q230" s="12">
        <v>2.8571428569999999</v>
      </c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6" x14ac:dyDescent="0.2">
      <c r="A231" s="37" t="s">
        <v>193</v>
      </c>
      <c r="B231" s="10">
        <v>111</v>
      </c>
      <c r="C231" s="10">
        <v>1</v>
      </c>
      <c r="D231" s="10">
        <v>10</v>
      </c>
      <c r="E231" s="5" t="s">
        <v>129</v>
      </c>
      <c r="F231" s="5" t="s">
        <v>45</v>
      </c>
      <c r="G231" s="5">
        <v>5</v>
      </c>
      <c r="H231" s="53">
        <v>13.6309</v>
      </c>
      <c r="I231" s="53">
        <v>70.151564165517229</v>
      </c>
      <c r="J231" s="53">
        <v>41.17647058823529</v>
      </c>
      <c r="K231" s="54">
        <v>0.6</v>
      </c>
      <c r="L231" s="54">
        <v>0</v>
      </c>
      <c r="M231" s="54">
        <v>0.3</v>
      </c>
      <c r="N231" s="54" t="s">
        <v>18</v>
      </c>
      <c r="O231" s="54">
        <v>0.33333333333333331</v>
      </c>
      <c r="P231" s="12" t="s">
        <v>18</v>
      </c>
      <c r="Q231" s="12">
        <v>0</v>
      </c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6" x14ac:dyDescent="0.2">
      <c r="A232" s="37" t="s">
        <v>193</v>
      </c>
      <c r="B232" s="10">
        <v>208</v>
      </c>
      <c r="C232" s="10">
        <v>2</v>
      </c>
      <c r="D232" s="10">
        <v>10</v>
      </c>
      <c r="E232" s="5" t="s">
        <v>129</v>
      </c>
      <c r="F232" s="5" t="s">
        <v>45</v>
      </c>
      <c r="G232" s="5">
        <v>5</v>
      </c>
      <c r="H232" s="53">
        <v>11.0059</v>
      </c>
      <c r="I232" s="53">
        <v>70.53627838864098</v>
      </c>
      <c r="J232" s="53">
        <v>45.833333333333329</v>
      </c>
      <c r="K232" s="54">
        <v>0.8</v>
      </c>
      <c r="L232" s="54">
        <v>0</v>
      </c>
      <c r="M232" s="54">
        <v>0</v>
      </c>
      <c r="N232" s="54" t="s">
        <v>18</v>
      </c>
      <c r="O232" s="54">
        <v>0.1111111111111111</v>
      </c>
      <c r="P232" s="12" t="s">
        <v>18</v>
      </c>
      <c r="Q232" s="12">
        <v>0</v>
      </c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6" x14ac:dyDescent="0.2">
      <c r="A233" s="37" t="s">
        <v>193</v>
      </c>
      <c r="B233" s="10">
        <v>313</v>
      </c>
      <c r="C233" s="10">
        <v>3</v>
      </c>
      <c r="D233" s="10">
        <v>10</v>
      </c>
      <c r="E233" s="5" t="s">
        <v>129</v>
      </c>
      <c r="F233" s="5" t="s">
        <v>45</v>
      </c>
      <c r="G233" s="5">
        <v>5</v>
      </c>
      <c r="H233" s="53">
        <v>12.762599999999999</v>
      </c>
      <c r="I233" s="53">
        <v>63.605561030966882</v>
      </c>
      <c r="J233" s="53">
        <v>49.6875</v>
      </c>
      <c r="K233" s="54">
        <v>0.2</v>
      </c>
      <c r="L233" s="54">
        <v>0</v>
      </c>
      <c r="M233" s="54">
        <v>0</v>
      </c>
      <c r="N233" s="54" t="s">
        <v>18</v>
      </c>
      <c r="O233" s="54">
        <v>0.22222222222222221</v>
      </c>
      <c r="P233" s="12" t="s">
        <v>18</v>
      </c>
      <c r="Q233" s="12">
        <v>4</v>
      </c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6" x14ac:dyDescent="0.2">
      <c r="A234" s="37" t="s">
        <v>193</v>
      </c>
      <c r="B234" s="10">
        <v>416</v>
      </c>
      <c r="C234" s="10">
        <v>4</v>
      </c>
      <c r="D234" s="10">
        <v>10</v>
      </c>
      <c r="E234" s="5" t="s">
        <v>129</v>
      </c>
      <c r="F234" s="5" t="s">
        <v>45</v>
      </c>
      <c r="G234" s="5">
        <v>5</v>
      </c>
      <c r="H234" s="53">
        <v>12.1105</v>
      </c>
      <c r="I234" s="53">
        <v>64.426153022312363</v>
      </c>
      <c r="J234" s="53">
        <v>59.67023172905526</v>
      </c>
      <c r="K234" s="54">
        <v>0.1</v>
      </c>
      <c r="L234" s="54">
        <v>0</v>
      </c>
      <c r="M234" s="54">
        <v>0.1</v>
      </c>
      <c r="N234" s="54" t="s">
        <v>18</v>
      </c>
      <c r="O234" s="54">
        <v>0</v>
      </c>
      <c r="P234" s="12" t="s">
        <v>18</v>
      </c>
      <c r="Q234" s="12">
        <v>0</v>
      </c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6" x14ac:dyDescent="0.2">
      <c r="A235" s="37" t="s">
        <v>193</v>
      </c>
      <c r="B235" s="10">
        <v>113</v>
      </c>
      <c r="C235" s="10">
        <v>1</v>
      </c>
      <c r="D235" s="10">
        <v>11</v>
      </c>
      <c r="E235" s="5" t="s">
        <v>187</v>
      </c>
      <c r="F235" s="5" t="s">
        <v>45</v>
      </c>
      <c r="G235" s="5" t="s">
        <v>188</v>
      </c>
      <c r="H235" s="53">
        <v>11.331799999999999</v>
      </c>
      <c r="I235" s="53">
        <v>72.076994901419866</v>
      </c>
      <c r="J235" s="53">
        <v>40.762463343108507</v>
      </c>
      <c r="K235" s="54">
        <v>0.6</v>
      </c>
      <c r="L235" s="54">
        <v>0</v>
      </c>
      <c r="M235" s="54">
        <v>0</v>
      </c>
      <c r="N235" s="54" t="s">
        <v>18</v>
      </c>
      <c r="O235" s="54">
        <v>0</v>
      </c>
      <c r="P235" s="12" t="s">
        <v>18</v>
      </c>
      <c r="Q235" s="12">
        <v>0</v>
      </c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6" x14ac:dyDescent="0.2">
      <c r="A236" s="37" t="s">
        <v>193</v>
      </c>
      <c r="B236" s="10">
        <v>204</v>
      </c>
      <c r="C236" s="10">
        <v>2</v>
      </c>
      <c r="D236" s="10">
        <v>11</v>
      </c>
      <c r="E236" s="5" t="s">
        <v>187</v>
      </c>
      <c r="F236" s="5" t="s">
        <v>45</v>
      </c>
      <c r="G236" s="5" t="s">
        <v>188</v>
      </c>
      <c r="H236" s="53">
        <v>11.240500000000001</v>
      </c>
      <c r="I236" s="53">
        <v>63.204925793103456</v>
      </c>
      <c r="J236" s="53">
        <v>47.815126050420162</v>
      </c>
      <c r="K236" s="54">
        <v>0.1</v>
      </c>
      <c r="L236" s="54">
        <v>0</v>
      </c>
      <c r="M236" s="54">
        <v>0.2</v>
      </c>
      <c r="N236" s="54" t="s">
        <v>18</v>
      </c>
      <c r="O236" s="54">
        <v>0.1111111111111111</v>
      </c>
      <c r="P236" s="12" t="s">
        <v>18</v>
      </c>
      <c r="Q236" s="12">
        <v>0</v>
      </c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6" x14ac:dyDescent="0.2">
      <c r="A237" s="37" t="s">
        <v>193</v>
      </c>
      <c r="B237" s="10">
        <v>316</v>
      </c>
      <c r="C237" s="10">
        <v>3</v>
      </c>
      <c r="D237" s="10">
        <v>11</v>
      </c>
      <c r="E237" s="5" t="s">
        <v>187</v>
      </c>
      <c r="F237" s="5" t="s">
        <v>45</v>
      </c>
      <c r="G237" s="5" t="s">
        <v>188</v>
      </c>
      <c r="H237" s="53">
        <v>12.060700000000001</v>
      </c>
      <c r="I237" s="53">
        <v>60.951745572413799</v>
      </c>
      <c r="J237" s="53">
        <v>44.285714285714285</v>
      </c>
      <c r="K237" s="54">
        <v>0</v>
      </c>
      <c r="L237" s="54">
        <v>0</v>
      </c>
      <c r="M237" s="54">
        <v>0.5</v>
      </c>
      <c r="N237" s="54" t="s">
        <v>18</v>
      </c>
      <c r="O237" s="54">
        <v>0</v>
      </c>
      <c r="P237" s="12" t="s">
        <v>18</v>
      </c>
      <c r="Q237" s="12">
        <v>2.6315789469999999</v>
      </c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6" x14ac:dyDescent="0.2">
      <c r="A238" s="37" t="s">
        <v>193</v>
      </c>
      <c r="B238" s="10">
        <v>420</v>
      </c>
      <c r="C238" s="10">
        <v>4</v>
      </c>
      <c r="D238" s="10">
        <v>11</v>
      </c>
      <c r="E238" s="5" t="s">
        <v>187</v>
      </c>
      <c r="F238" s="5" t="s">
        <v>45</v>
      </c>
      <c r="G238" s="5" t="s">
        <v>188</v>
      </c>
      <c r="H238" s="11">
        <v>11.674100000000001</v>
      </c>
      <c r="I238" s="11">
        <v>65.844420349425306</v>
      </c>
      <c r="J238" s="53">
        <v>57.575757575757578</v>
      </c>
      <c r="K238" s="54">
        <v>0.1</v>
      </c>
      <c r="L238" s="54">
        <v>0</v>
      </c>
      <c r="M238" s="54">
        <v>0.4</v>
      </c>
      <c r="N238" s="54" t="s">
        <v>18</v>
      </c>
      <c r="O238" s="54">
        <v>0</v>
      </c>
      <c r="P238" s="12" t="s">
        <v>18</v>
      </c>
      <c r="Q238" s="12">
        <v>0</v>
      </c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6" x14ac:dyDescent="0.2">
      <c r="A239" s="37" t="s">
        <v>193</v>
      </c>
      <c r="B239" s="10">
        <v>120</v>
      </c>
      <c r="C239" s="10">
        <v>1</v>
      </c>
      <c r="D239" s="10">
        <v>12</v>
      </c>
      <c r="E239" s="5" t="s">
        <v>137</v>
      </c>
      <c r="F239" s="5" t="s">
        <v>45</v>
      </c>
      <c r="G239" s="5">
        <v>8.6</v>
      </c>
      <c r="H239" s="53">
        <v>11.568800000000001</v>
      </c>
      <c r="I239" s="53">
        <v>68.874690942528744</v>
      </c>
      <c r="J239" s="53">
        <v>64.250614250614248</v>
      </c>
      <c r="K239" s="54">
        <v>0.5</v>
      </c>
      <c r="L239" s="54">
        <v>0</v>
      </c>
      <c r="M239" s="54">
        <v>0.3</v>
      </c>
      <c r="N239" s="54" t="s">
        <v>18</v>
      </c>
      <c r="O239" s="54">
        <v>0.55555555555555558</v>
      </c>
      <c r="P239" s="12" t="s">
        <v>18</v>
      </c>
      <c r="Q239" s="12">
        <v>0</v>
      </c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6" x14ac:dyDescent="0.2">
      <c r="A240" s="37" t="s">
        <v>193</v>
      </c>
      <c r="B240" s="10">
        <v>214</v>
      </c>
      <c r="C240" s="10">
        <v>2</v>
      </c>
      <c r="D240" s="10">
        <v>12</v>
      </c>
      <c r="E240" s="5" t="s">
        <v>137</v>
      </c>
      <c r="F240" s="5" t="s">
        <v>45</v>
      </c>
      <c r="G240" s="5">
        <v>8.6</v>
      </c>
      <c r="H240" s="53">
        <v>11.4847</v>
      </c>
      <c r="I240" s="53">
        <v>68.360862929006089</v>
      </c>
      <c r="J240" s="53">
        <v>45.945945945945944</v>
      </c>
      <c r="K240" s="54">
        <v>0.1</v>
      </c>
      <c r="L240" s="54">
        <v>0</v>
      </c>
      <c r="M240" s="54">
        <v>0</v>
      </c>
      <c r="N240" s="54" t="s">
        <v>18</v>
      </c>
      <c r="O240" s="54">
        <v>0.1111111111111111</v>
      </c>
      <c r="P240" s="12" t="s">
        <v>18</v>
      </c>
      <c r="Q240" s="12">
        <v>0</v>
      </c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6" x14ac:dyDescent="0.2">
      <c r="A241" s="37" t="s">
        <v>193</v>
      </c>
      <c r="B241" s="10">
        <v>320</v>
      </c>
      <c r="C241" s="10">
        <v>3</v>
      </c>
      <c r="D241" s="10">
        <v>12</v>
      </c>
      <c r="E241" s="5" t="s">
        <v>137</v>
      </c>
      <c r="F241" s="5" t="s">
        <v>45</v>
      </c>
      <c r="G241" s="5">
        <v>8.6</v>
      </c>
      <c r="H241" s="53">
        <v>11.993400000000001</v>
      </c>
      <c r="I241" s="53">
        <v>67.391991139959416</v>
      </c>
      <c r="J241" s="53">
        <v>57.954545454545453</v>
      </c>
      <c r="K241" s="54">
        <v>0</v>
      </c>
      <c r="L241" s="54">
        <v>0.1</v>
      </c>
      <c r="M241" s="54">
        <v>0.2</v>
      </c>
      <c r="N241" s="54" t="s">
        <v>18</v>
      </c>
      <c r="O241" s="54">
        <v>0</v>
      </c>
      <c r="P241" s="12" t="s">
        <v>18</v>
      </c>
      <c r="Q241" s="12">
        <v>12.121212119999999</v>
      </c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6" x14ac:dyDescent="0.2">
      <c r="A242" s="37" t="s">
        <v>193</v>
      </c>
      <c r="B242" s="10">
        <v>412</v>
      </c>
      <c r="C242" s="10">
        <v>4</v>
      </c>
      <c r="D242" s="10">
        <v>12</v>
      </c>
      <c r="E242" s="5" t="s">
        <v>137</v>
      </c>
      <c r="F242" s="5" t="s">
        <v>45</v>
      </c>
      <c r="G242" s="5">
        <v>8.6</v>
      </c>
      <c r="H242" s="53">
        <v>12.1669</v>
      </c>
      <c r="I242" s="53">
        <v>64.959674174442199</v>
      </c>
      <c r="J242" s="53">
        <v>38.472485768500945</v>
      </c>
      <c r="K242" s="54">
        <v>0.5</v>
      </c>
      <c r="L242" s="54">
        <v>0</v>
      </c>
      <c r="M242" s="54">
        <v>0.3</v>
      </c>
      <c r="N242" s="54" t="s">
        <v>18</v>
      </c>
      <c r="O242" s="54">
        <v>0.55555555555555558</v>
      </c>
      <c r="P242" s="12" t="s">
        <v>18</v>
      </c>
      <c r="Q242" s="12">
        <v>0</v>
      </c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6" x14ac:dyDescent="0.2">
      <c r="A243" s="37" t="s">
        <v>193</v>
      </c>
      <c r="B243" s="10">
        <v>110</v>
      </c>
      <c r="C243" s="10">
        <v>1</v>
      </c>
      <c r="D243" s="10">
        <v>13</v>
      </c>
      <c r="E243" s="5" t="s">
        <v>189</v>
      </c>
      <c r="F243" s="5" t="s">
        <v>45</v>
      </c>
      <c r="G243" s="5">
        <v>6</v>
      </c>
      <c r="H243" s="53">
        <v>11.6373</v>
      </c>
      <c r="I243" s="53">
        <v>74.026314947937806</v>
      </c>
      <c r="J243" s="53">
        <v>57.469969969969966</v>
      </c>
      <c r="K243" s="54">
        <v>0.1</v>
      </c>
      <c r="L243" s="54">
        <v>0</v>
      </c>
      <c r="M243" s="54">
        <v>0.4</v>
      </c>
      <c r="N243" s="54" t="s">
        <v>18</v>
      </c>
      <c r="O243" s="54">
        <v>0.1111111111111111</v>
      </c>
      <c r="P243" s="12" t="s">
        <v>18</v>
      </c>
      <c r="Q243" s="12">
        <v>2.6315789469999999</v>
      </c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6" x14ac:dyDescent="0.2">
      <c r="A244" s="37" t="s">
        <v>193</v>
      </c>
      <c r="B244" s="10">
        <v>215</v>
      </c>
      <c r="C244" s="10">
        <v>2</v>
      </c>
      <c r="D244" s="10">
        <v>13</v>
      </c>
      <c r="E244" s="5" t="s">
        <v>189</v>
      </c>
      <c r="F244" s="5" t="s">
        <v>45</v>
      </c>
      <c r="G244" s="5">
        <v>6</v>
      </c>
      <c r="H244" s="53">
        <v>11.3447</v>
      </c>
      <c r="I244" s="53">
        <v>71.660336743745773</v>
      </c>
      <c r="J244" s="53">
        <v>47.899159663865547</v>
      </c>
      <c r="K244" s="54">
        <v>0</v>
      </c>
      <c r="L244" s="54">
        <v>0</v>
      </c>
      <c r="M244" s="54">
        <v>0.3</v>
      </c>
      <c r="N244" s="54" t="s">
        <v>18</v>
      </c>
      <c r="O244" s="54">
        <v>0</v>
      </c>
      <c r="P244" s="12" t="s">
        <v>18</v>
      </c>
      <c r="Q244" s="12">
        <v>6.0606060609999997</v>
      </c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6" x14ac:dyDescent="0.2">
      <c r="A245" s="37" t="s">
        <v>193</v>
      </c>
      <c r="B245" s="10">
        <v>311</v>
      </c>
      <c r="C245" s="10">
        <v>3</v>
      </c>
      <c r="D245" s="10">
        <v>13</v>
      </c>
      <c r="E245" s="5" t="s">
        <v>189</v>
      </c>
      <c r="F245" s="5" t="s">
        <v>45</v>
      </c>
      <c r="G245" s="5">
        <v>6</v>
      </c>
      <c r="H245" s="53">
        <v>13.6835</v>
      </c>
      <c r="I245" s="53">
        <v>64.176988906017584</v>
      </c>
      <c r="J245" s="53">
        <v>58.333333333333329</v>
      </c>
      <c r="K245" s="54">
        <v>0.1</v>
      </c>
      <c r="L245" s="54">
        <v>0</v>
      </c>
      <c r="M245" s="54">
        <v>0.3</v>
      </c>
      <c r="N245" s="54" t="s">
        <v>18</v>
      </c>
      <c r="O245" s="54">
        <v>0.1111111111111111</v>
      </c>
      <c r="P245" s="12" t="s">
        <v>18</v>
      </c>
      <c r="Q245" s="12">
        <v>3.125</v>
      </c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6" x14ac:dyDescent="0.2">
      <c r="A246" s="37" t="s">
        <v>193</v>
      </c>
      <c r="B246" s="10">
        <v>411</v>
      </c>
      <c r="C246" s="10">
        <v>4</v>
      </c>
      <c r="D246" s="10">
        <v>13</v>
      </c>
      <c r="E246" s="5" t="s">
        <v>189</v>
      </c>
      <c r="F246" s="5" t="s">
        <v>45</v>
      </c>
      <c r="G246" s="5">
        <v>6</v>
      </c>
      <c r="H246" s="53">
        <v>12.9351</v>
      </c>
      <c r="I246" s="53">
        <v>61.314410928465186</v>
      </c>
      <c r="J246" s="53">
        <v>44.602272727272727</v>
      </c>
      <c r="K246" s="54">
        <v>0.1</v>
      </c>
      <c r="L246" s="54">
        <v>0</v>
      </c>
      <c r="M246" s="54">
        <v>0.2</v>
      </c>
      <c r="N246" s="54" t="s">
        <v>18</v>
      </c>
      <c r="O246" s="54">
        <v>0.1111111111111111</v>
      </c>
      <c r="P246" s="12" t="s">
        <v>18</v>
      </c>
      <c r="Q246" s="12">
        <v>0</v>
      </c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6" x14ac:dyDescent="0.2">
      <c r="A247" s="37" t="s">
        <v>193</v>
      </c>
      <c r="B247" s="10">
        <v>109</v>
      </c>
      <c r="C247" s="10">
        <v>1</v>
      </c>
      <c r="D247" s="10">
        <v>14</v>
      </c>
      <c r="E247" s="5" t="s">
        <v>132</v>
      </c>
      <c r="F247" s="5" t="s">
        <v>45</v>
      </c>
      <c r="G247" s="5">
        <v>5</v>
      </c>
      <c r="H247" s="53">
        <v>10.8628</v>
      </c>
      <c r="I247" s="53">
        <v>72.283217778498994</v>
      </c>
      <c r="J247" s="53">
        <v>54.411764705882355</v>
      </c>
      <c r="K247" s="54">
        <v>0</v>
      </c>
      <c r="L247" s="54">
        <v>0</v>
      </c>
      <c r="M247" s="54">
        <v>0.4</v>
      </c>
      <c r="N247" s="54" t="s">
        <v>18</v>
      </c>
      <c r="O247" s="54">
        <v>0</v>
      </c>
      <c r="P247" s="12" t="s">
        <v>18</v>
      </c>
      <c r="Q247" s="12">
        <v>2.5641025640000001</v>
      </c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6" x14ac:dyDescent="0.2">
      <c r="A248" s="37" t="s">
        <v>193</v>
      </c>
      <c r="B248" s="10">
        <v>216</v>
      </c>
      <c r="C248" s="10">
        <v>2</v>
      </c>
      <c r="D248" s="10">
        <v>14</v>
      </c>
      <c r="E248" s="5" t="s">
        <v>132</v>
      </c>
      <c r="F248" s="5" t="s">
        <v>45</v>
      </c>
      <c r="G248" s="5">
        <v>5</v>
      </c>
      <c r="H248" s="53">
        <v>11.6401</v>
      </c>
      <c r="I248" s="53">
        <v>68.125184184989848</v>
      </c>
      <c r="J248" s="53">
        <v>34.710424710424711</v>
      </c>
      <c r="K248" s="54">
        <v>0.2</v>
      </c>
      <c r="L248" s="54">
        <v>0</v>
      </c>
      <c r="M248" s="54">
        <v>0.2</v>
      </c>
      <c r="N248" s="54" t="s">
        <v>18</v>
      </c>
      <c r="O248" s="54">
        <v>0</v>
      </c>
      <c r="P248" s="12" t="s">
        <v>18</v>
      </c>
      <c r="Q248" s="12">
        <v>0</v>
      </c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6" x14ac:dyDescent="0.2">
      <c r="A249" s="37" t="s">
        <v>193</v>
      </c>
      <c r="B249" s="10">
        <v>304</v>
      </c>
      <c r="C249" s="10">
        <v>3</v>
      </c>
      <c r="D249" s="10">
        <v>14</v>
      </c>
      <c r="E249" s="5" t="s">
        <v>132</v>
      </c>
      <c r="F249" s="5" t="s">
        <v>45</v>
      </c>
      <c r="G249" s="5">
        <v>5</v>
      </c>
      <c r="H249" s="53">
        <v>10.988200000000001</v>
      </c>
      <c r="I249" s="53">
        <v>66.938318010547661</v>
      </c>
      <c r="J249" s="53">
        <v>59.674922600619198</v>
      </c>
      <c r="K249" s="54">
        <v>0.1</v>
      </c>
      <c r="L249" s="54">
        <v>0</v>
      </c>
      <c r="M249" s="54">
        <v>0.3</v>
      </c>
      <c r="N249" s="54" t="s">
        <v>18</v>
      </c>
      <c r="O249" s="54">
        <v>0.1111111111111111</v>
      </c>
      <c r="P249" s="12" t="s">
        <v>18</v>
      </c>
      <c r="Q249" s="12">
        <v>25</v>
      </c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6" x14ac:dyDescent="0.2">
      <c r="A250" s="37" t="s">
        <v>193</v>
      </c>
      <c r="B250" s="10">
        <v>404</v>
      </c>
      <c r="C250" s="10">
        <v>4</v>
      </c>
      <c r="D250" s="10">
        <v>14</v>
      </c>
      <c r="E250" s="5" t="s">
        <v>132</v>
      </c>
      <c r="F250" s="5" t="s">
        <v>45</v>
      </c>
      <c r="G250" s="5">
        <v>5</v>
      </c>
      <c r="H250" s="53">
        <v>11.050599999999999</v>
      </c>
      <c r="I250" s="53">
        <v>64.73736129168357</v>
      </c>
      <c r="J250" s="53">
        <v>48.529411764705884</v>
      </c>
      <c r="K250" s="54">
        <v>0.4</v>
      </c>
      <c r="L250" s="54">
        <v>0</v>
      </c>
      <c r="M250" s="54">
        <v>0.3</v>
      </c>
      <c r="N250" s="54" t="s">
        <v>18</v>
      </c>
      <c r="O250" s="54">
        <v>0.66666666666666663</v>
      </c>
      <c r="P250" s="12" t="s">
        <v>18</v>
      </c>
      <c r="Q250" s="12">
        <v>0</v>
      </c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6" x14ac:dyDescent="0.2">
      <c r="A251" s="37" t="s">
        <v>193</v>
      </c>
      <c r="B251" s="10">
        <v>101</v>
      </c>
      <c r="C251" s="10">
        <v>1</v>
      </c>
      <c r="D251" s="10">
        <v>15</v>
      </c>
      <c r="E251" s="5" t="s">
        <v>129</v>
      </c>
      <c r="F251" s="5" t="s">
        <v>43</v>
      </c>
      <c r="G251" s="5">
        <v>5</v>
      </c>
      <c r="H251" s="53">
        <v>11.2112</v>
      </c>
      <c r="I251" s="53">
        <v>62.586558753752534</v>
      </c>
      <c r="J251" s="53">
        <v>62.121212121212118</v>
      </c>
      <c r="K251" s="54">
        <v>0.5</v>
      </c>
      <c r="L251" s="54">
        <v>0</v>
      </c>
      <c r="M251" s="54">
        <v>0.3</v>
      </c>
      <c r="N251" s="54" t="s">
        <v>18</v>
      </c>
      <c r="O251" s="54">
        <v>0.55555555555555558</v>
      </c>
      <c r="P251" s="12" t="s">
        <v>18</v>
      </c>
      <c r="Q251" s="12">
        <v>0</v>
      </c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6" x14ac:dyDescent="0.2">
      <c r="A252" s="37" t="s">
        <v>193</v>
      </c>
      <c r="B252" s="10">
        <v>206</v>
      </c>
      <c r="C252" s="10">
        <v>2</v>
      </c>
      <c r="D252" s="10">
        <v>15</v>
      </c>
      <c r="E252" s="5" t="s">
        <v>129</v>
      </c>
      <c r="F252" s="5" t="s">
        <v>43</v>
      </c>
      <c r="G252" s="5">
        <v>5</v>
      </c>
      <c r="H252" s="53">
        <v>11.291399999999999</v>
      </c>
      <c r="I252" s="53">
        <v>71.238943698174438</v>
      </c>
      <c r="J252" s="53">
        <v>62.121212121212118</v>
      </c>
      <c r="K252" s="54">
        <v>0.4</v>
      </c>
      <c r="L252" s="54">
        <v>0.1</v>
      </c>
      <c r="M252" s="54">
        <v>0.5</v>
      </c>
      <c r="N252" s="54" t="s">
        <v>18</v>
      </c>
      <c r="O252" s="54">
        <v>0</v>
      </c>
      <c r="P252" s="12" t="s">
        <v>18</v>
      </c>
      <c r="Q252" s="12">
        <v>2.7777777779999999</v>
      </c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6" x14ac:dyDescent="0.2">
      <c r="A253" s="37" t="s">
        <v>193</v>
      </c>
      <c r="B253" s="10">
        <v>308</v>
      </c>
      <c r="C253" s="10">
        <v>3</v>
      </c>
      <c r="D253" s="10">
        <v>15</v>
      </c>
      <c r="E253" s="5" t="s">
        <v>129</v>
      </c>
      <c r="F253" s="5" t="s">
        <v>43</v>
      </c>
      <c r="G253" s="5">
        <v>5</v>
      </c>
      <c r="H253" s="53">
        <v>10.917199999999999</v>
      </c>
      <c r="I253" s="53">
        <v>69.323885615686279</v>
      </c>
      <c r="J253" s="53">
        <v>59.327731092436977</v>
      </c>
      <c r="K253" s="54">
        <v>0.1</v>
      </c>
      <c r="L253" s="54">
        <v>0</v>
      </c>
      <c r="M253" s="54">
        <v>0.2</v>
      </c>
      <c r="N253" s="54" t="s">
        <v>18</v>
      </c>
      <c r="O253" s="54">
        <v>0</v>
      </c>
      <c r="P253" s="12" t="s">
        <v>18</v>
      </c>
      <c r="Q253" s="12">
        <v>15.625</v>
      </c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6" x14ac:dyDescent="0.2">
      <c r="A254" s="37" t="s">
        <v>193</v>
      </c>
      <c r="B254" s="10">
        <v>414</v>
      </c>
      <c r="C254" s="10">
        <v>4</v>
      </c>
      <c r="D254" s="10">
        <v>15</v>
      </c>
      <c r="E254" s="5" t="s">
        <v>129</v>
      </c>
      <c r="F254" s="5" t="s">
        <v>43</v>
      </c>
      <c r="G254" s="5">
        <v>5</v>
      </c>
      <c r="H254" s="53">
        <v>12.269600000000001</v>
      </c>
      <c r="I254" s="53">
        <v>64.079850138742401</v>
      </c>
      <c r="J254" s="53">
        <v>46.428571428571431</v>
      </c>
      <c r="K254" s="54">
        <v>0</v>
      </c>
      <c r="L254" s="54">
        <v>0</v>
      </c>
      <c r="M254" s="54">
        <v>0.2</v>
      </c>
      <c r="N254" s="54" t="s">
        <v>18</v>
      </c>
      <c r="O254" s="54">
        <v>0</v>
      </c>
      <c r="P254" s="12" t="s">
        <v>18</v>
      </c>
      <c r="Q254" s="12">
        <v>13.513513509999999</v>
      </c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6" x14ac:dyDescent="0.2">
      <c r="A255" s="37" t="s">
        <v>193</v>
      </c>
      <c r="B255" s="10">
        <v>116</v>
      </c>
      <c r="C255" s="10">
        <v>1</v>
      </c>
      <c r="D255" s="10">
        <v>16</v>
      </c>
      <c r="E255" s="5" t="s">
        <v>190</v>
      </c>
      <c r="F255" s="5" t="s">
        <v>191</v>
      </c>
      <c r="G255" s="5" t="s">
        <v>192</v>
      </c>
      <c r="H255" s="53">
        <v>12.4053</v>
      </c>
      <c r="I255" s="53">
        <v>64.324714868965529</v>
      </c>
      <c r="J255" s="53">
        <v>15.277777777777779</v>
      </c>
      <c r="K255" s="54">
        <v>0.6</v>
      </c>
      <c r="L255" s="54">
        <v>0</v>
      </c>
      <c r="M255" s="54">
        <v>0.3</v>
      </c>
      <c r="N255" s="54" t="s">
        <v>18</v>
      </c>
      <c r="O255" s="54">
        <v>0</v>
      </c>
      <c r="P255" s="12" t="s">
        <v>18</v>
      </c>
      <c r="Q255" s="12">
        <v>4.1666666670000003</v>
      </c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6" x14ac:dyDescent="0.2">
      <c r="A256" s="37" t="s">
        <v>193</v>
      </c>
      <c r="B256" s="10">
        <v>205</v>
      </c>
      <c r="C256" s="10">
        <v>2</v>
      </c>
      <c r="D256" s="10">
        <v>16</v>
      </c>
      <c r="E256" s="5" t="s">
        <v>190</v>
      </c>
      <c r="F256" s="5" t="s">
        <v>191</v>
      </c>
      <c r="G256" s="5" t="s">
        <v>192</v>
      </c>
      <c r="H256" s="53">
        <v>11.202299999999999</v>
      </c>
      <c r="I256" s="53">
        <v>65.382484989858014</v>
      </c>
      <c r="J256" s="53">
        <v>34.285714285714285</v>
      </c>
      <c r="K256" s="54">
        <v>0.4</v>
      </c>
      <c r="L256" s="54">
        <v>0</v>
      </c>
      <c r="M256" s="54">
        <v>0.1</v>
      </c>
      <c r="N256" s="54" t="s">
        <v>18</v>
      </c>
      <c r="O256" s="54">
        <v>0</v>
      </c>
      <c r="P256" s="12" t="s">
        <v>18</v>
      </c>
      <c r="Q256" s="12">
        <v>0</v>
      </c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6" x14ac:dyDescent="0.2">
      <c r="A257" s="37" t="s">
        <v>193</v>
      </c>
      <c r="B257" s="10">
        <v>309</v>
      </c>
      <c r="C257" s="10">
        <v>3</v>
      </c>
      <c r="D257" s="10">
        <v>16</v>
      </c>
      <c r="E257" s="5" t="s">
        <v>190</v>
      </c>
      <c r="F257" s="5" t="s">
        <v>191</v>
      </c>
      <c r="G257" s="5" t="s">
        <v>192</v>
      </c>
      <c r="H257" s="53">
        <v>11.7181</v>
      </c>
      <c r="I257" s="53">
        <v>68.873968902231226</v>
      </c>
      <c r="J257" s="53">
        <v>38.888888888888886</v>
      </c>
      <c r="K257" s="54">
        <v>0</v>
      </c>
      <c r="L257" s="54">
        <v>0</v>
      </c>
      <c r="M257" s="54">
        <v>0.3</v>
      </c>
      <c r="N257" s="54" t="s">
        <v>18</v>
      </c>
      <c r="O257" s="54">
        <v>0</v>
      </c>
      <c r="P257" s="12" t="s">
        <v>18</v>
      </c>
      <c r="Q257" s="12">
        <v>6.0606060609999997</v>
      </c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6" x14ac:dyDescent="0.2">
      <c r="A258" s="37" t="s">
        <v>193</v>
      </c>
      <c r="B258" s="10">
        <v>410</v>
      </c>
      <c r="C258" s="10">
        <v>4</v>
      </c>
      <c r="D258" s="10">
        <v>16</v>
      </c>
      <c r="E258" s="5" t="s">
        <v>190</v>
      </c>
      <c r="F258" s="5" t="s">
        <v>191</v>
      </c>
      <c r="G258" s="5" t="s">
        <v>192</v>
      </c>
      <c r="H258" s="53">
        <v>11.782399999999999</v>
      </c>
      <c r="I258" s="53">
        <v>66.283328631778232</v>
      </c>
      <c r="J258" s="53">
        <v>34.180035650623886</v>
      </c>
      <c r="K258" s="54">
        <v>0</v>
      </c>
      <c r="L258" s="54">
        <v>0.1</v>
      </c>
      <c r="M258" s="54">
        <v>0.5</v>
      </c>
      <c r="N258" s="54" t="s">
        <v>18</v>
      </c>
      <c r="O258" s="54">
        <v>0.1111111111111111</v>
      </c>
      <c r="P258" s="12" t="s">
        <v>18</v>
      </c>
      <c r="Q258" s="12">
        <v>5.8823529409999997</v>
      </c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6" x14ac:dyDescent="0.2">
      <c r="A259" s="37" t="s">
        <v>34</v>
      </c>
      <c r="B259" s="10">
        <v>118</v>
      </c>
      <c r="C259" s="10">
        <v>1</v>
      </c>
      <c r="D259" s="10">
        <v>1</v>
      </c>
      <c r="E259" s="5" t="s">
        <v>99</v>
      </c>
      <c r="F259" s="5" t="s">
        <v>29</v>
      </c>
      <c r="G259" s="5" t="s">
        <v>29</v>
      </c>
      <c r="H259" s="53">
        <v>11.5946</v>
      </c>
      <c r="I259" s="11">
        <v>77.018784479999994</v>
      </c>
      <c r="J259" s="53">
        <v>81.186868686868692</v>
      </c>
      <c r="K259" s="54">
        <v>5.9</v>
      </c>
      <c r="L259" s="54">
        <v>0</v>
      </c>
      <c r="M259" s="54">
        <v>0</v>
      </c>
      <c r="N259" s="54" t="s">
        <v>18</v>
      </c>
      <c r="O259" s="54">
        <v>0</v>
      </c>
      <c r="P259" s="12" t="s">
        <v>18</v>
      </c>
      <c r="Q259" s="12">
        <v>12.5</v>
      </c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6" x14ac:dyDescent="0.2">
      <c r="A260" s="37" t="s">
        <v>34</v>
      </c>
      <c r="B260" s="10">
        <v>209</v>
      </c>
      <c r="C260" s="10">
        <v>2</v>
      </c>
      <c r="D260" s="10">
        <v>1</v>
      </c>
      <c r="E260" s="5" t="s">
        <v>99</v>
      </c>
      <c r="F260" s="5" t="s">
        <v>29</v>
      </c>
      <c r="G260" s="5" t="s">
        <v>29</v>
      </c>
      <c r="H260" s="53">
        <v>11.3528</v>
      </c>
      <c r="I260" s="11">
        <v>83.936467397200019</v>
      </c>
      <c r="J260" s="53">
        <v>88.51010101010101</v>
      </c>
      <c r="K260" s="54">
        <v>11.1</v>
      </c>
      <c r="L260" s="54">
        <v>0.5</v>
      </c>
      <c r="M260" s="54">
        <v>0</v>
      </c>
      <c r="N260" s="54" t="s">
        <v>18</v>
      </c>
      <c r="O260" s="54">
        <v>0</v>
      </c>
      <c r="P260" s="12" t="s">
        <v>18</v>
      </c>
      <c r="Q260" s="12">
        <v>0</v>
      </c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6" x14ac:dyDescent="0.2">
      <c r="A261" s="37" t="s">
        <v>34</v>
      </c>
      <c r="B261" s="10">
        <v>315</v>
      </c>
      <c r="C261" s="10">
        <v>3</v>
      </c>
      <c r="D261" s="10">
        <v>1</v>
      </c>
      <c r="E261" s="5" t="s">
        <v>99</v>
      </c>
      <c r="F261" s="5" t="s">
        <v>29</v>
      </c>
      <c r="G261" s="5" t="s">
        <v>29</v>
      </c>
      <c r="H261" s="53">
        <v>11.4068</v>
      </c>
      <c r="I261" s="11">
        <v>76.935964190800007</v>
      </c>
      <c r="J261" s="53">
        <v>79.876893939393938</v>
      </c>
      <c r="K261" s="54">
        <v>4.5999999999999996</v>
      </c>
      <c r="L261" s="54">
        <v>0.3</v>
      </c>
      <c r="M261" s="54">
        <v>0</v>
      </c>
      <c r="N261" s="54" t="s">
        <v>18</v>
      </c>
      <c r="O261" s="54">
        <v>0</v>
      </c>
      <c r="P261" s="12" t="s">
        <v>18</v>
      </c>
      <c r="Q261" s="12">
        <v>12.5</v>
      </c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6" x14ac:dyDescent="0.2">
      <c r="A262" s="37" t="s">
        <v>34</v>
      </c>
      <c r="B262" s="10">
        <v>407</v>
      </c>
      <c r="C262" s="10">
        <v>4</v>
      </c>
      <c r="D262" s="10">
        <v>1</v>
      </c>
      <c r="E262" s="5" t="s">
        <v>99</v>
      </c>
      <c r="F262" s="5" t="s">
        <v>29</v>
      </c>
      <c r="G262" s="5" t="s">
        <v>29</v>
      </c>
      <c r="H262" s="53">
        <v>11.328399999999998</v>
      </c>
      <c r="I262" s="11">
        <v>75.178840136399984</v>
      </c>
      <c r="J262" s="53">
        <v>95.454545454545453</v>
      </c>
      <c r="K262" s="54">
        <v>6</v>
      </c>
      <c r="L262" s="54">
        <v>1.8</v>
      </c>
      <c r="M262" s="54">
        <v>0</v>
      </c>
      <c r="N262" s="54" t="s">
        <v>18</v>
      </c>
      <c r="O262" s="54">
        <v>0</v>
      </c>
      <c r="P262" s="12" t="s">
        <v>18</v>
      </c>
      <c r="Q262" s="12">
        <v>5.263157895</v>
      </c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7" x14ac:dyDescent="0.2">
      <c r="A263" s="37" t="s">
        <v>34</v>
      </c>
      <c r="B263" s="10">
        <v>105</v>
      </c>
      <c r="C263" s="10">
        <v>1</v>
      </c>
      <c r="D263" s="10">
        <v>2</v>
      </c>
      <c r="E263" s="55" t="s">
        <v>133</v>
      </c>
      <c r="F263" s="5" t="s">
        <v>45</v>
      </c>
      <c r="G263" s="5">
        <v>6</v>
      </c>
      <c r="H263" s="53">
        <v>11.2159</v>
      </c>
      <c r="I263" s="11">
        <v>81.547073282400007</v>
      </c>
      <c r="J263" s="53">
        <v>77.941176470588232</v>
      </c>
      <c r="K263" s="54">
        <v>2.2000000000000002</v>
      </c>
      <c r="L263" s="54">
        <v>0.5</v>
      </c>
      <c r="M263" s="54">
        <v>0</v>
      </c>
      <c r="N263" s="54" t="s">
        <v>18</v>
      </c>
      <c r="O263" s="54">
        <v>0</v>
      </c>
      <c r="P263" s="12" t="s">
        <v>18</v>
      </c>
      <c r="Q263" s="12">
        <v>6.6666666670000003</v>
      </c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7" x14ac:dyDescent="0.2">
      <c r="A264" s="37" t="s">
        <v>34</v>
      </c>
      <c r="B264" s="10">
        <v>219</v>
      </c>
      <c r="C264" s="10">
        <v>2</v>
      </c>
      <c r="D264" s="10">
        <v>2</v>
      </c>
      <c r="E264" s="55" t="s">
        <v>133</v>
      </c>
      <c r="F264" s="5" t="s">
        <v>45</v>
      </c>
      <c r="G264" s="5">
        <v>6</v>
      </c>
      <c r="H264" s="53">
        <v>11.598199999999999</v>
      </c>
      <c r="I264" s="11">
        <v>79.818899736399985</v>
      </c>
      <c r="J264" s="53">
        <v>81.944444444444457</v>
      </c>
      <c r="K264" s="54">
        <v>12</v>
      </c>
      <c r="L264" s="54">
        <v>0.2</v>
      </c>
      <c r="M264" s="54">
        <v>0</v>
      </c>
      <c r="N264" s="54" t="s">
        <v>18</v>
      </c>
      <c r="O264" s="54">
        <v>0</v>
      </c>
      <c r="P264" s="12" t="s">
        <v>18</v>
      </c>
      <c r="Q264" s="12">
        <v>4</v>
      </c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7" x14ac:dyDescent="0.2">
      <c r="A265" s="37" t="s">
        <v>34</v>
      </c>
      <c r="B265" s="10">
        <v>318</v>
      </c>
      <c r="C265" s="10">
        <v>3</v>
      </c>
      <c r="D265" s="10">
        <v>2</v>
      </c>
      <c r="E265" s="55" t="s">
        <v>133</v>
      </c>
      <c r="F265" s="5" t="s">
        <v>45</v>
      </c>
      <c r="G265" s="5">
        <v>6</v>
      </c>
      <c r="H265" s="53">
        <v>11.641</v>
      </c>
      <c r="I265" s="11">
        <v>81.943120996000005</v>
      </c>
      <c r="J265" s="53">
        <v>86.186186186186191</v>
      </c>
      <c r="K265" s="54">
        <v>5.7</v>
      </c>
      <c r="L265" s="54">
        <v>0.1</v>
      </c>
      <c r="M265" s="54">
        <v>0</v>
      </c>
      <c r="N265" s="54" t="s">
        <v>18</v>
      </c>
      <c r="O265" s="54">
        <v>0</v>
      </c>
      <c r="P265" s="12" t="s">
        <v>18</v>
      </c>
      <c r="Q265" s="12">
        <v>8.3333333330000006</v>
      </c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7" x14ac:dyDescent="0.2">
      <c r="A266" s="37" t="s">
        <v>34</v>
      </c>
      <c r="B266" s="10">
        <v>405</v>
      </c>
      <c r="C266" s="10">
        <v>4</v>
      </c>
      <c r="D266" s="10">
        <v>2</v>
      </c>
      <c r="E266" s="55" t="s">
        <v>133</v>
      </c>
      <c r="F266" s="5" t="s">
        <v>45</v>
      </c>
      <c r="G266" s="5">
        <v>6</v>
      </c>
      <c r="H266" s="53">
        <v>11.3104</v>
      </c>
      <c r="I266" s="11">
        <v>68.138486644800011</v>
      </c>
      <c r="J266" s="53">
        <v>83.71710526315789</v>
      </c>
      <c r="K266" s="54">
        <v>1.2</v>
      </c>
      <c r="L266" s="54">
        <v>1.1000000000000001</v>
      </c>
      <c r="M266" s="54">
        <v>0</v>
      </c>
      <c r="N266" s="54" t="s">
        <v>18</v>
      </c>
      <c r="O266" s="54">
        <v>13.333333333333334</v>
      </c>
      <c r="P266" s="12" t="s">
        <v>18</v>
      </c>
      <c r="Q266" s="12">
        <v>8.3333333330000006</v>
      </c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7" x14ac:dyDescent="0.2">
      <c r="A267" s="37" t="s">
        <v>34</v>
      </c>
      <c r="B267" s="10">
        <v>102</v>
      </c>
      <c r="C267" s="10">
        <v>1</v>
      </c>
      <c r="D267" s="10">
        <v>3</v>
      </c>
      <c r="E267" s="55" t="s">
        <v>133</v>
      </c>
      <c r="F267" s="5" t="s">
        <v>45</v>
      </c>
      <c r="G267" s="5">
        <v>9</v>
      </c>
      <c r="H267" s="53">
        <v>11.301600000000001</v>
      </c>
      <c r="I267" s="11">
        <v>69.724282975600005</v>
      </c>
      <c r="J267" s="53">
        <v>96.875</v>
      </c>
      <c r="K267" s="54">
        <v>2</v>
      </c>
      <c r="L267" s="54">
        <v>2.6</v>
      </c>
      <c r="M267" s="54">
        <v>0</v>
      </c>
      <c r="N267" s="54" t="s">
        <v>18</v>
      </c>
      <c r="O267" s="54">
        <v>0</v>
      </c>
      <c r="P267" s="12" t="s">
        <v>18</v>
      </c>
      <c r="Q267" s="12">
        <v>20</v>
      </c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7" x14ac:dyDescent="0.2">
      <c r="A268" s="37" t="s">
        <v>34</v>
      </c>
      <c r="B268" s="10">
        <v>218</v>
      </c>
      <c r="C268" s="10">
        <v>2</v>
      </c>
      <c r="D268" s="10">
        <v>3</v>
      </c>
      <c r="E268" s="55" t="s">
        <v>133</v>
      </c>
      <c r="F268" s="5" t="s">
        <v>45</v>
      </c>
      <c r="G268" s="5">
        <v>9</v>
      </c>
      <c r="H268" s="53">
        <v>11.6401</v>
      </c>
      <c r="I268" s="11">
        <v>81.747329444000016</v>
      </c>
      <c r="J268" s="53">
        <v>77.027027027027032</v>
      </c>
      <c r="K268" s="54">
        <v>9.8000000000000007</v>
      </c>
      <c r="L268" s="54">
        <v>0.4</v>
      </c>
      <c r="M268" s="54">
        <v>0</v>
      </c>
      <c r="N268" s="54" t="s">
        <v>18</v>
      </c>
      <c r="O268" s="54">
        <v>0</v>
      </c>
      <c r="P268" s="12" t="s">
        <v>18</v>
      </c>
      <c r="Q268" s="12">
        <v>0</v>
      </c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7" x14ac:dyDescent="0.2">
      <c r="A269" s="37" t="s">
        <v>34</v>
      </c>
      <c r="B269" s="10">
        <v>306</v>
      </c>
      <c r="C269" s="10">
        <v>3</v>
      </c>
      <c r="D269" s="10">
        <v>3</v>
      </c>
      <c r="E269" s="55" t="s">
        <v>133</v>
      </c>
      <c r="F269" s="5" t="s">
        <v>45</v>
      </c>
      <c r="G269" s="5">
        <v>9</v>
      </c>
      <c r="H269" s="53">
        <v>11.566699999999999</v>
      </c>
      <c r="I269" s="11">
        <v>80.339315170399985</v>
      </c>
      <c r="J269" s="53">
        <v>85.620915032679733</v>
      </c>
      <c r="K269" s="54">
        <v>7.5</v>
      </c>
      <c r="L269" s="54">
        <v>0.1</v>
      </c>
      <c r="M269" s="54">
        <v>0</v>
      </c>
      <c r="N269" s="54" t="s">
        <v>18</v>
      </c>
      <c r="O269" s="54">
        <v>0</v>
      </c>
      <c r="P269" s="12" t="s">
        <v>18</v>
      </c>
      <c r="Q269" s="12">
        <v>4.1666666670000003</v>
      </c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7" x14ac:dyDescent="0.2">
      <c r="A270" s="37" t="s">
        <v>34</v>
      </c>
      <c r="B270" s="10">
        <v>402</v>
      </c>
      <c r="C270" s="10">
        <v>4</v>
      </c>
      <c r="D270" s="10">
        <v>3</v>
      </c>
      <c r="E270" s="55" t="s">
        <v>133</v>
      </c>
      <c r="F270" s="5" t="s">
        <v>45</v>
      </c>
      <c r="G270" s="5">
        <v>9</v>
      </c>
      <c r="H270" s="53">
        <v>11.3161</v>
      </c>
      <c r="I270" s="11">
        <v>75.287942061199999</v>
      </c>
      <c r="J270" s="53">
        <v>86.452762923351145</v>
      </c>
      <c r="K270" s="54">
        <v>6.2</v>
      </c>
      <c r="L270" s="54">
        <v>1.4</v>
      </c>
      <c r="M270" s="54">
        <v>0</v>
      </c>
      <c r="N270" s="54" t="s">
        <v>18</v>
      </c>
      <c r="O270" s="54">
        <v>0</v>
      </c>
      <c r="P270" s="12" t="s">
        <v>18</v>
      </c>
      <c r="Q270" s="12">
        <v>13.043478260000001</v>
      </c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7" x14ac:dyDescent="0.2">
      <c r="A271" s="37" t="s">
        <v>34</v>
      </c>
      <c r="B271" s="10">
        <v>108</v>
      </c>
      <c r="C271" s="10">
        <v>1</v>
      </c>
      <c r="D271" s="10">
        <v>4</v>
      </c>
      <c r="E271" s="55" t="s">
        <v>109</v>
      </c>
      <c r="F271" s="5" t="s">
        <v>45</v>
      </c>
      <c r="G271" s="5">
        <v>4</v>
      </c>
      <c r="H271" s="53">
        <v>11.493699999999999</v>
      </c>
      <c r="I271" s="11">
        <v>80.405633721600012</v>
      </c>
      <c r="J271" s="53">
        <v>84.21052631578948</v>
      </c>
      <c r="K271" s="54">
        <v>6.2</v>
      </c>
      <c r="L271" s="54">
        <v>0.1</v>
      </c>
      <c r="M271" s="54">
        <v>0</v>
      </c>
      <c r="N271" s="54" t="s">
        <v>18</v>
      </c>
      <c r="O271" s="54">
        <v>0</v>
      </c>
      <c r="P271" s="12" t="s">
        <v>18</v>
      </c>
      <c r="Q271" s="12">
        <v>0</v>
      </c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7" x14ac:dyDescent="0.2">
      <c r="A272" s="37" t="s">
        <v>34</v>
      </c>
      <c r="B272" s="10">
        <v>220</v>
      </c>
      <c r="C272" s="10">
        <v>2</v>
      </c>
      <c r="D272" s="10">
        <v>4</v>
      </c>
      <c r="E272" s="55" t="s">
        <v>109</v>
      </c>
      <c r="F272" s="5" t="s">
        <v>45</v>
      </c>
      <c r="G272" s="5">
        <v>4</v>
      </c>
      <c r="H272" s="53">
        <v>11.6753</v>
      </c>
      <c r="I272" s="11">
        <v>81.321668045200013</v>
      </c>
      <c r="J272" s="53">
        <v>79.6875</v>
      </c>
      <c r="K272" s="54">
        <v>5</v>
      </c>
      <c r="L272" s="54">
        <v>0</v>
      </c>
      <c r="M272" s="54">
        <v>0</v>
      </c>
      <c r="N272" s="54" t="s">
        <v>18</v>
      </c>
      <c r="O272" s="54">
        <v>0</v>
      </c>
      <c r="P272" s="12" t="s">
        <v>18</v>
      </c>
      <c r="Q272" s="12">
        <v>4.1666666670000003</v>
      </c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7" x14ac:dyDescent="0.2">
      <c r="A273" s="37" t="s">
        <v>34</v>
      </c>
      <c r="B273" s="10">
        <v>302</v>
      </c>
      <c r="C273" s="10">
        <v>3</v>
      </c>
      <c r="D273" s="10">
        <v>4</v>
      </c>
      <c r="E273" s="55" t="s">
        <v>109</v>
      </c>
      <c r="F273" s="5" t="s">
        <v>45</v>
      </c>
      <c r="G273" s="5">
        <v>4</v>
      </c>
      <c r="H273" s="53">
        <v>11.2234</v>
      </c>
      <c r="I273" s="11">
        <v>78.132387700400002</v>
      </c>
      <c r="J273" s="53">
        <v>86.452762923351145</v>
      </c>
      <c r="K273" s="54">
        <v>6.7</v>
      </c>
      <c r="L273" s="54">
        <v>1.5</v>
      </c>
      <c r="M273" s="54">
        <v>0</v>
      </c>
      <c r="N273" s="54" t="s">
        <v>18</v>
      </c>
      <c r="O273" s="54">
        <v>0</v>
      </c>
      <c r="P273" s="12" t="s">
        <v>18</v>
      </c>
      <c r="Q273" s="12">
        <v>7.692307692</v>
      </c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7" x14ac:dyDescent="0.2">
      <c r="A274" s="37" t="s">
        <v>34</v>
      </c>
      <c r="B274" s="10">
        <v>403</v>
      </c>
      <c r="C274" s="10">
        <v>4</v>
      </c>
      <c r="D274" s="10">
        <v>4</v>
      </c>
      <c r="E274" s="55" t="s">
        <v>109</v>
      </c>
      <c r="F274" s="5" t="s">
        <v>45</v>
      </c>
      <c r="G274" s="5">
        <v>4</v>
      </c>
      <c r="H274" s="53">
        <v>11.452500000000001</v>
      </c>
      <c r="I274" s="11">
        <v>77.733712883199999</v>
      </c>
      <c r="J274" s="53">
        <v>88.235294117647058</v>
      </c>
      <c r="K274" s="54">
        <v>4.5999999999999996</v>
      </c>
      <c r="L274" s="54">
        <v>0</v>
      </c>
      <c r="M274" s="54">
        <v>0</v>
      </c>
      <c r="N274" s="54" t="s">
        <v>18</v>
      </c>
      <c r="O274" s="54">
        <v>0</v>
      </c>
      <c r="P274" s="12" t="s">
        <v>18</v>
      </c>
      <c r="Q274" s="12">
        <v>8.6956521739999992</v>
      </c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7" x14ac:dyDescent="0.2">
      <c r="A275" s="37" t="s">
        <v>34</v>
      </c>
      <c r="B275" s="10">
        <v>103</v>
      </c>
      <c r="C275" s="10">
        <v>1</v>
      </c>
      <c r="D275" s="10">
        <v>5</v>
      </c>
      <c r="E275" s="55" t="s">
        <v>146</v>
      </c>
      <c r="F275" s="5" t="s">
        <v>45</v>
      </c>
      <c r="G275" s="5">
        <v>10.5</v>
      </c>
      <c r="H275" s="53">
        <v>11.410600000000001</v>
      </c>
      <c r="I275" s="11">
        <v>77.228369499599992</v>
      </c>
      <c r="J275" s="53">
        <v>76.848739495798327</v>
      </c>
      <c r="K275" s="54">
        <v>4</v>
      </c>
      <c r="L275" s="54">
        <v>0.8</v>
      </c>
      <c r="M275" s="54">
        <v>0</v>
      </c>
      <c r="N275" s="54" t="s">
        <v>18</v>
      </c>
      <c r="O275" s="54">
        <v>0</v>
      </c>
      <c r="P275" s="12" t="s">
        <v>18</v>
      </c>
      <c r="Q275" s="12">
        <v>4.5454545450000001</v>
      </c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7" x14ac:dyDescent="0.2">
      <c r="A276" s="37" t="s">
        <v>34</v>
      </c>
      <c r="B276" s="10">
        <v>213</v>
      </c>
      <c r="C276" s="10">
        <v>2</v>
      </c>
      <c r="D276" s="10">
        <v>5</v>
      </c>
      <c r="E276" s="55" t="s">
        <v>146</v>
      </c>
      <c r="F276" s="5" t="s">
        <v>45</v>
      </c>
      <c r="G276" s="5">
        <v>10.5</v>
      </c>
      <c r="H276" s="53">
        <v>11.296799999999999</v>
      </c>
      <c r="I276" s="11">
        <v>81.57146272</v>
      </c>
      <c r="J276" s="53">
        <v>78.993055555555557</v>
      </c>
      <c r="K276" s="54">
        <v>7.4</v>
      </c>
      <c r="L276" s="54">
        <v>0.1</v>
      </c>
      <c r="M276" s="54">
        <v>0</v>
      </c>
      <c r="N276" s="54" t="s">
        <v>18</v>
      </c>
      <c r="O276" s="54">
        <v>7.7777777777777777</v>
      </c>
      <c r="P276" s="12" t="s">
        <v>18</v>
      </c>
      <c r="Q276" s="12">
        <v>0</v>
      </c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7" x14ac:dyDescent="0.2">
      <c r="A277" s="37" t="s">
        <v>34</v>
      </c>
      <c r="B277" s="10">
        <v>314</v>
      </c>
      <c r="C277" s="10">
        <v>3</v>
      </c>
      <c r="D277" s="10">
        <v>5</v>
      </c>
      <c r="E277" s="55" t="s">
        <v>146</v>
      </c>
      <c r="F277" s="5" t="s">
        <v>45</v>
      </c>
      <c r="G277" s="5">
        <v>10.5</v>
      </c>
      <c r="H277" s="53">
        <v>11.4057</v>
      </c>
      <c r="I277" s="11">
        <v>82.013474655199985</v>
      </c>
      <c r="J277" s="53">
        <v>83.292383292383292</v>
      </c>
      <c r="K277" s="54">
        <v>3.8</v>
      </c>
      <c r="L277" s="54">
        <v>0.6</v>
      </c>
      <c r="M277" s="54">
        <v>0</v>
      </c>
      <c r="N277" s="54" t="s">
        <v>18</v>
      </c>
      <c r="O277" s="54">
        <v>0</v>
      </c>
      <c r="P277" s="12" t="s">
        <v>18</v>
      </c>
      <c r="Q277" s="12">
        <v>8.3333333330000006</v>
      </c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7" x14ac:dyDescent="0.2">
      <c r="A278" s="37" t="s">
        <v>34</v>
      </c>
      <c r="B278" s="10">
        <v>415</v>
      </c>
      <c r="C278" s="10">
        <v>4</v>
      </c>
      <c r="D278" s="10">
        <v>5</v>
      </c>
      <c r="E278" s="55" t="s">
        <v>146</v>
      </c>
      <c r="F278" s="5" t="s">
        <v>45</v>
      </c>
      <c r="G278" s="5">
        <v>10.5</v>
      </c>
      <c r="H278" s="53">
        <v>11.4558</v>
      </c>
      <c r="I278" s="11">
        <v>82.755241245600004</v>
      </c>
      <c r="J278" s="53">
        <v>94.757033248081839</v>
      </c>
      <c r="K278" s="54">
        <v>2.4</v>
      </c>
      <c r="L278" s="54">
        <v>0.2</v>
      </c>
      <c r="M278" s="54">
        <v>0</v>
      </c>
      <c r="N278" s="54" t="s">
        <v>18</v>
      </c>
      <c r="O278" s="54">
        <v>0</v>
      </c>
      <c r="P278" s="12" t="s">
        <v>18</v>
      </c>
      <c r="Q278" s="12">
        <v>13.636363640000001</v>
      </c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6" x14ac:dyDescent="0.2">
      <c r="A279" s="37" t="s">
        <v>34</v>
      </c>
      <c r="B279" s="10">
        <v>114</v>
      </c>
      <c r="C279" s="10">
        <v>1</v>
      </c>
      <c r="D279" s="10">
        <v>6</v>
      </c>
      <c r="E279" s="5" t="s">
        <v>16</v>
      </c>
      <c r="F279" s="5" t="s">
        <v>45</v>
      </c>
      <c r="G279" s="5">
        <v>4</v>
      </c>
      <c r="H279" s="53">
        <v>11.593299999999999</v>
      </c>
      <c r="I279" s="11">
        <v>74.068962360800001</v>
      </c>
      <c r="J279" s="53">
        <v>81.172161172161168</v>
      </c>
      <c r="K279" s="54">
        <v>5.0999999999999996</v>
      </c>
      <c r="L279" s="54">
        <v>0</v>
      </c>
      <c r="M279" s="54">
        <v>0</v>
      </c>
      <c r="N279" s="54" t="s">
        <v>18</v>
      </c>
      <c r="O279" s="54">
        <v>0</v>
      </c>
      <c r="P279" s="12" t="s">
        <v>18</v>
      </c>
      <c r="Q279" s="12">
        <v>31.25</v>
      </c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6" x14ac:dyDescent="0.2">
      <c r="A280" s="37" t="s">
        <v>34</v>
      </c>
      <c r="B280" s="10">
        <v>212</v>
      </c>
      <c r="C280" s="10">
        <v>2</v>
      </c>
      <c r="D280" s="10">
        <v>6</v>
      </c>
      <c r="E280" s="5" t="s">
        <v>16</v>
      </c>
      <c r="F280" s="5" t="s">
        <v>45</v>
      </c>
      <c r="G280" s="5">
        <v>4</v>
      </c>
      <c r="H280" s="53">
        <v>11.5123</v>
      </c>
      <c r="I280" s="11">
        <v>86.837556960000001</v>
      </c>
      <c r="J280" s="53">
        <v>89.035087719298247</v>
      </c>
      <c r="K280" s="54">
        <v>5.4</v>
      </c>
      <c r="L280" s="54">
        <v>0</v>
      </c>
      <c r="M280" s="54">
        <v>0</v>
      </c>
      <c r="N280" s="54" t="s">
        <v>18</v>
      </c>
      <c r="O280" s="54">
        <v>0</v>
      </c>
      <c r="P280" s="12" t="s">
        <v>18</v>
      </c>
      <c r="Q280" s="12">
        <v>4</v>
      </c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6" x14ac:dyDescent="0.2">
      <c r="A281" s="37" t="s">
        <v>34</v>
      </c>
      <c r="B281" s="10">
        <v>301</v>
      </c>
      <c r="C281" s="10">
        <v>3</v>
      </c>
      <c r="D281" s="10">
        <v>6</v>
      </c>
      <c r="E281" s="5" t="s">
        <v>16</v>
      </c>
      <c r="F281" s="5" t="s">
        <v>45</v>
      </c>
      <c r="G281" s="5">
        <v>4</v>
      </c>
      <c r="H281" s="53">
        <v>11.176</v>
      </c>
      <c r="I281" s="11">
        <v>75.110391162399992</v>
      </c>
      <c r="J281" s="53">
        <v>78.125</v>
      </c>
      <c r="K281" s="54">
        <v>9.5</v>
      </c>
      <c r="L281" s="54">
        <v>1.8</v>
      </c>
      <c r="M281" s="54">
        <v>0</v>
      </c>
      <c r="N281" s="54" t="s">
        <v>18</v>
      </c>
      <c r="O281" s="54">
        <v>0</v>
      </c>
      <c r="P281" s="12" t="s">
        <v>18</v>
      </c>
      <c r="Q281" s="12">
        <v>7.1428571429999996</v>
      </c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6" x14ac:dyDescent="0.2">
      <c r="A282" s="37" t="s">
        <v>34</v>
      </c>
      <c r="B282" s="10">
        <v>409</v>
      </c>
      <c r="C282" s="10">
        <v>4</v>
      </c>
      <c r="D282" s="10">
        <v>6</v>
      </c>
      <c r="E282" s="5" t="s">
        <v>16</v>
      </c>
      <c r="F282" s="5" t="s">
        <v>45</v>
      </c>
      <c r="G282" s="5">
        <v>4</v>
      </c>
      <c r="H282" s="53">
        <v>11.3827</v>
      </c>
      <c r="I282" s="11">
        <v>80.605073762400011</v>
      </c>
      <c r="J282" s="53">
        <v>41.830065359477125</v>
      </c>
      <c r="K282" s="54">
        <v>9.5</v>
      </c>
      <c r="L282" s="54">
        <v>0</v>
      </c>
      <c r="M282" s="54">
        <v>0</v>
      </c>
      <c r="N282" s="54" t="s">
        <v>18</v>
      </c>
      <c r="O282" s="54">
        <v>0</v>
      </c>
      <c r="P282" s="12" t="s">
        <v>18</v>
      </c>
      <c r="Q282" s="12">
        <v>9.0909090910000003</v>
      </c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6" x14ac:dyDescent="0.2">
      <c r="A283" s="37" t="s">
        <v>34</v>
      </c>
      <c r="B283" s="10">
        <v>107</v>
      </c>
      <c r="C283" s="10">
        <v>1</v>
      </c>
      <c r="D283" s="10">
        <v>7</v>
      </c>
      <c r="E283" s="5" t="s">
        <v>24</v>
      </c>
      <c r="F283" s="5" t="s">
        <v>45</v>
      </c>
      <c r="G283" s="56" t="s">
        <v>128</v>
      </c>
      <c r="H283" s="53">
        <v>11.4594</v>
      </c>
      <c r="I283" s="11">
        <v>78.515768649999998</v>
      </c>
      <c r="J283" s="53">
        <v>84.92647058823529</v>
      </c>
      <c r="K283" s="54">
        <v>6.2</v>
      </c>
      <c r="L283" s="54">
        <v>1</v>
      </c>
      <c r="M283" s="54">
        <v>0</v>
      </c>
      <c r="N283" s="54" t="s">
        <v>18</v>
      </c>
      <c r="O283" s="54">
        <v>0</v>
      </c>
      <c r="P283" s="12" t="s">
        <v>18</v>
      </c>
      <c r="Q283" s="12">
        <v>17.647058820000002</v>
      </c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6" x14ac:dyDescent="0.2">
      <c r="A284" s="37" t="s">
        <v>34</v>
      </c>
      <c r="B284" s="10">
        <v>210</v>
      </c>
      <c r="C284" s="10">
        <v>2</v>
      </c>
      <c r="D284" s="10">
        <v>7</v>
      </c>
      <c r="E284" s="5" t="s">
        <v>24</v>
      </c>
      <c r="F284" s="5" t="s">
        <v>45</v>
      </c>
      <c r="G284" s="56" t="s">
        <v>128</v>
      </c>
      <c r="H284" s="53">
        <v>11.611699999999999</v>
      </c>
      <c r="I284" s="11">
        <v>86.199114834799985</v>
      </c>
      <c r="J284" s="53">
        <v>90.71637426900584</v>
      </c>
      <c r="K284" s="54">
        <v>9.3000000000000007</v>
      </c>
      <c r="L284" s="54">
        <v>0</v>
      </c>
      <c r="M284" s="54">
        <v>0</v>
      </c>
      <c r="N284" s="54" t="s">
        <v>18</v>
      </c>
      <c r="O284" s="54">
        <v>0</v>
      </c>
      <c r="P284" s="12" t="s">
        <v>18</v>
      </c>
      <c r="Q284" s="12">
        <v>12.5</v>
      </c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6" x14ac:dyDescent="0.2">
      <c r="A285" s="37" t="s">
        <v>34</v>
      </c>
      <c r="B285" s="10">
        <v>303</v>
      </c>
      <c r="C285" s="10">
        <v>3</v>
      </c>
      <c r="D285" s="10">
        <v>7</v>
      </c>
      <c r="E285" s="5" t="s">
        <v>24</v>
      </c>
      <c r="F285" s="5" t="s">
        <v>45</v>
      </c>
      <c r="G285" s="56" t="s">
        <v>128</v>
      </c>
      <c r="H285" s="53">
        <v>11.408899999999999</v>
      </c>
      <c r="I285" s="11">
        <v>77.821273468399994</v>
      </c>
      <c r="J285" s="53">
        <v>79.144385026737979</v>
      </c>
      <c r="K285" s="54">
        <v>8</v>
      </c>
      <c r="L285" s="54">
        <v>0</v>
      </c>
      <c r="M285" s="54">
        <v>0</v>
      </c>
      <c r="N285" s="54" t="s">
        <v>18</v>
      </c>
      <c r="O285" s="54">
        <v>0</v>
      </c>
      <c r="P285" s="12" t="s">
        <v>18</v>
      </c>
      <c r="Q285" s="12">
        <v>0</v>
      </c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6" x14ac:dyDescent="0.2">
      <c r="A286" s="37" t="s">
        <v>34</v>
      </c>
      <c r="B286" s="10">
        <v>419</v>
      </c>
      <c r="C286" s="10">
        <v>4</v>
      </c>
      <c r="D286" s="10">
        <v>7</v>
      </c>
      <c r="E286" s="5" t="s">
        <v>24</v>
      </c>
      <c r="F286" s="5" t="s">
        <v>45</v>
      </c>
      <c r="G286" s="56" t="s">
        <v>128</v>
      </c>
      <c r="H286" s="53">
        <v>11.587199999999999</v>
      </c>
      <c r="I286" s="11">
        <v>83.419407632000016</v>
      </c>
      <c r="J286" s="53">
        <v>76.88644688644689</v>
      </c>
      <c r="K286" s="54">
        <v>12</v>
      </c>
      <c r="L286" s="54">
        <v>0.2</v>
      </c>
      <c r="M286" s="54">
        <v>0</v>
      </c>
      <c r="N286" s="54" t="s">
        <v>18</v>
      </c>
      <c r="O286" s="54">
        <v>0</v>
      </c>
      <c r="P286" s="12" t="s">
        <v>18</v>
      </c>
      <c r="Q286" s="12">
        <v>6.451612903</v>
      </c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6" x14ac:dyDescent="0.2">
      <c r="A287" s="37" t="s">
        <v>34</v>
      </c>
      <c r="B287" s="10">
        <v>112</v>
      </c>
      <c r="C287" s="10">
        <v>1</v>
      </c>
      <c r="D287" s="10">
        <v>8</v>
      </c>
      <c r="E287" s="5" t="s">
        <v>162</v>
      </c>
      <c r="F287" s="5" t="s">
        <v>45</v>
      </c>
      <c r="G287" s="5">
        <v>8</v>
      </c>
      <c r="H287" s="53">
        <v>11.3796</v>
      </c>
      <c r="I287" s="11">
        <v>72.078740228000015</v>
      </c>
      <c r="J287" s="53">
        <v>88.3116883116883</v>
      </c>
      <c r="K287" s="54">
        <v>3.8</v>
      </c>
      <c r="L287" s="54">
        <v>0.3</v>
      </c>
      <c r="M287" s="54">
        <v>0</v>
      </c>
      <c r="N287" s="54" t="s">
        <v>18</v>
      </c>
      <c r="O287" s="54">
        <v>0</v>
      </c>
      <c r="P287" s="12" t="s">
        <v>18</v>
      </c>
      <c r="Q287" s="12">
        <v>0</v>
      </c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6" x14ac:dyDescent="0.2">
      <c r="A288" s="37" t="s">
        <v>34</v>
      </c>
      <c r="B288" s="10">
        <v>202</v>
      </c>
      <c r="C288" s="10">
        <v>2</v>
      </c>
      <c r="D288" s="10">
        <v>8</v>
      </c>
      <c r="E288" s="5" t="s">
        <v>162</v>
      </c>
      <c r="F288" s="5" t="s">
        <v>45</v>
      </c>
      <c r="G288" s="5">
        <v>8</v>
      </c>
      <c r="H288" s="53">
        <v>11.172499999999999</v>
      </c>
      <c r="I288" s="11">
        <v>82.278769139599987</v>
      </c>
      <c r="J288" s="53">
        <v>92.770562770562776</v>
      </c>
      <c r="K288" s="54">
        <v>2.5</v>
      </c>
      <c r="L288" s="54">
        <v>6.5</v>
      </c>
      <c r="M288" s="54">
        <v>0</v>
      </c>
      <c r="N288" s="54" t="s">
        <v>18</v>
      </c>
      <c r="O288" s="54">
        <v>0</v>
      </c>
      <c r="P288" s="12" t="s">
        <v>18</v>
      </c>
      <c r="Q288" s="12">
        <v>11.11111111</v>
      </c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6" x14ac:dyDescent="0.2">
      <c r="A289" s="37" t="s">
        <v>34</v>
      </c>
      <c r="B289" s="10">
        <v>305</v>
      </c>
      <c r="C289" s="10">
        <v>3</v>
      </c>
      <c r="D289" s="10">
        <v>8</v>
      </c>
      <c r="E289" s="5" t="s">
        <v>162</v>
      </c>
      <c r="F289" s="5" t="s">
        <v>45</v>
      </c>
      <c r="G289" s="5">
        <v>8</v>
      </c>
      <c r="H289" s="53">
        <v>11.4268</v>
      </c>
      <c r="I289" s="11">
        <v>78.051925556</v>
      </c>
      <c r="J289" s="53">
        <v>77.11397058823529</v>
      </c>
      <c r="K289" s="54">
        <v>2.2999999999999998</v>
      </c>
      <c r="L289" s="54">
        <v>0.2</v>
      </c>
      <c r="M289" s="54">
        <v>0</v>
      </c>
      <c r="N289" s="54" t="s">
        <v>18</v>
      </c>
      <c r="O289" s="54">
        <v>3.8888888888888888</v>
      </c>
      <c r="P289" s="12" t="s">
        <v>18</v>
      </c>
      <c r="Q289" s="12">
        <v>0</v>
      </c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6" x14ac:dyDescent="0.2">
      <c r="A290" s="37" t="s">
        <v>34</v>
      </c>
      <c r="B290" s="10">
        <v>408</v>
      </c>
      <c r="C290" s="10">
        <v>4</v>
      </c>
      <c r="D290" s="10">
        <v>8</v>
      </c>
      <c r="E290" s="5" t="s">
        <v>162</v>
      </c>
      <c r="F290" s="5" t="s">
        <v>45</v>
      </c>
      <c r="G290" s="5">
        <v>8</v>
      </c>
      <c r="H290" s="53">
        <v>11.5138</v>
      </c>
      <c r="I290" s="11">
        <v>82.651806476800004</v>
      </c>
      <c r="J290" s="53">
        <v>74.34210526315789</v>
      </c>
      <c r="K290" s="54">
        <v>7.2</v>
      </c>
      <c r="L290" s="54">
        <v>1</v>
      </c>
      <c r="M290" s="54">
        <v>0</v>
      </c>
      <c r="N290" s="54" t="s">
        <v>18</v>
      </c>
      <c r="O290" s="54">
        <v>0</v>
      </c>
      <c r="P290" s="12" t="s">
        <v>18</v>
      </c>
      <c r="Q290" s="12">
        <v>12</v>
      </c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6" x14ac:dyDescent="0.2">
      <c r="A291" s="37" t="s">
        <v>34</v>
      </c>
      <c r="B291" s="10">
        <v>115</v>
      </c>
      <c r="C291" s="10">
        <v>1</v>
      </c>
      <c r="D291" s="10">
        <v>9</v>
      </c>
      <c r="E291" s="5" t="s">
        <v>131</v>
      </c>
      <c r="F291" s="5" t="s">
        <v>45</v>
      </c>
      <c r="G291" s="5">
        <v>8</v>
      </c>
      <c r="H291" s="53">
        <v>11.5169</v>
      </c>
      <c r="I291" s="11">
        <v>80.876807963600001</v>
      </c>
      <c r="J291" s="53">
        <v>82.924836601307192</v>
      </c>
      <c r="K291" s="54">
        <v>3.3</v>
      </c>
      <c r="L291" s="54">
        <v>0.3</v>
      </c>
      <c r="M291" s="54">
        <v>0</v>
      </c>
      <c r="N291" s="54" t="s">
        <v>18</v>
      </c>
      <c r="O291" s="54">
        <v>0</v>
      </c>
      <c r="P291" s="12" t="s">
        <v>18</v>
      </c>
      <c r="Q291" s="12">
        <v>0</v>
      </c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6" x14ac:dyDescent="0.2">
      <c r="A292" s="37" t="s">
        <v>34</v>
      </c>
      <c r="B292" s="10">
        <v>211</v>
      </c>
      <c r="C292" s="10">
        <v>2</v>
      </c>
      <c r="D292" s="10">
        <v>9</v>
      </c>
      <c r="E292" s="5" t="s">
        <v>131</v>
      </c>
      <c r="F292" s="5" t="s">
        <v>45</v>
      </c>
      <c r="G292" s="5">
        <v>8</v>
      </c>
      <c r="H292" s="53">
        <v>11.288900000000002</v>
      </c>
      <c r="I292" s="11">
        <v>85.773640937599993</v>
      </c>
      <c r="J292" s="53">
        <v>84.484126984126988</v>
      </c>
      <c r="K292" s="54">
        <v>9.1</v>
      </c>
      <c r="L292" s="54">
        <v>0</v>
      </c>
      <c r="M292" s="54">
        <v>0</v>
      </c>
      <c r="N292" s="54" t="s">
        <v>18</v>
      </c>
      <c r="O292" s="54">
        <v>0</v>
      </c>
      <c r="P292" s="12" t="s">
        <v>18</v>
      </c>
      <c r="Q292" s="12">
        <v>3.703703704</v>
      </c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6" x14ac:dyDescent="0.2">
      <c r="A293" s="37" t="s">
        <v>34</v>
      </c>
      <c r="B293" s="10">
        <v>312</v>
      </c>
      <c r="C293" s="10">
        <v>3</v>
      </c>
      <c r="D293" s="10">
        <v>9</v>
      </c>
      <c r="E293" s="5" t="s">
        <v>131</v>
      </c>
      <c r="F293" s="5" t="s">
        <v>45</v>
      </c>
      <c r="G293" s="5">
        <v>8</v>
      </c>
      <c r="H293" s="53">
        <v>11.475100000000001</v>
      </c>
      <c r="I293" s="11">
        <v>85.8398482172</v>
      </c>
      <c r="J293" s="53">
        <v>75.675675675675677</v>
      </c>
      <c r="K293" s="54">
        <v>6</v>
      </c>
      <c r="L293" s="54">
        <v>0.3</v>
      </c>
      <c r="M293" s="54">
        <v>0</v>
      </c>
      <c r="N293" s="54" t="s">
        <v>18</v>
      </c>
      <c r="O293" s="54">
        <v>0</v>
      </c>
      <c r="P293" s="12" t="s">
        <v>18</v>
      </c>
      <c r="Q293" s="12">
        <v>7.692307692</v>
      </c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6" x14ac:dyDescent="0.2">
      <c r="A294" s="37" t="s">
        <v>34</v>
      </c>
      <c r="B294" s="10">
        <v>413</v>
      </c>
      <c r="C294" s="10">
        <v>4</v>
      </c>
      <c r="D294" s="10">
        <v>9</v>
      </c>
      <c r="E294" s="5" t="s">
        <v>131</v>
      </c>
      <c r="F294" s="5" t="s">
        <v>45</v>
      </c>
      <c r="G294" s="5">
        <v>8</v>
      </c>
      <c r="H294" s="53">
        <v>11.329400000000001</v>
      </c>
      <c r="I294" s="11">
        <v>82.281424605600009</v>
      </c>
      <c r="J294" s="53">
        <v>80.82437275985663</v>
      </c>
      <c r="K294" s="54">
        <v>3.2</v>
      </c>
      <c r="L294" s="54">
        <v>0.1</v>
      </c>
      <c r="M294" s="54">
        <v>0</v>
      </c>
      <c r="N294" s="54" t="s">
        <v>18</v>
      </c>
      <c r="O294" s="54">
        <v>0</v>
      </c>
      <c r="P294" s="12" t="s">
        <v>18</v>
      </c>
      <c r="Q294" s="12">
        <v>12</v>
      </c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6" x14ac:dyDescent="0.2">
      <c r="A295" s="37" t="s">
        <v>34</v>
      </c>
      <c r="B295" s="10">
        <v>111</v>
      </c>
      <c r="C295" s="10">
        <v>1</v>
      </c>
      <c r="D295" s="10">
        <v>10</v>
      </c>
      <c r="E295" s="5" t="s">
        <v>129</v>
      </c>
      <c r="F295" s="5" t="s">
        <v>45</v>
      </c>
      <c r="G295" s="5">
        <v>5</v>
      </c>
      <c r="H295" s="53">
        <v>11.3207</v>
      </c>
      <c r="I295" s="11">
        <v>74.100015365200008</v>
      </c>
      <c r="J295" s="53">
        <v>87.878787878787875</v>
      </c>
      <c r="K295" s="54">
        <v>3.3</v>
      </c>
      <c r="L295" s="54">
        <v>0</v>
      </c>
      <c r="M295" s="54">
        <v>0</v>
      </c>
      <c r="N295" s="54" t="s">
        <v>18</v>
      </c>
      <c r="O295" s="54">
        <v>0</v>
      </c>
      <c r="P295" s="12" t="s">
        <v>18</v>
      </c>
      <c r="Q295" s="12">
        <v>0</v>
      </c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6" x14ac:dyDescent="0.2">
      <c r="A296" s="37" t="s">
        <v>34</v>
      </c>
      <c r="B296" s="10">
        <v>208</v>
      </c>
      <c r="C296" s="10">
        <v>2</v>
      </c>
      <c r="D296" s="10">
        <v>10</v>
      </c>
      <c r="E296" s="5" t="s">
        <v>129</v>
      </c>
      <c r="F296" s="5" t="s">
        <v>45</v>
      </c>
      <c r="G296" s="5">
        <v>5</v>
      </c>
      <c r="H296" s="53">
        <v>12.214700000000001</v>
      </c>
      <c r="I296" s="11">
        <v>83.999432796400001</v>
      </c>
      <c r="J296" s="53">
        <v>94.444444444444443</v>
      </c>
      <c r="K296" s="54">
        <v>5.8</v>
      </c>
      <c r="L296" s="54">
        <v>0</v>
      </c>
      <c r="M296" s="54">
        <v>0</v>
      </c>
      <c r="N296" s="54" t="s">
        <v>18</v>
      </c>
      <c r="O296" s="54">
        <v>0</v>
      </c>
      <c r="P296" s="12" t="s">
        <v>18</v>
      </c>
      <c r="Q296" s="12">
        <v>26.92307692</v>
      </c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6" x14ac:dyDescent="0.2">
      <c r="A297" s="37" t="s">
        <v>34</v>
      </c>
      <c r="B297" s="10">
        <v>313</v>
      </c>
      <c r="C297" s="10">
        <v>3</v>
      </c>
      <c r="D297" s="10">
        <v>10</v>
      </c>
      <c r="E297" s="5" t="s">
        <v>129</v>
      </c>
      <c r="F297" s="5" t="s">
        <v>45</v>
      </c>
      <c r="G297" s="5">
        <v>5</v>
      </c>
      <c r="H297" s="53">
        <v>11.434900000000001</v>
      </c>
      <c r="I297" s="11">
        <v>80.754676177999997</v>
      </c>
      <c r="J297" s="53">
        <v>80.277777777777771</v>
      </c>
      <c r="K297" s="54">
        <v>5.2</v>
      </c>
      <c r="L297" s="54">
        <v>0</v>
      </c>
      <c r="M297" s="54">
        <v>0</v>
      </c>
      <c r="N297" s="54" t="s">
        <v>18</v>
      </c>
      <c r="O297" s="54">
        <v>0</v>
      </c>
      <c r="P297" s="12" t="s">
        <v>18</v>
      </c>
      <c r="Q297" s="12">
        <v>0</v>
      </c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6" x14ac:dyDescent="0.2">
      <c r="A298" s="37" t="s">
        <v>34</v>
      </c>
      <c r="B298" s="10">
        <v>416</v>
      </c>
      <c r="C298" s="10">
        <v>4</v>
      </c>
      <c r="D298" s="10">
        <v>10</v>
      </c>
      <c r="E298" s="5" t="s">
        <v>129</v>
      </c>
      <c r="F298" s="5" t="s">
        <v>45</v>
      </c>
      <c r="G298" s="5">
        <v>5</v>
      </c>
      <c r="H298" s="53">
        <v>11.5167</v>
      </c>
      <c r="I298" s="11">
        <v>75.216093664799985</v>
      </c>
      <c r="J298" s="53">
        <v>100</v>
      </c>
      <c r="K298" s="54">
        <v>3.2</v>
      </c>
      <c r="L298" s="54">
        <v>0.5</v>
      </c>
      <c r="M298" s="54">
        <v>0</v>
      </c>
      <c r="N298" s="54" t="s">
        <v>18</v>
      </c>
      <c r="O298" s="54">
        <v>0</v>
      </c>
      <c r="P298" s="12" t="s">
        <v>18</v>
      </c>
      <c r="Q298" s="12">
        <v>0</v>
      </c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6" x14ac:dyDescent="0.2">
      <c r="A299" s="37" t="s">
        <v>34</v>
      </c>
      <c r="B299" s="10">
        <v>113</v>
      </c>
      <c r="C299" s="10">
        <v>1</v>
      </c>
      <c r="D299" s="10">
        <v>11</v>
      </c>
      <c r="E299" s="5" t="s">
        <v>187</v>
      </c>
      <c r="F299" s="5" t="s">
        <v>45</v>
      </c>
      <c r="G299" s="5" t="s">
        <v>188</v>
      </c>
      <c r="H299" s="53">
        <v>11.335000000000001</v>
      </c>
      <c r="I299" s="11">
        <v>78.182147256399986</v>
      </c>
      <c r="J299" s="53">
        <v>80.06535947712419</v>
      </c>
      <c r="K299" s="54">
        <v>4.5</v>
      </c>
      <c r="L299" s="54">
        <v>0.4</v>
      </c>
      <c r="M299" s="54">
        <v>0</v>
      </c>
      <c r="N299" s="54" t="s">
        <v>18</v>
      </c>
      <c r="O299" s="54">
        <v>0</v>
      </c>
      <c r="P299" s="12" t="s">
        <v>18</v>
      </c>
      <c r="Q299" s="12">
        <v>0</v>
      </c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6" x14ac:dyDescent="0.2">
      <c r="A300" s="37" t="s">
        <v>34</v>
      </c>
      <c r="B300" s="10">
        <v>204</v>
      </c>
      <c r="C300" s="10">
        <v>2</v>
      </c>
      <c r="D300" s="10">
        <v>11</v>
      </c>
      <c r="E300" s="5" t="s">
        <v>187</v>
      </c>
      <c r="F300" s="5" t="s">
        <v>45</v>
      </c>
      <c r="G300" s="5" t="s">
        <v>188</v>
      </c>
      <c r="H300" s="53">
        <v>11.4285</v>
      </c>
      <c r="I300" s="11">
        <v>85.490840705600007</v>
      </c>
      <c r="J300" s="53">
        <v>77.119883040935662</v>
      </c>
      <c r="K300" s="54">
        <v>5.7</v>
      </c>
      <c r="L300" s="54">
        <v>0</v>
      </c>
      <c r="M300" s="54">
        <v>0</v>
      </c>
      <c r="N300" s="54" t="s">
        <v>18</v>
      </c>
      <c r="O300" s="54">
        <v>0</v>
      </c>
      <c r="P300" s="12" t="s">
        <v>18</v>
      </c>
      <c r="Q300" s="12">
        <v>12.5</v>
      </c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6" x14ac:dyDescent="0.2">
      <c r="A301" s="37" t="s">
        <v>34</v>
      </c>
      <c r="B301" s="10">
        <v>316</v>
      </c>
      <c r="C301" s="10">
        <v>3</v>
      </c>
      <c r="D301" s="10">
        <v>11</v>
      </c>
      <c r="E301" s="5" t="s">
        <v>187</v>
      </c>
      <c r="F301" s="5" t="s">
        <v>45</v>
      </c>
      <c r="G301" s="5" t="s">
        <v>188</v>
      </c>
      <c r="H301" s="53">
        <v>11.539400000000001</v>
      </c>
      <c r="I301" s="11">
        <v>80.954667252800007</v>
      </c>
      <c r="J301" s="53">
        <v>47.210526315789473</v>
      </c>
      <c r="K301" s="54">
        <v>3.6</v>
      </c>
      <c r="L301" s="54">
        <v>0.8</v>
      </c>
      <c r="M301" s="54">
        <v>0</v>
      </c>
      <c r="N301" s="54" t="s">
        <v>18</v>
      </c>
      <c r="O301" s="54">
        <v>0.33333333333333331</v>
      </c>
      <c r="P301" s="12" t="s">
        <v>18</v>
      </c>
      <c r="Q301" s="12">
        <v>0</v>
      </c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6" x14ac:dyDescent="0.2">
      <c r="A302" s="37" t="s">
        <v>34</v>
      </c>
      <c r="B302" s="10">
        <v>420</v>
      </c>
      <c r="C302" s="10">
        <v>4</v>
      </c>
      <c r="D302" s="10">
        <v>11</v>
      </c>
      <c r="E302" s="5" t="s">
        <v>187</v>
      </c>
      <c r="F302" s="5" t="s">
        <v>45</v>
      </c>
      <c r="G302" s="5" t="s">
        <v>188</v>
      </c>
      <c r="H302" s="11">
        <v>11.9026</v>
      </c>
      <c r="I302" s="11">
        <v>79.985148363999997</v>
      </c>
      <c r="J302" s="53">
        <v>80.06535947712419</v>
      </c>
      <c r="K302" s="54">
        <v>2.2999999999999998</v>
      </c>
      <c r="L302" s="54">
        <v>0</v>
      </c>
      <c r="M302" s="54">
        <v>0</v>
      </c>
      <c r="N302" s="54" t="s">
        <v>18</v>
      </c>
      <c r="O302" s="54">
        <v>0</v>
      </c>
      <c r="P302" s="12" t="s">
        <v>18</v>
      </c>
      <c r="Q302" s="12">
        <v>3.225806452</v>
      </c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6" x14ac:dyDescent="0.2">
      <c r="A303" s="37" t="s">
        <v>34</v>
      </c>
      <c r="B303" s="10">
        <v>120</v>
      </c>
      <c r="C303" s="10">
        <v>1</v>
      </c>
      <c r="D303" s="10">
        <v>12</v>
      </c>
      <c r="E303" s="5" t="s">
        <v>137</v>
      </c>
      <c r="F303" s="5" t="s">
        <v>45</v>
      </c>
      <c r="G303" s="5">
        <v>8.6</v>
      </c>
      <c r="H303" s="53">
        <v>11.7271</v>
      </c>
      <c r="I303" s="11">
        <v>70.224643143599991</v>
      </c>
      <c r="J303" s="53">
        <v>87.784090909090907</v>
      </c>
      <c r="K303" s="54">
        <v>2.1</v>
      </c>
      <c r="L303" s="54">
        <v>0</v>
      </c>
      <c r="M303" s="54">
        <v>0</v>
      </c>
      <c r="N303" s="54" t="s">
        <v>18</v>
      </c>
      <c r="O303" s="54">
        <v>13.333333333333334</v>
      </c>
      <c r="P303" s="12" t="s">
        <v>18</v>
      </c>
      <c r="Q303" s="12">
        <v>0</v>
      </c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6" x14ac:dyDescent="0.2">
      <c r="A304" s="37" t="s">
        <v>34</v>
      </c>
      <c r="B304" s="10">
        <v>214</v>
      </c>
      <c r="C304" s="10">
        <v>2</v>
      </c>
      <c r="D304" s="10">
        <v>12</v>
      </c>
      <c r="E304" s="5" t="s">
        <v>137</v>
      </c>
      <c r="F304" s="5" t="s">
        <v>45</v>
      </c>
      <c r="G304" s="5">
        <v>8.6</v>
      </c>
      <c r="H304" s="53">
        <v>11.832899999999999</v>
      </c>
      <c r="I304" s="11">
        <v>86.032442755599988</v>
      </c>
      <c r="J304" s="53">
        <v>77.551834130781501</v>
      </c>
      <c r="K304" s="54">
        <v>6.1</v>
      </c>
      <c r="L304" s="54">
        <v>0.2</v>
      </c>
      <c r="M304" s="54">
        <v>0</v>
      </c>
      <c r="N304" s="54" t="s">
        <v>18</v>
      </c>
      <c r="O304" s="54">
        <v>0</v>
      </c>
      <c r="P304" s="12" t="s">
        <v>18</v>
      </c>
      <c r="Q304" s="12">
        <v>15.78947368</v>
      </c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6" x14ac:dyDescent="0.2">
      <c r="A305" s="37" t="s">
        <v>34</v>
      </c>
      <c r="B305" s="10">
        <v>320</v>
      </c>
      <c r="C305" s="10">
        <v>3</v>
      </c>
      <c r="D305" s="10">
        <v>12</v>
      </c>
      <c r="E305" s="5" t="s">
        <v>137</v>
      </c>
      <c r="F305" s="5" t="s">
        <v>45</v>
      </c>
      <c r="G305" s="5">
        <v>8.6</v>
      </c>
      <c r="H305" s="53">
        <v>11.7644</v>
      </c>
      <c r="I305" s="11">
        <v>84.086701239199996</v>
      </c>
      <c r="J305" s="53">
        <v>75.336134453781511</v>
      </c>
      <c r="K305" s="54">
        <v>3.2</v>
      </c>
      <c r="L305" s="54">
        <v>0.3</v>
      </c>
      <c r="M305" s="54">
        <v>0</v>
      </c>
      <c r="N305" s="54" t="s">
        <v>18</v>
      </c>
      <c r="O305" s="54">
        <v>0</v>
      </c>
      <c r="P305" s="12" t="s">
        <v>18</v>
      </c>
      <c r="Q305" s="12">
        <v>4.1666666670000003</v>
      </c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6" x14ac:dyDescent="0.2">
      <c r="A306" s="37" t="s">
        <v>34</v>
      </c>
      <c r="B306" s="10">
        <v>412</v>
      </c>
      <c r="C306" s="10">
        <v>4</v>
      </c>
      <c r="D306" s="10">
        <v>12</v>
      </c>
      <c r="E306" s="5" t="s">
        <v>137</v>
      </c>
      <c r="F306" s="5" t="s">
        <v>45</v>
      </c>
      <c r="G306" s="5">
        <v>8.6</v>
      </c>
      <c r="H306" s="53">
        <v>11.4915</v>
      </c>
      <c r="I306" s="11">
        <v>81.343177392400008</v>
      </c>
      <c r="J306" s="53">
        <v>84.285714285714278</v>
      </c>
      <c r="K306" s="54">
        <v>6.7</v>
      </c>
      <c r="L306" s="54">
        <v>0.2</v>
      </c>
      <c r="M306" s="54">
        <v>0</v>
      </c>
      <c r="N306" s="54" t="s">
        <v>18</v>
      </c>
      <c r="O306" s="54">
        <v>0</v>
      </c>
      <c r="P306" s="12" t="s">
        <v>18</v>
      </c>
      <c r="Q306" s="12">
        <v>0</v>
      </c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6" x14ac:dyDescent="0.2">
      <c r="A307" s="37" t="s">
        <v>34</v>
      </c>
      <c r="B307" s="10">
        <v>110</v>
      </c>
      <c r="C307" s="10">
        <v>1</v>
      </c>
      <c r="D307" s="10">
        <v>13</v>
      </c>
      <c r="E307" s="5" t="s">
        <v>189</v>
      </c>
      <c r="F307" s="5" t="s">
        <v>45</v>
      </c>
      <c r="G307" s="5">
        <v>6</v>
      </c>
      <c r="H307" s="53">
        <v>11.418900000000001</v>
      </c>
      <c r="I307" s="11">
        <v>79.044479117999984</v>
      </c>
      <c r="J307" s="53">
        <v>79.411764705882348</v>
      </c>
      <c r="K307" s="54">
        <v>2.2999999999999998</v>
      </c>
      <c r="L307" s="54">
        <v>0</v>
      </c>
      <c r="M307" s="54">
        <v>0</v>
      </c>
      <c r="N307" s="54" t="s">
        <v>18</v>
      </c>
      <c r="O307" s="54">
        <v>0</v>
      </c>
      <c r="P307" s="12" t="s">
        <v>18</v>
      </c>
      <c r="Q307" s="12">
        <v>10.71428571</v>
      </c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6" x14ac:dyDescent="0.2">
      <c r="A308" s="37" t="s">
        <v>34</v>
      </c>
      <c r="B308" s="10">
        <v>215</v>
      </c>
      <c r="C308" s="10">
        <v>2</v>
      </c>
      <c r="D308" s="10">
        <v>13</v>
      </c>
      <c r="E308" s="5" t="s">
        <v>189</v>
      </c>
      <c r="F308" s="5" t="s">
        <v>45</v>
      </c>
      <c r="G308" s="5">
        <v>6</v>
      </c>
      <c r="H308" s="53">
        <v>11.472299999999999</v>
      </c>
      <c r="I308" s="11">
        <v>89.684054904400014</v>
      </c>
      <c r="J308" s="53">
        <v>76.944444444444443</v>
      </c>
      <c r="K308" s="54">
        <v>3.4</v>
      </c>
      <c r="L308" s="54">
        <v>0</v>
      </c>
      <c r="M308" s="54">
        <v>0</v>
      </c>
      <c r="N308" s="54" t="s">
        <v>18</v>
      </c>
      <c r="O308" s="54">
        <v>0</v>
      </c>
      <c r="P308" s="12" t="s">
        <v>18</v>
      </c>
      <c r="Q308" s="12">
        <v>7.1428571429999996</v>
      </c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6" x14ac:dyDescent="0.2">
      <c r="A309" s="37" t="s">
        <v>34</v>
      </c>
      <c r="B309" s="10">
        <v>311</v>
      </c>
      <c r="C309" s="10">
        <v>3</v>
      </c>
      <c r="D309" s="10">
        <v>13</v>
      </c>
      <c r="E309" s="5" t="s">
        <v>189</v>
      </c>
      <c r="F309" s="5" t="s">
        <v>45</v>
      </c>
      <c r="G309" s="5">
        <v>6</v>
      </c>
      <c r="H309" s="53">
        <v>11.235200000000001</v>
      </c>
      <c r="I309" s="11">
        <v>81.578728286000015</v>
      </c>
      <c r="J309" s="53">
        <v>72.857142857142861</v>
      </c>
      <c r="K309" s="54">
        <v>6.3</v>
      </c>
      <c r="L309" s="54">
        <v>0</v>
      </c>
      <c r="M309" s="54">
        <v>0</v>
      </c>
      <c r="N309" s="54" t="s">
        <v>18</v>
      </c>
      <c r="O309" s="54">
        <v>0</v>
      </c>
      <c r="P309" s="12" t="s">
        <v>18</v>
      </c>
      <c r="Q309" s="12">
        <v>6.451612903</v>
      </c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6" x14ac:dyDescent="0.2">
      <c r="A310" s="37" t="s">
        <v>34</v>
      </c>
      <c r="B310" s="10">
        <v>411</v>
      </c>
      <c r="C310" s="10">
        <v>4</v>
      </c>
      <c r="D310" s="10">
        <v>13</v>
      </c>
      <c r="E310" s="5" t="s">
        <v>189</v>
      </c>
      <c r="F310" s="5" t="s">
        <v>45</v>
      </c>
      <c r="G310" s="5">
        <v>6</v>
      </c>
      <c r="H310" s="53">
        <v>11.2697</v>
      </c>
      <c r="I310" s="11">
        <v>80.214230984799997</v>
      </c>
      <c r="J310" s="53">
        <v>82.924836601307192</v>
      </c>
      <c r="K310" s="54">
        <v>6.8</v>
      </c>
      <c r="L310" s="54">
        <v>0.2</v>
      </c>
      <c r="M310" s="54">
        <v>0</v>
      </c>
      <c r="N310" s="54" t="s">
        <v>18</v>
      </c>
      <c r="O310" s="54">
        <v>0</v>
      </c>
      <c r="P310" s="12" t="s">
        <v>18</v>
      </c>
      <c r="Q310" s="12">
        <v>0</v>
      </c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6" x14ac:dyDescent="0.2">
      <c r="A311" s="37" t="s">
        <v>34</v>
      </c>
      <c r="B311" s="10">
        <v>109</v>
      </c>
      <c r="C311" s="10">
        <v>1</v>
      </c>
      <c r="D311" s="10">
        <v>14</v>
      </c>
      <c r="E311" s="5" t="s">
        <v>132</v>
      </c>
      <c r="F311" s="5" t="s">
        <v>45</v>
      </c>
      <c r="G311" s="5">
        <v>5</v>
      </c>
      <c r="H311" s="53">
        <v>11.422799999999999</v>
      </c>
      <c r="I311" s="11">
        <v>71.058055230800008</v>
      </c>
      <c r="J311" s="53">
        <v>86.549707602339168</v>
      </c>
      <c r="K311" s="54">
        <v>5.0999999999999996</v>
      </c>
      <c r="L311" s="54">
        <v>0.5</v>
      </c>
      <c r="M311" s="54">
        <v>0</v>
      </c>
      <c r="N311" s="54" t="s">
        <v>18</v>
      </c>
      <c r="O311" s="54">
        <v>7.7777777777777777</v>
      </c>
      <c r="P311" s="12" t="s">
        <v>18</v>
      </c>
      <c r="Q311" s="12">
        <v>0</v>
      </c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6" x14ac:dyDescent="0.2">
      <c r="A312" s="37" t="s">
        <v>34</v>
      </c>
      <c r="B312" s="10">
        <v>216</v>
      </c>
      <c r="C312" s="10">
        <v>2</v>
      </c>
      <c r="D312" s="10">
        <v>14</v>
      </c>
      <c r="E312" s="5" t="s">
        <v>132</v>
      </c>
      <c r="F312" s="5" t="s">
        <v>45</v>
      </c>
      <c r="G312" s="5">
        <v>5</v>
      </c>
      <c r="H312" s="53">
        <v>11.5321</v>
      </c>
      <c r="I312" s="11">
        <v>81.502730702799994</v>
      </c>
      <c r="J312" s="53">
        <v>81.081081081081081</v>
      </c>
      <c r="K312" s="54">
        <v>11.3</v>
      </c>
      <c r="L312" s="54">
        <v>0.5</v>
      </c>
      <c r="M312" s="54">
        <v>0</v>
      </c>
      <c r="N312" s="54" t="s">
        <v>18</v>
      </c>
      <c r="O312" s="54">
        <v>0</v>
      </c>
      <c r="P312" s="12" t="s">
        <v>18</v>
      </c>
      <c r="Q312" s="12">
        <v>17.85714286</v>
      </c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6" x14ac:dyDescent="0.2">
      <c r="A313" s="37" t="s">
        <v>34</v>
      </c>
      <c r="B313" s="10">
        <v>304</v>
      </c>
      <c r="C313" s="10">
        <v>3</v>
      </c>
      <c r="D313" s="10">
        <v>14</v>
      </c>
      <c r="E313" s="5" t="s">
        <v>132</v>
      </c>
      <c r="F313" s="5" t="s">
        <v>45</v>
      </c>
      <c r="G313" s="5">
        <v>5</v>
      </c>
      <c r="H313" s="53">
        <v>11.392300000000001</v>
      </c>
      <c r="I313" s="11">
        <v>74.63171951839999</v>
      </c>
      <c r="J313" s="53">
        <v>81.041666666666657</v>
      </c>
      <c r="K313" s="54">
        <v>8.5</v>
      </c>
      <c r="L313" s="54">
        <v>0.1</v>
      </c>
      <c r="M313" s="54">
        <v>0</v>
      </c>
      <c r="N313" s="54" t="s">
        <v>18</v>
      </c>
      <c r="O313" s="54">
        <v>17.777777777777779</v>
      </c>
      <c r="P313" s="12" t="s">
        <v>18</v>
      </c>
      <c r="Q313" s="12">
        <v>11.11111111</v>
      </c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6" x14ac:dyDescent="0.2">
      <c r="A314" s="37" t="s">
        <v>34</v>
      </c>
      <c r="B314" s="10">
        <v>404</v>
      </c>
      <c r="C314" s="10">
        <v>4</v>
      </c>
      <c r="D314" s="10">
        <v>14</v>
      </c>
      <c r="E314" s="5" t="s">
        <v>132</v>
      </c>
      <c r="F314" s="5" t="s">
        <v>45</v>
      </c>
      <c r="G314" s="5">
        <v>5</v>
      </c>
      <c r="H314" s="53">
        <v>11.278699999999999</v>
      </c>
      <c r="I314" s="11">
        <v>75.023547090800008</v>
      </c>
      <c r="J314" s="53">
        <v>89.002932551319645</v>
      </c>
      <c r="K314" s="54">
        <v>2.9</v>
      </c>
      <c r="L314" s="54">
        <v>0.3</v>
      </c>
      <c r="M314" s="54">
        <v>0</v>
      </c>
      <c r="N314" s="54" t="s">
        <v>18</v>
      </c>
      <c r="O314" s="54">
        <v>0</v>
      </c>
      <c r="P314" s="12" t="s">
        <v>18</v>
      </c>
      <c r="Q314" s="12">
        <v>11.11111111</v>
      </c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6" x14ac:dyDescent="0.2">
      <c r="A315" s="37" t="s">
        <v>34</v>
      </c>
      <c r="B315" s="10">
        <v>101</v>
      </c>
      <c r="C315" s="10">
        <v>1</v>
      </c>
      <c r="D315" s="10">
        <v>15</v>
      </c>
      <c r="E315" s="5" t="s">
        <v>129</v>
      </c>
      <c r="F315" s="5" t="s">
        <v>43</v>
      </c>
      <c r="G315" s="5">
        <v>5</v>
      </c>
      <c r="H315" s="11">
        <v>11.160600000000001</v>
      </c>
      <c r="I315" s="11">
        <v>74.382064078160909</v>
      </c>
      <c r="J315" s="53">
        <v>75.919117647058826</v>
      </c>
      <c r="K315" s="54">
        <v>3</v>
      </c>
      <c r="L315" s="54">
        <v>1.2</v>
      </c>
      <c r="M315" s="54">
        <v>0</v>
      </c>
      <c r="N315" s="54" t="s">
        <v>18</v>
      </c>
      <c r="O315" s="54">
        <v>0</v>
      </c>
      <c r="P315" s="12" t="s">
        <v>18</v>
      </c>
      <c r="Q315" s="12">
        <v>0</v>
      </c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6" x14ac:dyDescent="0.2">
      <c r="A316" s="37" t="s">
        <v>34</v>
      </c>
      <c r="B316" s="10">
        <v>206</v>
      </c>
      <c r="C316" s="10">
        <v>2</v>
      </c>
      <c r="D316" s="10">
        <v>15</v>
      </c>
      <c r="E316" s="5" t="s">
        <v>129</v>
      </c>
      <c r="F316" s="5" t="s">
        <v>43</v>
      </c>
      <c r="G316" s="5">
        <v>5</v>
      </c>
      <c r="H316" s="53">
        <v>11.9876</v>
      </c>
      <c r="I316" s="11">
        <v>81.083092683999993</v>
      </c>
      <c r="J316" s="53">
        <v>93.75</v>
      </c>
      <c r="K316" s="54">
        <v>6.5</v>
      </c>
      <c r="L316" s="54">
        <v>0.5</v>
      </c>
      <c r="M316" s="54">
        <v>0</v>
      </c>
      <c r="N316" s="54" t="s">
        <v>18</v>
      </c>
      <c r="O316" s="54">
        <v>0</v>
      </c>
      <c r="P316" s="12" t="s">
        <v>18</v>
      </c>
      <c r="Q316" s="12">
        <v>10.71428571</v>
      </c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6" x14ac:dyDescent="0.2">
      <c r="A317" s="37" t="s">
        <v>34</v>
      </c>
      <c r="B317" s="10">
        <v>308</v>
      </c>
      <c r="C317" s="10">
        <v>3</v>
      </c>
      <c r="D317" s="10">
        <v>15</v>
      </c>
      <c r="E317" s="5" t="s">
        <v>129</v>
      </c>
      <c r="F317" s="5" t="s">
        <v>43</v>
      </c>
      <c r="G317" s="5">
        <v>5</v>
      </c>
      <c r="H317" s="53">
        <v>11.472</v>
      </c>
      <c r="I317" s="11">
        <v>82.296849879199996</v>
      </c>
      <c r="J317" s="53">
        <v>83.421052631578959</v>
      </c>
      <c r="K317" s="54">
        <v>7.8</v>
      </c>
      <c r="L317" s="54">
        <v>0.1</v>
      </c>
      <c r="M317" s="54">
        <v>0</v>
      </c>
      <c r="N317" s="54" t="s">
        <v>18</v>
      </c>
      <c r="O317" s="54">
        <v>0</v>
      </c>
      <c r="P317" s="12" t="s">
        <v>18</v>
      </c>
      <c r="Q317" s="12">
        <v>0</v>
      </c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6" x14ac:dyDescent="0.2">
      <c r="A318" s="37" t="s">
        <v>34</v>
      </c>
      <c r="B318" s="10">
        <v>414</v>
      </c>
      <c r="C318" s="10">
        <v>4</v>
      </c>
      <c r="D318" s="10">
        <v>15</v>
      </c>
      <c r="E318" s="5" t="s">
        <v>129</v>
      </c>
      <c r="F318" s="5" t="s">
        <v>43</v>
      </c>
      <c r="G318" s="5">
        <v>5</v>
      </c>
      <c r="H318" s="53">
        <v>11.420300000000001</v>
      </c>
      <c r="I318" s="11">
        <v>83.576881436400001</v>
      </c>
      <c r="J318" s="53">
        <v>83.333333333333329</v>
      </c>
      <c r="K318" s="54">
        <v>3.3</v>
      </c>
      <c r="L318" s="54">
        <v>1.8</v>
      </c>
      <c r="M318" s="54">
        <v>0</v>
      </c>
      <c r="N318" s="54" t="s">
        <v>18</v>
      </c>
      <c r="O318" s="54">
        <v>0</v>
      </c>
      <c r="P318" s="12" t="s">
        <v>18</v>
      </c>
      <c r="Q318" s="12">
        <v>0</v>
      </c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6" x14ac:dyDescent="0.2">
      <c r="A319" s="37" t="s">
        <v>34</v>
      </c>
      <c r="B319" s="10">
        <v>116</v>
      </c>
      <c r="C319" s="10">
        <v>1</v>
      </c>
      <c r="D319" s="10">
        <v>16</v>
      </c>
      <c r="E319" s="5" t="s">
        <v>190</v>
      </c>
      <c r="F319" s="5" t="s">
        <v>191</v>
      </c>
      <c r="G319" s="5" t="s">
        <v>192</v>
      </c>
      <c r="H319" s="53">
        <v>11.657499999999999</v>
      </c>
      <c r="I319" s="11">
        <v>78.979007324799994</v>
      </c>
      <c r="J319" s="53">
        <v>75.300300300300293</v>
      </c>
      <c r="K319" s="54">
        <v>2.2999999999999998</v>
      </c>
      <c r="L319" s="54">
        <v>0.1</v>
      </c>
      <c r="M319" s="54">
        <v>0</v>
      </c>
      <c r="N319" s="54" t="s">
        <v>18</v>
      </c>
      <c r="O319" s="54">
        <v>0</v>
      </c>
      <c r="P319" s="12" t="s">
        <v>18</v>
      </c>
      <c r="Q319" s="12">
        <v>0</v>
      </c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6" x14ac:dyDescent="0.2">
      <c r="A320" s="37" t="s">
        <v>34</v>
      </c>
      <c r="B320" s="10">
        <v>205</v>
      </c>
      <c r="C320" s="10">
        <v>2</v>
      </c>
      <c r="D320" s="10">
        <v>16</v>
      </c>
      <c r="E320" s="5" t="s">
        <v>190</v>
      </c>
      <c r="F320" s="5" t="s">
        <v>191</v>
      </c>
      <c r="G320" s="5" t="s">
        <v>192</v>
      </c>
      <c r="H320" s="53">
        <v>11.205</v>
      </c>
      <c r="I320" s="11">
        <v>88.374091286799995</v>
      </c>
      <c r="J320" s="53">
        <v>88.888888888888886</v>
      </c>
      <c r="K320" s="54">
        <v>8</v>
      </c>
      <c r="L320" s="54">
        <v>0.4</v>
      </c>
      <c r="M320" s="54">
        <v>0</v>
      </c>
      <c r="N320" s="54" t="s">
        <v>18</v>
      </c>
      <c r="O320" s="54">
        <v>0</v>
      </c>
      <c r="P320" s="12" t="s">
        <v>18</v>
      </c>
      <c r="Q320" s="12">
        <v>0</v>
      </c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6" x14ac:dyDescent="0.2">
      <c r="A321" s="37" t="s">
        <v>34</v>
      </c>
      <c r="B321" s="10">
        <v>309</v>
      </c>
      <c r="C321" s="10">
        <v>3</v>
      </c>
      <c r="D321" s="10">
        <v>16</v>
      </c>
      <c r="E321" s="5" t="s">
        <v>190</v>
      </c>
      <c r="F321" s="5" t="s">
        <v>191</v>
      </c>
      <c r="G321" s="5" t="s">
        <v>192</v>
      </c>
      <c r="H321" s="53">
        <v>11.436400000000001</v>
      </c>
      <c r="I321" s="11">
        <v>84.645627778800005</v>
      </c>
      <c r="J321" s="53">
        <v>79.513888888888886</v>
      </c>
      <c r="K321" s="54">
        <v>8.6999999999999993</v>
      </c>
      <c r="L321" s="54">
        <v>0</v>
      </c>
      <c r="M321" s="54">
        <v>0</v>
      </c>
      <c r="N321" s="54" t="s">
        <v>18</v>
      </c>
      <c r="O321" s="54">
        <v>0</v>
      </c>
      <c r="P321" s="12" t="s">
        <v>18</v>
      </c>
      <c r="Q321" s="12">
        <v>0</v>
      </c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6" x14ac:dyDescent="0.2">
      <c r="A322" s="37" t="s">
        <v>34</v>
      </c>
      <c r="B322" s="10">
        <v>410</v>
      </c>
      <c r="C322" s="10">
        <v>4</v>
      </c>
      <c r="D322" s="10">
        <v>16</v>
      </c>
      <c r="E322" s="5" t="s">
        <v>190</v>
      </c>
      <c r="F322" s="5" t="s">
        <v>191</v>
      </c>
      <c r="G322" s="5" t="s">
        <v>192</v>
      </c>
      <c r="H322" s="53">
        <v>11.5199</v>
      </c>
      <c r="I322" s="11">
        <v>80.283384904799988</v>
      </c>
      <c r="J322" s="53">
        <v>75</v>
      </c>
      <c r="K322" s="54">
        <v>5</v>
      </c>
      <c r="L322" s="54">
        <v>0</v>
      </c>
      <c r="M322" s="54">
        <v>0</v>
      </c>
      <c r="N322" s="54" t="s">
        <v>18</v>
      </c>
      <c r="O322" s="54">
        <v>0</v>
      </c>
      <c r="P322" s="12" t="s">
        <v>18</v>
      </c>
      <c r="Q322" s="12">
        <v>12</v>
      </c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6" x14ac:dyDescent="0.2">
      <c r="A323" s="37" t="s">
        <v>33</v>
      </c>
      <c r="B323" s="10">
        <v>118</v>
      </c>
      <c r="C323" s="10">
        <v>1</v>
      </c>
      <c r="D323" s="10">
        <v>1</v>
      </c>
      <c r="E323" s="5" t="s">
        <v>99</v>
      </c>
      <c r="F323" s="5" t="s">
        <v>29</v>
      </c>
      <c r="G323" s="5" t="s">
        <v>29</v>
      </c>
      <c r="H323" s="11">
        <v>13.0403</v>
      </c>
      <c r="I323" s="11">
        <v>70.119033933198111</v>
      </c>
      <c r="J323" s="53">
        <v>65</v>
      </c>
      <c r="K323" s="54">
        <v>0.3</v>
      </c>
      <c r="L323" s="54">
        <v>0.1</v>
      </c>
      <c r="M323" s="54">
        <v>0.2</v>
      </c>
      <c r="N323" s="54" t="s">
        <v>18</v>
      </c>
      <c r="O323" s="54" t="s">
        <v>18</v>
      </c>
      <c r="P323" s="54">
        <v>61.669829222011387</v>
      </c>
      <c r="Q323" s="12">
        <v>26.829268290000002</v>
      </c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6" x14ac:dyDescent="0.2">
      <c r="A324" s="37" t="s">
        <v>33</v>
      </c>
      <c r="B324" s="10">
        <v>209</v>
      </c>
      <c r="C324" s="10">
        <v>2</v>
      </c>
      <c r="D324" s="10">
        <v>1</v>
      </c>
      <c r="E324" s="5" t="s">
        <v>99</v>
      </c>
      <c r="F324" s="5" t="s">
        <v>29</v>
      </c>
      <c r="G324" s="5" t="s">
        <v>29</v>
      </c>
      <c r="H324" s="11">
        <v>12.5251</v>
      </c>
      <c r="I324" s="11">
        <v>75.343627729006101</v>
      </c>
      <c r="J324" s="53">
        <v>63</v>
      </c>
      <c r="K324" s="54">
        <v>0.4</v>
      </c>
      <c r="L324" s="54">
        <v>0</v>
      </c>
      <c r="M324" s="54">
        <v>0.2</v>
      </c>
      <c r="N324" s="54" t="s">
        <v>18</v>
      </c>
      <c r="O324" s="54" t="s">
        <v>18</v>
      </c>
      <c r="P324" s="54">
        <v>52.706552706552699</v>
      </c>
      <c r="Q324" s="12">
        <v>11.11111111</v>
      </c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6" x14ac:dyDescent="0.2">
      <c r="A325" s="37" t="s">
        <v>33</v>
      </c>
      <c r="B325" s="10">
        <v>315</v>
      </c>
      <c r="C325" s="10">
        <v>3</v>
      </c>
      <c r="D325" s="10">
        <v>1</v>
      </c>
      <c r="E325" s="5" t="s">
        <v>99</v>
      </c>
      <c r="F325" s="5" t="s">
        <v>29</v>
      </c>
      <c r="G325" s="5" t="s">
        <v>29</v>
      </c>
      <c r="H325" s="11">
        <v>12.7926</v>
      </c>
      <c r="I325" s="11">
        <v>71.745687182150107</v>
      </c>
      <c r="J325" s="53">
        <v>52</v>
      </c>
      <c r="K325" s="54">
        <v>0.1</v>
      </c>
      <c r="L325" s="54">
        <v>0.1</v>
      </c>
      <c r="M325" s="54">
        <v>0</v>
      </c>
      <c r="N325" s="54" t="s">
        <v>18</v>
      </c>
      <c r="O325" s="54" t="s">
        <v>18</v>
      </c>
      <c r="P325" s="54">
        <v>52.857142857142861</v>
      </c>
      <c r="Q325" s="12">
        <v>10.52631579</v>
      </c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6" x14ac:dyDescent="0.2">
      <c r="A326" s="37" t="s">
        <v>33</v>
      </c>
      <c r="B326" s="10">
        <v>407</v>
      </c>
      <c r="C326" s="10">
        <v>4</v>
      </c>
      <c r="D326" s="10">
        <v>1</v>
      </c>
      <c r="E326" s="5" t="s">
        <v>99</v>
      </c>
      <c r="F326" s="5" t="s">
        <v>29</v>
      </c>
      <c r="G326" s="5" t="s">
        <v>29</v>
      </c>
      <c r="H326" s="11">
        <v>12.575499999999998</v>
      </c>
      <c r="I326" s="11">
        <v>77.531758742393521</v>
      </c>
      <c r="J326" s="53">
        <v>63.655462184873954</v>
      </c>
      <c r="K326" s="54">
        <v>0.3</v>
      </c>
      <c r="L326" s="54">
        <v>0</v>
      </c>
      <c r="M326" s="54">
        <v>0.4</v>
      </c>
      <c r="N326" s="54" t="s">
        <v>18</v>
      </c>
      <c r="O326" s="54" t="s">
        <v>18</v>
      </c>
      <c r="P326" s="54">
        <v>28.276353276353277</v>
      </c>
      <c r="Q326" s="12">
        <v>21.428571430000002</v>
      </c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7" x14ac:dyDescent="0.2">
      <c r="A327" s="37" t="s">
        <v>33</v>
      </c>
      <c r="B327" s="10">
        <v>105</v>
      </c>
      <c r="C327" s="10">
        <v>1</v>
      </c>
      <c r="D327" s="10">
        <v>2</v>
      </c>
      <c r="E327" s="55" t="s">
        <v>133</v>
      </c>
      <c r="F327" s="5" t="s">
        <v>45</v>
      </c>
      <c r="G327" s="5">
        <v>6</v>
      </c>
      <c r="H327" s="11">
        <v>12.436500000000001</v>
      </c>
      <c r="I327" s="11">
        <v>87.340417330628796</v>
      </c>
      <c r="J327" s="53">
        <v>54</v>
      </c>
      <c r="K327" s="54">
        <v>0.4</v>
      </c>
      <c r="L327" s="54">
        <v>0</v>
      </c>
      <c r="M327" s="54">
        <v>0.5</v>
      </c>
      <c r="N327" s="54" t="s">
        <v>18</v>
      </c>
      <c r="O327" s="54" t="s">
        <v>18</v>
      </c>
      <c r="P327" s="54">
        <v>59.254807692307693</v>
      </c>
      <c r="Q327" s="12">
        <v>13.043478260000001</v>
      </c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7" x14ac:dyDescent="0.2">
      <c r="A328" s="37" t="s">
        <v>33</v>
      </c>
      <c r="B328" s="10">
        <v>219</v>
      </c>
      <c r="C328" s="10">
        <v>2</v>
      </c>
      <c r="D328" s="10">
        <v>2</v>
      </c>
      <c r="E328" s="55" t="s">
        <v>133</v>
      </c>
      <c r="F328" s="5" t="s">
        <v>45</v>
      </c>
      <c r="G328" s="5">
        <v>6</v>
      </c>
      <c r="H328" s="11">
        <v>12.6433</v>
      </c>
      <c r="I328" s="11">
        <v>77.128583011764704</v>
      </c>
      <c r="J328" s="53">
        <v>53</v>
      </c>
      <c r="K328" s="54">
        <v>0.7</v>
      </c>
      <c r="L328" s="54">
        <v>0</v>
      </c>
      <c r="M328" s="54">
        <v>0.3</v>
      </c>
      <c r="N328" s="54" t="s">
        <v>18</v>
      </c>
      <c r="O328" s="54" t="s">
        <v>18</v>
      </c>
      <c r="P328" s="54">
        <v>51.666666666666671</v>
      </c>
      <c r="Q328" s="12">
        <v>0</v>
      </c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7" x14ac:dyDescent="0.2">
      <c r="A329" s="37" t="s">
        <v>33</v>
      </c>
      <c r="B329" s="10">
        <v>318</v>
      </c>
      <c r="C329" s="10">
        <v>3</v>
      </c>
      <c r="D329" s="10">
        <v>2</v>
      </c>
      <c r="E329" s="55" t="s">
        <v>133</v>
      </c>
      <c r="F329" s="5" t="s">
        <v>45</v>
      </c>
      <c r="G329" s="5">
        <v>6</v>
      </c>
      <c r="H329" s="11">
        <v>13.1006</v>
      </c>
      <c r="I329" s="11">
        <v>75.018565736849226</v>
      </c>
      <c r="J329" s="53">
        <v>44.117647058823522</v>
      </c>
      <c r="K329" s="54">
        <v>0.5</v>
      </c>
      <c r="L329" s="54">
        <v>0</v>
      </c>
      <c r="M329" s="54">
        <v>0</v>
      </c>
      <c r="N329" s="54" t="s">
        <v>18</v>
      </c>
      <c r="O329" s="54" t="s">
        <v>18</v>
      </c>
      <c r="P329" s="54">
        <v>48.214285714285715</v>
      </c>
      <c r="Q329" s="12">
        <v>10</v>
      </c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7" x14ac:dyDescent="0.2">
      <c r="A330" s="37" t="s">
        <v>33</v>
      </c>
      <c r="B330" s="10">
        <v>405</v>
      </c>
      <c r="C330" s="10">
        <v>4</v>
      </c>
      <c r="D330" s="10">
        <v>2</v>
      </c>
      <c r="E330" s="55" t="s">
        <v>133</v>
      </c>
      <c r="F330" s="5" t="s">
        <v>45</v>
      </c>
      <c r="G330" s="5">
        <v>6</v>
      </c>
      <c r="H330" s="11">
        <v>12.77</v>
      </c>
      <c r="I330" s="11">
        <v>71.650096822177161</v>
      </c>
      <c r="J330" s="53">
        <v>49.325396825396822</v>
      </c>
      <c r="K330" s="54">
        <v>0.2</v>
      </c>
      <c r="L330" s="54">
        <v>0</v>
      </c>
      <c r="M330" s="54">
        <v>0</v>
      </c>
      <c r="N330" s="54" t="s">
        <v>18</v>
      </c>
      <c r="O330" s="54" t="s">
        <v>18</v>
      </c>
      <c r="P330" s="54">
        <v>41.582491582491585</v>
      </c>
      <c r="Q330" s="12">
        <v>16.27906977</v>
      </c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7" x14ac:dyDescent="0.2">
      <c r="A331" s="37" t="s">
        <v>33</v>
      </c>
      <c r="B331" s="10">
        <v>102</v>
      </c>
      <c r="C331" s="10">
        <v>1</v>
      </c>
      <c r="D331" s="10">
        <v>3</v>
      </c>
      <c r="E331" s="55" t="s">
        <v>133</v>
      </c>
      <c r="F331" s="5" t="s">
        <v>45</v>
      </c>
      <c r="G331" s="5">
        <v>9</v>
      </c>
      <c r="H331" s="11">
        <v>12.572799999999999</v>
      </c>
      <c r="I331" s="11">
        <v>82.970127058823536</v>
      </c>
      <c r="J331" s="53">
        <v>54</v>
      </c>
      <c r="K331" s="54">
        <v>0</v>
      </c>
      <c r="L331" s="54">
        <v>0.1</v>
      </c>
      <c r="M331" s="54">
        <v>0.1</v>
      </c>
      <c r="N331" s="54" t="s">
        <v>18</v>
      </c>
      <c r="O331" s="54" t="s">
        <v>18</v>
      </c>
      <c r="P331" s="54">
        <v>54.166666666666664</v>
      </c>
      <c r="Q331" s="12">
        <v>11.9047619</v>
      </c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7" x14ac:dyDescent="0.2">
      <c r="A332" s="37" t="s">
        <v>33</v>
      </c>
      <c r="B332" s="10">
        <v>218</v>
      </c>
      <c r="C332" s="10">
        <v>2</v>
      </c>
      <c r="D332" s="10">
        <v>3</v>
      </c>
      <c r="E332" s="55" t="s">
        <v>133</v>
      </c>
      <c r="F332" s="5" t="s">
        <v>45</v>
      </c>
      <c r="G332" s="5">
        <v>9</v>
      </c>
      <c r="H332" s="11">
        <v>12.626000000000001</v>
      </c>
      <c r="I332" s="11">
        <v>76.00013828803246</v>
      </c>
      <c r="J332" s="53">
        <v>53.378378378378379</v>
      </c>
      <c r="K332" s="54">
        <v>0.5</v>
      </c>
      <c r="L332" s="54">
        <v>0</v>
      </c>
      <c r="M332" s="54">
        <v>0.3</v>
      </c>
      <c r="N332" s="54" t="s">
        <v>18</v>
      </c>
      <c r="O332" s="54" t="s">
        <v>18</v>
      </c>
      <c r="P332" s="54">
        <v>54.102564102564102</v>
      </c>
      <c r="Q332" s="12">
        <v>15</v>
      </c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7" x14ac:dyDescent="0.2">
      <c r="A333" s="37" t="s">
        <v>33</v>
      </c>
      <c r="B333" s="10">
        <v>306</v>
      </c>
      <c r="C333" s="10">
        <v>3</v>
      </c>
      <c r="D333" s="10">
        <v>3</v>
      </c>
      <c r="E333" s="55" t="s">
        <v>133</v>
      </c>
      <c r="F333" s="5" t="s">
        <v>45</v>
      </c>
      <c r="G333" s="5">
        <v>9</v>
      </c>
      <c r="H333" s="11">
        <v>12.508799999999999</v>
      </c>
      <c r="I333" s="11">
        <v>70.604865999188661</v>
      </c>
      <c r="J333" s="53">
        <v>57.936507936507937</v>
      </c>
      <c r="K333" s="54">
        <v>0.1</v>
      </c>
      <c r="L333" s="54">
        <v>0</v>
      </c>
      <c r="M333" s="54">
        <v>0.1</v>
      </c>
      <c r="N333" s="54" t="s">
        <v>18</v>
      </c>
      <c r="O333" s="54" t="s">
        <v>18</v>
      </c>
      <c r="P333" s="54">
        <v>62.222222222222229</v>
      </c>
      <c r="Q333" s="12">
        <v>35.135135140000003</v>
      </c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7" x14ac:dyDescent="0.2">
      <c r="A334" s="37" t="s">
        <v>33</v>
      </c>
      <c r="B334" s="10">
        <v>402</v>
      </c>
      <c r="C334" s="10">
        <v>4</v>
      </c>
      <c r="D334" s="10">
        <v>3</v>
      </c>
      <c r="E334" s="55" t="s">
        <v>133</v>
      </c>
      <c r="F334" s="5" t="s">
        <v>45</v>
      </c>
      <c r="G334" s="5">
        <v>9</v>
      </c>
      <c r="H334" s="11">
        <v>12.663599999999999</v>
      </c>
      <c r="I334" s="11">
        <v>77.910918713725493</v>
      </c>
      <c r="J334" s="53">
        <v>54.16988416988417</v>
      </c>
      <c r="K334" s="54">
        <v>0.3</v>
      </c>
      <c r="L334" s="54">
        <v>0</v>
      </c>
      <c r="M334" s="54">
        <v>0.4</v>
      </c>
      <c r="N334" s="54" t="s">
        <v>18</v>
      </c>
      <c r="O334" s="54" t="s">
        <v>18</v>
      </c>
      <c r="P334" s="54">
        <v>58.262108262108256</v>
      </c>
      <c r="Q334" s="12">
        <v>24.242424239999998</v>
      </c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7" x14ac:dyDescent="0.2">
      <c r="A335" s="37" t="s">
        <v>33</v>
      </c>
      <c r="B335" s="10">
        <v>108</v>
      </c>
      <c r="C335" s="10">
        <v>1</v>
      </c>
      <c r="D335" s="10">
        <v>4</v>
      </c>
      <c r="E335" s="55" t="s">
        <v>109</v>
      </c>
      <c r="F335" s="5" t="s">
        <v>45</v>
      </c>
      <c r="G335" s="5">
        <v>4</v>
      </c>
      <c r="H335" s="11">
        <v>12.910200000000001</v>
      </c>
      <c r="I335" s="11">
        <v>82.25092819148071</v>
      </c>
      <c r="J335" s="53">
        <v>48</v>
      </c>
      <c r="K335" s="54">
        <v>0.6</v>
      </c>
      <c r="L335" s="54">
        <v>0</v>
      </c>
      <c r="M335" s="54">
        <v>0</v>
      </c>
      <c r="N335" s="54" t="s">
        <v>18</v>
      </c>
      <c r="O335" s="54" t="s">
        <v>18</v>
      </c>
      <c r="P335" s="54">
        <v>54.761904761904759</v>
      </c>
      <c r="Q335" s="12">
        <v>5.8823529409999997</v>
      </c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7" x14ac:dyDescent="0.2">
      <c r="A336" s="37" t="s">
        <v>33</v>
      </c>
      <c r="B336" s="10">
        <v>220</v>
      </c>
      <c r="C336" s="10">
        <v>2</v>
      </c>
      <c r="D336" s="10">
        <v>4</v>
      </c>
      <c r="E336" s="55" t="s">
        <v>109</v>
      </c>
      <c r="F336" s="5" t="s">
        <v>45</v>
      </c>
      <c r="G336" s="5">
        <v>4</v>
      </c>
      <c r="H336" s="11">
        <v>12.7569</v>
      </c>
      <c r="I336" s="11">
        <v>81.025303729006083</v>
      </c>
      <c r="J336" s="53">
        <v>47.817460317460316</v>
      </c>
      <c r="K336" s="54">
        <v>0</v>
      </c>
      <c r="L336" s="54">
        <v>0</v>
      </c>
      <c r="M336" s="54">
        <v>0.1</v>
      </c>
      <c r="N336" s="54" t="s">
        <v>18</v>
      </c>
      <c r="O336" s="54" t="s">
        <v>18</v>
      </c>
      <c r="P336" s="54">
        <v>56.163594470046078</v>
      </c>
      <c r="Q336" s="12">
        <v>16.21621622</v>
      </c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7" x14ac:dyDescent="0.2">
      <c r="A337" s="37" t="s">
        <v>33</v>
      </c>
      <c r="B337" s="10">
        <v>302</v>
      </c>
      <c r="C337" s="10">
        <v>3</v>
      </c>
      <c r="D337" s="10">
        <v>4</v>
      </c>
      <c r="E337" s="55" t="s">
        <v>109</v>
      </c>
      <c r="F337" s="5" t="s">
        <v>45</v>
      </c>
      <c r="G337" s="5">
        <v>4</v>
      </c>
      <c r="H337" s="11">
        <v>12.422499999999999</v>
      </c>
      <c r="I337" s="11">
        <v>67.980509614604472</v>
      </c>
      <c r="J337" s="53">
        <v>32.845345345345351</v>
      </c>
      <c r="K337" s="54">
        <v>0</v>
      </c>
      <c r="L337" s="54">
        <v>0</v>
      </c>
      <c r="M337" s="54">
        <v>0.6</v>
      </c>
      <c r="N337" s="54" t="s">
        <v>18</v>
      </c>
      <c r="O337" s="54" t="s">
        <v>18</v>
      </c>
      <c r="P337" s="54">
        <v>57.157258064516128</v>
      </c>
      <c r="Q337" s="12">
        <v>20</v>
      </c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7" x14ac:dyDescent="0.2">
      <c r="A338" s="37" t="s">
        <v>33</v>
      </c>
      <c r="B338" s="10">
        <v>403</v>
      </c>
      <c r="C338" s="10">
        <v>4</v>
      </c>
      <c r="D338" s="10">
        <v>4</v>
      </c>
      <c r="E338" s="55" t="s">
        <v>109</v>
      </c>
      <c r="F338" s="5" t="s">
        <v>45</v>
      </c>
      <c r="G338" s="5">
        <v>4</v>
      </c>
      <c r="H338" s="11">
        <v>12.7409</v>
      </c>
      <c r="I338" s="11">
        <v>77.156631973495607</v>
      </c>
      <c r="J338" s="53">
        <v>46.470588235294116</v>
      </c>
      <c r="K338" s="54">
        <v>0.4</v>
      </c>
      <c r="L338" s="54">
        <v>0</v>
      </c>
      <c r="M338" s="54">
        <v>0</v>
      </c>
      <c r="N338" s="54" t="s">
        <v>18</v>
      </c>
      <c r="O338" s="54" t="s">
        <v>18</v>
      </c>
      <c r="P338" s="54">
        <v>44.696969696969695</v>
      </c>
      <c r="Q338" s="12">
        <v>8.3333333330000006</v>
      </c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7" x14ac:dyDescent="0.2">
      <c r="A339" s="37" t="s">
        <v>33</v>
      </c>
      <c r="B339" s="10">
        <v>103</v>
      </c>
      <c r="C339" s="10">
        <v>1</v>
      </c>
      <c r="D339" s="10">
        <v>5</v>
      </c>
      <c r="E339" s="55" t="s">
        <v>146</v>
      </c>
      <c r="F339" s="5" t="s">
        <v>45</v>
      </c>
      <c r="G339" s="5">
        <v>10.5</v>
      </c>
      <c r="H339" s="11">
        <v>12.6937</v>
      </c>
      <c r="I339" s="11">
        <v>81.026857830425968</v>
      </c>
      <c r="J339" s="53">
        <v>48</v>
      </c>
      <c r="K339" s="54">
        <v>0.3</v>
      </c>
      <c r="L339" s="54">
        <v>0</v>
      </c>
      <c r="M339" s="54">
        <v>0.1</v>
      </c>
      <c r="N339" s="54" t="s">
        <v>18</v>
      </c>
      <c r="O339" s="54" t="s">
        <v>18</v>
      </c>
      <c r="P339" s="54">
        <v>70.608695652173907</v>
      </c>
      <c r="Q339" s="12">
        <v>11.11111111</v>
      </c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7" x14ac:dyDescent="0.2">
      <c r="A340" s="37" t="s">
        <v>33</v>
      </c>
      <c r="B340" s="10">
        <v>213</v>
      </c>
      <c r="C340" s="10">
        <v>2</v>
      </c>
      <c r="D340" s="10">
        <v>5</v>
      </c>
      <c r="E340" s="55" t="s">
        <v>146</v>
      </c>
      <c r="F340" s="5" t="s">
        <v>45</v>
      </c>
      <c r="G340" s="5">
        <v>10.5</v>
      </c>
      <c r="H340" s="11">
        <v>12.5779</v>
      </c>
      <c r="I340" s="11">
        <v>80.161632530628808</v>
      </c>
      <c r="J340" s="53">
        <v>48.611111111111114</v>
      </c>
      <c r="K340" s="54">
        <v>0.2</v>
      </c>
      <c r="L340" s="54">
        <v>0</v>
      </c>
      <c r="M340" s="54">
        <v>0.3</v>
      </c>
      <c r="N340" s="54" t="s">
        <v>18</v>
      </c>
      <c r="O340" s="54" t="s">
        <v>18</v>
      </c>
      <c r="P340" s="54">
        <v>33.930704898446834</v>
      </c>
      <c r="Q340" s="12">
        <v>0</v>
      </c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7" x14ac:dyDescent="0.2">
      <c r="A341" s="37" t="s">
        <v>33</v>
      </c>
      <c r="B341" s="10">
        <v>314</v>
      </c>
      <c r="C341" s="10">
        <v>3</v>
      </c>
      <c r="D341" s="10">
        <v>5</v>
      </c>
      <c r="E341" s="55" t="s">
        <v>146</v>
      </c>
      <c r="F341" s="5" t="s">
        <v>45</v>
      </c>
      <c r="G341" s="5">
        <v>10.5</v>
      </c>
      <c r="H341" s="11">
        <v>12.968999999999999</v>
      </c>
      <c r="I341" s="11">
        <v>78.492899948613925</v>
      </c>
      <c r="J341" s="53">
        <v>40.672268907563023</v>
      </c>
      <c r="K341" s="54">
        <v>0.2</v>
      </c>
      <c r="L341" s="54">
        <v>0</v>
      </c>
      <c r="M341" s="54">
        <v>0.1</v>
      </c>
      <c r="N341" s="54" t="s">
        <v>18</v>
      </c>
      <c r="O341" s="54" t="s">
        <v>18</v>
      </c>
      <c r="P341" s="54">
        <v>78.571428571428584</v>
      </c>
      <c r="Q341" s="12">
        <v>22.85714286</v>
      </c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7" x14ac:dyDescent="0.2">
      <c r="A342" s="37" t="s">
        <v>33</v>
      </c>
      <c r="B342" s="10">
        <v>415</v>
      </c>
      <c r="C342" s="10">
        <v>4</v>
      </c>
      <c r="D342" s="10">
        <v>5</v>
      </c>
      <c r="E342" s="55" t="s">
        <v>146</v>
      </c>
      <c r="F342" s="5" t="s">
        <v>45</v>
      </c>
      <c r="G342" s="5">
        <v>10.5</v>
      </c>
      <c r="H342" s="11">
        <v>12.5166</v>
      </c>
      <c r="I342" s="11">
        <v>72.545328485733606</v>
      </c>
      <c r="J342" s="53">
        <v>49.327731092436977</v>
      </c>
      <c r="K342" s="54">
        <v>0.1</v>
      </c>
      <c r="L342" s="54">
        <v>0</v>
      </c>
      <c r="M342" s="54">
        <v>0</v>
      </c>
      <c r="N342" s="54" t="s">
        <v>18</v>
      </c>
      <c r="O342" s="54" t="s">
        <v>18</v>
      </c>
      <c r="P342" s="54">
        <v>45.304232804232804</v>
      </c>
      <c r="Q342" s="12">
        <v>8.3333333330000006</v>
      </c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6" x14ac:dyDescent="0.2">
      <c r="A343" s="37" t="s">
        <v>33</v>
      </c>
      <c r="B343" s="10">
        <v>114</v>
      </c>
      <c r="C343" s="10">
        <v>1</v>
      </c>
      <c r="D343" s="10">
        <v>6</v>
      </c>
      <c r="E343" s="5" t="s">
        <v>16</v>
      </c>
      <c r="F343" s="5" t="s">
        <v>45</v>
      </c>
      <c r="G343" s="5">
        <v>4</v>
      </c>
      <c r="H343" s="11">
        <v>12.6877</v>
      </c>
      <c r="I343" s="11">
        <v>85.546926761866132</v>
      </c>
      <c r="J343" s="53">
        <v>49.10873440285205</v>
      </c>
      <c r="K343" s="54">
        <v>0.1</v>
      </c>
      <c r="L343" s="54">
        <v>0</v>
      </c>
      <c r="M343" s="54">
        <v>0.2</v>
      </c>
      <c r="N343" s="54" t="s">
        <v>18</v>
      </c>
      <c r="O343" s="54" t="s">
        <v>18</v>
      </c>
      <c r="P343" s="54">
        <v>55.882352941176471</v>
      </c>
      <c r="Q343" s="12">
        <v>20.512820510000001</v>
      </c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6" x14ac:dyDescent="0.2">
      <c r="A344" s="37" t="s">
        <v>33</v>
      </c>
      <c r="B344" s="10">
        <v>212</v>
      </c>
      <c r="C344" s="10">
        <v>2</v>
      </c>
      <c r="D344" s="10">
        <v>6</v>
      </c>
      <c r="E344" s="5" t="s">
        <v>16</v>
      </c>
      <c r="F344" s="5" t="s">
        <v>45</v>
      </c>
      <c r="G344" s="5">
        <v>4</v>
      </c>
      <c r="H344" s="11">
        <v>12.6988</v>
      </c>
      <c r="I344" s="11">
        <v>82.222029169979706</v>
      </c>
      <c r="J344" s="53">
        <v>37.865497076023388</v>
      </c>
      <c r="K344" s="54">
        <v>0.3</v>
      </c>
      <c r="L344" s="54">
        <v>0</v>
      </c>
      <c r="M344" s="54">
        <v>0.1</v>
      </c>
      <c r="N344" s="54" t="s">
        <v>18</v>
      </c>
      <c r="O344" s="54" t="s">
        <v>18</v>
      </c>
      <c r="P344" s="54">
        <v>50</v>
      </c>
      <c r="Q344" s="12">
        <v>45.714285709999999</v>
      </c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6" x14ac:dyDescent="0.2">
      <c r="A345" s="37" t="s">
        <v>33</v>
      </c>
      <c r="B345" s="10">
        <v>301</v>
      </c>
      <c r="C345" s="10">
        <v>3</v>
      </c>
      <c r="D345" s="10">
        <v>6</v>
      </c>
      <c r="E345" s="5" t="s">
        <v>16</v>
      </c>
      <c r="F345" s="5" t="s">
        <v>45</v>
      </c>
      <c r="G345" s="5">
        <v>4</v>
      </c>
      <c r="H345" s="11">
        <v>12.635200000000001</v>
      </c>
      <c r="I345" s="11">
        <v>72.046720259634895</v>
      </c>
      <c r="J345" s="53">
        <v>39</v>
      </c>
      <c r="K345" s="54">
        <v>0.4</v>
      </c>
      <c r="L345" s="54">
        <v>0</v>
      </c>
      <c r="M345" s="54">
        <v>0.7</v>
      </c>
      <c r="N345" s="54" t="s">
        <v>18</v>
      </c>
      <c r="O345" s="54" t="s">
        <v>18</v>
      </c>
      <c r="P345" s="54">
        <v>56.950431034482762</v>
      </c>
      <c r="Q345" s="12">
        <v>7.692307692</v>
      </c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6" x14ac:dyDescent="0.2">
      <c r="A346" s="37" t="s">
        <v>33</v>
      </c>
      <c r="B346" s="10">
        <v>409</v>
      </c>
      <c r="C346" s="10">
        <v>4</v>
      </c>
      <c r="D346" s="10">
        <v>6</v>
      </c>
      <c r="E346" s="5" t="s">
        <v>16</v>
      </c>
      <c r="F346" s="5" t="s">
        <v>45</v>
      </c>
      <c r="G346" s="5">
        <v>4</v>
      </c>
      <c r="H346" s="11">
        <v>12.3447</v>
      </c>
      <c r="I346" s="11">
        <v>72.286285533468558</v>
      </c>
      <c r="J346" s="53">
        <v>37.605042016806721</v>
      </c>
      <c r="K346" s="54">
        <v>0.4</v>
      </c>
      <c r="L346" s="54">
        <v>0</v>
      </c>
      <c r="M346" s="54">
        <v>0</v>
      </c>
      <c r="N346" s="54" t="s">
        <v>18</v>
      </c>
      <c r="O346" s="54" t="s">
        <v>18</v>
      </c>
      <c r="P346" s="54">
        <v>22.307692307692307</v>
      </c>
      <c r="Q346" s="12">
        <v>10.256410259999999</v>
      </c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6" x14ac:dyDescent="0.2">
      <c r="A347" s="37" t="s">
        <v>33</v>
      </c>
      <c r="B347" s="10">
        <v>107</v>
      </c>
      <c r="C347" s="10">
        <v>1</v>
      </c>
      <c r="D347" s="10">
        <v>7</v>
      </c>
      <c r="E347" s="5" t="s">
        <v>24</v>
      </c>
      <c r="F347" s="5" t="s">
        <v>45</v>
      </c>
      <c r="G347" s="56" t="s">
        <v>128</v>
      </c>
      <c r="H347" s="11">
        <v>12.442</v>
      </c>
      <c r="I347" s="11">
        <v>82.234663042596338</v>
      </c>
      <c r="J347" s="53">
        <v>37</v>
      </c>
      <c r="K347" s="54">
        <v>0.2</v>
      </c>
      <c r="L347" s="54">
        <v>0</v>
      </c>
      <c r="M347" s="54">
        <v>0.9</v>
      </c>
      <c r="N347" s="54" t="s">
        <v>18</v>
      </c>
      <c r="O347" s="54" t="s">
        <v>18</v>
      </c>
      <c r="P347" s="54">
        <v>55.392156862745097</v>
      </c>
      <c r="Q347" s="12">
        <v>5.263157895</v>
      </c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6" x14ac:dyDescent="0.2">
      <c r="A348" s="37" t="s">
        <v>33</v>
      </c>
      <c r="B348" s="10">
        <v>210</v>
      </c>
      <c r="C348" s="10">
        <v>2</v>
      </c>
      <c r="D348" s="10">
        <v>7</v>
      </c>
      <c r="E348" s="5" t="s">
        <v>24</v>
      </c>
      <c r="F348" s="5" t="s">
        <v>45</v>
      </c>
      <c r="G348" s="56" t="s">
        <v>128</v>
      </c>
      <c r="H348" s="11">
        <v>12.547800000000001</v>
      </c>
      <c r="I348" s="11">
        <v>75.667498668830305</v>
      </c>
      <c r="J348" s="53">
        <v>38.288288288288285</v>
      </c>
      <c r="K348" s="54">
        <v>0.5</v>
      </c>
      <c r="L348" s="54">
        <v>0</v>
      </c>
      <c r="M348" s="54">
        <v>0.5</v>
      </c>
      <c r="N348" s="54" t="s">
        <v>18</v>
      </c>
      <c r="O348" s="54" t="s">
        <v>18</v>
      </c>
      <c r="P348" s="54">
        <v>55</v>
      </c>
      <c r="Q348" s="12">
        <v>40</v>
      </c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6" x14ac:dyDescent="0.2">
      <c r="A349" s="37" t="s">
        <v>33</v>
      </c>
      <c r="B349" s="10">
        <v>303</v>
      </c>
      <c r="C349" s="10">
        <v>3</v>
      </c>
      <c r="D349" s="10">
        <v>7</v>
      </c>
      <c r="E349" s="5" t="s">
        <v>24</v>
      </c>
      <c r="F349" s="5" t="s">
        <v>45</v>
      </c>
      <c r="G349" s="56" t="s">
        <v>128</v>
      </c>
      <c r="H349" s="11">
        <v>12.467000000000001</v>
      </c>
      <c r="I349" s="11">
        <v>67.888677241379298</v>
      </c>
      <c r="J349" s="53">
        <v>44</v>
      </c>
      <c r="K349" s="54">
        <v>0.2</v>
      </c>
      <c r="L349" s="54">
        <v>0</v>
      </c>
      <c r="M349" s="54">
        <v>0.4</v>
      </c>
      <c r="N349" s="54" t="s">
        <v>18</v>
      </c>
      <c r="O349" s="54" t="s">
        <v>18</v>
      </c>
      <c r="P349" s="54">
        <v>56.415343915343911</v>
      </c>
      <c r="Q349" s="12">
        <v>15.38461538</v>
      </c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6" x14ac:dyDescent="0.2">
      <c r="A350" s="37" t="s">
        <v>33</v>
      </c>
      <c r="B350" s="10">
        <v>419</v>
      </c>
      <c r="C350" s="10">
        <v>4</v>
      </c>
      <c r="D350" s="10">
        <v>7</v>
      </c>
      <c r="E350" s="5" t="s">
        <v>24</v>
      </c>
      <c r="F350" s="5" t="s">
        <v>45</v>
      </c>
      <c r="G350" s="56" t="s">
        <v>128</v>
      </c>
      <c r="H350" s="11">
        <v>12.6875</v>
      </c>
      <c r="I350" s="11">
        <v>73.60367004732926</v>
      </c>
      <c r="J350" s="53">
        <v>41.17647058823529</v>
      </c>
      <c r="K350" s="54">
        <v>0.2</v>
      </c>
      <c r="L350" s="54">
        <v>0</v>
      </c>
      <c r="M350" s="54">
        <v>0</v>
      </c>
      <c r="N350" s="54" t="s">
        <v>18</v>
      </c>
      <c r="O350" s="54" t="s">
        <v>18</v>
      </c>
      <c r="P350" s="54">
        <v>40.804597701149419</v>
      </c>
      <c r="Q350" s="12">
        <v>17.948717949999999</v>
      </c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6" x14ac:dyDescent="0.2">
      <c r="A351" s="37" t="s">
        <v>33</v>
      </c>
      <c r="B351" s="10">
        <v>112</v>
      </c>
      <c r="C351" s="10">
        <v>1</v>
      </c>
      <c r="D351" s="10">
        <v>8</v>
      </c>
      <c r="E351" s="5" t="s">
        <v>162</v>
      </c>
      <c r="F351" s="5" t="s">
        <v>45</v>
      </c>
      <c r="G351" s="5">
        <v>8</v>
      </c>
      <c r="H351" s="11">
        <v>13.5815</v>
      </c>
      <c r="I351" s="11">
        <v>88.630439645706545</v>
      </c>
      <c r="J351" s="53">
        <v>44.786096256684488</v>
      </c>
      <c r="K351" s="54">
        <v>1.2</v>
      </c>
      <c r="L351" s="54">
        <v>0</v>
      </c>
      <c r="M351" s="54">
        <v>0.2</v>
      </c>
      <c r="N351" s="54" t="s">
        <v>18</v>
      </c>
      <c r="O351" s="54" t="s">
        <v>18</v>
      </c>
      <c r="P351" s="54">
        <v>78.431372549019613</v>
      </c>
      <c r="Q351" s="12">
        <v>0</v>
      </c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6" x14ac:dyDescent="0.2">
      <c r="A352" s="37" t="s">
        <v>33</v>
      </c>
      <c r="B352" s="10">
        <v>202</v>
      </c>
      <c r="C352" s="10">
        <v>2</v>
      </c>
      <c r="D352" s="10">
        <v>8</v>
      </c>
      <c r="E352" s="5" t="s">
        <v>162</v>
      </c>
      <c r="F352" s="5" t="s">
        <v>45</v>
      </c>
      <c r="G352" s="5">
        <v>8</v>
      </c>
      <c r="H352" s="11">
        <v>12.5151</v>
      </c>
      <c r="I352" s="11">
        <v>86.918466326977693</v>
      </c>
      <c r="J352" s="53">
        <v>48.611111111111114</v>
      </c>
      <c r="K352" s="54">
        <v>0.2</v>
      </c>
      <c r="L352" s="54">
        <v>0</v>
      </c>
      <c r="M352" s="54">
        <v>0</v>
      </c>
      <c r="N352" s="54" t="s">
        <v>18</v>
      </c>
      <c r="O352" s="54" t="s">
        <v>18</v>
      </c>
      <c r="P352" s="54">
        <v>52.711640211640209</v>
      </c>
      <c r="Q352" s="12">
        <v>25.714285709999999</v>
      </c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6" x14ac:dyDescent="0.2">
      <c r="A353" s="37" t="s">
        <v>33</v>
      </c>
      <c r="B353" s="10">
        <v>305</v>
      </c>
      <c r="C353" s="10">
        <v>3</v>
      </c>
      <c r="D353" s="10">
        <v>8</v>
      </c>
      <c r="E353" s="5" t="s">
        <v>162</v>
      </c>
      <c r="F353" s="5" t="s">
        <v>45</v>
      </c>
      <c r="G353" s="5">
        <v>8</v>
      </c>
      <c r="H353" s="11">
        <v>12.551600000000001</v>
      </c>
      <c r="I353" s="11">
        <v>65.991554451386065</v>
      </c>
      <c r="J353" s="53">
        <v>35.277777777777779</v>
      </c>
      <c r="K353" s="54">
        <v>0</v>
      </c>
      <c r="L353" s="54">
        <v>0</v>
      </c>
      <c r="M353" s="54">
        <v>0.2</v>
      </c>
      <c r="N353" s="54" t="s">
        <v>18</v>
      </c>
      <c r="O353" s="54" t="s">
        <v>18</v>
      </c>
      <c r="P353" s="54">
        <v>65.151515151515142</v>
      </c>
      <c r="Q353" s="12">
        <v>0</v>
      </c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6" x14ac:dyDescent="0.2">
      <c r="A354" s="37" t="s">
        <v>33</v>
      </c>
      <c r="B354" s="10">
        <v>408</v>
      </c>
      <c r="C354" s="10">
        <v>4</v>
      </c>
      <c r="D354" s="10">
        <v>8</v>
      </c>
      <c r="E354" s="5" t="s">
        <v>162</v>
      </c>
      <c r="F354" s="5" t="s">
        <v>45</v>
      </c>
      <c r="G354" s="5">
        <v>8</v>
      </c>
      <c r="H354" s="11">
        <v>12.507400000000001</v>
      </c>
      <c r="I354" s="11">
        <v>73.64096560162271</v>
      </c>
      <c r="J354" s="53">
        <v>47</v>
      </c>
      <c r="K354" s="54">
        <v>0.2</v>
      </c>
      <c r="L354" s="54">
        <v>0</v>
      </c>
      <c r="M354" s="54">
        <v>0</v>
      </c>
      <c r="N354" s="54" t="s">
        <v>18</v>
      </c>
      <c r="O354" s="54" t="s">
        <v>18</v>
      </c>
      <c r="P354" s="54">
        <v>63.186813186813183</v>
      </c>
      <c r="Q354" s="12">
        <v>22.5</v>
      </c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6" x14ac:dyDescent="0.2">
      <c r="A355" s="37" t="s">
        <v>33</v>
      </c>
      <c r="B355" s="10">
        <v>115</v>
      </c>
      <c r="C355" s="10">
        <v>1</v>
      </c>
      <c r="D355" s="10">
        <v>9</v>
      </c>
      <c r="E355" s="5" t="s">
        <v>131</v>
      </c>
      <c r="F355" s="5" t="s">
        <v>45</v>
      </c>
      <c r="G355" s="5">
        <v>8</v>
      </c>
      <c r="H355" s="11">
        <v>12.774899999999999</v>
      </c>
      <c r="I355" s="11">
        <v>86.71743694334009</v>
      </c>
      <c r="J355" s="53">
        <v>46.926406926406926</v>
      </c>
      <c r="K355" s="54">
        <v>0.4</v>
      </c>
      <c r="L355" s="54">
        <v>0</v>
      </c>
      <c r="M355" s="54">
        <v>0</v>
      </c>
      <c r="N355" s="54" t="s">
        <v>18</v>
      </c>
      <c r="O355" s="54" t="s">
        <v>18</v>
      </c>
      <c r="P355" s="54">
        <v>78.181818181818187</v>
      </c>
      <c r="Q355" s="12">
        <v>15.15151515</v>
      </c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6" x14ac:dyDescent="0.2">
      <c r="A356" s="37" t="s">
        <v>33</v>
      </c>
      <c r="B356" s="10">
        <v>211</v>
      </c>
      <c r="C356" s="10">
        <v>2</v>
      </c>
      <c r="D356" s="10">
        <v>9</v>
      </c>
      <c r="E356" s="5" t="s">
        <v>131</v>
      </c>
      <c r="F356" s="5" t="s">
        <v>45</v>
      </c>
      <c r="G356" s="5">
        <v>8</v>
      </c>
      <c r="H356" s="11">
        <v>12.616100000000001</v>
      </c>
      <c r="I356" s="11">
        <v>78.982756315889119</v>
      </c>
      <c r="J356" s="53">
        <v>52.027027027027032</v>
      </c>
      <c r="K356" s="54">
        <v>0.1</v>
      </c>
      <c r="L356" s="54">
        <v>0</v>
      </c>
      <c r="M356" s="54">
        <v>0.3</v>
      </c>
      <c r="N356" s="54" t="s">
        <v>18</v>
      </c>
      <c r="O356" s="54" t="s">
        <v>18</v>
      </c>
      <c r="P356" s="54">
        <v>57.333333333333329</v>
      </c>
      <c r="Q356" s="12">
        <v>5.8823529409999997</v>
      </c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6" x14ac:dyDescent="0.2">
      <c r="A357" s="37" t="s">
        <v>33</v>
      </c>
      <c r="B357" s="10">
        <v>312</v>
      </c>
      <c r="C357" s="10">
        <v>3</v>
      </c>
      <c r="D357" s="10">
        <v>9</v>
      </c>
      <c r="E357" s="5" t="s">
        <v>131</v>
      </c>
      <c r="F357" s="5" t="s">
        <v>45</v>
      </c>
      <c r="G357" s="5">
        <v>8</v>
      </c>
      <c r="H357" s="11">
        <v>12.8063</v>
      </c>
      <c r="I357" s="11">
        <v>74.188338120351588</v>
      </c>
      <c r="J357" s="53">
        <v>41.584967320261434</v>
      </c>
      <c r="K357" s="54">
        <v>0.1</v>
      </c>
      <c r="L357" s="54">
        <v>0</v>
      </c>
      <c r="M357" s="54">
        <v>0.1</v>
      </c>
      <c r="N357" s="54" t="s">
        <v>18</v>
      </c>
      <c r="O357" s="54" t="s">
        <v>18</v>
      </c>
      <c r="P357" s="54">
        <v>57.777777777777779</v>
      </c>
      <c r="Q357" s="12">
        <v>21.875</v>
      </c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6" x14ac:dyDescent="0.2">
      <c r="A358" s="37" t="s">
        <v>33</v>
      </c>
      <c r="B358" s="10">
        <v>413</v>
      </c>
      <c r="C358" s="10">
        <v>4</v>
      </c>
      <c r="D358" s="10">
        <v>9</v>
      </c>
      <c r="E358" s="5" t="s">
        <v>131</v>
      </c>
      <c r="F358" s="5" t="s">
        <v>45</v>
      </c>
      <c r="G358" s="5">
        <v>8</v>
      </c>
      <c r="H358" s="11">
        <v>12.529299999999999</v>
      </c>
      <c r="I358" s="11">
        <v>77.28648462474645</v>
      </c>
      <c r="J358" s="53">
        <v>55</v>
      </c>
      <c r="K358" s="54">
        <v>0.9</v>
      </c>
      <c r="L358" s="54">
        <v>0</v>
      </c>
      <c r="M358" s="54">
        <v>0</v>
      </c>
      <c r="N358" s="54" t="s">
        <v>18</v>
      </c>
      <c r="O358" s="54" t="s">
        <v>18</v>
      </c>
      <c r="P358" s="54">
        <v>22.979797979797979</v>
      </c>
      <c r="Q358" s="12">
        <v>0</v>
      </c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6" x14ac:dyDescent="0.2">
      <c r="A359" s="37" t="s">
        <v>33</v>
      </c>
      <c r="B359" s="10">
        <v>111</v>
      </c>
      <c r="C359" s="10">
        <v>1</v>
      </c>
      <c r="D359" s="10">
        <v>10</v>
      </c>
      <c r="E359" s="5" t="s">
        <v>129</v>
      </c>
      <c r="F359" s="5" t="s">
        <v>45</v>
      </c>
      <c r="G359" s="5">
        <v>5</v>
      </c>
      <c r="H359" s="11">
        <v>12.979699999999999</v>
      </c>
      <c r="I359" s="11">
        <v>84.235650399999997</v>
      </c>
      <c r="J359" s="53">
        <v>41.17647058823529</v>
      </c>
      <c r="K359" s="54">
        <v>0.6</v>
      </c>
      <c r="L359" s="54">
        <v>0</v>
      </c>
      <c r="M359" s="54">
        <v>0.3</v>
      </c>
      <c r="N359" s="54" t="s">
        <v>18</v>
      </c>
      <c r="O359" s="54" t="s">
        <v>18</v>
      </c>
      <c r="P359" s="54">
        <v>72.709677419354847</v>
      </c>
      <c r="Q359" s="12">
        <v>17.14285714</v>
      </c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6" x14ac:dyDescent="0.2">
      <c r="A360" s="37" t="s">
        <v>33</v>
      </c>
      <c r="B360" s="10">
        <v>208</v>
      </c>
      <c r="C360" s="10">
        <v>2</v>
      </c>
      <c r="D360" s="10">
        <v>10</v>
      </c>
      <c r="E360" s="5" t="s">
        <v>129</v>
      </c>
      <c r="F360" s="5" t="s">
        <v>45</v>
      </c>
      <c r="G360" s="5">
        <v>5</v>
      </c>
      <c r="H360" s="11">
        <v>12.635100000000001</v>
      </c>
      <c r="I360" s="11">
        <v>77.421722929547002</v>
      </c>
      <c r="J360" s="53">
        <v>45.833333333333329</v>
      </c>
      <c r="K360" s="54">
        <v>0.8</v>
      </c>
      <c r="L360" s="54">
        <v>0</v>
      </c>
      <c r="M360" s="54">
        <v>0</v>
      </c>
      <c r="N360" s="54" t="s">
        <v>18</v>
      </c>
      <c r="O360" s="54" t="s">
        <v>18</v>
      </c>
      <c r="P360" s="54">
        <v>74.074074074074076</v>
      </c>
      <c r="Q360" s="12">
        <v>43.902439020000003</v>
      </c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6" x14ac:dyDescent="0.2">
      <c r="A361" s="37" t="s">
        <v>33</v>
      </c>
      <c r="B361" s="10">
        <v>313</v>
      </c>
      <c r="C361" s="10">
        <v>3</v>
      </c>
      <c r="D361" s="10">
        <v>10</v>
      </c>
      <c r="E361" s="5" t="s">
        <v>129</v>
      </c>
      <c r="F361" s="5" t="s">
        <v>45</v>
      </c>
      <c r="G361" s="5">
        <v>5</v>
      </c>
      <c r="H361" s="11">
        <v>12.965399999999999</v>
      </c>
      <c r="I361" s="11">
        <v>78.894893528059512</v>
      </c>
      <c r="J361" s="53">
        <v>49.6875</v>
      </c>
      <c r="K361" s="54">
        <v>0.2</v>
      </c>
      <c r="L361" s="54">
        <v>0</v>
      </c>
      <c r="M361" s="54">
        <v>0</v>
      </c>
      <c r="N361" s="54" t="s">
        <v>18</v>
      </c>
      <c r="O361" s="54" t="s">
        <v>18</v>
      </c>
      <c r="P361" s="54">
        <v>73.675115207373281</v>
      </c>
      <c r="Q361" s="12">
        <v>14.28571429</v>
      </c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6" x14ac:dyDescent="0.2">
      <c r="A362" s="37" t="s">
        <v>33</v>
      </c>
      <c r="B362" s="10">
        <v>416</v>
      </c>
      <c r="C362" s="10">
        <v>4</v>
      </c>
      <c r="D362" s="10">
        <v>10</v>
      </c>
      <c r="E362" s="5" t="s">
        <v>129</v>
      </c>
      <c r="F362" s="5" t="s">
        <v>45</v>
      </c>
      <c r="G362" s="5">
        <v>5</v>
      </c>
      <c r="H362" s="11">
        <v>12.639299999999999</v>
      </c>
      <c r="I362" s="11">
        <v>71.92898462528737</v>
      </c>
      <c r="J362" s="53">
        <v>47</v>
      </c>
      <c r="K362" s="54">
        <v>0.1</v>
      </c>
      <c r="L362" s="54">
        <v>0</v>
      </c>
      <c r="M362" s="54">
        <v>0.1</v>
      </c>
      <c r="N362" s="54" t="s">
        <v>18</v>
      </c>
      <c r="O362" s="54" t="s">
        <v>18</v>
      </c>
      <c r="P362" s="54">
        <v>28.676470588235293</v>
      </c>
      <c r="Q362" s="12">
        <v>6.451612903</v>
      </c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6" x14ac:dyDescent="0.2">
      <c r="A363" s="37" t="s">
        <v>33</v>
      </c>
      <c r="B363" s="10">
        <v>113</v>
      </c>
      <c r="C363" s="10">
        <v>1</v>
      </c>
      <c r="D363" s="10">
        <v>11</v>
      </c>
      <c r="E363" s="5" t="s">
        <v>187</v>
      </c>
      <c r="F363" s="5" t="s">
        <v>45</v>
      </c>
      <c r="G363" s="5" t="s">
        <v>188</v>
      </c>
      <c r="H363" s="11">
        <v>12.8041</v>
      </c>
      <c r="I363" s="11">
        <v>84.063214846247462</v>
      </c>
      <c r="J363" s="53">
        <v>40.762463343108507</v>
      </c>
      <c r="K363" s="54">
        <v>0.6</v>
      </c>
      <c r="L363" s="54">
        <v>0</v>
      </c>
      <c r="M363" s="54">
        <v>0</v>
      </c>
      <c r="N363" s="54" t="s">
        <v>18</v>
      </c>
      <c r="O363" s="54" t="s">
        <v>18</v>
      </c>
      <c r="P363" s="54">
        <v>64.678030303030312</v>
      </c>
      <c r="Q363" s="12">
        <v>25.714285709999999</v>
      </c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6" x14ac:dyDescent="0.2">
      <c r="A364" s="37" t="s">
        <v>33</v>
      </c>
      <c r="B364" s="10">
        <v>204</v>
      </c>
      <c r="C364" s="10">
        <v>2</v>
      </c>
      <c r="D364" s="10">
        <v>11</v>
      </c>
      <c r="E364" s="5" t="s">
        <v>187</v>
      </c>
      <c r="F364" s="5" t="s">
        <v>45</v>
      </c>
      <c r="G364" s="5" t="s">
        <v>188</v>
      </c>
      <c r="H364" s="11">
        <v>12.348699999999999</v>
      </c>
      <c r="I364" s="11">
        <v>77.732894612576075</v>
      </c>
      <c r="J364" s="53">
        <v>47.815126050420162</v>
      </c>
      <c r="K364" s="54">
        <v>0.1</v>
      </c>
      <c r="L364" s="54">
        <v>0</v>
      </c>
      <c r="M364" s="54">
        <v>0.2</v>
      </c>
      <c r="N364" s="54" t="s">
        <v>18</v>
      </c>
      <c r="O364" s="54" t="s">
        <v>18</v>
      </c>
      <c r="P364" s="54">
        <v>83.703703703703695</v>
      </c>
      <c r="Q364" s="12">
        <v>38.46153846</v>
      </c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6" x14ac:dyDescent="0.2">
      <c r="A365" s="37" t="s">
        <v>33</v>
      </c>
      <c r="B365" s="10">
        <v>316</v>
      </c>
      <c r="C365" s="10">
        <v>3</v>
      </c>
      <c r="D365" s="10">
        <v>11</v>
      </c>
      <c r="E365" s="5" t="s">
        <v>187</v>
      </c>
      <c r="F365" s="5" t="s">
        <v>45</v>
      </c>
      <c r="G365" s="5" t="s">
        <v>188</v>
      </c>
      <c r="H365" s="11">
        <v>13.602499999999999</v>
      </c>
      <c r="I365" s="11">
        <v>77.525721014198794</v>
      </c>
      <c r="J365" s="53">
        <v>44.285714285714285</v>
      </c>
      <c r="K365" s="54">
        <v>0</v>
      </c>
      <c r="L365" s="54">
        <v>0</v>
      </c>
      <c r="M365" s="54">
        <v>0</v>
      </c>
      <c r="N365" s="54" t="s">
        <v>18</v>
      </c>
      <c r="O365" s="54" t="s">
        <v>18</v>
      </c>
      <c r="P365" s="54">
        <v>48.908045977011497</v>
      </c>
      <c r="Q365" s="12">
        <v>6.451612903</v>
      </c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6" x14ac:dyDescent="0.2">
      <c r="A366" s="37" t="s">
        <v>33</v>
      </c>
      <c r="B366" s="10">
        <v>420</v>
      </c>
      <c r="C366" s="10">
        <v>4</v>
      </c>
      <c r="D366" s="10">
        <v>11</v>
      </c>
      <c r="E366" s="5" t="s">
        <v>187</v>
      </c>
      <c r="F366" s="5" t="s">
        <v>45</v>
      </c>
      <c r="G366" s="5" t="s">
        <v>188</v>
      </c>
      <c r="H366" s="11">
        <v>13.006600000000001</v>
      </c>
      <c r="I366" s="11">
        <v>72.708366127383357</v>
      </c>
      <c r="J366" s="53">
        <v>47</v>
      </c>
      <c r="K366" s="54">
        <v>0.1</v>
      </c>
      <c r="L366" s="54">
        <v>0</v>
      </c>
      <c r="M366" s="54">
        <v>0.4</v>
      </c>
      <c r="N366" s="54" t="s">
        <v>18</v>
      </c>
      <c r="O366" s="54" t="s">
        <v>18</v>
      </c>
      <c r="P366" s="54">
        <v>59.615384615384613</v>
      </c>
      <c r="Q366" s="12">
        <v>0</v>
      </c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6" x14ac:dyDescent="0.2">
      <c r="A367" s="37" t="s">
        <v>33</v>
      </c>
      <c r="B367" s="10">
        <v>120</v>
      </c>
      <c r="C367" s="10">
        <v>1</v>
      </c>
      <c r="D367" s="10">
        <v>12</v>
      </c>
      <c r="E367" s="5" t="s">
        <v>137</v>
      </c>
      <c r="F367" s="5" t="s">
        <v>45</v>
      </c>
      <c r="G367" s="5">
        <v>8.6</v>
      </c>
      <c r="H367" s="11">
        <v>12.724799999999998</v>
      </c>
      <c r="I367" s="11">
        <v>79.227234566058129</v>
      </c>
      <c r="J367" s="53">
        <v>54</v>
      </c>
      <c r="K367" s="54">
        <v>0.4</v>
      </c>
      <c r="L367" s="54">
        <v>0</v>
      </c>
      <c r="M367" s="54">
        <v>0.3</v>
      </c>
      <c r="N367" s="54" t="s">
        <v>18</v>
      </c>
      <c r="O367" s="54" t="s">
        <v>18</v>
      </c>
      <c r="P367" s="54">
        <v>44.957983193277308</v>
      </c>
      <c r="Q367" s="12">
        <v>34.285714290000001</v>
      </c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6" x14ac:dyDescent="0.2">
      <c r="A368" s="37" t="s">
        <v>33</v>
      </c>
      <c r="B368" s="10">
        <v>214</v>
      </c>
      <c r="C368" s="10">
        <v>2</v>
      </c>
      <c r="D368" s="10">
        <v>12</v>
      </c>
      <c r="E368" s="5" t="s">
        <v>137</v>
      </c>
      <c r="F368" s="5" t="s">
        <v>45</v>
      </c>
      <c r="G368" s="5">
        <v>8.6</v>
      </c>
      <c r="H368" s="11">
        <v>12.8042</v>
      </c>
      <c r="I368" s="11">
        <v>71.564935860446241</v>
      </c>
      <c r="J368" s="53">
        <v>45.945945945945944</v>
      </c>
      <c r="K368" s="54">
        <v>0.1</v>
      </c>
      <c r="L368" s="54">
        <v>0</v>
      </c>
      <c r="M368" s="54">
        <v>0</v>
      </c>
      <c r="N368" s="54" t="s">
        <v>18</v>
      </c>
      <c r="O368" s="54" t="s">
        <v>18</v>
      </c>
      <c r="P368" s="54">
        <v>53.485838779956424</v>
      </c>
      <c r="Q368" s="12">
        <v>34.782608699999997</v>
      </c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6" x14ac:dyDescent="0.2">
      <c r="A369" s="37" t="s">
        <v>33</v>
      </c>
      <c r="B369" s="10">
        <v>320</v>
      </c>
      <c r="C369" s="10">
        <v>3</v>
      </c>
      <c r="D369" s="10">
        <v>12</v>
      </c>
      <c r="E369" s="5" t="s">
        <v>137</v>
      </c>
      <c r="F369" s="5" t="s">
        <v>45</v>
      </c>
      <c r="G369" s="5">
        <v>8.6</v>
      </c>
      <c r="H369" s="11">
        <v>13.325100000000001</v>
      </c>
      <c r="I369" s="11">
        <v>76.413154435699795</v>
      </c>
      <c r="J369" s="53">
        <v>57.954545454545453</v>
      </c>
      <c r="K369" s="54">
        <v>0</v>
      </c>
      <c r="L369" s="54">
        <v>0.1</v>
      </c>
      <c r="M369" s="54">
        <v>0.2</v>
      </c>
      <c r="N369" s="54" t="s">
        <v>18</v>
      </c>
      <c r="O369" s="54" t="s">
        <v>18</v>
      </c>
      <c r="P369" s="54">
        <v>58.417508417508415</v>
      </c>
      <c r="Q369" s="12">
        <v>23.684210530000001</v>
      </c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6" x14ac:dyDescent="0.2">
      <c r="A370" s="37" t="s">
        <v>33</v>
      </c>
      <c r="B370" s="10">
        <v>412</v>
      </c>
      <c r="C370" s="10">
        <v>4</v>
      </c>
      <c r="D370" s="10">
        <v>12</v>
      </c>
      <c r="E370" s="5" t="s">
        <v>137</v>
      </c>
      <c r="F370" s="5" t="s">
        <v>45</v>
      </c>
      <c r="G370" s="5">
        <v>8.6</v>
      </c>
      <c r="H370" s="11">
        <v>12.478400000000001</v>
      </c>
      <c r="I370" s="11">
        <v>75.097438429208921</v>
      </c>
      <c r="J370" s="53">
        <v>38.472485768500945</v>
      </c>
      <c r="K370" s="54">
        <v>0.5</v>
      </c>
      <c r="L370" s="54">
        <v>0</v>
      </c>
      <c r="M370" s="54">
        <v>0.3</v>
      </c>
      <c r="N370" s="54" t="s">
        <v>18</v>
      </c>
      <c r="O370" s="54" t="s">
        <v>18</v>
      </c>
      <c r="P370" s="54">
        <v>32.200460829493089</v>
      </c>
      <c r="Q370" s="12">
        <v>20.512820510000001</v>
      </c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6" x14ac:dyDescent="0.2">
      <c r="A371" s="37" t="s">
        <v>33</v>
      </c>
      <c r="B371" s="10">
        <v>110</v>
      </c>
      <c r="C371" s="10">
        <v>1</v>
      </c>
      <c r="D371" s="10">
        <v>13</v>
      </c>
      <c r="E371" s="5" t="s">
        <v>189</v>
      </c>
      <c r="F371" s="5" t="s">
        <v>45</v>
      </c>
      <c r="G371" s="5">
        <v>6</v>
      </c>
      <c r="H371" s="11">
        <v>12.510300000000001</v>
      </c>
      <c r="I371" s="11">
        <v>69.515683525625434</v>
      </c>
      <c r="J371" s="53">
        <v>57.469969969969966</v>
      </c>
      <c r="K371" s="54">
        <v>0.3</v>
      </c>
      <c r="L371" s="54">
        <v>0</v>
      </c>
      <c r="M371" s="54">
        <v>0</v>
      </c>
      <c r="N371" s="54" t="s">
        <v>18</v>
      </c>
      <c r="O371" s="54" t="s">
        <v>18</v>
      </c>
      <c r="P371" s="54">
        <v>53.256302521008408</v>
      </c>
      <c r="Q371" s="12">
        <v>34.883720930000003</v>
      </c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6" x14ac:dyDescent="0.2">
      <c r="A372" s="37" t="s">
        <v>33</v>
      </c>
      <c r="B372" s="10">
        <v>215</v>
      </c>
      <c r="C372" s="10">
        <v>2</v>
      </c>
      <c r="D372" s="10">
        <v>13</v>
      </c>
      <c r="E372" s="5" t="s">
        <v>189</v>
      </c>
      <c r="F372" s="5" t="s">
        <v>45</v>
      </c>
      <c r="G372" s="5">
        <v>6</v>
      </c>
      <c r="H372" s="11">
        <v>12.5433</v>
      </c>
      <c r="I372" s="11">
        <v>78.476156428397573</v>
      </c>
      <c r="J372" s="53">
        <v>47.899159663865547</v>
      </c>
      <c r="K372" s="54">
        <v>0</v>
      </c>
      <c r="L372" s="54">
        <v>0</v>
      </c>
      <c r="M372" s="54">
        <v>0.3</v>
      </c>
      <c r="N372" s="54" t="s">
        <v>18</v>
      </c>
      <c r="O372" s="54" t="s">
        <v>18</v>
      </c>
      <c r="P372" s="54">
        <v>61.554621848739501</v>
      </c>
      <c r="Q372" s="12">
        <v>6.0606060609999997</v>
      </c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6" x14ac:dyDescent="0.2">
      <c r="A373" s="37" t="s">
        <v>33</v>
      </c>
      <c r="B373" s="10">
        <v>311</v>
      </c>
      <c r="C373" s="10">
        <v>3</v>
      </c>
      <c r="D373" s="10">
        <v>13</v>
      </c>
      <c r="E373" s="5" t="s">
        <v>189</v>
      </c>
      <c r="F373" s="5" t="s">
        <v>45</v>
      </c>
      <c r="G373" s="5">
        <v>6</v>
      </c>
      <c r="H373" s="11">
        <v>12.8963</v>
      </c>
      <c r="I373" s="11">
        <v>75.936051582961454</v>
      </c>
      <c r="J373" s="53">
        <v>48</v>
      </c>
      <c r="K373" s="54">
        <v>0.1</v>
      </c>
      <c r="L373" s="54">
        <v>0</v>
      </c>
      <c r="M373" s="54">
        <v>0.3</v>
      </c>
      <c r="N373" s="54" t="s">
        <v>18</v>
      </c>
      <c r="O373" s="54" t="s">
        <v>18</v>
      </c>
      <c r="P373" s="54">
        <v>48.958333333333329</v>
      </c>
      <c r="Q373" s="12">
        <v>23.684210530000001</v>
      </c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6" x14ac:dyDescent="0.2">
      <c r="A374" s="37" t="s">
        <v>33</v>
      </c>
      <c r="B374" s="10">
        <v>411</v>
      </c>
      <c r="C374" s="10">
        <v>4</v>
      </c>
      <c r="D374" s="10">
        <v>13</v>
      </c>
      <c r="E374" s="5" t="s">
        <v>189</v>
      </c>
      <c r="F374" s="5" t="s">
        <v>45</v>
      </c>
      <c r="G374" s="5">
        <v>6</v>
      </c>
      <c r="H374" s="11">
        <v>12.5848</v>
      </c>
      <c r="I374" s="11">
        <v>74.7772907878296</v>
      </c>
      <c r="J374" s="53">
        <v>44.602272727272727</v>
      </c>
      <c r="K374" s="54">
        <v>0.1</v>
      </c>
      <c r="L374" s="54">
        <v>0</v>
      </c>
      <c r="M374" s="54">
        <v>0.2</v>
      </c>
      <c r="N374" s="54" t="s">
        <v>18</v>
      </c>
      <c r="O374" s="54" t="s">
        <v>18</v>
      </c>
      <c r="P374" s="54">
        <v>46.428571428571431</v>
      </c>
      <c r="Q374" s="12">
        <v>35.135135140000003</v>
      </c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6" x14ac:dyDescent="0.2">
      <c r="A375" s="37" t="s">
        <v>33</v>
      </c>
      <c r="B375" s="10">
        <v>109</v>
      </c>
      <c r="C375" s="10">
        <v>1</v>
      </c>
      <c r="D375" s="10">
        <v>14</v>
      </c>
      <c r="E375" s="5" t="s">
        <v>132</v>
      </c>
      <c r="F375" s="5" t="s">
        <v>45</v>
      </c>
      <c r="G375" s="5">
        <v>5</v>
      </c>
      <c r="H375" s="11">
        <v>12.5311</v>
      </c>
      <c r="I375" s="11">
        <v>83.639429944016229</v>
      </c>
      <c r="J375" s="53">
        <v>54.411764705882355</v>
      </c>
      <c r="K375" s="54">
        <v>0</v>
      </c>
      <c r="L375" s="54">
        <v>0</v>
      </c>
      <c r="M375" s="54">
        <v>0.4</v>
      </c>
      <c r="N375" s="54" t="s">
        <v>18</v>
      </c>
      <c r="O375" s="54" t="s">
        <v>18</v>
      </c>
      <c r="P375" s="54">
        <v>53.857142857142861</v>
      </c>
      <c r="Q375" s="12">
        <v>18.75</v>
      </c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6" x14ac:dyDescent="0.2">
      <c r="A376" s="37" t="s">
        <v>33</v>
      </c>
      <c r="B376" s="10">
        <v>216</v>
      </c>
      <c r="C376" s="10">
        <v>2</v>
      </c>
      <c r="D376" s="10">
        <v>14</v>
      </c>
      <c r="E376" s="5" t="s">
        <v>132</v>
      </c>
      <c r="F376" s="5" t="s">
        <v>45</v>
      </c>
      <c r="G376" s="5">
        <v>5</v>
      </c>
      <c r="H376" s="11">
        <v>12.6015</v>
      </c>
      <c r="I376" s="11">
        <v>78.652740703177813</v>
      </c>
      <c r="J376" s="53">
        <v>34.710424710424711</v>
      </c>
      <c r="K376" s="54">
        <v>0.2</v>
      </c>
      <c r="L376" s="54">
        <v>0</v>
      </c>
      <c r="M376" s="54">
        <v>0.2</v>
      </c>
      <c r="N376" s="54" t="s">
        <v>18</v>
      </c>
      <c r="O376" s="54" t="s">
        <v>18</v>
      </c>
      <c r="P376" s="54">
        <v>60.92307692307692</v>
      </c>
      <c r="Q376" s="12">
        <v>30.76923077</v>
      </c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6" x14ac:dyDescent="0.2">
      <c r="A377" s="37" t="s">
        <v>33</v>
      </c>
      <c r="B377" s="10">
        <v>304</v>
      </c>
      <c r="C377" s="10">
        <v>3</v>
      </c>
      <c r="D377" s="10">
        <v>14</v>
      </c>
      <c r="E377" s="5" t="s">
        <v>132</v>
      </c>
      <c r="F377" s="5" t="s">
        <v>45</v>
      </c>
      <c r="G377" s="5">
        <v>5</v>
      </c>
      <c r="H377" s="11">
        <v>12.584299999999999</v>
      </c>
      <c r="I377" s="11">
        <v>68.083768183908049</v>
      </c>
      <c r="J377" s="53">
        <v>49</v>
      </c>
      <c r="K377" s="54">
        <v>0.1</v>
      </c>
      <c r="L377" s="54">
        <v>0</v>
      </c>
      <c r="M377" s="54">
        <v>0</v>
      </c>
      <c r="N377" s="54" t="s">
        <v>18</v>
      </c>
      <c r="O377" s="54" t="s">
        <v>18</v>
      </c>
      <c r="P377" s="54">
        <v>84.279918864097354</v>
      </c>
      <c r="Q377" s="12">
        <v>5.5555555559999998</v>
      </c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6" x14ac:dyDescent="0.2">
      <c r="A378" s="37" t="s">
        <v>33</v>
      </c>
      <c r="B378" s="10">
        <v>404</v>
      </c>
      <c r="C378" s="10">
        <v>4</v>
      </c>
      <c r="D378" s="10">
        <v>14</v>
      </c>
      <c r="E378" s="5" t="s">
        <v>132</v>
      </c>
      <c r="F378" s="5" t="s">
        <v>45</v>
      </c>
      <c r="G378" s="5">
        <v>5</v>
      </c>
      <c r="H378" s="11">
        <v>12.6691</v>
      </c>
      <c r="I378" s="11">
        <v>74.01928533062879</v>
      </c>
      <c r="J378" s="53">
        <v>48.529411764705884</v>
      </c>
      <c r="K378" s="54">
        <v>0.4</v>
      </c>
      <c r="L378" s="54">
        <v>0</v>
      </c>
      <c r="M378" s="54">
        <v>0.3</v>
      </c>
      <c r="N378" s="54" t="s">
        <v>18</v>
      </c>
      <c r="O378" s="54" t="s">
        <v>18</v>
      </c>
      <c r="P378" s="54">
        <v>78.494623655913969</v>
      </c>
      <c r="Q378" s="12">
        <v>20</v>
      </c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6" x14ac:dyDescent="0.2">
      <c r="A379" s="37" t="s">
        <v>33</v>
      </c>
      <c r="B379" s="10">
        <v>101</v>
      </c>
      <c r="C379" s="10">
        <v>1</v>
      </c>
      <c r="D379" s="10">
        <v>15</v>
      </c>
      <c r="E379" s="5" t="s">
        <v>129</v>
      </c>
      <c r="F379" s="5" t="s">
        <v>43</v>
      </c>
      <c r="G379" s="5">
        <v>5</v>
      </c>
      <c r="H379" s="11">
        <v>12.6737</v>
      </c>
      <c r="I379" s="11">
        <v>76.244421301960784</v>
      </c>
      <c r="J379" s="53">
        <v>62.121212121212118</v>
      </c>
      <c r="K379" s="54">
        <v>0.3</v>
      </c>
      <c r="L379" s="54">
        <v>0</v>
      </c>
      <c r="M379" s="54">
        <v>0.3</v>
      </c>
      <c r="N379" s="54" t="s">
        <v>18</v>
      </c>
      <c r="O379" s="54" t="s">
        <v>18</v>
      </c>
      <c r="P379" s="54">
        <v>60.948191593352888</v>
      </c>
      <c r="Q379" s="12">
        <v>5.1282051280000003</v>
      </c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6" x14ac:dyDescent="0.2">
      <c r="A380" s="37" t="s">
        <v>33</v>
      </c>
      <c r="B380" s="10">
        <v>206</v>
      </c>
      <c r="C380" s="10">
        <v>2</v>
      </c>
      <c r="D380" s="10">
        <v>15</v>
      </c>
      <c r="E380" s="5" t="s">
        <v>129</v>
      </c>
      <c r="F380" s="5" t="s">
        <v>43</v>
      </c>
      <c r="G380" s="5">
        <v>5</v>
      </c>
      <c r="H380" s="11">
        <v>12.4078</v>
      </c>
      <c r="I380" s="11">
        <v>78.827057606490868</v>
      </c>
      <c r="J380" s="53">
        <v>62</v>
      </c>
      <c r="K380" s="54">
        <v>0.4</v>
      </c>
      <c r="L380" s="54">
        <v>0.1</v>
      </c>
      <c r="M380" s="54">
        <v>0</v>
      </c>
      <c r="N380" s="54" t="s">
        <v>18</v>
      </c>
      <c r="O380" s="54" t="s">
        <v>18</v>
      </c>
      <c r="P380" s="54">
        <v>66.078431372549019</v>
      </c>
      <c r="Q380" s="12">
        <v>38.235294119999999</v>
      </c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6" x14ac:dyDescent="0.2">
      <c r="A381" s="37" t="s">
        <v>33</v>
      </c>
      <c r="B381" s="10">
        <v>308</v>
      </c>
      <c r="C381" s="10">
        <v>3</v>
      </c>
      <c r="D381" s="10">
        <v>15</v>
      </c>
      <c r="E381" s="5" t="s">
        <v>129</v>
      </c>
      <c r="F381" s="5" t="s">
        <v>43</v>
      </c>
      <c r="G381" s="5">
        <v>5</v>
      </c>
      <c r="H381" s="11">
        <v>12.540600000000001</v>
      </c>
      <c r="I381" s="11">
        <v>67.831594693711978</v>
      </c>
      <c r="J381" s="53">
        <v>59.327731092436977</v>
      </c>
      <c r="K381" s="54">
        <v>0.1</v>
      </c>
      <c r="L381" s="54">
        <v>0</v>
      </c>
      <c r="M381" s="54">
        <v>0.2</v>
      </c>
      <c r="N381" s="54" t="s">
        <v>18</v>
      </c>
      <c r="O381" s="54" t="s">
        <v>18</v>
      </c>
      <c r="P381" s="54">
        <v>64.285714285714278</v>
      </c>
      <c r="Q381" s="12">
        <v>30.555555559999998</v>
      </c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6" x14ac:dyDescent="0.2">
      <c r="A382" s="37" t="s">
        <v>33</v>
      </c>
      <c r="B382" s="10">
        <v>414</v>
      </c>
      <c r="C382" s="10">
        <v>4</v>
      </c>
      <c r="D382" s="10">
        <v>15</v>
      </c>
      <c r="E382" s="5" t="s">
        <v>129</v>
      </c>
      <c r="F382" s="5" t="s">
        <v>43</v>
      </c>
      <c r="G382" s="5">
        <v>5</v>
      </c>
      <c r="H382" s="11">
        <v>12.4666</v>
      </c>
      <c r="I382" s="11">
        <v>71.440985129411771</v>
      </c>
      <c r="J382" s="53">
        <v>46.428571428571431</v>
      </c>
      <c r="K382" s="54">
        <v>0</v>
      </c>
      <c r="L382" s="54">
        <v>0</v>
      </c>
      <c r="M382" s="54">
        <v>0.2</v>
      </c>
      <c r="N382" s="54" t="s">
        <v>18</v>
      </c>
      <c r="O382" s="54" t="s">
        <v>18</v>
      </c>
      <c r="P382" s="54">
        <v>41.850594227504246</v>
      </c>
      <c r="Q382" s="12">
        <v>18.421052629999998</v>
      </c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6" x14ac:dyDescent="0.2">
      <c r="A383" s="37" t="s">
        <v>33</v>
      </c>
      <c r="B383" s="10">
        <v>116</v>
      </c>
      <c r="C383" s="10">
        <v>1</v>
      </c>
      <c r="D383" s="10">
        <v>16</v>
      </c>
      <c r="E383" s="5" t="s">
        <v>190</v>
      </c>
      <c r="F383" s="5" t="s">
        <v>191</v>
      </c>
      <c r="G383" s="5" t="s">
        <v>192</v>
      </c>
      <c r="H383" s="11">
        <v>12.670300000000001</v>
      </c>
      <c r="I383" s="11">
        <v>77.219058221501015</v>
      </c>
      <c r="J383" s="53">
        <v>35</v>
      </c>
      <c r="K383" s="54">
        <v>0.6</v>
      </c>
      <c r="L383" s="54">
        <v>0</v>
      </c>
      <c r="M383" s="54">
        <v>0.3</v>
      </c>
      <c r="N383" s="54" t="s">
        <v>18</v>
      </c>
      <c r="O383" s="54" t="s">
        <v>18</v>
      </c>
      <c r="P383" s="54">
        <v>55.443548387096776</v>
      </c>
      <c r="Q383" s="12">
        <v>22.85714286</v>
      </c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6" x14ac:dyDescent="0.2">
      <c r="A384" s="37" t="s">
        <v>33</v>
      </c>
      <c r="B384" s="10">
        <v>205</v>
      </c>
      <c r="C384" s="10">
        <v>2</v>
      </c>
      <c r="D384" s="10">
        <v>16</v>
      </c>
      <c r="E384" s="5" t="s">
        <v>190</v>
      </c>
      <c r="F384" s="5" t="s">
        <v>191</v>
      </c>
      <c r="G384" s="5" t="s">
        <v>192</v>
      </c>
      <c r="H384" s="11">
        <v>12.4223</v>
      </c>
      <c r="I384" s="11">
        <v>79.559159213522648</v>
      </c>
      <c r="J384" s="53">
        <v>34.285714285714285</v>
      </c>
      <c r="K384" s="54">
        <v>0.6</v>
      </c>
      <c r="L384" s="54">
        <v>0</v>
      </c>
      <c r="M384" s="54">
        <v>0.1</v>
      </c>
      <c r="N384" s="54" t="s">
        <v>18</v>
      </c>
      <c r="O384" s="54" t="s">
        <v>18</v>
      </c>
      <c r="P384" s="54">
        <v>61.881977671451352</v>
      </c>
      <c r="Q384" s="12">
        <v>14.28571429</v>
      </c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6" x14ac:dyDescent="0.2">
      <c r="A385" s="37" t="s">
        <v>33</v>
      </c>
      <c r="B385" s="10">
        <v>309</v>
      </c>
      <c r="C385" s="10">
        <v>3</v>
      </c>
      <c r="D385" s="10">
        <v>16</v>
      </c>
      <c r="E385" s="5" t="s">
        <v>190</v>
      </c>
      <c r="F385" s="5" t="s">
        <v>191</v>
      </c>
      <c r="G385" s="5" t="s">
        <v>192</v>
      </c>
      <c r="H385" s="11">
        <v>12.705100000000002</v>
      </c>
      <c r="I385" s="11">
        <v>75.245724837322527</v>
      </c>
      <c r="J385" s="53">
        <v>38.888888888888886</v>
      </c>
      <c r="K385" s="54">
        <v>0</v>
      </c>
      <c r="L385" s="54">
        <v>0</v>
      </c>
      <c r="M385" s="54">
        <v>0.3</v>
      </c>
      <c r="N385" s="54" t="s">
        <v>18</v>
      </c>
      <c r="O385" s="54" t="s">
        <v>18</v>
      </c>
      <c r="P385" s="54">
        <v>38.80952380952381</v>
      </c>
      <c r="Q385" s="12">
        <v>11.11111111</v>
      </c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6" x14ac:dyDescent="0.2">
      <c r="A386" s="37" t="s">
        <v>33</v>
      </c>
      <c r="B386" s="10">
        <v>410</v>
      </c>
      <c r="C386" s="10">
        <v>4</v>
      </c>
      <c r="D386" s="10">
        <v>16</v>
      </c>
      <c r="E386" s="5" t="s">
        <v>190</v>
      </c>
      <c r="F386" s="5" t="s">
        <v>191</v>
      </c>
      <c r="G386" s="5" t="s">
        <v>192</v>
      </c>
      <c r="H386" s="11">
        <v>12.5511</v>
      </c>
      <c r="I386" s="11">
        <v>79.041507174577418</v>
      </c>
      <c r="J386" s="53">
        <v>34.180035650623886</v>
      </c>
      <c r="K386" s="54">
        <v>0</v>
      </c>
      <c r="L386" s="54">
        <v>0.1</v>
      </c>
      <c r="M386" s="54">
        <v>0</v>
      </c>
      <c r="N386" s="54" t="s">
        <v>18</v>
      </c>
      <c r="O386" s="54" t="s">
        <v>18</v>
      </c>
      <c r="P386" s="54">
        <v>25.555555555555557</v>
      </c>
      <c r="Q386" s="12">
        <v>9.5238095240000007</v>
      </c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6" x14ac:dyDescent="0.2">
      <c r="A387" s="37" t="s">
        <v>38</v>
      </c>
      <c r="B387" s="10">
        <v>118</v>
      </c>
      <c r="C387" s="10">
        <v>1</v>
      </c>
      <c r="D387" s="10">
        <v>1</v>
      </c>
      <c r="E387" s="5" t="s">
        <v>99</v>
      </c>
      <c r="F387" s="5" t="s">
        <v>29</v>
      </c>
      <c r="G387" s="5" t="s">
        <v>29</v>
      </c>
      <c r="H387" s="53">
        <v>12.639799999999999</v>
      </c>
      <c r="I387" s="11">
        <v>64.765231196321835</v>
      </c>
      <c r="J387" s="53">
        <v>71.428571428571431</v>
      </c>
      <c r="K387" s="54">
        <v>1.6</v>
      </c>
      <c r="L387" s="54">
        <v>0</v>
      </c>
      <c r="M387" s="54">
        <v>0</v>
      </c>
      <c r="N387" s="54" t="s">
        <v>18</v>
      </c>
      <c r="O387" s="54">
        <v>0</v>
      </c>
      <c r="P387" s="12" t="s">
        <v>18</v>
      </c>
      <c r="Q387" s="12">
        <v>3.5714285710000002</v>
      </c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6" x14ac:dyDescent="0.2">
      <c r="A388" s="37" t="s">
        <v>38</v>
      </c>
      <c r="B388" s="10">
        <v>209</v>
      </c>
      <c r="C388" s="10">
        <v>2</v>
      </c>
      <c r="D388" s="10">
        <v>1</v>
      </c>
      <c r="E388" s="5" t="s">
        <v>99</v>
      </c>
      <c r="F388" s="5" t="s">
        <v>29</v>
      </c>
      <c r="G388" s="5" t="s">
        <v>29</v>
      </c>
      <c r="H388" s="53">
        <v>12.49</v>
      </c>
      <c r="I388" s="11">
        <v>64.569576736858238</v>
      </c>
      <c r="J388" s="53">
        <v>74.05</v>
      </c>
      <c r="K388" s="54">
        <v>1.6</v>
      </c>
      <c r="L388" s="54">
        <v>0</v>
      </c>
      <c r="M388" s="54">
        <v>0</v>
      </c>
      <c r="N388" s="54" t="s">
        <v>18</v>
      </c>
      <c r="O388" s="54">
        <v>0</v>
      </c>
      <c r="P388" s="12" t="s">
        <v>18</v>
      </c>
      <c r="Q388" s="12">
        <v>11.42857143</v>
      </c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6" x14ac:dyDescent="0.2">
      <c r="A389" s="37" t="s">
        <v>38</v>
      </c>
      <c r="B389" s="10">
        <v>315</v>
      </c>
      <c r="C389" s="10">
        <v>3</v>
      </c>
      <c r="D389" s="10">
        <v>1</v>
      </c>
      <c r="E389" s="5" t="s">
        <v>99</v>
      </c>
      <c r="F389" s="5" t="s">
        <v>29</v>
      </c>
      <c r="G389" s="5" t="s">
        <v>29</v>
      </c>
      <c r="H389" s="53">
        <v>12.5939</v>
      </c>
      <c r="I389" s="11">
        <v>64.511372714176247</v>
      </c>
      <c r="J389" s="53">
        <v>74.350649350649348</v>
      </c>
      <c r="K389" s="54">
        <v>0.2</v>
      </c>
      <c r="L389" s="54">
        <v>0.2</v>
      </c>
      <c r="M389" s="54">
        <v>0</v>
      </c>
      <c r="N389" s="54" t="s">
        <v>18</v>
      </c>
      <c r="O389" s="54">
        <v>0</v>
      </c>
      <c r="P389" s="12" t="s">
        <v>18</v>
      </c>
      <c r="Q389" s="12">
        <v>5.4054054049999998</v>
      </c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6" x14ac:dyDescent="0.2">
      <c r="A390" s="37" t="s">
        <v>38</v>
      </c>
      <c r="B390" s="10">
        <v>407</v>
      </c>
      <c r="C390" s="10">
        <v>4</v>
      </c>
      <c r="D390" s="10">
        <v>1</v>
      </c>
      <c r="E390" s="5" t="s">
        <v>99</v>
      </c>
      <c r="F390" s="5" t="s">
        <v>29</v>
      </c>
      <c r="G390" s="5" t="s">
        <v>29</v>
      </c>
      <c r="H390" s="53">
        <v>13.3553</v>
      </c>
      <c r="I390" s="11">
        <v>61.975847514482759</v>
      </c>
      <c r="J390" s="53">
        <v>81.129653401797171</v>
      </c>
      <c r="K390" s="54">
        <v>1.6</v>
      </c>
      <c r="L390" s="54">
        <v>0</v>
      </c>
      <c r="M390" s="54">
        <v>0</v>
      </c>
      <c r="N390" s="54" t="s">
        <v>18</v>
      </c>
      <c r="O390" s="54">
        <v>0</v>
      </c>
      <c r="P390" s="12" t="s">
        <v>18</v>
      </c>
      <c r="Q390" s="12">
        <v>0</v>
      </c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7" x14ac:dyDescent="0.2">
      <c r="A391" s="37" t="s">
        <v>38</v>
      </c>
      <c r="B391" s="10">
        <v>105</v>
      </c>
      <c r="C391" s="10">
        <v>1</v>
      </c>
      <c r="D391" s="10">
        <v>2</v>
      </c>
      <c r="E391" s="55" t="s">
        <v>133</v>
      </c>
      <c r="F391" s="5" t="s">
        <v>45</v>
      </c>
      <c r="G391" s="5">
        <v>6</v>
      </c>
      <c r="H391" s="53">
        <v>13.0153</v>
      </c>
      <c r="I391" s="11">
        <v>61.074255059003825</v>
      </c>
      <c r="J391" s="53">
        <v>76.964285714285722</v>
      </c>
      <c r="K391" s="54">
        <v>0.5</v>
      </c>
      <c r="L391" s="54">
        <v>0.1</v>
      </c>
      <c r="M391" s="54">
        <v>0</v>
      </c>
      <c r="N391" s="54" t="s">
        <v>18</v>
      </c>
      <c r="O391" s="54">
        <v>0</v>
      </c>
      <c r="P391" s="12" t="s">
        <v>18</v>
      </c>
      <c r="Q391" s="12">
        <v>0</v>
      </c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7" x14ac:dyDescent="0.2">
      <c r="A392" s="37" t="s">
        <v>38</v>
      </c>
      <c r="B392" s="10">
        <v>219</v>
      </c>
      <c r="C392" s="10">
        <v>2</v>
      </c>
      <c r="D392" s="10">
        <v>2</v>
      </c>
      <c r="E392" s="55" t="s">
        <v>133</v>
      </c>
      <c r="F392" s="5" t="s">
        <v>45</v>
      </c>
      <c r="G392" s="5">
        <v>6</v>
      </c>
      <c r="H392" s="53">
        <v>12.550799999999999</v>
      </c>
      <c r="I392" s="11">
        <v>68.684001618390809</v>
      </c>
      <c r="J392" s="53">
        <v>73.461538461538467</v>
      </c>
      <c r="K392" s="54">
        <v>4.0999999999999996</v>
      </c>
      <c r="L392" s="54">
        <v>0</v>
      </c>
      <c r="M392" s="54">
        <v>0</v>
      </c>
      <c r="N392" s="54" t="s">
        <v>18</v>
      </c>
      <c r="O392" s="54">
        <v>0</v>
      </c>
      <c r="P392" s="12" t="s">
        <v>18</v>
      </c>
      <c r="Q392" s="12">
        <v>0</v>
      </c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7" x14ac:dyDescent="0.2">
      <c r="A393" s="37" t="s">
        <v>38</v>
      </c>
      <c r="B393" s="10">
        <v>318</v>
      </c>
      <c r="C393" s="10">
        <v>3</v>
      </c>
      <c r="D393" s="10">
        <v>2</v>
      </c>
      <c r="E393" s="55" t="s">
        <v>133</v>
      </c>
      <c r="F393" s="5" t="s">
        <v>45</v>
      </c>
      <c r="G393" s="5">
        <v>6</v>
      </c>
      <c r="H393" s="53">
        <v>12.5015</v>
      </c>
      <c r="I393" s="11">
        <v>62.959110537931025</v>
      </c>
      <c r="J393" s="53">
        <v>74.345238095238102</v>
      </c>
      <c r="K393" s="54">
        <v>1.7</v>
      </c>
      <c r="L393" s="54">
        <v>0</v>
      </c>
      <c r="M393" s="54">
        <v>0</v>
      </c>
      <c r="N393" s="54" t="s">
        <v>18</v>
      </c>
      <c r="O393" s="54">
        <v>0</v>
      </c>
      <c r="P393" s="12" t="s">
        <v>18</v>
      </c>
      <c r="Q393" s="12">
        <v>0</v>
      </c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7" x14ac:dyDescent="0.2">
      <c r="A394" s="37" t="s">
        <v>38</v>
      </c>
      <c r="B394" s="10">
        <v>405</v>
      </c>
      <c r="C394" s="10">
        <v>4</v>
      </c>
      <c r="D394" s="10">
        <v>2</v>
      </c>
      <c r="E394" s="55" t="s">
        <v>133</v>
      </c>
      <c r="F394" s="5" t="s">
        <v>45</v>
      </c>
      <c r="G394" s="5">
        <v>6</v>
      </c>
      <c r="H394" s="53">
        <v>12.730699999999999</v>
      </c>
      <c r="I394" s="11">
        <v>65.219833073409959</v>
      </c>
      <c r="J394" s="53">
        <v>80.697674418604649</v>
      </c>
      <c r="K394" s="54">
        <v>2.2999999999999998</v>
      </c>
      <c r="L394" s="54">
        <v>0</v>
      </c>
      <c r="M394" s="54">
        <v>0</v>
      </c>
      <c r="N394" s="54" t="s">
        <v>18</v>
      </c>
      <c r="O394" s="54">
        <v>0</v>
      </c>
      <c r="P394" s="12" t="s">
        <v>18</v>
      </c>
      <c r="Q394" s="12">
        <v>0</v>
      </c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7" x14ac:dyDescent="0.2">
      <c r="A395" s="37" t="s">
        <v>38</v>
      </c>
      <c r="B395" s="10">
        <v>102</v>
      </c>
      <c r="C395" s="10">
        <v>1</v>
      </c>
      <c r="D395" s="10">
        <v>3</v>
      </c>
      <c r="E395" s="55" t="s">
        <v>133</v>
      </c>
      <c r="F395" s="5" t="s">
        <v>45</v>
      </c>
      <c r="G395" s="5">
        <v>9</v>
      </c>
      <c r="H395" s="53">
        <v>14.936199999999999</v>
      </c>
      <c r="I395" s="11">
        <v>60.737342473563224</v>
      </c>
      <c r="J395" s="53">
        <v>78.698435277382657</v>
      </c>
      <c r="K395" s="54">
        <v>2.7</v>
      </c>
      <c r="L395" s="54">
        <v>0</v>
      </c>
      <c r="M395" s="54">
        <v>0</v>
      </c>
      <c r="N395" s="54" t="s">
        <v>18</v>
      </c>
      <c r="O395" s="54">
        <v>0</v>
      </c>
      <c r="P395" s="12" t="s">
        <v>18</v>
      </c>
      <c r="Q395" s="12">
        <v>0</v>
      </c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7" x14ac:dyDescent="0.2">
      <c r="A396" s="37" t="s">
        <v>38</v>
      </c>
      <c r="B396" s="10">
        <v>218</v>
      </c>
      <c r="C396" s="10">
        <v>2</v>
      </c>
      <c r="D396" s="10">
        <v>3</v>
      </c>
      <c r="E396" s="55" t="s">
        <v>133</v>
      </c>
      <c r="F396" s="5" t="s">
        <v>45</v>
      </c>
      <c r="G396" s="5">
        <v>9</v>
      </c>
      <c r="H396" s="53">
        <v>12.542400000000001</v>
      </c>
      <c r="I396" s="11">
        <v>69.237881575478937</v>
      </c>
      <c r="J396" s="53">
        <v>68.611111111111114</v>
      </c>
      <c r="K396" s="54">
        <v>2.6</v>
      </c>
      <c r="L396" s="54">
        <v>0</v>
      </c>
      <c r="M396" s="54">
        <v>0</v>
      </c>
      <c r="N396" s="54" t="s">
        <v>18</v>
      </c>
      <c r="O396" s="54">
        <v>0</v>
      </c>
      <c r="P396" s="12" t="s">
        <v>18</v>
      </c>
      <c r="Q396" s="12">
        <v>9.0909090910000003</v>
      </c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7" x14ac:dyDescent="0.2">
      <c r="A397" s="37" t="s">
        <v>38</v>
      </c>
      <c r="B397" s="10">
        <v>306</v>
      </c>
      <c r="C397" s="10">
        <v>3</v>
      </c>
      <c r="D397" s="10">
        <v>3</v>
      </c>
      <c r="E397" s="55" t="s">
        <v>133</v>
      </c>
      <c r="F397" s="5" t="s">
        <v>45</v>
      </c>
      <c r="G397" s="5">
        <v>9</v>
      </c>
      <c r="H397" s="53">
        <v>12.711599999999999</v>
      </c>
      <c r="I397" s="11">
        <v>66.122696427586206</v>
      </c>
      <c r="J397" s="53">
        <v>74.709302325581405</v>
      </c>
      <c r="K397" s="54">
        <v>2.6</v>
      </c>
      <c r="L397" s="54">
        <v>0</v>
      </c>
      <c r="M397" s="54">
        <v>0</v>
      </c>
      <c r="N397" s="54" t="s">
        <v>18</v>
      </c>
      <c r="O397" s="54">
        <v>0</v>
      </c>
      <c r="P397" s="12" t="s">
        <v>18</v>
      </c>
      <c r="Q397" s="12">
        <v>7.407407407</v>
      </c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7" x14ac:dyDescent="0.2">
      <c r="A398" s="37" t="s">
        <v>38</v>
      </c>
      <c r="B398" s="10">
        <v>402</v>
      </c>
      <c r="C398" s="10">
        <v>4</v>
      </c>
      <c r="D398" s="10">
        <v>3</v>
      </c>
      <c r="E398" s="55" t="s">
        <v>133</v>
      </c>
      <c r="F398" s="5" t="s">
        <v>45</v>
      </c>
      <c r="G398" s="5">
        <v>9</v>
      </c>
      <c r="H398" s="53">
        <v>12.8652</v>
      </c>
      <c r="I398" s="11">
        <v>59.600476839233707</v>
      </c>
      <c r="J398" s="53">
        <v>65.384615384615387</v>
      </c>
      <c r="K398" s="54">
        <v>2.2999999999999998</v>
      </c>
      <c r="L398" s="54">
        <v>0</v>
      </c>
      <c r="M398" s="54">
        <v>0</v>
      </c>
      <c r="N398" s="54" t="s">
        <v>18</v>
      </c>
      <c r="O398" s="54">
        <v>0</v>
      </c>
      <c r="P398" s="12" t="s">
        <v>18</v>
      </c>
      <c r="Q398" s="12">
        <v>3.225806452</v>
      </c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7" x14ac:dyDescent="0.2">
      <c r="A399" s="37" t="s">
        <v>38</v>
      </c>
      <c r="B399" s="10">
        <v>108</v>
      </c>
      <c r="C399" s="10">
        <v>1</v>
      </c>
      <c r="D399" s="10">
        <v>4</v>
      </c>
      <c r="E399" s="55" t="s">
        <v>109</v>
      </c>
      <c r="F399" s="5" t="s">
        <v>45</v>
      </c>
      <c r="G399" s="5">
        <v>4</v>
      </c>
      <c r="H399" s="53">
        <v>13.2881</v>
      </c>
      <c r="I399" s="11">
        <v>59.442980383448266</v>
      </c>
      <c r="J399" s="53">
        <v>75.898520084566599</v>
      </c>
      <c r="K399" s="54">
        <v>1.5</v>
      </c>
      <c r="L399" s="54">
        <v>0</v>
      </c>
      <c r="M399" s="54">
        <v>0</v>
      </c>
      <c r="N399" s="54" t="s">
        <v>18</v>
      </c>
      <c r="O399" s="54">
        <v>0</v>
      </c>
      <c r="P399" s="12" t="s">
        <v>18</v>
      </c>
      <c r="Q399" s="12">
        <v>3.3333333330000001</v>
      </c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7" x14ac:dyDescent="0.2">
      <c r="A400" s="37" t="s">
        <v>38</v>
      </c>
      <c r="B400" s="10">
        <v>220</v>
      </c>
      <c r="C400" s="10">
        <v>2</v>
      </c>
      <c r="D400" s="10">
        <v>4</v>
      </c>
      <c r="E400" s="55" t="s">
        <v>109</v>
      </c>
      <c r="F400" s="5" t="s">
        <v>45</v>
      </c>
      <c r="G400" s="5">
        <v>4</v>
      </c>
      <c r="H400" s="53">
        <v>12.4809</v>
      </c>
      <c r="I400" s="11">
        <v>70.688844406130272</v>
      </c>
      <c r="J400" s="53">
        <v>55</v>
      </c>
      <c r="K400" s="54">
        <v>2.6</v>
      </c>
      <c r="L400" s="54">
        <v>0</v>
      </c>
      <c r="M400" s="54">
        <v>0</v>
      </c>
      <c r="N400" s="54" t="s">
        <v>18</v>
      </c>
      <c r="O400" s="54">
        <v>0</v>
      </c>
      <c r="P400" s="12" t="s">
        <v>18</v>
      </c>
      <c r="Q400" s="12">
        <v>0</v>
      </c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7" x14ac:dyDescent="0.2">
      <c r="A401" s="37" t="s">
        <v>38</v>
      </c>
      <c r="B401" s="10">
        <v>302</v>
      </c>
      <c r="C401" s="10">
        <v>3</v>
      </c>
      <c r="D401" s="10">
        <v>4</v>
      </c>
      <c r="E401" s="55" t="s">
        <v>109</v>
      </c>
      <c r="F401" s="5" t="s">
        <v>45</v>
      </c>
      <c r="G401" s="5">
        <v>4</v>
      </c>
      <c r="H401" s="53">
        <v>12.927000000000001</v>
      </c>
      <c r="I401" s="11">
        <v>64.608737937164747</v>
      </c>
      <c r="J401" s="53">
        <v>72.688598979013051</v>
      </c>
      <c r="K401" s="54">
        <v>1.7</v>
      </c>
      <c r="L401" s="54">
        <v>0</v>
      </c>
      <c r="M401" s="54">
        <v>0</v>
      </c>
      <c r="N401" s="54" t="s">
        <v>18</v>
      </c>
      <c r="O401" s="54">
        <v>0</v>
      </c>
      <c r="P401" s="12" t="s">
        <v>18</v>
      </c>
      <c r="Q401" s="12">
        <v>4.3478260869999996</v>
      </c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7" x14ac:dyDescent="0.2">
      <c r="A402" s="37" t="s">
        <v>38</v>
      </c>
      <c r="B402" s="10">
        <v>403</v>
      </c>
      <c r="C402" s="10">
        <v>4</v>
      </c>
      <c r="D402" s="10">
        <v>4</v>
      </c>
      <c r="E402" s="55" t="s">
        <v>109</v>
      </c>
      <c r="F402" s="5" t="s">
        <v>45</v>
      </c>
      <c r="G402" s="5">
        <v>4</v>
      </c>
      <c r="H402" s="53">
        <v>12.3843</v>
      </c>
      <c r="I402" s="11">
        <v>64.290522438620698</v>
      </c>
      <c r="J402" s="53">
        <v>75.304540420819492</v>
      </c>
      <c r="K402" s="54">
        <v>3.1</v>
      </c>
      <c r="L402" s="54">
        <v>0</v>
      </c>
      <c r="M402" s="54">
        <v>0</v>
      </c>
      <c r="N402" s="54" t="s">
        <v>18</v>
      </c>
      <c r="O402" s="54">
        <v>0</v>
      </c>
      <c r="P402" s="12" t="s">
        <v>18</v>
      </c>
      <c r="Q402" s="12">
        <v>4</v>
      </c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7" x14ac:dyDescent="0.2">
      <c r="A403" s="37" t="s">
        <v>38</v>
      </c>
      <c r="B403" s="10">
        <v>103</v>
      </c>
      <c r="C403" s="10">
        <v>1</v>
      </c>
      <c r="D403" s="10">
        <v>5</v>
      </c>
      <c r="E403" s="55" t="s">
        <v>146</v>
      </c>
      <c r="F403" s="5" t="s">
        <v>45</v>
      </c>
      <c r="G403" s="5">
        <v>10.5</v>
      </c>
      <c r="H403" s="53">
        <v>13.0625</v>
      </c>
      <c r="I403" s="11">
        <v>64.850294808275862</v>
      </c>
      <c r="J403" s="53">
        <v>76.411960132890357</v>
      </c>
      <c r="K403" s="54">
        <v>2.2000000000000002</v>
      </c>
      <c r="L403" s="54">
        <v>0</v>
      </c>
      <c r="M403" s="54">
        <v>0</v>
      </c>
      <c r="N403" s="54" t="s">
        <v>18</v>
      </c>
      <c r="O403" s="54">
        <v>0</v>
      </c>
      <c r="P403" s="12" t="s">
        <v>18</v>
      </c>
      <c r="Q403" s="12">
        <v>10</v>
      </c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7" x14ac:dyDescent="0.2">
      <c r="A404" s="37" t="s">
        <v>38</v>
      </c>
      <c r="B404" s="10">
        <v>213</v>
      </c>
      <c r="C404" s="10">
        <v>2</v>
      </c>
      <c r="D404" s="10">
        <v>5</v>
      </c>
      <c r="E404" s="55" t="s">
        <v>146</v>
      </c>
      <c r="F404" s="5" t="s">
        <v>45</v>
      </c>
      <c r="G404" s="5">
        <v>10.5</v>
      </c>
      <c r="H404" s="53">
        <v>12.6311</v>
      </c>
      <c r="I404" s="11">
        <v>70.629971647509578</v>
      </c>
      <c r="J404" s="53">
        <v>75</v>
      </c>
      <c r="K404" s="54">
        <v>1.2</v>
      </c>
      <c r="L404" s="54">
        <v>0</v>
      </c>
      <c r="M404" s="54">
        <v>0</v>
      </c>
      <c r="N404" s="54" t="s">
        <v>18</v>
      </c>
      <c r="O404" s="54">
        <v>0</v>
      </c>
      <c r="P404" s="12" t="s">
        <v>18</v>
      </c>
      <c r="Q404" s="12">
        <v>3.846153846</v>
      </c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7" x14ac:dyDescent="0.2">
      <c r="A405" s="37" t="s">
        <v>38</v>
      </c>
      <c r="B405" s="10">
        <v>314</v>
      </c>
      <c r="C405" s="10">
        <v>3</v>
      </c>
      <c r="D405" s="10">
        <v>5</v>
      </c>
      <c r="E405" s="55" t="s">
        <v>146</v>
      </c>
      <c r="F405" s="5" t="s">
        <v>45</v>
      </c>
      <c r="G405" s="5">
        <v>10.5</v>
      </c>
      <c r="H405" s="53">
        <v>12.6092</v>
      </c>
      <c r="I405" s="11">
        <v>69.769590252873556</v>
      </c>
      <c r="J405" s="53">
        <v>72.978959025470658</v>
      </c>
      <c r="K405" s="54">
        <v>1.7</v>
      </c>
      <c r="L405" s="54">
        <v>0</v>
      </c>
      <c r="M405" s="54">
        <v>0</v>
      </c>
      <c r="N405" s="54" t="s">
        <v>18</v>
      </c>
      <c r="O405" s="54">
        <v>0</v>
      </c>
      <c r="P405" s="12" t="s">
        <v>18</v>
      </c>
      <c r="Q405" s="12">
        <v>15.78947368</v>
      </c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7" x14ac:dyDescent="0.2">
      <c r="A406" s="37" t="s">
        <v>38</v>
      </c>
      <c r="B406" s="10">
        <v>415</v>
      </c>
      <c r="C406" s="10">
        <v>4</v>
      </c>
      <c r="D406" s="10">
        <v>5</v>
      </c>
      <c r="E406" s="55" t="s">
        <v>146</v>
      </c>
      <c r="F406" s="5" t="s">
        <v>45</v>
      </c>
      <c r="G406" s="5">
        <v>10.5</v>
      </c>
      <c r="H406" s="53">
        <v>12.591199999999999</v>
      </c>
      <c r="I406" s="11">
        <v>62.422124146513404</v>
      </c>
      <c r="J406" s="53">
        <v>78.084415584415581</v>
      </c>
      <c r="K406" s="54">
        <v>1.3</v>
      </c>
      <c r="L406" s="54">
        <v>0</v>
      </c>
      <c r="M406" s="54">
        <v>0</v>
      </c>
      <c r="N406" s="54" t="s">
        <v>18</v>
      </c>
      <c r="O406" s="54">
        <v>0</v>
      </c>
      <c r="P406" s="12" t="s">
        <v>18</v>
      </c>
      <c r="Q406" s="12">
        <v>23.07692308</v>
      </c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6" x14ac:dyDescent="0.2">
      <c r="A407" s="37" t="s">
        <v>38</v>
      </c>
      <c r="B407" s="10">
        <v>114</v>
      </c>
      <c r="C407" s="10">
        <v>1</v>
      </c>
      <c r="D407" s="10">
        <v>6</v>
      </c>
      <c r="E407" s="5" t="s">
        <v>16</v>
      </c>
      <c r="F407" s="5" t="s">
        <v>45</v>
      </c>
      <c r="G407" s="5">
        <v>4</v>
      </c>
      <c r="H407" s="53">
        <v>13.3856</v>
      </c>
      <c r="I407" s="11">
        <v>66.591484548658997</v>
      </c>
      <c r="J407" s="53">
        <v>76.556776556776555</v>
      </c>
      <c r="K407" s="54">
        <v>2.4</v>
      </c>
      <c r="L407" s="54">
        <v>0</v>
      </c>
      <c r="M407" s="54">
        <v>0</v>
      </c>
      <c r="N407" s="54" t="s">
        <v>18</v>
      </c>
      <c r="O407" s="54">
        <v>0</v>
      </c>
      <c r="P407" s="12" t="s">
        <v>18</v>
      </c>
      <c r="Q407" s="12">
        <v>16</v>
      </c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6" x14ac:dyDescent="0.2">
      <c r="A408" s="37" t="s">
        <v>38</v>
      </c>
      <c r="B408" s="10">
        <v>212</v>
      </c>
      <c r="C408" s="10">
        <v>2</v>
      </c>
      <c r="D408" s="10">
        <v>6</v>
      </c>
      <c r="E408" s="5" t="s">
        <v>16</v>
      </c>
      <c r="F408" s="5" t="s">
        <v>45</v>
      </c>
      <c r="G408" s="5">
        <v>4</v>
      </c>
      <c r="H408" s="53">
        <v>12.540099999999999</v>
      </c>
      <c r="I408" s="11">
        <v>65.063845177011501</v>
      </c>
      <c r="J408" s="53">
        <v>72.093023255813961</v>
      </c>
      <c r="K408" s="54">
        <v>2.4</v>
      </c>
      <c r="L408" s="54">
        <v>0</v>
      </c>
      <c r="M408" s="54">
        <v>0</v>
      </c>
      <c r="N408" s="54" t="s">
        <v>18</v>
      </c>
      <c r="O408" s="54">
        <v>0</v>
      </c>
      <c r="P408" s="12" t="s">
        <v>18</v>
      </c>
      <c r="Q408" s="12">
        <v>0</v>
      </c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6" x14ac:dyDescent="0.2">
      <c r="A409" s="37" t="s">
        <v>38</v>
      </c>
      <c r="B409" s="10">
        <v>301</v>
      </c>
      <c r="C409" s="10">
        <v>3</v>
      </c>
      <c r="D409" s="10">
        <v>6</v>
      </c>
      <c r="E409" s="5" t="s">
        <v>16</v>
      </c>
      <c r="F409" s="5" t="s">
        <v>45</v>
      </c>
      <c r="G409" s="5">
        <v>4</v>
      </c>
      <c r="H409" s="53">
        <v>12.645800000000001</v>
      </c>
      <c r="I409" s="11">
        <v>65.302464854252861</v>
      </c>
      <c r="J409" s="53">
        <v>69.464285714285722</v>
      </c>
      <c r="K409" s="54">
        <v>1.7</v>
      </c>
      <c r="L409" s="54">
        <v>0</v>
      </c>
      <c r="M409" s="54">
        <v>0</v>
      </c>
      <c r="N409" s="54" t="s">
        <v>18</v>
      </c>
      <c r="O409" s="54">
        <v>0</v>
      </c>
      <c r="P409" s="12" t="s">
        <v>18</v>
      </c>
      <c r="Q409" s="12">
        <v>6.6666666670000003</v>
      </c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6" x14ac:dyDescent="0.2">
      <c r="A410" s="37" t="s">
        <v>38</v>
      </c>
      <c r="B410" s="10">
        <v>409</v>
      </c>
      <c r="C410" s="10">
        <v>4</v>
      </c>
      <c r="D410" s="10">
        <v>6</v>
      </c>
      <c r="E410" s="5" t="s">
        <v>16</v>
      </c>
      <c r="F410" s="5" t="s">
        <v>45</v>
      </c>
      <c r="G410" s="5">
        <v>4</v>
      </c>
      <c r="H410" s="53">
        <v>12.456399999999999</v>
      </c>
      <c r="I410" s="11">
        <v>62.215181323524902</v>
      </c>
      <c r="J410" s="53">
        <v>77.209302325581405</v>
      </c>
      <c r="K410" s="54">
        <v>0.2</v>
      </c>
      <c r="L410" s="54">
        <v>0</v>
      </c>
      <c r="M410" s="54">
        <v>0</v>
      </c>
      <c r="N410" s="54" t="s">
        <v>18</v>
      </c>
      <c r="O410" s="54">
        <v>0</v>
      </c>
      <c r="P410" s="12" t="s">
        <v>18</v>
      </c>
      <c r="Q410" s="12">
        <v>0</v>
      </c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6" x14ac:dyDescent="0.2">
      <c r="A411" s="37" t="s">
        <v>38</v>
      </c>
      <c r="B411" s="10">
        <v>107</v>
      </c>
      <c r="C411" s="10">
        <v>1</v>
      </c>
      <c r="D411" s="10">
        <v>7</v>
      </c>
      <c r="E411" s="5" t="s">
        <v>24</v>
      </c>
      <c r="F411" s="5" t="s">
        <v>45</v>
      </c>
      <c r="G411" s="56" t="s">
        <v>128</v>
      </c>
      <c r="H411" s="53">
        <v>13.5153</v>
      </c>
      <c r="I411" s="11">
        <v>60.529127119999998</v>
      </c>
      <c r="J411" s="53">
        <v>75.898520084566599</v>
      </c>
      <c r="K411" s="54">
        <v>1.6</v>
      </c>
      <c r="L411" s="54">
        <v>0</v>
      </c>
      <c r="M411" s="54">
        <v>0</v>
      </c>
      <c r="N411" s="54" t="s">
        <v>18</v>
      </c>
      <c r="O411" s="54">
        <v>0</v>
      </c>
      <c r="P411" s="12" t="s">
        <v>18</v>
      </c>
      <c r="Q411" s="12">
        <v>4.7619047620000003</v>
      </c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6" x14ac:dyDescent="0.2">
      <c r="A412" s="37" t="s">
        <v>38</v>
      </c>
      <c r="B412" s="10">
        <v>210</v>
      </c>
      <c r="C412" s="10">
        <v>2</v>
      </c>
      <c r="D412" s="10">
        <v>7</v>
      </c>
      <c r="E412" s="5" t="s">
        <v>24</v>
      </c>
      <c r="F412" s="5" t="s">
        <v>45</v>
      </c>
      <c r="G412" s="56" t="s">
        <v>128</v>
      </c>
      <c r="H412" s="53">
        <v>12.7682</v>
      </c>
      <c r="I412" s="11">
        <v>67.352769743448263</v>
      </c>
      <c r="J412" s="53">
        <v>74.709302325581405</v>
      </c>
      <c r="K412" s="54">
        <v>1.8</v>
      </c>
      <c r="L412" s="54">
        <v>0</v>
      </c>
      <c r="M412" s="54">
        <v>0</v>
      </c>
      <c r="N412" s="54" t="s">
        <v>18</v>
      </c>
      <c r="O412" s="54">
        <v>0</v>
      </c>
      <c r="P412" s="12" t="s">
        <v>18</v>
      </c>
      <c r="Q412" s="12">
        <v>0</v>
      </c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6" x14ac:dyDescent="0.2">
      <c r="A413" s="37" t="s">
        <v>38</v>
      </c>
      <c r="B413" s="10">
        <v>303</v>
      </c>
      <c r="C413" s="10">
        <v>3</v>
      </c>
      <c r="D413" s="10">
        <v>7</v>
      </c>
      <c r="E413" s="5" t="s">
        <v>24</v>
      </c>
      <c r="F413" s="5" t="s">
        <v>45</v>
      </c>
      <c r="G413" s="56" t="s">
        <v>128</v>
      </c>
      <c r="H413" s="53">
        <v>13.0725</v>
      </c>
      <c r="I413" s="11">
        <v>65.071806847203064</v>
      </c>
      <c r="J413" s="53">
        <v>72.835365853658544</v>
      </c>
      <c r="K413" s="54">
        <v>2.9</v>
      </c>
      <c r="L413" s="54">
        <v>0</v>
      </c>
      <c r="M413" s="54">
        <v>0</v>
      </c>
      <c r="N413" s="54" t="s">
        <v>18</v>
      </c>
      <c r="O413" s="54">
        <v>0</v>
      </c>
      <c r="P413" s="12" t="s">
        <v>18</v>
      </c>
      <c r="Q413" s="12">
        <v>0</v>
      </c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6" x14ac:dyDescent="0.2">
      <c r="A414" s="37" t="s">
        <v>38</v>
      </c>
      <c r="B414" s="10">
        <v>419</v>
      </c>
      <c r="C414" s="10">
        <v>4</v>
      </c>
      <c r="D414" s="10">
        <v>7</v>
      </c>
      <c r="E414" s="5" t="s">
        <v>24</v>
      </c>
      <c r="F414" s="5" t="s">
        <v>45</v>
      </c>
      <c r="G414" s="56" t="s">
        <v>128</v>
      </c>
      <c r="H414" s="53">
        <v>12.5036</v>
      </c>
      <c r="I414" s="11">
        <v>65.649709040919532</v>
      </c>
      <c r="J414" s="53">
        <v>77.743902439024396</v>
      </c>
      <c r="K414" s="54">
        <v>2.1</v>
      </c>
      <c r="L414" s="54">
        <v>0</v>
      </c>
      <c r="M414" s="54">
        <v>0</v>
      </c>
      <c r="N414" s="54" t="s">
        <v>18</v>
      </c>
      <c r="O414" s="54">
        <v>0</v>
      </c>
      <c r="P414" s="12" t="s">
        <v>18</v>
      </c>
      <c r="Q414" s="12">
        <v>9.6774193549999996</v>
      </c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6" x14ac:dyDescent="0.2">
      <c r="A415" s="37" t="s">
        <v>38</v>
      </c>
      <c r="B415" s="10">
        <v>112</v>
      </c>
      <c r="C415" s="10">
        <v>1</v>
      </c>
      <c r="D415" s="10">
        <v>8</v>
      </c>
      <c r="E415" s="5" t="s">
        <v>162</v>
      </c>
      <c r="F415" s="5" t="s">
        <v>45</v>
      </c>
      <c r="G415" s="5">
        <v>8</v>
      </c>
      <c r="H415" s="53">
        <v>12.9483</v>
      </c>
      <c r="I415" s="11">
        <v>66.860695177011479</v>
      </c>
      <c r="J415" s="53">
        <v>76.923076923076934</v>
      </c>
      <c r="K415" s="54">
        <v>2.7</v>
      </c>
      <c r="L415" s="54">
        <v>0</v>
      </c>
      <c r="M415" s="54">
        <v>0</v>
      </c>
      <c r="N415" s="54" t="s">
        <v>18</v>
      </c>
      <c r="O415" s="54">
        <v>0</v>
      </c>
      <c r="P415" s="12" t="s">
        <v>18</v>
      </c>
      <c r="Q415" s="12">
        <v>4.1666666670000003</v>
      </c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6" x14ac:dyDescent="0.2">
      <c r="A416" s="37" t="s">
        <v>38</v>
      </c>
      <c r="B416" s="10">
        <v>202</v>
      </c>
      <c r="C416" s="10">
        <v>2</v>
      </c>
      <c r="D416" s="10">
        <v>8</v>
      </c>
      <c r="E416" s="5" t="s">
        <v>162</v>
      </c>
      <c r="F416" s="5" t="s">
        <v>45</v>
      </c>
      <c r="G416" s="5">
        <v>8</v>
      </c>
      <c r="H416" s="53">
        <v>13.646099999999999</v>
      </c>
      <c r="I416" s="11">
        <v>68.222450317241382</v>
      </c>
      <c r="J416" s="53">
        <v>66.675475687103585</v>
      </c>
      <c r="K416" s="54">
        <v>1.4</v>
      </c>
      <c r="L416" s="54">
        <v>0</v>
      </c>
      <c r="M416" s="54">
        <v>0</v>
      </c>
      <c r="N416" s="54" t="s">
        <v>18</v>
      </c>
      <c r="O416" s="54">
        <v>0</v>
      </c>
      <c r="P416" s="12" t="s">
        <v>18</v>
      </c>
      <c r="Q416" s="12">
        <v>8.3333333330000006</v>
      </c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6" x14ac:dyDescent="0.2">
      <c r="A417" s="37" t="s">
        <v>38</v>
      </c>
      <c r="B417" s="10">
        <v>305</v>
      </c>
      <c r="C417" s="10">
        <v>3</v>
      </c>
      <c r="D417" s="10">
        <v>8</v>
      </c>
      <c r="E417" s="5" t="s">
        <v>162</v>
      </c>
      <c r="F417" s="5" t="s">
        <v>45</v>
      </c>
      <c r="G417" s="5">
        <v>8</v>
      </c>
      <c r="H417" s="53">
        <v>13.0199</v>
      </c>
      <c r="I417" s="11">
        <v>65.34594919448277</v>
      </c>
      <c r="J417" s="53">
        <v>73.80952380952381</v>
      </c>
      <c r="K417" s="54">
        <v>3.1</v>
      </c>
      <c r="L417" s="54">
        <v>0</v>
      </c>
      <c r="M417" s="54">
        <v>0</v>
      </c>
      <c r="N417" s="54" t="s">
        <v>18</v>
      </c>
      <c r="O417" s="54">
        <v>0</v>
      </c>
      <c r="P417" s="12" t="s">
        <v>18</v>
      </c>
      <c r="Q417" s="12">
        <v>33.333333330000002</v>
      </c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6" x14ac:dyDescent="0.2">
      <c r="A418" s="37" t="s">
        <v>38</v>
      </c>
      <c r="B418" s="10">
        <v>408</v>
      </c>
      <c r="C418" s="10">
        <v>4</v>
      </c>
      <c r="D418" s="10">
        <v>8</v>
      </c>
      <c r="E418" s="5" t="s">
        <v>162</v>
      </c>
      <c r="F418" s="5" t="s">
        <v>45</v>
      </c>
      <c r="G418" s="5">
        <v>8</v>
      </c>
      <c r="H418" s="53">
        <v>12.234399999999999</v>
      </c>
      <c r="I418" s="11">
        <v>62.816246533333334</v>
      </c>
      <c r="J418" s="53">
        <v>80.476190476190482</v>
      </c>
      <c r="K418" s="54">
        <v>2.6</v>
      </c>
      <c r="L418" s="54">
        <v>0</v>
      </c>
      <c r="M418" s="54">
        <v>0</v>
      </c>
      <c r="N418" s="54" t="s">
        <v>18</v>
      </c>
      <c r="O418" s="54">
        <v>0</v>
      </c>
      <c r="P418" s="12" t="s">
        <v>18</v>
      </c>
      <c r="Q418" s="12">
        <v>0</v>
      </c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6" x14ac:dyDescent="0.2">
      <c r="A419" s="37" t="s">
        <v>38</v>
      </c>
      <c r="B419" s="10">
        <v>115</v>
      </c>
      <c r="C419" s="10">
        <v>1</v>
      </c>
      <c r="D419" s="10">
        <v>9</v>
      </c>
      <c r="E419" s="5" t="s">
        <v>131</v>
      </c>
      <c r="F419" s="5" t="s">
        <v>45</v>
      </c>
      <c r="G419" s="5">
        <v>8</v>
      </c>
      <c r="H419" s="53">
        <v>12.8293</v>
      </c>
      <c r="I419" s="11">
        <v>65.999775893333336</v>
      </c>
      <c r="J419" s="53">
        <v>69.197292069632482</v>
      </c>
      <c r="K419" s="54">
        <v>3</v>
      </c>
      <c r="L419" s="54">
        <v>0</v>
      </c>
      <c r="M419" s="54">
        <v>0</v>
      </c>
      <c r="N419" s="54" t="s">
        <v>18</v>
      </c>
      <c r="O419" s="54">
        <v>0</v>
      </c>
      <c r="P419" s="12" t="s">
        <v>18</v>
      </c>
      <c r="Q419" s="12">
        <v>4.1666666670000003</v>
      </c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6" x14ac:dyDescent="0.2">
      <c r="A420" s="37" t="s">
        <v>38</v>
      </c>
      <c r="B420" s="10">
        <v>211</v>
      </c>
      <c r="C420" s="10">
        <v>2</v>
      </c>
      <c r="D420" s="10">
        <v>9</v>
      </c>
      <c r="E420" s="5" t="s">
        <v>131</v>
      </c>
      <c r="F420" s="5" t="s">
        <v>45</v>
      </c>
      <c r="G420" s="5">
        <v>8</v>
      </c>
      <c r="H420" s="53">
        <v>13.046399999999998</v>
      </c>
      <c r="I420" s="11">
        <v>65.536214823908054</v>
      </c>
      <c r="J420" s="53">
        <v>76.19047619047619</v>
      </c>
      <c r="K420" s="54">
        <v>2.9</v>
      </c>
      <c r="L420" s="54">
        <v>0</v>
      </c>
      <c r="M420" s="54">
        <v>0</v>
      </c>
      <c r="N420" s="54" t="s">
        <v>18</v>
      </c>
      <c r="O420" s="54">
        <v>0</v>
      </c>
      <c r="P420" s="12" t="s">
        <v>18</v>
      </c>
      <c r="Q420" s="12">
        <v>3.846153846</v>
      </c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6" x14ac:dyDescent="0.2">
      <c r="A421" s="37" t="s">
        <v>38</v>
      </c>
      <c r="B421" s="10">
        <v>312</v>
      </c>
      <c r="C421" s="10">
        <v>3</v>
      </c>
      <c r="D421" s="10">
        <v>9</v>
      </c>
      <c r="E421" s="5" t="s">
        <v>131</v>
      </c>
      <c r="F421" s="5" t="s">
        <v>45</v>
      </c>
      <c r="G421" s="5">
        <v>8</v>
      </c>
      <c r="H421" s="53">
        <v>12.850999999999999</v>
      </c>
      <c r="I421" s="11">
        <v>66.301902156321844</v>
      </c>
      <c r="J421" s="53">
        <v>76.19047619047619</v>
      </c>
      <c r="K421" s="54">
        <v>4.0999999999999996</v>
      </c>
      <c r="L421" s="54">
        <v>0</v>
      </c>
      <c r="M421" s="54">
        <v>0</v>
      </c>
      <c r="N421" s="54" t="s">
        <v>18</v>
      </c>
      <c r="O421" s="54">
        <v>0</v>
      </c>
      <c r="P421" s="12" t="s">
        <v>18</v>
      </c>
      <c r="Q421" s="12">
        <v>8.3333333330000006</v>
      </c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6" x14ac:dyDescent="0.2">
      <c r="A422" s="37" t="s">
        <v>38</v>
      </c>
      <c r="B422" s="10">
        <v>413</v>
      </c>
      <c r="C422" s="10">
        <v>4</v>
      </c>
      <c r="D422" s="10">
        <v>9</v>
      </c>
      <c r="E422" s="5" t="s">
        <v>131</v>
      </c>
      <c r="F422" s="5" t="s">
        <v>45</v>
      </c>
      <c r="G422" s="5">
        <v>8</v>
      </c>
      <c r="H422" s="53">
        <v>12.3956</v>
      </c>
      <c r="I422" s="11">
        <v>63.86619426084291</v>
      </c>
      <c r="J422" s="53">
        <v>67.923993193420301</v>
      </c>
      <c r="K422" s="54">
        <v>1.8</v>
      </c>
      <c r="L422" s="54">
        <v>0.1</v>
      </c>
      <c r="M422" s="54">
        <v>0</v>
      </c>
      <c r="N422" s="54" t="s">
        <v>18</v>
      </c>
      <c r="O422" s="54">
        <v>0</v>
      </c>
      <c r="P422" s="12" t="s">
        <v>18</v>
      </c>
      <c r="Q422" s="12">
        <v>9.0909090910000003</v>
      </c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6" x14ac:dyDescent="0.2">
      <c r="A423" s="37" t="s">
        <v>38</v>
      </c>
      <c r="B423" s="10">
        <v>111</v>
      </c>
      <c r="C423" s="10">
        <v>1</v>
      </c>
      <c r="D423" s="10">
        <v>10</v>
      </c>
      <c r="E423" s="5" t="s">
        <v>129</v>
      </c>
      <c r="F423" s="5" t="s">
        <v>45</v>
      </c>
      <c r="G423" s="5">
        <v>5</v>
      </c>
      <c r="H423" s="53">
        <v>14.3637</v>
      </c>
      <c r="I423" s="11">
        <v>64.331875843678148</v>
      </c>
      <c r="J423" s="53">
        <v>72.575155984117984</v>
      </c>
      <c r="K423" s="54">
        <v>0.8</v>
      </c>
      <c r="L423" s="54">
        <v>0</v>
      </c>
      <c r="M423" s="54">
        <v>0</v>
      </c>
      <c r="N423" s="54" t="s">
        <v>18</v>
      </c>
      <c r="O423" s="54">
        <v>0</v>
      </c>
      <c r="P423" s="12" t="s">
        <v>18</v>
      </c>
      <c r="Q423" s="12">
        <v>0</v>
      </c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6" x14ac:dyDescent="0.2">
      <c r="A424" s="37" t="s">
        <v>38</v>
      </c>
      <c r="B424" s="10">
        <v>208</v>
      </c>
      <c r="C424" s="10">
        <v>2</v>
      </c>
      <c r="D424" s="10">
        <v>10</v>
      </c>
      <c r="E424" s="5" t="s">
        <v>129</v>
      </c>
      <c r="F424" s="5" t="s">
        <v>45</v>
      </c>
      <c r="G424" s="5">
        <v>5</v>
      </c>
      <c r="H424" s="57">
        <v>12.145299999999999</v>
      </c>
      <c r="I424" s="11">
        <v>65.720100554482755</v>
      </c>
      <c r="J424" s="53">
        <v>72.80219780219781</v>
      </c>
      <c r="K424" s="54">
        <v>1.9</v>
      </c>
      <c r="L424" s="54">
        <v>0</v>
      </c>
      <c r="M424" s="54">
        <v>0</v>
      </c>
      <c r="N424" s="54" t="s">
        <v>18</v>
      </c>
      <c r="O424" s="54">
        <v>0</v>
      </c>
      <c r="P424" s="12" t="s">
        <v>18</v>
      </c>
      <c r="Q424" s="12">
        <v>11.11111111</v>
      </c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6" x14ac:dyDescent="0.2">
      <c r="A425" s="37" t="s">
        <v>38</v>
      </c>
      <c r="B425" s="10">
        <v>313</v>
      </c>
      <c r="C425" s="10">
        <v>3</v>
      </c>
      <c r="D425" s="10">
        <v>10</v>
      </c>
      <c r="E425" s="5" t="s">
        <v>129</v>
      </c>
      <c r="F425" s="5" t="s">
        <v>45</v>
      </c>
      <c r="G425" s="5">
        <v>5</v>
      </c>
      <c r="H425" s="53">
        <v>12.5129</v>
      </c>
      <c r="I425" s="11">
        <v>63.882375586206898</v>
      </c>
      <c r="J425" s="53">
        <v>72.951273532668878</v>
      </c>
      <c r="K425" s="54">
        <v>1</v>
      </c>
      <c r="L425" s="54">
        <v>0</v>
      </c>
      <c r="M425" s="54">
        <v>0</v>
      </c>
      <c r="N425" s="54" t="s">
        <v>18</v>
      </c>
      <c r="O425" s="54">
        <v>0</v>
      </c>
      <c r="P425" s="12" t="s">
        <v>18</v>
      </c>
      <c r="Q425" s="12">
        <v>0</v>
      </c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6" x14ac:dyDescent="0.2">
      <c r="A426" s="37" t="s">
        <v>38</v>
      </c>
      <c r="B426" s="10">
        <v>416</v>
      </c>
      <c r="C426" s="10">
        <v>4</v>
      </c>
      <c r="D426" s="10">
        <v>10</v>
      </c>
      <c r="E426" s="5" t="s">
        <v>129</v>
      </c>
      <c r="F426" s="5" t="s">
        <v>45</v>
      </c>
      <c r="G426" s="5">
        <v>5</v>
      </c>
      <c r="H426" s="53">
        <v>12.5776</v>
      </c>
      <c r="I426" s="11">
        <v>65.53538022988505</v>
      </c>
      <c r="J426" s="53">
        <v>74.680603948896632</v>
      </c>
      <c r="K426" s="54">
        <v>1.7</v>
      </c>
      <c r="L426" s="54">
        <v>0.2</v>
      </c>
      <c r="M426" s="54">
        <v>0</v>
      </c>
      <c r="N426" s="54" t="s">
        <v>18</v>
      </c>
      <c r="O426" s="54">
        <v>0</v>
      </c>
      <c r="P426" s="12" t="s">
        <v>18</v>
      </c>
      <c r="Q426" s="12">
        <v>0</v>
      </c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6" x14ac:dyDescent="0.2">
      <c r="A427" s="37" t="s">
        <v>38</v>
      </c>
      <c r="B427" s="10">
        <v>113</v>
      </c>
      <c r="C427" s="10">
        <v>1</v>
      </c>
      <c r="D427" s="10">
        <v>11</v>
      </c>
      <c r="E427" s="5" t="s">
        <v>187</v>
      </c>
      <c r="F427" s="5" t="s">
        <v>45</v>
      </c>
      <c r="G427" s="5" t="s">
        <v>188</v>
      </c>
      <c r="H427" s="53">
        <v>12.892000000000001</v>
      </c>
      <c r="I427" s="11">
        <v>64.068033906513406</v>
      </c>
      <c r="J427" s="53">
        <v>74.858579509742299</v>
      </c>
      <c r="K427" s="54">
        <v>1.7</v>
      </c>
      <c r="L427" s="54">
        <v>0</v>
      </c>
      <c r="M427" s="54">
        <v>0</v>
      </c>
      <c r="N427" s="54" t="s">
        <v>18</v>
      </c>
      <c r="O427" s="54">
        <v>0</v>
      </c>
      <c r="P427" s="12" t="s">
        <v>18</v>
      </c>
      <c r="Q427" s="12">
        <v>0</v>
      </c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6" x14ac:dyDescent="0.2">
      <c r="A428" s="37" t="s">
        <v>38</v>
      </c>
      <c r="B428" s="10">
        <v>204</v>
      </c>
      <c r="C428" s="10">
        <v>2</v>
      </c>
      <c r="D428" s="10">
        <v>11</v>
      </c>
      <c r="E428" s="5" t="s">
        <v>187</v>
      </c>
      <c r="F428" s="5" t="s">
        <v>45</v>
      </c>
      <c r="G428" s="5" t="s">
        <v>188</v>
      </c>
      <c r="H428" s="53">
        <v>13.3843</v>
      </c>
      <c r="I428" s="11">
        <v>62.464511345900384</v>
      </c>
      <c r="J428" s="53">
        <v>72.61904761904762</v>
      </c>
      <c r="K428" s="54">
        <v>3.2</v>
      </c>
      <c r="L428" s="54">
        <v>0</v>
      </c>
      <c r="M428" s="54">
        <v>0</v>
      </c>
      <c r="N428" s="54" t="s">
        <v>18</v>
      </c>
      <c r="O428" s="54">
        <v>0</v>
      </c>
      <c r="P428" s="12" t="s">
        <v>18</v>
      </c>
      <c r="Q428" s="12">
        <v>3.5714285710000002</v>
      </c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6" x14ac:dyDescent="0.2">
      <c r="A429" s="37" t="s">
        <v>38</v>
      </c>
      <c r="B429" s="10">
        <v>316</v>
      </c>
      <c r="C429" s="10">
        <v>3</v>
      </c>
      <c r="D429" s="10">
        <v>11</v>
      </c>
      <c r="E429" s="5" t="s">
        <v>187</v>
      </c>
      <c r="F429" s="5" t="s">
        <v>45</v>
      </c>
      <c r="G429" s="5" t="s">
        <v>188</v>
      </c>
      <c r="H429" s="53">
        <v>12.7285</v>
      </c>
      <c r="I429" s="11">
        <v>67.611468225593867</v>
      </c>
      <c r="J429" s="53">
        <v>80.476190476190482</v>
      </c>
      <c r="K429" s="54">
        <v>2.2000000000000002</v>
      </c>
      <c r="L429" s="54">
        <v>0</v>
      </c>
      <c r="M429" s="54">
        <v>0</v>
      </c>
      <c r="N429" s="54" t="s">
        <v>18</v>
      </c>
      <c r="O429" s="54">
        <v>0</v>
      </c>
      <c r="P429" s="12" t="s">
        <v>18</v>
      </c>
      <c r="Q429" s="12">
        <v>0</v>
      </c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6" x14ac:dyDescent="0.2">
      <c r="A430" s="37" t="s">
        <v>38</v>
      </c>
      <c r="B430" s="10">
        <v>420</v>
      </c>
      <c r="C430" s="10">
        <v>4</v>
      </c>
      <c r="D430" s="10">
        <v>11</v>
      </c>
      <c r="E430" s="5" t="s">
        <v>187</v>
      </c>
      <c r="F430" s="5" t="s">
        <v>45</v>
      </c>
      <c r="G430" s="5" t="s">
        <v>188</v>
      </c>
      <c r="H430" s="53">
        <v>12.2491</v>
      </c>
      <c r="I430" s="11">
        <v>64.683929655172406</v>
      </c>
      <c r="J430" s="53">
        <v>79.529616724738673</v>
      </c>
      <c r="K430" s="54">
        <v>1.2</v>
      </c>
      <c r="L430" s="54">
        <v>0</v>
      </c>
      <c r="M430" s="54">
        <v>0</v>
      </c>
      <c r="N430" s="54" t="s">
        <v>18</v>
      </c>
      <c r="O430" s="54">
        <v>0</v>
      </c>
      <c r="P430" s="12" t="s">
        <v>18</v>
      </c>
      <c r="Q430" s="12">
        <v>3.703703704</v>
      </c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6" x14ac:dyDescent="0.2">
      <c r="A431" s="37" t="s">
        <v>38</v>
      </c>
      <c r="B431" s="10">
        <v>120</v>
      </c>
      <c r="C431" s="10">
        <v>1</v>
      </c>
      <c r="D431" s="10">
        <v>12</v>
      </c>
      <c r="E431" s="5" t="s">
        <v>137</v>
      </c>
      <c r="F431" s="5" t="s">
        <v>45</v>
      </c>
      <c r="G431" s="5">
        <v>8.6</v>
      </c>
      <c r="H431" s="53">
        <v>12.737299999999999</v>
      </c>
      <c r="I431" s="11">
        <v>69.163419417931024</v>
      </c>
      <c r="J431" s="53">
        <v>77.743902439024396</v>
      </c>
      <c r="K431" s="54">
        <v>2.6</v>
      </c>
      <c r="L431" s="54">
        <v>0</v>
      </c>
      <c r="M431" s="54">
        <v>0</v>
      </c>
      <c r="N431" s="54" t="s">
        <v>18</v>
      </c>
      <c r="O431" s="54">
        <v>0</v>
      </c>
      <c r="P431" s="12" t="s">
        <v>18</v>
      </c>
      <c r="Q431" s="12">
        <v>0</v>
      </c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6" x14ac:dyDescent="0.2">
      <c r="A432" s="37" t="s">
        <v>38</v>
      </c>
      <c r="B432" s="10">
        <v>214</v>
      </c>
      <c r="C432" s="10">
        <v>2</v>
      </c>
      <c r="D432" s="10">
        <v>12</v>
      </c>
      <c r="E432" s="5" t="s">
        <v>137</v>
      </c>
      <c r="F432" s="5" t="s">
        <v>45</v>
      </c>
      <c r="G432" s="5">
        <v>8.6</v>
      </c>
      <c r="H432" s="53">
        <v>12.8283</v>
      </c>
      <c r="I432" s="11">
        <v>69.006378775172408</v>
      </c>
      <c r="J432" s="53">
        <v>78.095238095238102</v>
      </c>
      <c r="K432" s="54">
        <v>2.6</v>
      </c>
      <c r="L432" s="54">
        <v>0</v>
      </c>
      <c r="M432" s="54">
        <v>0</v>
      </c>
      <c r="N432" s="54" t="s">
        <v>18</v>
      </c>
      <c r="O432" s="54">
        <v>0</v>
      </c>
      <c r="P432" s="12" t="s">
        <v>18</v>
      </c>
      <c r="Q432" s="12">
        <v>0</v>
      </c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6" x14ac:dyDescent="0.2">
      <c r="A433" s="37" t="s">
        <v>38</v>
      </c>
      <c r="B433" s="10">
        <v>320</v>
      </c>
      <c r="C433" s="10">
        <v>3</v>
      </c>
      <c r="D433" s="10">
        <v>12</v>
      </c>
      <c r="E433" s="5" t="s">
        <v>137</v>
      </c>
      <c r="F433" s="5" t="s">
        <v>45</v>
      </c>
      <c r="G433" s="5">
        <v>8.6</v>
      </c>
      <c r="H433" s="53">
        <v>12.289099999999999</v>
      </c>
      <c r="I433" s="11">
        <v>66.906972364137943</v>
      </c>
      <c r="J433" s="53">
        <v>76.25</v>
      </c>
      <c r="K433" s="54">
        <v>1</v>
      </c>
      <c r="L433" s="54">
        <v>0</v>
      </c>
      <c r="M433" s="54">
        <v>0</v>
      </c>
      <c r="N433" s="54" t="s">
        <v>18</v>
      </c>
      <c r="O433" s="54">
        <v>0</v>
      </c>
      <c r="P433" s="12" t="s">
        <v>18</v>
      </c>
      <c r="Q433" s="12">
        <v>0</v>
      </c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6" x14ac:dyDescent="0.2">
      <c r="A434" s="37" t="s">
        <v>38</v>
      </c>
      <c r="B434" s="10">
        <v>412</v>
      </c>
      <c r="C434" s="10">
        <v>4</v>
      </c>
      <c r="D434" s="10">
        <v>12</v>
      </c>
      <c r="E434" s="5" t="s">
        <v>137</v>
      </c>
      <c r="F434" s="5" t="s">
        <v>45</v>
      </c>
      <c r="G434" s="5">
        <v>8.6</v>
      </c>
      <c r="H434" s="53">
        <v>12.661</v>
      </c>
      <c r="I434" s="11">
        <v>63.697347393103463</v>
      </c>
      <c r="J434" s="53">
        <v>73.80952380952381</v>
      </c>
      <c r="K434" s="54">
        <v>1.2</v>
      </c>
      <c r="L434" s="54">
        <v>0</v>
      </c>
      <c r="M434" s="54">
        <v>0</v>
      </c>
      <c r="N434" s="54" t="s">
        <v>18</v>
      </c>
      <c r="O434" s="54">
        <v>0</v>
      </c>
      <c r="P434" s="12" t="s">
        <v>18</v>
      </c>
      <c r="Q434" s="12">
        <v>0</v>
      </c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6" x14ac:dyDescent="0.2">
      <c r="A435" s="37" t="s">
        <v>38</v>
      </c>
      <c r="B435" s="10">
        <v>110</v>
      </c>
      <c r="C435" s="10">
        <v>1</v>
      </c>
      <c r="D435" s="10">
        <v>13</v>
      </c>
      <c r="E435" s="5" t="s">
        <v>189</v>
      </c>
      <c r="F435" s="5" t="s">
        <v>45</v>
      </c>
      <c r="G435" s="5">
        <v>6</v>
      </c>
      <c r="H435" s="53">
        <v>13.039099999999999</v>
      </c>
      <c r="I435" s="11">
        <v>63.171063817931049</v>
      </c>
      <c r="J435" s="53">
        <v>74.512987012987011</v>
      </c>
      <c r="K435" s="54">
        <v>1.9</v>
      </c>
      <c r="L435" s="54">
        <v>0</v>
      </c>
      <c r="M435" s="54">
        <v>0</v>
      </c>
      <c r="N435" s="54" t="s">
        <v>18</v>
      </c>
      <c r="O435" s="54">
        <v>0</v>
      </c>
      <c r="P435" s="12" t="s">
        <v>18</v>
      </c>
      <c r="Q435" s="12">
        <v>8.3333333330000006</v>
      </c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6" x14ac:dyDescent="0.2">
      <c r="A436" s="37" t="s">
        <v>38</v>
      </c>
      <c r="B436" s="10">
        <v>215</v>
      </c>
      <c r="C436" s="10">
        <v>2</v>
      </c>
      <c r="D436" s="10">
        <v>13</v>
      </c>
      <c r="E436" s="5" t="s">
        <v>189</v>
      </c>
      <c r="F436" s="5" t="s">
        <v>45</v>
      </c>
      <c r="G436" s="5">
        <v>6</v>
      </c>
      <c r="H436" s="53">
        <v>12.746599999999999</v>
      </c>
      <c r="I436" s="11">
        <v>68.395903826513404</v>
      </c>
      <c r="J436" s="53">
        <v>77.38095238095238</v>
      </c>
      <c r="K436" s="54">
        <v>2.8</v>
      </c>
      <c r="L436" s="54">
        <v>0</v>
      </c>
      <c r="M436" s="54">
        <v>0</v>
      </c>
      <c r="N436" s="54" t="s">
        <v>18</v>
      </c>
      <c r="O436" s="54">
        <v>0</v>
      </c>
      <c r="P436" s="12" t="s">
        <v>18</v>
      </c>
      <c r="Q436" s="12">
        <v>17.391304349999999</v>
      </c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6" x14ac:dyDescent="0.2">
      <c r="A437" s="37" t="s">
        <v>38</v>
      </c>
      <c r="B437" s="10">
        <v>311</v>
      </c>
      <c r="C437" s="10">
        <v>3</v>
      </c>
      <c r="D437" s="10">
        <v>13</v>
      </c>
      <c r="E437" s="5" t="s">
        <v>189</v>
      </c>
      <c r="F437" s="5" t="s">
        <v>45</v>
      </c>
      <c r="G437" s="5">
        <v>6</v>
      </c>
      <c r="H437" s="53">
        <v>12.477400000000001</v>
      </c>
      <c r="I437" s="11">
        <v>65.492954681379302</v>
      </c>
      <c r="J437" s="53">
        <v>71.733111849390923</v>
      </c>
      <c r="K437" s="54">
        <v>2.4</v>
      </c>
      <c r="L437" s="54">
        <v>0</v>
      </c>
      <c r="M437" s="54">
        <v>0</v>
      </c>
      <c r="N437" s="54" t="s">
        <v>18</v>
      </c>
      <c r="O437" s="54">
        <v>0</v>
      </c>
      <c r="P437" s="12" t="s">
        <v>18</v>
      </c>
      <c r="Q437" s="12">
        <v>4.5454545450000001</v>
      </c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6" x14ac:dyDescent="0.2">
      <c r="A438" s="37" t="s">
        <v>38</v>
      </c>
      <c r="B438" s="10">
        <v>411</v>
      </c>
      <c r="C438" s="10">
        <v>4</v>
      </c>
      <c r="D438" s="10">
        <v>13</v>
      </c>
      <c r="E438" s="5" t="s">
        <v>189</v>
      </c>
      <c r="F438" s="5" t="s">
        <v>45</v>
      </c>
      <c r="G438" s="5">
        <v>6</v>
      </c>
      <c r="H438" s="53">
        <v>12.7628</v>
      </c>
      <c r="I438" s="11">
        <v>62.013396568275866</v>
      </c>
      <c r="J438" s="53">
        <v>72.61904761904762</v>
      </c>
      <c r="K438" s="54">
        <v>1.6</v>
      </c>
      <c r="L438" s="54">
        <v>0</v>
      </c>
      <c r="M438" s="54">
        <v>0</v>
      </c>
      <c r="N438" s="54" t="s">
        <v>18</v>
      </c>
      <c r="O438" s="54">
        <v>0</v>
      </c>
      <c r="P438" s="12" t="s">
        <v>18</v>
      </c>
      <c r="Q438" s="12">
        <v>10.52631579</v>
      </c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6" x14ac:dyDescent="0.2">
      <c r="A439" s="37" t="s">
        <v>38</v>
      </c>
      <c r="B439" s="10">
        <v>109</v>
      </c>
      <c r="C439" s="10">
        <v>1</v>
      </c>
      <c r="D439" s="10">
        <v>14</v>
      </c>
      <c r="E439" s="5" t="s">
        <v>132</v>
      </c>
      <c r="F439" s="5" t="s">
        <v>45</v>
      </c>
      <c r="G439" s="5">
        <v>5</v>
      </c>
      <c r="H439" s="53">
        <v>13.191800000000001</v>
      </c>
      <c r="I439" s="11">
        <v>60.91980550375478</v>
      </c>
      <c r="J439" s="53">
        <v>87.435897435897431</v>
      </c>
      <c r="K439" s="54">
        <v>0.9</v>
      </c>
      <c r="L439" s="54">
        <v>0</v>
      </c>
      <c r="M439" s="54">
        <v>0</v>
      </c>
      <c r="N439" s="54" t="s">
        <v>18</v>
      </c>
      <c r="O439" s="54">
        <v>0</v>
      </c>
      <c r="P439" s="12" t="s">
        <v>18</v>
      </c>
      <c r="Q439" s="12">
        <v>0</v>
      </c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6" x14ac:dyDescent="0.2">
      <c r="A440" s="37" t="s">
        <v>38</v>
      </c>
      <c r="B440" s="10">
        <v>216</v>
      </c>
      <c r="C440" s="10">
        <v>2</v>
      </c>
      <c r="D440" s="10">
        <v>14</v>
      </c>
      <c r="E440" s="5" t="s">
        <v>132</v>
      </c>
      <c r="F440" s="5" t="s">
        <v>45</v>
      </c>
      <c r="G440" s="5">
        <v>5</v>
      </c>
      <c r="H440" s="53">
        <v>12.633000000000001</v>
      </c>
      <c r="I440" s="11">
        <v>67.361108896551727</v>
      </c>
      <c r="J440" s="53">
        <v>72.61904761904762</v>
      </c>
      <c r="K440" s="54">
        <v>2.8</v>
      </c>
      <c r="L440" s="54">
        <v>0.1</v>
      </c>
      <c r="M440" s="54">
        <v>0</v>
      </c>
      <c r="N440" s="54" t="s">
        <v>18</v>
      </c>
      <c r="O440" s="54">
        <v>0</v>
      </c>
      <c r="P440" s="12" t="s">
        <v>18</v>
      </c>
      <c r="Q440" s="12">
        <v>3.125</v>
      </c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6" x14ac:dyDescent="0.2">
      <c r="A441" s="37" t="s">
        <v>38</v>
      </c>
      <c r="B441" s="10">
        <v>304</v>
      </c>
      <c r="C441" s="10">
        <v>3</v>
      </c>
      <c r="D441" s="10">
        <v>14</v>
      </c>
      <c r="E441" s="5" t="s">
        <v>132</v>
      </c>
      <c r="F441" s="5" t="s">
        <v>45</v>
      </c>
      <c r="G441" s="5">
        <v>5</v>
      </c>
      <c r="H441" s="53">
        <v>12.5625</v>
      </c>
      <c r="I441" s="11">
        <v>61.182828646436775</v>
      </c>
      <c r="J441" s="53">
        <v>76.25</v>
      </c>
      <c r="K441" s="54">
        <v>0.4</v>
      </c>
      <c r="L441" s="54">
        <v>0</v>
      </c>
      <c r="M441" s="54">
        <v>0</v>
      </c>
      <c r="N441" s="54" t="s">
        <v>18</v>
      </c>
      <c r="O441" s="54">
        <v>0</v>
      </c>
      <c r="P441" s="12" t="s">
        <v>18</v>
      </c>
      <c r="Q441" s="12">
        <v>2.4390243900000002</v>
      </c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6" x14ac:dyDescent="0.2">
      <c r="A442" s="37" t="s">
        <v>38</v>
      </c>
      <c r="B442" s="10">
        <v>404</v>
      </c>
      <c r="C442" s="10">
        <v>4</v>
      </c>
      <c r="D442" s="10">
        <v>14</v>
      </c>
      <c r="E442" s="5" t="s">
        <v>132</v>
      </c>
      <c r="F442" s="5" t="s">
        <v>45</v>
      </c>
      <c r="G442" s="5">
        <v>5</v>
      </c>
      <c r="H442" s="53">
        <v>12.2125</v>
      </c>
      <c r="I442" s="11">
        <v>61.050129531954035</v>
      </c>
      <c r="J442" s="53">
        <v>72.207958921694484</v>
      </c>
      <c r="K442" s="54">
        <v>4</v>
      </c>
      <c r="L442" s="54">
        <v>0</v>
      </c>
      <c r="M442" s="54">
        <v>0</v>
      </c>
      <c r="N442" s="54" t="s">
        <v>18</v>
      </c>
      <c r="O442" s="54">
        <v>0</v>
      </c>
      <c r="P442" s="12" t="s">
        <v>18</v>
      </c>
      <c r="Q442" s="12">
        <v>3.846153846</v>
      </c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6" x14ac:dyDescent="0.2">
      <c r="A443" s="37" t="s">
        <v>38</v>
      </c>
      <c r="B443" s="10">
        <v>101</v>
      </c>
      <c r="C443" s="10">
        <v>1</v>
      </c>
      <c r="D443" s="10">
        <v>15</v>
      </c>
      <c r="E443" s="5" t="s">
        <v>129</v>
      </c>
      <c r="F443" s="5" t="s">
        <v>43</v>
      </c>
      <c r="G443" s="5">
        <v>5</v>
      </c>
      <c r="H443" s="53">
        <v>14.543900000000001</v>
      </c>
      <c r="I443" s="11">
        <v>60.371815437241381</v>
      </c>
      <c r="J443" s="53">
        <v>51.30952380952381</v>
      </c>
      <c r="K443" s="54">
        <v>1.1000000000000001</v>
      </c>
      <c r="L443" s="54">
        <v>0</v>
      </c>
      <c r="M443" s="54">
        <v>0</v>
      </c>
      <c r="N443" s="54" t="s">
        <v>18</v>
      </c>
      <c r="O443" s="54">
        <v>0</v>
      </c>
      <c r="P443" s="12" t="s">
        <v>18</v>
      </c>
      <c r="Q443" s="12">
        <v>9.375</v>
      </c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6" x14ac:dyDescent="0.2">
      <c r="A444" s="37" t="s">
        <v>38</v>
      </c>
      <c r="B444" s="10">
        <v>206</v>
      </c>
      <c r="C444" s="10">
        <v>2</v>
      </c>
      <c r="D444" s="10">
        <v>15</v>
      </c>
      <c r="E444" s="5" t="s">
        <v>129</v>
      </c>
      <c r="F444" s="5" t="s">
        <v>43</v>
      </c>
      <c r="G444" s="5">
        <v>5</v>
      </c>
      <c r="H444" s="53">
        <v>12.862500000000001</v>
      </c>
      <c r="I444" s="11">
        <v>63.438654400000004</v>
      </c>
      <c r="J444" s="53">
        <v>80.645994832041339</v>
      </c>
      <c r="K444" s="54">
        <v>2.2999999999999998</v>
      </c>
      <c r="L444" s="54">
        <v>0</v>
      </c>
      <c r="M444" s="54">
        <v>0</v>
      </c>
      <c r="N444" s="54" t="s">
        <v>18</v>
      </c>
      <c r="O444" s="54">
        <v>0</v>
      </c>
      <c r="P444" s="12" t="s">
        <v>18</v>
      </c>
      <c r="Q444" s="12">
        <v>16.666666670000001</v>
      </c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6" x14ac:dyDescent="0.2">
      <c r="A445" s="37" t="s">
        <v>38</v>
      </c>
      <c r="B445" s="10">
        <v>308</v>
      </c>
      <c r="C445" s="10">
        <v>3</v>
      </c>
      <c r="D445" s="10">
        <v>15</v>
      </c>
      <c r="E445" s="5" t="s">
        <v>129</v>
      </c>
      <c r="F445" s="5" t="s">
        <v>43</v>
      </c>
      <c r="G445" s="5">
        <v>5</v>
      </c>
      <c r="H445" s="53">
        <v>12.885299999999999</v>
      </c>
      <c r="I445" s="11">
        <v>64.627886683218406</v>
      </c>
      <c r="J445" s="53">
        <v>78.55927396483267</v>
      </c>
      <c r="K445" s="54">
        <v>2.9</v>
      </c>
      <c r="L445" s="54">
        <v>0</v>
      </c>
      <c r="M445" s="54">
        <v>0</v>
      </c>
      <c r="N445" s="54" t="s">
        <v>18</v>
      </c>
      <c r="O445" s="54">
        <v>0</v>
      </c>
      <c r="P445" s="12" t="s">
        <v>18</v>
      </c>
      <c r="Q445" s="12">
        <v>0</v>
      </c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6" x14ac:dyDescent="0.2">
      <c r="A446" s="37" t="s">
        <v>38</v>
      </c>
      <c r="B446" s="10">
        <v>414</v>
      </c>
      <c r="C446" s="10">
        <v>4</v>
      </c>
      <c r="D446" s="10">
        <v>15</v>
      </c>
      <c r="E446" s="5" t="s">
        <v>129</v>
      </c>
      <c r="F446" s="5" t="s">
        <v>43</v>
      </c>
      <c r="G446" s="5">
        <v>5</v>
      </c>
      <c r="H446" s="53">
        <v>12.6165</v>
      </c>
      <c r="I446" s="11">
        <v>63.666166666666662</v>
      </c>
      <c r="J446" s="53">
        <v>75.274390243902445</v>
      </c>
      <c r="K446" s="54">
        <v>2.7</v>
      </c>
      <c r="L446" s="54">
        <v>0</v>
      </c>
      <c r="M446" s="54">
        <v>0</v>
      </c>
      <c r="N446" s="54" t="s">
        <v>18</v>
      </c>
      <c r="O446" s="54">
        <v>0</v>
      </c>
      <c r="P446" s="12" t="s">
        <v>18</v>
      </c>
      <c r="Q446" s="12">
        <v>0</v>
      </c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6" x14ac:dyDescent="0.2">
      <c r="A447" s="37" t="s">
        <v>38</v>
      </c>
      <c r="B447" s="10">
        <v>116</v>
      </c>
      <c r="C447" s="10">
        <v>1</v>
      </c>
      <c r="D447" s="10">
        <v>16</v>
      </c>
      <c r="E447" s="5" t="s">
        <v>190</v>
      </c>
      <c r="F447" s="5" t="s">
        <v>191</v>
      </c>
      <c r="G447" s="5" t="s">
        <v>192</v>
      </c>
      <c r="H447" s="53">
        <v>12.8376</v>
      </c>
      <c r="I447" s="11">
        <v>72.382471336704981</v>
      </c>
      <c r="J447" s="53">
        <v>78.154761904761898</v>
      </c>
      <c r="K447" s="54">
        <v>1.6</v>
      </c>
      <c r="L447" s="54">
        <v>0</v>
      </c>
      <c r="M447" s="54">
        <v>0</v>
      </c>
      <c r="N447" s="54" t="s">
        <v>18</v>
      </c>
      <c r="O447" s="54">
        <v>0</v>
      </c>
      <c r="P447" s="12" t="s">
        <v>18</v>
      </c>
      <c r="Q447" s="12">
        <v>3.5714285710000002</v>
      </c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6" x14ac:dyDescent="0.2">
      <c r="A448" s="37" t="s">
        <v>38</v>
      </c>
      <c r="B448" s="10">
        <v>205</v>
      </c>
      <c r="C448" s="10">
        <v>2</v>
      </c>
      <c r="D448" s="10">
        <v>16</v>
      </c>
      <c r="E448" s="5" t="s">
        <v>190</v>
      </c>
      <c r="F448" s="5" t="s">
        <v>191</v>
      </c>
      <c r="G448" s="5" t="s">
        <v>192</v>
      </c>
      <c r="H448" s="53">
        <v>12.936199999999999</v>
      </c>
      <c r="I448" s="11">
        <v>60.602251954022982</v>
      </c>
      <c r="J448" s="53">
        <v>78.174603174603178</v>
      </c>
      <c r="K448" s="54">
        <v>1.3</v>
      </c>
      <c r="L448" s="54">
        <v>0</v>
      </c>
      <c r="M448" s="54">
        <v>0</v>
      </c>
      <c r="N448" s="54" t="s">
        <v>18</v>
      </c>
      <c r="O448" s="54">
        <v>0</v>
      </c>
      <c r="P448" s="12" t="s">
        <v>18</v>
      </c>
      <c r="Q448" s="12">
        <v>3.846153846</v>
      </c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6" x14ac:dyDescent="0.2">
      <c r="A449" s="37" t="s">
        <v>38</v>
      </c>
      <c r="B449" s="10">
        <v>309</v>
      </c>
      <c r="C449" s="10">
        <v>3</v>
      </c>
      <c r="D449" s="10">
        <v>16</v>
      </c>
      <c r="E449" s="5" t="s">
        <v>190</v>
      </c>
      <c r="F449" s="5" t="s">
        <v>191</v>
      </c>
      <c r="G449" s="5" t="s">
        <v>192</v>
      </c>
      <c r="H449" s="53">
        <v>12.408200000000001</v>
      </c>
      <c r="I449" s="11">
        <v>66.361589147586216</v>
      </c>
      <c r="J449" s="53">
        <v>77.5</v>
      </c>
      <c r="K449" s="54">
        <v>0.7</v>
      </c>
      <c r="L449" s="54">
        <v>0</v>
      </c>
      <c r="M449" s="54">
        <v>0</v>
      </c>
      <c r="N449" s="54" t="s">
        <v>18</v>
      </c>
      <c r="O449" s="54">
        <v>0</v>
      </c>
      <c r="P449" s="12" t="s">
        <v>18</v>
      </c>
      <c r="Q449" s="12">
        <v>0</v>
      </c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6" x14ac:dyDescent="0.2">
      <c r="A450" s="37" t="s">
        <v>38</v>
      </c>
      <c r="B450" s="10">
        <v>410</v>
      </c>
      <c r="C450" s="10">
        <v>4</v>
      </c>
      <c r="D450" s="10">
        <v>16</v>
      </c>
      <c r="E450" s="5" t="s">
        <v>190</v>
      </c>
      <c r="F450" s="5" t="s">
        <v>191</v>
      </c>
      <c r="G450" s="5" t="s">
        <v>192</v>
      </c>
      <c r="H450" s="53">
        <v>12.387300000000002</v>
      </c>
      <c r="I450" s="11">
        <v>60.000842900229877</v>
      </c>
      <c r="J450" s="53">
        <v>72.093023255813947</v>
      </c>
      <c r="K450" s="54">
        <v>1.8</v>
      </c>
      <c r="L450" s="54">
        <v>0</v>
      </c>
      <c r="M450" s="54">
        <v>0</v>
      </c>
      <c r="N450" s="54" t="s">
        <v>18</v>
      </c>
      <c r="O450" s="54">
        <v>0</v>
      </c>
      <c r="P450" s="12" t="s">
        <v>18</v>
      </c>
      <c r="Q450" s="12">
        <v>10</v>
      </c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6" x14ac:dyDescent="0.2">
      <c r="A451" s="5"/>
      <c r="B451" s="10"/>
      <c r="C451" s="10"/>
      <c r="D451" s="10"/>
      <c r="E451" s="5"/>
      <c r="F451" s="5"/>
      <c r="G451" s="5"/>
      <c r="H451" s="11"/>
      <c r="I451" s="11"/>
      <c r="J451" s="10"/>
      <c r="K451" s="12"/>
      <c r="L451" s="12"/>
      <c r="M451" s="12"/>
      <c r="N451" s="12"/>
      <c r="O451" s="12"/>
      <c r="P451" s="12"/>
      <c r="Q451" s="12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6" x14ac:dyDescent="0.2">
      <c r="A452" s="5"/>
      <c r="B452" s="10"/>
      <c r="C452" s="10"/>
      <c r="D452" s="10"/>
      <c r="E452" s="5"/>
      <c r="F452" s="5"/>
      <c r="G452" s="5"/>
      <c r="H452" s="11"/>
      <c r="I452" s="11"/>
      <c r="J452" s="10"/>
      <c r="K452" s="10"/>
      <c r="L452" s="10"/>
      <c r="M452" s="10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6" x14ac:dyDescent="0.2">
      <c r="A453" s="5"/>
      <c r="B453" s="10"/>
      <c r="C453" s="10"/>
      <c r="D453" s="10"/>
      <c r="E453" s="5"/>
      <c r="F453" s="5"/>
      <c r="G453" s="5"/>
      <c r="H453" s="11"/>
      <c r="I453" s="11"/>
      <c r="J453" s="10"/>
      <c r="K453" s="10"/>
      <c r="L453" s="10"/>
      <c r="M453" s="10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6" x14ac:dyDescent="0.2">
      <c r="A454" s="5"/>
      <c r="B454" s="10"/>
      <c r="C454" s="10"/>
      <c r="D454" s="10"/>
      <c r="E454" s="5"/>
      <c r="F454" s="5"/>
      <c r="G454" s="5"/>
      <c r="H454" s="11"/>
      <c r="I454" s="11"/>
      <c r="J454" s="10"/>
      <c r="K454" s="10"/>
      <c r="L454" s="10"/>
      <c r="M454" s="10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6" x14ac:dyDescent="0.2">
      <c r="A455" s="5"/>
      <c r="B455" s="10"/>
      <c r="C455" s="10"/>
      <c r="D455" s="10"/>
      <c r="E455" s="5"/>
      <c r="F455" s="5"/>
      <c r="G455" s="5"/>
      <c r="H455" s="11"/>
      <c r="I455" s="11"/>
      <c r="J455" s="10"/>
      <c r="K455" s="10"/>
      <c r="L455" s="10"/>
      <c r="M455" s="10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6" x14ac:dyDescent="0.2">
      <c r="A456" s="5"/>
      <c r="B456" s="10"/>
      <c r="C456" s="10"/>
      <c r="D456" s="10"/>
      <c r="E456" s="5"/>
      <c r="F456" s="5"/>
      <c r="G456" s="5"/>
      <c r="H456" s="11"/>
      <c r="I456" s="11"/>
      <c r="J456" s="10"/>
      <c r="K456" s="10"/>
      <c r="L456" s="10"/>
      <c r="M456" s="10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6" x14ac:dyDescent="0.2">
      <c r="A457" s="5"/>
      <c r="B457" s="10"/>
      <c r="C457" s="10"/>
      <c r="D457" s="10"/>
      <c r="E457" s="5"/>
      <c r="F457" s="5"/>
      <c r="G457" s="5"/>
      <c r="H457" s="11"/>
      <c r="I457" s="11"/>
      <c r="J457" s="10"/>
      <c r="K457" s="10"/>
      <c r="L457" s="10"/>
      <c r="M457" s="10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6" x14ac:dyDescent="0.2">
      <c r="A458" s="5"/>
      <c r="B458" s="10"/>
      <c r="C458" s="10"/>
      <c r="D458" s="10"/>
      <c r="E458" s="5"/>
      <c r="F458" s="5"/>
      <c r="G458" s="5"/>
      <c r="H458" s="11"/>
      <c r="I458" s="11"/>
      <c r="J458" s="10"/>
      <c r="K458" s="10"/>
      <c r="L458" s="10"/>
      <c r="M458" s="10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6" x14ac:dyDescent="0.2">
      <c r="A459" s="5"/>
      <c r="B459" s="10"/>
      <c r="C459" s="10"/>
      <c r="D459" s="10"/>
      <c r="E459" s="5"/>
      <c r="F459" s="5"/>
      <c r="G459" s="5"/>
      <c r="H459" s="11"/>
      <c r="I459" s="11"/>
      <c r="J459" s="10"/>
      <c r="K459" s="10"/>
      <c r="L459" s="10"/>
      <c r="M459" s="10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6" x14ac:dyDescent="0.2">
      <c r="A460" s="5"/>
      <c r="B460" s="10"/>
      <c r="C460" s="10"/>
      <c r="D460" s="10"/>
      <c r="E460" s="5"/>
      <c r="F460" s="5"/>
      <c r="G460" s="5"/>
      <c r="H460" s="11"/>
      <c r="I460" s="11"/>
      <c r="J460" s="10"/>
      <c r="K460" s="10"/>
      <c r="L460" s="10"/>
      <c r="M460" s="10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6" x14ac:dyDescent="0.2">
      <c r="A461" s="5"/>
      <c r="B461" s="10"/>
      <c r="C461" s="10"/>
      <c r="D461" s="10"/>
      <c r="E461" s="5"/>
      <c r="F461" s="5"/>
      <c r="G461" s="5"/>
      <c r="H461" s="11"/>
      <c r="I461" s="11"/>
      <c r="J461" s="10"/>
      <c r="K461" s="10"/>
      <c r="L461" s="10"/>
      <c r="M461" s="10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6" x14ac:dyDescent="0.2">
      <c r="A462" s="5"/>
      <c r="B462" s="10"/>
      <c r="C462" s="10"/>
      <c r="D462" s="10"/>
      <c r="E462" s="5"/>
      <c r="F462" s="5"/>
      <c r="G462" s="5"/>
      <c r="H462" s="11"/>
      <c r="I462" s="11"/>
      <c r="J462" s="10"/>
      <c r="K462" s="10"/>
      <c r="L462" s="10"/>
      <c r="M462" s="10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6" x14ac:dyDescent="0.2">
      <c r="A463" s="5"/>
      <c r="B463" s="10"/>
      <c r="C463" s="10"/>
      <c r="D463" s="10"/>
      <c r="E463" s="5"/>
      <c r="F463" s="5"/>
      <c r="G463" s="5"/>
      <c r="H463" s="11"/>
      <c r="I463" s="11"/>
      <c r="J463" s="10"/>
      <c r="K463" s="10"/>
      <c r="L463" s="10"/>
      <c r="M463" s="10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6" x14ac:dyDescent="0.2">
      <c r="A464" s="5"/>
      <c r="B464" s="10"/>
      <c r="C464" s="10"/>
      <c r="D464" s="10"/>
      <c r="E464" s="5"/>
      <c r="F464" s="5"/>
      <c r="G464" s="5"/>
      <c r="H464" s="11"/>
      <c r="I464" s="11"/>
      <c r="J464" s="10"/>
      <c r="K464" s="10"/>
      <c r="L464" s="10"/>
      <c r="M464" s="10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6" x14ac:dyDescent="0.2">
      <c r="A465" s="5"/>
      <c r="B465" s="10"/>
      <c r="C465" s="10"/>
      <c r="D465" s="10"/>
      <c r="E465" s="5"/>
      <c r="F465" s="5"/>
      <c r="G465" s="5"/>
      <c r="H465" s="11"/>
      <c r="I465" s="11"/>
      <c r="J465" s="10"/>
      <c r="K465" s="10"/>
      <c r="L465" s="10"/>
      <c r="M465" s="10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6" x14ac:dyDescent="0.2">
      <c r="A466" s="5"/>
      <c r="B466" s="10"/>
      <c r="C466" s="10"/>
      <c r="D466" s="10"/>
      <c r="E466" s="5"/>
      <c r="F466" s="5"/>
      <c r="G466" s="5"/>
      <c r="H466" s="11"/>
      <c r="I466" s="11"/>
      <c r="J466" s="10"/>
      <c r="K466" s="10"/>
      <c r="L466" s="10"/>
      <c r="M466" s="10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6" x14ac:dyDescent="0.2">
      <c r="A467" s="5"/>
      <c r="B467" s="10"/>
      <c r="C467" s="10"/>
      <c r="D467" s="10"/>
      <c r="E467" s="5"/>
      <c r="F467" s="5"/>
      <c r="G467" s="5"/>
      <c r="H467" s="11"/>
      <c r="I467" s="11"/>
      <c r="J467" s="10"/>
      <c r="K467" s="10"/>
      <c r="L467" s="10"/>
      <c r="M467" s="10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6" x14ac:dyDescent="0.2">
      <c r="A468" s="5"/>
      <c r="B468" s="10"/>
      <c r="C468" s="10"/>
      <c r="D468" s="10"/>
      <c r="E468" s="5"/>
      <c r="F468" s="5"/>
      <c r="G468" s="5"/>
      <c r="H468" s="11"/>
      <c r="I468" s="11"/>
      <c r="J468" s="10"/>
      <c r="K468" s="10"/>
      <c r="L468" s="10"/>
      <c r="M468" s="10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6" x14ac:dyDescent="0.2">
      <c r="A469" s="5"/>
      <c r="B469" s="10"/>
      <c r="C469" s="10"/>
      <c r="D469" s="10"/>
      <c r="E469" s="5"/>
      <c r="F469" s="5"/>
      <c r="G469" s="5"/>
      <c r="H469" s="11"/>
      <c r="I469" s="11"/>
      <c r="J469" s="10"/>
      <c r="K469" s="10"/>
      <c r="L469" s="10"/>
      <c r="M469" s="10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6" x14ac:dyDescent="0.2">
      <c r="A470" s="5"/>
      <c r="B470" s="10"/>
      <c r="C470" s="10"/>
      <c r="D470" s="10"/>
      <c r="E470" s="5"/>
      <c r="F470" s="5"/>
      <c r="G470" s="5"/>
      <c r="H470" s="11"/>
      <c r="I470" s="11"/>
      <c r="J470" s="10"/>
      <c r="K470" s="10"/>
      <c r="L470" s="10"/>
      <c r="M470" s="10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6" x14ac:dyDescent="0.2">
      <c r="A471" s="5"/>
      <c r="B471" s="10"/>
      <c r="C471" s="10"/>
      <c r="D471" s="10"/>
      <c r="E471" s="5"/>
      <c r="F471" s="5"/>
      <c r="G471" s="5"/>
      <c r="H471" s="11"/>
      <c r="I471" s="11"/>
      <c r="J471" s="10"/>
      <c r="K471" s="10"/>
      <c r="L471" s="10"/>
      <c r="M471" s="10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6" x14ac:dyDescent="0.2">
      <c r="A472" s="5"/>
      <c r="B472" s="10"/>
      <c r="C472" s="10"/>
      <c r="D472" s="10"/>
      <c r="E472" s="5"/>
      <c r="F472" s="5"/>
      <c r="G472" s="5"/>
      <c r="H472" s="11"/>
      <c r="I472" s="11"/>
      <c r="J472" s="10"/>
      <c r="K472" s="10"/>
      <c r="L472" s="10"/>
      <c r="M472" s="10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6" x14ac:dyDescent="0.2">
      <c r="A473" s="5"/>
      <c r="B473" s="10"/>
      <c r="C473" s="10"/>
      <c r="D473" s="10"/>
      <c r="E473" s="5"/>
      <c r="F473" s="5"/>
      <c r="G473" s="5"/>
      <c r="H473" s="11"/>
      <c r="I473" s="11"/>
      <c r="J473" s="10"/>
      <c r="K473" s="10"/>
      <c r="L473" s="10"/>
      <c r="M473" s="10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6" x14ac:dyDescent="0.2">
      <c r="A474" s="5"/>
      <c r="B474" s="10"/>
      <c r="C474" s="10"/>
      <c r="D474" s="10"/>
      <c r="E474" s="5"/>
      <c r="F474" s="5"/>
      <c r="G474" s="5"/>
      <c r="H474" s="11"/>
      <c r="I474" s="11"/>
      <c r="J474" s="10"/>
      <c r="K474" s="10"/>
      <c r="L474" s="10"/>
      <c r="M474" s="10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6" x14ac:dyDescent="0.2">
      <c r="A475" s="5"/>
      <c r="B475" s="10"/>
      <c r="C475" s="10"/>
      <c r="D475" s="10"/>
      <c r="E475" s="5"/>
      <c r="F475" s="5"/>
      <c r="G475" s="5"/>
      <c r="H475" s="11"/>
      <c r="I475" s="11"/>
      <c r="J475" s="10"/>
      <c r="K475" s="10"/>
      <c r="L475" s="10"/>
      <c r="M475" s="10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6" x14ac:dyDescent="0.2">
      <c r="A476" s="5"/>
      <c r="B476" s="10"/>
      <c r="C476" s="10"/>
      <c r="D476" s="10"/>
      <c r="E476" s="5"/>
      <c r="F476" s="5"/>
      <c r="G476" s="5"/>
      <c r="H476" s="11"/>
      <c r="I476" s="11"/>
      <c r="J476" s="10"/>
      <c r="K476" s="10"/>
      <c r="L476" s="10"/>
      <c r="M476" s="10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6" x14ac:dyDescent="0.2">
      <c r="A477" s="5"/>
      <c r="B477" s="10"/>
      <c r="C477" s="10"/>
      <c r="D477" s="10"/>
      <c r="E477" s="5"/>
      <c r="F477" s="5"/>
      <c r="G477" s="5"/>
      <c r="H477" s="11"/>
      <c r="I477" s="11"/>
      <c r="J477" s="10"/>
      <c r="K477" s="10"/>
      <c r="L477" s="10"/>
      <c r="M477" s="10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6" x14ac:dyDescent="0.2">
      <c r="A478" s="5"/>
      <c r="B478" s="10"/>
      <c r="C478" s="10"/>
      <c r="D478" s="10"/>
      <c r="E478" s="5"/>
      <c r="F478" s="5"/>
      <c r="G478" s="5"/>
      <c r="H478" s="11"/>
      <c r="I478" s="11"/>
      <c r="J478" s="10"/>
      <c r="K478" s="10"/>
      <c r="L478" s="10"/>
      <c r="M478" s="10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6" x14ac:dyDescent="0.2">
      <c r="A479" s="5"/>
      <c r="B479" s="10"/>
      <c r="C479" s="10"/>
      <c r="D479" s="10"/>
      <c r="E479" s="5"/>
      <c r="F479" s="5"/>
      <c r="G479" s="5"/>
      <c r="H479" s="11"/>
      <c r="I479" s="11"/>
      <c r="J479" s="10"/>
      <c r="K479" s="10"/>
      <c r="L479" s="10"/>
      <c r="M479" s="10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6" x14ac:dyDescent="0.2">
      <c r="A480" s="5"/>
      <c r="B480" s="10"/>
      <c r="C480" s="10"/>
      <c r="D480" s="10"/>
      <c r="E480" s="5"/>
      <c r="F480" s="5"/>
      <c r="G480" s="5"/>
      <c r="H480" s="11"/>
      <c r="I480" s="11"/>
      <c r="J480" s="10"/>
      <c r="K480" s="10"/>
      <c r="L480" s="10"/>
      <c r="M480" s="10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6" x14ac:dyDescent="0.2">
      <c r="A481" s="5"/>
      <c r="B481" s="10"/>
      <c r="C481" s="10"/>
      <c r="D481" s="10"/>
      <c r="E481" s="5"/>
      <c r="F481" s="5"/>
      <c r="G481" s="5"/>
      <c r="H481" s="11"/>
      <c r="I481" s="11"/>
      <c r="J481" s="10"/>
      <c r="K481" s="10"/>
      <c r="L481" s="10"/>
      <c r="M481" s="10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6" x14ac:dyDescent="0.2">
      <c r="A482" s="5"/>
      <c r="B482" s="10"/>
      <c r="C482" s="10"/>
      <c r="D482" s="10"/>
      <c r="E482" s="5"/>
      <c r="F482" s="5"/>
      <c r="G482" s="5"/>
      <c r="H482" s="11"/>
      <c r="I482" s="11"/>
      <c r="J482" s="10"/>
      <c r="K482" s="10"/>
      <c r="L482" s="10"/>
      <c r="M482" s="10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6" x14ac:dyDescent="0.2">
      <c r="A483" s="5"/>
      <c r="B483" s="10"/>
      <c r="C483" s="10"/>
      <c r="D483" s="10"/>
      <c r="E483" s="5"/>
      <c r="F483" s="5"/>
      <c r="G483" s="5"/>
      <c r="H483" s="11"/>
      <c r="I483" s="11"/>
      <c r="J483" s="10"/>
      <c r="K483" s="10"/>
      <c r="L483" s="10"/>
      <c r="M483" s="10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6" x14ac:dyDescent="0.2">
      <c r="A484" s="5"/>
      <c r="B484" s="10"/>
      <c r="C484" s="10"/>
      <c r="D484" s="10"/>
      <c r="E484" s="5"/>
      <c r="F484" s="5"/>
      <c r="G484" s="5"/>
      <c r="H484" s="11"/>
      <c r="I484" s="11"/>
      <c r="J484" s="10"/>
      <c r="K484" s="10"/>
      <c r="L484" s="10"/>
      <c r="M484" s="10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6" x14ac:dyDescent="0.2">
      <c r="A485" s="5"/>
      <c r="B485" s="10"/>
      <c r="C485" s="10"/>
      <c r="D485" s="10"/>
      <c r="E485" s="5"/>
      <c r="F485" s="5"/>
      <c r="G485" s="5"/>
      <c r="H485" s="11"/>
      <c r="I485" s="11"/>
      <c r="J485" s="10"/>
      <c r="K485" s="10"/>
      <c r="L485" s="10"/>
      <c r="M485" s="10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6" x14ac:dyDescent="0.2">
      <c r="A486" s="5"/>
      <c r="B486" s="10"/>
      <c r="C486" s="10"/>
      <c r="D486" s="10"/>
      <c r="E486" s="5"/>
      <c r="F486" s="5"/>
      <c r="G486" s="5"/>
      <c r="H486" s="11"/>
      <c r="I486" s="11"/>
      <c r="J486" s="10"/>
      <c r="K486" s="10"/>
      <c r="L486" s="10"/>
      <c r="M486" s="10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6" x14ac:dyDescent="0.2">
      <c r="A487" s="5"/>
      <c r="B487" s="10"/>
      <c r="C487" s="10"/>
      <c r="D487" s="10"/>
      <c r="E487" s="5"/>
      <c r="F487" s="5"/>
      <c r="G487" s="5"/>
      <c r="H487" s="11"/>
      <c r="I487" s="11"/>
      <c r="J487" s="10"/>
      <c r="K487" s="10"/>
      <c r="L487" s="10"/>
      <c r="M487" s="10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6" x14ac:dyDescent="0.2">
      <c r="A488" s="5"/>
      <c r="B488" s="10"/>
      <c r="C488" s="10"/>
      <c r="D488" s="10"/>
      <c r="E488" s="5"/>
      <c r="F488" s="5"/>
      <c r="G488" s="5"/>
      <c r="H488" s="11"/>
      <c r="I488" s="11"/>
      <c r="J488" s="10"/>
      <c r="K488" s="10"/>
      <c r="L488" s="10"/>
      <c r="M488" s="10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6" x14ac:dyDescent="0.2">
      <c r="A489" s="5"/>
      <c r="B489" s="10"/>
      <c r="C489" s="10"/>
      <c r="D489" s="10"/>
      <c r="E489" s="5"/>
      <c r="F489" s="5"/>
      <c r="G489" s="5"/>
      <c r="H489" s="11"/>
      <c r="I489" s="11"/>
      <c r="J489" s="10"/>
      <c r="K489" s="10"/>
      <c r="L489" s="10"/>
      <c r="M489" s="10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6" x14ac:dyDescent="0.2">
      <c r="A490" s="5"/>
      <c r="B490" s="10"/>
      <c r="C490" s="10"/>
      <c r="D490" s="10"/>
      <c r="E490" s="5"/>
      <c r="F490" s="5"/>
      <c r="G490" s="5"/>
      <c r="H490" s="11"/>
      <c r="I490" s="11"/>
      <c r="J490" s="10"/>
      <c r="K490" s="10"/>
      <c r="L490" s="10"/>
      <c r="M490" s="10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6" x14ac:dyDescent="0.2">
      <c r="A491" s="5"/>
      <c r="B491" s="10"/>
      <c r="C491" s="10"/>
      <c r="D491" s="10"/>
      <c r="E491" s="5"/>
      <c r="F491" s="5"/>
      <c r="G491" s="5"/>
      <c r="H491" s="11"/>
      <c r="I491" s="11"/>
      <c r="J491" s="10"/>
      <c r="K491" s="10"/>
      <c r="L491" s="10"/>
      <c r="M491" s="10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6" x14ac:dyDescent="0.2">
      <c r="A492" s="5"/>
      <c r="B492" s="10"/>
      <c r="C492" s="10"/>
      <c r="D492" s="10"/>
      <c r="E492" s="5"/>
      <c r="F492" s="5"/>
      <c r="G492" s="5"/>
      <c r="H492" s="11"/>
      <c r="I492" s="11"/>
      <c r="J492" s="10"/>
      <c r="K492" s="10"/>
      <c r="L492" s="10"/>
      <c r="M492" s="10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6" x14ac:dyDescent="0.2">
      <c r="A493" s="5"/>
      <c r="B493" s="10"/>
      <c r="C493" s="10"/>
      <c r="D493" s="10"/>
      <c r="E493" s="5"/>
      <c r="F493" s="5"/>
      <c r="G493" s="5"/>
      <c r="H493" s="11"/>
      <c r="I493" s="11"/>
      <c r="J493" s="10"/>
      <c r="K493" s="10"/>
      <c r="L493" s="10"/>
      <c r="M493" s="10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6" x14ac:dyDescent="0.2">
      <c r="A494" s="5"/>
      <c r="B494" s="10"/>
      <c r="C494" s="10"/>
      <c r="D494" s="10"/>
      <c r="E494" s="5"/>
      <c r="F494" s="5"/>
      <c r="G494" s="5"/>
      <c r="H494" s="11"/>
      <c r="I494" s="11"/>
      <c r="J494" s="10"/>
      <c r="K494" s="10"/>
      <c r="L494" s="10"/>
      <c r="M494" s="10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6" x14ac:dyDescent="0.2">
      <c r="A495" s="5"/>
      <c r="B495" s="10"/>
      <c r="C495" s="10"/>
      <c r="D495" s="10"/>
      <c r="E495" s="5"/>
      <c r="F495" s="5"/>
      <c r="G495" s="5"/>
      <c r="H495" s="11"/>
      <c r="I495" s="11"/>
      <c r="J495" s="10"/>
      <c r="K495" s="10"/>
      <c r="L495" s="10"/>
      <c r="M495" s="10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6" x14ac:dyDescent="0.2">
      <c r="A496" s="5"/>
      <c r="B496" s="10"/>
      <c r="C496" s="10"/>
      <c r="D496" s="10"/>
      <c r="E496" s="5"/>
      <c r="F496" s="5"/>
      <c r="G496" s="5"/>
      <c r="H496" s="11"/>
      <c r="I496" s="11"/>
      <c r="J496" s="10"/>
      <c r="K496" s="10"/>
      <c r="L496" s="10"/>
      <c r="M496" s="10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6" x14ac:dyDescent="0.2">
      <c r="A497" s="5"/>
      <c r="B497" s="10"/>
      <c r="C497" s="10"/>
      <c r="D497" s="10"/>
      <c r="E497" s="5"/>
      <c r="F497" s="5"/>
      <c r="G497" s="5"/>
      <c r="H497" s="11"/>
      <c r="I497" s="11"/>
      <c r="J497" s="10"/>
      <c r="K497" s="10"/>
      <c r="L497" s="10"/>
      <c r="M497" s="10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6" x14ac:dyDescent="0.2">
      <c r="A498" s="5"/>
      <c r="B498" s="10"/>
      <c r="C498" s="10"/>
      <c r="D498" s="10"/>
      <c r="E498" s="5"/>
      <c r="F498" s="5"/>
      <c r="G498" s="5"/>
      <c r="H498" s="11"/>
      <c r="I498" s="11"/>
      <c r="J498" s="10"/>
      <c r="K498" s="10"/>
      <c r="L498" s="10"/>
      <c r="M498" s="10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6" x14ac:dyDescent="0.2">
      <c r="A499" s="5"/>
      <c r="B499" s="10"/>
      <c r="C499" s="10"/>
      <c r="D499" s="10"/>
      <c r="E499" s="5"/>
      <c r="F499" s="5"/>
      <c r="G499" s="5"/>
      <c r="H499" s="11"/>
      <c r="I499" s="11"/>
      <c r="J499" s="10"/>
      <c r="K499" s="10"/>
      <c r="L499" s="10"/>
      <c r="M499" s="10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6" x14ac:dyDescent="0.2">
      <c r="A500" s="5"/>
      <c r="B500" s="10"/>
      <c r="C500" s="10"/>
      <c r="D500" s="10"/>
      <c r="E500" s="5"/>
      <c r="F500" s="5"/>
      <c r="G500" s="5"/>
      <c r="H500" s="11"/>
      <c r="I500" s="11"/>
      <c r="J500" s="10"/>
      <c r="K500" s="10"/>
      <c r="L500" s="10"/>
      <c r="M500" s="10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6" x14ac:dyDescent="0.2">
      <c r="A501" s="5"/>
      <c r="B501" s="10"/>
      <c r="C501" s="10"/>
      <c r="D501" s="10"/>
      <c r="E501" s="5"/>
      <c r="F501" s="5"/>
      <c r="G501" s="5"/>
      <c r="H501" s="11"/>
      <c r="I501" s="11"/>
      <c r="J501" s="10"/>
      <c r="K501" s="10"/>
      <c r="L501" s="10"/>
      <c r="M501" s="10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6" x14ac:dyDescent="0.2">
      <c r="A502" s="5"/>
      <c r="B502" s="10"/>
      <c r="C502" s="10"/>
      <c r="D502" s="10"/>
      <c r="E502" s="5"/>
      <c r="F502" s="5"/>
      <c r="G502" s="5"/>
      <c r="H502" s="11"/>
      <c r="I502" s="11"/>
      <c r="J502" s="10"/>
      <c r="K502" s="10"/>
      <c r="L502" s="10"/>
      <c r="M502" s="10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6" x14ac:dyDescent="0.2">
      <c r="A503" s="5"/>
      <c r="B503" s="10"/>
      <c r="C503" s="10"/>
      <c r="D503" s="10"/>
      <c r="E503" s="5"/>
      <c r="F503" s="5"/>
      <c r="G503" s="5"/>
      <c r="H503" s="11"/>
      <c r="I503" s="11"/>
      <c r="J503" s="10"/>
      <c r="K503" s="10"/>
      <c r="L503" s="10"/>
      <c r="M503" s="10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6" x14ac:dyDescent="0.2">
      <c r="A504" s="5"/>
      <c r="B504" s="10"/>
      <c r="C504" s="10"/>
      <c r="D504" s="10"/>
      <c r="E504" s="5"/>
      <c r="F504" s="5"/>
      <c r="G504" s="5"/>
      <c r="H504" s="11"/>
      <c r="I504" s="11"/>
      <c r="J504" s="10"/>
      <c r="K504" s="10"/>
      <c r="L504" s="10"/>
      <c r="M504" s="10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6" x14ac:dyDescent="0.2">
      <c r="A505" s="5"/>
      <c r="B505" s="10"/>
      <c r="C505" s="10"/>
      <c r="D505" s="10"/>
      <c r="E505" s="5"/>
      <c r="F505" s="5"/>
      <c r="G505" s="5"/>
      <c r="H505" s="11"/>
      <c r="I505" s="11"/>
      <c r="J505" s="10"/>
      <c r="K505" s="10"/>
      <c r="L505" s="10"/>
      <c r="M505" s="10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6" x14ac:dyDescent="0.2">
      <c r="A506" s="5"/>
      <c r="B506" s="10"/>
      <c r="C506" s="10"/>
      <c r="D506" s="10"/>
      <c r="E506" s="5"/>
      <c r="F506" s="5"/>
      <c r="G506" s="5"/>
      <c r="H506" s="11"/>
      <c r="I506" s="11"/>
      <c r="J506" s="10"/>
      <c r="K506" s="10"/>
      <c r="L506" s="10"/>
      <c r="M506" s="10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6" x14ac:dyDescent="0.2">
      <c r="A507" s="5"/>
      <c r="B507" s="10"/>
      <c r="C507" s="10"/>
      <c r="D507" s="10"/>
      <c r="E507" s="5"/>
      <c r="F507" s="5"/>
      <c r="G507" s="5"/>
      <c r="H507" s="11"/>
      <c r="I507" s="11"/>
      <c r="J507" s="10"/>
      <c r="K507" s="10"/>
      <c r="L507" s="10"/>
      <c r="M507" s="10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6" x14ac:dyDescent="0.2">
      <c r="A508" s="5"/>
      <c r="B508" s="10"/>
      <c r="C508" s="10"/>
      <c r="D508" s="10"/>
      <c r="E508" s="5"/>
      <c r="F508" s="5"/>
      <c r="G508" s="5"/>
      <c r="H508" s="11"/>
      <c r="I508" s="11"/>
      <c r="J508" s="10"/>
      <c r="K508" s="10"/>
      <c r="L508" s="10"/>
      <c r="M508" s="10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6" x14ac:dyDescent="0.2">
      <c r="A509" s="5"/>
      <c r="B509" s="10"/>
      <c r="C509" s="10"/>
      <c r="D509" s="10"/>
      <c r="E509" s="5"/>
      <c r="F509" s="5"/>
      <c r="G509" s="5"/>
      <c r="H509" s="11"/>
      <c r="I509" s="11"/>
      <c r="J509" s="10"/>
      <c r="K509" s="10"/>
      <c r="L509" s="10"/>
      <c r="M509" s="10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6" x14ac:dyDescent="0.2">
      <c r="A510" s="5"/>
      <c r="B510" s="10"/>
      <c r="C510" s="10"/>
      <c r="D510" s="10"/>
      <c r="E510" s="5"/>
      <c r="F510" s="5"/>
      <c r="G510" s="5"/>
      <c r="H510" s="11"/>
      <c r="I510" s="11"/>
      <c r="J510" s="10"/>
      <c r="K510" s="10"/>
      <c r="L510" s="10"/>
      <c r="M510" s="10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6" x14ac:dyDescent="0.2">
      <c r="A511" s="5"/>
      <c r="B511" s="10"/>
      <c r="C511" s="10"/>
      <c r="D511" s="10"/>
      <c r="E511" s="5"/>
      <c r="F511" s="5"/>
      <c r="G511" s="5"/>
      <c r="H511" s="11"/>
      <c r="I511" s="11"/>
      <c r="J511" s="10"/>
      <c r="K511" s="10"/>
      <c r="L511" s="10"/>
      <c r="M511" s="10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6" x14ac:dyDescent="0.2">
      <c r="A512" s="5"/>
      <c r="B512" s="10"/>
      <c r="C512" s="10"/>
      <c r="D512" s="10"/>
      <c r="E512" s="5"/>
      <c r="F512" s="5"/>
      <c r="G512" s="5"/>
      <c r="H512" s="11"/>
      <c r="I512" s="11"/>
      <c r="J512" s="10"/>
      <c r="K512" s="10"/>
      <c r="L512" s="10"/>
      <c r="M512" s="10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6" x14ac:dyDescent="0.2">
      <c r="A513" s="5"/>
      <c r="B513" s="10"/>
      <c r="C513" s="10"/>
      <c r="D513" s="10"/>
      <c r="E513" s="5"/>
      <c r="F513" s="5"/>
      <c r="G513" s="5"/>
      <c r="H513" s="11"/>
      <c r="I513" s="11"/>
      <c r="J513" s="10"/>
      <c r="K513" s="10"/>
      <c r="L513" s="10"/>
      <c r="M513" s="10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6" x14ac:dyDescent="0.2">
      <c r="A514" s="5"/>
      <c r="B514" s="10"/>
      <c r="C514" s="10"/>
      <c r="D514" s="10"/>
      <c r="E514" s="5"/>
      <c r="F514" s="5"/>
      <c r="G514" s="5"/>
      <c r="H514" s="11"/>
      <c r="I514" s="11"/>
      <c r="J514" s="10"/>
      <c r="K514" s="10"/>
      <c r="L514" s="10"/>
      <c r="M514" s="10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6" x14ac:dyDescent="0.2">
      <c r="A515" s="5"/>
      <c r="B515" s="10"/>
      <c r="C515" s="10"/>
      <c r="D515" s="10"/>
      <c r="E515" s="5"/>
      <c r="F515" s="5"/>
      <c r="G515" s="5"/>
      <c r="H515" s="11"/>
      <c r="I515" s="11"/>
      <c r="J515" s="10"/>
      <c r="K515" s="10"/>
      <c r="L515" s="10"/>
      <c r="M515" s="10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6" x14ac:dyDescent="0.2">
      <c r="A516" s="5"/>
      <c r="B516" s="10"/>
      <c r="C516" s="10"/>
      <c r="D516" s="10"/>
      <c r="E516" s="5"/>
      <c r="F516" s="5"/>
      <c r="G516" s="5"/>
      <c r="H516" s="11"/>
      <c r="I516" s="11"/>
      <c r="J516" s="10"/>
      <c r="K516" s="10"/>
      <c r="L516" s="10"/>
      <c r="M516" s="10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6" x14ac:dyDescent="0.2">
      <c r="A517" s="5"/>
      <c r="B517" s="10"/>
      <c r="C517" s="10"/>
      <c r="D517" s="10"/>
      <c r="E517" s="5"/>
      <c r="F517" s="5"/>
      <c r="G517" s="5"/>
      <c r="H517" s="11"/>
      <c r="I517" s="11"/>
      <c r="J517" s="10"/>
      <c r="K517" s="10"/>
      <c r="L517" s="10"/>
      <c r="M517" s="10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6" x14ac:dyDescent="0.2">
      <c r="A518" s="5"/>
      <c r="B518" s="10"/>
      <c r="C518" s="10"/>
      <c r="D518" s="10"/>
      <c r="E518" s="5"/>
      <c r="F518" s="5"/>
      <c r="G518" s="5"/>
      <c r="H518" s="11"/>
      <c r="I518" s="11"/>
      <c r="J518" s="10"/>
      <c r="K518" s="10"/>
      <c r="L518" s="10"/>
      <c r="M518" s="10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6" x14ac:dyDescent="0.2">
      <c r="A519" s="5"/>
      <c r="B519" s="10"/>
      <c r="C519" s="10"/>
      <c r="D519" s="10"/>
      <c r="E519" s="5"/>
      <c r="F519" s="5"/>
      <c r="G519" s="5"/>
      <c r="H519" s="11"/>
      <c r="I519" s="11"/>
      <c r="J519" s="10"/>
      <c r="K519" s="10"/>
      <c r="L519" s="10"/>
      <c r="M519" s="10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6" x14ac:dyDescent="0.2">
      <c r="A520" s="5"/>
      <c r="B520" s="10"/>
      <c r="C520" s="10"/>
      <c r="D520" s="10"/>
      <c r="E520" s="5"/>
      <c r="F520" s="5"/>
      <c r="G520" s="5"/>
      <c r="H520" s="11"/>
      <c r="I520" s="11"/>
      <c r="J520" s="10"/>
      <c r="K520" s="10"/>
      <c r="L520" s="10"/>
      <c r="M520" s="10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6" x14ac:dyDescent="0.2">
      <c r="A521" s="5"/>
      <c r="B521" s="10"/>
      <c r="C521" s="10"/>
      <c r="D521" s="10"/>
      <c r="E521" s="5"/>
      <c r="F521" s="5"/>
      <c r="G521" s="5"/>
      <c r="H521" s="11"/>
      <c r="I521" s="11"/>
      <c r="J521" s="10"/>
      <c r="K521" s="10"/>
      <c r="L521" s="10"/>
      <c r="M521" s="10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6" x14ac:dyDescent="0.2">
      <c r="A522" s="5"/>
      <c r="B522" s="10"/>
      <c r="C522" s="10"/>
      <c r="D522" s="10"/>
      <c r="E522" s="5"/>
      <c r="F522" s="5"/>
      <c r="G522" s="5"/>
      <c r="H522" s="11"/>
      <c r="I522" s="11"/>
      <c r="J522" s="10"/>
      <c r="K522" s="10"/>
      <c r="L522" s="10"/>
      <c r="M522" s="10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6" x14ac:dyDescent="0.2">
      <c r="A523" s="5"/>
      <c r="B523" s="10"/>
      <c r="C523" s="10"/>
      <c r="D523" s="10"/>
      <c r="E523" s="5"/>
      <c r="F523" s="5"/>
      <c r="G523" s="5"/>
      <c r="H523" s="11"/>
      <c r="I523" s="11"/>
      <c r="J523" s="10"/>
      <c r="K523" s="10"/>
      <c r="L523" s="10"/>
      <c r="M523" s="10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6" x14ac:dyDescent="0.2">
      <c r="A524" s="5"/>
      <c r="B524" s="10"/>
      <c r="C524" s="10"/>
      <c r="D524" s="10"/>
      <c r="E524" s="5"/>
      <c r="F524" s="5"/>
      <c r="G524" s="5"/>
      <c r="H524" s="11"/>
      <c r="I524" s="11"/>
      <c r="J524" s="10"/>
      <c r="K524" s="10"/>
      <c r="L524" s="10"/>
      <c r="M524" s="10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6" x14ac:dyDescent="0.2">
      <c r="A525" s="5"/>
      <c r="B525" s="10"/>
      <c r="C525" s="10"/>
      <c r="D525" s="10"/>
      <c r="E525" s="5"/>
      <c r="F525" s="5"/>
      <c r="G525" s="5"/>
      <c r="H525" s="10"/>
      <c r="I525" s="10"/>
      <c r="J525" s="10"/>
      <c r="K525" s="10"/>
      <c r="L525" s="10"/>
      <c r="M525" s="10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6" x14ac:dyDescent="0.2">
      <c r="A526" s="5"/>
      <c r="B526" s="10"/>
      <c r="C526" s="10"/>
      <c r="D526" s="10"/>
      <c r="E526" s="5"/>
      <c r="F526" s="5"/>
      <c r="G526" s="5"/>
      <c r="H526" s="10"/>
      <c r="I526" s="10"/>
      <c r="J526" s="10"/>
      <c r="K526" s="10"/>
      <c r="L526" s="10"/>
      <c r="M526" s="10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6" x14ac:dyDescent="0.2">
      <c r="A527" s="5"/>
      <c r="B527" s="10"/>
      <c r="C527" s="10"/>
      <c r="D527" s="10"/>
      <c r="E527" s="5"/>
      <c r="F527" s="5"/>
      <c r="G527" s="5"/>
      <c r="H527" s="10"/>
      <c r="I527" s="10"/>
      <c r="J527" s="10"/>
      <c r="K527" s="10"/>
      <c r="L527" s="10"/>
      <c r="M527" s="10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6" x14ac:dyDescent="0.2">
      <c r="A528" s="5"/>
      <c r="B528" s="10"/>
      <c r="C528" s="10"/>
      <c r="D528" s="10"/>
      <c r="E528" s="5"/>
      <c r="F528" s="5"/>
      <c r="G528" s="5"/>
      <c r="H528" s="10"/>
      <c r="I528" s="10"/>
      <c r="J528" s="10"/>
      <c r="K528" s="10"/>
      <c r="L528" s="10"/>
      <c r="M528" s="10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6" x14ac:dyDescent="0.2">
      <c r="A529" s="5"/>
      <c r="B529" s="10"/>
      <c r="C529" s="10"/>
      <c r="D529" s="10"/>
      <c r="E529" s="5"/>
      <c r="F529" s="5"/>
      <c r="G529" s="5"/>
      <c r="H529" s="5"/>
      <c r="I529" s="5"/>
      <c r="J529" s="10"/>
      <c r="K529" s="10"/>
      <c r="L529" s="10"/>
      <c r="M529" s="10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6" x14ac:dyDescent="0.2">
      <c r="A530" s="5"/>
      <c r="B530" s="10"/>
      <c r="C530" s="10"/>
      <c r="D530" s="10"/>
      <c r="E530" s="5"/>
      <c r="F530" s="5"/>
      <c r="G530" s="5"/>
      <c r="H530" s="5"/>
      <c r="I530" s="5"/>
      <c r="J530" s="10"/>
      <c r="K530" s="10"/>
      <c r="L530" s="10"/>
      <c r="M530" s="10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6" x14ac:dyDescent="0.2">
      <c r="A531" s="5"/>
      <c r="B531" s="10"/>
      <c r="C531" s="10"/>
      <c r="D531" s="10"/>
      <c r="E531" s="5"/>
      <c r="F531" s="5"/>
      <c r="G531" s="5"/>
      <c r="H531" s="5"/>
      <c r="I531" s="5"/>
      <c r="J531" s="10"/>
      <c r="K531" s="10"/>
      <c r="L531" s="10"/>
      <c r="M531" s="10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6" x14ac:dyDescent="0.2">
      <c r="A532" s="5"/>
      <c r="B532" s="10"/>
      <c r="C532" s="10"/>
      <c r="D532" s="10"/>
      <c r="E532" s="5"/>
      <c r="F532" s="5"/>
      <c r="G532" s="5"/>
      <c r="H532" s="5"/>
      <c r="I532" s="5"/>
      <c r="J532" s="10"/>
      <c r="K532" s="10"/>
      <c r="L532" s="10"/>
      <c r="M532" s="10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6" x14ac:dyDescent="0.2">
      <c r="A533" s="5"/>
      <c r="B533" s="10"/>
      <c r="C533" s="10"/>
      <c r="D533" s="10"/>
      <c r="E533" s="5"/>
      <c r="F533" s="5"/>
      <c r="G533" s="5"/>
      <c r="H533" s="5"/>
      <c r="I533" s="5"/>
      <c r="J533" s="10"/>
      <c r="K533" s="10"/>
      <c r="L533" s="10"/>
      <c r="M533" s="10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6" x14ac:dyDescent="0.2">
      <c r="A534" s="5"/>
      <c r="B534" s="10"/>
      <c r="C534" s="10"/>
      <c r="D534" s="10"/>
      <c r="E534" s="5"/>
      <c r="F534" s="5"/>
      <c r="G534" s="5"/>
      <c r="H534" s="5"/>
      <c r="I534" s="5"/>
      <c r="J534" s="10"/>
      <c r="K534" s="10"/>
      <c r="L534" s="10"/>
      <c r="M534" s="10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6" x14ac:dyDescent="0.2">
      <c r="A535" s="5"/>
      <c r="B535" s="10"/>
      <c r="C535" s="10"/>
      <c r="D535" s="10"/>
      <c r="E535" s="5"/>
      <c r="F535" s="5"/>
      <c r="G535" s="5"/>
      <c r="H535" s="5"/>
      <c r="I535" s="5"/>
      <c r="J535" s="10"/>
      <c r="K535" s="10"/>
      <c r="L535" s="10"/>
      <c r="M535" s="10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6" x14ac:dyDescent="0.2">
      <c r="A536" s="5"/>
      <c r="B536" s="10"/>
      <c r="C536" s="10"/>
      <c r="D536" s="10"/>
      <c r="E536" s="5"/>
      <c r="F536" s="5"/>
      <c r="G536" s="5"/>
      <c r="H536" s="5"/>
      <c r="I536" s="5"/>
      <c r="J536" s="10"/>
      <c r="K536" s="10"/>
      <c r="L536" s="10"/>
      <c r="M536" s="10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6" x14ac:dyDescent="0.2">
      <c r="A537" s="5"/>
      <c r="B537" s="10"/>
      <c r="C537" s="10"/>
      <c r="D537" s="10"/>
      <c r="E537" s="5"/>
      <c r="F537" s="5"/>
      <c r="G537" s="5"/>
      <c r="H537" s="5"/>
      <c r="I537" s="5"/>
      <c r="J537" s="10"/>
      <c r="K537" s="10"/>
      <c r="L537" s="10"/>
      <c r="M537" s="10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6" x14ac:dyDescent="0.2">
      <c r="A538" s="5"/>
      <c r="B538" s="10"/>
      <c r="C538" s="10"/>
      <c r="D538" s="10"/>
      <c r="E538" s="5"/>
      <c r="F538" s="5"/>
      <c r="G538" s="5"/>
      <c r="H538" s="5"/>
      <c r="I538" s="5"/>
      <c r="J538" s="10"/>
      <c r="K538" s="10"/>
      <c r="L538" s="10"/>
      <c r="M538" s="10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6" x14ac:dyDescent="0.2">
      <c r="A539" s="5"/>
      <c r="B539" s="10"/>
      <c r="C539" s="10"/>
      <c r="D539" s="10"/>
      <c r="E539" s="5"/>
      <c r="F539" s="5"/>
      <c r="G539" s="5"/>
      <c r="H539" s="5"/>
      <c r="I539" s="5"/>
      <c r="J539" s="10"/>
      <c r="K539" s="10"/>
      <c r="L539" s="10"/>
      <c r="M539" s="10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6" x14ac:dyDescent="0.2">
      <c r="A540" s="5"/>
      <c r="B540" s="10"/>
      <c r="C540" s="10"/>
      <c r="D540" s="10"/>
      <c r="E540" s="5"/>
      <c r="F540" s="5"/>
      <c r="G540" s="5"/>
      <c r="H540" s="5"/>
      <c r="I540" s="5"/>
      <c r="J540" s="10"/>
      <c r="K540" s="10"/>
      <c r="L540" s="10"/>
      <c r="M540" s="10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6" x14ac:dyDescent="0.2">
      <c r="A541" s="5"/>
      <c r="B541" s="10"/>
      <c r="C541" s="10"/>
      <c r="D541" s="10"/>
      <c r="E541" s="5"/>
      <c r="F541" s="5"/>
      <c r="G541" s="5"/>
      <c r="H541" s="5"/>
      <c r="I541" s="5"/>
      <c r="J541" s="10"/>
      <c r="K541" s="10"/>
      <c r="L541" s="10"/>
      <c r="M541" s="10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6" x14ac:dyDescent="0.2">
      <c r="A542" s="5"/>
      <c r="B542" s="10"/>
      <c r="C542" s="10"/>
      <c r="D542" s="10"/>
      <c r="E542" s="5"/>
      <c r="F542" s="5"/>
      <c r="G542" s="5"/>
      <c r="H542" s="5"/>
      <c r="I542" s="5"/>
      <c r="J542" s="10"/>
      <c r="K542" s="10"/>
      <c r="L542" s="10"/>
      <c r="M542" s="10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6" x14ac:dyDescent="0.2">
      <c r="A543" s="5"/>
      <c r="B543" s="10"/>
      <c r="C543" s="10"/>
      <c r="D543" s="10"/>
      <c r="E543" s="5"/>
      <c r="F543" s="5"/>
      <c r="G543" s="5"/>
      <c r="H543" s="5"/>
      <c r="I543" s="5"/>
      <c r="J543" s="10"/>
      <c r="K543" s="10"/>
      <c r="L543" s="10"/>
      <c r="M543" s="10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6" x14ac:dyDescent="0.2">
      <c r="A544" s="5"/>
      <c r="B544" s="10"/>
      <c r="C544" s="10"/>
      <c r="D544" s="10"/>
      <c r="E544" s="5"/>
      <c r="F544" s="5"/>
      <c r="G544" s="5"/>
      <c r="H544" s="5"/>
      <c r="I544" s="5"/>
      <c r="J544" s="10"/>
      <c r="K544" s="10"/>
      <c r="L544" s="10"/>
      <c r="M544" s="10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6" x14ac:dyDescent="0.2">
      <c r="A545" s="5"/>
      <c r="B545" s="10"/>
      <c r="C545" s="10"/>
      <c r="D545" s="10"/>
      <c r="E545" s="5"/>
      <c r="F545" s="5"/>
      <c r="G545" s="5"/>
      <c r="H545" s="5"/>
      <c r="I545" s="5"/>
      <c r="J545" s="10"/>
      <c r="K545" s="10"/>
      <c r="L545" s="10"/>
      <c r="M545" s="10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6" x14ac:dyDescent="0.2">
      <c r="A546" s="5"/>
      <c r="B546" s="10"/>
      <c r="C546" s="10"/>
      <c r="D546" s="10"/>
      <c r="E546" s="5"/>
      <c r="F546" s="5"/>
      <c r="G546" s="5"/>
      <c r="H546" s="5"/>
      <c r="I546" s="5"/>
      <c r="J546" s="10"/>
      <c r="K546" s="10"/>
      <c r="L546" s="10"/>
      <c r="M546" s="10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6" x14ac:dyDescent="0.2">
      <c r="A547" s="5"/>
      <c r="B547" s="10"/>
      <c r="C547" s="10"/>
      <c r="D547" s="10"/>
      <c r="E547" s="5"/>
      <c r="F547" s="5"/>
      <c r="G547" s="5"/>
      <c r="H547" s="5"/>
      <c r="I547" s="5"/>
      <c r="J547" s="10"/>
      <c r="K547" s="10"/>
      <c r="L547" s="10"/>
      <c r="M547" s="10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6" x14ac:dyDescent="0.2">
      <c r="A548" s="5"/>
      <c r="B548" s="10"/>
      <c r="C548" s="10"/>
      <c r="D548" s="10"/>
      <c r="E548" s="5"/>
      <c r="F548" s="5"/>
      <c r="G548" s="5"/>
      <c r="H548" s="5"/>
      <c r="I548" s="5"/>
      <c r="J548" s="10"/>
      <c r="K548" s="10"/>
      <c r="L548" s="10"/>
      <c r="M548" s="10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6" x14ac:dyDescent="0.2">
      <c r="A549" s="5"/>
      <c r="B549" s="10"/>
      <c r="C549" s="10"/>
      <c r="D549" s="10"/>
      <c r="E549" s="5"/>
      <c r="F549" s="5"/>
      <c r="G549" s="5"/>
      <c r="H549" s="5"/>
      <c r="I549" s="5"/>
      <c r="J549" s="10"/>
      <c r="K549" s="10"/>
      <c r="L549" s="10"/>
      <c r="M549" s="10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6" x14ac:dyDescent="0.2">
      <c r="A550" s="5"/>
      <c r="B550" s="10"/>
      <c r="C550" s="10"/>
      <c r="D550" s="10"/>
      <c r="E550" s="5"/>
      <c r="F550" s="5"/>
      <c r="G550" s="5"/>
      <c r="H550" s="5"/>
      <c r="I550" s="5"/>
      <c r="J550" s="10"/>
      <c r="K550" s="10"/>
      <c r="L550" s="10"/>
      <c r="M550" s="10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6" x14ac:dyDescent="0.2">
      <c r="A551" s="5"/>
      <c r="B551" s="10"/>
      <c r="C551" s="10"/>
      <c r="D551" s="10"/>
      <c r="E551" s="5"/>
      <c r="F551" s="5"/>
      <c r="G551" s="5"/>
      <c r="H551" s="5"/>
      <c r="I551" s="5"/>
      <c r="J551" s="10"/>
      <c r="K551" s="10"/>
      <c r="L551" s="10"/>
      <c r="M551" s="10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6" x14ac:dyDescent="0.2">
      <c r="A552" s="5"/>
      <c r="B552" s="10"/>
      <c r="C552" s="10"/>
      <c r="D552" s="10"/>
      <c r="E552" s="5"/>
      <c r="F552" s="5"/>
      <c r="G552" s="5"/>
      <c r="H552" s="5"/>
      <c r="I552" s="5"/>
      <c r="J552" s="10"/>
      <c r="K552" s="10"/>
      <c r="L552" s="10"/>
      <c r="M552" s="10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6" x14ac:dyDescent="0.2">
      <c r="A553" s="5"/>
      <c r="B553" s="10"/>
      <c r="C553" s="10"/>
      <c r="D553" s="10"/>
      <c r="E553" s="5"/>
      <c r="F553" s="5"/>
      <c r="G553" s="5"/>
      <c r="H553" s="5"/>
      <c r="I553" s="5"/>
      <c r="J553" s="10"/>
      <c r="K553" s="10"/>
      <c r="L553" s="10"/>
      <c r="M553" s="10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6" x14ac:dyDescent="0.2">
      <c r="A554" s="5"/>
      <c r="B554" s="10"/>
      <c r="C554" s="10"/>
      <c r="D554" s="10"/>
      <c r="E554" s="5"/>
      <c r="F554" s="5"/>
      <c r="G554" s="5"/>
      <c r="H554" s="5"/>
      <c r="I554" s="5"/>
      <c r="J554" s="10"/>
      <c r="K554" s="10"/>
      <c r="L554" s="10"/>
      <c r="M554" s="10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6" x14ac:dyDescent="0.2">
      <c r="A555" s="5"/>
      <c r="B555" s="10"/>
      <c r="C555" s="10"/>
      <c r="D555" s="10"/>
      <c r="E555" s="5"/>
      <c r="F555" s="5"/>
      <c r="G555" s="5"/>
      <c r="H555" s="5"/>
      <c r="I555" s="5"/>
      <c r="J555" s="10"/>
      <c r="K555" s="10"/>
      <c r="L555" s="10"/>
      <c r="M555" s="10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6" x14ac:dyDescent="0.2">
      <c r="A556" s="5"/>
      <c r="B556" s="10"/>
      <c r="C556" s="10"/>
      <c r="D556" s="10"/>
      <c r="E556" s="5"/>
      <c r="F556" s="5"/>
      <c r="G556" s="5"/>
      <c r="H556" s="5"/>
      <c r="I556" s="5"/>
      <c r="J556" s="10"/>
      <c r="K556" s="10"/>
      <c r="L556" s="10"/>
      <c r="M556" s="10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6" x14ac:dyDescent="0.2">
      <c r="A557" s="5"/>
      <c r="B557" s="10"/>
      <c r="C557" s="10"/>
      <c r="D557" s="10"/>
      <c r="E557" s="5"/>
      <c r="F557" s="5"/>
      <c r="G557" s="5"/>
      <c r="H557" s="5"/>
      <c r="I557" s="5"/>
      <c r="J557" s="10"/>
      <c r="K557" s="10"/>
      <c r="L557" s="10"/>
      <c r="M557" s="10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6" x14ac:dyDescent="0.2">
      <c r="A558" s="5"/>
      <c r="B558" s="10"/>
      <c r="C558" s="10"/>
      <c r="D558" s="10"/>
      <c r="E558" s="5"/>
      <c r="F558" s="5"/>
      <c r="G558" s="5"/>
      <c r="H558" s="5"/>
      <c r="I558" s="5"/>
      <c r="J558" s="10"/>
      <c r="K558" s="10"/>
      <c r="L558" s="10"/>
      <c r="M558" s="10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6" x14ac:dyDescent="0.2">
      <c r="A559" s="5"/>
      <c r="B559" s="10"/>
      <c r="C559" s="10"/>
      <c r="D559" s="10"/>
      <c r="E559" s="5"/>
      <c r="F559" s="5"/>
      <c r="G559" s="5"/>
      <c r="H559" s="5"/>
      <c r="I559" s="5"/>
      <c r="J559" s="10"/>
      <c r="K559" s="10"/>
      <c r="L559" s="10"/>
      <c r="M559" s="10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6" x14ac:dyDescent="0.2">
      <c r="A560" s="5"/>
      <c r="B560" s="10"/>
      <c r="C560" s="10"/>
      <c r="D560" s="10"/>
      <c r="E560" s="5"/>
      <c r="F560" s="5"/>
      <c r="G560" s="5"/>
      <c r="H560" s="5"/>
      <c r="I560" s="5"/>
      <c r="J560" s="10"/>
      <c r="K560" s="10"/>
      <c r="L560" s="10"/>
      <c r="M560" s="10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6" x14ac:dyDescent="0.2">
      <c r="A561" s="5"/>
      <c r="B561" s="10"/>
      <c r="C561" s="10"/>
      <c r="D561" s="10"/>
      <c r="E561" s="5"/>
      <c r="F561" s="5"/>
      <c r="G561" s="5"/>
      <c r="H561" s="5"/>
      <c r="I561" s="5"/>
      <c r="J561" s="10"/>
      <c r="K561" s="10"/>
      <c r="L561" s="10"/>
      <c r="M561" s="10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6" x14ac:dyDescent="0.2">
      <c r="A562" s="5"/>
      <c r="B562" s="10"/>
      <c r="C562" s="10"/>
      <c r="D562" s="10"/>
      <c r="E562" s="5"/>
      <c r="F562" s="5"/>
      <c r="G562" s="5"/>
      <c r="H562" s="5"/>
      <c r="I562" s="5"/>
      <c r="J562" s="10"/>
      <c r="K562" s="10"/>
      <c r="L562" s="10"/>
      <c r="M562" s="10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6" x14ac:dyDescent="0.2">
      <c r="A563" s="5"/>
      <c r="B563" s="10"/>
      <c r="C563" s="10"/>
      <c r="D563" s="10"/>
      <c r="E563" s="5"/>
      <c r="F563" s="5"/>
      <c r="G563" s="5"/>
      <c r="H563" s="5"/>
      <c r="I563" s="5"/>
      <c r="J563" s="10"/>
      <c r="K563" s="10"/>
      <c r="L563" s="10"/>
      <c r="M563" s="10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6" x14ac:dyDescent="0.2">
      <c r="A564" s="5"/>
      <c r="B564" s="10"/>
      <c r="C564" s="10"/>
      <c r="D564" s="10"/>
      <c r="E564" s="5"/>
      <c r="F564" s="5"/>
      <c r="G564" s="5"/>
      <c r="H564" s="5"/>
      <c r="I564" s="5"/>
      <c r="J564" s="10"/>
      <c r="K564" s="10"/>
      <c r="L564" s="10"/>
      <c r="M564" s="10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6" x14ac:dyDescent="0.2">
      <c r="A565" s="5"/>
      <c r="B565" s="10"/>
      <c r="C565" s="10"/>
      <c r="D565" s="10"/>
      <c r="E565" s="5"/>
      <c r="F565" s="5"/>
      <c r="G565" s="5"/>
      <c r="H565" s="5"/>
      <c r="I565" s="5"/>
      <c r="J565" s="10"/>
      <c r="K565" s="10"/>
      <c r="L565" s="10"/>
      <c r="M565" s="10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6" x14ac:dyDescent="0.2">
      <c r="A566" s="5"/>
      <c r="B566" s="10"/>
      <c r="C566" s="10"/>
      <c r="D566" s="10"/>
      <c r="E566" s="5"/>
      <c r="F566" s="5"/>
      <c r="G566" s="5"/>
      <c r="H566" s="5"/>
      <c r="I566" s="5"/>
      <c r="J566" s="10"/>
      <c r="K566" s="10"/>
      <c r="L566" s="10"/>
      <c r="M566" s="10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6" x14ac:dyDescent="0.2">
      <c r="A567" s="5"/>
      <c r="B567" s="10"/>
      <c r="C567" s="10"/>
      <c r="D567" s="10"/>
      <c r="E567" s="5"/>
      <c r="F567" s="5"/>
      <c r="G567" s="5"/>
      <c r="H567" s="5"/>
      <c r="I567" s="5"/>
      <c r="J567" s="10"/>
      <c r="K567" s="10"/>
      <c r="L567" s="10"/>
      <c r="M567" s="10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6" x14ac:dyDescent="0.2">
      <c r="A568" s="5"/>
      <c r="B568" s="10"/>
      <c r="C568" s="10"/>
      <c r="D568" s="10"/>
      <c r="E568" s="5"/>
      <c r="F568" s="5"/>
      <c r="G568" s="5"/>
      <c r="H568" s="5"/>
      <c r="I568" s="5"/>
      <c r="J568" s="10"/>
      <c r="K568" s="10"/>
      <c r="L568" s="10"/>
      <c r="M568" s="10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6" x14ac:dyDescent="0.2">
      <c r="A569" s="5"/>
      <c r="B569" s="10"/>
      <c r="C569" s="10"/>
      <c r="D569" s="10"/>
      <c r="E569" s="5"/>
      <c r="F569" s="5"/>
      <c r="G569" s="5"/>
      <c r="H569" s="5"/>
      <c r="I569" s="5"/>
      <c r="J569" s="10"/>
      <c r="K569" s="10"/>
      <c r="L569" s="10"/>
      <c r="M569" s="10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6" x14ac:dyDescent="0.2">
      <c r="A570" s="5"/>
      <c r="B570" s="10"/>
      <c r="C570" s="10"/>
      <c r="D570" s="10"/>
      <c r="E570" s="5"/>
      <c r="F570" s="5"/>
      <c r="G570" s="5"/>
      <c r="H570" s="5"/>
      <c r="I570" s="5"/>
      <c r="J570" s="10"/>
      <c r="K570" s="10"/>
      <c r="L570" s="10"/>
      <c r="M570" s="10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6" x14ac:dyDescent="0.2">
      <c r="A571" s="5"/>
      <c r="B571" s="10"/>
      <c r="C571" s="10"/>
      <c r="D571" s="10"/>
      <c r="E571" s="5"/>
      <c r="F571" s="5"/>
      <c r="G571" s="5"/>
      <c r="H571" s="5"/>
      <c r="I571" s="5"/>
      <c r="J571" s="10"/>
      <c r="K571" s="10"/>
      <c r="L571" s="10"/>
      <c r="M571" s="10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6" x14ac:dyDescent="0.2">
      <c r="A572" s="5"/>
      <c r="B572" s="10"/>
      <c r="C572" s="10"/>
      <c r="D572" s="10"/>
      <c r="E572" s="5"/>
      <c r="F572" s="5"/>
      <c r="G572" s="5"/>
      <c r="H572" s="5"/>
      <c r="I572" s="5"/>
      <c r="J572" s="10"/>
      <c r="K572" s="10"/>
      <c r="L572" s="10"/>
      <c r="M572" s="10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6" x14ac:dyDescent="0.2">
      <c r="A573" s="5"/>
      <c r="B573" s="10"/>
      <c r="C573" s="10"/>
      <c r="D573" s="10"/>
      <c r="E573" s="5"/>
      <c r="F573" s="5"/>
      <c r="G573" s="5"/>
      <c r="H573" s="5"/>
      <c r="I573" s="5"/>
      <c r="J573" s="10"/>
      <c r="K573" s="10"/>
      <c r="L573" s="10"/>
      <c r="M573" s="10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6" x14ac:dyDescent="0.2">
      <c r="A574" s="5"/>
      <c r="B574" s="10"/>
      <c r="C574" s="10"/>
      <c r="D574" s="10"/>
      <c r="E574" s="5"/>
      <c r="F574" s="5"/>
      <c r="G574" s="5"/>
      <c r="H574" s="5"/>
      <c r="I574" s="5"/>
      <c r="J574" s="10"/>
      <c r="K574" s="10"/>
      <c r="L574" s="10"/>
      <c r="M574" s="10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6" x14ac:dyDescent="0.2">
      <c r="A575" s="5"/>
      <c r="B575" s="10"/>
      <c r="C575" s="10"/>
      <c r="D575" s="10"/>
      <c r="E575" s="5"/>
      <c r="F575" s="5"/>
      <c r="G575" s="5"/>
      <c r="H575" s="5"/>
      <c r="I575" s="5"/>
      <c r="J575" s="10"/>
      <c r="K575" s="10"/>
      <c r="L575" s="10"/>
      <c r="M575" s="10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6" x14ac:dyDescent="0.2">
      <c r="A576" s="5"/>
      <c r="B576" s="10"/>
      <c r="C576" s="10"/>
      <c r="D576" s="10"/>
      <c r="E576" s="5"/>
      <c r="F576" s="5"/>
      <c r="G576" s="5"/>
      <c r="H576" s="5"/>
      <c r="I576" s="5"/>
      <c r="J576" s="10"/>
      <c r="K576" s="10"/>
      <c r="L576" s="10"/>
      <c r="M576" s="10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6" x14ac:dyDescent="0.2">
      <c r="A577" s="5"/>
      <c r="B577" s="10"/>
      <c r="C577" s="10"/>
      <c r="D577" s="10"/>
      <c r="E577" s="5"/>
      <c r="F577" s="5"/>
      <c r="G577" s="5"/>
      <c r="H577" s="5"/>
      <c r="I577" s="5"/>
      <c r="J577" s="10"/>
      <c r="K577" s="10"/>
      <c r="L577" s="10"/>
      <c r="M577" s="10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6" x14ac:dyDescent="0.2">
      <c r="A578" s="5"/>
      <c r="B578" s="10"/>
      <c r="C578" s="10"/>
      <c r="D578" s="10"/>
      <c r="E578" s="5"/>
      <c r="F578" s="5"/>
      <c r="G578" s="5"/>
      <c r="H578" s="5"/>
      <c r="I578" s="5"/>
      <c r="J578" s="10"/>
      <c r="K578" s="10"/>
      <c r="L578" s="10"/>
      <c r="M578" s="10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6" x14ac:dyDescent="0.2">
      <c r="A579" s="5"/>
      <c r="B579" s="10"/>
      <c r="C579" s="10"/>
      <c r="D579" s="10"/>
      <c r="E579" s="5"/>
      <c r="F579" s="5"/>
      <c r="G579" s="5"/>
      <c r="H579" s="5"/>
      <c r="I579" s="5"/>
      <c r="J579" s="10"/>
      <c r="K579" s="10"/>
      <c r="L579" s="10"/>
      <c r="M579" s="10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6" x14ac:dyDescent="0.2">
      <c r="A580" s="5"/>
      <c r="B580" s="10"/>
      <c r="C580" s="10"/>
      <c r="D580" s="10"/>
      <c r="E580" s="5"/>
      <c r="F580" s="5"/>
      <c r="G580" s="5"/>
      <c r="H580" s="5"/>
      <c r="I580" s="5"/>
      <c r="J580" s="10"/>
      <c r="K580" s="10"/>
      <c r="L580" s="10"/>
      <c r="M580" s="10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6" x14ac:dyDescent="0.2">
      <c r="A581" s="5"/>
      <c r="B581" s="10"/>
      <c r="C581" s="10"/>
      <c r="D581" s="10"/>
      <c r="E581" s="5"/>
      <c r="F581" s="5"/>
      <c r="G581" s="5"/>
      <c r="H581" s="5"/>
      <c r="I581" s="5"/>
      <c r="J581" s="10"/>
      <c r="K581" s="10"/>
      <c r="L581" s="10"/>
      <c r="M581" s="10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6" x14ac:dyDescent="0.2">
      <c r="A582" s="5"/>
      <c r="B582" s="10"/>
      <c r="C582" s="10"/>
      <c r="D582" s="10"/>
      <c r="E582" s="5"/>
      <c r="F582" s="5"/>
      <c r="G582" s="5"/>
      <c r="H582" s="5"/>
      <c r="I582" s="5"/>
      <c r="J582" s="10"/>
      <c r="K582" s="10"/>
      <c r="L582" s="10"/>
      <c r="M582" s="10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6" x14ac:dyDescent="0.2">
      <c r="A583" s="5"/>
      <c r="B583" s="10"/>
      <c r="C583" s="10"/>
      <c r="D583" s="10"/>
      <c r="E583" s="5"/>
      <c r="F583" s="5"/>
      <c r="G583" s="5"/>
      <c r="H583" s="5"/>
      <c r="I583" s="5"/>
      <c r="J583" s="10"/>
      <c r="K583" s="10"/>
      <c r="L583" s="10"/>
      <c r="M583" s="10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6" x14ac:dyDescent="0.2">
      <c r="A584" s="5"/>
      <c r="B584" s="10"/>
      <c r="C584" s="10"/>
      <c r="D584" s="10"/>
      <c r="E584" s="5"/>
      <c r="F584" s="5"/>
      <c r="G584" s="5"/>
      <c r="H584" s="5"/>
      <c r="I584" s="5"/>
      <c r="J584" s="10"/>
      <c r="K584" s="10"/>
      <c r="L584" s="10"/>
      <c r="M584" s="10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6" x14ac:dyDescent="0.2">
      <c r="A585" s="5"/>
      <c r="B585" s="10"/>
      <c r="C585" s="10"/>
      <c r="D585" s="10"/>
      <c r="E585" s="5"/>
      <c r="F585" s="5"/>
      <c r="G585" s="5"/>
      <c r="H585" s="5"/>
      <c r="I585" s="5"/>
      <c r="J585" s="10"/>
      <c r="K585" s="10"/>
      <c r="L585" s="10"/>
      <c r="M585" s="10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6" x14ac:dyDescent="0.2">
      <c r="A586" s="5"/>
      <c r="B586" s="10"/>
      <c r="C586" s="10"/>
      <c r="D586" s="10"/>
      <c r="E586" s="5"/>
      <c r="F586" s="5"/>
      <c r="G586" s="5"/>
      <c r="H586" s="5"/>
      <c r="I586" s="5"/>
      <c r="J586" s="10"/>
      <c r="K586" s="10"/>
      <c r="L586" s="10"/>
      <c r="M586" s="10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6" x14ac:dyDescent="0.2">
      <c r="A587" s="5"/>
      <c r="B587" s="10"/>
      <c r="C587" s="10"/>
      <c r="D587" s="10"/>
      <c r="E587" s="5"/>
      <c r="F587" s="5"/>
      <c r="G587" s="5"/>
      <c r="H587" s="5"/>
      <c r="I587" s="5"/>
      <c r="J587" s="10"/>
      <c r="K587" s="10"/>
      <c r="L587" s="10"/>
      <c r="M587" s="10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6" x14ac:dyDescent="0.2">
      <c r="A588" s="5"/>
      <c r="B588" s="10"/>
      <c r="C588" s="10"/>
      <c r="D588" s="10"/>
      <c r="E588" s="5"/>
      <c r="F588" s="5"/>
      <c r="G588" s="5"/>
      <c r="H588" s="5"/>
      <c r="I588" s="5"/>
      <c r="J588" s="10"/>
      <c r="K588" s="10"/>
      <c r="L588" s="10"/>
      <c r="M588" s="10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6" x14ac:dyDescent="0.2">
      <c r="A589" s="5"/>
      <c r="B589" s="10"/>
      <c r="C589" s="10"/>
      <c r="D589" s="10"/>
      <c r="E589" s="5"/>
      <c r="F589" s="5"/>
      <c r="G589" s="5"/>
      <c r="H589" s="5"/>
      <c r="I589" s="5"/>
      <c r="J589" s="10"/>
      <c r="K589" s="10"/>
      <c r="L589" s="10"/>
      <c r="M589" s="10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6" x14ac:dyDescent="0.2">
      <c r="A590" s="5"/>
      <c r="B590" s="10"/>
      <c r="C590" s="10"/>
      <c r="D590" s="10"/>
      <c r="E590" s="5"/>
      <c r="F590" s="5"/>
      <c r="G590" s="5"/>
      <c r="H590" s="5"/>
      <c r="I590" s="5"/>
      <c r="J590" s="10"/>
      <c r="K590" s="10"/>
      <c r="L590" s="10"/>
      <c r="M590" s="10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6" x14ac:dyDescent="0.2">
      <c r="A591" s="5"/>
      <c r="B591" s="10"/>
      <c r="C591" s="10"/>
      <c r="D591" s="10"/>
      <c r="E591" s="5"/>
      <c r="F591" s="5"/>
      <c r="G591" s="5"/>
      <c r="H591" s="5"/>
      <c r="I591" s="5"/>
      <c r="J591" s="10"/>
      <c r="K591" s="10"/>
      <c r="L591" s="10"/>
      <c r="M591" s="10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6" x14ac:dyDescent="0.2">
      <c r="A592" s="5"/>
      <c r="B592" s="10"/>
      <c r="C592" s="10"/>
      <c r="D592" s="10"/>
      <c r="E592" s="5"/>
      <c r="F592" s="5"/>
      <c r="G592" s="5"/>
      <c r="H592" s="5"/>
      <c r="I592" s="5"/>
      <c r="J592" s="10"/>
      <c r="K592" s="10"/>
      <c r="L592" s="10"/>
      <c r="M592" s="10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6" x14ac:dyDescent="0.2">
      <c r="A593" s="5"/>
      <c r="B593" s="10"/>
      <c r="C593" s="10"/>
      <c r="D593" s="10"/>
      <c r="E593" s="5"/>
      <c r="F593" s="5"/>
      <c r="G593" s="5"/>
      <c r="H593" s="5"/>
      <c r="I593" s="5"/>
      <c r="J593" s="10"/>
      <c r="K593" s="10"/>
      <c r="L593" s="10"/>
      <c r="M593" s="10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6" x14ac:dyDescent="0.2">
      <c r="A594" s="5"/>
      <c r="B594" s="10"/>
      <c r="C594" s="10"/>
      <c r="D594" s="10"/>
      <c r="E594" s="5"/>
      <c r="F594" s="5"/>
      <c r="G594" s="5"/>
      <c r="H594" s="5"/>
      <c r="I594" s="5"/>
      <c r="J594" s="10"/>
      <c r="K594" s="10"/>
      <c r="L594" s="10"/>
      <c r="M594" s="10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6" x14ac:dyDescent="0.2">
      <c r="A595" s="5"/>
      <c r="B595" s="10"/>
      <c r="C595" s="10"/>
      <c r="D595" s="10"/>
      <c r="E595" s="5"/>
      <c r="F595" s="5"/>
      <c r="G595" s="5"/>
      <c r="H595" s="5"/>
      <c r="I595" s="5"/>
      <c r="J595" s="10"/>
      <c r="K595" s="10"/>
      <c r="L595" s="10"/>
      <c r="M595" s="10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6" x14ac:dyDescent="0.2">
      <c r="A596" s="5"/>
      <c r="B596" s="10"/>
      <c r="C596" s="10"/>
      <c r="D596" s="10"/>
      <c r="E596" s="5"/>
      <c r="F596" s="5"/>
      <c r="G596" s="5"/>
      <c r="H596" s="5"/>
      <c r="I596" s="5"/>
      <c r="J596" s="10"/>
      <c r="K596" s="10"/>
      <c r="L596" s="10"/>
      <c r="M596" s="10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6" x14ac:dyDescent="0.2">
      <c r="A597" s="5"/>
      <c r="B597" s="10"/>
      <c r="C597" s="10"/>
      <c r="D597" s="10"/>
      <c r="E597" s="5"/>
      <c r="F597" s="5"/>
      <c r="G597" s="5"/>
      <c r="H597" s="5"/>
      <c r="I597" s="5"/>
      <c r="J597" s="10"/>
      <c r="K597" s="10"/>
      <c r="L597" s="10"/>
      <c r="M597" s="10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6" x14ac:dyDescent="0.2">
      <c r="A598" s="5"/>
      <c r="B598" s="10"/>
      <c r="C598" s="10"/>
      <c r="D598" s="10"/>
      <c r="E598" s="5"/>
      <c r="F598" s="5"/>
      <c r="G598" s="5"/>
      <c r="H598" s="5"/>
      <c r="I598" s="5"/>
      <c r="J598" s="10"/>
      <c r="K598" s="10"/>
      <c r="L598" s="10"/>
      <c r="M598" s="10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6" x14ac:dyDescent="0.2">
      <c r="A599" s="5"/>
      <c r="B599" s="10"/>
      <c r="C599" s="10"/>
      <c r="D599" s="10"/>
      <c r="E599" s="5"/>
      <c r="F599" s="5"/>
      <c r="G599" s="5"/>
      <c r="H599" s="5"/>
      <c r="I599" s="5"/>
      <c r="J599" s="10"/>
      <c r="K599" s="10"/>
      <c r="L599" s="10"/>
      <c r="M599" s="10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6" x14ac:dyDescent="0.2">
      <c r="A600" s="5"/>
      <c r="B600" s="10"/>
      <c r="C600" s="10"/>
      <c r="D600" s="10"/>
      <c r="E600" s="5"/>
      <c r="F600" s="5"/>
      <c r="G600" s="5"/>
      <c r="H600" s="5"/>
      <c r="I600" s="5"/>
      <c r="J600" s="10"/>
      <c r="K600" s="10"/>
      <c r="L600" s="10"/>
      <c r="M600" s="10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6" x14ac:dyDescent="0.2">
      <c r="A601" s="5"/>
      <c r="B601" s="10"/>
      <c r="C601" s="10"/>
      <c r="D601" s="10"/>
      <c r="E601" s="5"/>
      <c r="F601" s="5"/>
      <c r="G601" s="5"/>
      <c r="H601" s="5"/>
      <c r="I601" s="5"/>
      <c r="J601" s="10"/>
      <c r="K601" s="10"/>
      <c r="L601" s="10"/>
      <c r="M601" s="10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6" x14ac:dyDescent="0.2">
      <c r="A602" s="5"/>
      <c r="B602" s="10"/>
      <c r="C602" s="10"/>
      <c r="D602" s="10"/>
      <c r="E602" s="5"/>
      <c r="F602" s="5"/>
      <c r="G602" s="5"/>
      <c r="H602" s="5"/>
      <c r="I602" s="5"/>
      <c r="J602" s="10"/>
      <c r="K602" s="10"/>
      <c r="L602" s="10"/>
      <c r="M602" s="10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6" x14ac:dyDescent="0.2">
      <c r="A603" s="5"/>
      <c r="B603" s="10"/>
      <c r="C603" s="10"/>
      <c r="D603" s="10"/>
      <c r="E603" s="5"/>
      <c r="F603" s="5"/>
      <c r="G603" s="5"/>
      <c r="H603" s="5"/>
      <c r="I603" s="5"/>
      <c r="J603" s="10"/>
      <c r="K603" s="10"/>
      <c r="L603" s="10"/>
      <c r="M603" s="10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6" x14ac:dyDescent="0.2">
      <c r="A604" s="5"/>
      <c r="B604" s="10"/>
      <c r="C604" s="10"/>
      <c r="D604" s="10"/>
      <c r="E604" s="5"/>
      <c r="F604" s="5"/>
      <c r="G604" s="5"/>
      <c r="H604" s="5"/>
      <c r="I604" s="5"/>
      <c r="J604" s="10"/>
      <c r="K604" s="10"/>
      <c r="L604" s="10"/>
      <c r="M604" s="10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6" x14ac:dyDescent="0.2">
      <c r="A605" s="5"/>
      <c r="B605" s="10"/>
      <c r="C605" s="10"/>
      <c r="D605" s="10"/>
      <c r="E605" s="5"/>
      <c r="F605" s="5"/>
      <c r="G605" s="5"/>
      <c r="H605" s="5"/>
      <c r="I605" s="5"/>
      <c r="J605" s="10"/>
      <c r="K605" s="10"/>
      <c r="L605" s="10"/>
      <c r="M605" s="10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6" x14ac:dyDescent="0.2">
      <c r="A606" s="5"/>
      <c r="B606" s="10"/>
      <c r="C606" s="10"/>
      <c r="D606" s="10"/>
      <c r="E606" s="5"/>
      <c r="F606" s="5"/>
      <c r="G606" s="5"/>
      <c r="H606" s="5"/>
      <c r="I606" s="5"/>
      <c r="J606" s="10"/>
      <c r="K606" s="10"/>
      <c r="L606" s="10"/>
      <c r="M606" s="10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6" x14ac:dyDescent="0.2">
      <c r="A607" s="5"/>
      <c r="B607" s="10"/>
      <c r="C607" s="10"/>
      <c r="D607" s="10"/>
      <c r="E607" s="5"/>
      <c r="F607" s="5"/>
      <c r="G607" s="5"/>
      <c r="H607" s="5"/>
      <c r="I607" s="5"/>
      <c r="J607" s="10"/>
      <c r="K607" s="10"/>
      <c r="L607" s="10"/>
      <c r="M607" s="10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6" x14ac:dyDescent="0.2">
      <c r="A608" s="5"/>
      <c r="B608" s="10"/>
      <c r="C608" s="10"/>
      <c r="D608" s="10"/>
      <c r="E608" s="5"/>
      <c r="F608" s="5"/>
      <c r="G608" s="5"/>
      <c r="H608" s="5"/>
      <c r="I608" s="5"/>
      <c r="J608" s="10"/>
      <c r="K608" s="10"/>
      <c r="L608" s="10"/>
      <c r="M608" s="10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6" x14ac:dyDescent="0.2">
      <c r="A609" s="5"/>
      <c r="B609" s="10"/>
      <c r="C609" s="10"/>
      <c r="D609" s="10"/>
      <c r="E609" s="5"/>
      <c r="F609" s="5"/>
      <c r="G609" s="5"/>
      <c r="H609" s="5"/>
      <c r="I609" s="5"/>
      <c r="J609" s="10"/>
      <c r="K609" s="10"/>
      <c r="L609" s="10"/>
      <c r="M609" s="10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6" x14ac:dyDescent="0.2">
      <c r="A610" s="5"/>
      <c r="B610" s="10"/>
      <c r="C610" s="10"/>
      <c r="D610" s="10"/>
      <c r="E610" s="5"/>
      <c r="F610" s="5"/>
      <c r="G610" s="5"/>
      <c r="H610" s="5"/>
      <c r="I610" s="5"/>
      <c r="J610" s="10"/>
      <c r="K610" s="10"/>
      <c r="L610" s="10"/>
      <c r="M610" s="10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6" x14ac:dyDescent="0.2">
      <c r="A611" s="5"/>
      <c r="B611" s="10"/>
      <c r="C611" s="10"/>
      <c r="D611" s="10"/>
      <c r="E611" s="5"/>
      <c r="F611" s="5"/>
      <c r="G611" s="5"/>
      <c r="H611" s="5"/>
      <c r="I611" s="5"/>
      <c r="J611" s="10"/>
      <c r="K611" s="10"/>
      <c r="L611" s="10"/>
      <c r="M611" s="10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6" x14ac:dyDescent="0.2">
      <c r="A612" s="5"/>
      <c r="B612" s="10"/>
      <c r="C612" s="10"/>
      <c r="D612" s="10"/>
      <c r="E612" s="5"/>
      <c r="F612" s="5"/>
      <c r="G612" s="5"/>
      <c r="H612" s="5"/>
      <c r="I612" s="5"/>
      <c r="J612" s="10"/>
      <c r="K612" s="10"/>
      <c r="L612" s="10"/>
      <c r="M612" s="10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6" x14ac:dyDescent="0.2">
      <c r="A613" s="5"/>
      <c r="B613" s="10"/>
      <c r="C613" s="10"/>
      <c r="D613" s="10"/>
      <c r="E613" s="5"/>
      <c r="F613" s="5"/>
      <c r="G613" s="5"/>
      <c r="H613" s="5"/>
      <c r="I613" s="5"/>
      <c r="J613" s="10"/>
      <c r="K613" s="10"/>
      <c r="L613" s="10"/>
      <c r="M613" s="10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6" x14ac:dyDescent="0.2">
      <c r="A614" s="5"/>
      <c r="B614" s="10"/>
      <c r="C614" s="10"/>
      <c r="D614" s="10"/>
      <c r="E614" s="5"/>
      <c r="F614" s="5"/>
      <c r="G614" s="5"/>
      <c r="H614" s="5"/>
      <c r="I614" s="5"/>
      <c r="J614" s="10"/>
      <c r="K614" s="10"/>
      <c r="L614" s="10"/>
      <c r="M614" s="10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6" x14ac:dyDescent="0.2">
      <c r="A615" s="5"/>
      <c r="B615" s="10"/>
      <c r="C615" s="10"/>
      <c r="D615" s="10"/>
      <c r="E615" s="5"/>
      <c r="F615" s="5"/>
      <c r="G615" s="5"/>
      <c r="H615" s="5"/>
      <c r="I615" s="5"/>
      <c r="J615" s="10"/>
      <c r="K615" s="10"/>
      <c r="L615" s="10"/>
      <c r="M615" s="10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6" x14ac:dyDescent="0.2">
      <c r="A616" s="5"/>
      <c r="B616" s="10"/>
      <c r="C616" s="10"/>
      <c r="D616" s="10"/>
      <c r="E616" s="5"/>
      <c r="F616" s="5"/>
      <c r="G616" s="5"/>
      <c r="H616" s="5"/>
      <c r="I616" s="5"/>
      <c r="J616" s="10"/>
      <c r="K616" s="10"/>
      <c r="L616" s="10"/>
      <c r="M616" s="10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6" x14ac:dyDescent="0.2">
      <c r="A617" s="5"/>
      <c r="B617" s="10"/>
      <c r="C617" s="10"/>
      <c r="D617" s="10"/>
      <c r="E617" s="5"/>
      <c r="F617" s="5"/>
      <c r="G617" s="5"/>
      <c r="H617" s="5"/>
      <c r="I617" s="5"/>
      <c r="J617" s="10"/>
      <c r="K617" s="10"/>
      <c r="L617" s="10"/>
      <c r="M617" s="10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6" x14ac:dyDescent="0.2">
      <c r="A618" s="5"/>
      <c r="B618" s="10"/>
      <c r="C618" s="10"/>
      <c r="D618" s="10"/>
      <c r="E618" s="5"/>
      <c r="F618" s="5"/>
      <c r="G618" s="5"/>
      <c r="H618" s="5"/>
      <c r="I618" s="5"/>
      <c r="J618" s="10"/>
      <c r="K618" s="10"/>
      <c r="L618" s="10"/>
      <c r="M618" s="10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6" x14ac:dyDescent="0.2">
      <c r="A619" s="5"/>
      <c r="B619" s="10"/>
      <c r="C619" s="10"/>
      <c r="D619" s="10"/>
      <c r="E619" s="5"/>
      <c r="F619" s="5"/>
      <c r="G619" s="5"/>
      <c r="H619" s="5"/>
      <c r="I619" s="5"/>
      <c r="J619" s="10"/>
      <c r="K619" s="10"/>
      <c r="L619" s="10"/>
      <c r="M619" s="10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6" x14ac:dyDescent="0.2">
      <c r="A620" s="5"/>
      <c r="B620" s="10"/>
      <c r="C620" s="10"/>
      <c r="D620" s="10"/>
      <c r="E620" s="5"/>
      <c r="F620" s="5"/>
      <c r="G620" s="5"/>
      <c r="H620" s="5"/>
      <c r="I620" s="5"/>
      <c r="J620" s="10"/>
      <c r="K620" s="10"/>
      <c r="L620" s="10"/>
      <c r="M620" s="10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6" x14ac:dyDescent="0.2">
      <c r="A621" s="5"/>
      <c r="B621" s="10"/>
      <c r="C621" s="10"/>
      <c r="D621" s="10"/>
      <c r="E621" s="5"/>
      <c r="F621" s="5"/>
      <c r="G621" s="5"/>
      <c r="H621" s="5"/>
      <c r="I621" s="5"/>
      <c r="J621" s="10"/>
      <c r="K621" s="10"/>
      <c r="L621" s="10"/>
      <c r="M621" s="10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6" x14ac:dyDescent="0.2">
      <c r="A622" s="5"/>
      <c r="B622" s="10"/>
      <c r="C622" s="10"/>
      <c r="D622" s="10"/>
      <c r="E622" s="5"/>
      <c r="F622" s="5"/>
      <c r="G622" s="5"/>
      <c r="H622" s="5"/>
      <c r="I622" s="5"/>
      <c r="J622" s="10"/>
      <c r="K622" s="10"/>
      <c r="L622" s="10"/>
      <c r="M622" s="10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6" x14ac:dyDescent="0.2">
      <c r="A623" s="5"/>
      <c r="B623" s="10"/>
      <c r="C623" s="10"/>
      <c r="D623" s="10"/>
      <c r="E623" s="5"/>
      <c r="F623" s="5"/>
      <c r="G623" s="5"/>
      <c r="H623" s="5"/>
      <c r="I623" s="5"/>
      <c r="J623" s="10"/>
      <c r="K623" s="10"/>
      <c r="L623" s="10"/>
      <c r="M623" s="10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6" x14ac:dyDescent="0.2">
      <c r="A624" s="5"/>
      <c r="B624" s="10"/>
      <c r="C624" s="10"/>
      <c r="D624" s="10"/>
      <c r="E624" s="5"/>
      <c r="F624" s="5"/>
      <c r="G624" s="5"/>
      <c r="H624" s="5"/>
      <c r="I624" s="5"/>
      <c r="J624" s="10"/>
      <c r="K624" s="10"/>
      <c r="L624" s="10"/>
      <c r="M624" s="10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6" x14ac:dyDescent="0.2">
      <c r="A625" s="5"/>
      <c r="B625" s="10"/>
      <c r="C625" s="10"/>
      <c r="D625" s="10"/>
      <c r="E625" s="5"/>
      <c r="F625" s="5"/>
      <c r="G625" s="5"/>
      <c r="H625" s="5"/>
      <c r="I625" s="5"/>
      <c r="J625" s="10"/>
      <c r="K625" s="10"/>
      <c r="L625" s="10"/>
      <c r="M625" s="10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6" x14ac:dyDescent="0.2">
      <c r="A626" s="5"/>
      <c r="B626" s="10"/>
      <c r="C626" s="10"/>
      <c r="D626" s="10"/>
      <c r="E626" s="5"/>
      <c r="F626" s="5"/>
      <c r="G626" s="5"/>
      <c r="H626" s="5"/>
      <c r="I626" s="5"/>
      <c r="J626" s="10"/>
      <c r="K626" s="10"/>
      <c r="L626" s="10"/>
      <c r="M626" s="10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6" x14ac:dyDescent="0.2">
      <c r="A627" s="5"/>
      <c r="B627" s="10"/>
      <c r="C627" s="10"/>
      <c r="D627" s="10"/>
      <c r="E627" s="5"/>
      <c r="F627" s="5"/>
      <c r="G627" s="5"/>
      <c r="H627" s="5"/>
      <c r="I627" s="5"/>
      <c r="J627" s="10"/>
      <c r="K627" s="10"/>
      <c r="L627" s="10"/>
      <c r="M627" s="10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6" x14ac:dyDescent="0.2">
      <c r="A628" s="5"/>
      <c r="B628" s="10"/>
      <c r="C628" s="10"/>
      <c r="D628" s="10"/>
      <c r="E628" s="5"/>
      <c r="F628" s="5"/>
      <c r="G628" s="5"/>
      <c r="H628" s="5"/>
      <c r="I628" s="5"/>
      <c r="J628" s="10"/>
      <c r="K628" s="10"/>
      <c r="L628" s="10"/>
      <c r="M628" s="10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6" x14ac:dyDescent="0.2">
      <c r="A629" s="5"/>
      <c r="B629" s="10"/>
      <c r="C629" s="10"/>
      <c r="D629" s="10"/>
      <c r="E629" s="5"/>
      <c r="F629" s="5"/>
      <c r="G629" s="5"/>
      <c r="H629" s="5"/>
      <c r="I629" s="5"/>
      <c r="J629" s="10"/>
      <c r="K629" s="10"/>
      <c r="L629" s="10"/>
      <c r="M629" s="10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6" x14ac:dyDescent="0.2">
      <c r="A630" s="5"/>
      <c r="B630" s="10"/>
      <c r="C630" s="10"/>
      <c r="D630" s="10"/>
      <c r="E630" s="5"/>
      <c r="F630" s="5"/>
      <c r="G630" s="5"/>
      <c r="H630" s="5"/>
      <c r="I630" s="5"/>
      <c r="J630" s="10"/>
      <c r="K630" s="10"/>
      <c r="L630" s="10"/>
      <c r="M630" s="10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6" x14ac:dyDescent="0.2">
      <c r="A631" s="5"/>
      <c r="B631" s="10"/>
      <c r="C631" s="10"/>
      <c r="D631" s="10"/>
      <c r="E631" s="5"/>
      <c r="F631" s="5"/>
      <c r="G631" s="5"/>
      <c r="H631" s="5"/>
      <c r="I631" s="5"/>
      <c r="J631" s="10"/>
      <c r="K631" s="10"/>
      <c r="L631" s="10"/>
      <c r="M631" s="10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6" x14ac:dyDescent="0.2">
      <c r="A632" s="5"/>
      <c r="B632" s="10"/>
      <c r="C632" s="10"/>
      <c r="D632" s="10"/>
      <c r="E632" s="5"/>
      <c r="F632" s="5"/>
      <c r="G632" s="5"/>
      <c r="H632" s="5"/>
      <c r="I632" s="5"/>
      <c r="J632" s="10"/>
      <c r="K632" s="10"/>
      <c r="L632" s="10"/>
      <c r="M632" s="10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6" x14ac:dyDescent="0.2">
      <c r="A633" s="5"/>
      <c r="B633" s="10"/>
      <c r="C633" s="10"/>
      <c r="D633" s="10"/>
      <c r="E633" s="5"/>
      <c r="F633" s="5"/>
      <c r="G633" s="5"/>
      <c r="H633" s="5"/>
      <c r="I633" s="5"/>
      <c r="J633" s="10"/>
      <c r="K633" s="10"/>
      <c r="L633" s="10"/>
      <c r="M633" s="10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6" x14ac:dyDescent="0.2">
      <c r="A634" s="5"/>
      <c r="B634" s="10"/>
      <c r="C634" s="10"/>
      <c r="D634" s="10"/>
      <c r="E634" s="5"/>
      <c r="F634" s="5"/>
      <c r="G634" s="5"/>
      <c r="H634" s="5"/>
      <c r="I634" s="5"/>
      <c r="J634" s="10"/>
      <c r="K634" s="10"/>
      <c r="L634" s="10"/>
      <c r="M634" s="10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6" x14ac:dyDescent="0.2">
      <c r="A635" s="5"/>
      <c r="B635" s="10"/>
      <c r="C635" s="10"/>
      <c r="D635" s="10"/>
      <c r="E635" s="5"/>
      <c r="F635" s="5"/>
      <c r="G635" s="5"/>
      <c r="H635" s="5"/>
      <c r="I635" s="5"/>
      <c r="J635" s="10"/>
      <c r="K635" s="10"/>
      <c r="L635" s="10"/>
      <c r="M635" s="10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6" x14ac:dyDescent="0.2">
      <c r="A636" s="5"/>
      <c r="B636" s="10"/>
      <c r="C636" s="10"/>
      <c r="D636" s="10"/>
      <c r="E636" s="5"/>
      <c r="F636" s="5"/>
      <c r="G636" s="5"/>
      <c r="H636" s="5"/>
      <c r="I636" s="5"/>
      <c r="J636" s="10"/>
      <c r="K636" s="10"/>
      <c r="L636" s="10"/>
      <c r="M636" s="10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6" x14ac:dyDescent="0.2">
      <c r="A637" s="5"/>
      <c r="B637" s="10"/>
      <c r="C637" s="10"/>
      <c r="D637" s="10"/>
      <c r="E637" s="5"/>
      <c r="F637" s="5"/>
      <c r="G637" s="5"/>
      <c r="H637" s="5"/>
      <c r="I637" s="5"/>
      <c r="J637" s="10"/>
      <c r="K637" s="10"/>
      <c r="L637" s="10"/>
      <c r="M637" s="10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6" x14ac:dyDescent="0.2">
      <c r="A638" s="5"/>
      <c r="B638" s="10"/>
      <c r="C638" s="10"/>
      <c r="D638" s="10"/>
      <c r="E638" s="5"/>
      <c r="F638" s="5"/>
      <c r="G638" s="5"/>
      <c r="H638" s="5"/>
      <c r="I638" s="5"/>
      <c r="J638" s="10"/>
      <c r="K638" s="10"/>
      <c r="L638" s="10"/>
      <c r="M638" s="10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6" x14ac:dyDescent="0.2">
      <c r="A639" s="5"/>
      <c r="B639" s="10"/>
      <c r="C639" s="10"/>
      <c r="D639" s="10"/>
      <c r="E639" s="5"/>
      <c r="F639" s="5"/>
      <c r="G639" s="5"/>
      <c r="H639" s="5"/>
      <c r="I639" s="5"/>
      <c r="J639" s="10"/>
      <c r="K639" s="10"/>
      <c r="L639" s="10"/>
      <c r="M639" s="10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6" x14ac:dyDescent="0.2">
      <c r="A640" s="5"/>
      <c r="B640" s="10"/>
      <c r="C640" s="10"/>
      <c r="D640" s="10"/>
      <c r="E640" s="5"/>
      <c r="F640" s="5"/>
      <c r="G640" s="5"/>
      <c r="H640" s="5"/>
      <c r="I640" s="5"/>
      <c r="J640" s="10"/>
      <c r="K640" s="10"/>
      <c r="L640" s="10"/>
      <c r="M640" s="10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6" x14ac:dyDescent="0.2">
      <c r="A641" s="5"/>
      <c r="B641" s="10"/>
      <c r="C641" s="10"/>
      <c r="D641" s="10"/>
      <c r="E641" s="5"/>
      <c r="F641" s="5"/>
      <c r="G641" s="5"/>
      <c r="H641" s="5"/>
      <c r="I641" s="5"/>
      <c r="J641" s="10"/>
      <c r="K641" s="10"/>
      <c r="L641" s="10"/>
      <c r="M641" s="10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6" x14ac:dyDescent="0.2">
      <c r="A642" s="5"/>
      <c r="B642" s="10"/>
      <c r="C642" s="10"/>
      <c r="D642" s="10"/>
      <c r="E642" s="5"/>
      <c r="F642" s="5"/>
      <c r="G642" s="5"/>
      <c r="H642" s="5"/>
      <c r="I642" s="5"/>
      <c r="J642" s="10"/>
      <c r="K642" s="10"/>
      <c r="L642" s="10"/>
      <c r="M642" s="10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6" x14ac:dyDescent="0.2">
      <c r="A643" s="5"/>
      <c r="B643" s="10"/>
      <c r="C643" s="10"/>
      <c r="D643" s="10"/>
      <c r="E643" s="5"/>
      <c r="F643" s="5"/>
      <c r="G643" s="5"/>
      <c r="H643" s="5"/>
      <c r="I643" s="5"/>
      <c r="J643" s="10"/>
      <c r="K643" s="10"/>
      <c r="L643" s="10"/>
      <c r="M643" s="10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6" x14ac:dyDescent="0.2">
      <c r="A644" s="5"/>
      <c r="B644" s="10"/>
      <c r="C644" s="10"/>
      <c r="D644" s="10"/>
      <c r="E644" s="5"/>
      <c r="F644" s="5"/>
      <c r="G644" s="5"/>
      <c r="H644" s="5"/>
      <c r="I644" s="5"/>
      <c r="J644" s="10"/>
      <c r="K644" s="10"/>
      <c r="L644" s="10"/>
      <c r="M644" s="10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6" x14ac:dyDescent="0.2">
      <c r="A645" s="5"/>
      <c r="B645" s="10"/>
      <c r="C645" s="10"/>
      <c r="D645" s="10"/>
      <c r="E645" s="5"/>
      <c r="F645" s="5"/>
      <c r="G645" s="5"/>
      <c r="H645" s="5"/>
      <c r="I645" s="5"/>
      <c r="J645" s="10"/>
      <c r="K645" s="10"/>
      <c r="L645" s="10"/>
      <c r="M645" s="10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6" x14ac:dyDescent="0.2">
      <c r="A646" s="5"/>
      <c r="B646" s="10"/>
      <c r="C646" s="10"/>
      <c r="D646" s="10"/>
      <c r="E646" s="5"/>
      <c r="F646" s="5"/>
      <c r="G646" s="5"/>
      <c r="H646" s="5"/>
      <c r="I646" s="5"/>
      <c r="J646" s="10"/>
      <c r="K646" s="10"/>
      <c r="L646" s="10"/>
      <c r="M646" s="10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6" x14ac:dyDescent="0.2">
      <c r="A647" s="5"/>
      <c r="B647" s="10"/>
      <c r="C647" s="10"/>
      <c r="D647" s="10"/>
      <c r="E647" s="5"/>
      <c r="F647" s="5"/>
      <c r="G647" s="5"/>
      <c r="H647" s="5"/>
      <c r="I647" s="5"/>
      <c r="J647" s="10"/>
      <c r="K647" s="10"/>
      <c r="L647" s="10"/>
      <c r="M647" s="10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6" x14ac:dyDescent="0.2">
      <c r="A648" s="5"/>
      <c r="B648" s="10"/>
      <c r="C648" s="10"/>
      <c r="D648" s="10"/>
      <c r="E648" s="5"/>
      <c r="F648" s="5"/>
      <c r="G648" s="5"/>
      <c r="H648" s="5"/>
      <c r="I648" s="5"/>
      <c r="J648" s="10"/>
      <c r="K648" s="10"/>
      <c r="L648" s="10"/>
      <c r="M648" s="10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6" x14ac:dyDescent="0.2">
      <c r="A649" s="5"/>
      <c r="B649" s="10"/>
      <c r="C649" s="10"/>
      <c r="D649" s="10"/>
      <c r="E649" s="5"/>
      <c r="F649" s="5"/>
      <c r="G649" s="5"/>
      <c r="H649" s="5"/>
      <c r="I649" s="5"/>
      <c r="J649" s="10"/>
      <c r="K649" s="10"/>
      <c r="L649" s="10"/>
      <c r="M649" s="10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6" x14ac:dyDescent="0.2">
      <c r="A650" s="5"/>
      <c r="B650" s="10"/>
      <c r="C650" s="10"/>
      <c r="D650" s="10"/>
      <c r="E650" s="5"/>
      <c r="F650" s="5"/>
      <c r="G650" s="5"/>
      <c r="H650" s="5"/>
      <c r="I650" s="5"/>
      <c r="J650" s="10"/>
      <c r="K650" s="10"/>
      <c r="L650" s="10"/>
      <c r="M650" s="10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6" x14ac:dyDescent="0.2">
      <c r="A651" s="5"/>
      <c r="B651" s="10"/>
      <c r="C651" s="10"/>
      <c r="D651" s="10"/>
      <c r="E651" s="5"/>
      <c r="F651" s="5"/>
      <c r="G651" s="5"/>
      <c r="H651" s="10"/>
      <c r="I651" s="10"/>
      <c r="J651" s="10"/>
      <c r="K651" s="10"/>
      <c r="L651" s="10"/>
      <c r="M651" s="10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6" x14ac:dyDescent="0.2">
      <c r="A652" s="5"/>
      <c r="B652" s="10"/>
      <c r="C652" s="10"/>
      <c r="D652" s="10"/>
      <c r="E652" s="5"/>
      <c r="F652" s="5"/>
      <c r="G652" s="5"/>
      <c r="H652" s="10"/>
      <c r="I652" s="10"/>
      <c r="J652" s="10"/>
      <c r="K652" s="10"/>
      <c r="L652" s="10"/>
      <c r="M652" s="10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6" x14ac:dyDescent="0.2">
      <c r="A653" s="5"/>
      <c r="B653" s="10"/>
      <c r="C653" s="10"/>
      <c r="D653" s="10"/>
      <c r="E653" s="5"/>
      <c r="F653" s="5"/>
      <c r="G653" s="5"/>
      <c r="H653" s="10"/>
      <c r="I653" s="10"/>
      <c r="J653" s="10"/>
      <c r="K653" s="10"/>
      <c r="L653" s="10"/>
      <c r="M653" s="10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6" x14ac:dyDescent="0.2">
      <c r="A654" s="5"/>
      <c r="B654" s="10"/>
      <c r="C654" s="10"/>
      <c r="D654" s="10"/>
      <c r="E654" s="5"/>
      <c r="F654" s="5"/>
      <c r="G654" s="5"/>
      <c r="H654" s="10"/>
      <c r="I654" s="10"/>
      <c r="J654" s="10"/>
      <c r="K654" s="10"/>
      <c r="L654" s="10"/>
      <c r="M654" s="10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6" x14ac:dyDescent="0.2">
      <c r="A655" s="5"/>
      <c r="B655" s="10"/>
      <c r="C655" s="10"/>
      <c r="D655" s="10"/>
      <c r="E655" s="5"/>
      <c r="F655" s="5"/>
      <c r="G655" s="5"/>
      <c r="H655" s="10"/>
      <c r="I655" s="10"/>
      <c r="J655" s="10"/>
      <c r="K655" s="10"/>
      <c r="L655" s="10"/>
      <c r="M655" s="10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6" x14ac:dyDescent="0.2">
      <c r="A656" s="5"/>
      <c r="B656" s="10"/>
      <c r="C656" s="10"/>
      <c r="D656" s="10"/>
      <c r="E656" s="5"/>
      <c r="F656" s="5"/>
      <c r="G656" s="5"/>
      <c r="H656" s="10"/>
      <c r="I656" s="10"/>
      <c r="J656" s="10"/>
      <c r="K656" s="10"/>
      <c r="L656" s="10"/>
      <c r="M656" s="10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6" x14ac:dyDescent="0.2">
      <c r="A657" s="5"/>
      <c r="B657" s="10"/>
      <c r="C657" s="10"/>
      <c r="D657" s="10"/>
      <c r="E657" s="5"/>
      <c r="F657" s="5"/>
      <c r="G657" s="5"/>
      <c r="H657" s="10"/>
      <c r="I657" s="10"/>
      <c r="J657" s="10"/>
      <c r="K657" s="10"/>
      <c r="L657" s="10"/>
      <c r="M657" s="10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6" x14ac:dyDescent="0.2">
      <c r="A658" s="5"/>
      <c r="B658" s="10"/>
      <c r="C658" s="10"/>
      <c r="D658" s="10"/>
      <c r="E658" s="5"/>
      <c r="F658" s="5"/>
      <c r="G658" s="5"/>
      <c r="H658" s="10"/>
      <c r="I658" s="10"/>
      <c r="J658" s="10"/>
      <c r="K658" s="10"/>
      <c r="L658" s="10"/>
      <c r="M658" s="10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6" x14ac:dyDescent="0.2">
      <c r="A659" s="5"/>
      <c r="B659" s="10"/>
      <c r="C659" s="10"/>
      <c r="D659" s="10"/>
      <c r="E659" s="5"/>
      <c r="F659" s="5"/>
      <c r="G659" s="5"/>
      <c r="H659" s="10"/>
      <c r="I659" s="10"/>
      <c r="J659" s="10"/>
      <c r="K659" s="10"/>
      <c r="L659" s="10"/>
      <c r="M659" s="10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6" x14ac:dyDescent="0.2">
      <c r="A660" s="5"/>
      <c r="B660" s="10"/>
      <c r="C660" s="10"/>
      <c r="D660" s="10"/>
      <c r="E660" s="5"/>
      <c r="F660" s="5"/>
      <c r="G660" s="5"/>
      <c r="H660" s="10"/>
      <c r="I660" s="10"/>
      <c r="J660" s="10"/>
      <c r="K660" s="10"/>
      <c r="L660" s="10"/>
      <c r="M660" s="10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6" x14ac:dyDescent="0.2">
      <c r="A661" s="5"/>
      <c r="B661" s="10"/>
      <c r="C661" s="10"/>
      <c r="D661" s="10"/>
      <c r="E661" s="5"/>
      <c r="F661" s="5"/>
      <c r="G661" s="5"/>
      <c r="H661" s="10"/>
      <c r="I661" s="10"/>
      <c r="J661" s="10"/>
      <c r="K661" s="10"/>
      <c r="L661" s="10"/>
      <c r="M661" s="10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6" x14ac:dyDescent="0.2">
      <c r="A662" s="5"/>
      <c r="B662" s="10"/>
      <c r="C662" s="10"/>
      <c r="D662" s="10"/>
      <c r="E662" s="5"/>
      <c r="F662" s="5"/>
      <c r="G662" s="5"/>
      <c r="H662" s="10"/>
      <c r="I662" s="10"/>
      <c r="J662" s="10"/>
      <c r="K662" s="10"/>
      <c r="L662" s="10"/>
      <c r="M662" s="10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6" x14ac:dyDescent="0.2">
      <c r="A663" s="5"/>
      <c r="B663" s="10"/>
      <c r="C663" s="10"/>
      <c r="D663" s="10"/>
      <c r="E663" s="5"/>
      <c r="F663" s="5"/>
      <c r="G663" s="5"/>
      <c r="H663" s="10"/>
      <c r="I663" s="10"/>
      <c r="J663" s="10"/>
      <c r="K663" s="10"/>
      <c r="L663" s="10"/>
      <c r="M663" s="10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6" x14ac:dyDescent="0.2">
      <c r="A664" s="5"/>
      <c r="B664" s="10"/>
      <c r="C664" s="10"/>
      <c r="D664" s="10"/>
      <c r="E664" s="5"/>
      <c r="F664" s="5"/>
      <c r="G664" s="5"/>
      <c r="H664" s="10"/>
      <c r="I664" s="10"/>
      <c r="J664" s="10"/>
      <c r="K664" s="10"/>
      <c r="L664" s="10"/>
      <c r="M664" s="10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6" x14ac:dyDescent="0.2">
      <c r="A665" s="5"/>
      <c r="B665" s="10"/>
      <c r="C665" s="10"/>
      <c r="D665" s="10"/>
      <c r="E665" s="5"/>
      <c r="F665" s="5"/>
      <c r="G665" s="5"/>
      <c r="H665" s="10"/>
      <c r="I665" s="10"/>
      <c r="J665" s="10"/>
      <c r="K665" s="10"/>
      <c r="L665" s="10"/>
      <c r="M665" s="10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6" x14ac:dyDescent="0.2">
      <c r="A666" s="5"/>
      <c r="B666" s="10"/>
      <c r="C666" s="10"/>
      <c r="D666" s="10"/>
      <c r="E666" s="5"/>
      <c r="F666" s="5"/>
      <c r="G666" s="5"/>
      <c r="H666" s="10"/>
      <c r="I666" s="10"/>
      <c r="J666" s="10"/>
      <c r="K666" s="10"/>
      <c r="L666" s="10"/>
      <c r="M666" s="10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6" x14ac:dyDescent="0.2">
      <c r="A667" s="5"/>
      <c r="B667" s="10"/>
      <c r="C667" s="10"/>
      <c r="D667" s="10"/>
      <c r="E667" s="5"/>
      <c r="F667" s="5"/>
      <c r="G667" s="5"/>
      <c r="H667" s="10"/>
      <c r="I667" s="10"/>
      <c r="J667" s="10"/>
      <c r="K667" s="10"/>
      <c r="L667" s="10"/>
      <c r="M667" s="10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6" x14ac:dyDescent="0.2">
      <c r="A668" s="5"/>
      <c r="B668" s="10"/>
      <c r="C668" s="10"/>
      <c r="D668" s="10"/>
      <c r="E668" s="5"/>
      <c r="F668" s="5"/>
      <c r="G668" s="5"/>
      <c r="H668" s="10"/>
      <c r="I668" s="10"/>
      <c r="J668" s="10"/>
      <c r="K668" s="10"/>
      <c r="L668" s="10"/>
      <c r="M668" s="10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6" x14ac:dyDescent="0.2">
      <c r="A669" s="5"/>
      <c r="B669" s="10"/>
      <c r="C669" s="10"/>
      <c r="D669" s="10"/>
      <c r="E669" s="5"/>
      <c r="F669" s="5"/>
      <c r="G669" s="5"/>
      <c r="H669" s="10"/>
      <c r="I669" s="10"/>
      <c r="J669" s="10"/>
      <c r="K669" s="10"/>
      <c r="L669" s="10"/>
      <c r="M669" s="10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6" x14ac:dyDescent="0.2">
      <c r="A670" s="5"/>
      <c r="B670" s="10"/>
      <c r="C670" s="10"/>
      <c r="D670" s="10"/>
      <c r="E670" s="5"/>
      <c r="F670" s="5"/>
      <c r="G670" s="5"/>
      <c r="H670" s="10"/>
      <c r="I670" s="10"/>
      <c r="J670" s="10"/>
      <c r="K670" s="10"/>
      <c r="L670" s="10"/>
      <c r="M670" s="10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6" x14ac:dyDescent="0.2">
      <c r="A671" s="5"/>
      <c r="B671" s="10"/>
      <c r="C671" s="10"/>
      <c r="D671" s="10"/>
      <c r="E671" s="5"/>
      <c r="F671" s="5"/>
      <c r="G671" s="5"/>
      <c r="H671" s="10"/>
      <c r="I671" s="10"/>
      <c r="J671" s="10"/>
      <c r="K671" s="10"/>
      <c r="L671" s="10"/>
      <c r="M671" s="10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6" x14ac:dyDescent="0.2">
      <c r="A672" s="5"/>
      <c r="B672" s="10"/>
      <c r="C672" s="10"/>
      <c r="D672" s="10"/>
      <c r="E672" s="5"/>
      <c r="F672" s="5"/>
      <c r="G672" s="5"/>
      <c r="H672" s="10"/>
      <c r="I672" s="10"/>
      <c r="J672" s="10"/>
      <c r="K672" s="10"/>
      <c r="L672" s="10"/>
      <c r="M672" s="10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6" x14ac:dyDescent="0.2">
      <c r="A673" s="5"/>
      <c r="B673" s="10"/>
      <c r="C673" s="10"/>
      <c r="D673" s="10"/>
      <c r="E673" s="5"/>
      <c r="F673" s="5"/>
      <c r="G673" s="5"/>
      <c r="H673" s="10"/>
      <c r="I673" s="10"/>
      <c r="J673" s="10"/>
      <c r="K673" s="10"/>
      <c r="L673" s="10"/>
      <c r="M673" s="10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6" x14ac:dyDescent="0.2">
      <c r="A674" s="5"/>
      <c r="B674" s="10"/>
      <c r="C674" s="10"/>
      <c r="D674" s="10"/>
      <c r="E674" s="5"/>
      <c r="F674" s="5"/>
      <c r="G674" s="5"/>
      <c r="H674" s="10"/>
      <c r="I674" s="10"/>
      <c r="J674" s="10"/>
      <c r="K674" s="10"/>
      <c r="L674" s="10"/>
      <c r="M674" s="10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6" x14ac:dyDescent="0.2">
      <c r="A675" s="5"/>
      <c r="B675" s="10"/>
      <c r="C675" s="10"/>
      <c r="D675" s="10"/>
      <c r="E675" s="5"/>
      <c r="F675" s="5"/>
      <c r="G675" s="5"/>
      <c r="H675" s="10"/>
      <c r="I675" s="10"/>
      <c r="J675" s="10"/>
      <c r="K675" s="10"/>
      <c r="L675" s="10"/>
      <c r="M675" s="10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6" x14ac:dyDescent="0.2">
      <c r="A676" s="5"/>
      <c r="B676" s="10"/>
      <c r="C676" s="10"/>
      <c r="D676" s="10"/>
      <c r="E676" s="5"/>
      <c r="F676" s="5"/>
      <c r="G676" s="5"/>
      <c r="H676" s="10"/>
      <c r="I676" s="10"/>
      <c r="J676" s="10"/>
      <c r="K676" s="10"/>
      <c r="L676" s="10"/>
      <c r="M676" s="10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6" x14ac:dyDescent="0.2">
      <c r="A677" s="5"/>
      <c r="B677" s="10"/>
      <c r="C677" s="10"/>
      <c r="D677" s="10"/>
      <c r="E677" s="5"/>
      <c r="F677" s="5"/>
      <c r="G677" s="5"/>
      <c r="H677" s="10"/>
      <c r="I677" s="10"/>
      <c r="J677" s="10"/>
      <c r="K677" s="10"/>
      <c r="L677" s="10"/>
      <c r="M677" s="10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6" x14ac:dyDescent="0.2">
      <c r="A678" s="5"/>
      <c r="B678" s="10"/>
      <c r="C678" s="10"/>
      <c r="D678" s="10"/>
      <c r="E678" s="5"/>
      <c r="F678" s="5"/>
      <c r="G678" s="5"/>
      <c r="H678" s="10"/>
      <c r="I678" s="10"/>
      <c r="J678" s="10"/>
      <c r="K678" s="10"/>
      <c r="L678" s="10"/>
      <c r="M678" s="10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6" x14ac:dyDescent="0.2">
      <c r="A679" s="5"/>
      <c r="B679" s="10"/>
      <c r="C679" s="10"/>
      <c r="D679" s="10"/>
      <c r="E679" s="5"/>
      <c r="F679" s="5"/>
      <c r="G679" s="5"/>
      <c r="H679" s="10"/>
      <c r="I679" s="10"/>
      <c r="J679" s="10"/>
      <c r="K679" s="10"/>
      <c r="L679" s="10"/>
      <c r="M679" s="10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6" x14ac:dyDescent="0.2">
      <c r="A680" s="5"/>
      <c r="B680" s="10"/>
      <c r="C680" s="10"/>
      <c r="D680" s="10"/>
      <c r="E680" s="5"/>
      <c r="F680" s="5"/>
      <c r="G680" s="5"/>
      <c r="H680" s="10"/>
      <c r="I680" s="10"/>
      <c r="J680" s="10"/>
      <c r="K680" s="10"/>
      <c r="L680" s="10"/>
      <c r="M680" s="10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6" x14ac:dyDescent="0.2">
      <c r="A681" s="5"/>
      <c r="B681" s="10"/>
      <c r="C681" s="10"/>
      <c r="D681" s="10"/>
      <c r="E681" s="5"/>
      <c r="F681" s="5"/>
      <c r="G681" s="5"/>
      <c r="H681" s="10"/>
      <c r="I681" s="10"/>
      <c r="J681" s="10"/>
      <c r="K681" s="10"/>
      <c r="L681" s="10"/>
      <c r="M681" s="10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6" x14ac:dyDescent="0.2">
      <c r="A682" s="5"/>
      <c r="B682" s="10"/>
      <c r="C682" s="10"/>
      <c r="D682" s="10"/>
      <c r="E682" s="5"/>
      <c r="F682" s="5"/>
      <c r="G682" s="5"/>
      <c r="H682" s="10"/>
      <c r="I682" s="10"/>
      <c r="J682" s="10"/>
      <c r="K682" s="10"/>
      <c r="L682" s="10"/>
      <c r="M682" s="10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6" x14ac:dyDescent="0.2">
      <c r="A683" s="5"/>
      <c r="B683" s="10"/>
      <c r="C683" s="10"/>
      <c r="D683" s="10"/>
      <c r="E683" s="5"/>
      <c r="F683" s="5"/>
      <c r="G683" s="5"/>
      <c r="H683" s="10"/>
      <c r="I683" s="10"/>
      <c r="J683" s="10"/>
      <c r="K683" s="10"/>
      <c r="L683" s="10"/>
      <c r="M683" s="10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6" x14ac:dyDescent="0.2">
      <c r="A684" s="5"/>
      <c r="B684" s="10"/>
      <c r="C684" s="10"/>
      <c r="D684" s="10"/>
      <c r="E684" s="5"/>
      <c r="F684" s="5"/>
      <c r="G684" s="5"/>
      <c r="H684" s="10"/>
      <c r="I684" s="10"/>
      <c r="J684" s="10"/>
      <c r="K684" s="10"/>
      <c r="L684" s="10"/>
      <c r="M684" s="10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6" x14ac:dyDescent="0.2">
      <c r="A685" s="5"/>
      <c r="B685" s="10"/>
      <c r="C685" s="10"/>
      <c r="D685" s="10"/>
      <c r="E685" s="5"/>
      <c r="F685" s="5"/>
      <c r="G685" s="5"/>
      <c r="H685" s="10"/>
      <c r="I685" s="10"/>
      <c r="J685" s="10"/>
      <c r="K685" s="10"/>
      <c r="L685" s="10"/>
      <c r="M685" s="10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6" x14ac:dyDescent="0.2">
      <c r="A686" s="5"/>
      <c r="B686" s="10"/>
      <c r="C686" s="10"/>
      <c r="D686" s="10"/>
      <c r="E686" s="5"/>
      <c r="F686" s="5"/>
      <c r="G686" s="5"/>
      <c r="H686" s="10"/>
      <c r="I686" s="10"/>
      <c r="J686" s="10"/>
      <c r="K686" s="10"/>
      <c r="L686" s="10"/>
      <c r="M686" s="10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6" x14ac:dyDescent="0.2">
      <c r="A687" s="5"/>
      <c r="B687" s="10"/>
      <c r="C687" s="10"/>
      <c r="D687" s="10"/>
      <c r="E687" s="5"/>
      <c r="F687" s="5"/>
      <c r="G687" s="5"/>
      <c r="H687" s="10"/>
      <c r="I687" s="10"/>
      <c r="J687" s="10"/>
      <c r="K687" s="10"/>
      <c r="L687" s="10"/>
      <c r="M687" s="10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6" x14ac:dyDescent="0.2">
      <c r="A688" s="5"/>
      <c r="B688" s="10"/>
      <c r="C688" s="10"/>
      <c r="D688" s="10"/>
      <c r="E688" s="5"/>
      <c r="F688" s="5"/>
      <c r="G688" s="5"/>
      <c r="H688" s="10"/>
      <c r="I688" s="10"/>
      <c r="J688" s="10"/>
      <c r="K688" s="10"/>
      <c r="L688" s="10"/>
      <c r="M688" s="10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6" x14ac:dyDescent="0.2">
      <c r="A689" s="5"/>
      <c r="B689" s="10"/>
      <c r="C689" s="10"/>
      <c r="D689" s="10"/>
      <c r="E689" s="5"/>
      <c r="F689" s="5"/>
      <c r="G689" s="5"/>
      <c r="H689" s="10"/>
      <c r="I689" s="10"/>
      <c r="J689" s="10"/>
      <c r="K689" s="10"/>
      <c r="L689" s="10"/>
      <c r="M689" s="10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6" x14ac:dyDescent="0.2">
      <c r="A690" s="5"/>
      <c r="B690" s="10"/>
      <c r="C690" s="10"/>
      <c r="D690" s="10"/>
      <c r="E690" s="5"/>
      <c r="F690" s="5"/>
      <c r="G690" s="5"/>
      <c r="H690" s="10"/>
      <c r="I690" s="10"/>
      <c r="J690" s="10"/>
      <c r="K690" s="10"/>
      <c r="L690" s="10"/>
      <c r="M690" s="10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6" x14ac:dyDescent="0.2">
      <c r="A691" s="5"/>
      <c r="B691" s="10"/>
      <c r="C691" s="10"/>
      <c r="D691" s="10"/>
      <c r="E691" s="5"/>
      <c r="F691" s="5"/>
      <c r="G691" s="5"/>
      <c r="H691" s="10"/>
      <c r="I691" s="10"/>
      <c r="J691" s="10"/>
      <c r="K691" s="10"/>
      <c r="L691" s="10"/>
      <c r="M691" s="10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6" x14ac:dyDescent="0.2">
      <c r="A692" s="5"/>
      <c r="B692" s="10"/>
      <c r="C692" s="10"/>
      <c r="D692" s="10"/>
      <c r="E692" s="5"/>
      <c r="F692" s="5"/>
      <c r="G692" s="5"/>
      <c r="H692" s="10"/>
      <c r="I692" s="10"/>
      <c r="J692" s="10"/>
      <c r="K692" s="10"/>
      <c r="L692" s="10"/>
      <c r="M692" s="10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6" x14ac:dyDescent="0.2">
      <c r="A693" s="5"/>
      <c r="B693" s="10"/>
      <c r="C693" s="10"/>
      <c r="D693" s="10"/>
      <c r="E693" s="5"/>
      <c r="F693" s="5"/>
      <c r="G693" s="5"/>
      <c r="H693" s="10"/>
      <c r="I693" s="10"/>
      <c r="J693" s="10"/>
      <c r="K693" s="10"/>
      <c r="L693" s="10"/>
      <c r="M693" s="10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6" x14ac:dyDescent="0.2">
      <c r="A694" s="5"/>
      <c r="B694" s="10"/>
      <c r="C694" s="10"/>
      <c r="D694" s="10"/>
      <c r="E694" s="5"/>
      <c r="F694" s="5"/>
      <c r="G694" s="5"/>
      <c r="H694" s="10"/>
      <c r="I694" s="10"/>
      <c r="J694" s="10"/>
      <c r="K694" s="10"/>
      <c r="L694" s="10"/>
      <c r="M694" s="10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6" x14ac:dyDescent="0.2">
      <c r="A695" s="5"/>
      <c r="B695" s="10"/>
      <c r="C695" s="10"/>
      <c r="D695" s="10"/>
      <c r="E695" s="5"/>
      <c r="F695" s="5"/>
      <c r="G695" s="5"/>
      <c r="H695" s="10"/>
      <c r="I695" s="10"/>
      <c r="J695" s="10"/>
      <c r="K695" s="10"/>
      <c r="L695" s="10"/>
      <c r="M695" s="10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6" x14ac:dyDescent="0.2">
      <c r="A696" s="5"/>
      <c r="B696" s="10"/>
      <c r="C696" s="10"/>
      <c r="D696" s="10"/>
      <c r="E696" s="5"/>
      <c r="F696" s="5"/>
      <c r="G696" s="5"/>
      <c r="H696" s="10"/>
      <c r="I696" s="10"/>
      <c r="J696" s="10"/>
      <c r="K696" s="10"/>
      <c r="L696" s="10"/>
      <c r="M696" s="10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6" x14ac:dyDescent="0.2">
      <c r="A697" s="5"/>
      <c r="B697" s="10"/>
      <c r="C697" s="10"/>
      <c r="D697" s="10"/>
      <c r="E697" s="5"/>
      <c r="F697" s="5"/>
      <c r="G697" s="5"/>
      <c r="H697" s="10"/>
      <c r="I697" s="10"/>
      <c r="J697" s="10"/>
      <c r="K697" s="10"/>
      <c r="L697" s="10"/>
      <c r="M697" s="10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6" x14ac:dyDescent="0.2">
      <c r="A698" s="5"/>
      <c r="B698" s="10"/>
      <c r="C698" s="10"/>
      <c r="D698" s="10"/>
      <c r="E698" s="5"/>
      <c r="F698" s="5"/>
      <c r="G698" s="5"/>
      <c r="H698" s="10"/>
      <c r="I698" s="10"/>
      <c r="J698" s="10"/>
      <c r="K698" s="10"/>
      <c r="L698" s="10"/>
      <c r="M698" s="10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6" x14ac:dyDescent="0.2">
      <c r="A699" s="5"/>
      <c r="B699" s="10"/>
      <c r="C699" s="10"/>
      <c r="D699" s="10"/>
      <c r="E699" s="5"/>
      <c r="F699" s="5"/>
      <c r="G699" s="5"/>
      <c r="H699" s="10"/>
      <c r="I699" s="10"/>
      <c r="J699" s="10"/>
      <c r="K699" s="10"/>
      <c r="L699" s="10"/>
      <c r="M699" s="10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6" x14ac:dyDescent="0.2">
      <c r="A700" s="5"/>
      <c r="B700" s="10"/>
      <c r="C700" s="10"/>
      <c r="D700" s="10"/>
      <c r="E700" s="5"/>
      <c r="F700" s="5"/>
      <c r="G700" s="5"/>
      <c r="H700" s="10"/>
      <c r="I700" s="10"/>
      <c r="J700" s="10"/>
      <c r="K700" s="10"/>
      <c r="L700" s="10"/>
      <c r="M700" s="10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6" x14ac:dyDescent="0.2">
      <c r="A701" s="5"/>
      <c r="B701" s="10"/>
      <c r="C701" s="10"/>
      <c r="D701" s="10"/>
      <c r="E701" s="5"/>
      <c r="F701" s="5"/>
      <c r="G701" s="5"/>
      <c r="H701" s="10"/>
      <c r="I701" s="10"/>
      <c r="J701" s="10"/>
      <c r="K701" s="10"/>
      <c r="L701" s="10"/>
      <c r="M701" s="10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6" x14ac:dyDescent="0.2">
      <c r="A702" s="5"/>
      <c r="B702" s="10"/>
      <c r="C702" s="10"/>
      <c r="D702" s="10"/>
      <c r="E702" s="5"/>
      <c r="F702" s="5"/>
      <c r="G702" s="5"/>
      <c r="H702" s="10"/>
      <c r="I702" s="10"/>
      <c r="J702" s="10"/>
      <c r="K702" s="10"/>
      <c r="L702" s="10"/>
      <c r="M702" s="10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6" x14ac:dyDescent="0.2">
      <c r="A703" s="5"/>
      <c r="B703" s="10"/>
      <c r="C703" s="10"/>
      <c r="D703" s="10"/>
      <c r="E703" s="5"/>
      <c r="F703" s="5"/>
      <c r="G703" s="5"/>
      <c r="H703" s="10"/>
      <c r="I703" s="10"/>
      <c r="J703" s="10"/>
      <c r="K703" s="10"/>
      <c r="L703" s="10"/>
      <c r="M703" s="10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6" x14ac:dyDescent="0.2">
      <c r="A704" s="5"/>
      <c r="B704" s="10"/>
      <c r="C704" s="10"/>
      <c r="D704" s="10"/>
      <c r="E704" s="5"/>
      <c r="F704" s="5"/>
      <c r="G704" s="5"/>
      <c r="H704" s="10"/>
      <c r="I704" s="10"/>
      <c r="J704" s="10"/>
      <c r="K704" s="10"/>
      <c r="L704" s="10"/>
      <c r="M704" s="10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6" x14ac:dyDescent="0.2">
      <c r="A705" s="5"/>
      <c r="B705" s="10"/>
      <c r="C705" s="10"/>
      <c r="D705" s="10"/>
      <c r="E705" s="5"/>
      <c r="F705" s="5"/>
      <c r="G705" s="5"/>
      <c r="H705" s="10"/>
      <c r="I705" s="10"/>
      <c r="J705" s="10"/>
      <c r="K705" s="10"/>
      <c r="L705" s="10"/>
      <c r="M705" s="10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6" x14ac:dyDescent="0.2">
      <c r="A706" s="5"/>
      <c r="B706" s="10"/>
      <c r="C706" s="10"/>
      <c r="D706" s="10"/>
      <c r="E706" s="5"/>
      <c r="F706" s="5"/>
      <c r="G706" s="5"/>
      <c r="H706" s="10"/>
      <c r="I706" s="10"/>
      <c r="J706" s="10"/>
      <c r="K706" s="10"/>
      <c r="L706" s="10"/>
      <c r="M706" s="10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6" x14ac:dyDescent="0.2">
      <c r="A707" s="5"/>
      <c r="B707" s="10"/>
      <c r="C707" s="10"/>
      <c r="D707" s="10"/>
      <c r="E707" s="5"/>
      <c r="F707" s="5"/>
      <c r="G707" s="5"/>
      <c r="H707" s="10"/>
      <c r="I707" s="10"/>
      <c r="J707" s="10"/>
      <c r="K707" s="10"/>
      <c r="L707" s="10"/>
      <c r="M707" s="10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6" x14ac:dyDescent="0.2">
      <c r="A708" s="5"/>
      <c r="B708" s="10"/>
      <c r="C708" s="10"/>
      <c r="D708" s="10"/>
      <c r="E708" s="5"/>
      <c r="F708" s="5"/>
      <c r="G708" s="5"/>
      <c r="H708" s="10"/>
      <c r="I708" s="10"/>
      <c r="J708" s="10"/>
      <c r="K708" s="10"/>
      <c r="L708" s="10"/>
      <c r="M708" s="10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6" x14ac:dyDescent="0.2">
      <c r="A709" s="5"/>
      <c r="B709" s="10"/>
      <c r="C709" s="10"/>
      <c r="D709" s="10"/>
      <c r="E709" s="5"/>
      <c r="F709" s="5"/>
      <c r="G709" s="5"/>
      <c r="H709" s="10"/>
      <c r="I709" s="10"/>
      <c r="J709" s="10"/>
      <c r="K709" s="10"/>
      <c r="L709" s="10"/>
      <c r="M709" s="10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6" x14ac:dyDescent="0.2">
      <c r="A710" s="5"/>
      <c r="B710" s="10"/>
      <c r="C710" s="10"/>
      <c r="D710" s="10"/>
      <c r="E710" s="5"/>
      <c r="F710" s="5"/>
      <c r="G710" s="5"/>
      <c r="H710" s="10"/>
      <c r="I710" s="10"/>
      <c r="J710" s="10"/>
      <c r="K710" s="10"/>
      <c r="L710" s="10"/>
      <c r="M710" s="10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6" x14ac:dyDescent="0.2">
      <c r="A711" s="5"/>
      <c r="B711" s="10"/>
      <c r="C711" s="10"/>
      <c r="D711" s="10"/>
      <c r="E711" s="5"/>
      <c r="F711" s="5"/>
      <c r="G711" s="5"/>
      <c r="H711" s="10"/>
      <c r="I711" s="10"/>
      <c r="J711" s="10"/>
      <c r="K711" s="10"/>
      <c r="L711" s="10"/>
      <c r="M711" s="10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6" x14ac:dyDescent="0.2">
      <c r="A712" s="5"/>
      <c r="B712" s="10"/>
      <c r="C712" s="10"/>
      <c r="D712" s="10"/>
      <c r="E712" s="5"/>
      <c r="F712" s="5"/>
      <c r="G712" s="5"/>
      <c r="H712" s="10"/>
      <c r="I712" s="10"/>
      <c r="J712" s="10"/>
      <c r="K712" s="10"/>
      <c r="L712" s="10"/>
      <c r="M712" s="10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6" x14ac:dyDescent="0.2">
      <c r="A713" s="5"/>
      <c r="B713" s="10"/>
      <c r="C713" s="10"/>
      <c r="D713" s="10"/>
      <c r="E713" s="5"/>
      <c r="F713" s="5"/>
      <c r="G713" s="5"/>
      <c r="H713" s="10"/>
      <c r="I713" s="10"/>
      <c r="J713" s="10"/>
      <c r="K713" s="10"/>
      <c r="L713" s="10"/>
      <c r="M713" s="10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6" x14ac:dyDescent="0.2">
      <c r="A714" s="5"/>
      <c r="B714" s="10"/>
      <c r="C714" s="10"/>
      <c r="D714" s="10"/>
      <c r="E714" s="5"/>
      <c r="F714" s="5"/>
      <c r="G714" s="5"/>
      <c r="H714" s="10"/>
      <c r="I714" s="10"/>
      <c r="J714" s="10"/>
      <c r="K714" s="10"/>
      <c r="L714" s="10"/>
      <c r="M714" s="10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6" x14ac:dyDescent="0.2">
      <c r="A715" s="5"/>
      <c r="B715" s="10"/>
      <c r="C715" s="10"/>
      <c r="D715" s="10"/>
      <c r="E715" s="5"/>
      <c r="F715" s="5"/>
      <c r="G715" s="5"/>
      <c r="H715" s="10"/>
      <c r="I715" s="10"/>
      <c r="J715" s="10"/>
      <c r="K715" s="10"/>
      <c r="L715" s="10"/>
      <c r="M715" s="10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6" x14ac:dyDescent="0.2">
      <c r="A716" s="5"/>
      <c r="B716" s="10"/>
      <c r="C716" s="10"/>
      <c r="D716" s="10"/>
      <c r="E716" s="5"/>
      <c r="F716" s="5"/>
      <c r="G716" s="5"/>
      <c r="H716" s="10"/>
      <c r="I716" s="10"/>
      <c r="J716" s="10"/>
      <c r="K716" s="10"/>
      <c r="L716" s="10"/>
      <c r="M716" s="10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6" x14ac:dyDescent="0.2">
      <c r="A717" s="5"/>
      <c r="B717" s="10"/>
      <c r="C717" s="10"/>
      <c r="D717" s="10"/>
      <c r="E717" s="5"/>
      <c r="F717" s="5"/>
      <c r="G717" s="5"/>
      <c r="H717" s="10"/>
      <c r="I717" s="10"/>
      <c r="J717" s="10"/>
      <c r="K717" s="10"/>
      <c r="L717" s="10"/>
      <c r="M717" s="10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6" x14ac:dyDescent="0.2">
      <c r="A718" s="5"/>
      <c r="B718" s="10"/>
      <c r="C718" s="10"/>
      <c r="D718" s="10"/>
      <c r="E718" s="5"/>
      <c r="F718" s="5"/>
      <c r="G718" s="5"/>
      <c r="H718" s="10"/>
      <c r="I718" s="10"/>
      <c r="J718" s="10"/>
      <c r="K718" s="10"/>
      <c r="L718" s="10"/>
      <c r="M718" s="10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6" x14ac:dyDescent="0.2">
      <c r="A719" s="5"/>
      <c r="B719" s="10"/>
      <c r="C719" s="10"/>
      <c r="D719" s="10"/>
      <c r="E719" s="5"/>
      <c r="F719" s="5"/>
      <c r="G719" s="5"/>
      <c r="H719" s="10"/>
      <c r="I719" s="10"/>
      <c r="J719" s="10"/>
      <c r="K719" s="10"/>
      <c r="L719" s="10"/>
      <c r="M719" s="10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6" x14ac:dyDescent="0.2">
      <c r="A720" s="5"/>
      <c r="B720" s="10"/>
      <c r="C720" s="10"/>
      <c r="D720" s="10"/>
      <c r="E720" s="5"/>
      <c r="F720" s="5"/>
      <c r="G720" s="5"/>
      <c r="H720" s="10"/>
      <c r="I720" s="10"/>
      <c r="J720" s="10"/>
      <c r="K720" s="10"/>
      <c r="L720" s="10"/>
      <c r="M720" s="10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6" x14ac:dyDescent="0.2">
      <c r="A721" s="5"/>
      <c r="B721" s="10"/>
      <c r="C721" s="10"/>
      <c r="D721" s="10"/>
      <c r="E721" s="5"/>
      <c r="F721" s="5"/>
      <c r="G721" s="5"/>
      <c r="H721" s="10"/>
      <c r="I721" s="10"/>
      <c r="J721" s="10"/>
      <c r="K721" s="10"/>
      <c r="L721" s="10"/>
      <c r="M721" s="10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6" x14ac:dyDescent="0.2">
      <c r="A722" s="5"/>
      <c r="B722" s="10"/>
      <c r="C722" s="10"/>
      <c r="D722" s="10"/>
      <c r="E722" s="5"/>
      <c r="F722" s="5"/>
      <c r="G722" s="5"/>
      <c r="H722" s="10"/>
      <c r="I722" s="10"/>
      <c r="J722" s="10"/>
      <c r="K722" s="10"/>
      <c r="L722" s="10"/>
      <c r="M722" s="10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6" x14ac:dyDescent="0.2">
      <c r="A723" s="5"/>
      <c r="B723" s="10"/>
      <c r="C723" s="10"/>
      <c r="D723" s="10"/>
      <c r="E723" s="5"/>
      <c r="F723" s="5"/>
      <c r="G723" s="5"/>
      <c r="H723" s="10"/>
      <c r="I723" s="10"/>
      <c r="J723" s="10"/>
      <c r="K723" s="10"/>
      <c r="L723" s="10"/>
      <c r="M723" s="10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6" x14ac:dyDescent="0.2">
      <c r="A724" s="5"/>
      <c r="B724" s="10"/>
      <c r="C724" s="10"/>
      <c r="D724" s="10"/>
      <c r="E724" s="5"/>
      <c r="F724" s="5"/>
      <c r="G724" s="5"/>
      <c r="H724" s="10"/>
      <c r="I724" s="10"/>
      <c r="J724" s="10"/>
      <c r="K724" s="10"/>
      <c r="L724" s="10"/>
      <c r="M724" s="10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6" x14ac:dyDescent="0.2">
      <c r="A725" s="5"/>
      <c r="B725" s="10"/>
      <c r="C725" s="10"/>
      <c r="D725" s="10"/>
      <c r="E725" s="5"/>
      <c r="F725" s="5"/>
      <c r="G725" s="5"/>
      <c r="H725" s="10"/>
      <c r="I725" s="10"/>
      <c r="J725" s="10"/>
      <c r="K725" s="10"/>
      <c r="L725" s="10"/>
      <c r="M725" s="10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6" x14ac:dyDescent="0.2">
      <c r="A726" s="5"/>
      <c r="B726" s="10"/>
      <c r="C726" s="10"/>
      <c r="D726" s="10"/>
      <c r="E726" s="5"/>
      <c r="F726" s="5"/>
      <c r="G726" s="5"/>
      <c r="H726" s="10"/>
      <c r="I726" s="10"/>
      <c r="J726" s="10"/>
      <c r="K726" s="10"/>
      <c r="L726" s="10"/>
      <c r="M726" s="10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6" x14ac:dyDescent="0.2">
      <c r="A727" s="5"/>
      <c r="B727" s="10"/>
      <c r="C727" s="10"/>
      <c r="D727" s="10"/>
      <c r="E727" s="5"/>
      <c r="F727" s="5"/>
      <c r="G727" s="5"/>
      <c r="H727" s="10"/>
      <c r="I727" s="10"/>
      <c r="J727" s="10"/>
      <c r="K727" s="10"/>
      <c r="L727" s="10"/>
      <c r="M727" s="10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6" x14ac:dyDescent="0.2">
      <c r="A728" s="5"/>
      <c r="B728" s="10"/>
      <c r="C728" s="10"/>
      <c r="D728" s="10"/>
      <c r="E728" s="5"/>
      <c r="F728" s="5"/>
      <c r="G728" s="5"/>
      <c r="H728" s="10"/>
      <c r="I728" s="10"/>
      <c r="J728" s="10"/>
      <c r="K728" s="10"/>
      <c r="L728" s="10"/>
      <c r="M728" s="10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6" x14ac:dyDescent="0.2">
      <c r="A729" s="5"/>
      <c r="B729" s="10"/>
      <c r="C729" s="10"/>
      <c r="D729" s="10"/>
      <c r="E729" s="5"/>
      <c r="F729" s="5"/>
      <c r="G729" s="5"/>
      <c r="H729" s="10"/>
      <c r="I729" s="10"/>
      <c r="J729" s="10"/>
      <c r="K729" s="10"/>
      <c r="L729" s="10"/>
      <c r="M729" s="10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6" x14ac:dyDescent="0.2">
      <c r="A730" s="5"/>
      <c r="B730" s="10"/>
      <c r="C730" s="10"/>
      <c r="D730" s="10"/>
      <c r="E730" s="5"/>
      <c r="F730" s="5"/>
      <c r="G730" s="5"/>
      <c r="H730" s="10"/>
      <c r="I730" s="10"/>
      <c r="J730" s="10"/>
      <c r="K730" s="10"/>
      <c r="L730" s="10"/>
      <c r="M730" s="10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6" x14ac:dyDescent="0.2">
      <c r="A731" s="5"/>
      <c r="B731" s="10"/>
      <c r="C731" s="10"/>
      <c r="D731" s="10"/>
      <c r="E731" s="5"/>
      <c r="F731" s="5"/>
      <c r="G731" s="5"/>
      <c r="H731" s="10"/>
      <c r="I731" s="10"/>
      <c r="J731" s="10"/>
      <c r="K731" s="10"/>
      <c r="L731" s="10"/>
      <c r="M731" s="10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6" x14ac:dyDescent="0.2">
      <c r="A732" s="5"/>
      <c r="B732" s="10"/>
      <c r="C732" s="10"/>
      <c r="D732" s="10"/>
      <c r="E732" s="5"/>
      <c r="F732" s="5"/>
      <c r="G732" s="5"/>
      <c r="H732" s="10"/>
      <c r="I732" s="10"/>
      <c r="J732" s="10"/>
      <c r="K732" s="10"/>
      <c r="L732" s="10"/>
      <c r="M732" s="10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6" x14ac:dyDescent="0.2">
      <c r="A733" s="5"/>
      <c r="B733" s="10"/>
      <c r="C733" s="10"/>
      <c r="D733" s="10"/>
      <c r="E733" s="5"/>
      <c r="F733" s="5"/>
      <c r="G733" s="5"/>
      <c r="H733" s="10"/>
      <c r="I733" s="10"/>
      <c r="J733" s="10"/>
      <c r="K733" s="10"/>
      <c r="L733" s="10"/>
      <c r="M733" s="10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6" x14ac:dyDescent="0.2">
      <c r="A734" s="5"/>
      <c r="B734" s="10"/>
      <c r="C734" s="10"/>
      <c r="D734" s="10"/>
      <c r="E734" s="5"/>
      <c r="F734" s="5"/>
      <c r="G734" s="5"/>
      <c r="H734" s="10"/>
      <c r="I734" s="10"/>
      <c r="J734" s="10"/>
      <c r="K734" s="10"/>
      <c r="L734" s="10"/>
      <c r="M734" s="10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6" x14ac:dyDescent="0.2">
      <c r="A735" s="5"/>
      <c r="B735" s="10"/>
      <c r="C735" s="10"/>
      <c r="D735" s="10"/>
      <c r="E735" s="5"/>
      <c r="F735" s="5"/>
      <c r="G735" s="5"/>
      <c r="H735" s="10"/>
      <c r="I735" s="10"/>
      <c r="J735" s="10"/>
      <c r="K735" s="10"/>
      <c r="L735" s="10"/>
      <c r="M735" s="10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6" x14ac:dyDescent="0.2">
      <c r="A736" s="5"/>
      <c r="B736" s="10"/>
      <c r="C736" s="10"/>
      <c r="D736" s="10"/>
      <c r="E736" s="5"/>
      <c r="F736" s="5"/>
      <c r="G736" s="5"/>
      <c r="H736" s="10"/>
      <c r="I736" s="10"/>
      <c r="J736" s="10"/>
      <c r="K736" s="10"/>
      <c r="L736" s="10"/>
      <c r="M736" s="10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6" x14ac:dyDescent="0.2">
      <c r="A737" s="5"/>
      <c r="B737" s="10"/>
      <c r="C737" s="10"/>
      <c r="D737" s="10"/>
      <c r="E737" s="5"/>
      <c r="F737" s="5"/>
      <c r="G737" s="5"/>
      <c r="H737" s="10"/>
      <c r="I737" s="10"/>
      <c r="J737" s="10"/>
      <c r="K737" s="10"/>
      <c r="L737" s="10"/>
      <c r="M737" s="10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6" x14ac:dyDescent="0.2">
      <c r="A738" s="5"/>
      <c r="B738" s="10"/>
      <c r="C738" s="10"/>
      <c r="D738" s="10"/>
      <c r="E738" s="5"/>
      <c r="F738" s="5"/>
      <c r="G738" s="5"/>
      <c r="H738" s="10"/>
      <c r="I738" s="10"/>
      <c r="J738" s="10"/>
      <c r="K738" s="10"/>
      <c r="L738" s="10"/>
      <c r="M738" s="10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6" x14ac:dyDescent="0.2">
      <c r="A739" s="5"/>
      <c r="B739" s="10"/>
      <c r="C739" s="10"/>
      <c r="D739" s="10"/>
      <c r="E739" s="5"/>
      <c r="F739" s="5"/>
      <c r="G739" s="5"/>
      <c r="H739" s="10"/>
      <c r="I739" s="10"/>
      <c r="J739" s="10"/>
      <c r="K739" s="10"/>
      <c r="L739" s="10"/>
      <c r="M739" s="10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6" x14ac:dyDescent="0.2">
      <c r="A740" s="5"/>
      <c r="B740" s="10"/>
      <c r="C740" s="10"/>
      <c r="D740" s="10"/>
      <c r="E740" s="5"/>
      <c r="F740" s="5"/>
      <c r="G740" s="5"/>
      <c r="H740" s="10"/>
      <c r="I740" s="10"/>
      <c r="J740" s="10"/>
      <c r="K740" s="10"/>
      <c r="L740" s="10"/>
      <c r="M740" s="10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6" x14ac:dyDescent="0.2">
      <c r="A741" s="5"/>
      <c r="B741" s="10"/>
      <c r="C741" s="10"/>
      <c r="D741" s="10"/>
      <c r="E741" s="5"/>
      <c r="F741" s="5"/>
      <c r="G741" s="5"/>
      <c r="H741" s="10"/>
      <c r="I741" s="10"/>
      <c r="J741" s="10"/>
      <c r="K741" s="10"/>
      <c r="L741" s="10"/>
      <c r="M741" s="10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6" x14ac:dyDescent="0.2">
      <c r="A742" s="5"/>
      <c r="B742" s="10"/>
      <c r="C742" s="10"/>
      <c r="D742" s="10"/>
      <c r="E742" s="5"/>
      <c r="F742" s="5"/>
      <c r="G742" s="5"/>
      <c r="H742" s="10"/>
      <c r="I742" s="10"/>
      <c r="J742" s="10"/>
      <c r="K742" s="10"/>
      <c r="L742" s="10"/>
      <c r="M742" s="10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6" x14ac:dyDescent="0.2">
      <c r="A743" s="5"/>
      <c r="B743" s="10"/>
      <c r="C743" s="10"/>
      <c r="D743" s="10"/>
      <c r="E743" s="5"/>
      <c r="F743" s="5"/>
      <c r="G743" s="5"/>
      <c r="H743" s="10"/>
      <c r="I743" s="10"/>
      <c r="J743" s="10"/>
      <c r="K743" s="10"/>
      <c r="L743" s="10"/>
      <c r="M743" s="10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6" x14ac:dyDescent="0.2">
      <c r="A744" s="5"/>
      <c r="B744" s="10"/>
      <c r="C744" s="10"/>
      <c r="D744" s="10"/>
      <c r="E744" s="5"/>
      <c r="F744" s="5"/>
      <c r="G744" s="5"/>
      <c r="H744" s="10"/>
      <c r="I744" s="10"/>
      <c r="J744" s="10"/>
      <c r="K744" s="10"/>
      <c r="L744" s="10"/>
      <c r="M744" s="10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6" x14ac:dyDescent="0.2">
      <c r="A745" s="5"/>
      <c r="B745" s="10"/>
      <c r="C745" s="10"/>
      <c r="D745" s="10"/>
      <c r="E745" s="5"/>
      <c r="F745" s="5"/>
      <c r="G745" s="5"/>
      <c r="H745" s="10"/>
      <c r="I745" s="10"/>
      <c r="J745" s="10"/>
      <c r="K745" s="10"/>
      <c r="L745" s="10"/>
      <c r="M745" s="10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6" x14ac:dyDescent="0.2">
      <c r="A746" s="5"/>
      <c r="B746" s="10"/>
      <c r="C746" s="10"/>
      <c r="D746" s="10"/>
      <c r="E746" s="5"/>
      <c r="F746" s="5"/>
      <c r="G746" s="5"/>
      <c r="H746" s="10"/>
      <c r="I746" s="10"/>
      <c r="J746" s="10"/>
      <c r="K746" s="10"/>
      <c r="L746" s="10"/>
      <c r="M746" s="10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6" x14ac:dyDescent="0.2">
      <c r="A747" s="5"/>
      <c r="B747" s="10"/>
      <c r="C747" s="10"/>
      <c r="D747" s="10"/>
      <c r="E747" s="5"/>
      <c r="F747" s="5"/>
      <c r="G747" s="5"/>
      <c r="H747" s="10"/>
      <c r="I747" s="10"/>
      <c r="J747" s="10"/>
      <c r="K747" s="10"/>
      <c r="L747" s="10"/>
      <c r="M747" s="10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6" x14ac:dyDescent="0.2">
      <c r="A748" s="5"/>
      <c r="B748" s="10"/>
      <c r="C748" s="10"/>
      <c r="D748" s="10"/>
      <c r="E748" s="5"/>
      <c r="F748" s="5"/>
      <c r="G748" s="5"/>
      <c r="H748" s="10"/>
      <c r="I748" s="10"/>
      <c r="J748" s="10"/>
      <c r="K748" s="10"/>
      <c r="L748" s="10"/>
      <c r="M748" s="10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6" x14ac:dyDescent="0.2">
      <c r="A749" s="5"/>
      <c r="B749" s="10"/>
      <c r="C749" s="10"/>
      <c r="D749" s="10"/>
      <c r="E749" s="5"/>
      <c r="F749" s="5"/>
      <c r="G749" s="5"/>
      <c r="H749" s="10"/>
      <c r="I749" s="10"/>
      <c r="J749" s="10"/>
      <c r="K749" s="10"/>
      <c r="L749" s="10"/>
      <c r="M749" s="10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6" x14ac:dyDescent="0.2">
      <c r="A750" s="5"/>
      <c r="B750" s="10"/>
      <c r="C750" s="10"/>
      <c r="D750" s="10"/>
      <c r="E750" s="5"/>
      <c r="F750" s="5"/>
      <c r="G750" s="5"/>
      <c r="H750" s="10"/>
      <c r="I750" s="10"/>
      <c r="J750" s="10"/>
      <c r="K750" s="10"/>
      <c r="L750" s="10"/>
      <c r="M750" s="10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6" x14ac:dyDescent="0.2">
      <c r="A751" s="5"/>
      <c r="B751" s="10"/>
      <c r="C751" s="10"/>
      <c r="D751" s="10"/>
      <c r="E751" s="5"/>
      <c r="F751" s="5"/>
      <c r="G751" s="5"/>
      <c r="H751" s="10"/>
      <c r="I751" s="10"/>
      <c r="J751" s="10"/>
      <c r="K751" s="10"/>
      <c r="L751" s="10"/>
      <c r="M751" s="10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6" x14ac:dyDescent="0.2">
      <c r="A752" s="5"/>
      <c r="B752" s="10"/>
      <c r="C752" s="10"/>
      <c r="D752" s="10"/>
      <c r="E752" s="5"/>
      <c r="F752" s="5"/>
      <c r="G752" s="5"/>
      <c r="H752" s="10"/>
      <c r="I752" s="10"/>
      <c r="J752" s="10"/>
      <c r="K752" s="10"/>
      <c r="L752" s="10"/>
      <c r="M752" s="10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6" x14ac:dyDescent="0.2">
      <c r="A753" s="5"/>
      <c r="B753" s="10"/>
      <c r="C753" s="10"/>
      <c r="D753" s="10"/>
      <c r="E753" s="5"/>
      <c r="F753" s="5"/>
      <c r="G753" s="5"/>
      <c r="H753" s="10"/>
      <c r="I753" s="10"/>
      <c r="J753" s="10"/>
      <c r="K753" s="10"/>
      <c r="L753" s="10"/>
      <c r="M753" s="10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6" x14ac:dyDescent="0.2">
      <c r="A754" s="5"/>
      <c r="B754" s="10"/>
      <c r="C754" s="10"/>
      <c r="D754" s="10"/>
      <c r="E754" s="5"/>
      <c r="F754" s="5"/>
      <c r="G754" s="5"/>
      <c r="H754" s="10"/>
      <c r="I754" s="10"/>
      <c r="J754" s="10"/>
      <c r="K754" s="10"/>
      <c r="L754" s="10"/>
      <c r="M754" s="10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6" x14ac:dyDescent="0.2">
      <c r="A755" s="5"/>
      <c r="B755" s="10"/>
      <c r="C755" s="10"/>
      <c r="D755" s="10"/>
      <c r="E755" s="5"/>
      <c r="F755" s="5"/>
      <c r="G755" s="5"/>
      <c r="H755" s="10"/>
      <c r="I755" s="10"/>
      <c r="J755" s="10"/>
      <c r="K755" s="10"/>
      <c r="L755" s="10"/>
      <c r="M755" s="10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6" x14ac:dyDescent="0.2">
      <c r="A756" s="5"/>
      <c r="B756" s="10"/>
      <c r="C756" s="10"/>
      <c r="D756" s="10"/>
      <c r="E756" s="5"/>
      <c r="F756" s="5"/>
      <c r="G756" s="5"/>
      <c r="H756" s="10"/>
      <c r="I756" s="10"/>
      <c r="J756" s="10"/>
      <c r="K756" s="10"/>
      <c r="L756" s="10"/>
      <c r="M756" s="10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6" x14ac:dyDescent="0.2">
      <c r="A757" s="5"/>
      <c r="B757" s="10"/>
      <c r="C757" s="10"/>
      <c r="D757" s="10"/>
      <c r="E757" s="5"/>
      <c r="F757" s="5"/>
      <c r="G757" s="5"/>
      <c r="H757" s="10"/>
      <c r="I757" s="10"/>
      <c r="J757" s="10"/>
      <c r="K757" s="10"/>
      <c r="L757" s="10"/>
      <c r="M757" s="10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6" x14ac:dyDescent="0.2">
      <c r="A758" s="5"/>
      <c r="B758" s="10"/>
      <c r="C758" s="10"/>
      <c r="D758" s="10"/>
      <c r="E758" s="5"/>
      <c r="F758" s="5"/>
      <c r="G758" s="5"/>
      <c r="H758" s="10"/>
      <c r="I758" s="10"/>
      <c r="J758" s="10"/>
      <c r="K758" s="10"/>
      <c r="L758" s="10"/>
      <c r="M758" s="10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6" x14ac:dyDescent="0.2">
      <c r="A759" s="5"/>
      <c r="B759" s="10"/>
      <c r="C759" s="10"/>
      <c r="D759" s="10"/>
      <c r="E759" s="5"/>
      <c r="F759" s="5"/>
      <c r="G759" s="5"/>
      <c r="H759" s="10"/>
      <c r="I759" s="10"/>
      <c r="J759" s="10"/>
      <c r="K759" s="10"/>
      <c r="L759" s="10"/>
      <c r="M759" s="10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6" x14ac:dyDescent="0.2">
      <c r="A760" s="5"/>
      <c r="B760" s="10"/>
      <c r="C760" s="10"/>
      <c r="D760" s="10"/>
      <c r="E760" s="5"/>
      <c r="F760" s="5"/>
      <c r="G760" s="5"/>
      <c r="H760" s="10"/>
      <c r="I760" s="10"/>
      <c r="J760" s="10"/>
      <c r="K760" s="10"/>
      <c r="L760" s="10"/>
      <c r="M760" s="10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6" x14ac:dyDescent="0.2">
      <c r="A761" s="5"/>
      <c r="B761" s="10"/>
      <c r="C761" s="10"/>
      <c r="D761" s="10"/>
      <c r="E761" s="5"/>
      <c r="F761" s="5"/>
      <c r="G761" s="5"/>
      <c r="H761" s="10"/>
      <c r="I761" s="10"/>
      <c r="J761" s="10"/>
      <c r="K761" s="10"/>
      <c r="L761" s="10"/>
      <c r="M761" s="10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6" x14ac:dyDescent="0.2">
      <c r="A762" s="5"/>
      <c r="B762" s="10"/>
      <c r="C762" s="10"/>
      <c r="D762" s="10"/>
      <c r="E762" s="5"/>
      <c r="F762" s="5"/>
      <c r="G762" s="5"/>
      <c r="H762" s="10"/>
      <c r="I762" s="10"/>
      <c r="J762" s="10"/>
      <c r="K762" s="10"/>
      <c r="L762" s="10"/>
      <c r="M762" s="10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6" x14ac:dyDescent="0.2">
      <c r="A763" s="5"/>
      <c r="B763" s="10"/>
      <c r="C763" s="10"/>
      <c r="D763" s="10"/>
      <c r="E763" s="5"/>
      <c r="F763" s="5"/>
      <c r="G763" s="5"/>
      <c r="H763" s="10"/>
      <c r="I763" s="10"/>
      <c r="J763" s="10"/>
      <c r="K763" s="10"/>
      <c r="L763" s="10"/>
      <c r="M763" s="10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6" x14ac:dyDescent="0.2">
      <c r="A764" s="5"/>
      <c r="B764" s="10"/>
      <c r="C764" s="10"/>
      <c r="D764" s="10"/>
      <c r="E764" s="5"/>
      <c r="F764" s="5"/>
      <c r="G764" s="5"/>
      <c r="H764" s="10"/>
      <c r="I764" s="10"/>
      <c r="J764" s="10"/>
      <c r="K764" s="10"/>
      <c r="L764" s="10"/>
      <c r="M764" s="10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6" x14ac:dyDescent="0.2">
      <c r="A765" s="5"/>
      <c r="B765" s="10"/>
      <c r="C765" s="10"/>
      <c r="D765" s="10"/>
      <c r="E765" s="5"/>
      <c r="F765" s="5"/>
      <c r="G765" s="5"/>
      <c r="H765" s="10"/>
      <c r="I765" s="10"/>
      <c r="J765" s="10"/>
      <c r="K765" s="10"/>
      <c r="L765" s="10"/>
      <c r="M765" s="10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6" x14ac:dyDescent="0.2">
      <c r="A766" s="5"/>
      <c r="B766" s="10"/>
      <c r="C766" s="10"/>
      <c r="D766" s="10"/>
      <c r="E766" s="5"/>
      <c r="F766" s="5"/>
      <c r="G766" s="5"/>
      <c r="H766" s="10"/>
      <c r="I766" s="10"/>
      <c r="J766" s="10"/>
      <c r="K766" s="10"/>
      <c r="L766" s="10"/>
      <c r="M766" s="10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6" x14ac:dyDescent="0.2">
      <c r="A767" s="5"/>
      <c r="B767" s="10"/>
      <c r="C767" s="10"/>
      <c r="D767" s="10"/>
      <c r="E767" s="5"/>
      <c r="F767" s="5"/>
      <c r="G767" s="5"/>
      <c r="H767" s="10"/>
      <c r="I767" s="10"/>
      <c r="J767" s="10"/>
      <c r="K767" s="10"/>
      <c r="L767" s="10"/>
      <c r="M767" s="10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6" x14ac:dyDescent="0.2">
      <c r="A768" s="5"/>
      <c r="B768" s="10"/>
      <c r="C768" s="10"/>
      <c r="D768" s="10"/>
      <c r="E768" s="5"/>
      <c r="F768" s="5"/>
      <c r="G768" s="5"/>
      <c r="H768" s="10"/>
      <c r="I768" s="10"/>
      <c r="J768" s="10"/>
      <c r="K768" s="10"/>
      <c r="L768" s="10"/>
      <c r="M768" s="10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6" x14ac:dyDescent="0.2">
      <c r="A769" s="5"/>
      <c r="B769" s="10"/>
      <c r="C769" s="10"/>
      <c r="D769" s="10"/>
      <c r="E769" s="5"/>
      <c r="F769" s="5"/>
      <c r="G769" s="5"/>
      <c r="H769" s="10"/>
      <c r="I769" s="10"/>
      <c r="J769" s="10"/>
      <c r="K769" s="10"/>
      <c r="L769" s="10"/>
      <c r="M769" s="10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6" x14ac:dyDescent="0.2">
      <c r="A770" s="5"/>
      <c r="B770" s="10"/>
      <c r="C770" s="10"/>
      <c r="D770" s="10"/>
      <c r="E770" s="5"/>
      <c r="F770" s="5"/>
      <c r="G770" s="5"/>
      <c r="H770" s="10"/>
      <c r="I770" s="10"/>
      <c r="J770" s="10"/>
      <c r="K770" s="10"/>
      <c r="L770" s="10"/>
      <c r="M770" s="10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6" x14ac:dyDescent="0.2">
      <c r="A771" s="5"/>
      <c r="B771" s="10"/>
      <c r="C771" s="10"/>
      <c r="D771" s="10"/>
      <c r="E771" s="5"/>
      <c r="F771" s="5"/>
      <c r="G771" s="5"/>
      <c r="H771" s="10"/>
      <c r="I771" s="10"/>
      <c r="J771" s="10"/>
      <c r="K771" s="10"/>
      <c r="L771" s="10"/>
      <c r="M771" s="10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6" x14ac:dyDescent="0.2">
      <c r="A772" s="5"/>
      <c r="B772" s="10"/>
      <c r="C772" s="10"/>
      <c r="D772" s="10"/>
      <c r="E772" s="5"/>
      <c r="F772" s="5"/>
      <c r="G772" s="5"/>
      <c r="H772" s="10"/>
      <c r="I772" s="10"/>
      <c r="J772" s="10"/>
      <c r="K772" s="10"/>
      <c r="L772" s="10"/>
      <c r="M772" s="10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6" x14ac:dyDescent="0.2">
      <c r="A773" s="5"/>
      <c r="B773" s="10"/>
      <c r="C773" s="10"/>
      <c r="D773" s="10"/>
      <c r="E773" s="5"/>
      <c r="F773" s="5"/>
      <c r="G773" s="5"/>
      <c r="H773" s="10"/>
      <c r="I773" s="10"/>
      <c r="J773" s="10"/>
      <c r="K773" s="10"/>
      <c r="L773" s="10"/>
      <c r="M773" s="10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6" x14ac:dyDescent="0.2">
      <c r="A774" s="5"/>
      <c r="B774" s="10"/>
      <c r="C774" s="10"/>
      <c r="D774" s="10"/>
      <c r="E774" s="5"/>
      <c r="F774" s="5"/>
      <c r="G774" s="5"/>
      <c r="H774" s="10"/>
      <c r="I774" s="10"/>
      <c r="J774" s="10"/>
      <c r="K774" s="10"/>
      <c r="L774" s="10"/>
      <c r="M774" s="10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6" x14ac:dyDescent="0.2">
      <c r="A775" s="5"/>
      <c r="B775" s="10"/>
      <c r="C775" s="10"/>
      <c r="D775" s="10"/>
      <c r="E775" s="5"/>
      <c r="F775" s="5"/>
      <c r="G775" s="5"/>
      <c r="H775" s="10"/>
      <c r="I775" s="10"/>
      <c r="J775" s="10"/>
      <c r="K775" s="10"/>
      <c r="L775" s="10"/>
      <c r="M775" s="10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6" x14ac:dyDescent="0.2">
      <c r="A776" s="5"/>
      <c r="B776" s="10"/>
      <c r="C776" s="10"/>
      <c r="D776" s="10"/>
      <c r="E776" s="5"/>
      <c r="F776" s="5"/>
      <c r="G776" s="5"/>
      <c r="H776" s="10"/>
      <c r="I776" s="10"/>
      <c r="J776" s="10"/>
      <c r="K776" s="10"/>
      <c r="L776" s="10"/>
      <c r="M776" s="10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6" x14ac:dyDescent="0.2">
      <c r="A777" s="5"/>
      <c r="B777" s="10"/>
      <c r="C777" s="10"/>
      <c r="D777" s="10"/>
      <c r="E777" s="5"/>
      <c r="F777" s="5"/>
      <c r="G777" s="5"/>
      <c r="H777" s="10"/>
      <c r="I777" s="10"/>
      <c r="J777" s="10"/>
      <c r="K777" s="10"/>
      <c r="L777" s="10"/>
      <c r="M777" s="10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6" x14ac:dyDescent="0.2">
      <c r="A778" s="5"/>
      <c r="B778" s="10"/>
      <c r="C778" s="10"/>
      <c r="D778" s="10"/>
      <c r="E778" s="5"/>
      <c r="F778" s="5"/>
      <c r="G778" s="5"/>
      <c r="H778" s="10"/>
      <c r="I778" s="10"/>
      <c r="J778" s="10"/>
      <c r="K778" s="10"/>
      <c r="L778" s="10"/>
      <c r="M778" s="10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6" x14ac:dyDescent="0.2">
      <c r="A779" s="5"/>
      <c r="B779" s="10"/>
      <c r="C779" s="10"/>
      <c r="D779" s="10"/>
      <c r="E779" s="5"/>
      <c r="F779" s="5"/>
      <c r="G779" s="5"/>
      <c r="H779" s="10"/>
      <c r="I779" s="10"/>
      <c r="J779" s="10"/>
      <c r="K779" s="10"/>
      <c r="L779" s="10"/>
      <c r="M779" s="10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6" x14ac:dyDescent="0.2">
      <c r="A780" s="5"/>
      <c r="B780" s="10"/>
      <c r="C780" s="10"/>
      <c r="D780" s="10"/>
      <c r="E780" s="5"/>
      <c r="F780" s="5"/>
      <c r="G780" s="5"/>
      <c r="H780" s="10"/>
      <c r="I780" s="10"/>
      <c r="J780" s="10"/>
      <c r="K780" s="10"/>
      <c r="L780" s="10"/>
      <c r="M780" s="10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6" x14ac:dyDescent="0.2">
      <c r="A781" s="5"/>
      <c r="B781" s="10"/>
      <c r="C781" s="10"/>
      <c r="D781" s="10"/>
      <c r="E781" s="5"/>
      <c r="F781" s="5"/>
      <c r="G781" s="5"/>
      <c r="H781" s="10"/>
      <c r="I781" s="10"/>
      <c r="J781" s="10"/>
      <c r="K781" s="10"/>
      <c r="L781" s="10"/>
      <c r="M781" s="10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6" x14ac:dyDescent="0.2">
      <c r="A782" s="5"/>
      <c r="B782" s="10"/>
      <c r="C782" s="10"/>
      <c r="D782" s="10"/>
      <c r="E782" s="5"/>
      <c r="F782" s="5"/>
      <c r="G782" s="5"/>
      <c r="H782" s="10"/>
      <c r="I782" s="10"/>
      <c r="J782" s="10"/>
      <c r="K782" s="10"/>
      <c r="L782" s="10"/>
      <c r="M782" s="10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6" x14ac:dyDescent="0.2">
      <c r="A783" s="5"/>
      <c r="B783" s="10"/>
      <c r="C783" s="10"/>
      <c r="D783" s="10"/>
      <c r="E783" s="5"/>
      <c r="F783" s="5"/>
      <c r="G783" s="5"/>
      <c r="H783" s="10"/>
      <c r="I783" s="10"/>
      <c r="J783" s="10"/>
      <c r="K783" s="10"/>
      <c r="L783" s="10"/>
      <c r="M783" s="10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6" x14ac:dyDescent="0.2">
      <c r="A784" s="5"/>
      <c r="B784" s="10"/>
      <c r="C784" s="10"/>
      <c r="D784" s="10"/>
      <c r="E784" s="5"/>
      <c r="F784" s="5"/>
      <c r="G784" s="5"/>
      <c r="H784" s="10"/>
      <c r="I784" s="10"/>
      <c r="J784" s="10"/>
      <c r="K784" s="10"/>
      <c r="L784" s="10"/>
      <c r="M784" s="10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6" x14ac:dyDescent="0.2">
      <c r="A785" s="5"/>
      <c r="B785" s="10"/>
      <c r="C785" s="10"/>
      <c r="D785" s="10"/>
      <c r="E785" s="5"/>
      <c r="F785" s="5"/>
      <c r="G785" s="5"/>
      <c r="H785" s="10"/>
      <c r="I785" s="10"/>
      <c r="J785" s="10"/>
      <c r="K785" s="10"/>
      <c r="L785" s="10"/>
      <c r="M785" s="10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6" x14ac:dyDescent="0.2">
      <c r="A786" s="5"/>
      <c r="B786" s="10"/>
      <c r="C786" s="10"/>
      <c r="D786" s="10"/>
      <c r="E786" s="5"/>
      <c r="F786" s="5"/>
      <c r="G786" s="5"/>
      <c r="H786" s="10"/>
      <c r="I786" s="10"/>
      <c r="J786" s="10"/>
      <c r="K786" s="10"/>
      <c r="L786" s="10"/>
      <c r="M786" s="10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6" x14ac:dyDescent="0.2">
      <c r="A787" s="5"/>
      <c r="B787" s="10"/>
      <c r="C787" s="10"/>
      <c r="D787" s="10"/>
      <c r="E787" s="5"/>
      <c r="F787" s="5"/>
      <c r="G787" s="5"/>
      <c r="H787" s="10"/>
      <c r="I787" s="10"/>
      <c r="J787" s="10"/>
      <c r="K787" s="10"/>
      <c r="L787" s="10"/>
      <c r="M787" s="10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6" x14ac:dyDescent="0.2">
      <c r="A788" s="5"/>
      <c r="B788" s="10"/>
      <c r="C788" s="10"/>
      <c r="D788" s="10"/>
      <c r="E788" s="5"/>
      <c r="F788" s="5"/>
      <c r="G788" s="5"/>
      <c r="H788" s="10"/>
      <c r="I788" s="10"/>
      <c r="J788" s="10"/>
      <c r="K788" s="10"/>
      <c r="L788" s="10"/>
      <c r="M788" s="10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6" x14ac:dyDescent="0.2">
      <c r="A789" s="5"/>
      <c r="B789" s="10"/>
      <c r="C789" s="10"/>
      <c r="D789" s="10"/>
      <c r="E789" s="5"/>
      <c r="F789" s="5"/>
      <c r="G789" s="5"/>
      <c r="H789" s="10"/>
      <c r="I789" s="10"/>
      <c r="J789" s="10"/>
      <c r="K789" s="10"/>
      <c r="L789" s="10"/>
      <c r="M789" s="10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6" x14ac:dyDescent="0.2">
      <c r="A790" s="5"/>
      <c r="B790" s="10"/>
      <c r="C790" s="10"/>
      <c r="D790" s="10"/>
      <c r="E790" s="5"/>
      <c r="F790" s="5"/>
      <c r="G790" s="5"/>
      <c r="H790" s="10"/>
      <c r="I790" s="10"/>
      <c r="J790" s="10"/>
      <c r="K790" s="10"/>
      <c r="L790" s="10"/>
      <c r="M790" s="10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6" x14ac:dyDescent="0.2">
      <c r="A791" s="5"/>
      <c r="B791" s="10"/>
      <c r="C791" s="10"/>
      <c r="D791" s="10"/>
      <c r="E791" s="5"/>
      <c r="F791" s="5"/>
      <c r="G791" s="5"/>
      <c r="H791" s="10"/>
      <c r="I791" s="10"/>
      <c r="J791" s="10"/>
      <c r="K791" s="10"/>
      <c r="L791" s="10"/>
      <c r="M791" s="10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6" x14ac:dyDescent="0.2">
      <c r="A792" s="5"/>
      <c r="B792" s="10"/>
      <c r="C792" s="10"/>
      <c r="D792" s="10"/>
      <c r="E792" s="5"/>
      <c r="F792" s="5"/>
      <c r="G792" s="5"/>
      <c r="H792" s="10"/>
      <c r="I792" s="10"/>
      <c r="J792" s="10"/>
      <c r="K792" s="10"/>
      <c r="L792" s="10"/>
      <c r="M792" s="10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6" x14ac:dyDescent="0.2">
      <c r="A793" s="5"/>
      <c r="B793" s="10"/>
      <c r="C793" s="10"/>
      <c r="D793" s="10"/>
      <c r="E793" s="5"/>
      <c r="F793" s="5"/>
      <c r="G793" s="5"/>
      <c r="H793" s="10"/>
      <c r="I793" s="10"/>
      <c r="J793" s="10"/>
      <c r="K793" s="10"/>
      <c r="L793" s="10"/>
      <c r="M793" s="10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6" x14ac:dyDescent="0.2">
      <c r="A794" s="5"/>
      <c r="B794" s="10"/>
      <c r="C794" s="10"/>
      <c r="D794" s="10"/>
      <c r="E794" s="5"/>
      <c r="F794" s="5"/>
      <c r="G794" s="5"/>
      <c r="H794" s="10"/>
      <c r="I794" s="10"/>
      <c r="J794" s="10"/>
      <c r="K794" s="10"/>
      <c r="L794" s="10"/>
      <c r="M794" s="10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6" x14ac:dyDescent="0.2">
      <c r="A795" s="5"/>
      <c r="B795" s="10"/>
      <c r="C795" s="10"/>
      <c r="D795" s="10"/>
      <c r="E795" s="5"/>
      <c r="F795" s="5"/>
      <c r="G795" s="5"/>
      <c r="H795" s="10"/>
      <c r="I795" s="10"/>
      <c r="J795" s="10"/>
      <c r="K795" s="10"/>
      <c r="L795" s="10"/>
      <c r="M795" s="10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6" x14ac:dyDescent="0.2">
      <c r="A796" s="5"/>
      <c r="B796" s="10"/>
      <c r="C796" s="10"/>
      <c r="D796" s="10"/>
      <c r="E796" s="5"/>
      <c r="F796" s="5"/>
      <c r="G796" s="5"/>
      <c r="H796" s="10"/>
      <c r="I796" s="10"/>
      <c r="J796" s="10"/>
      <c r="K796" s="10"/>
      <c r="L796" s="10"/>
      <c r="M796" s="10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6" x14ac:dyDescent="0.2">
      <c r="A797" s="5"/>
      <c r="B797" s="10"/>
      <c r="C797" s="10"/>
      <c r="D797" s="10"/>
      <c r="E797" s="5"/>
      <c r="F797" s="5"/>
      <c r="G797" s="5"/>
      <c r="H797" s="10"/>
      <c r="I797" s="10"/>
      <c r="J797" s="10"/>
      <c r="K797" s="10"/>
      <c r="L797" s="10"/>
      <c r="M797" s="10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6" x14ac:dyDescent="0.2">
      <c r="A798" s="5"/>
      <c r="B798" s="10"/>
      <c r="C798" s="10"/>
      <c r="D798" s="10"/>
      <c r="E798" s="5"/>
      <c r="F798" s="5"/>
      <c r="G798" s="5"/>
      <c r="H798" s="10"/>
      <c r="I798" s="10"/>
      <c r="J798" s="10"/>
      <c r="K798" s="10"/>
      <c r="L798" s="10"/>
      <c r="M798" s="10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6" x14ac:dyDescent="0.2">
      <c r="A799" s="5"/>
      <c r="B799" s="10"/>
      <c r="C799" s="10"/>
      <c r="D799" s="10"/>
      <c r="E799" s="5"/>
      <c r="F799" s="5"/>
      <c r="G799" s="5"/>
      <c r="H799" s="10"/>
      <c r="I799" s="10"/>
      <c r="J799" s="10"/>
      <c r="K799" s="10"/>
      <c r="L799" s="10"/>
      <c r="M799" s="10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6" x14ac:dyDescent="0.2">
      <c r="A800" s="5"/>
      <c r="B800" s="10"/>
      <c r="C800" s="10"/>
      <c r="D800" s="10"/>
      <c r="E800" s="5"/>
      <c r="F800" s="5"/>
      <c r="G800" s="5"/>
      <c r="H800" s="10"/>
      <c r="I800" s="10"/>
      <c r="J800" s="10"/>
      <c r="K800" s="10"/>
      <c r="L800" s="10"/>
      <c r="M800" s="10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6" x14ac:dyDescent="0.2">
      <c r="A801" s="5"/>
      <c r="B801" s="10"/>
      <c r="C801" s="10"/>
      <c r="D801" s="10"/>
      <c r="E801" s="5"/>
      <c r="F801" s="5"/>
      <c r="G801" s="5"/>
      <c r="H801" s="10"/>
      <c r="I801" s="10"/>
      <c r="J801" s="10"/>
      <c r="K801" s="10"/>
      <c r="L801" s="10"/>
      <c r="M801" s="10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6" x14ac:dyDescent="0.2">
      <c r="A802" s="5"/>
      <c r="B802" s="10"/>
      <c r="C802" s="10"/>
      <c r="D802" s="10"/>
      <c r="E802" s="5"/>
      <c r="F802" s="5"/>
      <c r="G802" s="5"/>
      <c r="H802" s="10"/>
      <c r="I802" s="10"/>
      <c r="J802" s="10"/>
      <c r="K802" s="10"/>
      <c r="L802" s="10"/>
      <c r="M802" s="10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6" x14ac:dyDescent="0.2">
      <c r="A803" s="5"/>
      <c r="B803" s="10"/>
      <c r="C803" s="10"/>
      <c r="D803" s="10"/>
      <c r="E803" s="5"/>
      <c r="F803" s="5"/>
      <c r="G803" s="5"/>
      <c r="H803" s="10"/>
      <c r="I803" s="10"/>
      <c r="J803" s="10"/>
      <c r="K803" s="10"/>
      <c r="L803" s="10"/>
      <c r="M803" s="10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6" x14ac:dyDescent="0.2">
      <c r="A804" s="5"/>
      <c r="B804" s="10"/>
      <c r="C804" s="10"/>
      <c r="D804" s="10"/>
      <c r="E804" s="5"/>
      <c r="F804" s="5"/>
      <c r="G804" s="5"/>
      <c r="H804" s="10"/>
      <c r="I804" s="10"/>
      <c r="J804" s="10"/>
      <c r="K804" s="10"/>
      <c r="L804" s="10"/>
      <c r="M804" s="10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6" x14ac:dyDescent="0.2">
      <c r="A805" s="5"/>
      <c r="B805" s="10"/>
      <c r="C805" s="10"/>
      <c r="D805" s="10"/>
      <c r="E805" s="5"/>
      <c r="F805" s="5"/>
      <c r="G805" s="5"/>
      <c r="H805" s="10"/>
      <c r="I805" s="10"/>
      <c r="J805" s="10"/>
      <c r="K805" s="10"/>
      <c r="L805" s="10"/>
      <c r="M805" s="10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6" x14ac:dyDescent="0.2">
      <c r="A806" s="5"/>
      <c r="B806" s="10"/>
      <c r="C806" s="10"/>
      <c r="D806" s="10"/>
      <c r="E806" s="5"/>
      <c r="F806" s="5"/>
      <c r="G806" s="5"/>
      <c r="H806" s="10"/>
      <c r="I806" s="10"/>
      <c r="J806" s="10"/>
      <c r="K806" s="10"/>
      <c r="L806" s="10"/>
      <c r="M806" s="10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6" x14ac:dyDescent="0.2">
      <c r="A807" s="5"/>
      <c r="B807" s="10"/>
      <c r="C807" s="10"/>
      <c r="D807" s="10"/>
      <c r="E807" s="5"/>
      <c r="F807" s="5"/>
      <c r="G807" s="5"/>
      <c r="H807" s="10"/>
      <c r="I807" s="10"/>
      <c r="J807" s="10"/>
      <c r="K807" s="10"/>
      <c r="L807" s="10"/>
      <c r="M807" s="10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6" x14ac:dyDescent="0.2">
      <c r="A808" s="5"/>
      <c r="B808" s="10"/>
      <c r="C808" s="10"/>
      <c r="D808" s="10"/>
      <c r="E808" s="5"/>
      <c r="F808" s="5"/>
      <c r="G808" s="5"/>
      <c r="H808" s="10"/>
      <c r="I808" s="10"/>
      <c r="J808" s="10"/>
      <c r="K808" s="10"/>
      <c r="L808" s="10"/>
      <c r="M808" s="10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6" x14ac:dyDescent="0.2">
      <c r="A809" s="5"/>
      <c r="B809" s="10"/>
      <c r="C809" s="10"/>
      <c r="D809" s="10"/>
      <c r="E809" s="5"/>
      <c r="F809" s="5"/>
      <c r="G809" s="5"/>
      <c r="H809" s="10"/>
      <c r="I809" s="10"/>
      <c r="J809" s="10"/>
      <c r="K809" s="10"/>
      <c r="L809" s="10"/>
      <c r="M809" s="10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6" x14ac:dyDescent="0.2">
      <c r="A810" s="5"/>
      <c r="B810" s="10"/>
      <c r="C810" s="10"/>
      <c r="D810" s="10"/>
      <c r="E810" s="5"/>
      <c r="F810" s="5"/>
      <c r="G810" s="5"/>
      <c r="H810" s="10"/>
      <c r="I810" s="10"/>
      <c r="J810" s="10"/>
      <c r="K810" s="10"/>
      <c r="L810" s="10"/>
      <c r="M810" s="10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6" x14ac:dyDescent="0.2">
      <c r="A811" s="5"/>
      <c r="B811" s="10"/>
      <c r="C811" s="10"/>
      <c r="D811" s="10"/>
      <c r="E811" s="5"/>
      <c r="F811" s="5"/>
      <c r="G811" s="5"/>
      <c r="H811" s="10"/>
      <c r="I811" s="10"/>
      <c r="J811" s="10"/>
      <c r="K811" s="10"/>
      <c r="L811" s="10"/>
      <c r="M811" s="10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6" x14ac:dyDescent="0.2">
      <c r="A812" s="5"/>
      <c r="B812" s="10"/>
      <c r="C812" s="10"/>
      <c r="D812" s="10"/>
      <c r="E812" s="5"/>
      <c r="F812" s="5"/>
      <c r="G812" s="5"/>
      <c r="H812" s="10"/>
      <c r="I812" s="10"/>
      <c r="J812" s="10"/>
      <c r="K812" s="10"/>
      <c r="L812" s="10"/>
      <c r="M812" s="10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6" x14ac:dyDescent="0.2">
      <c r="A813" s="5"/>
      <c r="B813" s="10"/>
      <c r="C813" s="10"/>
      <c r="D813" s="10"/>
      <c r="E813" s="5"/>
      <c r="F813" s="5"/>
      <c r="G813" s="5"/>
      <c r="H813" s="10"/>
      <c r="I813" s="10"/>
      <c r="J813" s="10"/>
      <c r="K813" s="10"/>
      <c r="L813" s="10"/>
      <c r="M813" s="10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6" x14ac:dyDescent="0.2">
      <c r="A814" s="5"/>
      <c r="B814" s="10"/>
      <c r="C814" s="10"/>
      <c r="D814" s="10"/>
      <c r="E814" s="5"/>
      <c r="F814" s="5"/>
      <c r="G814" s="5"/>
      <c r="H814" s="10"/>
      <c r="I814" s="10"/>
      <c r="J814" s="10"/>
      <c r="K814" s="10"/>
      <c r="L814" s="10"/>
      <c r="M814" s="10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6" x14ac:dyDescent="0.2">
      <c r="A815" s="5"/>
      <c r="B815" s="10"/>
      <c r="C815" s="10"/>
      <c r="D815" s="10"/>
      <c r="E815" s="5"/>
      <c r="F815" s="5"/>
      <c r="G815" s="5"/>
      <c r="H815" s="10"/>
      <c r="I815" s="10"/>
      <c r="J815" s="10"/>
      <c r="K815" s="10"/>
      <c r="L815" s="10"/>
      <c r="M815" s="10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6" x14ac:dyDescent="0.2">
      <c r="A816" s="5"/>
      <c r="B816" s="10"/>
      <c r="C816" s="10"/>
      <c r="D816" s="10"/>
      <c r="E816" s="5"/>
      <c r="F816" s="5"/>
      <c r="G816" s="5"/>
      <c r="H816" s="10"/>
      <c r="I816" s="10"/>
      <c r="J816" s="10"/>
      <c r="K816" s="10"/>
      <c r="L816" s="10"/>
      <c r="M816" s="10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6" x14ac:dyDescent="0.2">
      <c r="A817" s="5"/>
      <c r="B817" s="10"/>
      <c r="C817" s="10"/>
      <c r="D817" s="10"/>
      <c r="E817" s="5"/>
      <c r="F817" s="5"/>
      <c r="G817" s="5"/>
      <c r="H817" s="10"/>
      <c r="I817" s="10"/>
      <c r="J817" s="10"/>
      <c r="K817" s="10"/>
      <c r="L817" s="10"/>
      <c r="M817" s="10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6" x14ac:dyDescent="0.2">
      <c r="A818" s="5"/>
      <c r="B818" s="10"/>
      <c r="C818" s="10"/>
      <c r="D818" s="10"/>
      <c r="E818" s="5"/>
      <c r="F818" s="5"/>
      <c r="G818" s="5"/>
      <c r="H818" s="10"/>
      <c r="I818" s="10"/>
      <c r="J818" s="10"/>
      <c r="K818" s="10"/>
      <c r="L818" s="10"/>
      <c r="M818" s="10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6" x14ac:dyDescent="0.2">
      <c r="A819" s="5"/>
      <c r="B819" s="10"/>
      <c r="C819" s="10"/>
      <c r="D819" s="10"/>
      <c r="E819" s="5"/>
      <c r="F819" s="5"/>
      <c r="G819" s="5"/>
      <c r="H819" s="10"/>
      <c r="I819" s="10"/>
      <c r="J819" s="10"/>
      <c r="K819" s="10"/>
      <c r="L819" s="10"/>
      <c r="M819" s="10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6" x14ac:dyDescent="0.2">
      <c r="A820" s="5"/>
      <c r="B820" s="10"/>
      <c r="C820" s="10"/>
      <c r="D820" s="10"/>
      <c r="E820" s="5"/>
      <c r="F820" s="5"/>
      <c r="G820" s="5"/>
      <c r="H820" s="10"/>
      <c r="I820" s="10"/>
      <c r="J820" s="10"/>
      <c r="K820" s="10"/>
      <c r="L820" s="10"/>
      <c r="M820" s="10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6" x14ac:dyDescent="0.2">
      <c r="A821" s="5"/>
      <c r="B821" s="10"/>
      <c r="C821" s="10"/>
      <c r="D821" s="10"/>
      <c r="E821" s="5"/>
      <c r="F821" s="5"/>
      <c r="G821" s="5"/>
      <c r="H821" s="10"/>
      <c r="I821" s="10"/>
      <c r="J821" s="10"/>
      <c r="K821" s="10"/>
      <c r="L821" s="10"/>
      <c r="M821" s="10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6" x14ac:dyDescent="0.2">
      <c r="A822" s="5"/>
      <c r="B822" s="10"/>
      <c r="C822" s="10"/>
      <c r="D822" s="10"/>
      <c r="E822" s="5"/>
      <c r="F822" s="5"/>
      <c r="G822" s="5"/>
      <c r="H822" s="10"/>
      <c r="I822" s="10"/>
      <c r="J822" s="10"/>
      <c r="K822" s="10"/>
      <c r="L822" s="10"/>
      <c r="M822" s="10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6" x14ac:dyDescent="0.2">
      <c r="A823" s="5"/>
      <c r="B823" s="10"/>
      <c r="C823" s="10"/>
      <c r="D823" s="10"/>
      <c r="E823" s="5"/>
      <c r="F823" s="5"/>
      <c r="G823" s="5"/>
      <c r="H823" s="10"/>
      <c r="I823" s="10"/>
      <c r="J823" s="10"/>
      <c r="K823" s="10"/>
      <c r="L823" s="10"/>
      <c r="M823" s="10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6" x14ac:dyDescent="0.2">
      <c r="A824" s="5"/>
      <c r="B824" s="10"/>
      <c r="C824" s="10"/>
      <c r="D824" s="10"/>
      <c r="E824" s="5"/>
      <c r="F824" s="5"/>
      <c r="G824" s="5"/>
      <c r="H824" s="10"/>
      <c r="I824" s="10"/>
      <c r="J824" s="10"/>
      <c r="K824" s="10"/>
      <c r="L824" s="10"/>
      <c r="M824" s="10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6" x14ac:dyDescent="0.2">
      <c r="A825" s="5"/>
      <c r="B825" s="10"/>
      <c r="C825" s="10"/>
      <c r="D825" s="10"/>
      <c r="E825" s="5"/>
      <c r="F825" s="5"/>
      <c r="G825" s="5"/>
      <c r="H825" s="10"/>
      <c r="I825" s="10"/>
      <c r="J825" s="10"/>
      <c r="K825" s="10"/>
      <c r="L825" s="10"/>
      <c r="M825" s="10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6" x14ac:dyDescent="0.2">
      <c r="A826" s="5"/>
      <c r="B826" s="10"/>
      <c r="C826" s="10"/>
      <c r="D826" s="10"/>
      <c r="E826" s="5"/>
      <c r="F826" s="5"/>
      <c r="G826" s="5"/>
      <c r="H826" s="10"/>
      <c r="I826" s="10"/>
      <c r="J826" s="10"/>
      <c r="K826" s="10"/>
      <c r="L826" s="10"/>
      <c r="M826" s="10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6" x14ac:dyDescent="0.2">
      <c r="A827" s="5"/>
      <c r="B827" s="10"/>
      <c r="C827" s="10"/>
      <c r="D827" s="10"/>
      <c r="E827" s="5"/>
      <c r="F827" s="5"/>
      <c r="G827" s="5"/>
      <c r="H827" s="10"/>
      <c r="I827" s="10"/>
      <c r="J827" s="10"/>
      <c r="K827" s="10"/>
      <c r="L827" s="10"/>
      <c r="M827" s="10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6" x14ac:dyDescent="0.2">
      <c r="A828" s="5"/>
      <c r="B828" s="10"/>
      <c r="C828" s="10"/>
      <c r="D828" s="10"/>
      <c r="E828" s="5"/>
      <c r="F828" s="5"/>
      <c r="G828" s="5"/>
      <c r="H828" s="10"/>
      <c r="I828" s="10"/>
      <c r="J828" s="10"/>
      <c r="K828" s="10"/>
      <c r="L828" s="10"/>
      <c r="M828" s="10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6" x14ac:dyDescent="0.2">
      <c r="A829" s="5"/>
      <c r="B829" s="10"/>
      <c r="C829" s="10"/>
      <c r="D829" s="10"/>
      <c r="E829" s="5"/>
      <c r="F829" s="5"/>
      <c r="G829" s="5"/>
      <c r="H829" s="10"/>
      <c r="I829" s="10"/>
      <c r="J829" s="10"/>
      <c r="K829" s="10"/>
      <c r="L829" s="10"/>
      <c r="M829" s="10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6" x14ac:dyDescent="0.2">
      <c r="A830" s="5"/>
      <c r="B830" s="10"/>
      <c r="C830" s="10"/>
      <c r="D830" s="10"/>
      <c r="E830" s="5"/>
      <c r="F830" s="5"/>
      <c r="G830" s="5"/>
      <c r="H830" s="10"/>
      <c r="I830" s="10"/>
      <c r="J830" s="10"/>
      <c r="K830" s="10"/>
      <c r="L830" s="10"/>
      <c r="M830" s="10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6" x14ac:dyDescent="0.2">
      <c r="A831" s="5"/>
      <c r="B831" s="10"/>
      <c r="C831" s="10"/>
      <c r="D831" s="10"/>
      <c r="E831" s="5"/>
      <c r="F831" s="5"/>
      <c r="G831" s="5"/>
      <c r="H831" s="10"/>
      <c r="I831" s="10"/>
      <c r="J831" s="10"/>
      <c r="K831" s="10"/>
      <c r="L831" s="10"/>
      <c r="M831" s="10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6" x14ac:dyDescent="0.2">
      <c r="A832" s="5"/>
      <c r="B832" s="10"/>
      <c r="C832" s="10"/>
      <c r="D832" s="10"/>
      <c r="E832" s="5"/>
      <c r="F832" s="5"/>
      <c r="G832" s="5"/>
      <c r="H832" s="10"/>
      <c r="I832" s="10"/>
      <c r="J832" s="10"/>
      <c r="K832" s="10"/>
      <c r="L832" s="10"/>
      <c r="M832" s="10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6" x14ac:dyDescent="0.2">
      <c r="A833" s="5"/>
      <c r="B833" s="10"/>
      <c r="C833" s="10"/>
      <c r="D833" s="10"/>
      <c r="E833" s="5"/>
      <c r="F833" s="5"/>
      <c r="G833" s="5"/>
      <c r="H833" s="10"/>
      <c r="I833" s="10"/>
      <c r="J833" s="10"/>
      <c r="K833" s="10"/>
      <c r="L833" s="10"/>
      <c r="M833" s="10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6" x14ac:dyDescent="0.2">
      <c r="A834" s="5"/>
      <c r="B834" s="10"/>
      <c r="C834" s="10"/>
      <c r="D834" s="10"/>
      <c r="E834" s="5"/>
      <c r="F834" s="5"/>
      <c r="G834" s="5"/>
      <c r="H834" s="10"/>
      <c r="I834" s="10"/>
      <c r="J834" s="10"/>
      <c r="K834" s="10"/>
      <c r="L834" s="10"/>
      <c r="M834" s="10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6" x14ac:dyDescent="0.2">
      <c r="A835" s="5"/>
      <c r="B835" s="10"/>
      <c r="C835" s="10"/>
      <c r="D835" s="10"/>
      <c r="E835" s="5"/>
      <c r="F835" s="5"/>
      <c r="G835" s="5"/>
      <c r="H835" s="10"/>
      <c r="I835" s="10"/>
      <c r="J835" s="10"/>
      <c r="K835" s="10"/>
      <c r="L835" s="10"/>
      <c r="M835" s="10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6" x14ac:dyDescent="0.2">
      <c r="A836" s="5"/>
      <c r="B836" s="10"/>
      <c r="C836" s="10"/>
      <c r="D836" s="10"/>
      <c r="E836" s="5"/>
      <c r="F836" s="5"/>
      <c r="G836" s="5"/>
      <c r="H836" s="10"/>
      <c r="I836" s="10"/>
      <c r="J836" s="10"/>
      <c r="K836" s="10"/>
      <c r="L836" s="10"/>
      <c r="M836" s="10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6" x14ac:dyDescent="0.2">
      <c r="A837" s="5"/>
      <c r="B837" s="10"/>
      <c r="C837" s="10"/>
      <c r="D837" s="10"/>
      <c r="E837" s="5"/>
      <c r="F837" s="5"/>
      <c r="G837" s="5"/>
      <c r="H837" s="10"/>
      <c r="I837" s="10"/>
      <c r="J837" s="10"/>
      <c r="K837" s="10"/>
      <c r="L837" s="10"/>
      <c r="M837" s="10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6" x14ac:dyDescent="0.2">
      <c r="A838" s="5"/>
      <c r="B838" s="10"/>
      <c r="C838" s="10"/>
      <c r="D838" s="10"/>
      <c r="E838" s="5"/>
      <c r="F838" s="5"/>
      <c r="G838" s="5"/>
      <c r="H838" s="10"/>
      <c r="I838" s="10"/>
      <c r="J838" s="10"/>
      <c r="K838" s="10"/>
      <c r="L838" s="10"/>
      <c r="M838" s="10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6" x14ac:dyDescent="0.2">
      <c r="A839" s="5"/>
      <c r="B839" s="10"/>
      <c r="C839" s="10"/>
      <c r="D839" s="10"/>
      <c r="E839" s="5"/>
      <c r="F839" s="5"/>
      <c r="G839" s="5"/>
      <c r="H839" s="10"/>
      <c r="I839" s="10"/>
      <c r="J839" s="10"/>
      <c r="K839" s="10"/>
      <c r="L839" s="10"/>
      <c r="M839" s="10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6" x14ac:dyDescent="0.2">
      <c r="A840" s="5"/>
      <c r="B840" s="10"/>
      <c r="C840" s="10"/>
      <c r="D840" s="10"/>
      <c r="E840" s="5"/>
      <c r="F840" s="5"/>
      <c r="G840" s="5"/>
      <c r="H840" s="10"/>
      <c r="I840" s="10"/>
      <c r="J840" s="10"/>
      <c r="K840" s="10"/>
      <c r="L840" s="10"/>
      <c r="M840" s="10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6" x14ac:dyDescent="0.2">
      <c r="A841" s="5"/>
      <c r="B841" s="10"/>
      <c r="C841" s="10"/>
      <c r="D841" s="10"/>
      <c r="E841" s="5"/>
      <c r="F841" s="5"/>
      <c r="G841" s="5"/>
      <c r="H841" s="10"/>
      <c r="I841" s="10"/>
      <c r="J841" s="10"/>
      <c r="K841" s="10"/>
      <c r="L841" s="10"/>
      <c r="M841" s="10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6" x14ac:dyDescent="0.2">
      <c r="A842" s="5"/>
      <c r="B842" s="10"/>
      <c r="C842" s="10"/>
      <c r="D842" s="10"/>
      <c r="E842" s="5"/>
      <c r="F842" s="5"/>
      <c r="G842" s="5"/>
      <c r="H842" s="10"/>
      <c r="I842" s="10"/>
      <c r="J842" s="10"/>
      <c r="K842" s="10"/>
      <c r="L842" s="10"/>
      <c r="M842" s="10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6" x14ac:dyDescent="0.2">
      <c r="A843" s="5"/>
      <c r="B843" s="10"/>
      <c r="C843" s="10"/>
      <c r="D843" s="10"/>
      <c r="E843" s="5"/>
      <c r="F843" s="5"/>
      <c r="G843" s="5"/>
      <c r="H843" s="10"/>
      <c r="I843" s="10"/>
      <c r="J843" s="10"/>
      <c r="K843" s="10"/>
      <c r="L843" s="10"/>
      <c r="M843" s="10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6" x14ac:dyDescent="0.2">
      <c r="A844" s="5"/>
      <c r="B844" s="10"/>
      <c r="C844" s="10"/>
      <c r="D844" s="10"/>
      <c r="E844" s="5"/>
      <c r="F844" s="5"/>
      <c r="G844" s="5"/>
      <c r="H844" s="10"/>
      <c r="I844" s="10"/>
      <c r="J844" s="10"/>
      <c r="K844" s="10"/>
      <c r="L844" s="10"/>
      <c r="M844" s="10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6" x14ac:dyDescent="0.2">
      <c r="A845" s="5"/>
      <c r="B845" s="10"/>
      <c r="C845" s="10"/>
      <c r="D845" s="10"/>
      <c r="E845" s="5"/>
      <c r="F845" s="5"/>
      <c r="G845" s="5"/>
      <c r="H845" s="10"/>
      <c r="I845" s="10"/>
      <c r="J845" s="10"/>
      <c r="K845" s="10"/>
      <c r="L845" s="10"/>
      <c r="M845" s="10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6" x14ac:dyDescent="0.2">
      <c r="A846" s="5"/>
      <c r="B846" s="10"/>
      <c r="C846" s="10"/>
      <c r="D846" s="10"/>
      <c r="E846" s="5"/>
      <c r="F846" s="5"/>
      <c r="G846" s="5"/>
      <c r="H846" s="10"/>
      <c r="I846" s="10"/>
      <c r="J846" s="10"/>
      <c r="K846" s="10"/>
      <c r="L846" s="10"/>
      <c r="M846" s="10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6" x14ac:dyDescent="0.2">
      <c r="A847" s="5"/>
      <c r="B847" s="10"/>
      <c r="C847" s="10"/>
      <c r="D847" s="10"/>
      <c r="E847" s="5"/>
      <c r="F847" s="5"/>
      <c r="G847" s="5"/>
      <c r="H847" s="10"/>
      <c r="I847" s="10"/>
      <c r="J847" s="10"/>
      <c r="K847" s="10"/>
      <c r="L847" s="10"/>
      <c r="M847" s="10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6" x14ac:dyDescent="0.2">
      <c r="A848" s="5"/>
      <c r="B848" s="10"/>
      <c r="C848" s="10"/>
      <c r="D848" s="10"/>
      <c r="E848" s="5"/>
      <c r="F848" s="5"/>
      <c r="G848" s="5"/>
      <c r="H848" s="10"/>
      <c r="I848" s="10"/>
      <c r="J848" s="10"/>
      <c r="K848" s="10"/>
      <c r="L848" s="10"/>
      <c r="M848" s="10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6" x14ac:dyDescent="0.2">
      <c r="A849" s="5"/>
      <c r="B849" s="10"/>
      <c r="C849" s="10"/>
      <c r="D849" s="10"/>
      <c r="E849" s="5"/>
      <c r="F849" s="5"/>
      <c r="G849" s="5"/>
      <c r="H849" s="10"/>
      <c r="I849" s="10"/>
      <c r="J849" s="10"/>
      <c r="K849" s="10"/>
      <c r="L849" s="10"/>
      <c r="M849" s="10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6" x14ac:dyDescent="0.2">
      <c r="A850" s="5"/>
      <c r="B850" s="10"/>
      <c r="C850" s="10"/>
      <c r="D850" s="10"/>
      <c r="E850" s="5"/>
      <c r="F850" s="5"/>
      <c r="G850" s="5"/>
      <c r="H850" s="10"/>
      <c r="I850" s="10"/>
      <c r="J850" s="10"/>
      <c r="K850" s="10"/>
      <c r="L850" s="10"/>
      <c r="M850" s="10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6" x14ac:dyDescent="0.2">
      <c r="A851" s="5"/>
      <c r="B851" s="10"/>
      <c r="C851" s="10"/>
      <c r="D851" s="10"/>
      <c r="E851" s="5"/>
      <c r="F851" s="5"/>
      <c r="G851" s="5"/>
      <c r="H851" s="10"/>
      <c r="I851" s="10"/>
      <c r="J851" s="10"/>
      <c r="K851" s="10"/>
      <c r="L851" s="10"/>
      <c r="M851" s="10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6" x14ac:dyDescent="0.2">
      <c r="A852" s="5"/>
      <c r="B852" s="10"/>
      <c r="C852" s="10"/>
      <c r="D852" s="10"/>
      <c r="E852" s="5"/>
      <c r="F852" s="5"/>
      <c r="G852" s="5"/>
      <c r="H852" s="10"/>
      <c r="I852" s="10"/>
      <c r="J852" s="10"/>
      <c r="K852" s="10"/>
      <c r="L852" s="10"/>
      <c r="M852" s="10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6" x14ac:dyDescent="0.2">
      <c r="A853" s="5"/>
      <c r="B853" s="10"/>
      <c r="C853" s="10"/>
      <c r="D853" s="10"/>
      <c r="E853" s="5"/>
      <c r="F853" s="5"/>
      <c r="G853" s="5"/>
      <c r="H853" s="10"/>
      <c r="I853" s="10"/>
      <c r="J853" s="10"/>
      <c r="K853" s="10"/>
      <c r="L853" s="10"/>
      <c r="M853" s="10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6" x14ac:dyDescent="0.2">
      <c r="A854" s="5"/>
      <c r="B854" s="10"/>
      <c r="C854" s="10"/>
      <c r="D854" s="10"/>
      <c r="E854" s="5"/>
      <c r="F854" s="5"/>
      <c r="G854" s="5"/>
      <c r="H854" s="10"/>
      <c r="I854" s="10"/>
      <c r="J854" s="10"/>
      <c r="K854" s="10"/>
      <c r="L854" s="10"/>
      <c r="M854" s="10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6" x14ac:dyDescent="0.2">
      <c r="A855" s="5"/>
      <c r="B855" s="10"/>
      <c r="C855" s="10"/>
      <c r="D855" s="10"/>
      <c r="E855" s="5"/>
      <c r="F855" s="5"/>
      <c r="G855" s="5"/>
      <c r="H855" s="10"/>
      <c r="I855" s="10"/>
      <c r="J855" s="10"/>
      <c r="K855" s="10"/>
      <c r="L855" s="10"/>
      <c r="M855" s="10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6" x14ac:dyDescent="0.2">
      <c r="A856" s="5"/>
      <c r="B856" s="10"/>
      <c r="C856" s="10"/>
      <c r="D856" s="10"/>
      <c r="E856" s="5"/>
      <c r="F856" s="5"/>
      <c r="G856" s="5"/>
      <c r="H856" s="10"/>
      <c r="I856" s="10"/>
      <c r="J856" s="10"/>
      <c r="K856" s="10"/>
      <c r="L856" s="10"/>
      <c r="M856" s="10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6" x14ac:dyDescent="0.2">
      <c r="A857" s="5"/>
      <c r="B857" s="10"/>
      <c r="C857" s="10"/>
      <c r="D857" s="10"/>
      <c r="E857" s="5"/>
      <c r="F857" s="5"/>
      <c r="G857" s="5"/>
      <c r="H857" s="10"/>
      <c r="I857" s="10"/>
      <c r="J857" s="10"/>
      <c r="K857" s="10"/>
      <c r="L857" s="10"/>
      <c r="M857" s="10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6" x14ac:dyDescent="0.2">
      <c r="A858" s="5"/>
      <c r="B858" s="10"/>
      <c r="C858" s="10"/>
      <c r="D858" s="10"/>
      <c r="E858" s="5"/>
      <c r="F858" s="5"/>
      <c r="G858" s="5"/>
      <c r="H858" s="10"/>
      <c r="I858" s="10"/>
      <c r="J858" s="10"/>
      <c r="K858" s="10"/>
      <c r="L858" s="10"/>
      <c r="M858" s="10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6" x14ac:dyDescent="0.2">
      <c r="A859" s="5"/>
      <c r="B859" s="10"/>
      <c r="C859" s="10"/>
      <c r="D859" s="10"/>
      <c r="E859" s="5"/>
      <c r="F859" s="5"/>
      <c r="G859" s="5"/>
      <c r="H859" s="10"/>
      <c r="I859" s="10"/>
      <c r="J859" s="10"/>
      <c r="K859" s="10"/>
      <c r="L859" s="10"/>
      <c r="M859" s="10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6" x14ac:dyDescent="0.2">
      <c r="A860" s="5"/>
      <c r="B860" s="10"/>
      <c r="C860" s="10"/>
      <c r="D860" s="10"/>
      <c r="E860" s="5"/>
      <c r="F860" s="5"/>
      <c r="G860" s="5"/>
      <c r="H860" s="10"/>
      <c r="I860" s="10"/>
      <c r="J860" s="10"/>
      <c r="K860" s="10"/>
      <c r="L860" s="10"/>
      <c r="M860" s="10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6" x14ac:dyDescent="0.2">
      <c r="A861" s="5"/>
      <c r="B861" s="10"/>
      <c r="C861" s="10"/>
      <c r="D861" s="10"/>
      <c r="E861" s="5"/>
      <c r="F861" s="5"/>
      <c r="G861" s="5"/>
      <c r="H861" s="10"/>
      <c r="I861" s="10"/>
      <c r="J861" s="10"/>
      <c r="K861" s="10"/>
      <c r="L861" s="10"/>
      <c r="M861" s="10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6" x14ac:dyDescent="0.2">
      <c r="A862" s="5"/>
      <c r="B862" s="10"/>
      <c r="C862" s="10"/>
      <c r="D862" s="10"/>
      <c r="E862" s="5"/>
      <c r="F862" s="5"/>
      <c r="G862" s="5"/>
      <c r="H862" s="10"/>
      <c r="I862" s="10"/>
      <c r="J862" s="10"/>
      <c r="K862" s="10"/>
      <c r="L862" s="10"/>
      <c r="M862" s="10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6" x14ac:dyDescent="0.2">
      <c r="A863" s="5"/>
      <c r="B863" s="10"/>
      <c r="C863" s="10"/>
      <c r="D863" s="10"/>
      <c r="E863" s="5"/>
      <c r="F863" s="5"/>
      <c r="G863" s="5"/>
      <c r="H863" s="10"/>
      <c r="I863" s="10"/>
      <c r="J863" s="10"/>
      <c r="K863" s="10"/>
      <c r="L863" s="10"/>
      <c r="M863" s="10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6" x14ac:dyDescent="0.2">
      <c r="A864" s="5"/>
      <c r="B864" s="10"/>
      <c r="C864" s="10"/>
      <c r="D864" s="10"/>
      <c r="E864" s="5"/>
      <c r="F864" s="5"/>
      <c r="G864" s="5"/>
      <c r="H864" s="10"/>
      <c r="I864" s="10"/>
      <c r="J864" s="10"/>
      <c r="K864" s="10"/>
      <c r="L864" s="10"/>
      <c r="M864" s="10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6" x14ac:dyDescent="0.2">
      <c r="A865" s="5"/>
      <c r="B865" s="10"/>
      <c r="C865" s="10"/>
      <c r="D865" s="10"/>
      <c r="E865" s="5"/>
      <c r="F865" s="5"/>
      <c r="G865" s="5"/>
      <c r="H865" s="10"/>
      <c r="I865" s="10"/>
      <c r="J865" s="10"/>
      <c r="K865" s="10"/>
      <c r="L865" s="10"/>
      <c r="M865" s="10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6" x14ac:dyDescent="0.2">
      <c r="A866" s="5"/>
      <c r="B866" s="10"/>
      <c r="C866" s="10"/>
      <c r="D866" s="10"/>
      <c r="E866" s="5"/>
      <c r="F866" s="5"/>
      <c r="G866" s="5"/>
      <c r="H866" s="10"/>
      <c r="I866" s="10"/>
      <c r="J866" s="10"/>
      <c r="K866" s="10"/>
      <c r="L866" s="10"/>
      <c r="M866" s="10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6" x14ac:dyDescent="0.2">
      <c r="A867" s="5"/>
      <c r="B867" s="10"/>
      <c r="C867" s="10"/>
      <c r="D867" s="10"/>
      <c r="E867" s="5"/>
      <c r="F867" s="5"/>
      <c r="G867" s="5"/>
      <c r="H867" s="10"/>
      <c r="I867" s="10"/>
      <c r="J867" s="10"/>
      <c r="K867" s="10"/>
      <c r="L867" s="10"/>
      <c r="M867" s="10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6" x14ac:dyDescent="0.2">
      <c r="A868" s="5"/>
      <c r="B868" s="10"/>
      <c r="C868" s="10"/>
      <c r="D868" s="10"/>
      <c r="E868" s="5"/>
      <c r="F868" s="5"/>
      <c r="G868" s="5"/>
      <c r="H868" s="10"/>
      <c r="I868" s="10"/>
      <c r="J868" s="10"/>
      <c r="K868" s="10"/>
      <c r="L868" s="10"/>
      <c r="M868" s="10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6" x14ac:dyDescent="0.2">
      <c r="A869" s="5"/>
      <c r="B869" s="10"/>
      <c r="C869" s="10"/>
      <c r="D869" s="10"/>
      <c r="E869" s="5"/>
      <c r="F869" s="5"/>
      <c r="G869" s="5"/>
      <c r="H869" s="10"/>
      <c r="I869" s="10"/>
      <c r="J869" s="10"/>
      <c r="K869" s="10"/>
      <c r="L869" s="10"/>
      <c r="M869" s="10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6" x14ac:dyDescent="0.2">
      <c r="A870" s="5"/>
      <c r="B870" s="10"/>
      <c r="C870" s="10"/>
      <c r="D870" s="10"/>
      <c r="E870" s="5"/>
      <c r="F870" s="5"/>
      <c r="G870" s="5"/>
      <c r="H870" s="10"/>
      <c r="I870" s="10"/>
      <c r="J870" s="10"/>
      <c r="K870" s="10"/>
      <c r="L870" s="10"/>
      <c r="M870" s="10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6" x14ac:dyDescent="0.2">
      <c r="A871" s="5"/>
      <c r="B871" s="10"/>
      <c r="C871" s="10"/>
      <c r="D871" s="10"/>
      <c r="E871" s="5"/>
      <c r="F871" s="5"/>
      <c r="G871" s="5"/>
      <c r="H871" s="10"/>
      <c r="I871" s="10"/>
      <c r="J871" s="10"/>
      <c r="K871" s="10"/>
      <c r="L871" s="10"/>
      <c r="M871" s="10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6" x14ac:dyDescent="0.2">
      <c r="A872" s="5"/>
      <c r="B872" s="10"/>
      <c r="C872" s="10"/>
      <c r="D872" s="10"/>
      <c r="E872" s="5"/>
      <c r="F872" s="5"/>
      <c r="G872" s="5"/>
      <c r="H872" s="10"/>
      <c r="I872" s="10"/>
      <c r="J872" s="10"/>
      <c r="K872" s="10"/>
      <c r="L872" s="10"/>
      <c r="M872" s="10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6" x14ac:dyDescent="0.2">
      <c r="A873" s="5"/>
      <c r="B873" s="10"/>
      <c r="C873" s="10"/>
      <c r="D873" s="10"/>
      <c r="E873" s="5"/>
      <c r="F873" s="5"/>
      <c r="G873" s="5"/>
      <c r="H873" s="10"/>
      <c r="I873" s="10"/>
      <c r="J873" s="10"/>
      <c r="K873" s="10"/>
      <c r="L873" s="10"/>
      <c r="M873" s="10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6" x14ac:dyDescent="0.2">
      <c r="A874" s="5"/>
      <c r="B874" s="10"/>
      <c r="C874" s="10"/>
      <c r="D874" s="10"/>
      <c r="E874" s="5"/>
      <c r="F874" s="5"/>
      <c r="G874" s="5"/>
      <c r="H874" s="10"/>
      <c r="I874" s="10"/>
      <c r="J874" s="10"/>
      <c r="K874" s="10"/>
      <c r="L874" s="10"/>
      <c r="M874" s="10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6" x14ac:dyDescent="0.2">
      <c r="A875" s="5"/>
      <c r="B875" s="10"/>
      <c r="C875" s="10"/>
      <c r="D875" s="10"/>
      <c r="E875" s="5"/>
      <c r="F875" s="5"/>
      <c r="G875" s="5"/>
      <c r="H875" s="10"/>
      <c r="I875" s="10"/>
      <c r="J875" s="10"/>
      <c r="K875" s="10"/>
      <c r="L875" s="10"/>
      <c r="M875" s="10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6" x14ac:dyDescent="0.2">
      <c r="A876" s="5"/>
      <c r="B876" s="10"/>
      <c r="C876" s="10"/>
      <c r="D876" s="10"/>
      <c r="E876" s="5"/>
      <c r="F876" s="5"/>
      <c r="G876" s="5"/>
      <c r="H876" s="10"/>
      <c r="I876" s="10"/>
      <c r="J876" s="10"/>
      <c r="K876" s="10"/>
      <c r="L876" s="10"/>
      <c r="M876" s="10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6" x14ac:dyDescent="0.2">
      <c r="A877" s="5"/>
      <c r="B877" s="10"/>
      <c r="C877" s="10"/>
      <c r="D877" s="10"/>
      <c r="E877" s="5"/>
      <c r="F877" s="5"/>
      <c r="G877" s="5"/>
      <c r="H877" s="10"/>
      <c r="I877" s="10"/>
      <c r="J877" s="10"/>
      <c r="K877" s="10"/>
      <c r="L877" s="10"/>
      <c r="M877" s="10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6" x14ac:dyDescent="0.2">
      <c r="A878" s="5"/>
      <c r="B878" s="10"/>
      <c r="C878" s="10"/>
      <c r="D878" s="10"/>
      <c r="E878" s="5"/>
      <c r="F878" s="5"/>
      <c r="G878" s="5"/>
      <c r="H878" s="10"/>
      <c r="I878" s="10"/>
      <c r="J878" s="10"/>
      <c r="K878" s="10"/>
      <c r="L878" s="10"/>
      <c r="M878" s="10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6" x14ac:dyDescent="0.2">
      <c r="A879" s="5"/>
      <c r="B879" s="10"/>
      <c r="C879" s="10"/>
      <c r="D879" s="10"/>
      <c r="E879" s="5"/>
      <c r="F879" s="5"/>
      <c r="G879" s="5"/>
      <c r="H879" s="10"/>
      <c r="I879" s="10"/>
      <c r="J879" s="10"/>
      <c r="K879" s="10"/>
      <c r="L879" s="10"/>
      <c r="M879" s="10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6" x14ac:dyDescent="0.2">
      <c r="A880" s="5"/>
      <c r="B880" s="10"/>
      <c r="C880" s="10"/>
      <c r="D880" s="10"/>
      <c r="E880" s="5"/>
      <c r="F880" s="5"/>
      <c r="G880" s="5"/>
      <c r="H880" s="10"/>
      <c r="I880" s="10"/>
      <c r="J880" s="10"/>
      <c r="K880" s="10"/>
      <c r="L880" s="10"/>
      <c r="M880" s="10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6" x14ac:dyDescent="0.2">
      <c r="A881" s="5"/>
      <c r="B881" s="10"/>
      <c r="C881" s="10"/>
      <c r="D881" s="10"/>
      <c r="E881" s="5"/>
      <c r="F881" s="5"/>
      <c r="G881" s="5"/>
      <c r="H881" s="10"/>
      <c r="I881" s="10"/>
      <c r="J881" s="10"/>
      <c r="K881" s="10"/>
      <c r="L881" s="10"/>
      <c r="M881" s="10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6" x14ac:dyDescent="0.2">
      <c r="A882" s="5"/>
      <c r="B882" s="10"/>
      <c r="C882" s="10"/>
      <c r="D882" s="10"/>
      <c r="E882" s="5"/>
      <c r="F882" s="5"/>
      <c r="G882" s="5"/>
      <c r="H882" s="10"/>
      <c r="I882" s="10"/>
      <c r="J882" s="10"/>
      <c r="K882" s="10"/>
      <c r="L882" s="10"/>
      <c r="M882" s="10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6" x14ac:dyDescent="0.2">
      <c r="A883" s="5"/>
      <c r="B883" s="10"/>
      <c r="C883" s="10"/>
      <c r="D883" s="10"/>
      <c r="E883" s="5"/>
      <c r="F883" s="5"/>
      <c r="G883" s="5"/>
      <c r="H883" s="10"/>
      <c r="I883" s="10"/>
      <c r="J883" s="10"/>
      <c r="K883" s="10"/>
      <c r="L883" s="10"/>
      <c r="M883" s="10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6" x14ac:dyDescent="0.2">
      <c r="A884" s="5"/>
      <c r="B884" s="10"/>
      <c r="C884" s="10"/>
      <c r="D884" s="10"/>
      <c r="E884" s="5"/>
      <c r="F884" s="5"/>
      <c r="G884" s="5"/>
      <c r="H884" s="10"/>
      <c r="I884" s="10"/>
      <c r="J884" s="10"/>
      <c r="K884" s="10"/>
      <c r="L884" s="10"/>
      <c r="M884" s="10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6" x14ac:dyDescent="0.2">
      <c r="A885" s="5"/>
      <c r="B885" s="10"/>
      <c r="C885" s="10"/>
      <c r="D885" s="10"/>
      <c r="E885" s="5"/>
      <c r="F885" s="5"/>
      <c r="G885" s="5"/>
      <c r="H885" s="10"/>
      <c r="I885" s="10"/>
      <c r="J885" s="10"/>
      <c r="K885" s="10"/>
      <c r="L885" s="10"/>
      <c r="M885" s="10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6" x14ac:dyDescent="0.2">
      <c r="A886" s="5"/>
      <c r="B886" s="10"/>
      <c r="C886" s="10"/>
      <c r="D886" s="10"/>
      <c r="E886" s="5"/>
      <c r="F886" s="5"/>
      <c r="G886" s="5"/>
      <c r="H886" s="10"/>
      <c r="I886" s="10"/>
      <c r="J886" s="10"/>
      <c r="K886" s="10"/>
      <c r="L886" s="10"/>
      <c r="M886" s="10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6" x14ac:dyDescent="0.2">
      <c r="A887" s="5"/>
      <c r="B887" s="10"/>
      <c r="C887" s="10"/>
      <c r="D887" s="10"/>
      <c r="E887" s="5"/>
      <c r="F887" s="5"/>
      <c r="G887" s="5"/>
      <c r="H887" s="10"/>
      <c r="I887" s="10"/>
      <c r="J887" s="10"/>
      <c r="K887" s="10"/>
      <c r="L887" s="10"/>
      <c r="M887" s="10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6" x14ac:dyDescent="0.2">
      <c r="A888" s="5"/>
      <c r="B888" s="10"/>
      <c r="C888" s="10"/>
      <c r="D888" s="10"/>
      <c r="E888" s="5"/>
      <c r="F888" s="5"/>
      <c r="G888" s="5"/>
      <c r="H888" s="10"/>
      <c r="I888" s="10"/>
      <c r="J888" s="10"/>
      <c r="K888" s="10"/>
      <c r="L888" s="10"/>
      <c r="M888" s="10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6" x14ac:dyDescent="0.2">
      <c r="A889" s="5"/>
      <c r="B889" s="10"/>
      <c r="C889" s="10"/>
      <c r="D889" s="10"/>
      <c r="E889" s="5"/>
      <c r="F889" s="5"/>
      <c r="G889" s="5"/>
      <c r="H889" s="10"/>
      <c r="I889" s="10"/>
      <c r="J889" s="10"/>
      <c r="K889" s="10"/>
      <c r="L889" s="10"/>
      <c r="M889" s="10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6" x14ac:dyDescent="0.2">
      <c r="A890" s="5"/>
      <c r="B890" s="10"/>
      <c r="C890" s="10"/>
      <c r="D890" s="10"/>
      <c r="E890" s="5"/>
      <c r="F890" s="5"/>
      <c r="G890" s="5"/>
      <c r="H890" s="10"/>
      <c r="I890" s="10"/>
      <c r="J890" s="10"/>
      <c r="K890" s="10"/>
      <c r="L890" s="10"/>
      <c r="M890" s="10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6" x14ac:dyDescent="0.2">
      <c r="A891" s="5"/>
      <c r="B891" s="10"/>
      <c r="C891" s="10"/>
      <c r="D891" s="10"/>
      <c r="E891" s="5"/>
      <c r="F891" s="5"/>
      <c r="G891" s="5"/>
      <c r="H891" s="10"/>
      <c r="I891" s="10"/>
      <c r="J891" s="10"/>
      <c r="K891" s="10"/>
      <c r="L891" s="10"/>
      <c r="M891" s="10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6" x14ac:dyDescent="0.2">
      <c r="A892" s="5"/>
      <c r="B892" s="10"/>
      <c r="C892" s="10"/>
      <c r="D892" s="10"/>
      <c r="E892" s="5"/>
      <c r="F892" s="5"/>
      <c r="G892" s="5"/>
      <c r="H892" s="10"/>
      <c r="I892" s="10"/>
      <c r="J892" s="10"/>
      <c r="K892" s="10"/>
      <c r="L892" s="10"/>
      <c r="M892" s="10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6" x14ac:dyDescent="0.2">
      <c r="A893" s="5"/>
      <c r="B893" s="10"/>
      <c r="C893" s="10"/>
      <c r="D893" s="10"/>
      <c r="E893" s="5"/>
      <c r="F893" s="5"/>
      <c r="G893" s="5"/>
      <c r="H893" s="10"/>
      <c r="I893" s="10"/>
      <c r="J893" s="10"/>
      <c r="K893" s="10"/>
      <c r="L893" s="10"/>
      <c r="M893" s="10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6" x14ac:dyDescent="0.2">
      <c r="A894" s="5"/>
      <c r="B894" s="10"/>
      <c r="C894" s="10"/>
      <c r="D894" s="10"/>
      <c r="E894" s="5"/>
      <c r="F894" s="5"/>
      <c r="G894" s="5"/>
      <c r="H894" s="10"/>
      <c r="I894" s="10"/>
      <c r="J894" s="10"/>
      <c r="K894" s="10"/>
      <c r="L894" s="10"/>
      <c r="M894" s="10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6" x14ac:dyDescent="0.2">
      <c r="A895" s="5"/>
      <c r="B895" s="10"/>
      <c r="C895" s="10"/>
      <c r="D895" s="10"/>
      <c r="E895" s="5"/>
      <c r="F895" s="5"/>
      <c r="G895" s="5"/>
      <c r="H895" s="10"/>
      <c r="I895" s="10"/>
      <c r="J895" s="10"/>
      <c r="K895" s="10"/>
      <c r="L895" s="10"/>
      <c r="M895" s="10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6" x14ac:dyDescent="0.2">
      <c r="A896" s="5"/>
      <c r="B896" s="10"/>
      <c r="C896" s="10"/>
      <c r="D896" s="10"/>
      <c r="E896" s="5"/>
      <c r="F896" s="5"/>
      <c r="G896" s="5"/>
      <c r="H896" s="10"/>
      <c r="I896" s="10"/>
      <c r="J896" s="10"/>
      <c r="K896" s="10"/>
      <c r="L896" s="10"/>
      <c r="M896" s="10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6" x14ac:dyDescent="0.2">
      <c r="A897" s="5"/>
      <c r="B897" s="10"/>
      <c r="C897" s="10"/>
      <c r="D897" s="10"/>
      <c r="E897" s="5"/>
      <c r="F897" s="5"/>
      <c r="G897" s="5"/>
      <c r="H897" s="10"/>
      <c r="I897" s="10"/>
      <c r="J897" s="10"/>
      <c r="K897" s="10"/>
      <c r="L897" s="10"/>
      <c r="M897" s="10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6" x14ac:dyDescent="0.2">
      <c r="A898" s="5"/>
      <c r="B898" s="10"/>
      <c r="C898" s="10"/>
      <c r="D898" s="10"/>
      <c r="E898" s="5"/>
      <c r="F898" s="5"/>
      <c r="G898" s="5"/>
      <c r="H898" s="10"/>
      <c r="I898" s="10"/>
      <c r="J898" s="10"/>
      <c r="K898" s="10"/>
      <c r="L898" s="10"/>
      <c r="M898" s="10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6" x14ac:dyDescent="0.2">
      <c r="A899" s="5"/>
      <c r="B899" s="10"/>
      <c r="C899" s="10"/>
      <c r="D899" s="10"/>
      <c r="E899" s="5"/>
      <c r="F899" s="5"/>
      <c r="G899" s="5"/>
      <c r="H899" s="10"/>
      <c r="I899" s="10"/>
      <c r="J899" s="10"/>
      <c r="K899" s="10"/>
      <c r="L899" s="10"/>
      <c r="M899" s="10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6" x14ac:dyDescent="0.2">
      <c r="A900" s="5"/>
      <c r="B900" s="10"/>
      <c r="C900" s="10"/>
      <c r="D900" s="10"/>
      <c r="E900" s="5"/>
      <c r="F900" s="5"/>
      <c r="G900" s="5"/>
      <c r="H900" s="10"/>
      <c r="I900" s="10"/>
      <c r="J900" s="10"/>
      <c r="K900" s="10"/>
      <c r="L900" s="10"/>
      <c r="M900" s="10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6" x14ac:dyDescent="0.2">
      <c r="A901" s="5"/>
      <c r="B901" s="10"/>
      <c r="C901" s="10"/>
      <c r="D901" s="10"/>
      <c r="E901" s="5"/>
      <c r="F901" s="5"/>
      <c r="G901" s="5"/>
      <c r="H901" s="10"/>
      <c r="I901" s="10"/>
      <c r="J901" s="10"/>
      <c r="K901" s="10"/>
      <c r="L901" s="10"/>
      <c r="M901" s="10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6" x14ac:dyDescent="0.2">
      <c r="A902" s="5"/>
      <c r="B902" s="10"/>
      <c r="C902" s="10"/>
      <c r="D902" s="10"/>
      <c r="E902" s="5"/>
      <c r="F902" s="5"/>
      <c r="G902" s="5"/>
      <c r="H902" s="10"/>
      <c r="I902" s="10"/>
      <c r="J902" s="10"/>
      <c r="K902" s="10"/>
      <c r="L902" s="10"/>
      <c r="M902" s="10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6" x14ac:dyDescent="0.2">
      <c r="A903" s="5"/>
      <c r="B903" s="10"/>
      <c r="C903" s="10"/>
      <c r="D903" s="10"/>
      <c r="E903" s="5"/>
      <c r="F903" s="5"/>
      <c r="G903" s="5"/>
      <c r="H903" s="10"/>
      <c r="I903" s="10"/>
      <c r="J903" s="10"/>
      <c r="K903" s="10"/>
      <c r="L903" s="10"/>
      <c r="M903" s="10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6" x14ac:dyDescent="0.2">
      <c r="A904" s="5"/>
      <c r="B904" s="10"/>
      <c r="C904" s="10"/>
      <c r="D904" s="10"/>
      <c r="E904" s="5"/>
      <c r="F904" s="5"/>
      <c r="G904" s="5"/>
      <c r="H904" s="10"/>
      <c r="I904" s="10"/>
      <c r="J904" s="10"/>
      <c r="K904" s="10"/>
      <c r="L904" s="10"/>
      <c r="M904" s="10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6" x14ac:dyDescent="0.2">
      <c r="A905" s="5"/>
      <c r="B905" s="10"/>
      <c r="C905" s="10"/>
      <c r="D905" s="10"/>
      <c r="E905" s="5"/>
      <c r="F905" s="5"/>
      <c r="G905" s="5"/>
      <c r="H905" s="10"/>
      <c r="I905" s="10"/>
      <c r="J905" s="10"/>
      <c r="K905" s="10"/>
      <c r="L905" s="10"/>
      <c r="M905" s="10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6" x14ac:dyDescent="0.2">
      <c r="A906" s="5"/>
      <c r="B906" s="10"/>
      <c r="C906" s="10"/>
      <c r="D906" s="10"/>
      <c r="E906" s="5"/>
      <c r="F906" s="5"/>
      <c r="G906" s="5"/>
      <c r="H906" s="10"/>
      <c r="I906" s="10"/>
      <c r="J906" s="10"/>
      <c r="K906" s="10"/>
      <c r="L906" s="10"/>
      <c r="M906" s="10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6" x14ac:dyDescent="0.2">
      <c r="A907" s="5"/>
      <c r="B907" s="10"/>
      <c r="C907" s="10"/>
      <c r="D907" s="10"/>
      <c r="E907" s="5"/>
      <c r="F907" s="5"/>
      <c r="G907" s="5"/>
      <c r="H907" s="10"/>
      <c r="I907" s="10"/>
      <c r="J907" s="10"/>
      <c r="K907" s="10"/>
      <c r="L907" s="10"/>
      <c r="M907" s="10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6" x14ac:dyDescent="0.2">
      <c r="A908" s="5"/>
      <c r="B908" s="10"/>
      <c r="C908" s="10"/>
      <c r="D908" s="10"/>
      <c r="E908" s="5"/>
      <c r="F908" s="5"/>
      <c r="G908" s="5"/>
      <c r="H908" s="10"/>
      <c r="I908" s="10"/>
      <c r="J908" s="10"/>
      <c r="K908" s="10"/>
      <c r="L908" s="10"/>
      <c r="M908" s="10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6" x14ac:dyDescent="0.2">
      <c r="A909" s="5"/>
      <c r="B909" s="10"/>
      <c r="C909" s="10"/>
      <c r="D909" s="10"/>
      <c r="E909" s="5"/>
      <c r="F909" s="5"/>
      <c r="G909" s="5"/>
      <c r="H909" s="10"/>
      <c r="I909" s="10"/>
      <c r="J909" s="10"/>
      <c r="K909" s="10"/>
      <c r="L909" s="10"/>
      <c r="M909" s="10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6" x14ac:dyDescent="0.2">
      <c r="A910" s="5"/>
      <c r="B910" s="10"/>
      <c r="C910" s="10"/>
      <c r="D910" s="10"/>
      <c r="E910" s="5"/>
      <c r="F910" s="5"/>
      <c r="G910" s="5"/>
      <c r="H910" s="10"/>
      <c r="I910" s="10"/>
      <c r="J910" s="10"/>
      <c r="K910" s="10"/>
      <c r="L910" s="10"/>
      <c r="M910" s="10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6" x14ac:dyDescent="0.2">
      <c r="A911" s="5"/>
      <c r="B911" s="10"/>
      <c r="C911" s="10"/>
      <c r="D911" s="10"/>
      <c r="E911" s="5"/>
      <c r="F911" s="5"/>
      <c r="G911" s="5"/>
      <c r="H911" s="10"/>
      <c r="I911" s="10"/>
      <c r="J911" s="10"/>
      <c r="K911" s="10"/>
      <c r="L911" s="10"/>
      <c r="M911" s="10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6" x14ac:dyDescent="0.2">
      <c r="A912" s="5"/>
      <c r="B912" s="10"/>
      <c r="C912" s="10"/>
      <c r="D912" s="10"/>
      <c r="E912" s="5"/>
      <c r="F912" s="5"/>
      <c r="G912" s="5"/>
      <c r="H912" s="10"/>
      <c r="I912" s="10"/>
      <c r="J912" s="10"/>
      <c r="K912" s="10"/>
      <c r="L912" s="10"/>
      <c r="M912" s="10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6" x14ac:dyDescent="0.2">
      <c r="A913" s="5"/>
      <c r="B913" s="10"/>
      <c r="C913" s="10"/>
      <c r="D913" s="10"/>
      <c r="E913" s="5"/>
      <c r="F913" s="5"/>
      <c r="G913" s="5"/>
      <c r="H913" s="10"/>
      <c r="I913" s="10"/>
      <c r="J913" s="10"/>
      <c r="K913" s="10"/>
      <c r="L913" s="10"/>
      <c r="M913" s="10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6" x14ac:dyDescent="0.2">
      <c r="A914" s="5"/>
      <c r="B914" s="10"/>
      <c r="C914" s="10"/>
      <c r="D914" s="10"/>
      <c r="E914" s="5"/>
      <c r="F914" s="5"/>
      <c r="G914" s="5"/>
      <c r="H914" s="10"/>
      <c r="I914" s="10"/>
      <c r="J914" s="10"/>
      <c r="K914" s="10"/>
      <c r="L914" s="10"/>
      <c r="M914" s="10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6" x14ac:dyDescent="0.2">
      <c r="A915" s="5"/>
      <c r="B915" s="10"/>
      <c r="C915" s="10"/>
      <c r="D915" s="10"/>
      <c r="E915" s="5"/>
      <c r="F915" s="5"/>
      <c r="G915" s="5"/>
      <c r="H915" s="10"/>
      <c r="I915" s="10"/>
      <c r="J915" s="10"/>
      <c r="K915" s="10"/>
      <c r="L915" s="10"/>
      <c r="M915" s="10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6" x14ac:dyDescent="0.2">
      <c r="A916" s="5"/>
      <c r="B916" s="10"/>
      <c r="C916" s="10"/>
      <c r="D916" s="10"/>
      <c r="E916" s="5"/>
      <c r="F916" s="5"/>
      <c r="G916" s="5"/>
      <c r="H916" s="10"/>
      <c r="I916" s="10"/>
      <c r="J916" s="10"/>
      <c r="K916" s="10"/>
      <c r="L916" s="10"/>
      <c r="M916" s="10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6" x14ac:dyDescent="0.2">
      <c r="A917" s="5"/>
      <c r="B917" s="10"/>
      <c r="C917" s="10"/>
      <c r="D917" s="10"/>
      <c r="E917" s="5"/>
      <c r="F917" s="5"/>
      <c r="G917" s="5"/>
      <c r="H917" s="10"/>
      <c r="I917" s="10"/>
      <c r="J917" s="10"/>
      <c r="K917" s="10"/>
      <c r="L917" s="10"/>
      <c r="M917" s="10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6" x14ac:dyDescent="0.2">
      <c r="A918" s="5"/>
      <c r="B918" s="10"/>
      <c r="C918" s="10"/>
      <c r="D918" s="10"/>
      <c r="E918" s="5"/>
      <c r="F918" s="5"/>
      <c r="G918" s="5"/>
      <c r="H918" s="10"/>
      <c r="I918" s="10"/>
      <c r="J918" s="10"/>
      <c r="K918" s="10"/>
      <c r="L918" s="10"/>
      <c r="M918" s="10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6" x14ac:dyDescent="0.2">
      <c r="A919" s="5"/>
      <c r="B919" s="10"/>
      <c r="C919" s="10"/>
      <c r="D919" s="10"/>
      <c r="E919" s="5"/>
      <c r="F919" s="5"/>
      <c r="G919" s="5"/>
      <c r="H919" s="10"/>
      <c r="I919" s="10"/>
      <c r="J919" s="10"/>
      <c r="K919" s="10"/>
      <c r="L919" s="10"/>
      <c r="M919" s="10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6" x14ac:dyDescent="0.2">
      <c r="A920" s="5"/>
      <c r="B920" s="10"/>
      <c r="C920" s="10"/>
      <c r="D920" s="10"/>
      <c r="E920" s="5"/>
      <c r="F920" s="5"/>
      <c r="G920" s="5"/>
      <c r="H920" s="10"/>
      <c r="I920" s="10"/>
      <c r="J920" s="10"/>
      <c r="K920" s="10"/>
      <c r="L920" s="10"/>
      <c r="M920" s="10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6" x14ac:dyDescent="0.2">
      <c r="A921" s="5"/>
      <c r="B921" s="10"/>
      <c r="C921" s="10"/>
      <c r="D921" s="10"/>
      <c r="E921" s="5"/>
      <c r="F921" s="5"/>
      <c r="G921" s="5"/>
      <c r="H921" s="10"/>
      <c r="I921" s="10"/>
      <c r="J921" s="10"/>
      <c r="K921" s="10"/>
      <c r="L921" s="10"/>
      <c r="M921" s="10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6" x14ac:dyDescent="0.2">
      <c r="A922" s="5"/>
      <c r="B922" s="10"/>
      <c r="C922" s="10"/>
      <c r="D922" s="10"/>
      <c r="E922" s="5"/>
      <c r="F922" s="5"/>
      <c r="G922" s="5"/>
      <c r="H922" s="10"/>
      <c r="I922" s="10"/>
      <c r="J922" s="10"/>
      <c r="K922" s="10"/>
      <c r="L922" s="10"/>
      <c r="M922" s="10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6" x14ac:dyDescent="0.2">
      <c r="A923" s="5"/>
      <c r="B923" s="10"/>
      <c r="C923" s="10"/>
      <c r="D923" s="10"/>
      <c r="E923" s="5"/>
      <c r="F923" s="5"/>
      <c r="G923" s="5"/>
      <c r="H923" s="10"/>
      <c r="I923" s="10"/>
      <c r="J923" s="10"/>
      <c r="K923" s="10"/>
      <c r="L923" s="10"/>
      <c r="M923" s="10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6" x14ac:dyDescent="0.2">
      <c r="A924" s="5"/>
      <c r="B924" s="10"/>
      <c r="C924" s="10"/>
      <c r="D924" s="10"/>
      <c r="E924" s="5"/>
      <c r="F924" s="5"/>
      <c r="G924" s="5"/>
      <c r="H924" s="10"/>
      <c r="I924" s="10"/>
      <c r="J924" s="10"/>
      <c r="K924" s="10"/>
      <c r="L924" s="10"/>
      <c r="M924" s="10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6" x14ac:dyDescent="0.2">
      <c r="A925" s="5"/>
      <c r="B925" s="10"/>
      <c r="C925" s="10"/>
      <c r="D925" s="10"/>
      <c r="E925" s="5"/>
      <c r="F925" s="5"/>
      <c r="G925" s="5"/>
      <c r="H925" s="10"/>
      <c r="I925" s="10"/>
      <c r="J925" s="10"/>
      <c r="K925" s="10"/>
      <c r="L925" s="10"/>
      <c r="M925" s="10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6" x14ac:dyDescent="0.2">
      <c r="A926" s="5"/>
      <c r="B926" s="10"/>
      <c r="C926" s="10"/>
      <c r="D926" s="10"/>
      <c r="E926" s="5"/>
      <c r="F926" s="5"/>
      <c r="G926" s="5"/>
      <c r="H926" s="10"/>
      <c r="I926" s="10"/>
      <c r="J926" s="10"/>
      <c r="K926" s="10"/>
      <c r="L926" s="10"/>
      <c r="M926" s="10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6" x14ac:dyDescent="0.2">
      <c r="A927" s="5"/>
      <c r="B927" s="10"/>
      <c r="C927" s="10"/>
      <c r="D927" s="10"/>
      <c r="E927" s="5"/>
      <c r="F927" s="5"/>
      <c r="G927" s="5"/>
      <c r="H927" s="10"/>
      <c r="I927" s="10"/>
      <c r="J927" s="10"/>
      <c r="K927" s="10"/>
      <c r="L927" s="10"/>
      <c r="M927" s="10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6" x14ac:dyDescent="0.2">
      <c r="A928" s="5"/>
      <c r="B928" s="10"/>
      <c r="C928" s="10"/>
      <c r="D928" s="10"/>
      <c r="E928" s="5"/>
      <c r="F928" s="5"/>
      <c r="G928" s="5"/>
      <c r="H928" s="10"/>
      <c r="I928" s="10"/>
      <c r="J928" s="10"/>
      <c r="K928" s="10"/>
      <c r="L928" s="10"/>
      <c r="M928" s="10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6" x14ac:dyDescent="0.2">
      <c r="A929" s="5"/>
      <c r="B929" s="10"/>
      <c r="C929" s="10"/>
      <c r="D929" s="10"/>
      <c r="E929" s="5"/>
      <c r="F929" s="5"/>
      <c r="G929" s="5"/>
      <c r="H929" s="10"/>
      <c r="I929" s="10"/>
      <c r="J929" s="10"/>
      <c r="K929" s="10"/>
      <c r="L929" s="10"/>
      <c r="M929" s="10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6" x14ac:dyDescent="0.2">
      <c r="A930" s="5"/>
      <c r="B930" s="10"/>
      <c r="C930" s="10"/>
      <c r="D930" s="10"/>
      <c r="E930" s="5"/>
      <c r="F930" s="5"/>
      <c r="G930" s="5"/>
      <c r="H930" s="10"/>
      <c r="I930" s="10"/>
      <c r="J930" s="10"/>
      <c r="K930" s="10"/>
      <c r="L930" s="10"/>
      <c r="M930" s="10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6" x14ac:dyDescent="0.2">
      <c r="A931" s="5"/>
      <c r="B931" s="10"/>
      <c r="C931" s="10"/>
      <c r="D931" s="10"/>
      <c r="E931" s="5"/>
      <c r="F931" s="5"/>
      <c r="G931" s="5"/>
      <c r="H931" s="10"/>
      <c r="I931" s="10"/>
      <c r="J931" s="10"/>
      <c r="K931" s="10"/>
      <c r="L931" s="10"/>
      <c r="M931" s="10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6" x14ac:dyDescent="0.2">
      <c r="A932" s="5"/>
      <c r="B932" s="10"/>
      <c r="C932" s="10"/>
      <c r="D932" s="10"/>
      <c r="E932" s="5"/>
      <c r="F932" s="5"/>
      <c r="G932" s="5"/>
      <c r="H932" s="10"/>
      <c r="I932" s="10"/>
      <c r="J932" s="10"/>
      <c r="K932" s="10"/>
      <c r="L932" s="10"/>
      <c r="M932" s="10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6" x14ac:dyDescent="0.2">
      <c r="A933" s="5"/>
      <c r="B933" s="10"/>
      <c r="C933" s="10"/>
      <c r="D933" s="10"/>
      <c r="E933" s="5"/>
      <c r="F933" s="5"/>
      <c r="G933" s="5"/>
      <c r="H933" s="10"/>
      <c r="I933" s="10"/>
      <c r="J933" s="10"/>
      <c r="K933" s="10"/>
      <c r="L933" s="10"/>
      <c r="M933" s="10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6" x14ac:dyDescent="0.2">
      <c r="A934" s="5"/>
      <c r="B934" s="10"/>
      <c r="C934" s="10"/>
      <c r="D934" s="10"/>
      <c r="E934" s="5"/>
      <c r="F934" s="5"/>
      <c r="G934" s="5"/>
      <c r="H934" s="10"/>
      <c r="I934" s="10"/>
      <c r="J934" s="10"/>
      <c r="K934" s="10"/>
      <c r="L934" s="10"/>
      <c r="M934" s="10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6" x14ac:dyDescent="0.2">
      <c r="A935" s="5"/>
      <c r="B935" s="10"/>
      <c r="C935" s="10"/>
      <c r="D935" s="10"/>
      <c r="E935" s="5"/>
      <c r="F935" s="5"/>
      <c r="G935" s="5"/>
      <c r="H935" s="10"/>
      <c r="I935" s="10"/>
      <c r="J935" s="10"/>
      <c r="K935" s="10"/>
      <c r="L935" s="10"/>
      <c r="M935" s="10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6" x14ac:dyDescent="0.2">
      <c r="A936" s="5"/>
      <c r="B936" s="10"/>
      <c r="C936" s="10"/>
      <c r="D936" s="10"/>
      <c r="E936" s="5"/>
      <c r="F936" s="5"/>
      <c r="G936" s="5"/>
      <c r="H936" s="10"/>
      <c r="I936" s="10"/>
      <c r="J936" s="10"/>
      <c r="K936" s="10"/>
      <c r="L936" s="10"/>
      <c r="M936" s="10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6" x14ac:dyDescent="0.2">
      <c r="A937" s="5"/>
      <c r="B937" s="10"/>
      <c r="C937" s="10"/>
      <c r="D937" s="10"/>
      <c r="E937" s="5"/>
      <c r="F937" s="5"/>
      <c r="G937" s="5"/>
      <c r="H937" s="10"/>
      <c r="I937" s="10"/>
      <c r="J937" s="10"/>
      <c r="K937" s="10"/>
      <c r="L937" s="10"/>
      <c r="M937" s="10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6" x14ac:dyDescent="0.2">
      <c r="A938" s="5"/>
      <c r="B938" s="10"/>
      <c r="C938" s="10"/>
      <c r="D938" s="10"/>
      <c r="E938" s="5"/>
      <c r="F938" s="5"/>
      <c r="G938" s="5"/>
      <c r="H938" s="10"/>
      <c r="I938" s="10"/>
      <c r="J938" s="10"/>
      <c r="K938" s="10"/>
      <c r="L938" s="10"/>
      <c r="M938" s="10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6" x14ac:dyDescent="0.2">
      <c r="A939" s="5"/>
      <c r="B939" s="10"/>
      <c r="C939" s="10"/>
      <c r="D939" s="10"/>
      <c r="E939" s="5"/>
      <c r="F939" s="5"/>
      <c r="G939" s="5"/>
      <c r="H939" s="10"/>
      <c r="I939" s="10"/>
      <c r="J939" s="10"/>
      <c r="K939" s="10"/>
      <c r="L939" s="10"/>
      <c r="M939" s="10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6" x14ac:dyDescent="0.2">
      <c r="A940" s="5"/>
      <c r="B940" s="10"/>
      <c r="C940" s="10"/>
      <c r="D940" s="10"/>
      <c r="E940" s="5"/>
      <c r="F940" s="5"/>
      <c r="G940" s="5"/>
      <c r="H940" s="10"/>
      <c r="I940" s="10"/>
      <c r="J940" s="10"/>
      <c r="K940" s="10"/>
      <c r="L940" s="10"/>
      <c r="M940" s="10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6" x14ac:dyDescent="0.2">
      <c r="A941" s="5"/>
      <c r="B941" s="10"/>
      <c r="C941" s="10"/>
      <c r="D941" s="10"/>
      <c r="E941" s="5"/>
      <c r="F941" s="5"/>
      <c r="G941" s="5"/>
      <c r="H941" s="10"/>
      <c r="I941" s="10"/>
      <c r="J941" s="10"/>
      <c r="K941" s="10"/>
      <c r="L941" s="10"/>
      <c r="M941" s="10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6" x14ac:dyDescent="0.2">
      <c r="A942" s="5"/>
      <c r="B942" s="10"/>
      <c r="C942" s="10"/>
      <c r="D942" s="10"/>
      <c r="E942" s="5"/>
      <c r="F942" s="5"/>
      <c r="G942" s="5"/>
      <c r="H942" s="10"/>
      <c r="I942" s="10"/>
      <c r="J942" s="10"/>
      <c r="K942" s="10"/>
      <c r="L942" s="10"/>
      <c r="M942" s="10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6" x14ac:dyDescent="0.2">
      <c r="A943" s="5"/>
      <c r="B943" s="10"/>
      <c r="C943" s="10"/>
      <c r="D943" s="10"/>
      <c r="E943" s="5"/>
      <c r="F943" s="5"/>
      <c r="G943" s="5"/>
      <c r="H943" s="10"/>
      <c r="I943" s="10"/>
      <c r="J943" s="10"/>
      <c r="K943" s="10"/>
      <c r="L943" s="10"/>
      <c r="M943" s="10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6" x14ac:dyDescent="0.2">
      <c r="A944" s="5"/>
      <c r="B944" s="10"/>
      <c r="C944" s="10"/>
      <c r="D944" s="10"/>
      <c r="E944" s="5"/>
      <c r="F944" s="5"/>
      <c r="G944" s="5"/>
      <c r="H944" s="10"/>
      <c r="I944" s="10"/>
      <c r="J944" s="10"/>
      <c r="K944" s="10"/>
      <c r="L944" s="10"/>
      <c r="M944" s="10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6" x14ac:dyDescent="0.2">
      <c r="A945" s="5"/>
      <c r="B945" s="10"/>
      <c r="C945" s="10"/>
      <c r="D945" s="10"/>
      <c r="E945" s="5"/>
      <c r="F945" s="5"/>
      <c r="G945" s="5"/>
      <c r="H945" s="10"/>
      <c r="I945" s="10"/>
      <c r="J945" s="10"/>
      <c r="K945" s="10"/>
      <c r="L945" s="10"/>
      <c r="M945" s="10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6" x14ac:dyDescent="0.2">
      <c r="A946" s="5"/>
      <c r="B946" s="10"/>
      <c r="C946" s="10"/>
      <c r="D946" s="10"/>
      <c r="E946" s="5"/>
      <c r="F946" s="5"/>
      <c r="G946" s="5"/>
      <c r="H946" s="10"/>
      <c r="I946" s="10"/>
      <c r="J946" s="10"/>
      <c r="K946" s="10"/>
      <c r="L946" s="10"/>
      <c r="M946" s="10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6" x14ac:dyDescent="0.2">
      <c r="A947" s="5"/>
      <c r="B947" s="10"/>
      <c r="C947" s="10"/>
      <c r="D947" s="10"/>
      <c r="E947" s="5"/>
      <c r="F947" s="5"/>
      <c r="G947" s="5"/>
      <c r="H947" s="10"/>
      <c r="I947" s="10"/>
      <c r="J947" s="10"/>
      <c r="K947" s="10"/>
      <c r="L947" s="10"/>
      <c r="M947" s="10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6" x14ac:dyDescent="0.2">
      <c r="A948" s="5"/>
      <c r="B948" s="10"/>
      <c r="C948" s="10"/>
      <c r="D948" s="10"/>
      <c r="E948" s="5"/>
      <c r="F948" s="5"/>
      <c r="G948" s="5"/>
      <c r="H948" s="10"/>
      <c r="I948" s="10"/>
      <c r="J948" s="10"/>
      <c r="K948" s="10"/>
      <c r="L948" s="10"/>
      <c r="M948" s="10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6" x14ac:dyDescent="0.2">
      <c r="A949" s="5"/>
      <c r="B949" s="10"/>
      <c r="C949" s="10"/>
      <c r="D949" s="10"/>
      <c r="E949" s="5"/>
      <c r="F949" s="5"/>
      <c r="G949" s="5"/>
      <c r="H949" s="10"/>
      <c r="I949" s="10"/>
      <c r="J949" s="10"/>
      <c r="K949" s="10"/>
      <c r="L949" s="10"/>
      <c r="M949" s="10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6" x14ac:dyDescent="0.2">
      <c r="A950" s="5"/>
      <c r="B950" s="10"/>
      <c r="C950" s="10"/>
      <c r="D950" s="10"/>
      <c r="E950" s="5"/>
      <c r="F950" s="5"/>
      <c r="G950" s="5"/>
      <c r="H950" s="10"/>
      <c r="I950" s="10"/>
      <c r="J950" s="10"/>
      <c r="K950" s="10"/>
      <c r="L950" s="10"/>
      <c r="M950" s="10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6" x14ac:dyDescent="0.2">
      <c r="A951" s="5"/>
      <c r="B951" s="10"/>
      <c r="C951" s="10"/>
      <c r="D951" s="10"/>
      <c r="E951" s="5"/>
      <c r="F951" s="5"/>
      <c r="G951" s="5"/>
      <c r="H951" s="10"/>
      <c r="I951" s="10"/>
      <c r="J951" s="10"/>
      <c r="K951" s="10"/>
      <c r="L951" s="10"/>
      <c r="M951" s="10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6" x14ac:dyDescent="0.2">
      <c r="A952" s="5"/>
      <c r="B952" s="10"/>
      <c r="C952" s="10"/>
      <c r="D952" s="10"/>
      <c r="E952" s="5"/>
      <c r="F952" s="5"/>
      <c r="G952" s="5"/>
      <c r="H952" s="10"/>
      <c r="I952" s="10"/>
      <c r="J952" s="10"/>
      <c r="K952" s="10"/>
      <c r="L952" s="10"/>
      <c r="M952" s="10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6" x14ac:dyDescent="0.2">
      <c r="A953" s="5"/>
      <c r="B953" s="10"/>
      <c r="C953" s="10"/>
      <c r="D953" s="10"/>
      <c r="E953" s="5"/>
      <c r="F953" s="5"/>
      <c r="G953" s="5"/>
      <c r="H953" s="10"/>
      <c r="I953" s="10"/>
      <c r="J953" s="10"/>
      <c r="K953" s="10"/>
      <c r="L953" s="10"/>
      <c r="M953" s="10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6" x14ac:dyDescent="0.2">
      <c r="A954" s="5"/>
      <c r="B954" s="10"/>
      <c r="C954" s="10"/>
      <c r="D954" s="10"/>
      <c r="E954" s="5"/>
      <c r="F954" s="5"/>
      <c r="G954" s="5"/>
      <c r="H954" s="10"/>
      <c r="I954" s="10"/>
      <c r="J954" s="10"/>
      <c r="K954" s="10"/>
      <c r="L954" s="10"/>
      <c r="M954" s="10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6" x14ac:dyDescent="0.2">
      <c r="A955" s="5"/>
      <c r="B955" s="10"/>
      <c r="C955" s="10"/>
      <c r="D955" s="10"/>
      <c r="E955" s="5"/>
      <c r="F955" s="5"/>
      <c r="G955" s="5"/>
      <c r="H955" s="10"/>
      <c r="I955" s="10"/>
      <c r="J955" s="10"/>
      <c r="K955" s="10"/>
      <c r="L955" s="10"/>
      <c r="M955" s="10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6" x14ac:dyDescent="0.2">
      <c r="A956" s="5"/>
      <c r="B956" s="10"/>
      <c r="C956" s="10"/>
      <c r="D956" s="10"/>
      <c r="E956" s="5"/>
      <c r="F956" s="5"/>
      <c r="G956" s="5"/>
      <c r="H956" s="10"/>
      <c r="I956" s="10"/>
      <c r="J956" s="10"/>
      <c r="K956" s="10"/>
      <c r="L956" s="10"/>
      <c r="M956" s="10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6" x14ac:dyDescent="0.2">
      <c r="A957" s="5"/>
      <c r="B957" s="10"/>
      <c r="C957" s="10"/>
      <c r="D957" s="10"/>
      <c r="E957" s="5"/>
      <c r="F957" s="5"/>
      <c r="G957" s="5"/>
      <c r="H957" s="10"/>
      <c r="I957" s="10"/>
      <c r="J957" s="10"/>
      <c r="K957" s="10"/>
      <c r="L957" s="10"/>
      <c r="M957" s="10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6" x14ac:dyDescent="0.2">
      <c r="A958" s="5"/>
      <c r="B958" s="10"/>
      <c r="C958" s="10"/>
      <c r="D958" s="10"/>
      <c r="E958" s="5"/>
      <c r="F958" s="5"/>
      <c r="G958" s="5"/>
      <c r="H958" s="10"/>
      <c r="I958" s="10"/>
      <c r="J958" s="10"/>
      <c r="K958" s="10"/>
      <c r="L958" s="10"/>
      <c r="M958" s="10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6" x14ac:dyDescent="0.2">
      <c r="A959" s="5"/>
      <c r="B959" s="10"/>
      <c r="C959" s="10"/>
      <c r="D959" s="10"/>
      <c r="E959" s="5"/>
      <c r="F959" s="5"/>
      <c r="G959" s="5"/>
      <c r="H959" s="10"/>
      <c r="I959" s="10"/>
      <c r="J959" s="10"/>
      <c r="K959" s="10"/>
      <c r="L959" s="10"/>
      <c r="M959" s="10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6" x14ac:dyDescent="0.2">
      <c r="A960" s="5"/>
      <c r="B960" s="10"/>
      <c r="C960" s="10"/>
      <c r="D960" s="10"/>
      <c r="E960" s="5"/>
      <c r="F960" s="5"/>
      <c r="G960" s="5"/>
      <c r="H960" s="10"/>
      <c r="I960" s="10"/>
      <c r="J960" s="10"/>
      <c r="K960" s="10"/>
      <c r="L960" s="10"/>
      <c r="M960" s="10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6" x14ac:dyDescent="0.2">
      <c r="A961" s="5"/>
      <c r="B961" s="10"/>
      <c r="C961" s="10"/>
      <c r="D961" s="10"/>
      <c r="E961" s="5"/>
      <c r="F961" s="5"/>
      <c r="G961" s="5"/>
      <c r="H961" s="10"/>
      <c r="I961" s="10"/>
      <c r="J961" s="10"/>
      <c r="K961" s="10"/>
      <c r="L961" s="10"/>
      <c r="M961" s="10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6" x14ac:dyDescent="0.2">
      <c r="A962" s="5"/>
      <c r="B962" s="10"/>
      <c r="C962" s="10"/>
      <c r="D962" s="10"/>
      <c r="E962" s="5"/>
      <c r="F962" s="5"/>
      <c r="G962" s="5"/>
      <c r="H962" s="10"/>
      <c r="I962" s="10"/>
      <c r="J962" s="10"/>
      <c r="K962" s="10"/>
      <c r="L962" s="10"/>
      <c r="M962" s="10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6" x14ac:dyDescent="0.2">
      <c r="A963" s="5"/>
      <c r="B963" s="10"/>
      <c r="C963" s="10"/>
      <c r="D963" s="10"/>
      <c r="E963" s="5"/>
      <c r="F963" s="5"/>
      <c r="G963" s="5"/>
      <c r="H963" s="10"/>
      <c r="I963" s="10"/>
      <c r="J963" s="10"/>
      <c r="K963" s="10"/>
      <c r="L963" s="10"/>
      <c r="M963" s="10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6" x14ac:dyDescent="0.2">
      <c r="A964" s="5"/>
      <c r="B964" s="10"/>
      <c r="C964" s="10"/>
      <c r="D964" s="10"/>
      <c r="E964" s="5"/>
      <c r="F964" s="5"/>
      <c r="G964" s="5"/>
      <c r="H964" s="10"/>
      <c r="I964" s="10"/>
      <c r="J964" s="10"/>
      <c r="K964" s="10"/>
      <c r="L964" s="10"/>
      <c r="M964" s="10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6" x14ac:dyDescent="0.2">
      <c r="A965" s="5"/>
      <c r="B965" s="10"/>
      <c r="C965" s="10"/>
      <c r="D965" s="10"/>
      <c r="E965" s="5"/>
      <c r="F965" s="5"/>
      <c r="G965" s="5"/>
      <c r="H965" s="10"/>
      <c r="I965" s="10"/>
      <c r="J965" s="10"/>
      <c r="K965" s="10"/>
      <c r="L965" s="10"/>
      <c r="M965" s="10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6" x14ac:dyDescent="0.2">
      <c r="A966" s="5"/>
      <c r="B966" s="10"/>
      <c r="C966" s="10"/>
      <c r="D966" s="10"/>
      <c r="E966" s="5"/>
      <c r="F966" s="5"/>
      <c r="G966" s="5"/>
      <c r="H966" s="10"/>
      <c r="I966" s="10"/>
      <c r="J966" s="10"/>
      <c r="K966" s="10"/>
      <c r="L966" s="10"/>
      <c r="M966" s="10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6" x14ac:dyDescent="0.2">
      <c r="A967" s="5"/>
      <c r="B967" s="10"/>
      <c r="C967" s="10"/>
      <c r="D967" s="10"/>
      <c r="E967" s="5"/>
      <c r="F967" s="5"/>
      <c r="G967" s="5"/>
      <c r="H967" s="10"/>
      <c r="I967" s="10"/>
      <c r="J967" s="10"/>
      <c r="K967" s="10"/>
      <c r="L967" s="10"/>
      <c r="M967" s="10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6" x14ac:dyDescent="0.2">
      <c r="A968" s="5"/>
      <c r="B968" s="10"/>
      <c r="C968" s="10"/>
      <c r="D968" s="10"/>
      <c r="E968" s="5"/>
      <c r="F968" s="5"/>
      <c r="G968" s="5"/>
      <c r="H968" s="10"/>
      <c r="I968" s="10"/>
      <c r="J968" s="10"/>
      <c r="K968" s="10"/>
      <c r="L968" s="10"/>
      <c r="M968" s="10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6" x14ac:dyDescent="0.2">
      <c r="A969" s="5"/>
      <c r="B969" s="10"/>
      <c r="C969" s="10"/>
      <c r="D969" s="10"/>
      <c r="E969" s="5"/>
      <c r="F969" s="5"/>
      <c r="G969" s="5"/>
      <c r="H969" s="10"/>
      <c r="I969" s="10"/>
      <c r="J969" s="10"/>
      <c r="K969" s="10"/>
      <c r="L969" s="10"/>
      <c r="M969" s="10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6" x14ac:dyDescent="0.2">
      <c r="A970" s="5"/>
      <c r="B970" s="10"/>
      <c r="C970" s="10"/>
      <c r="D970" s="10"/>
      <c r="E970" s="5"/>
      <c r="F970" s="5"/>
      <c r="G970" s="5"/>
      <c r="H970" s="10"/>
      <c r="I970" s="10"/>
      <c r="J970" s="10"/>
      <c r="K970" s="10"/>
      <c r="L970" s="10"/>
      <c r="M970" s="10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6" x14ac:dyDescent="0.2">
      <c r="A971" s="5"/>
      <c r="B971" s="10"/>
      <c r="C971" s="10"/>
      <c r="D971" s="10"/>
      <c r="E971" s="5"/>
      <c r="F971" s="5"/>
      <c r="G971" s="5"/>
      <c r="H971" s="10"/>
      <c r="I971" s="10"/>
      <c r="J971" s="10"/>
      <c r="K971" s="10"/>
      <c r="L971" s="10"/>
      <c r="M971" s="10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6" x14ac:dyDescent="0.2">
      <c r="A972" s="5"/>
      <c r="B972" s="10"/>
      <c r="C972" s="10"/>
      <c r="D972" s="10"/>
      <c r="E972" s="5"/>
      <c r="F972" s="5"/>
      <c r="G972" s="5"/>
      <c r="H972" s="10"/>
      <c r="I972" s="10"/>
      <c r="J972" s="10"/>
      <c r="K972" s="10"/>
      <c r="L972" s="10"/>
      <c r="M972" s="10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6" x14ac:dyDescent="0.2">
      <c r="A973" s="5"/>
      <c r="B973" s="10"/>
      <c r="C973" s="10"/>
      <c r="D973" s="10"/>
      <c r="E973" s="5"/>
      <c r="F973" s="5"/>
      <c r="G973" s="5"/>
      <c r="H973" s="10"/>
      <c r="I973" s="10"/>
      <c r="J973" s="10"/>
      <c r="K973" s="10"/>
      <c r="L973" s="10"/>
      <c r="M973" s="10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6" x14ac:dyDescent="0.2">
      <c r="A974" s="5"/>
      <c r="B974" s="10"/>
      <c r="C974" s="10"/>
      <c r="D974" s="10"/>
      <c r="E974" s="5"/>
      <c r="F974" s="5"/>
      <c r="G974" s="5"/>
      <c r="H974" s="10"/>
      <c r="I974" s="10"/>
      <c r="J974" s="10"/>
      <c r="K974" s="10"/>
      <c r="L974" s="10"/>
      <c r="M974" s="10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6" x14ac:dyDescent="0.2">
      <c r="A975" s="5"/>
      <c r="B975" s="10"/>
      <c r="C975" s="10"/>
      <c r="D975" s="10"/>
      <c r="E975" s="5"/>
      <c r="F975" s="5"/>
      <c r="G975" s="5"/>
      <c r="H975" s="10"/>
      <c r="I975" s="10"/>
      <c r="J975" s="10"/>
      <c r="K975" s="10"/>
      <c r="L975" s="10"/>
      <c r="M975" s="10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6" x14ac:dyDescent="0.2">
      <c r="A976" s="5"/>
      <c r="B976" s="10"/>
      <c r="C976" s="10"/>
      <c r="D976" s="10"/>
      <c r="E976" s="5"/>
      <c r="F976" s="5"/>
      <c r="G976" s="5"/>
      <c r="H976" s="10"/>
      <c r="I976" s="10"/>
      <c r="J976" s="10"/>
      <c r="K976" s="10"/>
      <c r="L976" s="10"/>
      <c r="M976" s="10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6" x14ac:dyDescent="0.2">
      <c r="A977" s="5"/>
      <c r="B977" s="10"/>
      <c r="C977" s="10"/>
      <c r="D977" s="10"/>
      <c r="E977" s="5"/>
      <c r="F977" s="5"/>
      <c r="G977" s="5"/>
      <c r="H977" s="10"/>
      <c r="I977" s="10"/>
      <c r="J977" s="10"/>
      <c r="K977" s="10"/>
      <c r="L977" s="10"/>
      <c r="M977" s="10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6" x14ac:dyDescent="0.2">
      <c r="A978" s="5"/>
      <c r="B978" s="10"/>
      <c r="C978" s="10"/>
      <c r="D978" s="10"/>
      <c r="E978" s="5"/>
      <c r="F978" s="5"/>
      <c r="G978" s="5"/>
      <c r="H978" s="10"/>
      <c r="I978" s="10"/>
      <c r="J978" s="10"/>
      <c r="K978" s="10"/>
      <c r="L978" s="10"/>
      <c r="M978" s="10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6" x14ac:dyDescent="0.2">
      <c r="A979" s="5"/>
      <c r="B979" s="10"/>
      <c r="C979" s="10"/>
      <c r="D979" s="10"/>
      <c r="E979" s="5"/>
      <c r="F979" s="5"/>
      <c r="G979" s="5"/>
      <c r="H979" s="10"/>
      <c r="I979" s="10"/>
      <c r="J979" s="10"/>
      <c r="K979" s="10"/>
      <c r="L979" s="10"/>
      <c r="M979" s="10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6" x14ac:dyDescent="0.2">
      <c r="A980" s="5"/>
      <c r="B980" s="10"/>
      <c r="C980" s="10"/>
      <c r="D980" s="10"/>
      <c r="E980" s="5"/>
      <c r="F980" s="5"/>
      <c r="G980" s="5"/>
      <c r="H980" s="10"/>
      <c r="I980" s="10"/>
      <c r="J980" s="10"/>
      <c r="K980" s="10"/>
      <c r="L980" s="10"/>
      <c r="M980" s="10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6" x14ac:dyDescent="0.2">
      <c r="A981" s="5"/>
      <c r="B981" s="10"/>
      <c r="C981" s="10"/>
      <c r="D981" s="10"/>
      <c r="E981" s="5"/>
      <c r="F981" s="5"/>
      <c r="G981" s="5"/>
      <c r="H981" s="10"/>
      <c r="I981" s="10"/>
      <c r="J981" s="10"/>
      <c r="K981" s="10"/>
      <c r="L981" s="10"/>
      <c r="M981" s="10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6" x14ac:dyDescent="0.2">
      <c r="A982" s="5"/>
      <c r="B982" s="10"/>
      <c r="C982" s="10"/>
      <c r="D982" s="10"/>
      <c r="E982" s="5"/>
      <c r="F982" s="5"/>
      <c r="G982" s="5"/>
      <c r="H982" s="10"/>
      <c r="I982" s="10"/>
      <c r="J982" s="10"/>
      <c r="K982" s="10"/>
      <c r="L982" s="10"/>
      <c r="M982" s="10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6" x14ac:dyDescent="0.2">
      <c r="A983" s="5"/>
      <c r="B983" s="10"/>
      <c r="C983" s="10"/>
      <c r="D983" s="10"/>
      <c r="E983" s="5"/>
      <c r="F983" s="5"/>
      <c r="G983" s="5"/>
      <c r="H983" s="10"/>
      <c r="I983" s="10"/>
      <c r="J983" s="10"/>
      <c r="K983" s="10"/>
      <c r="L983" s="10"/>
      <c r="M983" s="10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6" x14ac:dyDescent="0.2">
      <c r="A984" s="5"/>
      <c r="B984" s="10"/>
      <c r="C984" s="10"/>
      <c r="D984" s="10"/>
      <c r="E984" s="5"/>
      <c r="F984" s="5"/>
      <c r="G984" s="5"/>
      <c r="H984" s="10"/>
      <c r="I984" s="10"/>
      <c r="J984" s="10"/>
      <c r="K984" s="10"/>
      <c r="L984" s="10"/>
      <c r="M984" s="10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6" x14ac:dyDescent="0.2">
      <c r="A985" s="5"/>
      <c r="B985" s="10"/>
      <c r="C985" s="10"/>
      <c r="D985" s="10"/>
      <c r="E985" s="5"/>
      <c r="F985" s="5"/>
      <c r="G985" s="5"/>
      <c r="H985" s="10"/>
      <c r="I985" s="10"/>
      <c r="J985" s="10"/>
      <c r="K985" s="10"/>
      <c r="L985" s="10"/>
      <c r="M985" s="10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6" x14ac:dyDescent="0.2">
      <c r="A986" s="5"/>
      <c r="B986" s="10"/>
      <c r="C986" s="10"/>
      <c r="D986" s="10"/>
      <c r="E986" s="5"/>
      <c r="F986" s="5"/>
      <c r="G986" s="5"/>
      <c r="H986" s="10"/>
      <c r="I986" s="10"/>
      <c r="J986" s="10"/>
      <c r="K986" s="10"/>
      <c r="L986" s="10"/>
      <c r="M986" s="10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6" x14ac:dyDescent="0.2">
      <c r="A987" s="5"/>
      <c r="B987" s="10"/>
      <c r="C987" s="10"/>
      <c r="D987" s="10"/>
      <c r="E987" s="5"/>
      <c r="F987" s="5"/>
      <c r="G987" s="5"/>
      <c r="H987" s="10"/>
      <c r="I987" s="10"/>
      <c r="J987" s="10"/>
      <c r="K987" s="10"/>
      <c r="L987" s="10"/>
      <c r="M987" s="10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6" x14ac:dyDescent="0.2">
      <c r="A988" s="5"/>
      <c r="B988" s="10"/>
      <c r="C988" s="10"/>
      <c r="D988" s="10"/>
      <c r="E988" s="5"/>
      <c r="F988" s="5"/>
      <c r="G988" s="5"/>
      <c r="H988" s="10"/>
      <c r="I988" s="10"/>
      <c r="J988" s="10"/>
      <c r="K988" s="10"/>
      <c r="L988" s="10"/>
      <c r="M988" s="10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6" x14ac:dyDescent="0.2">
      <c r="A989" s="5"/>
      <c r="B989" s="10"/>
      <c r="C989" s="10"/>
      <c r="D989" s="10"/>
      <c r="E989" s="5"/>
      <c r="F989" s="5"/>
      <c r="G989" s="5"/>
      <c r="H989" s="10"/>
      <c r="I989" s="10"/>
      <c r="J989" s="10"/>
      <c r="K989" s="10"/>
      <c r="L989" s="10"/>
      <c r="M989" s="10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6" x14ac:dyDescent="0.2">
      <c r="A990" s="5"/>
      <c r="B990" s="10"/>
      <c r="C990" s="10"/>
      <c r="D990" s="10"/>
      <c r="E990" s="5"/>
      <c r="F990" s="5"/>
      <c r="G990" s="5"/>
      <c r="H990" s="10"/>
      <c r="I990" s="10"/>
      <c r="J990" s="10"/>
      <c r="K990" s="10"/>
      <c r="L990" s="10"/>
      <c r="M990" s="10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6" x14ac:dyDescent="0.2">
      <c r="A991" s="5"/>
      <c r="B991" s="10"/>
      <c r="C991" s="10"/>
      <c r="D991" s="10"/>
      <c r="E991" s="5"/>
      <c r="F991" s="5"/>
      <c r="G991" s="5"/>
      <c r="H991" s="10"/>
      <c r="I991" s="10"/>
      <c r="J991" s="10"/>
      <c r="K991" s="10"/>
      <c r="L991" s="10"/>
      <c r="M991" s="10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6" x14ac:dyDescent="0.2">
      <c r="A992" s="5"/>
      <c r="B992" s="10"/>
      <c r="C992" s="10"/>
      <c r="D992" s="10"/>
      <c r="E992" s="5"/>
      <c r="F992" s="5"/>
      <c r="G992" s="5"/>
      <c r="H992" s="10"/>
      <c r="I992" s="10"/>
      <c r="J992" s="10"/>
      <c r="K992" s="10"/>
      <c r="L992" s="10"/>
      <c r="M992" s="10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6" x14ac:dyDescent="0.2">
      <c r="A993" s="5"/>
      <c r="B993" s="10"/>
      <c r="C993" s="10"/>
      <c r="D993" s="10"/>
      <c r="E993" s="5"/>
      <c r="F993" s="5"/>
      <c r="G993" s="5"/>
      <c r="H993" s="10"/>
      <c r="I993" s="10"/>
      <c r="J993" s="10"/>
      <c r="K993" s="10"/>
      <c r="L993" s="10"/>
      <c r="M993" s="10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6" x14ac:dyDescent="0.2">
      <c r="A994" s="5"/>
      <c r="B994" s="10"/>
      <c r="C994" s="10"/>
      <c r="D994" s="10"/>
      <c r="E994" s="5"/>
      <c r="F994" s="5"/>
      <c r="G994" s="5"/>
      <c r="H994" s="10"/>
      <c r="I994" s="10"/>
      <c r="J994" s="10"/>
      <c r="K994" s="10"/>
      <c r="L994" s="10"/>
      <c r="M994" s="10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6" x14ac:dyDescent="0.2">
      <c r="A995" s="5"/>
      <c r="B995" s="10"/>
      <c r="C995" s="10"/>
      <c r="D995" s="10"/>
      <c r="E995" s="5"/>
      <c r="F995" s="5"/>
      <c r="G995" s="5"/>
      <c r="H995" s="10"/>
      <c r="I995" s="10"/>
      <c r="J995" s="10"/>
      <c r="K995" s="10"/>
      <c r="L995" s="10"/>
      <c r="M995" s="10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6" x14ac:dyDescent="0.2">
      <c r="A996" s="5"/>
      <c r="B996" s="10"/>
      <c r="C996" s="10"/>
      <c r="D996" s="10"/>
      <c r="E996" s="5"/>
      <c r="F996" s="5"/>
      <c r="G996" s="5"/>
      <c r="H996" s="10"/>
      <c r="I996" s="10"/>
      <c r="J996" s="10"/>
      <c r="K996" s="10"/>
      <c r="L996" s="10"/>
      <c r="M996" s="10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6" x14ac:dyDescent="0.2">
      <c r="A997" s="5"/>
      <c r="B997" s="10"/>
      <c r="C997" s="10"/>
      <c r="D997" s="10"/>
      <c r="E997" s="5"/>
      <c r="F997" s="5"/>
      <c r="G997" s="5"/>
      <c r="H997" s="10"/>
      <c r="I997" s="10"/>
      <c r="J997" s="10"/>
      <c r="K997" s="10"/>
      <c r="L997" s="10"/>
      <c r="M997" s="10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6" x14ac:dyDescent="0.2">
      <c r="A998" s="5"/>
      <c r="B998" s="10"/>
      <c r="C998" s="10"/>
      <c r="D998" s="10"/>
      <c r="E998" s="5"/>
      <c r="F998" s="5"/>
      <c r="G998" s="5"/>
      <c r="H998" s="10"/>
      <c r="I998" s="10"/>
      <c r="J998" s="10"/>
      <c r="K998" s="10"/>
      <c r="L998" s="10"/>
      <c r="M998" s="10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6" x14ac:dyDescent="0.2">
      <c r="A999" s="5"/>
      <c r="B999" s="10"/>
      <c r="C999" s="10"/>
      <c r="D999" s="10"/>
      <c r="E999" s="5"/>
      <c r="F999" s="5"/>
      <c r="G999" s="5"/>
      <c r="H999" s="10"/>
      <c r="I999" s="10"/>
      <c r="J999" s="10"/>
      <c r="K999" s="10"/>
      <c r="L999" s="10"/>
      <c r="M999" s="10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6" x14ac:dyDescent="0.2">
      <c r="A1000" s="5"/>
      <c r="B1000" s="10"/>
      <c r="C1000" s="10"/>
      <c r="D1000" s="10"/>
      <c r="E1000" s="5"/>
      <c r="F1000" s="5"/>
      <c r="G1000" s="5"/>
      <c r="H1000" s="10"/>
      <c r="I1000" s="10"/>
      <c r="J1000" s="10"/>
      <c r="K1000" s="10"/>
      <c r="L1000" s="10"/>
      <c r="M1000" s="10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1000"/>
  <sheetViews>
    <sheetView topLeftCell="F1" workbookViewId="0"/>
  </sheetViews>
  <sheetFormatPr baseColWidth="10" defaultColWidth="11.1640625" defaultRowHeight="15" customHeight="1" x14ac:dyDescent="0.2"/>
  <sheetData>
    <row r="1" spans="1:26" x14ac:dyDescent="0.2">
      <c r="A1" s="58" t="s">
        <v>194</v>
      </c>
      <c r="B1" s="58" t="s">
        <v>195</v>
      </c>
      <c r="C1" s="58" t="s">
        <v>196</v>
      </c>
      <c r="D1" s="58" t="s">
        <v>197</v>
      </c>
      <c r="E1" s="59" t="s">
        <v>6</v>
      </c>
      <c r="F1" s="58" t="s">
        <v>198</v>
      </c>
      <c r="G1" s="58" t="s">
        <v>199</v>
      </c>
      <c r="H1" s="58" t="s">
        <v>200</v>
      </c>
      <c r="I1" s="58" t="s">
        <v>201</v>
      </c>
      <c r="J1" s="58" t="s">
        <v>202</v>
      </c>
      <c r="K1" s="58" t="s">
        <v>203</v>
      </c>
      <c r="L1" s="58" t="s">
        <v>204</v>
      </c>
      <c r="M1" s="5"/>
      <c r="N1" s="45" t="s">
        <v>194</v>
      </c>
      <c r="O1" s="45" t="s">
        <v>195</v>
      </c>
      <c r="P1" s="45" t="s">
        <v>196</v>
      </c>
      <c r="Q1" s="45" t="s">
        <v>197</v>
      </c>
      <c r="R1" s="60" t="s">
        <v>205</v>
      </c>
      <c r="S1" s="60" t="s">
        <v>198</v>
      </c>
      <c r="T1" s="45" t="s">
        <v>206</v>
      </c>
      <c r="U1" s="60" t="s">
        <v>207</v>
      </c>
      <c r="V1" s="60" t="s">
        <v>151</v>
      </c>
      <c r="W1" s="60" t="s">
        <v>208</v>
      </c>
      <c r="X1" s="60" t="s">
        <v>209</v>
      </c>
      <c r="Y1" s="60" t="s">
        <v>210</v>
      </c>
      <c r="Z1" s="5"/>
    </row>
    <row r="2" spans="1:26" x14ac:dyDescent="0.2">
      <c r="A2" s="5" t="s">
        <v>41</v>
      </c>
      <c r="B2" s="61">
        <v>101</v>
      </c>
      <c r="C2" s="61">
        <v>1</v>
      </c>
      <c r="D2" s="61">
        <v>1</v>
      </c>
      <c r="E2" s="62" t="s">
        <v>99</v>
      </c>
      <c r="F2" s="63" t="s">
        <v>211</v>
      </c>
      <c r="G2" s="61">
        <v>17.399999999999999</v>
      </c>
      <c r="H2" s="61">
        <v>12.58</v>
      </c>
      <c r="I2" s="61">
        <v>27.98</v>
      </c>
      <c r="J2" s="61">
        <f t="shared" ref="J2:J256" si="0">G2+((25-I2)*0.13)</f>
        <v>17.012599999999999</v>
      </c>
      <c r="K2" s="61">
        <f t="shared" ref="K2:K256" si="1">H2*(100-J2)/(100-13)</f>
        <v>11.999787264367818</v>
      </c>
      <c r="L2" s="61">
        <f t="shared" ref="L2:L81" si="2">K2*43560/25.5/5/60</f>
        <v>68.32820042298853</v>
      </c>
      <c r="M2" s="5"/>
      <c r="N2" s="5" t="s">
        <v>41</v>
      </c>
      <c r="O2" s="61">
        <v>101</v>
      </c>
      <c r="P2" s="61">
        <v>1</v>
      </c>
      <c r="Q2" s="61">
        <v>1</v>
      </c>
      <c r="R2" s="62" t="s">
        <v>99</v>
      </c>
      <c r="S2" s="63" t="s">
        <v>211</v>
      </c>
      <c r="T2" s="61">
        <v>0.909090909</v>
      </c>
      <c r="U2" s="61">
        <v>100</v>
      </c>
      <c r="V2" s="61">
        <v>0</v>
      </c>
      <c r="W2" s="61">
        <v>0</v>
      </c>
      <c r="X2" s="61">
        <v>0</v>
      </c>
      <c r="Y2" s="61">
        <v>1.4200000000000002</v>
      </c>
      <c r="Z2" s="5"/>
    </row>
    <row r="3" spans="1:26" x14ac:dyDescent="0.2">
      <c r="A3" s="5" t="s">
        <v>41</v>
      </c>
      <c r="B3" s="61">
        <v>102</v>
      </c>
      <c r="C3" s="61">
        <v>1</v>
      </c>
      <c r="D3" s="61">
        <v>2</v>
      </c>
      <c r="E3" s="62" t="s">
        <v>212</v>
      </c>
      <c r="F3" s="62" t="s">
        <v>45</v>
      </c>
      <c r="G3" s="61">
        <v>17.64</v>
      </c>
      <c r="H3" s="61">
        <v>12.99</v>
      </c>
      <c r="I3" s="61">
        <v>27.98</v>
      </c>
      <c r="J3" s="61">
        <f t="shared" si="0"/>
        <v>17.252600000000001</v>
      </c>
      <c r="K3" s="61">
        <f t="shared" si="1"/>
        <v>12.355042827586205</v>
      </c>
      <c r="L3" s="61">
        <f t="shared" si="2"/>
        <v>70.351067394726158</v>
      </c>
      <c r="M3" s="5"/>
      <c r="N3" s="5" t="s">
        <v>41</v>
      </c>
      <c r="O3" s="61">
        <v>102</v>
      </c>
      <c r="P3" s="61">
        <v>1</v>
      </c>
      <c r="Q3" s="61">
        <v>2</v>
      </c>
      <c r="R3" s="62" t="s">
        <v>212</v>
      </c>
      <c r="S3" s="62" t="s">
        <v>45</v>
      </c>
      <c r="T3" s="61">
        <v>0</v>
      </c>
      <c r="U3" s="61">
        <v>100</v>
      </c>
      <c r="V3" s="61">
        <v>0</v>
      </c>
      <c r="W3" s="61">
        <v>0</v>
      </c>
      <c r="X3" s="61">
        <v>0</v>
      </c>
      <c r="Y3" s="61">
        <v>1.3</v>
      </c>
      <c r="Z3" s="5"/>
    </row>
    <row r="4" spans="1:26" x14ac:dyDescent="0.2">
      <c r="A4" s="5" t="s">
        <v>41</v>
      </c>
      <c r="B4" s="61">
        <v>103</v>
      </c>
      <c r="C4" s="61">
        <v>1</v>
      </c>
      <c r="D4" s="61">
        <v>3</v>
      </c>
      <c r="E4" s="62" t="s">
        <v>162</v>
      </c>
      <c r="F4" s="62" t="s">
        <v>45</v>
      </c>
      <c r="G4" s="61">
        <v>17.38</v>
      </c>
      <c r="H4" s="61">
        <v>13.79</v>
      </c>
      <c r="I4" s="61">
        <v>27.9</v>
      </c>
      <c r="J4" s="61">
        <f t="shared" si="0"/>
        <v>17.003</v>
      </c>
      <c r="K4" s="61">
        <f t="shared" si="1"/>
        <v>13.155501494252874</v>
      </c>
      <c r="L4" s="61">
        <f t="shared" si="2"/>
        <v>74.908973214334011</v>
      </c>
      <c r="M4" s="5"/>
      <c r="N4" s="5" t="s">
        <v>41</v>
      </c>
      <c r="O4" s="61">
        <v>103</v>
      </c>
      <c r="P4" s="61">
        <v>1</v>
      </c>
      <c r="Q4" s="61">
        <v>3</v>
      </c>
      <c r="R4" s="62" t="s">
        <v>162</v>
      </c>
      <c r="S4" s="62" t="s">
        <v>45</v>
      </c>
      <c r="T4" s="61">
        <v>0</v>
      </c>
      <c r="U4" s="61">
        <v>90.476190476190482</v>
      </c>
      <c r="V4" s="61">
        <v>0</v>
      </c>
      <c r="W4" s="61">
        <v>0</v>
      </c>
      <c r="X4" s="61">
        <v>0</v>
      </c>
      <c r="Y4" s="61">
        <v>1.7</v>
      </c>
      <c r="Z4" s="5"/>
    </row>
    <row r="5" spans="1:26" x14ac:dyDescent="0.2">
      <c r="A5" s="5" t="s">
        <v>41</v>
      </c>
      <c r="B5" s="61">
        <v>104</v>
      </c>
      <c r="C5" s="61">
        <v>1</v>
      </c>
      <c r="D5" s="61">
        <v>4</v>
      </c>
      <c r="E5" s="62" t="s">
        <v>137</v>
      </c>
      <c r="F5" s="62" t="s">
        <v>45</v>
      </c>
      <c r="G5" s="61">
        <v>17.239999999999998</v>
      </c>
      <c r="H5" s="61">
        <v>14.05</v>
      </c>
      <c r="I5" s="61">
        <v>27.86</v>
      </c>
      <c r="J5" s="61">
        <f t="shared" si="0"/>
        <v>16.868199999999998</v>
      </c>
      <c r="K5" s="61">
        <f t="shared" si="1"/>
        <v>13.425307931034483</v>
      </c>
      <c r="L5" s="61">
        <f t="shared" si="2"/>
        <v>76.445282807302235</v>
      </c>
      <c r="M5" s="5"/>
      <c r="N5" s="5" t="s">
        <v>41</v>
      </c>
      <c r="O5" s="61">
        <v>104</v>
      </c>
      <c r="P5" s="61">
        <v>1</v>
      </c>
      <c r="Q5" s="61">
        <v>4</v>
      </c>
      <c r="R5" s="62" t="s">
        <v>137</v>
      </c>
      <c r="S5" s="62" t="s">
        <v>45</v>
      </c>
      <c r="T5" s="61">
        <v>0</v>
      </c>
      <c r="U5" s="61">
        <v>100</v>
      </c>
      <c r="V5" s="61">
        <v>0</v>
      </c>
      <c r="W5" s="61">
        <v>0</v>
      </c>
      <c r="X5" s="61">
        <v>0</v>
      </c>
      <c r="Y5" s="61">
        <v>2.2999999999999998</v>
      </c>
      <c r="Z5" s="5"/>
    </row>
    <row r="6" spans="1:26" x14ac:dyDescent="0.2">
      <c r="A6" s="5" t="s">
        <v>41</v>
      </c>
      <c r="B6" s="61">
        <v>105</v>
      </c>
      <c r="C6" s="61">
        <v>1</v>
      </c>
      <c r="D6" s="61">
        <v>5</v>
      </c>
      <c r="E6" s="62" t="s">
        <v>129</v>
      </c>
      <c r="F6" s="62" t="s">
        <v>45</v>
      </c>
      <c r="G6" s="61">
        <v>16.3</v>
      </c>
      <c r="H6" s="61">
        <v>13.02</v>
      </c>
      <c r="I6" s="61">
        <v>27.78</v>
      </c>
      <c r="J6" s="61">
        <f t="shared" si="0"/>
        <v>15.938600000000001</v>
      </c>
      <c r="K6" s="61">
        <f t="shared" si="1"/>
        <v>12.580223310344826</v>
      </c>
      <c r="L6" s="61">
        <f t="shared" si="2"/>
        <v>71.633271555375259</v>
      </c>
      <c r="M6" s="5"/>
      <c r="N6" s="5" t="s">
        <v>41</v>
      </c>
      <c r="O6" s="61">
        <v>105</v>
      </c>
      <c r="P6" s="61">
        <v>1</v>
      </c>
      <c r="Q6" s="61">
        <v>5</v>
      </c>
      <c r="R6" s="62" t="s">
        <v>129</v>
      </c>
      <c r="S6" s="62" t="s">
        <v>45</v>
      </c>
      <c r="T6" s="61">
        <v>0</v>
      </c>
      <c r="U6" s="61">
        <v>100</v>
      </c>
      <c r="V6" s="61">
        <v>0</v>
      </c>
      <c r="W6" s="61">
        <v>0</v>
      </c>
      <c r="X6" s="61">
        <v>0</v>
      </c>
      <c r="Y6" s="61">
        <v>1.6</v>
      </c>
      <c r="Z6" s="5"/>
    </row>
    <row r="7" spans="1:26" x14ac:dyDescent="0.2">
      <c r="A7" s="5" t="s">
        <v>41</v>
      </c>
      <c r="B7" s="61">
        <v>106</v>
      </c>
      <c r="C7" s="61">
        <v>1</v>
      </c>
      <c r="D7" s="61">
        <v>6</v>
      </c>
      <c r="E7" s="62" t="s">
        <v>213</v>
      </c>
      <c r="F7" s="62" t="s">
        <v>45</v>
      </c>
      <c r="G7" s="61">
        <v>16.600000000000001</v>
      </c>
      <c r="H7" s="61">
        <v>14.07</v>
      </c>
      <c r="I7" s="61">
        <v>27.73</v>
      </c>
      <c r="J7" s="61">
        <f t="shared" si="0"/>
        <v>16.245100000000001</v>
      </c>
      <c r="K7" s="61">
        <f t="shared" si="1"/>
        <v>13.545188999999999</v>
      </c>
      <c r="L7" s="61">
        <f t="shared" si="2"/>
        <v>77.127899717647054</v>
      </c>
      <c r="M7" s="5"/>
      <c r="N7" s="5" t="s">
        <v>41</v>
      </c>
      <c r="O7" s="61">
        <v>106</v>
      </c>
      <c r="P7" s="61">
        <v>1</v>
      </c>
      <c r="Q7" s="61">
        <v>6</v>
      </c>
      <c r="R7" s="62" t="s">
        <v>213</v>
      </c>
      <c r="S7" s="62" t="s">
        <v>45</v>
      </c>
      <c r="T7" s="61">
        <v>0</v>
      </c>
      <c r="U7" s="61">
        <v>100</v>
      </c>
      <c r="V7" s="61">
        <v>0</v>
      </c>
      <c r="W7" s="61">
        <v>0</v>
      </c>
      <c r="X7" s="61">
        <v>0</v>
      </c>
      <c r="Y7" s="61">
        <v>1.1000000000000001</v>
      </c>
      <c r="Z7" s="5"/>
    </row>
    <row r="8" spans="1:26" x14ac:dyDescent="0.2">
      <c r="A8" s="5" t="s">
        <v>41</v>
      </c>
      <c r="B8" s="61">
        <v>107</v>
      </c>
      <c r="C8" s="61">
        <v>1</v>
      </c>
      <c r="D8" s="61">
        <v>7</v>
      </c>
      <c r="E8" s="62" t="s">
        <v>109</v>
      </c>
      <c r="F8" s="62" t="s">
        <v>45</v>
      </c>
      <c r="G8" s="61">
        <v>16.41</v>
      </c>
      <c r="H8" s="61">
        <v>14.55</v>
      </c>
      <c r="I8" s="61">
        <v>27.72</v>
      </c>
      <c r="J8" s="61">
        <f t="shared" si="0"/>
        <v>16.0564</v>
      </c>
      <c r="K8" s="61">
        <f t="shared" si="1"/>
        <v>14.038843448275863</v>
      </c>
      <c r="L8" s="61">
        <f t="shared" si="2"/>
        <v>79.938826223123726</v>
      </c>
      <c r="M8" s="5"/>
      <c r="N8" s="5" t="s">
        <v>41</v>
      </c>
      <c r="O8" s="61">
        <v>107</v>
      </c>
      <c r="P8" s="61">
        <v>1</v>
      </c>
      <c r="Q8" s="61">
        <v>7</v>
      </c>
      <c r="R8" s="62" t="s">
        <v>109</v>
      </c>
      <c r="S8" s="62" t="s">
        <v>45</v>
      </c>
      <c r="T8" s="61">
        <v>0</v>
      </c>
      <c r="U8" s="61">
        <v>100</v>
      </c>
      <c r="V8" s="61">
        <v>0</v>
      </c>
      <c r="W8" s="61">
        <v>0</v>
      </c>
      <c r="X8" s="61">
        <v>0</v>
      </c>
      <c r="Y8" s="61">
        <v>2</v>
      </c>
      <c r="Z8" s="5"/>
    </row>
    <row r="9" spans="1:26" x14ac:dyDescent="0.2">
      <c r="A9" s="5" t="s">
        <v>41</v>
      </c>
      <c r="B9" s="61">
        <v>108</v>
      </c>
      <c r="C9" s="61">
        <v>1</v>
      </c>
      <c r="D9" s="61">
        <v>8</v>
      </c>
      <c r="E9" s="62" t="s">
        <v>189</v>
      </c>
      <c r="F9" s="62" t="s">
        <v>45</v>
      </c>
      <c r="G9" s="61">
        <v>16.46</v>
      </c>
      <c r="H9" s="61">
        <v>14.71</v>
      </c>
      <c r="I9" s="61">
        <v>27.67</v>
      </c>
      <c r="J9" s="61">
        <f t="shared" si="0"/>
        <v>16.1129</v>
      </c>
      <c r="K9" s="61">
        <f t="shared" si="1"/>
        <v>14.183669436781612</v>
      </c>
      <c r="L9" s="61">
        <f t="shared" si="2"/>
        <v>80.763482440027062</v>
      </c>
      <c r="M9" s="5"/>
      <c r="N9" s="5" t="s">
        <v>41</v>
      </c>
      <c r="O9" s="61">
        <v>108</v>
      </c>
      <c r="P9" s="61">
        <v>1</v>
      </c>
      <c r="Q9" s="61">
        <v>8</v>
      </c>
      <c r="R9" s="62" t="s">
        <v>189</v>
      </c>
      <c r="S9" s="62" t="s">
        <v>45</v>
      </c>
      <c r="T9" s="61">
        <v>0</v>
      </c>
      <c r="U9" s="61">
        <v>100</v>
      </c>
      <c r="V9" s="61">
        <v>0</v>
      </c>
      <c r="W9" s="61">
        <v>0</v>
      </c>
      <c r="X9" s="61">
        <v>0</v>
      </c>
      <c r="Y9" s="61">
        <v>1.4</v>
      </c>
      <c r="Z9" s="5"/>
    </row>
    <row r="10" spans="1:26" x14ac:dyDescent="0.2">
      <c r="A10" s="5" t="s">
        <v>41</v>
      </c>
      <c r="B10" s="61">
        <v>109</v>
      </c>
      <c r="C10" s="61">
        <v>1</v>
      </c>
      <c r="D10" s="61">
        <v>9</v>
      </c>
      <c r="E10" s="62" t="s">
        <v>131</v>
      </c>
      <c r="F10" s="62" t="s">
        <v>45</v>
      </c>
      <c r="G10" s="61">
        <v>16.39</v>
      </c>
      <c r="H10" s="61">
        <v>13.9</v>
      </c>
      <c r="I10" s="61">
        <v>27.75</v>
      </c>
      <c r="J10" s="61">
        <f t="shared" si="0"/>
        <v>16.032499999999999</v>
      </c>
      <c r="K10" s="61">
        <f t="shared" si="1"/>
        <v>13.415497126436781</v>
      </c>
      <c r="L10" s="61">
        <f t="shared" si="2"/>
        <v>76.389418931710608</v>
      </c>
      <c r="M10" s="5"/>
      <c r="N10" s="5" t="s">
        <v>41</v>
      </c>
      <c r="O10" s="61">
        <v>109</v>
      </c>
      <c r="P10" s="61">
        <v>1</v>
      </c>
      <c r="Q10" s="61">
        <v>9</v>
      </c>
      <c r="R10" s="62" t="s">
        <v>131</v>
      </c>
      <c r="S10" s="62" t="s">
        <v>45</v>
      </c>
      <c r="T10" s="61">
        <v>0</v>
      </c>
      <c r="U10" s="61">
        <v>100</v>
      </c>
      <c r="V10" s="61">
        <v>0</v>
      </c>
      <c r="W10" s="61">
        <v>0</v>
      </c>
      <c r="X10" s="61">
        <v>0</v>
      </c>
      <c r="Y10" s="61">
        <v>1.5</v>
      </c>
      <c r="Z10" s="5"/>
    </row>
    <row r="11" spans="1:26" x14ac:dyDescent="0.2">
      <c r="A11" s="5" t="s">
        <v>41</v>
      </c>
      <c r="B11" s="61">
        <v>110</v>
      </c>
      <c r="C11" s="61">
        <v>1</v>
      </c>
      <c r="D11" s="61">
        <v>10</v>
      </c>
      <c r="E11" s="62" t="s">
        <v>146</v>
      </c>
      <c r="F11" s="62" t="s">
        <v>45</v>
      </c>
      <c r="G11" s="61">
        <v>16.47</v>
      </c>
      <c r="H11" s="61">
        <v>13.73</v>
      </c>
      <c r="I11" s="61">
        <v>27.76</v>
      </c>
      <c r="J11" s="61">
        <f t="shared" si="0"/>
        <v>16.1112</v>
      </c>
      <c r="K11" s="61">
        <f t="shared" si="1"/>
        <v>13.239002574712643</v>
      </c>
      <c r="L11" s="61">
        <f t="shared" si="2"/>
        <v>75.384438190128463</v>
      </c>
      <c r="M11" s="5"/>
      <c r="N11" s="5" t="s">
        <v>41</v>
      </c>
      <c r="O11" s="61">
        <v>110</v>
      </c>
      <c r="P11" s="61">
        <v>1</v>
      </c>
      <c r="Q11" s="61">
        <v>10</v>
      </c>
      <c r="R11" s="62" t="s">
        <v>146</v>
      </c>
      <c r="S11" s="62" t="s">
        <v>45</v>
      </c>
      <c r="T11" s="61">
        <v>4.5454545450000001</v>
      </c>
      <c r="U11" s="61">
        <v>100</v>
      </c>
      <c r="V11" s="61">
        <v>0</v>
      </c>
      <c r="W11" s="61">
        <v>0</v>
      </c>
      <c r="X11" s="61">
        <v>0</v>
      </c>
      <c r="Y11" s="61">
        <v>1.7</v>
      </c>
      <c r="Z11" s="5"/>
    </row>
    <row r="12" spans="1:26" x14ac:dyDescent="0.2">
      <c r="A12" s="5" t="s">
        <v>41</v>
      </c>
      <c r="B12" s="61">
        <v>111</v>
      </c>
      <c r="C12" s="61">
        <v>1</v>
      </c>
      <c r="D12" s="61">
        <v>11</v>
      </c>
      <c r="E12" s="62" t="s">
        <v>16</v>
      </c>
      <c r="F12" s="62" t="s">
        <v>45</v>
      </c>
      <c r="G12" s="61">
        <v>16.399999999999999</v>
      </c>
      <c r="H12" s="61">
        <v>14.46</v>
      </c>
      <c r="I12" s="61">
        <v>27.79</v>
      </c>
      <c r="J12" s="61">
        <f t="shared" si="0"/>
        <v>16.037299999999998</v>
      </c>
      <c r="K12" s="61">
        <f t="shared" si="1"/>
        <v>13.955179793103449</v>
      </c>
      <c r="L12" s="61">
        <f t="shared" si="2"/>
        <v>79.462435527789054</v>
      </c>
      <c r="M12" s="5"/>
      <c r="N12" s="5" t="s">
        <v>41</v>
      </c>
      <c r="O12" s="61">
        <v>111</v>
      </c>
      <c r="P12" s="61">
        <v>1</v>
      </c>
      <c r="Q12" s="61">
        <v>11</v>
      </c>
      <c r="R12" s="62" t="s">
        <v>16</v>
      </c>
      <c r="S12" s="62" t="s">
        <v>45</v>
      </c>
      <c r="T12" s="61">
        <v>14.28571429</v>
      </c>
      <c r="U12" s="61">
        <v>100</v>
      </c>
      <c r="V12" s="61">
        <v>0</v>
      </c>
      <c r="W12" s="61">
        <v>0</v>
      </c>
      <c r="X12" s="61">
        <v>0</v>
      </c>
      <c r="Y12" s="61">
        <v>3</v>
      </c>
      <c r="Z12" s="5"/>
    </row>
    <row r="13" spans="1:26" x14ac:dyDescent="0.2">
      <c r="A13" s="5" t="s">
        <v>41</v>
      </c>
      <c r="B13" s="61">
        <v>112</v>
      </c>
      <c r="C13" s="61">
        <v>1</v>
      </c>
      <c r="D13" s="61">
        <v>12</v>
      </c>
      <c r="E13" s="62" t="s">
        <v>214</v>
      </c>
      <c r="F13" s="62" t="s">
        <v>45</v>
      </c>
      <c r="G13" s="61">
        <v>15.81</v>
      </c>
      <c r="H13" s="61">
        <v>14.45</v>
      </c>
      <c r="I13" s="61">
        <v>27.78</v>
      </c>
      <c r="J13" s="61">
        <f t="shared" si="0"/>
        <v>15.448600000000001</v>
      </c>
      <c r="K13" s="61">
        <f t="shared" si="1"/>
        <v>14.04330724137931</v>
      </c>
      <c r="L13" s="61">
        <f t="shared" si="2"/>
        <v>79.964243586206891</v>
      </c>
      <c r="M13" s="5"/>
      <c r="N13" s="5" t="s">
        <v>41</v>
      </c>
      <c r="O13" s="61">
        <v>112</v>
      </c>
      <c r="P13" s="61">
        <v>1</v>
      </c>
      <c r="Q13" s="61">
        <v>12</v>
      </c>
      <c r="R13" s="62" t="s">
        <v>214</v>
      </c>
      <c r="S13" s="62" t="s">
        <v>45</v>
      </c>
      <c r="T13" s="61">
        <v>0</v>
      </c>
      <c r="U13" s="61">
        <v>100</v>
      </c>
      <c r="V13" s="61">
        <v>0</v>
      </c>
      <c r="W13" s="61">
        <v>0</v>
      </c>
      <c r="X13" s="61">
        <v>0</v>
      </c>
      <c r="Y13" s="61">
        <v>1.7</v>
      </c>
      <c r="Z13" s="5"/>
    </row>
    <row r="14" spans="1:26" x14ac:dyDescent="0.2">
      <c r="A14" s="5" t="s">
        <v>41</v>
      </c>
      <c r="B14" s="61">
        <v>113</v>
      </c>
      <c r="C14" s="61">
        <v>1</v>
      </c>
      <c r="D14" s="61">
        <v>13</v>
      </c>
      <c r="E14" s="62" t="s">
        <v>187</v>
      </c>
      <c r="F14" s="62" t="s">
        <v>45</v>
      </c>
      <c r="G14" s="61">
        <v>17.100000000000001</v>
      </c>
      <c r="H14" s="61">
        <v>13.36</v>
      </c>
      <c r="I14" s="61">
        <v>29.73</v>
      </c>
      <c r="J14" s="61">
        <f t="shared" si="0"/>
        <v>16.485100000000003</v>
      </c>
      <c r="K14" s="61">
        <f t="shared" si="1"/>
        <v>12.824816827586206</v>
      </c>
      <c r="L14" s="61">
        <f t="shared" si="2"/>
        <v>73.026015818255559</v>
      </c>
      <c r="M14" s="5"/>
      <c r="N14" s="5" t="s">
        <v>41</v>
      </c>
      <c r="O14" s="61">
        <v>113</v>
      </c>
      <c r="P14" s="61">
        <v>1</v>
      </c>
      <c r="Q14" s="61">
        <v>13</v>
      </c>
      <c r="R14" s="62" t="s">
        <v>187</v>
      </c>
      <c r="S14" s="62" t="s">
        <v>45</v>
      </c>
      <c r="T14" s="61">
        <v>0</v>
      </c>
      <c r="U14" s="61">
        <v>100</v>
      </c>
      <c r="V14" s="61">
        <v>0</v>
      </c>
      <c r="W14" s="61">
        <v>0</v>
      </c>
      <c r="X14" s="61">
        <v>0</v>
      </c>
      <c r="Y14" s="61">
        <v>1.5</v>
      </c>
      <c r="Z14" s="5"/>
    </row>
    <row r="15" spans="1:26" x14ac:dyDescent="0.2">
      <c r="A15" s="5" t="s">
        <v>41</v>
      </c>
      <c r="B15" s="61">
        <v>114</v>
      </c>
      <c r="C15" s="61">
        <v>1</v>
      </c>
      <c r="D15" s="61">
        <v>14</v>
      </c>
      <c r="E15" s="62" t="s">
        <v>215</v>
      </c>
      <c r="F15" s="62" t="s">
        <v>45</v>
      </c>
      <c r="G15" s="61">
        <v>16.88</v>
      </c>
      <c r="H15" s="61">
        <v>15.03</v>
      </c>
      <c r="I15" s="61">
        <v>29.64</v>
      </c>
      <c r="J15" s="61">
        <f t="shared" si="0"/>
        <v>16.276799999999998</v>
      </c>
      <c r="K15" s="61">
        <f t="shared" si="1"/>
        <v>14.463904551724138</v>
      </c>
      <c r="L15" s="61">
        <f t="shared" si="2"/>
        <v>82.359174153346842</v>
      </c>
      <c r="M15" s="5"/>
      <c r="N15" s="5" t="s">
        <v>41</v>
      </c>
      <c r="O15" s="61">
        <v>114</v>
      </c>
      <c r="P15" s="61">
        <v>1</v>
      </c>
      <c r="Q15" s="61">
        <v>14</v>
      </c>
      <c r="R15" s="62" t="s">
        <v>215</v>
      </c>
      <c r="S15" s="62" t="s">
        <v>45</v>
      </c>
      <c r="T15" s="61">
        <v>4.3478260869999996</v>
      </c>
      <c r="U15" s="61">
        <v>100</v>
      </c>
      <c r="V15" s="61">
        <v>0</v>
      </c>
      <c r="W15" s="61">
        <v>0</v>
      </c>
      <c r="X15" s="61">
        <v>0</v>
      </c>
      <c r="Y15" s="61">
        <v>0.8</v>
      </c>
      <c r="Z15" s="5"/>
    </row>
    <row r="16" spans="1:26" x14ac:dyDescent="0.2">
      <c r="A16" s="5" t="s">
        <v>41</v>
      </c>
      <c r="B16" s="61">
        <v>115</v>
      </c>
      <c r="C16" s="61">
        <v>1</v>
      </c>
      <c r="D16" s="61">
        <v>15</v>
      </c>
      <c r="E16" s="5" t="s">
        <v>109</v>
      </c>
      <c r="F16" s="62" t="s">
        <v>43</v>
      </c>
      <c r="G16" s="61">
        <v>16.690000000000001</v>
      </c>
      <c r="H16" s="61">
        <v>14.57</v>
      </c>
      <c r="I16" s="61">
        <v>28.79</v>
      </c>
      <c r="J16" s="61">
        <f t="shared" si="0"/>
        <v>16.197300000000002</v>
      </c>
      <c r="K16" s="61">
        <f t="shared" si="1"/>
        <v>14.034544126436781</v>
      </c>
      <c r="L16" s="61">
        <f t="shared" si="2"/>
        <v>79.91434537876944</v>
      </c>
      <c r="M16" s="5"/>
      <c r="N16" s="5" t="s">
        <v>41</v>
      </c>
      <c r="O16" s="61">
        <v>115</v>
      </c>
      <c r="P16" s="61">
        <v>1</v>
      </c>
      <c r="Q16" s="61">
        <v>15</v>
      </c>
      <c r="R16" s="5" t="s">
        <v>109</v>
      </c>
      <c r="S16" s="62" t="s">
        <v>43</v>
      </c>
      <c r="T16" s="61">
        <v>5</v>
      </c>
      <c r="U16" s="61">
        <v>100</v>
      </c>
      <c r="V16" s="61">
        <v>0</v>
      </c>
      <c r="W16" s="61">
        <v>0</v>
      </c>
      <c r="X16" s="61">
        <v>0</v>
      </c>
      <c r="Y16" s="61">
        <v>1.2</v>
      </c>
      <c r="Z16" s="5"/>
    </row>
    <row r="17" spans="1:26" x14ac:dyDescent="0.2">
      <c r="A17" s="5" t="s">
        <v>41</v>
      </c>
      <c r="B17" s="61">
        <v>116</v>
      </c>
      <c r="C17" s="61">
        <v>1</v>
      </c>
      <c r="D17" s="61">
        <v>16</v>
      </c>
      <c r="E17" s="5" t="s">
        <v>109</v>
      </c>
      <c r="F17" s="62" t="s">
        <v>216</v>
      </c>
      <c r="G17" s="61">
        <v>17.3</v>
      </c>
      <c r="H17" s="61">
        <v>14.08</v>
      </c>
      <c r="I17" s="61">
        <v>28.74</v>
      </c>
      <c r="J17" s="61">
        <f t="shared" si="0"/>
        <v>16.813800000000001</v>
      </c>
      <c r="K17" s="61">
        <f t="shared" si="1"/>
        <v>13.462778114942529</v>
      </c>
      <c r="L17" s="61">
        <f t="shared" si="2"/>
        <v>76.65864244273159</v>
      </c>
      <c r="M17" s="5"/>
      <c r="N17" s="5" t="s">
        <v>41</v>
      </c>
      <c r="O17" s="61">
        <v>116</v>
      </c>
      <c r="P17" s="61">
        <v>1</v>
      </c>
      <c r="Q17" s="61">
        <v>16</v>
      </c>
      <c r="R17" s="5" t="s">
        <v>109</v>
      </c>
      <c r="S17" s="62" t="s">
        <v>216</v>
      </c>
      <c r="T17" s="61">
        <v>8.3333333330000006</v>
      </c>
      <c r="U17" s="61">
        <v>96.428571428571431</v>
      </c>
      <c r="V17" s="61">
        <v>0</v>
      </c>
      <c r="W17" s="61">
        <v>0</v>
      </c>
      <c r="X17" s="61">
        <v>0</v>
      </c>
      <c r="Y17" s="61">
        <v>1.4</v>
      </c>
      <c r="Z17" s="5"/>
    </row>
    <row r="18" spans="1:26" x14ac:dyDescent="0.2">
      <c r="A18" s="5" t="s">
        <v>41</v>
      </c>
      <c r="B18" s="61">
        <v>117</v>
      </c>
      <c r="C18" s="61">
        <v>1</v>
      </c>
      <c r="D18" s="61">
        <v>17</v>
      </c>
      <c r="E18" s="5" t="s">
        <v>99</v>
      </c>
      <c r="F18" s="5"/>
      <c r="G18" s="61">
        <v>16.440000000000001</v>
      </c>
      <c r="H18" s="61">
        <v>12.93</v>
      </c>
      <c r="I18" s="61">
        <v>29.72</v>
      </c>
      <c r="J18" s="61">
        <f t="shared" si="0"/>
        <v>15.826400000000001</v>
      </c>
      <c r="K18" s="61">
        <f t="shared" si="1"/>
        <v>12.509938482758621</v>
      </c>
      <c r="L18" s="61">
        <f t="shared" si="2"/>
        <v>71.233061478296136</v>
      </c>
      <c r="M18" s="5"/>
      <c r="N18" s="5" t="s">
        <v>41</v>
      </c>
      <c r="O18" s="61">
        <v>117</v>
      </c>
      <c r="P18" s="61">
        <v>1</v>
      </c>
      <c r="Q18" s="61">
        <v>17</v>
      </c>
      <c r="R18" s="5" t="s">
        <v>99</v>
      </c>
      <c r="S18" s="5"/>
      <c r="T18" s="61">
        <v>0</v>
      </c>
      <c r="U18" s="61">
        <v>100</v>
      </c>
      <c r="V18" s="61">
        <v>0</v>
      </c>
      <c r="W18" s="61">
        <v>0</v>
      </c>
      <c r="X18" s="61">
        <v>0</v>
      </c>
      <c r="Y18" s="61">
        <v>1.6</v>
      </c>
      <c r="Z18" s="5"/>
    </row>
    <row r="19" spans="1:26" x14ac:dyDescent="0.2">
      <c r="A19" s="5" t="s">
        <v>41</v>
      </c>
      <c r="B19" s="61">
        <v>118</v>
      </c>
      <c r="C19" s="61">
        <v>1</v>
      </c>
      <c r="D19" s="61">
        <v>18</v>
      </c>
      <c r="E19" s="5" t="s">
        <v>99</v>
      </c>
      <c r="F19" s="5"/>
      <c r="G19" s="61">
        <v>17.100000000000001</v>
      </c>
      <c r="H19" s="61">
        <v>13.32</v>
      </c>
      <c r="I19" s="61">
        <v>29.71</v>
      </c>
      <c r="J19" s="61">
        <f t="shared" si="0"/>
        <v>16.4877</v>
      </c>
      <c r="K19" s="61">
        <f t="shared" si="1"/>
        <v>12.786021103448276</v>
      </c>
      <c r="L19" s="61">
        <f t="shared" si="2"/>
        <v>72.805108400811349</v>
      </c>
      <c r="M19" s="5"/>
      <c r="N19" s="5" t="s">
        <v>41</v>
      </c>
      <c r="O19" s="61">
        <v>118</v>
      </c>
      <c r="P19" s="61">
        <v>1</v>
      </c>
      <c r="Q19" s="61">
        <v>18</v>
      </c>
      <c r="R19" s="5" t="s">
        <v>99</v>
      </c>
      <c r="S19" s="5"/>
      <c r="T19" s="61">
        <v>4.5454545450000001</v>
      </c>
      <c r="U19" s="61">
        <v>100</v>
      </c>
      <c r="V19" s="61">
        <v>0</v>
      </c>
      <c r="W19" s="61">
        <v>0</v>
      </c>
      <c r="X19" s="61">
        <v>0</v>
      </c>
      <c r="Y19" s="61">
        <v>2.2000000000000002</v>
      </c>
      <c r="Z19" s="5"/>
    </row>
    <row r="20" spans="1:26" x14ac:dyDescent="0.2">
      <c r="A20" s="5" t="s">
        <v>41</v>
      </c>
      <c r="B20" s="61">
        <v>119</v>
      </c>
      <c r="C20" s="61">
        <v>1</v>
      </c>
      <c r="D20" s="61">
        <v>19</v>
      </c>
      <c r="E20" s="5" t="s">
        <v>99</v>
      </c>
      <c r="F20" s="5"/>
      <c r="G20" s="61">
        <v>17</v>
      </c>
      <c r="H20" s="61">
        <v>14.75</v>
      </c>
      <c r="I20" s="61">
        <v>29.7</v>
      </c>
      <c r="J20" s="61">
        <f t="shared" si="0"/>
        <v>16.388999999999999</v>
      </c>
      <c r="K20" s="61">
        <f t="shared" si="1"/>
        <v>14.175428160919541</v>
      </c>
      <c r="L20" s="61">
        <f t="shared" si="2"/>
        <v>80.716555645706563</v>
      </c>
      <c r="M20" s="5"/>
      <c r="N20" s="5" t="s">
        <v>41</v>
      </c>
      <c r="O20" s="61">
        <v>119</v>
      </c>
      <c r="P20" s="61">
        <v>1</v>
      </c>
      <c r="Q20" s="61">
        <v>19</v>
      </c>
      <c r="R20" s="5" t="s">
        <v>99</v>
      </c>
      <c r="S20" s="5"/>
      <c r="T20" s="61">
        <v>0</v>
      </c>
      <c r="U20" s="61">
        <v>100</v>
      </c>
      <c r="V20" s="61">
        <v>0</v>
      </c>
      <c r="W20" s="61">
        <v>0</v>
      </c>
      <c r="X20" s="61">
        <v>0</v>
      </c>
      <c r="Y20" s="61">
        <v>1.9</v>
      </c>
      <c r="Z20" s="5"/>
    </row>
    <row r="21" spans="1:26" x14ac:dyDescent="0.2">
      <c r="A21" s="5" t="s">
        <v>41</v>
      </c>
      <c r="B21" s="61">
        <v>120</v>
      </c>
      <c r="C21" s="61">
        <v>1</v>
      </c>
      <c r="D21" s="61">
        <v>20</v>
      </c>
      <c r="E21" s="5" t="s">
        <v>99</v>
      </c>
      <c r="F21" s="5"/>
      <c r="G21" s="61">
        <v>16.29</v>
      </c>
      <c r="H21" s="61">
        <v>13.43</v>
      </c>
      <c r="I21" s="61">
        <v>29.7</v>
      </c>
      <c r="J21" s="61">
        <f t="shared" si="0"/>
        <v>15.678999999999998</v>
      </c>
      <c r="K21" s="61">
        <f t="shared" si="1"/>
        <v>13.016448620689655</v>
      </c>
      <c r="L21" s="61">
        <f t="shared" si="2"/>
        <v>74.117189793103449</v>
      </c>
      <c r="M21" s="5"/>
      <c r="N21" s="5" t="s">
        <v>41</v>
      </c>
      <c r="O21" s="61">
        <v>120</v>
      </c>
      <c r="P21" s="61">
        <v>1</v>
      </c>
      <c r="Q21" s="61">
        <v>20</v>
      </c>
      <c r="R21" s="5" t="s">
        <v>99</v>
      </c>
      <c r="S21" s="5"/>
      <c r="T21" s="61">
        <v>0</v>
      </c>
      <c r="U21" s="61">
        <v>100</v>
      </c>
      <c r="V21" s="61">
        <v>0</v>
      </c>
      <c r="W21" s="61">
        <v>0</v>
      </c>
      <c r="X21" s="61">
        <v>0</v>
      </c>
      <c r="Y21" s="61">
        <v>0.8</v>
      </c>
      <c r="Z21" s="5"/>
    </row>
    <row r="22" spans="1:26" x14ac:dyDescent="0.2">
      <c r="A22" s="5" t="s">
        <v>41</v>
      </c>
      <c r="B22" s="61">
        <v>201</v>
      </c>
      <c r="C22" s="61">
        <v>2</v>
      </c>
      <c r="D22" s="61">
        <v>11</v>
      </c>
      <c r="E22" s="62" t="s">
        <v>16</v>
      </c>
      <c r="F22" s="62" t="s">
        <v>45</v>
      </c>
      <c r="G22" s="61">
        <v>17.190000000000001</v>
      </c>
      <c r="H22" s="61">
        <v>13.2</v>
      </c>
      <c r="I22" s="61">
        <v>27.83</v>
      </c>
      <c r="J22" s="61">
        <f t="shared" si="0"/>
        <v>16.822100000000002</v>
      </c>
      <c r="K22" s="61">
        <f t="shared" si="1"/>
        <v>12.620095172413791</v>
      </c>
      <c r="L22" s="61">
        <f t="shared" si="2"/>
        <v>71.86030662880323</v>
      </c>
      <c r="M22" s="5"/>
      <c r="N22" s="5" t="s">
        <v>41</v>
      </c>
      <c r="O22" s="61">
        <v>201</v>
      </c>
      <c r="P22" s="61">
        <v>2</v>
      </c>
      <c r="Q22" s="61">
        <v>11</v>
      </c>
      <c r="R22" s="62" t="s">
        <v>16</v>
      </c>
      <c r="S22" s="62" t="s">
        <v>45</v>
      </c>
      <c r="T22" s="61">
        <v>4.3478260869999996</v>
      </c>
      <c r="U22" s="61">
        <v>100</v>
      </c>
      <c r="V22" s="61">
        <v>0</v>
      </c>
      <c r="W22" s="61">
        <v>0</v>
      </c>
      <c r="X22" s="61">
        <v>0</v>
      </c>
      <c r="Y22" s="61">
        <v>3.1</v>
      </c>
      <c r="Z22" s="5"/>
    </row>
    <row r="23" spans="1:26" x14ac:dyDescent="0.2">
      <c r="A23" s="5" t="s">
        <v>41</v>
      </c>
      <c r="B23" s="61">
        <v>202</v>
      </c>
      <c r="C23" s="61">
        <v>2</v>
      </c>
      <c r="D23" s="61">
        <v>19</v>
      </c>
      <c r="E23" s="5" t="s">
        <v>99</v>
      </c>
      <c r="F23" s="5"/>
      <c r="G23" s="61">
        <v>17.59</v>
      </c>
      <c r="H23" s="61">
        <v>13.74</v>
      </c>
      <c r="I23" s="61">
        <v>13.74</v>
      </c>
      <c r="J23" s="61">
        <f t="shared" si="0"/>
        <v>19.053799999999999</v>
      </c>
      <c r="K23" s="61">
        <f t="shared" si="1"/>
        <v>12.783917103448276</v>
      </c>
      <c r="L23" s="61">
        <f t="shared" si="2"/>
        <v>72.793127977281955</v>
      </c>
      <c r="M23" s="5"/>
      <c r="N23" s="5" t="s">
        <v>41</v>
      </c>
      <c r="O23" s="61">
        <v>202</v>
      </c>
      <c r="P23" s="61">
        <v>2</v>
      </c>
      <c r="Q23" s="61">
        <v>19</v>
      </c>
      <c r="R23" s="5" t="s">
        <v>99</v>
      </c>
      <c r="S23" s="5"/>
      <c r="T23" s="61">
        <v>0</v>
      </c>
      <c r="U23" s="61">
        <v>100</v>
      </c>
      <c r="V23" s="61">
        <v>0</v>
      </c>
      <c r="W23" s="61">
        <v>0</v>
      </c>
      <c r="X23" s="61">
        <v>0</v>
      </c>
      <c r="Y23" s="61">
        <v>1.8</v>
      </c>
      <c r="Z23" s="5"/>
    </row>
    <row r="24" spans="1:26" x14ac:dyDescent="0.2">
      <c r="A24" s="5" t="s">
        <v>41</v>
      </c>
      <c r="B24" s="61">
        <v>203</v>
      </c>
      <c r="C24" s="61">
        <v>2</v>
      </c>
      <c r="D24" s="61">
        <v>6</v>
      </c>
      <c r="E24" s="62" t="s">
        <v>213</v>
      </c>
      <c r="F24" s="62" t="s">
        <v>45</v>
      </c>
      <c r="G24" s="61">
        <v>17.48</v>
      </c>
      <c r="H24" s="61">
        <v>14.08</v>
      </c>
      <c r="I24" s="61">
        <v>27.75</v>
      </c>
      <c r="J24" s="61">
        <f t="shared" si="0"/>
        <v>17.122499999999999</v>
      </c>
      <c r="K24" s="61">
        <f t="shared" si="1"/>
        <v>13.412818390804597</v>
      </c>
      <c r="L24" s="61">
        <f t="shared" si="2"/>
        <v>76.374165895875592</v>
      </c>
      <c r="M24" s="5"/>
      <c r="N24" s="5" t="s">
        <v>41</v>
      </c>
      <c r="O24" s="61">
        <v>203</v>
      </c>
      <c r="P24" s="61">
        <v>2</v>
      </c>
      <c r="Q24" s="61">
        <v>6</v>
      </c>
      <c r="R24" s="62" t="s">
        <v>213</v>
      </c>
      <c r="S24" s="62" t="s">
        <v>45</v>
      </c>
      <c r="T24" s="61">
        <v>0</v>
      </c>
      <c r="U24" s="61">
        <v>100</v>
      </c>
      <c r="V24" s="61">
        <v>0</v>
      </c>
      <c r="W24" s="61">
        <v>0</v>
      </c>
      <c r="X24" s="61">
        <v>0</v>
      </c>
      <c r="Y24" s="61">
        <v>2.8</v>
      </c>
      <c r="Z24" s="5"/>
    </row>
    <row r="25" spans="1:26" x14ac:dyDescent="0.2">
      <c r="A25" s="5" t="s">
        <v>41</v>
      </c>
      <c r="B25" s="61">
        <v>204</v>
      </c>
      <c r="C25" s="61">
        <v>2</v>
      </c>
      <c r="D25" s="61">
        <v>18</v>
      </c>
      <c r="E25" s="5" t="s">
        <v>99</v>
      </c>
      <c r="F25" s="5"/>
      <c r="G25" s="61">
        <v>16.93</v>
      </c>
      <c r="H25" s="61">
        <v>14.52</v>
      </c>
      <c r="I25" s="61">
        <v>27.73</v>
      </c>
      <c r="J25" s="61">
        <f t="shared" si="0"/>
        <v>16.575099999999999</v>
      </c>
      <c r="K25" s="61">
        <f t="shared" si="1"/>
        <v>13.923328137931037</v>
      </c>
      <c r="L25" s="61">
        <f t="shared" si="2"/>
        <v>79.281068455983799</v>
      </c>
      <c r="M25" s="5"/>
      <c r="N25" s="5" t="s">
        <v>41</v>
      </c>
      <c r="O25" s="61">
        <v>204</v>
      </c>
      <c r="P25" s="61">
        <v>2</v>
      </c>
      <c r="Q25" s="61">
        <v>18</v>
      </c>
      <c r="R25" s="5" t="s">
        <v>99</v>
      </c>
      <c r="S25" s="5"/>
      <c r="T25" s="61">
        <v>0</v>
      </c>
      <c r="U25" s="61">
        <v>100</v>
      </c>
      <c r="V25" s="61">
        <v>0</v>
      </c>
      <c r="W25" s="61">
        <v>0</v>
      </c>
      <c r="X25" s="61">
        <v>0</v>
      </c>
      <c r="Y25" s="61">
        <v>2.5</v>
      </c>
      <c r="Z25" s="5"/>
    </row>
    <row r="26" spans="1:26" x14ac:dyDescent="0.2">
      <c r="A26" s="5" t="s">
        <v>41</v>
      </c>
      <c r="B26" s="61">
        <v>205</v>
      </c>
      <c r="C26" s="61">
        <v>2</v>
      </c>
      <c r="D26" s="61">
        <v>16</v>
      </c>
      <c r="E26" s="5" t="s">
        <v>109</v>
      </c>
      <c r="F26" s="62" t="s">
        <v>216</v>
      </c>
      <c r="G26" s="61">
        <v>16.61</v>
      </c>
      <c r="H26" s="61">
        <v>15.14</v>
      </c>
      <c r="I26" s="61">
        <v>27.67</v>
      </c>
      <c r="J26" s="61">
        <f t="shared" si="0"/>
        <v>16.262899999999998</v>
      </c>
      <c r="K26" s="61">
        <f t="shared" si="1"/>
        <v>14.572180390804599</v>
      </c>
      <c r="L26" s="61">
        <f t="shared" si="2"/>
        <v>82.975709519405015</v>
      </c>
      <c r="M26" s="5"/>
      <c r="N26" s="5" t="s">
        <v>41</v>
      </c>
      <c r="O26" s="61">
        <v>205</v>
      </c>
      <c r="P26" s="61">
        <v>2</v>
      </c>
      <c r="Q26" s="61">
        <v>16</v>
      </c>
      <c r="R26" s="5" t="s">
        <v>109</v>
      </c>
      <c r="S26" s="62" t="s">
        <v>216</v>
      </c>
      <c r="T26" s="61">
        <v>3.448275862</v>
      </c>
      <c r="U26" s="61">
        <v>92.307692307692307</v>
      </c>
      <c r="V26" s="61">
        <v>0</v>
      </c>
      <c r="W26" s="61">
        <v>0</v>
      </c>
      <c r="X26" s="61">
        <v>0</v>
      </c>
      <c r="Y26" s="61">
        <v>1.8</v>
      </c>
      <c r="Z26" s="5"/>
    </row>
    <row r="27" spans="1:26" x14ac:dyDescent="0.2">
      <c r="A27" s="5" t="s">
        <v>41</v>
      </c>
      <c r="B27" s="61">
        <v>206</v>
      </c>
      <c r="C27" s="61">
        <v>2</v>
      </c>
      <c r="D27" s="61">
        <v>12</v>
      </c>
      <c r="E27" s="62" t="s">
        <v>214</v>
      </c>
      <c r="F27" s="62" t="s">
        <v>45</v>
      </c>
      <c r="G27" s="61">
        <v>16.43</v>
      </c>
      <c r="H27" s="61">
        <v>15.23</v>
      </c>
      <c r="I27" s="61">
        <v>27.61</v>
      </c>
      <c r="J27" s="61">
        <f t="shared" si="0"/>
        <v>16.090699999999998</v>
      </c>
      <c r="K27" s="61">
        <f t="shared" si="1"/>
        <v>14.688949873563217</v>
      </c>
      <c r="L27" s="61">
        <f t="shared" si="2"/>
        <v>83.640608691818798</v>
      </c>
      <c r="M27" s="5"/>
      <c r="N27" s="5" t="s">
        <v>41</v>
      </c>
      <c r="O27" s="61">
        <v>206</v>
      </c>
      <c r="P27" s="61">
        <v>2</v>
      </c>
      <c r="Q27" s="61">
        <v>12</v>
      </c>
      <c r="R27" s="62" t="s">
        <v>214</v>
      </c>
      <c r="S27" s="62" t="s">
        <v>45</v>
      </c>
      <c r="T27" s="61">
        <v>8</v>
      </c>
      <c r="U27" s="61">
        <v>100</v>
      </c>
      <c r="V27" s="61">
        <v>0</v>
      </c>
      <c r="W27" s="61">
        <v>0</v>
      </c>
      <c r="X27" s="61">
        <v>0</v>
      </c>
      <c r="Y27" s="61">
        <v>0.4</v>
      </c>
      <c r="Z27" s="5"/>
    </row>
    <row r="28" spans="1:26" x14ac:dyDescent="0.2">
      <c r="A28" s="5" t="s">
        <v>41</v>
      </c>
      <c r="B28" s="61">
        <v>207</v>
      </c>
      <c r="C28" s="61">
        <v>2</v>
      </c>
      <c r="D28" s="61">
        <v>7</v>
      </c>
      <c r="E28" s="62" t="s">
        <v>109</v>
      </c>
      <c r="F28" s="62" t="s">
        <v>45</v>
      </c>
      <c r="G28" s="61">
        <v>16.170000000000002</v>
      </c>
      <c r="H28" s="61">
        <v>14.73</v>
      </c>
      <c r="I28" s="61">
        <v>27.61</v>
      </c>
      <c r="J28" s="61">
        <f t="shared" si="0"/>
        <v>15.830700000000002</v>
      </c>
      <c r="K28" s="61">
        <f t="shared" si="1"/>
        <v>14.25073320689655</v>
      </c>
      <c r="L28" s="61">
        <f t="shared" si="2"/>
        <v>81.145351436916826</v>
      </c>
      <c r="M28" s="5"/>
      <c r="N28" s="5" t="s">
        <v>41</v>
      </c>
      <c r="O28" s="61">
        <v>207</v>
      </c>
      <c r="P28" s="61">
        <v>2</v>
      </c>
      <c r="Q28" s="61">
        <v>7</v>
      </c>
      <c r="R28" s="62" t="s">
        <v>109</v>
      </c>
      <c r="S28" s="62" t="s">
        <v>45</v>
      </c>
      <c r="T28" s="61">
        <v>0</v>
      </c>
      <c r="U28" s="61">
        <v>100</v>
      </c>
      <c r="V28" s="61">
        <v>0</v>
      </c>
      <c r="W28" s="61">
        <v>0</v>
      </c>
      <c r="X28" s="61">
        <v>0</v>
      </c>
      <c r="Y28" s="61">
        <v>1.1000000000000001</v>
      </c>
      <c r="Z28" s="5"/>
    </row>
    <row r="29" spans="1:26" x14ac:dyDescent="0.2">
      <c r="A29" s="5" t="s">
        <v>41</v>
      </c>
      <c r="B29" s="61">
        <v>208</v>
      </c>
      <c r="C29" s="61">
        <v>2</v>
      </c>
      <c r="D29" s="61">
        <v>8</v>
      </c>
      <c r="E29" s="62" t="s">
        <v>189</v>
      </c>
      <c r="F29" s="62" t="s">
        <v>45</v>
      </c>
      <c r="G29" s="61">
        <v>16.34</v>
      </c>
      <c r="H29" s="61">
        <v>15.09</v>
      </c>
      <c r="I29" s="61">
        <v>27.62</v>
      </c>
      <c r="J29" s="61">
        <f t="shared" si="0"/>
        <v>15.9994</v>
      </c>
      <c r="K29" s="61">
        <f t="shared" si="1"/>
        <v>14.569759241379311</v>
      </c>
      <c r="L29" s="61">
        <f t="shared" si="2"/>
        <v>82.961923209736312</v>
      </c>
      <c r="M29" s="5"/>
      <c r="N29" s="5" t="s">
        <v>41</v>
      </c>
      <c r="O29" s="61">
        <v>208</v>
      </c>
      <c r="P29" s="61">
        <v>2</v>
      </c>
      <c r="Q29" s="61">
        <v>8</v>
      </c>
      <c r="R29" s="62" t="s">
        <v>189</v>
      </c>
      <c r="S29" s="62" t="s">
        <v>45</v>
      </c>
      <c r="T29" s="61">
        <v>0</v>
      </c>
      <c r="U29" s="61">
        <v>100</v>
      </c>
      <c r="V29" s="61">
        <v>0</v>
      </c>
      <c r="W29" s="61">
        <v>0</v>
      </c>
      <c r="X29" s="61">
        <v>0</v>
      </c>
      <c r="Y29" s="61">
        <v>1.6</v>
      </c>
      <c r="Z29" s="5"/>
    </row>
    <row r="30" spans="1:26" x14ac:dyDescent="0.2">
      <c r="A30" s="5" t="s">
        <v>41</v>
      </c>
      <c r="B30" s="61">
        <v>209</v>
      </c>
      <c r="C30" s="61">
        <v>2</v>
      </c>
      <c r="D30" s="61">
        <v>17</v>
      </c>
      <c r="E30" s="5" t="s">
        <v>99</v>
      </c>
      <c r="F30" s="5"/>
      <c r="G30" s="61">
        <v>16.579999999999998</v>
      </c>
      <c r="H30" s="61">
        <v>14.93</v>
      </c>
      <c r="I30" s="61">
        <v>27.71</v>
      </c>
      <c r="J30" s="61">
        <f t="shared" si="0"/>
        <v>16.227699999999999</v>
      </c>
      <c r="K30" s="61">
        <f t="shared" si="1"/>
        <v>14.376097</v>
      </c>
      <c r="L30" s="61">
        <f t="shared" si="2"/>
        <v>81.859187623529422</v>
      </c>
      <c r="M30" s="5"/>
      <c r="N30" s="5" t="s">
        <v>41</v>
      </c>
      <c r="O30" s="61">
        <v>209</v>
      </c>
      <c r="P30" s="61">
        <v>2</v>
      </c>
      <c r="Q30" s="61">
        <v>17</v>
      </c>
      <c r="R30" s="5" t="s">
        <v>99</v>
      </c>
      <c r="S30" s="5"/>
      <c r="T30" s="61">
        <v>3.703703704</v>
      </c>
      <c r="U30" s="61">
        <v>100</v>
      </c>
      <c r="V30" s="61">
        <v>0</v>
      </c>
      <c r="W30" s="61">
        <v>0</v>
      </c>
      <c r="X30" s="61">
        <v>0</v>
      </c>
      <c r="Y30" s="61">
        <v>1</v>
      </c>
      <c r="Z30" s="5"/>
    </row>
    <row r="31" spans="1:26" x14ac:dyDescent="0.2">
      <c r="A31" s="5" t="s">
        <v>41</v>
      </c>
      <c r="B31" s="61">
        <v>210</v>
      </c>
      <c r="C31" s="61">
        <v>2</v>
      </c>
      <c r="D31" s="61">
        <v>20</v>
      </c>
      <c r="E31" s="5" t="s">
        <v>99</v>
      </c>
      <c r="F31" s="5"/>
      <c r="G31" s="61">
        <v>17.8</v>
      </c>
      <c r="H31" s="61">
        <v>14.34</v>
      </c>
      <c r="I31" s="61">
        <v>27.74</v>
      </c>
      <c r="J31" s="61">
        <f t="shared" si="0"/>
        <v>17.4438</v>
      </c>
      <c r="K31" s="61">
        <f t="shared" si="1"/>
        <v>13.607539172413793</v>
      </c>
      <c r="L31" s="61">
        <f t="shared" si="2"/>
        <v>77.482928934685589</v>
      </c>
      <c r="M31" s="5"/>
      <c r="N31" s="5" t="s">
        <v>41</v>
      </c>
      <c r="O31" s="61">
        <v>210</v>
      </c>
      <c r="P31" s="61">
        <v>2</v>
      </c>
      <c r="Q31" s="61">
        <v>20</v>
      </c>
      <c r="R31" s="5" t="s">
        <v>99</v>
      </c>
      <c r="S31" s="5"/>
      <c r="T31" s="61">
        <v>5.263157895</v>
      </c>
      <c r="U31" s="61">
        <v>100</v>
      </c>
      <c r="V31" s="61">
        <v>0</v>
      </c>
      <c r="W31" s="61">
        <v>0</v>
      </c>
      <c r="X31" s="61">
        <v>0</v>
      </c>
      <c r="Y31" s="61">
        <v>1.8</v>
      </c>
      <c r="Z31" s="5"/>
    </row>
    <row r="32" spans="1:26" x14ac:dyDescent="0.2">
      <c r="A32" s="5" t="s">
        <v>41</v>
      </c>
      <c r="B32" s="61">
        <v>211</v>
      </c>
      <c r="C32" s="61">
        <v>2</v>
      </c>
      <c r="D32" s="61">
        <v>15</v>
      </c>
      <c r="E32" s="5" t="s">
        <v>109</v>
      </c>
      <c r="F32" s="62" t="s">
        <v>43</v>
      </c>
      <c r="G32" s="61">
        <v>17.34</v>
      </c>
      <c r="H32" s="61">
        <v>14.65</v>
      </c>
      <c r="I32" s="61">
        <v>27.75</v>
      </c>
      <c r="J32" s="61">
        <f t="shared" si="0"/>
        <v>16.982499999999998</v>
      </c>
      <c r="K32" s="61">
        <f t="shared" si="1"/>
        <v>13.979383620689655</v>
      </c>
      <c r="L32" s="61">
        <f t="shared" si="2"/>
        <v>79.600254969574038</v>
      </c>
      <c r="M32" s="5"/>
      <c r="N32" s="5" t="s">
        <v>41</v>
      </c>
      <c r="O32" s="61">
        <v>211</v>
      </c>
      <c r="P32" s="61">
        <v>2</v>
      </c>
      <c r="Q32" s="61">
        <v>15</v>
      </c>
      <c r="R32" s="5" t="s">
        <v>109</v>
      </c>
      <c r="S32" s="62" t="s">
        <v>43</v>
      </c>
      <c r="T32" s="61">
        <v>0</v>
      </c>
      <c r="U32" s="61">
        <v>100</v>
      </c>
      <c r="V32" s="61">
        <v>0</v>
      </c>
      <c r="W32" s="61">
        <v>0</v>
      </c>
      <c r="X32" s="61">
        <v>0</v>
      </c>
      <c r="Y32" s="61">
        <v>1.1000000000000001</v>
      </c>
      <c r="Z32" s="5"/>
    </row>
    <row r="33" spans="1:26" x14ac:dyDescent="0.2">
      <c r="A33" s="5" t="s">
        <v>41</v>
      </c>
      <c r="B33" s="61">
        <v>212</v>
      </c>
      <c r="C33" s="61">
        <v>2</v>
      </c>
      <c r="D33" s="61">
        <v>13</v>
      </c>
      <c r="E33" s="62" t="s">
        <v>187</v>
      </c>
      <c r="F33" s="62" t="s">
        <v>45</v>
      </c>
      <c r="G33" s="61">
        <v>17.54</v>
      </c>
      <c r="H33" s="61">
        <v>14.29</v>
      </c>
      <c r="I33" s="61">
        <v>27.77</v>
      </c>
      <c r="J33" s="61">
        <f t="shared" si="0"/>
        <v>17.1799</v>
      </c>
      <c r="K33" s="61">
        <f t="shared" si="1"/>
        <v>13.603439413793101</v>
      </c>
      <c r="L33" s="61">
        <f t="shared" si="2"/>
        <v>77.459584426774839</v>
      </c>
      <c r="M33" s="5"/>
      <c r="N33" s="5" t="s">
        <v>41</v>
      </c>
      <c r="O33" s="61">
        <v>212</v>
      </c>
      <c r="P33" s="61">
        <v>2</v>
      </c>
      <c r="Q33" s="61">
        <v>13</v>
      </c>
      <c r="R33" s="62" t="s">
        <v>187</v>
      </c>
      <c r="S33" s="62" t="s">
        <v>45</v>
      </c>
      <c r="T33" s="61">
        <v>0</v>
      </c>
      <c r="U33" s="61">
        <v>100</v>
      </c>
      <c r="V33" s="61">
        <v>0</v>
      </c>
      <c r="W33" s="61">
        <v>0</v>
      </c>
      <c r="X33" s="61">
        <v>0</v>
      </c>
      <c r="Y33" s="61">
        <v>1.4</v>
      </c>
      <c r="Z33" s="5"/>
    </row>
    <row r="34" spans="1:26" x14ac:dyDescent="0.2">
      <c r="A34" s="5" t="s">
        <v>41</v>
      </c>
      <c r="B34" s="61">
        <v>213</v>
      </c>
      <c r="C34" s="61">
        <v>2</v>
      </c>
      <c r="D34" s="61">
        <v>10</v>
      </c>
      <c r="E34" s="62" t="s">
        <v>146</v>
      </c>
      <c r="F34" s="62" t="s">
        <v>45</v>
      </c>
      <c r="G34" s="61">
        <v>17.05</v>
      </c>
      <c r="H34" s="61">
        <v>15.44</v>
      </c>
      <c r="I34" s="61">
        <v>28.75</v>
      </c>
      <c r="J34" s="61">
        <f t="shared" si="0"/>
        <v>16.5625</v>
      </c>
      <c r="K34" s="61">
        <f t="shared" si="1"/>
        <v>14.807758620689654</v>
      </c>
      <c r="L34" s="61">
        <f t="shared" si="2"/>
        <v>84.317119675456368</v>
      </c>
      <c r="M34" s="5"/>
      <c r="N34" s="5" t="s">
        <v>41</v>
      </c>
      <c r="O34" s="61">
        <v>213</v>
      </c>
      <c r="P34" s="61">
        <v>2</v>
      </c>
      <c r="Q34" s="61">
        <v>10</v>
      </c>
      <c r="R34" s="62" t="s">
        <v>146</v>
      </c>
      <c r="S34" s="62" t="s">
        <v>45</v>
      </c>
      <c r="T34" s="61">
        <v>0</v>
      </c>
      <c r="U34" s="61">
        <v>94.186046511627907</v>
      </c>
      <c r="V34" s="61">
        <v>0</v>
      </c>
      <c r="W34" s="61">
        <v>0</v>
      </c>
      <c r="X34" s="61">
        <v>0</v>
      </c>
      <c r="Y34" s="61">
        <v>1.5</v>
      </c>
      <c r="Z34" s="5"/>
    </row>
    <row r="35" spans="1:26" x14ac:dyDescent="0.2">
      <c r="A35" s="5" t="s">
        <v>41</v>
      </c>
      <c r="B35" s="61">
        <v>214</v>
      </c>
      <c r="C35" s="61">
        <v>2</v>
      </c>
      <c r="D35" s="61">
        <v>2</v>
      </c>
      <c r="E35" s="62" t="s">
        <v>212</v>
      </c>
      <c r="F35" s="62" t="s">
        <v>45</v>
      </c>
      <c r="G35" s="61">
        <v>16.61</v>
      </c>
      <c r="H35" s="61">
        <v>14.43</v>
      </c>
      <c r="I35" s="61">
        <v>28.7</v>
      </c>
      <c r="J35" s="61">
        <f t="shared" si="0"/>
        <v>16.128999999999998</v>
      </c>
      <c r="K35" s="61">
        <f t="shared" si="1"/>
        <v>13.911017586206897</v>
      </c>
      <c r="L35" s="61">
        <f t="shared" si="2"/>
        <v>79.210970726166337</v>
      </c>
      <c r="M35" s="5"/>
      <c r="N35" s="5" t="s">
        <v>41</v>
      </c>
      <c r="O35" s="61">
        <v>214</v>
      </c>
      <c r="P35" s="61">
        <v>2</v>
      </c>
      <c r="Q35" s="61">
        <v>2</v>
      </c>
      <c r="R35" s="62" t="s">
        <v>212</v>
      </c>
      <c r="S35" s="62" t="s">
        <v>45</v>
      </c>
      <c r="T35" s="61">
        <v>0</v>
      </c>
      <c r="U35" s="61">
        <v>100</v>
      </c>
      <c r="V35" s="61">
        <v>0</v>
      </c>
      <c r="W35" s="61">
        <v>0</v>
      </c>
      <c r="X35" s="61">
        <v>0</v>
      </c>
      <c r="Y35" s="61">
        <v>1.9</v>
      </c>
      <c r="Z35" s="5"/>
    </row>
    <row r="36" spans="1:26" x14ac:dyDescent="0.2">
      <c r="A36" s="5" t="s">
        <v>41</v>
      </c>
      <c r="B36" s="61">
        <v>215</v>
      </c>
      <c r="C36" s="61">
        <v>2</v>
      </c>
      <c r="D36" s="61">
        <v>3</v>
      </c>
      <c r="E36" s="62" t="s">
        <v>162</v>
      </c>
      <c r="F36" s="62" t="s">
        <v>45</v>
      </c>
      <c r="G36" s="61">
        <v>16.47</v>
      </c>
      <c r="H36" s="61">
        <v>13.92</v>
      </c>
      <c r="I36" s="61">
        <v>28.62</v>
      </c>
      <c r="J36" s="61">
        <f t="shared" si="0"/>
        <v>15.999399999999998</v>
      </c>
      <c r="K36" s="61">
        <f t="shared" si="1"/>
        <v>13.440096</v>
      </c>
      <c r="L36" s="61">
        <f t="shared" si="2"/>
        <v>76.52948781176471</v>
      </c>
      <c r="M36" s="5"/>
      <c r="N36" s="5" t="s">
        <v>41</v>
      </c>
      <c r="O36" s="61">
        <v>215</v>
      </c>
      <c r="P36" s="61">
        <v>2</v>
      </c>
      <c r="Q36" s="61">
        <v>3</v>
      </c>
      <c r="R36" s="62" t="s">
        <v>162</v>
      </c>
      <c r="S36" s="62" t="s">
        <v>45</v>
      </c>
      <c r="T36" s="61">
        <v>0</v>
      </c>
      <c r="U36" s="61">
        <v>100</v>
      </c>
      <c r="V36" s="61">
        <v>0</v>
      </c>
      <c r="W36" s="61">
        <v>0</v>
      </c>
      <c r="X36" s="61">
        <v>0</v>
      </c>
      <c r="Y36" s="61">
        <v>1</v>
      </c>
      <c r="Z36" s="5"/>
    </row>
    <row r="37" spans="1:26" x14ac:dyDescent="0.2">
      <c r="A37" s="5" t="s">
        <v>41</v>
      </c>
      <c r="B37" s="61">
        <v>216</v>
      </c>
      <c r="C37" s="61">
        <v>2</v>
      </c>
      <c r="D37" s="61">
        <v>5</v>
      </c>
      <c r="E37" s="62" t="s">
        <v>129</v>
      </c>
      <c r="F37" s="62" t="s">
        <v>45</v>
      </c>
      <c r="G37" s="61">
        <v>16.95</v>
      </c>
      <c r="H37" s="61">
        <v>14.96</v>
      </c>
      <c r="I37" s="61">
        <v>28.63</v>
      </c>
      <c r="J37" s="61">
        <f t="shared" si="0"/>
        <v>16.478099999999998</v>
      </c>
      <c r="K37" s="61">
        <f t="shared" si="1"/>
        <v>14.36192671264368</v>
      </c>
      <c r="L37" s="61">
        <f t="shared" si="2"/>
        <v>81.778500340229897</v>
      </c>
      <c r="M37" s="5"/>
      <c r="N37" s="5" t="s">
        <v>41</v>
      </c>
      <c r="O37" s="61">
        <v>216</v>
      </c>
      <c r="P37" s="61">
        <v>2</v>
      </c>
      <c r="Q37" s="61">
        <v>5</v>
      </c>
      <c r="R37" s="62" t="s">
        <v>129</v>
      </c>
      <c r="S37" s="62" t="s">
        <v>45</v>
      </c>
      <c r="T37" s="61">
        <v>0</v>
      </c>
      <c r="U37" s="61">
        <v>100</v>
      </c>
      <c r="V37" s="61">
        <v>0</v>
      </c>
      <c r="W37" s="61">
        <v>0</v>
      </c>
      <c r="X37" s="61">
        <v>0</v>
      </c>
      <c r="Y37" s="61">
        <v>1.5</v>
      </c>
      <c r="Z37" s="5"/>
    </row>
    <row r="38" spans="1:26" x14ac:dyDescent="0.2">
      <c r="A38" s="5" t="s">
        <v>41</v>
      </c>
      <c r="B38" s="61">
        <v>217</v>
      </c>
      <c r="C38" s="61">
        <v>2</v>
      </c>
      <c r="D38" s="61">
        <v>4</v>
      </c>
      <c r="E38" s="62" t="s">
        <v>137</v>
      </c>
      <c r="F38" s="62" t="s">
        <v>45</v>
      </c>
      <c r="G38" s="61">
        <v>15.92</v>
      </c>
      <c r="H38" s="61">
        <v>15.87</v>
      </c>
      <c r="I38" s="61">
        <v>29.64</v>
      </c>
      <c r="J38" s="61">
        <f t="shared" si="0"/>
        <v>15.316800000000001</v>
      </c>
      <c r="K38" s="61">
        <f t="shared" si="1"/>
        <v>15.44738372413793</v>
      </c>
      <c r="L38" s="61">
        <f t="shared" si="2"/>
        <v>87.959220264503045</v>
      </c>
      <c r="M38" s="5"/>
      <c r="N38" s="5" t="s">
        <v>41</v>
      </c>
      <c r="O38" s="61">
        <v>217</v>
      </c>
      <c r="P38" s="61">
        <v>2</v>
      </c>
      <c r="Q38" s="61">
        <v>4</v>
      </c>
      <c r="R38" s="62" t="s">
        <v>137</v>
      </c>
      <c r="S38" s="62" t="s">
        <v>45</v>
      </c>
      <c r="T38" s="61">
        <v>5.5555555559999998</v>
      </c>
      <c r="U38" s="61">
        <v>100</v>
      </c>
      <c r="V38" s="61">
        <v>0</v>
      </c>
      <c r="W38" s="61">
        <v>0</v>
      </c>
      <c r="X38" s="61">
        <v>0</v>
      </c>
      <c r="Y38" s="61">
        <v>2.1</v>
      </c>
      <c r="Z38" s="5"/>
    </row>
    <row r="39" spans="1:26" x14ac:dyDescent="0.2">
      <c r="A39" s="5" t="s">
        <v>41</v>
      </c>
      <c r="B39" s="61">
        <v>218</v>
      </c>
      <c r="C39" s="61">
        <v>2</v>
      </c>
      <c r="D39" s="61">
        <v>14</v>
      </c>
      <c r="E39" s="62" t="s">
        <v>215</v>
      </c>
      <c r="F39" s="62" t="s">
        <v>45</v>
      </c>
      <c r="G39" s="61">
        <v>15.18</v>
      </c>
      <c r="H39" s="61">
        <v>17.72</v>
      </c>
      <c r="I39" s="61">
        <v>29.56</v>
      </c>
      <c r="J39" s="61">
        <f t="shared" si="0"/>
        <v>14.587199999999999</v>
      </c>
      <c r="K39" s="61">
        <f t="shared" si="1"/>
        <v>17.396722022988506</v>
      </c>
      <c r="L39" s="61">
        <f t="shared" si="2"/>
        <v>99.058981872075719</v>
      </c>
      <c r="M39" s="5"/>
      <c r="N39" s="5" t="s">
        <v>41</v>
      </c>
      <c r="O39" s="61">
        <v>218</v>
      </c>
      <c r="P39" s="61">
        <v>2</v>
      </c>
      <c r="Q39" s="61">
        <v>14</v>
      </c>
      <c r="R39" s="62" t="s">
        <v>215</v>
      </c>
      <c r="S39" s="62" t="s">
        <v>45</v>
      </c>
      <c r="T39" s="61">
        <v>5</v>
      </c>
      <c r="U39" s="61">
        <v>100</v>
      </c>
      <c r="V39" s="61">
        <v>0</v>
      </c>
      <c r="W39" s="61">
        <v>0</v>
      </c>
      <c r="X39" s="61">
        <v>0</v>
      </c>
      <c r="Y39" s="61">
        <v>1.8</v>
      </c>
      <c r="Z39" s="5"/>
    </row>
    <row r="40" spans="1:26" x14ac:dyDescent="0.2">
      <c r="A40" s="5" t="s">
        <v>41</v>
      </c>
      <c r="B40" s="61">
        <v>219</v>
      </c>
      <c r="C40" s="61">
        <v>2</v>
      </c>
      <c r="D40" s="61">
        <v>1</v>
      </c>
      <c r="E40" s="62" t="s">
        <v>99</v>
      </c>
      <c r="F40" s="63" t="s">
        <v>211</v>
      </c>
      <c r="G40" s="61">
        <v>17.29</v>
      </c>
      <c r="H40" s="61">
        <v>9.64</v>
      </c>
      <c r="I40" s="61">
        <v>29.48</v>
      </c>
      <c r="J40" s="61">
        <f t="shared" si="0"/>
        <v>16.707599999999999</v>
      </c>
      <c r="K40" s="61">
        <f t="shared" si="1"/>
        <v>9.2291808735632195</v>
      </c>
      <c r="L40" s="61">
        <f t="shared" si="2"/>
        <v>52.552041680054103</v>
      </c>
      <c r="M40" s="5"/>
      <c r="N40" s="5" t="s">
        <v>41</v>
      </c>
      <c r="O40" s="61">
        <v>219</v>
      </c>
      <c r="P40" s="61">
        <v>2</v>
      </c>
      <c r="Q40" s="61">
        <v>1</v>
      </c>
      <c r="R40" s="62" t="s">
        <v>99</v>
      </c>
      <c r="S40" s="63" t="s">
        <v>211</v>
      </c>
      <c r="T40" s="61">
        <v>1.7933723198</v>
      </c>
      <c r="U40" s="61">
        <v>100</v>
      </c>
      <c r="V40" s="61">
        <v>0</v>
      </c>
      <c r="W40" s="61">
        <v>0</v>
      </c>
      <c r="X40" s="61">
        <v>0</v>
      </c>
      <c r="Y40" s="61">
        <v>1.56</v>
      </c>
      <c r="Z40" s="5"/>
    </row>
    <row r="41" spans="1:26" x14ac:dyDescent="0.2">
      <c r="A41" s="5" t="s">
        <v>41</v>
      </c>
      <c r="B41" s="61">
        <v>220</v>
      </c>
      <c r="C41" s="61">
        <v>2</v>
      </c>
      <c r="D41" s="61">
        <v>9</v>
      </c>
      <c r="E41" s="62" t="s">
        <v>131</v>
      </c>
      <c r="F41" s="62" t="s">
        <v>45</v>
      </c>
      <c r="G41" s="61">
        <v>17.239999999999998</v>
      </c>
      <c r="H41" s="61">
        <v>13.83</v>
      </c>
      <c r="I41" s="61">
        <v>29.43</v>
      </c>
      <c r="J41" s="61">
        <f t="shared" si="0"/>
        <v>16.664099999999998</v>
      </c>
      <c r="K41" s="61">
        <f t="shared" si="1"/>
        <v>13.247534448275863</v>
      </c>
      <c r="L41" s="61">
        <f t="shared" si="2"/>
        <v>75.433019681947286</v>
      </c>
      <c r="M41" s="5"/>
      <c r="N41" s="5" t="s">
        <v>41</v>
      </c>
      <c r="O41" s="61">
        <v>220</v>
      </c>
      <c r="P41" s="61">
        <v>2</v>
      </c>
      <c r="Q41" s="61">
        <v>9</v>
      </c>
      <c r="R41" s="62" t="s">
        <v>131</v>
      </c>
      <c r="S41" s="62" t="s">
        <v>45</v>
      </c>
      <c r="T41" s="61">
        <v>5.8823529409999997</v>
      </c>
      <c r="U41" s="61">
        <v>100</v>
      </c>
      <c r="V41" s="61">
        <v>0</v>
      </c>
      <c r="W41" s="61">
        <v>0</v>
      </c>
      <c r="X41" s="61">
        <v>0</v>
      </c>
      <c r="Y41" s="61">
        <v>1.7</v>
      </c>
      <c r="Z41" s="5"/>
    </row>
    <row r="42" spans="1:26" x14ac:dyDescent="0.2">
      <c r="A42" s="5" t="s">
        <v>41</v>
      </c>
      <c r="B42" s="61">
        <v>301</v>
      </c>
      <c r="C42" s="61">
        <v>3</v>
      </c>
      <c r="D42" s="61">
        <v>18</v>
      </c>
      <c r="E42" s="5" t="s">
        <v>99</v>
      </c>
      <c r="F42" s="5"/>
      <c r="G42" s="61">
        <v>17.149999999999999</v>
      </c>
      <c r="H42" s="61">
        <v>13.87</v>
      </c>
      <c r="I42" s="61">
        <v>27.67</v>
      </c>
      <c r="J42" s="61">
        <f t="shared" si="0"/>
        <v>16.802899999999998</v>
      </c>
      <c r="K42" s="61">
        <f t="shared" si="1"/>
        <v>13.263721574712644</v>
      </c>
      <c r="L42" s="61">
        <f t="shared" si="2"/>
        <v>75.525191084246131</v>
      </c>
      <c r="M42" s="5"/>
      <c r="N42" s="5" t="s">
        <v>41</v>
      </c>
      <c r="O42" s="61">
        <v>301</v>
      </c>
      <c r="P42" s="61">
        <v>3</v>
      </c>
      <c r="Q42" s="61">
        <v>18</v>
      </c>
      <c r="R42" s="5" t="s">
        <v>99</v>
      </c>
      <c r="S42" s="5"/>
      <c r="T42" s="61">
        <v>0</v>
      </c>
      <c r="U42" s="61">
        <v>100</v>
      </c>
      <c r="V42" s="61">
        <v>0</v>
      </c>
      <c r="W42" s="61">
        <v>0</v>
      </c>
      <c r="X42" s="61">
        <v>0</v>
      </c>
      <c r="Y42" s="61">
        <v>1.5</v>
      </c>
      <c r="Z42" s="5"/>
    </row>
    <row r="43" spans="1:26" x14ac:dyDescent="0.2">
      <c r="A43" s="5" t="s">
        <v>41</v>
      </c>
      <c r="B43" s="61">
        <v>302</v>
      </c>
      <c r="C43" s="61">
        <v>3</v>
      </c>
      <c r="D43" s="61">
        <v>20</v>
      </c>
      <c r="E43" s="5" t="s">
        <v>99</v>
      </c>
      <c r="F43" s="5"/>
      <c r="G43" s="61">
        <v>16.190000000000001</v>
      </c>
      <c r="H43" s="61">
        <v>14.47</v>
      </c>
      <c r="I43" s="61">
        <v>27.59</v>
      </c>
      <c r="J43" s="61">
        <f t="shared" si="0"/>
        <v>15.853300000000001</v>
      </c>
      <c r="K43" s="61">
        <f t="shared" si="1"/>
        <v>13.995433896551724</v>
      </c>
      <c r="L43" s="61">
        <f t="shared" si="2"/>
        <v>79.691647128600408</v>
      </c>
      <c r="M43" s="5"/>
      <c r="N43" s="5" t="s">
        <v>41</v>
      </c>
      <c r="O43" s="61">
        <v>302</v>
      </c>
      <c r="P43" s="61">
        <v>3</v>
      </c>
      <c r="Q43" s="61">
        <v>20</v>
      </c>
      <c r="R43" s="5" t="s">
        <v>99</v>
      </c>
      <c r="S43" s="5"/>
      <c r="T43" s="61">
        <v>0</v>
      </c>
      <c r="U43" s="61">
        <v>100</v>
      </c>
      <c r="V43" s="61">
        <v>0</v>
      </c>
      <c r="W43" s="61">
        <v>0</v>
      </c>
      <c r="X43" s="61">
        <v>0</v>
      </c>
      <c r="Y43" s="61">
        <v>2.2999999999999998</v>
      </c>
      <c r="Z43" s="5"/>
    </row>
    <row r="44" spans="1:26" x14ac:dyDescent="0.2">
      <c r="A44" s="5" t="s">
        <v>41</v>
      </c>
      <c r="B44" s="61">
        <v>303</v>
      </c>
      <c r="C44" s="61">
        <v>3</v>
      </c>
      <c r="D44" s="61">
        <v>4</v>
      </c>
      <c r="E44" s="62" t="s">
        <v>137</v>
      </c>
      <c r="F44" s="62" t="s">
        <v>45</v>
      </c>
      <c r="G44" s="61">
        <v>16.52</v>
      </c>
      <c r="H44" s="61">
        <v>14.24</v>
      </c>
      <c r="I44" s="61">
        <v>27.55</v>
      </c>
      <c r="J44" s="61">
        <f t="shared" si="0"/>
        <v>16.188499999999998</v>
      </c>
      <c r="K44" s="61">
        <f t="shared" si="1"/>
        <v>13.718112183908046</v>
      </c>
      <c r="L44" s="61">
        <f t="shared" si="2"/>
        <v>78.112544670723466</v>
      </c>
      <c r="M44" s="5"/>
      <c r="N44" s="5" t="s">
        <v>41</v>
      </c>
      <c r="O44" s="61">
        <v>303</v>
      </c>
      <c r="P44" s="61">
        <v>3</v>
      </c>
      <c r="Q44" s="61">
        <v>4</v>
      </c>
      <c r="R44" s="62" t="s">
        <v>137</v>
      </c>
      <c r="S44" s="62" t="s">
        <v>45</v>
      </c>
      <c r="T44" s="61">
        <v>0</v>
      </c>
      <c r="U44" s="61">
        <v>92.553191489361694</v>
      </c>
      <c r="V44" s="61">
        <v>0</v>
      </c>
      <c r="W44" s="61">
        <v>0</v>
      </c>
      <c r="X44" s="61">
        <v>0</v>
      </c>
      <c r="Y44" s="61">
        <v>1.7</v>
      </c>
      <c r="Z44" s="5"/>
    </row>
    <row r="45" spans="1:26" x14ac:dyDescent="0.2">
      <c r="A45" s="5" t="s">
        <v>41</v>
      </c>
      <c r="B45" s="61">
        <v>304</v>
      </c>
      <c r="C45" s="61">
        <v>3</v>
      </c>
      <c r="D45" s="61">
        <v>12</v>
      </c>
      <c r="E45" s="62" t="s">
        <v>214</v>
      </c>
      <c r="F45" s="62" t="s">
        <v>45</v>
      </c>
      <c r="G45" s="61">
        <v>16.72</v>
      </c>
      <c r="H45" s="61">
        <v>12.44</v>
      </c>
      <c r="I45" s="61">
        <v>27.48</v>
      </c>
      <c r="J45" s="61">
        <f t="shared" si="0"/>
        <v>16.397599999999997</v>
      </c>
      <c r="K45" s="61">
        <f t="shared" si="1"/>
        <v>11.954182252873563</v>
      </c>
      <c r="L45" s="61">
        <f t="shared" si="2"/>
        <v>68.068520122244763</v>
      </c>
      <c r="M45" s="5"/>
      <c r="N45" s="5" t="s">
        <v>41</v>
      </c>
      <c r="O45" s="61">
        <v>304</v>
      </c>
      <c r="P45" s="61">
        <v>3</v>
      </c>
      <c r="Q45" s="61">
        <v>12</v>
      </c>
      <c r="R45" s="62" t="s">
        <v>214</v>
      </c>
      <c r="S45" s="62" t="s">
        <v>45</v>
      </c>
      <c r="T45" s="61">
        <v>4</v>
      </c>
      <c r="U45" s="61">
        <v>96.666666666666657</v>
      </c>
      <c r="V45" s="61">
        <v>0</v>
      </c>
      <c r="W45" s="61">
        <v>0</v>
      </c>
      <c r="X45" s="61">
        <v>0</v>
      </c>
      <c r="Y45" s="61">
        <v>2.5</v>
      </c>
      <c r="Z45" s="5"/>
    </row>
    <row r="46" spans="1:26" x14ac:dyDescent="0.2">
      <c r="A46" s="5" t="s">
        <v>41</v>
      </c>
      <c r="B46" s="61">
        <v>305</v>
      </c>
      <c r="C46" s="61">
        <v>3</v>
      </c>
      <c r="D46" s="61">
        <v>13</v>
      </c>
      <c r="E46" s="62" t="s">
        <v>187</v>
      </c>
      <c r="F46" s="62" t="s">
        <v>45</v>
      </c>
      <c r="G46" s="61">
        <v>16.399999999999999</v>
      </c>
      <c r="H46" s="61">
        <v>14.44</v>
      </c>
      <c r="I46" s="61">
        <v>27.59</v>
      </c>
      <c r="J46" s="61">
        <f t="shared" si="0"/>
        <v>16.063299999999998</v>
      </c>
      <c r="K46" s="61">
        <f t="shared" si="1"/>
        <v>13.931562620689654</v>
      </c>
      <c r="L46" s="61">
        <f t="shared" si="2"/>
        <v>79.327956569574027</v>
      </c>
      <c r="M46" s="5"/>
      <c r="N46" s="5" t="s">
        <v>41</v>
      </c>
      <c r="O46" s="61">
        <v>305</v>
      </c>
      <c r="P46" s="61">
        <v>3</v>
      </c>
      <c r="Q46" s="61">
        <v>13</v>
      </c>
      <c r="R46" s="62" t="s">
        <v>187</v>
      </c>
      <c r="S46" s="62" t="s">
        <v>45</v>
      </c>
      <c r="T46" s="61">
        <v>4.7619047620000003</v>
      </c>
      <c r="U46" s="61">
        <v>100</v>
      </c>
      <c r="V46" s="61">
        <v>0</v>
      </c>
      <c r="W46" s="61">
        <v>0</v>
      </c>
      <c r="X46" s="61">
        <v>0</v>
      </c>
      <c r="Y46" s="61">
        <v>1.3</v>
      </c>
      <c r="Z46" s="5"/>
    </row>
    <row r="47" spans="1:26" x14ac:dyDescent="0.2">
      <c r="A47" s="5" t="s">
        <v>41</v>
      </c>
      <c r="B47" s="61">
        <v>306</v>
      </c>
      <c r="C47" s="61">
        <v>3</v>
      </c>
      <c r="D47" s="61">
        <v>5</v>
      </c>
      <c r="E47" s="62" t="s">
        <v>129</v>
      </c>
      <c r="F47" s="62" t="s">
        <v>45</v>
      </c>
      <c r="G47" s="61">
        <v>16.22</v>
      </c>
      <c r="H47" s="61">
        <v>15.08</v>
      </c>
      <c r="I47" s="61">
        <v>27.56</v>
      </c>
      <c r="J47" s="61">
        <f t="shared" si="0"/>
        <v>15.887199999999998</v>
      </c>
      <c r="K47" s="61">
        <f t="shared" si="1"/>
        <v>14.579552000000003</v>
      </c>
      <c r="L47" s="61">
        <f t="shared" si="2"/>
        <v>83.017684329411793</v>
      </c>
      <c r="M47" s="5"/>
      <c r="N47" s="5" t="s">
        <v>41</v>
      </c>
      <c r="O47" s="61">
        <v>306</v>
      </c>
      <c r="P47" s="61">
        <v>3</v>
      </c>
      <c r="Q47" s="61">
        <v>5</v>
      </c>
      <c r="R47" s="62" t="s">
        <v>129</v>
      </c>
      <c r="S47" s="62" t="s">
        <v>45</v>
      </c>
      <c r="T47" s="61">
        <v>4.7619047620000003</v>
      </c>
      <c r="U47" s="61">
        <v>100</v>
      </c>
      <c r="V47" s="61">
        <v>0</v>
      </c>
      <c r="W47" s="61">
        <v>0</v>
      </c>
      <c r="X47" s="61">
        <v>0</v>
      </c>
      <c r="Y47" s="61">
        <v>2</v>
      </c>
      <c r="Z47" s="5"/>
    </row>
    <row r="48" spans="1:26" x14ac:dyDescent="0.2">
      <c r="A48" s="5" t="s">
        <v>41</v>
      </c>
      <c r="B48" s="61">
        <v>307</v>
      </c>
      <c r="C48" s="61">
        <v>3</v>
      </c>
      <c r="D48" s="61">
        <v>15</v>
      </c>
      <c r="E48" s="5" t="s">
        <v>109</v>
      </c>
      <c r="F48" s="62" t="s">
        <v>43</v>
      </c>
      <c r="G48" s="61">
        <v>16.670000000000002</v>
      </c>
      <c r="H48" s="61">
        <v>14.95</v>
      </c>
      <c r="I48" s="61">
        <v>27.44</v>
      </c>
      <c r="J48" s="61">
        <f t="shared" si="0"/>
        <v>16.352800000000002</v>
      </c>
      <c r="K48" s="61">
        <f t="shared" si="1"/>
        <v>14.373857931034481</v>
      </c>
      <c r="L48" s="61">
        <f t="shared" si="2"/>
        <v>81.846438101419864</v>
      </c>
      <c r="M48" s="5"/>
      <c r="N48" s="5" t="s">
        <v>41</v>
      </c>
      <c r="O48" s="61">
        <v>307</v>
      </c>
      <c r="P48" s="61">
        <v>3</v>
      </c>
      <c r="Q48" s="61">
        <v>15</v>
      </c>
      <c r="R48" s="5" t="s">
        <v>109</v>
      </c>
      <c r="S48" s="62" t="s">
        <v>43</v>
      </c>
      <c r="T48" s="61">
        <v>0</v>
      </c>
      <c r="U48" s="61">
        <v>100</v>
      </c>
      <c r="V48" s="61">
        <v>0</v>
      </c>
      <c r="W48" s="61">
        <v>0</v>
      </c>
      <c r="X48" s="61">
        <v>0</v>
      </c>
      <c r="Y48" s="61">
        <v>1.7</v>
      </c>
      <c r="Z48" s="5"/>
    </row>
    <row r="49" spans="1:26" x14ac:dyDescent="0.2">
      <c r="A49" s="5" t="s">
        <v>41</v>
      </c>
      <c r="B49" s="61">
        <v>308</v>
      </c>
      <c r="C49" s="61">
        <v>3</v>
      </c>
      <c r="D49" s="61">
        <v>1</v>
      </c>
      <c r="E49" s="62" t="s">
        <v>99</v>
      </c>
      <c r="F49" s="63" t="s">
        <v>211</v>
      </c>
      <c r="G49" s="61">
        <v>16.09</v>
      </c>
      <c r="H49" s="61">
        <v>14.73</v>
      </c>
      <c r="I49" s="61">
        <v>27.43</v>
      </c>
      <c r="J49" s="61">
        <f t="shared" si="0"/>
        <v>15.774100000000001</v>
      </c>
      <c r="K49" s="61">
        <f t="shared" si="1"/>
        <v>14.260316172413791</v>
      </c>
      <c r="L49" s="61">
        <f t="shared" si="2"/>
        <v>81.199917969979708</v>
      </c>
      <c r="M49" s="5"/>
      <c r="N49" s="5" t="s">
        <v>41</v>
      </c>
      <c r="O49" s="61">
        <v>308</v>
      </c>
      <c r="P49" s="61">
        <v>3</v>
      </c>
      <c r="Q49" s="61">
        <v>1</v>
      </c>
      <c r="R49" s="62" t="s">
        <v>99</v>
      </c>
      <c r="S49" s="63" t="s">
        <v>211</v>
      </c>
      <c r="T49" s="61">
        <v>2.5090909090000002</v>
      </c>
      <c r="U49" s="61">
        <v>100</v>
      </c>
      <c r="V49" s="61">
        <v>0</v>
      </c>
      <c r="W49" s="61">
        <v>0</v>
      </c>
      <c r="X49" s="61">
        <v>0</v>
      </c>
      <c r="Y49" s="61">
        <v>1.22</v>
      </c>
      <c r="Z49" s="5"/>
    </row>
    <row r="50" spans="1:26" x14ac:dyDescent="0.2">
      <c r="A50" s="5" t="s">
        <v>41</v>
      </c>
      <c r="B50" s="61">
        <v>309</v>
      </c>
      <c r="C50" s="61">
        <v>3</v>
      </c>
      <c r="D50" s="61">
        <v>7</v>
      </c>
      <c r="E50" s="62" t="s">
        <v>109</v>
      </c>
      <c r="F50" s="62" t="s">
        <v>45</v>
      </c>
      <c r="G50" s="61">
        <v>17.47</v>
      </c>
      <c r="H50" s="61">
        <v>13.38</v>
      </c>
      <c r="I50" s="61">
        <v>27.82</v>
      </c>
      <c r="J50" s="61">
        <f t="shared" si="0"/>
        <v>17.103400000000001</v>
      </c>
      <c r="K50" s="61">
        <f t="shared" si="1"/>
        <v>12.748925379310348</v>
      </c>
      <c r="L50" s="61">
        <f t="shared" si="2"/>
        <v>72.593880983367157</v>
      </c>
      <c r="M50" s="5"/>
      <c r="N50" s="5" t="s">
        <v>41</v>
      </c>
      <c r="O50" s="61">
        <v>309</v>
      </c>
      <c r="P50" s="61">
        <v>3</v>
      </c>
      <c r="Q50" s="61">
        <v>7</v>
      </c>
      <c r="R50" s="62" t="s">
        <v>109</v>
      </c>
      <c r="S50" s="62" t="s">
        <v>45</v>
      </c>
      <c r="T50" s="61">
        <v>0</v>
      </c>
      <c r="U50" s="61">
        <v>97.72727272727272</v>
      </c>
      <c r="V50" s="61">
        <v>0</v>
      </c>
      <c r="W50" s="61">
        <v>0</v>
      </c>
      <c r="X50" s="61">
        <v>0</v>
      </c>
      <c r="Y50" s="61">
        <v>1.2</v>
      </c>
      <c r="Z50" s="5"/>
    </row>
    <row r="51" spans="1:26" x14ac:dyDescent="0.2">
      <c r="A51" s="5" t="s">
        <v>41</v>
      </c>
      <c r="B51" s="61">
        <v>310</v>
      </c>
      <c r="C51" s="61">
        <v>3</v>
      </c>
      <c r="D51" s="61">
        <v>11</v>
      </c>
      <c r="E51" s="62" t="s">
        <v>16</v>
      </c>
      <c r="F51" s="62" t="s">
        <v>45</v>
      </c>
      <c r="G51" s="61">
        <v>17.3</v>
      </c>
      <c r="H51" s="61">
        <v>14.31</v>
      </c>
      <c r="I51" s="61">
        <v>27.82</v>
      </c>
      <c r="J51" s="61">
        <f t="shared" si="0"/>
        <v>16.933399999999999</v>
      </c>
      <c r="K51" s="61">
        <f t="shared" si="1"/>
        <v>13.663023517241378</v>
      </c>
      <c r="L51" s="61">
        <f t="shared" si="2"/>
        <v>77.798863321703863</v>
      </c>
      <c r="M51" s="5"/>
      <c r="N51" s="5" t="s">
        <v>41</v>
      </c>
      <c r="O51" s="61">
        <v>310</v>
      </c>
      <c r="P51" s="61">
        <v>3</v>
      </c>
      <c r="Q51" s="61">
        <v>11</v>
      </c>
      <c r="R51" s="62" t="s">
        <v>16</v>
      </c>
      <c r="S51" s="62" t="s">
        <v>45</v>
      </c>
      <c r="T51" s="61">
        <v>0</v>
      </c>
      <c r="U51" s="61">
        <v>100</v>
      </c>
      <c r="V51" s="61">
        <v>0</v>
      </c>
      <c r="W51" s="61">
        <v>0</v>
      </c>
      <c r="X51" s="61">
        <v>0</v>
      </c>
      <c r="Y51" s="61">
        <v>1.1000000000000001</v>
      </c>
      <c r="Z51" s="5"/>
    </row>
    <row r="52" spans="1:26" x14ac:dyDescent="0.2">
      <c r="A52" s="5" t="s">
        <v>41</v>
      </c>
      <c r="B52" s="61">
        <v>311</v>
      </c>
      <c r="C52" s="61">
        <v>3</v>
      </c>
      <c r="D52" s="61">
        <v>19</v>
      </c>
      <c r="E52" s="5" t="s">
        <v>99</v>
      </c>
      <c r="F52" s="5"/>
      <c r="G52" s="61">
        <v>17.309999999999999</v>
      </c>
      <c r="H52" s="61">
        <v>14.28</v>
      </c>
      <c r="I52" s="61">
        <v>27.82</v>
      </c>
      <c r="J52" s="61">
        <f t="shared" si="0"/>
        <v>16.943399999999997</v>
      </c>
      <c r="K52" s="61">
        <f t="shared" si="1"/>
        <v>13.632738482758622</v>
      </c>
      <c r="L52" s="61">
        <f t="shared" si="2"/>
        <v>77.626416772413805</v>
      </c>
      <c r="M52" s="5"/>
      <c r="N52" s="5" t="s">
        <v>41</v>
      </c>
      <c r="O52" s="61">
        <v>311</v>
      </c>
      <c r="P52" s="61">
        <v>3</v>
      </c>
      <c r="Q52" s="61">
        <v>19</v>
      </c>
      <c r="R52" s="5" t="s">
        <v>99</v>
      </c>
      <c r="S52" s="5"/>
      <c r="T52" s="61">
        <v>4.5454545450000001</v>
      </c>
      <c r="U52" s="61">
        <v>100</v>
      </c>
      <c r="V52" s="61">
        <v>0</v>
      </c>
      <c r="W52" s="61">
        <v>0</v>
      </c>
      <c r="X52" s="61">
        <v>0</v>
      </c>
      <c r="Y52" s="61">
        <v>0.2</v>
      </c>
      <c r="Z52" s="5"/>
    </row>
    <row r="53" spans="1:26" x14ac:dyDescent="0.2">
      <c r="A53" s="5" t="s">
        <v>41</v>
      </c>
      <c r="B53" s="61">
        <v>312</v>
      </c>
      <c r="C53" s="61">
        <v>3</v>
      </c>
      <c r="D53" s="61">
        <v>6</v>
      </c>
      <c r="E53" s="62" t="s">
        <v>213</v>
      </c>
      <c r="F53" s="62" t="s">
        <v>45</v>
      </c>
      <c r="G53" s="61">
        <v>17.59</v>
      </c>
      <c r="H53" s="61">
        <v>13.85</v>
      </c>
      <c r="I53" s="61">
        <v>27.84</v>
      </c>
      <c r="J53" s="61">
        <f t="shared" si="0"/>
        <v>17.220800000000001</v>
      </c>
      <c r="K53" s="61">
        <f t="shared" si="1"/>
        <v>13.17806804597701</v>
      </c>
      <c r="L53" s="61">
        <f t="shared" si="2"/>
        <v>75.037469814739694</v>
      </c>
      <c r="M53" s="5"/>
      <c r="N53" s="5" t="s">
        <v>41</v>
      </c>
      <c r="O53" s="61">
        <v>312</v>
      </c>
      <c r="P53" s="61">
        <v>3</v>
      </c>
      <c r="Q53" s="61">
        <v>6</v>
      </c>
      <c r="R53" s="62" t="s">
        <v>213</v>
      </c>
      <c r="S53" s="62" t="s">
        <v>45</v>
      </c>
      <c r="T53" s="61">
        <v>0</v>
      </c>
      <c r="U53" s="61">
        <v>100</v>
      </c>
      <c r="V53" s="61">
        <v>0</v>
      </c>
      <c r="W53" s="61">
        <v>0</v>
      </c>
      <c r="X53" s="61">
        <v>0</v>
      </c>
      <c r="Y53" s="61">
        <v>0.6</v>
      </c>
      <c r="Z53" s="5"/>
    </row>
    <row r="54" spans="1:26" x14ac:dyDescent="0.2">
      <c r="A54" s="5" t="s">
        <v>41</v>
      </c>
      <c r="B54" s="61">
        <v>313</v>
      </c>
      <c r="C54" s="61">
        <v>3</v>
      </c>
      <c r="D54" s="61">
        <v>14</v>
      </c>
      <c r="E54" s="62" t="s">
        <v>215</v>
      </c>
      <c r="F54" s="62" t="s">
        <v>45</v>
      </c>
      <c r="G54" s="61">
        <v>16.87</v>
      </c>
      <c r="H54" s="61">
        <v>13.92</v>
      </c>
      <c r="I54" s="61">
        <v>28.6</v>
      </c>
      <c r="J54" s="61">
        <f t="shared" si="0"/>
        <v>16.402000000000001</v>
      </c>
      <c r="K54" s="61">
        <f t="shared" si="1"/>
        <v>13.375680000000001</v>
      </c>
      <c r="L54" s="61">
        <f t="shared" si="2"/>
        <v>76.162695529411778</v>
      </c>
      <c r="M54" s="5"/>
      <c r="N54" s="5" t="s">
        <v>41</v>
      </c>
      <c r="O54" s="61">
        <v>313</v>
      </c>
      <c r="P54" s="61">
        <v>3</v>
      </c>
      <c r="Q54" s="61">
        <v>14</v>
      </c>
      <c r="R54" s="62" t="s">
        <v>215</v>
      </c>
      <c r="S54" s="62" t="s">
        <v>45</v>
      </c>
      <c r="T54" s="61">
        <v>0</v>
      </c>
      <c r="U54" s="61">
        <v>100</v>
      </c>
      <c r="V54" s="61">
        <v>0</v>
      </c>
      <c r="W54" s="61">
        <v>0</v>
      </c>
      <c r="X54" s="61">
        <v>0</v>
      </c>
      <c r="Y54" s="61">
        <v>1</v>
      </c>
      <c r="Z54" s="5"/>
    </row>
    <row r="55" spans="1:26" x14ac:dyDescent="0.2">
      <c r="A55" s="5" t="s">
        <v>41</v>
      </c>
      <c r="B55" s="61">
        <v>314</v>
      </c>
      <c r="C55" s="61">
        <v>3</v>
      </c>
      <c r="D55" s="61">
        <v>9</v>
      </c>
      <c r="E55" s="62" t="s">
        <v>131</v>
      </c>
      <c r="F55" s="62" t="s">
        <v>45</v>
      </c>
      <c r="G55" s="61">
        <v>17.059999999999999</v>
      </c>
      <c r="H55" s="61">
        <v>14.35</v>
      </c>
      <c r="I55" s="61">
        <v>28.5</v>
      </c>
      <c r="J55" s="61">
        <f t="shared" si="0"/>
        <v>16.605</v>
      </c>
      <c r="K55" s="61">
        <f t="shared" si="1"/>
        <v>13.755382183908045</v>
      </c>
      <c r="L55" s="61">
        <f t="shared" si="2"/>
        <v>78.324764435429344</v>
      </c>
      <c r="M55" s="5"/>
      <c r="N55" s="5" t="s">
        <v>41</v>
      </c>
      <c r="O55" s="61">
        <v>314</v>
      </c>
      <c r="P55" s="61">
        <v>3</v>
      </c>
      <c r="Q55" s="61">
        <v>9</v>
      </c>
      <c r="R55" s="62" t="s">
        <v>131</v>
      </c>
      <c r="S55" s="62" t="s">
        <v>45</v>
      </c>
      <c r="T55" s="61">
        <v>0</v>
      </c>
      <c r="U55" s="61">
        <v>100</v>
      </c>
      <c r="V55" s="61">
        <v>0</v>
      </c>
      <c r="W55" s="61">
        <v>0</v>
      </c>
      <c r="X55" s="61">
        <v>0</v>
      </c>
      <c r="Y55" s="61">
        <v>1.5</v>
      </c>
      <c r="Z55" s="5"/>
    </row>
    <row r="56" spans="1:26" x14ac:dyDescent="0.2">
      <c r="A56" s="5" t="s">
        <v>41</v>
      </c>
      <c r="B56" s="61">
        <v>315</v>
      </c>
      <c r="C56" s="61">
        <v>3</v>
      </c>
      <c r="D56" s="61">
        <v>3</v>
      </c>
      <c r="E56" s="62" t="s">
        <v>162</v>
      </c>
      <c r="F56" s="62" t="s">
        <v>45</v>
      </c>
      <c r="G56" s="61">
        <v>17</v>
      </c>
      <c r="H56" s="61">
        <v>14.15</v>
      </c>
      <c r="I56" s="61">
        <v>28.38</v>
      </c>
      <c r="J56" s="61">
        <f t="shared" si="0"/>
        <v>16.560600000000001</v>
      </c>
      <c r="K56" s="61">
        <f t="shared" si="1"/>
        <v>13.570890919540233</v>
      </c>
      <c r="L56" s="61">
        <f t="shared" si="2"/>
        <v>77.274249471264383</v>
      </c>
      <c r="M56" s="5"/>
      <c r="N56" s="5" t="s">
        <v>41</v>
      </c>
      <c r="O56" s="61">
        <v>315</v>
      </c>
      <c r="P56" s="61">
        <v>3</v>
      </c>
      <c r="Q56" s="61">
        <v>3</v>
      </c>
      <c r="R56" s="62" t="s">
        <v>162</v>
      </c>
      <c r="S56" s="62" t="s">
        <v>45</v>
      </c>
      <c r="T56" s="61">
        <v>8.6956521739999992</v>
      </c>
      <c r="U56" s="61">
        <v>100</v>
      </c>
      <c r="V56" s="61">
        <v>0</v>
      </c>
      <c r="W56" s="61">
        <v>0</v>
      </c>
      <c r="X56" s="61">
        <v>0</v>
      </c>
      <c r="Y56" s="61">
        <v>0.8</v>
      </c>
      <c r="Z56" s="5"/>
    </row>
    <row r="57" spans="1:26" x14ac:dyDescent="0.2">
      <c r="A57" s="5" t="s">
        <v>41</v>
      </c>
      <c r="B57" s="61">
        <v>316</v>
      </c>
      <c r="C57" s="61">
        <v>3</v>
      </c>
      <c r="D57" s="61">
        <v>2</v>
      </c>
      <c r="E57" s="62" t="s">
        <v>212</v>
      </c>
      <c r="F57" s="62" t="s">
        <v>45</v>
      </c>
      <c r="G57" s="61">
        <v>17</v>
      </c>
      <c r="H57" s="61">
        <v>13.95</v>
      </c>
      <c r="I57" s="61">
        <v>28.32</v>
      </c>
      <c r="J57" s="61">
        <f t="shared" si="0"/>
        <v>16.5684</v>
      </c>
      <c r="K57" s="61">
        <f t="shared" si="1"/>
        <v>13.37782551724138</v>
      </c>
      <c r="L57" s="61">
        <f t="shared" si="2"/>
        <v>76.174912356997979</v>
      </c>
      <c r="M57" s="5"/>
      <c r="N57" s="5" t="s">
        <v>41</v>
      </c>
      <c r="O57" s="61">
        <v>316</v>
      </c>
      <c r="P57" s="61">
        <v>3</v>
      </c>
      <c r="Q57" s="61">
        <v>2</v>
      </c>
      <c r="R57" s="62" t="s">
        <v>212</v>
      </c>
      <c r="S57" s="62" t="s">
        <v>45</v>
      </c>
      <c r="T57" s="61">
        <v>0</v>
      </c>
      <c r="U57" s="61">
        <v>100</v>
      </c>
      <c r="V57" s="61">
        <v>0</v>
      </c>
      <c r="W57" s="61">
        <v>0</v>
      </c>
      <c r="X57" s="61">
        <v>0</v>
      </c>
      <c r="Y57" s="61">
        <v>2.5</v>
      </c>
      <c r="Z57" s="5"/>
    </row>
    <row r="58" spans="1:26" x14ac:dyDescent="0.2">
      <c r="A58" s="5" t="s">
        <v>41</v>
      </c>
      <c r="B58" s="61">
        <v>317</v>
      </c>
      <c r="C58" s="61">
        <v>3</v>
      </c>
      <c r="D58" s="61">
        <v>17</v>
      </c>
      <c r="E58" s="5" t="s">
        <v>99</v>
      </c>
      <c r="F58" s="5"/>
      <c r="G58" s="61">
        <v>17.12</v>
      </c>
      <c r="H58" s="61">
        <v>13.92</v>
      </c>
      <c r="I58" s="61">
        <v>29.43</v>
      </c>
      <c r="J58" s="61">
        <f t="shared" si="0"/>
        <v>16.5441</v>
      </c>
      <c r="K58" s="61">
        <f t="shared" si="1"/>
        <v>13.352944000000001</v>
      </c>
      <c r="L58" s="61">
        <f t="shared" si="2"/>
        <v>76.033234070588236</v>
      </c>
      <c r="M58" s="5"/>
      <c r="N58" s="5" t="s">
        <v>41</v>
      </c>
      <c r="O58" s="61">
        <v>317</v>
      </c>
      <c r="P58" s="61">
        <v>3</v>
      </c>
      <c r="Q58" s="61">
        <v>17</v>
      </c>
      <c r="R58" s="5" t="s">
        <v>99</v>
      </c>
      <c r="S58" s="5"/>
      <c r="T58" s="61">
        <v>0</v>
      </c>
      <c r="U58" s="61">
        <v>100</v>
      </c>
      <c r="V58" s="61">
        <v>0</v>
      </c>
      <c r="W58" s="61">
        <v>0</v>
      </c>
      <c r="X58" s="61">
        <v>0</v>
      </c>
      <c r="Y58" s="61">
        <v>0.4</v>
      </c>
      <c r="Z58" s="5"/>
    </row>
    <row r="59" spans="1:26" x14ac:dyDescent="0.2">
      <c r="A59" s="5" t="s">
        <v>41</v>
      </c>
      <c r="B59" s="61">
        <v>318</v>
      </c>
      <c r="C59" s="61">
        <v>3</v>
      </c>
      <c r="D59" s="61">
        <v>8</v>
      </c>
      <c r="E59" s="62" t="s">
        <v>189</v>
      </c>
      <c r="F59" s="62" t="s">
        <v>45</v>
      </c>
      <c r="G59" s="61">
        <v>16.89</v>
      </c>
      <c r="H59" s="61">
        <v>13.95</v>
      </c>
      <c r="I59" s="61">
        <v>29.41</v>
      </c>
      <c r="J59" s="61">
        <f t="shared" si="0"/>
        <v>16.316700000000001</v>
      </c>
      <c r="K59" s="61">
        <f t="shared" si="1"/>
        <v>13.418184310344829</v>
      </c>
      <c r="L59" s="61">
        <f t="shared" si="2"/>
        <v>76.404720073022332</v>
      </c>
      <c r="M59" s="5"/>
      <c r="N59" s="5" t="s">
        <v>41</v>
      </c>
      <c r="O59" s="61">
        <v>318</v>
      </c>
      <c r="P59" s="61">
        <v>3</v>
      </c>
      <c r="Q59" s="61">
        <v>8</v>
      </c>
      <c r="R59" s="62" t="s">
        <v>189</v>
      </c>
      <c r="S59" s="62" t="s">
        <v>45</v>
      </c>
      <c r="T59" s="61">
        <v>5.5555555559999998</v>
      </c>
      <c r="U59" s="61">
        <v>100</v>
      </c>
      <c r="V59" s="61">
        <v>0</v>
      </c>
      <c r="W59" s="61">
        <v>0</v>
      </c>
      <c r="X59" s="61">
        <v>0</v>
      </c>
      <c r="Y59" s="61">
        <v>1.5</v>
      </c>
      <c r="Z59" s="5"/>
    </row>
    <row r="60" spans="1:26" x14ac:dyDescent="0.2">
      <c r="A60" s="5" t="s">
        <v>41</v>
      </c>
      <c r="B60" s="61">
        <v>319</v>
      </c>
      <c r="C60" s="61">
        <v>3</v>
      </c>
      <c r="D60" s="61">
        <v>16</v>
      </c>
      <c r="E60" s="5" t="s">
        <v>109</v>
      </c>
      <c r="F60" s="62" t="s">
        <v>216</v>
      </c>
      <c r="G60" s="61">
        <v>16.8</v>
      </c>
      <c r="H60" s="61">
        <v>14.25</v>
      </c>
      <c r="I60" s="61">
        <v>29.36</v>
      </c>
      <c r="J60" s="61">
        <f t="shared" si="0"/>
        <v>16.2332</v>
      </c>
      <c r="K60" s="61">
        <f t="shared" si="1"/>
        <v>13.720424137931037</v>
      </c>
      <c r="L60" s="61">
        <f t="shared" si="2"/>
        <v>78.12570920892496</v>
      </c>
      <c r="M60" s="5"/>
      <c r="N60" s="5" t="s">
        <v>41</v>
      </c>
      <c r="O60" s="61">
        <v>319</v>
      </c>
      <c r="P60" s="61">
        <v>3</v>
      </c>
      <c r="Q60" s="61">
        <v>16</v>
      </c>
      <c r="R60" s="5" t="s">
        <v>109</v>
      </c>
      <c r="S60" s="62" t="s">
        <v>216</v>
      </c>
      <c r="T60" s="61">
        <v>0</v>
      </c>
      <c r="U60" s="61">
        <v>100</v>
      </c>
      <c r="V60" s="61">
        <v>0</v>
      </c>
      <c r="W60" s="61">
        <v>0</v>
      </c>
      <c r="X60" s="61">
        <v>0</v>
      </c>
      <c r="Y60" s="61">
        <v>1.2</v>
      </c>
      <c r="Z60" s="5"/>
    </row>
    <row r="61" spans="1:26" x14ac:dyDescent="0.2">
      <c r="A61" s="5" t="s">
        <v>41</v>
      </c>
      <c r="B61" s="61">
        <v>320</v>
      </c>
      <c r="C61" s="61">
        <v>3</v>
      </c>
      <c r="D61" s="61">
        <v>10</v>
      </c>
      <c r="E61" s="62" t="s">
        <v>146</v>
      </c>
      <c r="F61" s="62" t="s">
        <v>45</v>
      </c>
      <c r="G61" s="61">
        <v>16.66</v>
      </c>
      <c r="H61" s="61">
        <v>14.47</v>
      </c>
      <c r="I61" s="61">
        <v>29.31</v>
      </c>
      <c r="J61" s="61">
        <f t="shared" si="0"/>
        <v>16.099699999999999</v>
      </c>
      <c r="K61" s="61">
        <f t="shared" si="1"/>
        <v>13.954452195402299</v>
      </c>
      <c r="L61" s="61">
        <f t="shared" si="2"/>
        <v>79.458292500878969</v>
      </c>
      <c r="M61" s="5"/>
      <c r="N61" s="5" t="s">
        <v>41</v>
      </c>
      <c r="O61" s="61">
        <v>320</v>
      </c>
      <c r="P61" s="61">
        <v>3</v>
      </c>
      <c r="Q61" s="61">
        <v>10</v>
      </c>
      <c r="R61" s="62" t="s">
        <v>146</v>
      </c>
      <c r="S61" s="62" t="s">
        <v>45</v>
      </c>
      <c r="T61" s="61">
        <v>0</v>
      </c>
      <c r="U61" s="61">
        <v>100</v>
      </c>
      <c r="V61" s="61">
        <v>0</v>
      </c>
      <c r="W61" s="61">
        <v>0</v>
      </c>
      <c r="X61" s="61">
        <v>0</v>
      </c>
      <c r="Y61" s="61">
        <v>0.8</v>
      </c>
      <c r="Z61" s="5"/>
    </row>
    <row r="62" spans="1:26" x14ac:dyDescent="0.2">
      <c r="A62" s="5" t="s">
        <v>41</v>
      </c>
      <c r="B62" s="61">
        <v>401</v>
      </c>
      <c r="C62" s="61">
        <v>4</v>
      </c>
      <c r="D62" s="61">
        <v>2</v>
      </c>
      <c r="E62" s="62" t="s">
        <v>212</v>
      </c>
      <c r="F62" s="62" t="s">
        <v>45</v>
      </c>
      <c r="G62" s="61">
        <v>16.43</v>
      </c>
      <c r="H62" s="61">
        <v>14.49</v>
      </c>
      <c r="I62" s="61">
        <v>27.45</v>
      </c>
      <c r="J62" s="61">
        <f t="shared" si="0"/>
        <v>16.111499999999999</v>
      </c>
      <c r="K62" s="61">
        <f t="shared" si="1"/>
        <v>13.971774310344827</v>
      </c>
      <c r="L62" s="61">
        <f t="shared" si="2"/>
        <v>79.556926661257606</v>
      </c>
      <c r="M62" s="5"/>
      <c r="N62" s="5" t="s">
        <v>41</v>
      </c>
      <c r="O62" s="61">
        <v>401</v>
      </c>
      <c r="P62" s="61">
        <v>4</v>
      </c>
      <c r="Q62" s="61">
        <v>2</v>
      </c>
      <c r="R62" s="62" t="s">
        <v>212</v>
      </c>
      <c r="S62" s="62" t="s">
        <v>45</v>
      </c>
      <c r="T62" s="61">
        <v>0</v>
      </c>
      <c r="U62" s="61">
        <v>100</v>
      </c>
      <c r="V62" s="61">
        <v>0</v>
      </c>
      <c r="W62" s="61">
        <v>0</v>
      </c>
      <c r="X62" s="61">
        <v>0</v>
      </c>
      <c r="Y62" s="61">
        <v>2.4</v>
      </c>
      <c r="Z62" s="5"/>
    </row>
    <row r="63" spans="1:26" x14ac:dyDescent="0.2">
      <c r="A63" s="5" t="s">
        <v>41</v>
      </c>
      <c r="B63" s="61">
        <v>402</v>
      </c>
      <c r="C63" s="61">
        <v>4</v>
      </c>
      <c r="D63" s="61">
        <v>17</v>
      </c>
      <c r="E63" s="5" t="s">
        <v>99</v>
      </c>
      <c r="F63" s="5"/>
      <c r="G63" s="61">
        <v>16.45</v>
      </c>
      <c r="H63" s="61">
        <v>14.81</v>
      </c>
      <c r="I63" s="61">
        <v>27.42</v>
      </c>
      <c r="J63" s="61">
        <f t="shared" si="0"/>
        <v>16.135400000000001</v>
      </c>
      <c r="K63" s="61">
        <f t="shared" si="1"/>
        <v>14.276261218390806</v>
      </c>
      <c r="L63" s="61">
        <f t="shared" si="2"/>
        <v>81.290710937660592</v>
      </c>
      <c r="M63" s="5"/>
      <c r="N63" s="5" t="s">
        <v>41</v>
      </c>
      <c r="O63" s="61">
        <v>402</v>
      </c>
      <c r="P63" s="61">
        <v>4</v>
      </c>
      <c r="Q63" s="61">
        <v>17</v>
      </c>
      <c r="R63" s="5" t="s">
        <v>99</v>
      </c>
      <c r="S63" s="5"/>
      <c r="T63" s="61">
        <v>0</v>
      </c>
      <c r="U63" s="61">
        <v>100</v>
      </c>
      <c r="V63" s="61">
        <v>0</v>
      </c>
      <c r="W63" s="61">
        <v>0</v>
      </c>
      <c r="X63" s="61">
        <v>0</v>
      </c>
      <c r="Y63" s="61">
        <v>2.9</v>
      </c>
      <c r="Z63" s="5"/>
    </row>
    <row r="64" spans="1:26" x14ac:dyDescent="0.2">
      <c r="A64" s="5" t="s">
        <v>41</v>
      </c>
      <c r="B64" s="61">
        <v>403</v>
      </c>
      <c r="C64" s="61">
        <v>4</v>
      </c>
      <c r="D64" s="61">
        <v>20</v>
      </c>
      <c r="E64" s="5" t="s">
        <v>99</v>
      </c>
      <c r="F64" s="5"/>
      <c r="G64" s="61">
        <v>15.68</v>
      </c>
      <c r="H64" s="61">
        <v>13.83</v>
      </c>
      <c r="I64" s="61">
        <v>27.38</v>
      </c>
      <c r="J64" s="61">
        <f t="shared" si="0"/>
        <v>15.3706</v>
      </c>
      <c r="K64" s="61">
        <f t="shared" si="1"/>
        <v>13.453156344827587</v>
      </c>
      <c r="L64" s="61">
        <f t="shared" si="2"/>
        <v>76.603854951724145</v>
      </c>
      <c r="M64" s="5"/>
      <c r="N64" s="5" t="s">
        <v>41</v>
      </c>
      <c r="O64" s="61">
        <v>403</v>
      </c>
      <c r="P64" s="61">
        <v>4</v>
      </c>
      <c r="Q64" s="61">
        <v>20</v>
      </c>
      <c r="R64" s="5" t="s">
        <v>99</v>
      </c>
      <c r="S64" s="5"/>
      <c r="T64" s="61">
        <v>0</v>
      </c>
      <c r="U64" s="61">
        <v>100</v>
      </c>
      <c r="V64" s="61">
        <v>0</v>
      </c>
      <c r="W64" s="61">
        <v>0</v>
      </c>
      <c r="X64" s="61">
        <v>0</v>
      </c>
      <c r="Y64" s="61">
        <v>1.5</v>
      </c>
      <c r="Z64" s="5"/>
    </row>
    <row r="65" spans="1:26" x14ac:dyDescent="0.2">
      <c r="A65" s="5" t="s">
        <v>41</v>
      </c>
      <c r="B65" s="61">
        <v>404</v>
      </c>
      <c r="C65" s="61">
        <v>4</v>
      </c>
      <c r="D65" s="61">
        <v>9</v>
      </c>
      <c r="E65" s="62" t="s">
        <v>131</v>
      </c>
      <c r="F65" s="62" t="s">
        <v>45</v>
      </c>
      <c r="G65" s="61">
        <v>17.04</v>
      </c>
      <c r="H65" s="61">
        <v>12.99</v>
      </c>
      <c r="I65" s="61">
        <v>27.4</v>
      </c>
      <c r="J65" s="61">
        <f t="shared" si="0"/>
        <v>16.727999999999998</v>
      </c>
      <c r="K65" s="61">
        <f t="shared" si="1"/>
        <v>12.433371034482761</v>
      </c>
      <c r="L65" s="61">
        <f t="shared" si="2"/>
        <v>70.79707741987832</v>
      </c>
      <c r="M65" s="5"/>
      <c r="N65" s="5" t="s">
        <v>41</v>
      </c>
      <c r="O65" s="61">
        <v>404</v>
      </c>
      <c r="P65" s="61">
        <v>4</v>
      </c>
      <c r="Q65" s="61">
        <v>9</v>
      </c>
      <c r="R65" s="62" t="s">
        <v>131</v>
      </c>
      <c r="S65" s="62" t="s">
        <v>45</v>
      </c>
      <c r="T65" s="61">
        <v>5.8823529409999997</v>
      </c>
      <c r="U65" s="61">
        <v>100</v>
      </c>
      <c r="V65" s="61">
        <v>0</v>
      </c>
      <c r="W65" s="61">
        <v>0</v>
      </c>
      <c r="X65" s="61">
        <v>0</v>
      </c>
      <c r="Y65" s="61">
        <v>2</v>
      </c>
      <c r="Z65" s="5"/>
    </row>
    <row r="66" spans="1:26" x14ac:dyDescent="0.2">
      <c r="A66" s="5" t="s">
        <v>41</v>
      </c>
      <c r="B66" s="61">
        <v>405</v>
      </c>
      <c r="C66" s="61">
        <v>4</v>
      </c>
      <c r="D66" s="61">
        <v>5</v>
      </c>
      <c r="E66" s="62" t="s">
        <v>129</v>
      </c>
      <c r="F66" s="62" t="s">
        <v>45</v>
      </c>
      <c r="G66" s="61">
        <v>16.28</v>
      </c>
      <c r="H66" s="61">
        <v>14.88</v>
      </c>
      <c r="I66" s="61">
        <v>27.44</v>
      </c>
      <c r="J66" s="61">
        <f t="shared" si="0"/>
        <v>15.962800000000001</v>
      </c>
      <c r="K66" s="61">
        <f t="shared" si="1"/>
        <v>14.373259034482759</v>
      </c>
      <c r="L66" s="61">
        <f t="shared" si="2"/>
        <v>81.843027913995954</v>
      </c>
      <c r="M66" s="5"/>
      <c r="N66" s="5" t="s">
        <v>41</v>
      </c>
      <c r="O66" s="61">
        <v>405</v>
      </c>
      <c r="P66" s="61">
        <v>4</v>
      </c>
      <c r="Q66" s="61">
        <v>5</v>
      </c>
      <c r="R66" s="62" t="s">
        <v>129</v>
      </c>
      <c r="S66" s="62" t="s">
        <v>45</v>
      </c>
      <c r="T66" s="61">
        <v>0</v>
      </c>
      <c r="U66" s="61">
        <v>100</v>
      </c>
      <c r="V66" s="61">
        <v>0</v>
      </c>
      <c r="W66" s="61">
        <v>0</v>
      </c>
      <c r="X66" s="61">
        <v>0</v>
      </c>
      <c r="Y66" s="61">
        <v>3</v>
      </c>
      <c r="Z66" s="5"/>
    </row>
    <row r="67" spans="1:26" x14ac:dyDescent="0.2">
      <c r="A67" s="5" t="s">
        <v>41</v>
      </c>
      <c r="B67" s="61">
        <v>406</v>
      </c>
      <c r="C67" s="61">
        <v>4</v>
      </c>
      <c r="D67" s="61">
        <v>18</v>
      </c>
      <c r="E67" s="5" t="s">
        <v>99</v>
      </c>
      <c r="F67" s="5"/>
      <c r="G67" s="61">
        <v>15.96</v>
      </c>
      <c r="H67" s="61">
        <v>14.13</v>
      </c>
      <c r="I67" s="61">
        <v>27.41</v>
      </c>
      <c r="J67" s="61">
        <f t="shared" si="0"/>
        <v>15.646700000000001</v>
      </c>
      <c r="K67" s="61">
        <f t="shared" si="1"/>
        <v>13.700139413793105</v>
      </c>
      <c r="L67" s="61">
        <f t="shared" si="2"/>
        <v>78.010205603245439</v>
      </c>
      <c r="M67" s="5"/>
      <c r="N67" s="5" t="s">
        <v>41</v>
      </c>
      <c r="O67" s="61">
        <v>406</v>
      </c>
      <c r="P67" s="61">
        <v>4</v>
      </c>
      <c r="Q67" s="61">
        <v>18</v>
      </c>
      <c r="R67" s="5" t="s">
        <v>99</v>
      </c>
      <c r="S67" s="5"/>
      <c r="T67" s="61">
        <v>0</v>
      </c>
      <c r="U67" s="61">
        <v>100</v>
      </c>
      <c r="V67" s="61">
        <v>0</v>
      </c>
      <c r="W67" s="61">
        <v>0</v>
      </c>
      <c r="X67" s="61">
        <v>0</v>
      </c>
      <c r="Y67" s="61">
        <v>2.2000000000000002</v>
      </c>
      <c r="Z67" s="5"/>
    </row>
    <row r="68" spans="1:26" x14ac:dyDescent="0.2">
      <c r="A68" s="5" t="s">
        <v>41</v>
      </c>
      <c r="B68" s="61">
        <v>407</v>
      </c>
      <c r="C68" s="61">
        <v>4</v>
      </c>
      <c r="D68" s="61">
        <v>1</v>
      </c>
      <c r="E68" s="62" t="s">
        <v>99</v>
      </c>
      <c r="F68" s="63" t="s">
        <v>211</v>
      </c>
      <c r="G68" s="61">
        <v>16.239999999999998</v>
      </c>
      <c r="H68" s="61">
        <v>14.02</v>
      </c>
      <c r="I68" s="61">
        <v>27.45</v>
      </c>
      <c r="J68" s="61">
        <f t="shared" si="0"/>
        <v>15.921499999999998</v>
      </c>
      <c r="K68" s="61">
        <f t="shared" si="1"/>
        <v>13.54920195402299</v>
      </c>
      <c r="L68" s="61">
        <f t="shared" si="2"/>
        <v>77.150749949966212</v>
      </c>
      <c r="M68" s="5"/>
      <c r="N68" s="5" t="s">
        <v>41</v>
      </c>
      <c r="O68" s="61">
        <v>407</v>
      </c>
      <c r="P68" s="61">
        <v>4</v>
      </c>
      <c r="Q68" s="61">
        <v>1</v>
      </c>
      <c r="R68" s="62" t="s">
        <v>99</v>
      </c>
      <c r="S68" s="63" t="s">
        <v>211</v>
      </c>
      <c r="T68" s="61">
        <v>5.263157895</v>
      </c>
      <c r="U68" s="61">
        <v>100</v>
      </c>
      <c r="V68" s="61">
        <v>0</v>
      </c>
      <c r="W68" s="61">
        <v>0</v>
      </c>
      <c r="X68" s="61">
        <v>0</v>
      </c>
      <c r="Y68" s="61">
        <v>1.7</v>
      </c>
      <c r="Z68" s="5"/>
    </row>
    <row r="69" spans="1:26" x14ac:dyDescent="0.2">
      <c r="A69" s="5" t="s">
        <v>41</v>
      </c>
      <c r="B69" s="61">
        <v>408</v>
      </c>
      <c r="C69" s="61">
        <v>4</v>
      </c>
      <c r="D69" s="61">
        <v>13</v>
      </c>
      <c r="E69" s="62" t="s">
        <v>187</v>
      </c>
      <c r="F69" s="62" t="s">
        <v>45</v>
      </c>
      <c r="G69" s="61">
        <v>16.420000000000002</v>
      </c>
      <c r="H69" s="61">
        <v>13.95</v>
      </c>
      <c r="I69" s="61">
        <v>27.4</v>
      </c>
      <c r="J69" s="61">
        <f t="shared" si="0"/>
        <v>16.108000000000001</v>
      </c>
      <c r="K69" s="61">
        <f t="shared" si="1"/>
        <v>13.451648275862066</v>
      </c>
      <c r="L69" s="61">
        <f t="shared" si="2"/>
        <v>76.595267829614599</v>
      </c>
      <c r="M69" s="5"/>
      <c r="N69" s="5" t="s">
        <v>41</v>
      </c>
      <c r="O69" s="61">
        <v>408</v>
      </c>
      <c r="P69" s="61">
        <v>4</v>
      </c>
      <c r="Q69" s="61">
        <v>13</v>
      </c>
      <c r="R69" s="62" t="s">
        <v>187</v>
      </c>
      <c r="S69" s="62" t="s">
        <v>45</v>
      </c>
      <c r="T69" s="61">
        <v>0</v>
      </c>
      <c r="U69" s="61">
        <v>100</v>
      </c>
      <c r="V69" s="61">
        <v>0</v>
      </c>
      <c r="W69" s="61">
        <v>0</v>
      </c>
      <c r="X69" s="61">
        <v>0</v>
      </c>
      <c r="Y69" s="61">
        <v>2.5</v>
      </c>
      <c r="Z69" s="5"/>
    </row>
    <row r="70" spans="1:26" x14ac:dyDescent="0.2">
      <c r="A70" s="5" t="s">
        <v>41</v>
      </c>
      <c r="B70" s="61">
        <v>409</v>
      </c>
      <c r="C70" s="61">
        <v>4</v>
      </c>
      <c r="D70" s="61">
        <v>15</v>
      </c>
      <c r="E70" s="5" t="s">
        <v>109</v>
      </c>
      <c r="F70" s="62" t="s">
        <v>43</v>
      </c>
      <c r="G70" s="61">
        <v>17.399999999999999</v>
      </c>
      <c r="H70" s="61">
        <v>14.12</v>
      </c>
      <c r="I70" s="61">
        <v>27.83</v>
      </c>
      <c r="J70" s="61">
        <f t="shared" si="0"/>
        <v>17.0321</v>
      </c>
      <c r="K70" s="61">
        <f t="shared" si="1"/>
        <v>13.465594804597702</v>
      </c>
      <c r="L70" s="61">
        <f t="shared" si="2"/>
        <v>76.674681005003393</v>
      </c>
      <c r="M70" s="5"/>
      <c r="N70" s="5" t="s">
        <v>41</v>
      </c>
      <c r="O70" s="61">
        <v>409</v>
      </c>
      <c r="P70" s="61">
        <v>4</v>
      </c>
      <c r="Q70" s="61">
        <v>15</v>
      </c>
      <c r="R70" s="5" t="s">
        <v>109</v>
      </c>
      <c r="S70" s="62" t="s">
        <v>43</v>
      </c>
      <c r="T70" s="61">
        <v>0</v>
      </c>
      <c r="U70" s="61">
        <v>100</v>
      </c>
      <c r="V70" s="61">
        <v>0</v>
      </c>
      <c r="W70" s="61">
        <v>0</v>
      </c>
      <c r="X70" s="61">
        <v>0</v>
      </c>
      <c r="Y70" s="61">
        <v>0.6</v>
      </c>
      <c r="Z70" s="5"/>
    </row>
    <row r="71" spans="1:26" x14ac:dyDescent="0.2">
      <c r="A71" s="5" t="s">
        <v>41</v>
      </c>
      <c r="B71" s="61">
        <v>410</v>
      </c>
      <c r="C71" s="61">
        <v>4</v>
      </c>
      <c r="D71" s="61">
        <v>7</v>
      </c>
      <c r="E71" s="62" t="s">
        <v>109</v>
      </c>
      <c r="F71" s="62" t="s">
        <v>45</v>
      </c>
      <c r="G71" s="61">
        <v>17.190000000000001</v>
      </c>
      <c r="H71" s="61">
        <v>13.91</v>
      </c>
      <c r="I71" s="61">
        <v>27.83</v>
      </c>
      <c r="J71" s="61">
        <f t="shared" si="0"/>
        <v>16.822100000000002</v>
      </c>
      <c r="K71" s="61">
        <f t="shared" si="1"/>
        <v>13.298903321839079</v>
      </c>
      <c r="L71" s="61">
        <f t="shared" si="2"/>
        <v>75.725520091413117</v>
      </c>
      <c r="M71" s="5"/>
      <c r="N71" s="5" t="s">
        <v>41</v>
      </c>
      <c r="O71" s="61">
        <v>410</v>
      </c>
      <c r="P71" s="61">
        <v>4</v>
      </c>
      <c r="Q71" s="61">
        <v>7</v>
      </c>
      <c r="R71" s="62" t="s">
        <v>109</v>
      </c>
      <c r="S71" s="62" t="s">
        <v>45</v>
      </c>
      <c r="T71" s="61">
        <v>0</v>
      </c>
      <c r="U71" s="61">
        <v>100</v>
      </c>
      <c r="V71" s="61">
        <v>0</v>
      </c>
      <c r="W71" s="61">
        <v>0</v>
      </c>
      <c r="X71" s="61">
        <v>0</v>
      </c>
      <c r="Y71" s="61">
        <v>1.2</v>
      </c>
      <c r="Z71" s="5"/>
    </row>
    <row r="72" spans="1:26" x14ac:dyDescent="0.2">
      <c r="A72" s="5" t="s">
        <v>41</v>
      </c>
      <c r="B72" s="61">
        <v>411</v>
      </c>
      <c r="C72" s="61">
        <v>4</v>
      </c>
      <c r="D72" s="61">
        <v>11</v>
      </c>
      <c r="E72" s="62" t="s">
        <v>16</v>
      </c>
      <c r="F72" s="62" t="s">
        <v>45</v>
      </c>
      <c r="G72" s="61">
        <v>17.61</v>
      </c>
      <c r="H72" s="61">
        <v>14.68</v>
      </c>
      <c r="I72" s="61">
        <v>27.81</v>
      </c>
      <c r="J72" s="61">
        <f t="shared" si="0"/>
        <v>17.244699999999998</v>
      </c>
      <c r="K72" s="61">
        <f t="shared" si="1"/>
        <v>13.963767862068966</v>
      </c>
      <c r="L72" s="61">
        <f t="shared" si="2"/>
        <v>79.511337002839767</v>
      </c>
      <c r="M72" s="5"/>
      <c r="N72" s="5" t="s">
        <v>41</v>
      </c>
      <c r="O72" s="61">
        <v>411</v>
      </c>
      <c r="P72" s="61">
        <v>4</v>
      </c>
      <c r="Q72" s="61">
        <v>11</v>
      </c>
      <c r="R72" s="62" t="s">
        <v>16</v>
      </c>
      <c r="S72" s="62" t="s">
        <v>45</v>
      </c>
      <c r="T72" s="61">
        <v>0</v>
      </c>
      <c r="U72" s="61">
        <v>100</v>
      </c>
      <c r="V72" s="61">
        <v>0</v>
      </c>
      <c r="W72" s="61">
        <v>0</v>
      </c>
      <c r="X72" s="61">
        <v>0</v>
      </c>
      <c r="Y72" s="61">
        <v>1.8</v>
      </c>
      <c r="Z72" s="5"/>
    </row>
    <row r="73" spans="1:26" x14ac:dyDescent="0.2">
      <c r="A73" s="5" t="s">
        <v>41</v>
      </c>
      <c r="B73" s="61">
        <v>412</v>
      </c>
      <c r="C73" s="61">
        <v>4</v>
      </c>
      <c r="D73" s="61">
        <v>8</v>
      </c>
      <c r="E73" s="62" t="s">
        <v>189</v>
      </c>
      <c r="F73" s="62" t="s">
        <v>45</v>
      </c>
      <c r="G73" s="61">
        <v>17.329999999999998</v>
      </c>
      <c r="H73" s="61">
        <v>14.17</v>
      </c>
      <c r="I73" s="61">
        <v>27.85</v>
      </c>
      <c r="J73" s="61">
        <f t="shared" si="0"/>
        <v>16.959499999999998</v>
      </c>
      <c r="K73" s="61">
        <f t="shared" si="1"/>
        <v>13.525102126436783</v>
      </c>
      <c r="L73" s="61">
        <f t="shared" si="2"/>
        <v>77.013522696416501</v>
      </c>
      <c r="M73" s="5"/>
      <c r="N73" s="5" t="s">
        <v>41</v>
      </c>
      <c r="O73" s="61">
        <v>412</v>
      </c>
      <c r="P73" s="61">
        <v>4</v>
      </c>
      <c r="Q73" s="61">
        <v>8</v>
      </c>
      <c r="R73" s="62" t="s">
        <v>189</v>
      </c>
      <c r="S73" s="62" t="s">
        <v>45</v>
      </c>
      <c r="T73" s="61">
        <v>0</v>
      </c>
      <c r="U73" s="61">
        <v>100</v>
      </c>
      <c r="V73" s="61">
        <v>0</v>
      </c>
      <c r="W73" s="61">
        <v>0</v>
      </c>
      <c r="X73" s="61">
        <v>0</v>
      </c>
      <c r="Y73" s="61">
        <v>1.2</v>
      </c>
      <c r="Z73" s="5"/>
    </row>
    <row r="74" spans="1:26" x14ac:dyDescent="0.2">
      <c r="A74" s="5" t="s">
        <v>41</v>
      </c>
      <c r="B74" s="61">
        <v>413</v>
      </c>
      <c r="C74" s="61">
        <v>4</v>
      </c>
      <c r="D74" s="61">
        <v>19</v>
      </c>
      <c r="E74" s="5" t="s">
        <v>99</v>
      </c>
      <c r="F74" s="5"/>
      <c r="G74" s="61">
        <v>16.66</v>
      </c>
      <c r="H74" s="61">
        <v>14.62</v>
      </c>
      <c r="I74" s="61">
        <v>28.19</v>
      </c>
      <c r="J74" s="61">
        <f t="shared" si="0"/>
        <v>16.2453</v>
      </c>
      <c r="K74" s="61">
        <f t="shared" si="1"/>
        <v>14.074640390804598</v>
      </c>
      <c r="L74" s="61">
        <f t="shared" si="2"/>
        <v>80.142658225287349</v>
      </c>
      <c r="M74" s="5"/>
      <c r="N74" s="5" t="s">
        <v>41</v>
      </c>
      <c r="O74" s="61">
        <v>413</v>
      </c>
      <c r="P74" s="61">
        <v>4</v>
      </c>
      <c r="Q74" s="61">
        <v>19</v>
      </c>
      <c r="R74" s="5" t="s">
        <v>99</v>
      </c>
      <c r="S74" s="5"/>
      <c r="T74" s="61">
        <v>0</v>
      </c>
      <c r="U74" s="61">
        <v>100</v>
      </c>
      <c r="V74" s="61">
        <v>0</v>
      </c>
      <c r="W74" s="61">
        <v>0</v>
      </c>
      <c r="X74" s="61">
        <v>0</v>
      </c>
      <c r="Y74" s="61">
        <v>0.9</v>
      </c>
      <c r="Z74" s="5"/>
    </row>
    <row r="75" spans="1:26" x14ac:dyDescent="0.2">
      <c r="A75" s="5" t="s">
        <v>41</v>
      </c>
      <c r="B75" s="61">
        <v>414</v>
      </c>
      <c r="C75" s="61">
        <v>4</v>
      </c>
      <c r="D75" s="61">
        <v>12</v>
      </c>
      <c r="E75" s="62" t="s">
        <v>214</v>
      </c>
      <c r="F75" s="62" t="s">
        <v>45</v>
      </c>
      <c r="G75" s="61">
        <v>17.11</v>
      </c>
      <c r="H75" s="61">
        <v>14.49</v>
      </c>
      <c r="I75" s="61">
        <v>28.1</v>
      </c>
      <c r="J75" s="61">
        <f t="shared" si="0"/>
        <v>16.707000000000001</v>
      </c>
      <c r="K75" s="61">
        <f t="shared" si="1"/>
        <v>13.872592758620691</v>
      </c>
      <c r="L75" s="61">
        <f t="shared" si="2"/>
        <v>78.992175237322513</v>
      </c>
      <c r="M75" s="5"/>
      <c r="N75" s="5" t="s">
        <v>41</v>
      </c>
      <c r="O75" s="61">
        <v>414</v>
      </c>
      <c r="P75" s="61">
        <v>4</v>
      </c>
      <c r="Q75" s="61">
        <v>12</v>
      </c>
      <c r="R75" s="62" t="s">
        <v>214</v>
      </c>
      <c r="S75" s="62" t="s">
        <v>45</v>
      </c>
      <c r="T75" s="61">
        <v>0</v>
      </c>
      <c r="U75" s="61">
        <v>100</v>
      </c>
      <c r="V75" s="61">
        <v>0</v>
      </c>
      <c r="W75" s="61">
        <v>0</v>
      </c>
      <c r="X75" s="61">
        <v>0</v>
      </c>
      <c r="Y75" s="61">
        <v>1</v>
      </c>
      <c r="Z75" s="5"/>
    </row>
    <row r="76" spans="1:26" x14ac:dyDescent="0.2">
      <c r="A76" s="5" t="s">
        <v>41</v>
      </c>
      <c r="B76" s="61">
        <v>415</v>
      </c>
      <c r="C76" s="61">
        <v>4</v>
      </c>
      <c r="D76" s="61">
        <v>10</v>
      </c>
      <c r="E76" s="62" t="s">
        <v>146</v>
      </c>
      <c r="F76" s="62" t="s">
        <v>45</v>
      </c>
      <c r="G76" s="61">
        <v>16.72</v>
      </c>
      <c r="H76" s="61">
        <v>13.67</v>
      </c>
      <c r="I76" s="61">
        <v>27.95</v>
      </c>
      <c r="J76" s="61">
        <f t="shared" si="0"/>
        <v>16.336499999999997</v>
      </c>
      <c r="K76" s="61">
        <f t="shared" si="1"/>
        <v>13.145747643678162</v>
      </c>
      <c r="L76" s="61">
        <f t="shared" si="2"/>
        <v>74.853433641649787</v>
      </c>
      <c r="M76" s="5"/>
      <c r="N76" s="5" t="s">
        <v>41</v>
      </c>
      <c r="O76" s="61">
        <v>415</v>
      </c>
      <c r="P76" s="61">
        <v>4</v>
      </c>
      <c r="Q76" s="61">
        <v>10</v>
      </c>
      <c r="R76" s="62" t="s">
        <v>146</v>
      </c>
      <c r="S76" s="62" t="s">
        <v>45</v>
      </c>
      <c r="T76" s="61">
        <v>0</v>
      </c>
      <c r="U76" s="61">
        <v>100</v>
      </c>
      <c r="V76" s="61">
        <v>0</v>
      </c>
      <c r="W76" s="61">
        <v>0</v>
      </c>
      <c r="X76" s="61">
        <v>0</v>
      </c>
      <c r="Y76" s="61">
        <v>1.3</v>
      </c>
      <c r="Z76" s="5"/>
    </row>
    <row r="77" spans="1:26" x14ac:dyDescent="0.2">
      <c r="A77" s="5" t="s">
        <v>41</v>
      </c>
      <c r="B77" s="61">
        <v>416</v>
      </c>
      <c r="C77" s="61">
        <v>4</v>
      </c>
      <c r="D77" s="61">
        <v>14</v>
      </c>
      <c r="E77" s="62" t="s">
        <v>215</v>
      </c>
      <c r="F77" s="62" t="s">
        <v>45</v>
      </c>
      <c r="G77" s="61">
        <v>16.78</v>
      </c>
      <c r="H77" s="61">
        <v>13.82</v>
      </c>
      <c r="I77" s="61">
        <v>27.84</v>
      </c>
      <c r="J77" s="61">
        <f t="shared" si="0"/>
        <v>16.410800000000002</v>
      </c>
      <c r="K77" s="61">
        <f t="shared" si="1"/>
        <v>13.278192459770116</v>
      </c>
      <c r="L77" s="61">
        <f t="shared" si="2"/>
        <v>75.607590006220406</v>
      </c>
      <c r="M77" s="5"/>
      <c r="N77" s="5" t="s">
        <v>41</v>
      </c>
      <c r="O77" s="61">
        <v>416</v>
      </c>
      <c r="P77" s="61">
        <v>4</v>
      </c>
      <c r="Q77" s="61">
        <v>14</v>
      </c>
      <c r="R77" s="62" t="s">
        <v>215</v>
      </c>
      <c r="S77" s="62" t="s">
        <v>45</v>
      </c>
      <c r="T77" s="61">
        <v>8.6956521739999992</v>
      </c>
      <c r="U77" s="61">
        <v>100</v>
      </c>
      <c r="V77" s="61">
        <v>0</v>
      </c>
      <c r="W77" s="61">
        <v>0</v>
      </c>
      <c r="X77" s="61">
        <v>0</v>
      </c>
      <c r="Y77" s="61">
        <v>0.5</v>
      </c>
      <c r="Z77" s="5"/>
    </row>
    <row r="78" spans="1:26" x14ac:dyDescent="0.2">
      <c r="A78" s="5" t="s">
        <v>41</v>
      </c>
      <c r="B78" s="61">
        <v>417</v>
      </c>
      <c r="C78" s="61">
        <v>4</v>
      </c>
      <c r="D78" s="61">
        <v>16</v>
      </c>
      <c r="E78" s="5" t="s">
        <v>109</v>
      </c>
      <c r="F78" s="62" t="s">
        <v>216</v>
      </c>
      <c r="G78" s="61">
        <v>17.239999999999998</v>
      </c>
      <c r="H78" s="61">
        <v>14.6</v>
      </c>
      <c r="I78" s="61">
        <v>29.29</v>
      </c>
      <c r="J78" s="61">
        <f t="shared" si="0"/>
        <v>16.682299999999998</v>
      </c>
      <c r="K78" s="61">
        <f t="shared" si="1"/>
        <v>13.982050804597701</v>
      </c>
      <c r="L78" s="61">
        <f t="shared" si="2"/>
        <v>79.615442228532785</v>
      </c>
      <c r="M78" s="5"/>
      <c r="N78" s="5" t="s">
        <v>41</v>
      </c>
      <c r="O78" s="61">
        <v>417</v>
      </c>
      <c r="P78" s="61">
        <v>4</v>
      </c>
      <c r="Q78" s="61">
        <v>16</v>
      </c>
      <c r="R78" s="5" t="s">
        <v>109</v>
      </c>
      <c r="S78" s="62" t="s">
        <v>216</v>
      </c>
      <c r="T78" s="61">
        <v>0</v>
      </c>
      <c r="U78" s="61">
        <v>100</v>
      </c>
      <c r="V78" s="61">
        <v>0</v>
      </c>
      <c r="W78" s="61">
        <v>0</v>
      </c>
      <c r="X78" s="61">
        <v>0</v>
      </c>
      <c r="Y78" s="61">
        <v>1.1000000000000001</v>
      </c>
      <c r="Z78" s="5"/>
    </row>
    <row r="79" spans="1:26" x14ac:dyDescent="0.2">
      <c r="A79" s="5" t="s">
        <v>41</v>
      </c>
      <c r="B79" s="61">
        <v>418</v>
      </c>
      <c r="C79" s="61">
        <v>4</v>
      </c>
      <c r="D79" s="61">
        <v>6</v>
      </c>
      <c r="E79" s="62" t="s">
        <v>213</v>
      </c>
      <c r="F79" s="62" t="s">
        <v>45</v>
      </c>
      <c r="G79" s="61">
        <v>16.98</v>
      </c>
      <c r="H79" s="61">
        <v>13.2</v>
      </c>
      <c r="I79" s="61">
        <v>29.27</v>
      </c>
      <c r="J79" s="61">
        <f t="shared" si="0"/>
        <v>16.424900000000001</v>
      </c>
      <c r="K79" s="61">
        <f t="shared" si="1"/>
        <v>12.680359999999999</v>
      </c>
      <c r="L79" s="61">
        <f t="shared" si="2"/>
        <v>72.20346164705883</v>
      </c>
      <c r="M79" s="5"/>
      <c r="N79" s="5" t="s">
        <v>41</v>
      </c>
      <c r="O79" s="61">
        <v>418</v>
      </c>
      <c r="P79" s="61">
        <v>4</v>
      </c>
      <c r="Q79" s="61">
        <v>6</v>
      </c>
      <c r="R79" s="62" t="s">
        <v>213</v>
      </c>
      <c r="S79" s="62" t="s">
        <v>45</v>
      </c>
      <c r="T79" s="61">
        <v>0</v>
      </c>
      <c r="U79" s="61">
        <v>100</v>
      </c>
      <c r="V79" s="61">
        <v>0</v>
      </c>
      <c r="W79" s="61">
        <v>0</v>
      </c>
      <c r="X79" s="61">
        <v>0</v>
      </c>
      <c r="Y79" s="61">
        <v>1.9</v>
      </c>
      <c r="Z79" s="5"/>
    </row>
    <row r="80" spans="1:26" x14ac:dyDescent="0.2">
      <c r="A80" s="5" t="s">
        <v>41</v>
      </c>
      <c r="B80" s="61">
        <v>419</v>
      </c>
      <c r="C80" s="61">
        <v>4</v>
      </c>
      <c r="D80" s="61">
        <v>3</v>
      </c>
      <c r="E80" s="62" t="s">
        <v>162</v>
      </c>
      <c r="F80" s="62" t="s">
        <v>45</v>
      </c>
      <c r="G80" s="61">
        <v>16.899999999999999</v>
      </c>
      <c r="H80" s="61">
        <v>13.78</v>
      </c>
      <c r="I80" s="61">
        <v>29.23</v>
      </c>
      <c r="J80" s="61">
        <f t="shared" si="0"/>
        <v>16.350099999999998</v>
      </c>
      <c r="K80" s="61">
        <f t="shared" si="1"/>
        <v>13.249374965517241</v>
      </c>
      <c r="L80" s="61">
        <f t="shared" si="2"/>
        <v>75.443499803651108</v>
      </c>
      <c r="M80" s="5"/>
      <c r="N80" s="5" t="s">
        <v>41</v>
      </c>
      <c r="O80" s="61">
        <v>419</v>
      </c>
      <c r="P80" s="61">
        <v>4</v>
      </c>
      <c r="Q80" s="61">
        <v>3</v>
      </c>
      <c r="R80" s="62" t="s">
        <v>162</v>
      </c>
      <c r="S80" s="62" t="s">
        <v>45</v>
      </c>
      <c r="T80" s="61">
        <v>0</v>
      </c>
      <c r="U80" s="61">
        <v>100</v>
      </c>
      <c r="V80" s="61">
        <v>0</v>
      </c>
      <c r="W80" s="61">
        <v>0</v>
      </c>
      <c r="X80" s="61">
        <v>0</v>
      </c>
      <c r="Y80" s="61">
        <v>1.4</v>
      </c>
      <c r="Z80" s="5"/>
    </row>
    <row r="81" spans="1:26" x14ac:dyDescent="0.2">
      <c r="A81" s="5" t="s">
        <v>41</v>
      </c>
      <c r="B81" s="61">
        <v>420</v>
      </c>
      <c r="C81" s="61">
        <v>4</v>
      </c>
      <c r="D81" s="61">
        <v>4</v>
      </c>
      <c r="E81" s="62" t="s">
        <v>137</v>
      </c>
      <c r="F81" s="62" t="s">
        <v>45</v>
      </c>
      <c r="G81" s="61">
        <v>16.989999999999998</v>
      </c>
      <c r="H81" s="61">
        <v>13.51</v>
      </c>
      <c r="I81" s="61">
        <v>29.15</v>
      </c>
      <c r="J81" s="61">
        <f t="shared" si="0"/>
        <v>16.450499999999998</v>
      </c>
      <c r="K81" s="61">
        <f t="shared" si="1"/>
        <v>12.974180977011494</v>
      </c>
      <c r="L81" s="61">
        <f t="shared" si="2"/>
        <v>73.876512857336053</v>
      </c>
      <c r="M81" s="5"/>
      <c r="N81" s="5" t="s">
        <v>41</v>
      </c>
      <c r="O81" s="61">
        <v>420</v>
      </c>
      <c r="P81" s="61">
        <v>4</v>
      </c>
      <c r="Q81" s="61">
        <v>4</v>
      </c>
      <c r="R81" s="62" t="s">
        <v>137</v>
      </c>
      <c r="S81" s="62" t="s">
        <v>45</v>
      </c>
      <c r="T81" s="61">
        <v>0</v>
      </c>
      <c r="U81" s="61">
        <v>100</v>
      </c>
      <c r="V81" s="61">
        <v>0</v>
      </c>
      <c r="W81" s="61">
        <v>0</v>
      </c>
      <c r="X81" s="61">
        <v>0</v>
      </c>
      <c r="Y81" s="61">
        <v>1.6</v>
      </c>
      <c r="Z81" s="5"/>
    </row>
    <row r="82" spans="1:26" x14ac:dyDescent="0.2">
      <c r="A82" s="5" t="s">
        <v>37</v>
      </c>
      <c r="B82" s="61">
        <v>101</v>
      </c>
      <c r="C82" s="61">
        <v>1</v>
      </c>
      <c r="D82" s="61">
        <v>1</v>
      </c>
      <c r="E82" s="62" t="s">
        <v>99</v>
      </c>
      <c r="F82" s="63" t="s">
        <v>211</v>
      </c>
      <c r="G82" s="61">
        <v>11.56</v>
      </c>
      <c r="H82" s="61">
        <v>8.98</v>
      </c>
      <c r="I82" s="61">
        <v>21.34</v>
      </c>
      <c r="J82" s="61">
        <f t="shared" si="0"/>
        <v>12.0358</v>
      </c>
      <c r="K82" s="61">
        <f t="shared" si="1"/>
        <v>9.0795231724137935</v>
      </c>
      <c r="L82" s="61">
        <f t="shared" ref="L82:L137" si="3">K82*43560/25/5/60</f>
        <v>52.733870585379314</v>
      </c>
      <c r="M82" s="5"/>
      <c r="N82" s="5" t="s">
        <v>37</v>
      </c>
      <c r="O82" s="61">
        <v>101</v>
      </c>
      <c r="P82" s="61">
        <v>1</v>
      </c>
      <c r="Q82" s="61">
        <v>1</v>
      </c>
      <c r="R82" s="62" t="s">
        <v>99</v>
      </c>
      <c r="S82" s="63" t="s">
        <v>211</v>
      </c>
      <c r="T82" s="61">
        <v>0</v>
      </c>
      <c r="U82" s="61">
        <v>61.883153715258082</v>
      </c>
      <c r="V82" s="61">
        <v>0</v>
      </c>
      <c r="W82" s="61">
        <v>0</v>
      </c>
      <c r="X82" s="61">
        <v>0</v>
      </c>
      <c r="Y82" s="61">
        <v>5.4</v>
      </c>
      <c r="Z82" s="5"/>
    </row>
    <row r="83" spans="1:26" x14ac:dyDescent="0.2">
      <c r="A83" s="5" t="s">
        <v>37</v>
      </c>
      <c r="B83" s="61">
        <v>102</v>
      </c>
      <c r="C83" s="61">
        <v>1</v>
      </c>
      <c r="D83" s="61">
        <v>2</v>
      </c>
      <c r="E83" s="62" t="s">
        <v>212</v>
      </c>
      <c r="F83" s="62" t="s">
        <v>45</v>
      </c>
      <c r="G83" s="61">
        <v>11.83</v>
      </c>
      <c r="H83" s="61">
        <v>8.33</v>
      </c>
      <c r="I83" s="61">
        <v>21.39</v>
      </c>
      <c r="J83" s="61">
        <f t="shared" si="0"/>
        <v>12.299300000000001</v>
      </c>
      <c r="K83" s="61">
        <f t="shared" si="1"/>
        <v>8.397090011494253</v>
      </c>
      <c r="L83" s="61">
        <f t="shared" si="3"/>
        <v>48.770298786758623</v>
      </c>
      <c r="M83" s="5"/>
      <c r="N83" s="5" t="s">
        <v>37</v>
      </c>
      <c r="O83" s="61">
        <v>102</v>
      </c>
      <c r="P83" s="61">
        <v>1</v>
      </c>
      <c r="Q83" s="61">
        <v>2</v>
      </c>
      <c r="R83" s="62" t="s">
        <v>212</v>
      </c>
      <c r="S83" s="62" t="s">
        <v>45</v>
      </c>
      <c r="T83" s="61">
        <v>0</v>
      </c>
      <c r="U83" s="61">
        <v>58.00865800865801</v>
      </c>
      <c r="V83" s="61">
        <v>0</v>
      </c>
      <c r="W83" s="61">
        <v>0</v>
      </c>
      <c r="X83" s="61">
        <v>0</v>
      </c>
      <c r="Y83" s="61">
        <v>3.8</v>
      </c>
      <c r="Z83" s="5"/>
    </row>
    <row r="84" spans="1:26" x14ac:dyDescent="0.2">
      <c r="A84" s="5" t="s">
        <v>37</v>
      </c>
      <c r="B84" s="61">
        <v>103</v>
      </c>
      <c r="C84" s="61">
        <v>1</v>
      </c>
      <c r="D84" s="61">
        <v>3</v>
      </c>
      <c r="E84" s="62" t="s">
        <v>162</v>
      </c>
      <c r="F84" s="62" t="s">
        <v>45</v>
      </c>
      <c r="G84" s="61">
        <v>11.61</v>
      </c>
      <c r="H84" s="61">
        <v>9.1199999999999992</v>
      </c>
      <c r="I84" s="61">
        <v>21.43</v>
      </c>
      <c r="J84" s="61">
        <f t="shared" si="0"/>
        <v>12.0741</v>
      </c>
      <c r="K84" s="61">
        <f t="shared" si="1"/>
        <v>9.2170598620689645</v>
      </c>
      <c r="L84" s="61">
        <f t="shared" si="3"/>
        <v>53.532683678896547</v>
      </c>
      <c r="M84" s="5"/>
      <c r="N84" s="5" t="s">
        <v>37</v>
      </c>
      <c r="O84" s="61">
        <v>103</v>
      </c>
      <c r="P84" s="61">
        <v>1</v>
      </c>
      <c r="Q84" s="61">
        <v>3</v>
      </c>
      <c r="R84" s="62" t="s">
        <v>162</v>
      </c>
      <c r="S84" s="62" t="s">
        <v>45</v>
      </c>
      <c r="T84" s="61">
        <v>0</v>
      </c>
      <c r="U84" s="61">
        <v>65.116279069767444</v>
      </c>
      <c r="V84" s="61">
        <v>0</v>
      </c>
      <c r="W84" s="61">
        <v>0</v>
      </c>
      <c r="X84" s="61">
        <v>0</v>
      </c>
      <c r="Y84" s="61">
        <v>3.1</v>
      </c>
      <c r="Z84" s="5"/>
    </row>
    <row r="85" spans="1:26" x14ac:dyDescent="0.2">
      <c r="A85" s="5" t="s">
        <v>37</v>
      </c>
      <c r="B85" s="61">
        <v>104</v>
      </c>
      <c r="C85" s="61">
        <v>1</v>
      </c>
      <c r="D85" s="61">
        <v>4</v>
      </c>
      <c r="E85" s="62" t="s">
        <v>137</v>
      </c>
      <c r="F85" s="62" t="s">
        <v>45</v>
      </c>
      <c r="G85" s="61">
        <v>11.68</v>
      </c>
      <c r="H85" s="61">
        <v>9.2200000000000006</v>
      </c>
      <c r="I85" s="61">
        <v>21.43</v>
      </c>
      <c r="J85" s="61">
        <f t="shared" si="0"/>
        <v>12.1441</v>
      </c>
      <c r="K85" s="61">
        <f t="shared" si="1"/>
        <v>9.3107057241379323</v>
      </c>
      <c r="L85" s="61">
        <f t="shared" si="3"/>
        <v>54.076578845793101</v>
      </c>
      <c r="M85" s="5"/>
      <c r="N85" s="5" t="s">
        <v>37</v>
      </c>
      <c r="O85" s="61">
        <v>104</v>
      </c>
      <c r="P85" s="61">
        <v>1</v>
      </c>
      <c r="Q85" s="61">
        <v>4</v>
      </c>
      <c r="R85" s="62" t="s">
        <v>137</v>
      </c>
      <c r="S85" s="62" t="s">
        <v>45</v>
      </c>
      <c r="T85" s="61">
        <v>0</v>
      </c>
      <c r="U85" s="61">
        <v>64.102564102564102</v>
      </c>
      <c r="V85" s="61">
        <v>0</v>
      </c>
      <c r="W85" s="61">
        <v>0</v>
      </c>
      <c r="X85" s="61">
        <v>0</v>
      </c>
      <c r="Y85" s="61">
        <v>2.2000000000000002</v>
      </c>
      <c r="Z85" s="5"/>
    </row>
    <row r="86" spans="1:26" x14ac:dyDescent="0.2">
      <c r="A86" s="5" t="s">
        <v>37</v>
      </c>
      <c r="B86" s="61">
        <v>105</v>
      </c>
      <c r="C86" s="61">
        <v>1</v>
      </c>
      <c r="D86" s="61">
        <v>5</v>
      </c>
      <c r="E86" s="62" t="s">
        <v>129</v>
      </c>
      <c r="F86" s="62" t="s">
        <v>45</v>
      </c>
      <c r="G86" s="61">
        <v>11.48</v>
      </c>
      <c r="H86" s="61">
        <v>8.57</v>
      </c>
      <c r="I86" s="61">
        <v>21.46</v>
      </c>
      <c r="J86" s="61">
        <f t="shared" si="0"/>
        <v>11.940200000000001</v>
      </c>
      <c r="K86" s="61">
        <f t="shared" si="1"/>
        <v>8.6743963908045973</v>
      </c>
      <c r="L86" s="61">
        <f t="shared" si="3"/>
        <v>50.3808942377931</v>
      </c>
      <c r="M86" s="5"/>
      <c r="N86" s="5" t="s">
        <v>37</v>
      </c>
      <c r="O86" s="61">
        <v>105</v>
      </c>
      <c r="P86" s="61">
        <v>1</v>
      </c>
      <c r="Q86" s="61">
        <v>5</v>
      </c>
      <c r="R86" s="62" t="s">
        <v>129</v>
      </c>
      <c r="S86" s="62" t="s">
        <v>45</v>
      </c>
      <c r="T86" s="61">
        <v>0</v>
      </c>
      <c r="U86" s="61">
        <v>65.833333333333329</v>
      </c>
      <c r="V86" s="61">
        <v>0</v>
      </c>
      <c r="W86" s="61">
        <v>0</v>
      </c>
      <c r="X86" s="61">
        <v>0</v>
      </c>
      <c r="Y86" s="61">
        <v>3.2</v>
      </c>
      <c r="Z86" s="5"/>
    </row>
    <row r="87" spans="1:26" x14ac:dyDescent="0.2">
      <c r="A87" s="5" t="s">
        <v>37</v>
      </c>
      <c r="B87" s="61">
        <v>106</v>
      </c>
      <c r="C87" s="61">
        <v>1</v>
      </c>
      <c r="D87" s="61">
        <v>6</v>
      </c>
      <c r="E87" s="62" t="s">
        <v>213</v>
      </c>
      <c r="F87" s="62" t="s">
        <v>45</v>
      </c>
      <c r="G87" s="61">
        <v>11.75</v>
      </c>
      <c r="H87" s="61">
        <v>8.65</v>
      </c>
      <c r="I87" s="61">
        <v>21.53</v>
      </c>
      <c r="J87" s="61">
        <f t="shared" si="0"/>
        <v>12.2011</v>
      </c>
      <c r="K87" s="61">
        <f t="shared" si="1"/>
        <v>8.7294308620689662</v>
      </c>
      <c r="L87" s="61">
        <f t="shared" si="3"/>
        <v>50.700534446896555</v>
      </c>
      <c r="M87" s="5"/>
      <c r="N87" s="5" t="s">
        <v>37</v>
      </c>
      <c r="O87" s="61">
        <v>106</v>
      </c>
      <c r="P87" s="61">
        <v>1</v>
      </c>
      <c r="Q87" s="61">
        <v>6</v>
      </c>
      <c r="R87" s="62" t="s">
        <v>213</v>
      </c>
      <c r="S87" s="62" t="s">
        <v>45</v>
      </c>
      <c r="T87" s="61">
        <v>0</v>
      </c>
      <c r="U87" s="61">
        <v>67.417135709818638</v>
      </c>
      <c r="V87" s="61">
        <v>0</v>
      </c>
      <c r="W87" s="61">
        <v>0</v>
      </c>
      <c r="X87" s="61">
        <v>0</v>
      </c>
      <c r="Y87" s="61">
        <v>1.8</v>
      </c>
      <c r="Z87" s="5"/>
    </row>
    <row r="88" spans="1:26" x14ac:dyDescent="0.2">
      <c r="A88" s="5" t="s">
        <v>37</v>
      </c>
      <c r="B88" s="61">
        <v>107</v>
      </c>
      <c r="C88" s="61">
        <v>1</v>
      </c>
      <c r="D88" s="61">
        <v>7</v>
      </c>
      <c r="E88" s="62" t="s">
        <v>109</v>
      </c>
      <c r="F88" s="62" t="s">
        <v>45</v>
      </c>
      <c r="G88" s="61">
        <v>11.38</v>
      </c>
      <c r="H88" s="61">
        <v>8.7100000000000009</v>
      </c>
      <c r="I88" s="61">
        <v>21.62</v>
      </c>
      <c r="J88" s="61">
        <f t="shared" si="0"/>
        <v>11.8194</v>
      </c>
      <c r="K88" s="61">
        <f t="shared" si="1"/>
        <v>8.8281957011494256</v>
      </c>
      <c r="L88" s="61">
        <f t="shared" si="3"/>
        <v>51.274160632275866</v>
      </c>
      <c r="M88" s="5"/>
      <c r="N88" s="5" t="s">
        <v>37</v>
      </c>
      <c r="O88" s="61">
        <v>107</v>
      </c>
      <c r="P88" s="61">
        <v>1</v>
      </c>
      <c r="Q88" s="61">
        <v>7</v>
      </c>
      <c r="R88" s="62" t="s">
        <v>109</v>
      </c>
      <c r="S88" s="62" t="s">
        <v>45</v>
      </c>
      <c r="T88" s="61">
        <v>0</v>
      </c>
      <c r="U88" s="61">
        <v>69.230769230769226</v>
      </c>
      <c r="V88" s="61">
        <v>0</v>
      </c>
      <c r="W88" s="61">
        <v>0</v>
      </c>
      <c r="X88" s="61">
        <v>0</v>
      </c>
      <c r="Y88" s="61">
        <v>0.6</v>
      </c>
      <c r="Z88" s="5"/>
    </row>
    <row r="89" spans="1:26" x14ac:dyDescent="0.2">
      <c r="A89" s="5" t="s">
        <v>37</v>
      </c>
      <c r="B89" s="61">
        <v>108</v>
      </c>
      <c r="C89" s="61">
        <v>1</v>
      </c>
      <c r="D89" s="61">
        <v>8</v>
      </c>
      <c r="E89" s="62" t="s">
        <v>189</v>
      </c>
      <c r="F89" s="62" t="s">
        <v>45</v>
      </c>
      <c r="G89" s="61">
        <v>12.06</v>
      </c>
      <c r="H89" s="61">
        <v>9.1</v>
      </c>
      <c r="I89" s="61">
        <v>21.83</v>
      </c>
      <c r="J89" s="61">
        <f t="shared" si="0"/>
        <v>12.472100000000001</v>
      </c>
      <c r="K89" s="61">
        <f t="shared" si="1"/>
        <v>9.1552171264367814</v>
      </c>
      <c r="L89" s="61">
        <f t="shared" si="3"/>
        <v>53.173501070344827</v>
      </c>
      <c r="M89" s="5"/>
      <c r="N89" s="5" t="s">
        <v>37</v>
      </c>
      <c r="O89" s="61">
        <v>108</v>
      </c>
      <c r="P89" s="61">
        <v>1</v>
      </c>
      <c r="Q89" s="61">
        <v>8</v>
      </c>
      <c r="R89" s="62" t="s">
        <v>189</v>
      </c>
      <c r="S89" s="62" t="s">
        <v>45</v>
      </c>
      <c r="T89" s="61">
        <v>0</v>
      </c>
      <c r="U89" s="61">
        <v>72.093023255813961</v>
      </c>
      <c r="V89" s="61">
        <v>0</v>
      </c>
      <c r="W89" s="61">
        <v>0</v>
      </c>
      <c r="X89" s="61">
        <v>0</v>
      </c>
      <c r="Y89" s="61">
        <v>4</v>
      </c>
      <c r="Z89" s="5"/>
    </row>
    <row r="90" spans="1:26" x14ac:dyDescent="0.2">
      <c r="A90" s="5" t="s">
        <v>37</v>
      </c>
      <c r="B90" s="61">
        <v>109</v>
      </c>
      <c r="C90" s="61">
        <v>1</v>
      </c>
      <c r="D90" s="61">
        <v>9</v>
      </c>
      <c r="E90" s="62" t="s">
        <v>131</v>
      </c>
      <c r="F90" s="62" t="s">
        <v>45</v>
      </c>
      <c r="G90" s="61">
        <v>11.97</v>
      </c>
      <c r="H90" s="61">
        <v>9.26</v>
      </c>
      <c r="I90" s="61">
        <v>21.79</v>
      </c>
      <c r="J90" s="61">
        <f t="shared" si="0"/>
        <v>12.387300000000002</v>
      </c>
      <c r="K90" s="61">
        <f t="shared" si="1"/>
        <v>9.3252138160919529</v>
      </c>
      <c r="L90" s="61">
        <f t="shared" si="3"/>
        <v>54.160841843862066</v>
      </c>
      <c r="M90" s="5"/>
      <c r="N90" s="5" t="s">
        <v>37</v>
      </c>
      <c r="O90" s="61">
        <v>109</v>
      </c>
      <c r="P90" s="61">
        <v>1</v>
      </c>
      <c r="Q90" s="61">
        <v>9</v>
      </c>
      <c r="R90" s="62" t="s">
        <v>131</v>
      </c>
      <c r="S90" s="62" t="s">
        <v>45</v>
      </c>
      <c r="T90" s="61">
        <v>0</v>
      </c>
      <c r="U90" s="61">
        <v>74.680603948896632</v>
      </c>
      <c r="V90" s="61">
        <v>0</v>
      </c>
      <c r="W90" s="61">
        <v>0</v>
      </c>
      <c r="X90" s="61">
        <v>0</v>
      </c>
      <c r="Y90" s="61">
        <v>1.9</v>
      </c>
      <c r="Z90" s="5"/>
    </row>
    <row r="91" spans="1:26" x14ac:dyDescent="0.2">
      <c r="A91" s="5" t="s">
        <v>37</v>
      </c>
      <c r="B91" s="61">
        <v>110</v>
      </c>
      <c r="C91" s="61">
        <v>1</v>
      </c>
      <c r="D91" s="61">
        <v>10</v>
      </c>
      <c r="E91" s="62" t="s">
        <v>146</v>
      </c>
      <c r="F91" s="62" t="s">
        <v>45</v>
      </c>
      <c r="G91" s="61">
        <v>11.97</v>
      </c>
      <c r="H91" s="61">
        <v>9.19</v>
      </c>
      <c r="I91" s="61">
        <v>21.72</v>
      </c>
      <c r="J91" s="61">
        <f t="shared" si="0"/>
        <v>12.396400000000002</v>
      </c>
      <c r="K91" s="61">
        <f t="shared" si="1"/>
        <v>9.2537595862068969</v>
      </c>
      <c r="L91" s="61">
        <f t="shared" si="3"/>
        <v>53.745835676689659</v>
      </c>
      <c r="M91" s="5"/>
      <c r="N91" s="5" t="s">
        <v>37</v>
      </c>
      <c r="O91" s="61">
        <v>110</v>
      </c>
      <c r="P91" s="61">
        <v>1</v>
      </c>
      <c r="Q91" s="61">
        <v>10</v>
      </c>
      <c r="R91" s="62" t="s">
        <v>146</v>
      </c>
      <c r="S91" s="62" t="s">
        <v>45</v>
      </c>
      <c r="T91" s="61">
        <v>0</v>
      </c>
      <c r="U91" s="61">
        <v>70.110993657505276</v>
      </c>
      <c r="V91" s="61">
        <v>0</v>
      </c>
      <c r="W91" s="61">
        <v>0</v>
      </c>
      <c r="X91" s="61">
        <v>0</v>
      </c>
      <c r="Y91" s="61">
        <v>2</v>
      </c>
      <c r="Z91" s="5"/>
    </row>
    <row r="92" spans="1:26" x14ac:dyDescent="0.2">
      <c r="A92" s="5" t="s">
        <v>37</v>
      </c>
      <c r="B92" s="61">
        <v>111</v>
      </c>
      <c r="C92" s="61">
        <v>1</v>
      </c>
      <c r="D92" s="61">
        <v>11</v>
      </c>
      <c r="E92" s="62" t="s">
        <v>16</v>
      </c>
      <c r="F92" s="62" t="s">
        <v>45</v>
      </c>
      <c r="G92" s="61">
        <v>11.88</v>
      </c>
      <c r="H92" s="61">
        <v>10.58</v>
      </c>
      <c r="I92" s="61">
        <v>21.7</v>
      </c>
      <c r="J92" s="61">
        <f t="shared" si="0"/>
        <v>12.309000000000001</v>
      </c>
      <c r="K92" s="61">
        <f t="shared" si="1"/>
        <v>10.66403195402299</v>
      </c>
      <c r="L92" s="61">
        <f t="shared" si="3"/>
        <v>61.936697588965536</v>
      </c>
      <c r="M92" s="5"/>
      <c r="N92" s="5" t="s">
        <v>37</v>
      </c>
      <c r="O92" s="61">
        <v>111</v>
      </c>
      <c r="P92" s="61">
        <v>1</v>
      </c>
      <c r="Q92" s="61">
        <v>11</v>
      </c>
      <c r="R92" s="62" t="s">
        <v>16</v>
      </c>
      <c r="S92" s="62" t="s">
        <v>45</v>
      </c>
      <c r="T92" s="61">
        <v>0</v>
      </c>
      <c r="U92" s="61">
        <v>65.12626262626263</v>
      </c>
      <c r="V92" s="61">
        <v>0</v>
      </c>
      <c r="W92" s="61">
        <v>0</v>
      </c>
      <c r="X92" s="61">
        <v>0</v>
      </c>
      <c r="Y92" s="61">
        <v>2.4</v>
      </c>
      <c r="Z92" s="5"/>
    </row>
    <row r="93" spans="1:26" x14ac:dyDescent="0.2">
      <c r="A93" s="5" t="s">
        <v>37</v>
      </c>
      <c r="B93" s="61">
        <v>112</v>
      </c>
      <c r="C93" s="61">
        <v>1</v>
      </c>
      <c r="D93" s="61">
        <v>12</v>
      </c>
      <c r="E93" s="62" t="s">
        <v>214</v>
      </c>
      <c r="F93" s="62" t="s">
        <v>45</v>
      </c>
      <c r="G93" s="61">
        <v>11.98</v>
      </c>
      <c r="H93" s="61">
        <v>9.1300000000000008</v>
      </c>
      <c r="I93" s="61">
        <v>21.68</v>
      </c>
      <c r="J93" s="61">
        <f t="shared" si="0"/>
        <v>12.4116</v>
      </c>
      <c r="K93" s="61">
        <f t="shared" si="1"/>
        <v>9.1917481839080466</v>
      </c>
      <c r="L93" s="61">
        <f t="shared" si="3"/>
        <v>53.385673452137937</v>
      </c>
      <c r="M93" s="5"/>
      <c r="N93" s="5" t="s">
        <v>37</v>
      </c>
      <c r="O93" s="61">
        <v>112</v>
      </c>
      <c r="P93" s="61">
        <v>1</v>
      </c>
      <c r="Q93" s="61">
        <v>12</v>
      </c>
      <c r="R93" s="62" t="s">
        <v>214</v>
      </c>
      <c r="S93" s="62" t="s">
        <v>45</v>
      </c>
      <c r="T93" s="61">
        <v>0</v>
      </c>
      <c r="U93" s="61">
        <v>67.923993193420301</v>
      </c>
      <c r="V93" s="61">
        <v>0</v>
      </c>
      <c r="W93" s="61">
        <v>0</v>
      </c>
      <c r="X93" s="61">
        <v>0</v>
      </c>
      <c r="Y93" s="61">
        <v>1.5</v>
      </c>
      <c r="Z93" s="5"/>
    </row>
    <row r="94" spans="1:26" x14ac:dyDescent="0.2">
      <c r="A94" s="5" t="s">
        <v>37</v>
      </c>
      <c r="B94" s="61">
        <v>113</v>
      </c>
      <c r="C94" s="61">
        <v>1</v>
      </c>
      <c r="D94" s="61">
        <v>13</v>
      </c>
      <c r="E94" s="62" t="s">
        <v>187</v>
      </c>
      <c r="F94" s="62" t="s">
        <v>45</v>
      </c>
      <c r="G94" s="61">
        <v>11.92</v>
      </c>
      <c r="H94" s="61">
        <v>9.2899999999999991</v>
      </c>
      <c r="I94" s="61">
        <v>21.65</v>
      </c>
      <c r="J94" s="61">
        <f t="shared" si="0"/>
        <v>12.355499999999999</v>
      </c>
      <c r="K94" s="61">
        <f t="shared" si="1"/>
        <v>9.3588207471264351</v>
      </c>
      <c r="L94" s="61">
        <f t="shared" si="3"/>
        <v>54.356030899310333</v>
      </c>
      <c r="M94" s="5"/>
      <c r="N94" s="5" t="s">
        <v>37</v>
      </c>
      <c r="O94" s="61">
        <v>113</v>
      </c>
      <c r="P94" s="61">
        <v>1</v>
      </c>
      <c r="Q94" s="61">
        <v>13</v>
      </c>
      <c r="R94" s="62" t="s">
        <v>187</v>
      </c>
      <c r="S94" s="62" t="s">
        <v>45</v>
      </c>
      <c r="T94" s="61">
        <v>0</v>
      </c>
      <c r="U94" s="61">
        <v>65.454545454545453</v>
      </c>
      <c r="V94" s="61">
        <v>0</v>
      </c>
      <c r="W94" s="61">
        <v>0</v>
      </c>
      <c r="X94" s="61">
        <v>0</v>
      </c>
      <c r="Y94" s="61">
        <v>1.3</v>
      </c>
      <c r="Z94" s="5"/>
    </row>
    <row r="95" spans="1:26" x14ac:dyDescent="0.2">
      <c r="A95" s="5" t="s">
        <v>37</v>
      </c>
      <c r="B95" s="61">
        <v>114</v>
      </c>
      <c r="C95" s="61">
        <v>1</v>
      </c>
      <c r="D95" s="61">
        <v>14</v>
      </c>
      <c r="E95" s="62" t="s">
        <v>215</v>
      </c>
      <c r="F95" s="62" t="s">
        <v>45</v>
      </c>
      <c r="G95" s="61">
        <v>11.84</v>
      </c>
      <c r="H95" s="61">
        <v>8.2899999999999991</v>
      </c>
      <c r="I95" s="61">
        <v>21.6</v>
      </c>
      <c r="J95" s="61">
        <f t="shared" si="0"/>
        <v>12.282</v>
      </c>
      <c r="K95" s="61">
        <f t="shared" si="1"/>
        <v>8.3584163218390799</v>
      </c>
      <c r="L95" s="61">
        <f t="shared" si="3"/>
        <v>48.545681997241367</v>
      </c>
      <c r="M95" s="5"/>
      <c r="N95" s="5" t="s">
        <v>37</v>
      </c>
      <c r="O95" s="61">
        <v>114</v>
      </c>
      <c r="P95" s="61">
        <v>1</v>
      </c>
      <c r="Q95" s="61">
        <v>14</v>
      </c>
      <c r="R95" s="62" t="s">
        <v>215</v>
      </c>
      <c r="S95" s="62" t="s">
        <v>45</v>
      </c>
      <c r="T95" s="61">
        <v>0</v>
      </c>
      <c r="U95" s="61">
        <v>62.375415282392026</v>
      </c>
      <c r="V95" s="61">
        <v>0</v>
      </c>
      <c r="W95" s="61">
        <v>0</v>
      </c>
      <c r="X95" s="61">
        <v>0</v>
      </c>
      <c r="Y95" s="61">
        <v>1.4</v>
      </c>
      <c r="Z95" s="5"/>
    </row>
    <row r="96" spans="1:26" x14ac:dyDescent="0.2">
      <c r="A96" s="5" t="s">
        <v>37</v>
      </c>
      <c r="B96" s="61">
        <v>201</v>
      </c>
      <c r="C96" s="61">
        <v>2</v>
      </c>
      <c r="D96" s="61">
        <v>11</v>
      </c>
      <c r="E96" s="62" t="s">
        <v>16</v>
      </c>
      <c r="F96" s="62" t="s">
        <v>45</v>
      </c>
      <c r="G96" s="61">
        <v>11.54</v>
      </c>
      <c r="H96" s="61">
        <v>9.86</v>
      </c>
      <c r="I96" s="61">
        <v>21.82</v>
      </c>
      <c r="J96" s="61">
        <f t="shared" si="0"/>
        <v>11.953399999999998</v>
      </c>
      <c r="K96" s="61">
        <f t="shared" si="1"/>
        <v>9.9786146666666653</v>
      </c>
      <c r="L96" s="61">
        <f t="shared" si="3"/>
        <v>57.955793983999989</v>
      </c>
      <c r="M96" s="5"/>
      <c r="N96" s="5" t="s">
        <v>37</v>
      </c>
      <c r="O96" s="61">
        <v>201</v>
      </c>
      <c r="P96" s="61">
        <v>2</v>
      </c>
      <c r="Q96" s="61">
        <v>11</v>
      </c>
      <c r="R96" s="62" t="s">
        <v>16</v>
      </c>
      <c r="S96" s="62" t="s">
        <v>45</v>
      </c>
      <c r="T96" s="61">
        <v>0</v>
      </c>
      <c r="U96" s="61">
        <v>71.049783549783541</v>
      </c>
      <c r="V96" s="61">
        <v>0</v>
      </c>
      <c r="W96" s="61">
        <v>0</v>
      </c>
      <c r="X96" s="61">
        <v>0</v>
      </c>
      <c r="Y96" s="61">
        <v>2</v>
      </c>
      <c r="Z96" s="5"/>
    </row>
    <row r="97" spans="1:26" x14ac:dyDescent="0.2">
      <c r="A97" s="5" t="s">
        <v>37</v>
      </c>
      <c r="B97" s="61">
        <v>202</v>
      </c>
      <c r="C97" s="61">
        <v>2</v>
      </c>
      <c r="D97" s="61">
        <v>3</v>
      </c>
      <c r="E97" s="62" t="s">
        <v>162</v>
      </c>
      <c r="F97" s="62" t="s">
        <v>45</v>
      </c>
      <c r="G97" s="61">
        <v>11.43</v>
      </c>
      <c r="H97" s="61">
        <v>8.73</v>
      </c>
      <c r="I97" s="61">
        <v>21.85</v>
      </c>
      <c r="J97" s="61">
        <f t="shared" si="0"/>
        <v>11.839499999999999</v>
      </c>
      <c r="K97" s="61">
        <f t="shared" si="1"/>
        <v>8.8464501724137925</v>
      </c>
      <c r="L97" s="61">
        <f t="shared" si="3"/>
        <v>51.38018260137931</v>
      </c>
      <c r="M97" s="5"/>
      <c r="N97" s="5" t="s">
        <v>37</v>
      </c>
      <c r="O97" s="61">
        <v>202</v>
      </c>
      <c r="P97" s="61">
        <v>2</v>
      </c>
      <c r="Q97" s="61">
        <v>3</v>
      </c>
      <c r="R97" s="62" t="s">
        <v>162</v>
      </c>
      <c r="S97" s="62" t="s">
        <v>45</v>
      </c>
      <c r="T97" s="61">
        <v>0</v>
      </c>
      <c r="U97" s="61">
        <v>67.023809523809518</v>
      </c>
      <c r="V97" s="61">
        <v>0</v>
      </c>
      <c r="W97" s="61">
        <v>0</v>
      </c>
      <c r="X97" s="61">
        <v>0</v>
      </c>
      <c r="Y97" s="61">
        <v>2.9</v>
      </c>
      <c r="Z97" s="5"/>
    </row>
    <row r="98" spans="1:26" x14ac:dyDescent="0.2">
      <c r="A98" s="5" t="s">
        <v>37</v>
      </c>
      <c r="B98" s="61">
        <v>203</v>
      </c>
      <c r="C98" s="61">
        <v>2</v>
      </c>
      <c r="D98" s="61">
        <v>6</v>
      </c>
      <c r="E98" s="62" t="s">
        <v>213</v>
      </c>
      <c r="F98" s="62" t="s">
        <v>45</v>
      </c>
      <c r="G98" s="61">
        <v>11.57</v>
      </c>
      <c r="H98" s="61">
        <v>8.57</v>
      </c>
      <c r="I98" s="61">
        <v>21.86</v>
      </c>
      <c r="J98" s="61">
        <f t="shared" si="0"/>
        <v>11.978200000000001</v>
      </c>
      <c r="K98" s="61">
        <f t="shared" si="1"/>
        <v>8.6706531724137932</v>
      </c>
      <c r="L98" s="61">
        <f t="shared" si="3"/>
        <v>50.359153625379307</v>
      </c>
      <c r="M98" s="5"/>
      <c r="N98" s="5" t="s">
        <v>37</v>
      </c>
      <c r="O98" s="61">
        <v>203</v>
      </c>
      <c r="P98" s="61">
        <v>2</v>
      </c>
      <c r="Q98" s="61">
        <v>6</v>
      </c>
      <c r="R98" s="62" t="s">
        <v>213</v>
      </c>
      <c r="S98" s="62" t="s">
        <v>45</v>
      </c>
      <c r="T98" s="61">
        <v>0</v>
      </c>
      <c r="U98" s="61">
        <v>71.964285714285722</v>
      </c>
      <c r="V98" s="61">
        <v>0</v>
      </c>
      <c r="W98" s="61">
        <v>0</v>
      </c>
      <c r="X98" s="61">
        <v>0</v>
      </c>
      <c r="Y98" s="61">
        <v>3.4</v>
      </c>
      <c r="Z98" s="5"/>
    </row>
    <row r="99" spans="1:26" x14ac:dyDescent="0.2">
      <c r="A99" s="5" t="s">
        <v>37</v>
      </c>
      <c r="B99" s="61">
        <v>204</v>
      </c>
      <c r="C99" s="61">
        <v>2</v>
      </c>
      <c r="D99" s="61">
        <v>5</v>
      </c>
      <c r="E99" s="62" t="s">
        <v>129</v>
      </c>
      <c r="F99" s="62" t="s">
        <v>45</v>
      </c>
      <c r="G99" s="61">
        <v>11.63</v>
      </c>
      <c r="H99" s="61">
        <v>9.4600000000000009</v>
      </c>
      <c r="I99" s="61">
        <v>21.92</v>
      </c>
      <c r="J99" s="61">
        <f t="shared" si="0"/>
        <v>12.0304</v>
      </c>
      <c r="K99" s="61">
        <f t="shared" si="1"/>
        <v>9.5654300689655187</v>
      </c>
      <c r="L99" s="61">
        <f t="shared" si="3"/>
        <v>55.556017840551732</v>
      </c>
      <c r="M99" s="5"/>
      <c r="N99" s="5" t="s">
        <v>37</v>
      </c>
      <c r="O99" s="61">
        <v>204</v>
      </c>
      <c r="P99" s="61">
        <v>2</v>
      </c>
      <c r="Q99" s="61">
        <v>5</v>
      </c>
      <c r="R99" s="62" t="s">
        <v>129</v>
      </c>
      <c r="S99" s="62" t="s">
        <v>45</v>
      </c>
      <c r="T99" s="61">
        <v>0</v>
      </c>
      <c r="U99" s="61">
        <v>65.833333333333329</v>
      </c>
      <c r="V99" s="61">
        <v>0</v>
      </c>
      <c r="W99" s="61">
        <v>0</v>
      </c>
      <c r="X99" s="61">
        <v>0</v>
      </c>
      <c r="Y99" s="61">
        <v>2.2000000000000002</v>
      </c>
      <c r="Z99" s="5"/>
    </row>
    <row r="100" spans="1:26" x14ac:dyDescent="0.2">
      <c r="A100" s="5" t="s">
        <v>37</v>
      </c>
      <c r="B100" s="61">
        <v>205</v>
      </c>
      <c r="C100" s="61">
        <v>2</v>
      </c>
      <c r="D100" s="61">
        <v>4</v>
      </c>
      <c r="E100" s="62" t="s">
        <v>137</v>
      </c>
      <c r="F100" s="62" t="s">
        <v>45</v>
      </c>
      <c r="G100" s="61">
        <v>11.66</v>
      </c>
      <c r="H100" s="61">
        <v>9.24</v>
      </c>
      <c r="I100" s="61">
        <v>21.92</v>
      </c>
      <c r="J100" s="61">
        <f t="shared" si="0"/>
        <v>12.0604</v>
      </c>
      <c r="K100" s="61">
        <f t="shared" si="1"/>
        <v>9.339792000000001</v>
      </c>
      <c r="L100" s="61">
        <f t="shared" si="3"/>
        <v>54.245511936</v>
      </c>
      <c r="M100" s="5"/>
      <c r="N100" s="5" t="s">
        <v>37</v>
      </c>
      <c r="O100" s="61">
        <v>205</v>
      </c>
      <c r="P100" s="61">
        <v>2</v>
      </c>
      <c r="Q100" s="61">
        <v>4</v>
      </c>
      <c r="R100" s="62" t="s">
        <v>137</v>
      </c>
      <c r="S100" s="62" t="s">
        <v>45</v>
      </c>
      <c r="T100" s="61">
        <v>0</v>
      </c>
      <c r="U100" s="61">
        <v>69.523809523809518</v>
      </c>
      <c r="V100" s="61">
        <v>0</v>
      </c>
      <c r="W100" s="61">
        <v>0</v>
      </c>
      <c r="X100" s="61">
        <v>0</v>
      </c>
      <c r="Y100" s="61">
        <v>1.9</v>
      </c>
      <c r="Z100" s="5"/>
    </row>
    <row r="101" spans="1:26" x14ac:dyDescent="0.2">
      <c r="A101" s="5" t="s">
        <v>37</v>
      </c>
      <c r="B101" s="61">
        <v>206</v>
      </c>
      <c r="C101" s="61">
        <v>2</v>
      </c>
      <c r="D101" s="61">
        <v>12</v>
      </c>
      <c r="E101" s="62" t="s">
        <v>214</v>
      </c>
      <c r="F101" s="62" t="s">
        <v>45</v>
      </c>
      <c r="G101" s="61">
        <v>11.75</v>
      </c>
      <c r="H101" s="61">
        <v>8.82</v>
      </c>
      <c r="I101" s="61">
        <v>21.94</v>
      </c>
      <c r="J101" s="61">
        <f t="shared" si="0"/>
        <v>12.1478</v>
      </c>
      <c r="K101" s="61">
        <f t="shared" si="1"/>
        <v>8.9063954482758625</v>
      </c>
      <c r="L101" s="61">
        <f t="shared" si="3"/>
        <v>51.728344763586207</v>
      </c>
      <c r="M101" s="5"/>
      <c r="N101" s="5" t="s">
        <v>37</v>
      </c>
      <c r="O101" s="61">
        <v>206</v>
      </c>
      <c r="P101" s="61">
        <v>2</v>
      </c>
      <c r="Q101" s="61">
        <v>12</v>
      </c>
      <c r="R101" s="62" t="s">
        <v>214</v>
      </c>
      <c r="S101" s="62" t="s">
        <v>45</v>
      </c>
      <c r="T101" s="61">
        <v>0</v>
      </c>
      <c r="U101" s="61">
        <v>75.961538461538467</v>
      </c>
      <c r="V101" s="61">
        <v>0</v>
      </c>
      <c r="W101" s="61">
        <v>0</v>
      </c>
      <c r="X101" s="61">
        <v>0</v>
      </c>
      <c r="Y101" s="61">
        <v>2.4</v>
      </c>
      <c r="Z101" s="5"/>
    </row>
    <row r="102" spans="1:26" x14ac:dyDescent="0.2">
      <c r="A102" s="5" t="s">
        <v>37</v>
      </c>
      <c r="B102" s="61">
        <v>207</v>
      </c>
      <c r="C102" s="61">
        <v>2</v>
      </c>
      <c r="D102" s="61">
        <v>7</v>
      </c>
      <c r="E102" s="62" t="s">
        <v>109</v>
      </c>
      <c r="F102" s="62" t="s">
        <v>45</v>
      </c>
      <c r="G102" s="61">
        <v>11.69</v>
      </c>
      <c r="H102" s="61">
        <v>7.62</v>
      </c>
      <c r="I102" s="61">
        <v>22.05</v>
      </c>
      <c r="J102" s="61">
        <f t="shared" si="0"/>
        <v>12.073499999999999</v>
      </c>
      <c r="K102" s="61">
        <f t="shared" si="1"/>
        <v>7.701148620689656</v>
      </c>
      <c r="L102" s="61">
        <f t="shared" si="3"/>
        <v>44.728271188965529</v>
      </c>
      <c r="M102" s="5"/>
      <c r="N102" s="5" t="s">
        <v>37</v>
      </c>
      <c r="O102" s="61">
        <v>207</v>
      </c>
      <c r="P102" s="61">
        <v>2</v>
      </c>
      <c r="Q102" s="61">
        <v>7</v>
      </c>
      <c r="R102" s="62" t="s">
        <v>109</v>
      </c>
      <c r="S102" s="62" t="s">
        <v>45</v>
      </c>
      <c r="T102" s="61">
        <v>0</v>
      </c>
      <c r="U102" s="61">
        <v>65.714285714285722</v>
      </c>
      <c r="V102" s="61">
        <v>0</v>
      </c>
      <c r="W102" s="61">
        <v>0</v>
      </c>
      <c r="X102" s="61">
        <v>0</v>
      </c>
      <c r="Y102" s="61">
        <v>1.4</v>
      </c>
      <c r="Z102" s="5"/>
    </row>
    <row r="103" spans="1:26" x14ac:dyDescent="0.2">
      <c r="A103" s="5" t="s">
        <v>37</v>
      </c>
      <c r="B103" s="61">
        <v>208</v>
      </c>
      <c r="C103" s="61">
        <v>2</v>
      </c>
      <c r="D103" s="61">
        <v>8</v>
      </c>
      <c r="E103" s="62" t="s">
        <v>189</v>
      </c>
      <c r="F103" s="62" t="s">
        <v>45</v>
      </c>
      <c r="G103" s="61">
        <v>12.25</v>
      </c>
      <c r="H103" s="61">
        <v>9.5299999999999994</v>
      </c>
      <c r="I103" s="61">
        <v>22.34</v>
      </c>
      <c r="J103" s="61">
        <f t="shared" si="0"/>
        <v>12.595800000000001</v>
      </c>
      <c r="K103" s="61">
        <f t="shared" si="1"/>
        <v>9.5742761609195401</v>
      </c>
      <c r="L103" s="61">
        <f t="shared" si="3"/>
        <v>55.607395942620691</v>
      </c>
      <c r="M103" s="5"/>
      <c r="N103" s="5" t="s">
        <v>37</v>
      </c>
      <c r="O103" s="61">
        <v>208</v>
      </c>
      <c r="P103" s="61">
        <v>2</v>
      </c>
      <c r="Q103" s="61">
        <v>8</v>
      </c>
      <c r="R103" s="62" t="s">
        <v>189</v>
      </c>
      <c r="S103" s="62" t="s">
        <v>45</v>
      </c>
      <c r="T103" s="61">
        <v>0</v>
      </c>
      <c r="U103" s="61">
        <v>69.462901439645634</v>
      </c>
      <c r="V103" s="61">
        <v>0</v>
      </c>
      <c r="W103" s="61">
        <v>0</v>
      </c>
      <c r="X103" s="61">
        <v>0</v>
      </c>
      <c r="Y103" s="61">
        <v>3.9</v>
      </c>
      <c r="Z103" s="5"/>
    </row>
    <row r="104" spans="1:26" x14ac:dyDescent="0.2">
      <c r="A104" s="5" t="s">
        <v>37</v>
      </c>
      <c r="B104" s="61">
        <v>209</v>
      </c>
      <c r="C104" s="61">
        <v>2</v>
      </c>
      <c r="D104" s="61">
        <v>14</v>
      </c>
      <c r="E104" s="62" t="s">
        <v>215</v>
      </c>
      <c r="F104" s="62" t="s">
        <v>45</v>
      </c>
      <c r="G104" s="61">
        <v>12.04</v>
      </c>
      <c r="H104" s="61">
        <v>9.01</v>
      </c>
      <c r="I104" s="61">
        <v>22.26</v>
      </c>
      <c r="J104" s="61">
        <f t="shared" si="0"/>
        <v>12.396199999999999</v>
      </c>
      <c r="K104" s="61">
        <f t="shared" si="1"/>
        <v>9.0725314712643677</v>
      </c>
      <c r="L104" s="61">
        <f t="shared" si="3"/>
        <v>52.69326278510345</v>
      </c>
      <c r="M104" s="5"/>
      <c r="N104" s="5" t="s">
        <v>37</v>
      </c>
      <c r="O104" s="61">
        <v>209</v>
      </c>
      <c r="P104" s="61">
        <v>2</v>
      </c>
      <c r="Q104" s="61">
        <v>14</v>
      </c>
      <c r="R104" s="62" t="s">
        <v>215</v>
      </c>
      <c r="S104" s="62" t="s">
        <v>45</v>
      </c>
      <c r="T104" s="61">
        <v>0</v>
      </c>
      <c r="U104" s="61">
        <v>65.541690300623941</v>
      </c>
      <c r="V104" s="61">
        <v>0</v>
      </c>
      <c r="W104" s="61">
        <v>0</v>
      </c>
      <c r="X104" s="61">
        <v>0</v>
      </c>
      <c r="Y104" s="61">
        <v>3.3</v>
      </c>
      <c r="Z104" s="5"/>
    </row>
    <row r="105" spans="1:26" x14ac:dyDescent="0.2">
      <c r="A105" s="5" t="s">
        <v>37</v>
      </c>
      <c r="B105" s="61">
        <v>210</v>
      </c>
      <c r="C105" s="61">
        <v>2</v>
      </c>
      <c r="D105" s="61">
        <v>1</v>
      </c>
      <c r="E105" s="62" t="s">
        <v>99</v>
      </c>
      <c r="F105" s="63" t="s">
        <v>211</v>
      </c>
      <c r="G105" s="61">
        <v>12.08</v>
      </c>
      <c r="H105" s="61">
        <v>8.6</v>
      </c>
      <c r="I105" s="61">
        <v>22.27</v>
      </c>
      <c r="J105" s="61">
        <f t="shared" si="0"/>
        <v>12.434900000000001</v>
      </c>
      <c r="K105" s="61">
        <f t="shared" si="1"/>
        <v>8.6558604597701141</v>
      </c>
      <c r="L105" s="61">
        <f t="shared" si="3"/>
        <v>50.273237550344817</v>
      </c>
      <c r="M105" s="5"/>
      <c r="N105" s="5" t="s">
        <v>37</v>
      </c>
      <c r="O105" s="61">
        <v>210</v>
      </c>
      <c r="P105" s="61">
        <v>2</v>
      </c>
      <c r="Q105" s="61">
        <v>1</v>
      </c>
      <c r="R105" s="62" t="s">
        <v>99</v>
      </c>
      <c r="S105" s="63" t="s">
        <v>211</v>
      </c>
      <c r="T105" s="61">
        <v>0</v>
      </c>
      <c r="U105" s="61">
        <v>65.541690300623941</v>
      </c>
      <c r="V105" s="61">
        <v>0</v>
      </c>
      <c r="W105" s="61">
        <v>0</v>
      </c>
      <c r="X105" s="61">
        <v>0</v>
      </c>
      <c r="Y105" s="61">
        <v>2.7</v>
      </c>
      <c r="Z105" s="5"/>
    </row>
    <row r="106" spans="1:26" x14ac:dyDescent="0.2">
      <c r="A106" s="5" t="s">
        <v>37</v>
      </c>
      <c r="B106" s="61">
        <v>211</v>
      </c>
      <c r="C106" s="61">
        <v>2</v>
      </c>
      <c r="D106" s="61">
        <v>9</v>
      </c>
      <c r="E106" s="62" t="s">
        <v>131</v>
      </c>
      <c r="F106" s="62" t="s">
        <v>45</v>
      </c>
      <c r="G106" s="61">
        <v>12.12</v>
      </c>
      <c r="H106" s="61">
        <v>9.43</v>
      </c>
      <c r="I106" s="61">
        <v>22.2</v>
      </c>
      <c r="J106" s="61">
        <f t="shared" si="0"/>
        <v>12.484</v>
      </c>
      <c r="K106" s="61">
        <f t="shared" si="1"/>
        <v>9.4859296551724146</v>
      </c>
      <c r="L106" s="61">
        <f t="shared" si="3"/>
        <v>55.09427943724139</v>
      </c>
      <c r="M106" s="5"/>
      <c r="N106" s="5" t="s">
        <v>37</v>
      </c>
      <c r="O106" s="61">
        <v>211</v>
      </c>
      <c r="P106" s="61">
        <v>2</v>
      </c>
      <c r="Q106" s="61">
        <v>9</v>
      </c>
      <c r="R106" s="62" t="s">
        <v>131</v>
      </c>
      <c r="S106" s="62" t="s">
        <v>45</v>
      </c>
      <c r="T106" s="61">
        <v>0</v>
      </c>
      <c r="U106" s="61">
        <v>65.4849688031764</v>
      </c>
      <c r="V106" s="61">
        <v>0</v>
      </c>
      <c r="W106" s="61">
        <v>0</v>
      </c>
      <c r="X106" s="61">
        <v>0</v>
      </c>
      <c r="Y106" s="61">
        <v>3.2</v>
      </c>
      <c r="Z106" s="5"/>
    </row>
    <row r="107" spans="1:26" x14ac:dyDescent="0.2">
      <c r="A107" s="5" t="s">
        <v>37</v>
      </c>
      <c r="B107" s="61">
        <v>212</v>
      </c>
      <c r="C107" s="61">
        <v>2</v>
      </c>
      <c r="D107" s="61">
        <v>13</v>
      </c>
      <c r="E107" s="62" t="s">
        <v>187</v>
      </c>
      <c r="F107" s="62" t="s">
        <v>45</v>
      </c>
      <c r="G107" s="61">
        <v>11.88</v>
      </c>
      <c r="H107" s="61">
        <v>8.9</v>
      </c>
      <c r="I107" s="61">
        <v>22.17</v>
      </c>
      <c r="J107" s="61">
        <f t="shared" si="0"/>
        <v>12.247900000000001</v>
      </c>
      <c r="K107" s="61">
        <f t="shared" si="1"/>
        <v>8.9769389655172418</v>
      </c>
      <c r="L107" s="61">
        <f t="shared" si="3"/>
        <v>52.138061511724139</v>
      </c>
      <c r="M107" s="5"/>
      <c r="N107" s="5" t="s">
        <v>37</v>
      </c>
      <c r="O107" s="61">
        <v>212</v>
      </c>
      <c r="P107" s="61">
        <v>2</v>
      </c>
      <c r="Q107" s="61">
        <v>13</v>
      </c>
      <c r="R107" s="62" t="s">
        <v>187</v>
      </c>
      <c r="S107" s="62" t="s">
        <v>45</v>
      </c>
      <c r="T107" s="61">
        <v>0</v>
      </c>
      <c r="U107" s="61">
        <v>69.583333333333329</v>
      </c>
      <c r="V107" s="61">
        <v>0</v>
      </c>
      <c r="W107" s="61">
        <v>0</v>
      </c>
      <c r="X107" s="61">
        <v>0</v>
      </c>
      <c r="Y107" s="61">
        <v>2.1</v>
      </c>
      <c r="Z107" s="5"/>
    </row>
    <row r="108" spans="1:26" x14ac:dyDescent="0.2">
      <c r="A108" s="5" t="s">
        <v>37</v>
      </c>
      <c r="B108" s="61">
        <v>213</v>
      </c>
      <c r="C108" s="61">
        <v>2</v>
      </c>
      <c r="D108" s="61">
        <v>10</v>
      </c>
      <c r="E108" s="62" t="s">
        <v>146</v>
      </c>
      <c r="F108" s="62" t="s">
        <v>45</v>
      </c>
      <c r="G108" s="61">
        <v>11.89</v>
      </c>
      <c r="H108" s="61">
        <v>9.57</v>
      </c>
      <c r="I108" s="61">
        <v>22.17</v>
      </c>
      <c r="J108" s="61">
        <f t="shared" si="0"/>
        <v>12.257900000000001</v>
      </c>
      <c r="K108" s="61">
        <f t="shared" si="1"/>
        <v>9.6516309999999983</v>
      </c>
      <c r="L108" s="61">
        <f t="shared" si="3"/>
        <v>56.056672847999991</v>
      </c>
      <c r="M108" s="5"/>
      <c r="N108" s="5" t="s">
        <v>37</v>
      </c>
      <c r="O108" s="61">
        <v>213</v>
      </c>
      <c r="P108" s="61">
        <v>2</v>
      </c>
      <c r="Q108" s="61">
        <v>10</v>
      </c>
      <c r="R108" s="62" t="s">
        <v>146</v>
      </c>
      <c r="S108" s="62" t="s">
        <v>45</v>
      </c>
      <c r="T108" s="61">
        <v>0</v>
      </c>
      <c r="U108" s="61">
        <v>60.714285714285708</v>
      </c>
      <c r="V108" s="61">
        <v>0</v>
      </c>
      <c r="W108" s="61">
        <v>0</v>
      </c>
      <c r="X108" s="61">
        <v>0</v>
      </c>
      <c r="Y108" s="61">
        <v>1.8</v>
      </c>
      <c r="Z108" s="5"/>
    </row>
    <row r="109" spans="1:26" x14ac:dyDescent="0.2">
      <c r="A109" s="5" t="s">
        <v>37</v>
      </c>
      <c r="B109" s="61">
        <v>214</v>
      </c>
      <c r="C109" s="61">
        <v>2</v>
      </c>
      <c r="D109" s="61">
        <v>2</v>
      </c>
      <c r="E109" s="62" t="s">
        <v>212</v>
      </c>
      <c r="F109" s="62" t="s">
        <v>45</v>
      </c>
      <c r="G109" s="61">
        <v>12.09</v>
      </c>
      <c r="H109" s="61">
        <v>8.19</v>
      </c>
      <c r="I109" s="61">
        <v>22.1</v>
      </c>
      <c r="J109" s="61">
        <f t="shared" si="0"/>
        <v>12.467000000000001</v>
      </c>
      <c r="K109" s="61">
        <f t="shared" si="1"/>
        <v>8.2401755172413793</v>
      </c>
      <c r="L109" s="61">
        <f t="shared" si="3"/>
        <v>47.858939404137928</v>
      </c>
      <c r="M109" s="5"/>
      <c r="N109" s="5" t="s">
        <v>37</v>
      </c>
      <c r="O109" s="61">
        <v>214</v>
      </c>
      <c r="P109" s="61">
        <v>2</v>
      </c>
      <c r="Q109" s="61">
        <v>2</v>
      </c>
      <c r="R109" s="62" t="s">
        <v>212</v>
      </c>
      <c r="S109" s="62" t="s">
        <v>45</v>
      </c>
      <c r="T109" s="61">
        <v>0</v>
      </c>
      <c r="U109" s="61">
        <v>68.699186991869908</v>
      </c>
      <c r="V109" s="61">
        <v>0</v>
      </c>
      <c r="W109" s="61">
        <v>0</v>
      </c>
      <c r="X109" s="61">
        <v>0</v>
      </c>
      <c r="Y109" s="61">
        <v>1.9</v>
      </c>
      <c r="Z109" s="5"/>
    </row>
    <row r="110" spans="1:26" x14ac:dyDescent="0.2">
      <c r="A110" s="5" t="s">
        <v>37</v>
      </c>
      <c r="B110" s="61">
        <v>301</v>
      </c>
      <c r="C110" s="61">
        <v>3</v>
      </c>
      <c r="D110" s="61">
        <v>3</v>
      </c>
      <c r="E110" s="62" t="s">
        <v>162</v>
      </c>
      <c r="F110" s="62" t="s">
        <v>45</v>
      </c>
      <c r="G110" s="61">
        <v>11.84</v>
      </c>
      <c r="H110" s="61">
        <v>9.32</v>
      </c>
      <c r="I110" s="61">
        <v>22.38</v>
      </c>
      <c r="J110" s="61">
        <f t="shared" si="0"/>
        <v>12.1806</v>
      </c>
      <c r="K110" s="61">
        <f t="shared" si="1"/>
        <v>9.4077794022988499</v>
      </c>
      <c r="L110" s="61">
        <f t="shared" si="3"/>
        <v>54.640382768551717</v>
      </c>
      <c r="M110" s="5"/>
      <c r="N110" s="5" t="s">
        <v>37</v>
      </c>
      <c r="O110" s="61">
        <v>301</v>
      </c>
      <c r="P110" s="61">
        <v>3</v>
      </c>
      <c r="Q110" s="61">
        <v>3</v>
      </c>
      <c r="R110" s="62" t="s">
        <v>162</v>
      </c>
      <c r="S110" s="62" t="s">
        <v>45</v>
      </c>
      <c r="T110" s="61">
        <v>0</v>
      </c>
      <c r="U110" s="61">
        <v>69.030062393647199</v>
      </c>
      <c r="V110" s="61">
        <v>0</v>
      </c>
      <c r="W110" s="61">
        <v>0</v>
      </c>
      <c r="X110" s="61">
        <v>0</v>
      </c>
      <c r="Y110" s="61">
        <v>3</v>
      </c>
      <c r="Z110" s="5"/>
    </row>
    <row r="111" spans="1:26" x14ac:dyDescent="0.2">
      <c r="A111" s="5" t="s">
        <v>37</v>
      </c>
      <c r="B111" s="61">
        <v>302</v>
      </c>
      <c r="C111" s="61">
        <v>3</v>
      </c>
      <c r="D111" s="61">
        <v>2</v>
      </c>
      <c r="E111" s="62" t="s">
        <v>212</v>
      </c>
      <c r="F111" s="62" t="s">
        <v>45</v>
      </c>
      <c r="G111" s="61">
        <v>11.67</v>
      </c>
      <c r="H111" s="61">
        <v>9</v>
      </c>
      <c r="I111" s="61">
        <v>22.33</v>
      </c>
      <c r="J111" s="61">
        <f t="shared" si="0"/>
        <v>12.017100000000001</v>
      </c>
      <c r="K111" s="61">
        <f t="shared" si="1"/>
        <v>9.1016793103448279</v>
      </c>
      <c r="L111" s="61">
        <f t="shared" si="3"/>
        <v>52.862553434482756</v>
      </c>
      <c r="M111" s="5"/>
      <c r="N111" s="5" t="s">
        <v>37</v>
      </c>
      <c r="O111" s="61">
        <v>302</v>
      </c>
      <c r="P111" s="61">
        <v>3</v>
      </c>
      <c r="Q111" s="61">
        <v>2</v>
      </c>
      <c r="R111" s="62" t="s">
        <v>212</v>
      </c>
      <c r="S111" s="62" t="s">
        <v>45</v>
      </c>
      <c r="T111" s="61">
        <v>0</v>
      </c>
      <c r="U111" s="61">
        <v>65.371525808281334</v>
      </c>
      <c r="V111" s="61">
        <v>0</v>
      </c>
      <c r="W111" s="61">
        <v>0</v>
      </c>
      <c r="X111" s="61">
        <v>0</v>
      </c>
      <c r="Y111" s="61">
        <v>3.3</v>
      </c>
      <c r="Z111" s="5"/>
    </row>
    <row r="112" spans="1:26" x14ac:dyDescent="0.2">
      <c r="A112" s="5" t="s">
        <v>37</v>
      </c>
      <c r="B112" s="61">
        <v>303</v>
      </c>
      <c r="C112" s="61">
        <v>3</v>
      </c>
      <c r="D112" s="61">
        <v>4</v>
      </c>
      <c r="E112" s="62" t="s">
        <v>137</v>
      </c>
      <c r="F112" s="62" t="s">
        <v>45</v>
      </c>
      <c r="G112" s="61">
        <v>11.56</v>
      </c>
      <c r="H112" s="61">
        <v>9.15</v>
      </c>
      <c r="I112" s="61">
        <v>22.39</v>
      </c>
      <c r="J112" s="61">
        <f t="shared" si="0"/>
        <v>11.8993</v>
      </c>
      <c r="K112" s="61">
        <f t="shared" si="1"/>
        <v>9.2657632758620707</v>
      </c>
      <c r="L112" s="61">
        <f t="shared" si="3"/>
        <v>53.815553106206906</v>
      </c>
      <c r="M112" s="5"/>
      <c r="N112" s="5" t="s">
        <v>37</v>
      </c>
      <c r="O112" s="61">
        <v>303</v>
      </c>
      <c r="P112" s="61">
        <v>3</v>
      </c>
      <c r="Q112" s="61">
        <v>4</v>
      </c>
      <c r="R112" s="62" t="s">
        <v>137</v>
      </c>
      <c r="S112" s="62" t="s">
        <v>45</v>
      </c>
      <c r="T112" s="61">
        <v>0</v>
      </c>
      <c r="U112" s="61">
        <v>66.289198606271782</v>
      </c>
      <c r="V112" s="61">
        <v>0</v>
      </c>
      <c r="W112" s="61">
        <v>0</v>
      </c>
      <c r="X112" s="61">
        <v>0</v>
      </c>
      <c r="Y112" s="61">
        <v>2.2999999999999998</v>
      </c>
      <c r="Z112" s="5"/>
    </row>
    <row r="113" spans="1:26" x14ac:dyDescent="0.2">
      <c r="A113" s="5" t="s">
        <v>37</v>
      </c>
      <c r="B113" s="61">
        <v>304</v>
      </c>
      <c r="C113" s="61">
        <v>3</v>
      </c>
      <c r="D113" s="61">
        <v>12</v>
      </c>
      <c r="E113" s="62" t="s">
        <v>214</v>
      </c>
      <c r="F113" s="62" t="s">
        <v>45</v>
      </c>
      <c r="G113" s="61">
        <v>11.77</v>
      </c>
      <c r="H113" s="61">
        <v>9.17</v>
      </c>
      <c r="I113" s="61">
        <v>22.41</v>
      </c>
      <c r="J113" s="61">
        <f t="shared" si="0"/>
        <v>12.1067</v>
      </c>
      <c r="K113" s="61">
        <f t="shared" si="1"/>
        <v>9.264155873563217</v>
      </c>
      <c r="L113" s="61">
        <f t="shared" si="3"/>
        <v>53.806217313655161</v>
      </c>
      <c r="M113" s="5"/>
      <c r="N113" s="5" t="s">
        <v>37</v>
      </c>
      <c r="O113" s="61">
        <v>304</v>
      </c>
      <c r="P113" s="61">
        <v>3</v>
      </c>
      <c r="Q113" s="61">
        <v>12</v>
      </c>
      <c r="R113" s="62" t="s">
        <v>214</v>
      </c>
      <c r="S113" s="62" t="s">
        <v>45</v>
      </c>
      <c r="T113" s="61">
        <v>0</v>
      </c>
      <c r="U113" s="61">
        <v>61.627906976744185</v>
      </c>
      <c r="V113" s="61">
        <v>0</v>
      </c>
      <c r="W113" s="61">
        <v>0</v>
      </c>
      <c r="X113" s="61">
        <v>0</v>
      </c>
      <c r="Y113" s="61">
        <v>1.4</v>
      </c>
      <c r="Z113" s="5"/>
    </row>
    <row r="114" spans="1:26" x14ac:dyDescent="0.2">
      <c r="A114" s="5" t="s">
        <v>37</v>
      </c>
      <c r="B114" s="61">
        <v>305</v>
      </c>
      <c r="C114" s="61">
        <v>3</v>
      </c>
      <c r="D114" s="61">
        <v>13</v>
      </c>
      <c r="E114" s="62" t="s">
        <v>187</v>
      </c>
      <c r="F114" s="62" t="s">
        <v>45</v>
      </c>
      <c r="G114" s="61">
        <v>11.69</v>
      </c>
      <c r="H114" s="61">
        <v>8.9</v>
      </c>
      <c r="I114" s="61">
        <v>22.44</v>
      </c>
      <c r="J114" s="61">
        <f t="shared" si="0"/>
        <v>12.0228</v>
      </c>
      <c r="K114" s="61">
        <f t="shared" si="1"/>
        <v>8.9999664367816088</v>
      </c>
      <c r="L114" s="61">
        <f t="shared" si="3"/>
        <v>52.271805064827589</v>
      </c>
      <c r="M114" s="5"/>
      <c r="N114" s="5" t="s">
        <v>37</v>
      </c>
      <c r="O114" s="61">
        <v>305</v>
      </c>
      <c r="P114" s="61">
        <v>3</v>
      </c>
      <c r="Q114" s="61">
        <v>13</v>
      </c>
      <c r="R114" s="62" t="s">
        <v>187</v>
      </c>
      <c r="S114" s="62" t="s">
        <v>45</v>
      </c>
      <c r="T114" s="61">
        <v>0</v>
      </c>
      <c r="U114" s="61">
        <v>69.860627177700351</v>
      </c>
      <c r="V114" s="61">
        <v>0</v>
      </c>
      <c r="W114" s="61">
        <v>0</v>
      </c>
      <c r="X114" s="61">
        <v>0</v>
      </c>
      <c r="Y114" s="61">
        <v>1.4</v>
      </c>
      <c r="Z114" s="5"/>
    </row>
    <row r="115" spans="1:26" x14ac:dyDescent="0.2">
      <c r="A115" s="5" t="s">
        <v>37</v>
      </c>
      <c r="B115" s="61">
        <v>306</v>
      </c>
      <c r="C115" s="61">
        <v>3</v>
      </c>
      <c r="D115" s="61">
        <v>5</v>
      </c>
      <c r="E115" s="62" t="s">
        <v>129</v>
      </c>
      <c r="F115" s="62" t="s">
        <v>45</v>
      </c>
      <c r="G115" s="61">
        <v>11.65</v>
      </c>
      <c r="H115" s="61">
        <v>9.14</v>
      </c>
      <c r="I115" s="61">
        <v>22.5</v>
      </c>
      <c r="J115" s="61">
        <f t="shared" si="0"/>
        <v>11.975</v>
      </c>
      <c r="K115" s="61">
        <f t="shared" si="1"/>
        <v>9.2476839080459783</v>
      </c>
      <c r="L115" s="61">
        <f t="shared" si="3"/>
        <v>53.710548137931042</v>
      </c>
      <c r="M115" s="5"/>
      <c r="N115" s="5" t="s">
        <v>37</v>
      </c>
      <c r="O115" s="61">
        <v>306</v>
      </c>
      <c r="P115" s="61">
        <v>3</v>
      </c>
      <c r="Q115" s="61">
        <v>5</v>
      </c>
      <c r="R115" s="62" t="s">
        <v>129</v>
      </c>
      <c r="S115" s="62" t="s">
        <v>45</v>
      </c>
      <c r="T115" s="61">
        <v>0</v>
      </c>
      <c r="U115" s="61">
        <v>71.428571428571416</v>
      </c>
      <c r="V115" s="61">
        <v>0</v>
      </c>
      <c r="W115" s="61">
        <v>0</v>
      </c>
      <c r="X115" s="61">
        <v>0</v>
      </c>
      <c r="Y115" s="61">
        <v>2.8</v>
      </c>
      <c r="Z115" s="5"/>
    </row>
    <row r="116" spans="1:26" x14ac:dyDescent="0.2">
      <c r="A116" s="5" t="s">
        <v>37</v>
      </c>
      <c r="B116" s="61">
        <v>307</v>
      </c>
      <c r="C116" s="61">
        <v>3</v>
      </c>
      <c r="D116" s="61">
        <v>8</v>
      </c>
      <c r="E116" s="62" t="s">
        <v>189</v>
      </c>
      <c r="F116" s="62" t="s">
        <v>45</v>
      </c>
      <c r="G116" s="61">
        <v>11.62</v>
      </c>
      <c r="H116" s="61">
        <v>8.2100000000000009</v>
      </c>
      <c r="I116" s="61">
        <v>22.67</v>
      </c>
      <c r="J116" s="61">
        <f t="shared" si="0"/>
        <v>11.922899999999998</v>
      </c>
      <c r="K116" s="61">
        <f t="shared" si="1"/>
        <v>8.3116435747126438</v>
      </c>
      <c r="L116" s="61">
        <f t="shared" si="3"/>
        <v>48.274025881931038</v>
      </c>
      <c r="M116" s="5"/>
      <c r="N116" s="5" t="s">
        <v>37</v>
      </c>
      <c r="O116" s="61">
        <v>307</v>
      </c>
      <c r="P116" s="61">
        <v>3</v>
      </c>
      <c r="Q116" s="61">
        <v>8</v>
      </c>
      <c r="R116" s="62" t="s">
        <v>189</v>
      </c>
      <c r="S116" s="62" t="s">
        <v>45</v>
      </c>
      <c r="T116" s="61">
        <v>0</v>
      </c>
      <c r="U116" s="61">
        <v>70.782828282828291</v>
      </c>
      <c r="V116" s="61">
        <v>0</v>
      </c>
      <c r="W116" s="61">
        <v>0</v>
      </c>
      <c r="X116" s="61">
        <v>0</v>
      </c>
      <c r="Y116" s="61">
        <v>1.2</v>
      </c>
      <c r="Z116" s="5"/>
    </row>
    <row r="117" spans="1:26" x14ac:dyDescent="0.2">
      <c r="A117" s="5" t="s">
        <v>37</v>
      </c>
      <c r="B117" s="61">
        <v>308</v>
      </c>
      <c r="C117" s="61">
        <v>3</v>
      </c>
      <c r="D117" s="61">
        <v>1</v>
      </c>
      <c r="E117" s="62" t="s">
        <v>99</v>
      </c>
      <c r="F117" s="63" t="s">
        <v>211</v>
      </c>
      <c r="G117" s="61">
        <v>12.2</v>
      </c>
      <c r="H117" s="61">
        <v>9.26</v>
      </c>
      <c r="I117" s="61">
        <v>22.82</v>
      </c>
      <c r="J117" s="61">
        <f t="shared" si="0"/>
        <v>12.4834</v>
      </c>
      <c r="K117" s="61">
        <f t="shared" si="1"/>
        <v>9.3149852413793095</v>
      </c>
      <c r="L117" s="61">
        <f t="shared" si="3"/>
        <v>54.101434281931027</v>
      </c>
      <c r="M117" s="5"/>
      <c r="N117" s="5" t="s">
        <v>37</v>
      </c>
      <c r="O117" s="61">
        <v>308</v>
      </c>
      <c r="P117" s="61">
        <v>3</v>
      </c>
      <c r="Q117" s="61">
        <v>1</v>
      </c>
      <c r="R117" s="62" t="s">
        <v>99</v>
      </c>
      <c r="S117" s="63" t="s">
        <v>211</v>
      </c>
      <c r="T117" s="61">
        <v>0</v>
      </c>
      <c r="U117" s="61">
        <v>74.458874458874462</v>
      </c>
      <c r="V117" s="61">
        <v>0</v>
      </c>
      <c r="W117" s="61">
        <v>0</v>
      </c>
      <c r="X117" s="61">
        <v>0</v>
      </c>
      <c r="Y117" s="61">
        <v>3.8</v>
      </c>
      <c r="Z117" s="5"/>
    </row>
    <row r="118" spans="1:26" x14ac:dyDescent="0.2">
      <c r="A118" s="5" t="s">
        <v>37</v>
      </c>
      <c r="B118" s="61">
        <v>309</v>
      </c>
      <c r="C118" s="61">
        <v>3</v>
      </c>
      <c r="D118" s="61">
        <v>7</v>
      </c>
      <c r="E118" s="62" t="s">
        <v>109</v>
      </c>
      <c r="F118" s="62" t="s">
        <v>45</v>
      </c>
      <c r="G118" s="61">
        <v>12.01</v>
      </c>
      <c r="H118" s="61">
        <v>9.2200000000000006</v>
      </c>
      <c r="I118" s="61">
        <v>22.79</v>
      </c>
      <c r="J118" s="61">
        <f t="shared" si="0"/>
        <v>12.2973</v>
      </c>
      <c r="K118" s="61">
        <f t="shared" si="1"/>
        <v>9.2944700459770111</v>
      </c>
      <c r="L118" s="61">
        <f t="shared" si="3"/>
        <v>53.982282027034472</v>
      </c>
      <c r="M118" s="5"/>
      <c r="N118" s="5" t="s">
        <v>37</v>
      </c>
      <c r="O118" s="61">
        <v>309</v>
      </c>
      <c r="P118" s="61">
        <v>3</v>
      </c>
      <c r="Q118" s="61">
        <v>7</v>
      </c>
      <c r="R118" s="62" t="s">
        <v>109</v>
      </c>
      <c r="S118" s="62" t="s">
        <v>45</v>
      </c>
      <c r="T118" s="61">
        <v>0</v>
      </c>
      <c r="U118" s="61">
        <v>63.392857142857146</v>
      </c>
      <c r="V118" s="61">
        <v>0</v>
      </c>
      <c r="W118" s="61">
        <v>0</v>
      </c>
      <c r="X118" s="61">
        <v>0</v>
      </c>
      <c r="Y118" s="61">
        <v>3.4</v>
      </c>
      <c r="Z118" s="5"/>
    </row>
    <row r="119" spans="1:26" x14ac:dyDescent="0.2">
      <c r="A119" s="5" t="s">
        <v>37</v>
      </c>
      <c r="B119" s="61">
        <v>310</v>
      </c>
      <c r="C119" s="61">
        <v>3</v>
      </c>
      <c r="D119" s="61">
        <v>11</v>
      </c>
      <c r="E119" s="62" t="s">
        <v>16</v>
      </c>
      <c r="F119" s="62" t="s">
        <v>45</v>
      </c>
      <c r="G119" s="61">
        <v>12.12</v>
      </c>
      <c r="H119" s="61">
        <v>8.34</v>
      </c>
      <c r="I119" s="61">
        <v>22.76</v>
      </c>
      <c r="J119" s="61">
        <f t="shared" si="0"/>
        <v>12.411199999999999</v>
      </c>
      <c r="K119" s="61">
        <f t="shared" si="1"/>
        <v>8.396443586206896</v>
      </c>
      <c r="L119" s="61">
        <f t="shared" si="3"/>
        <v>48.766544348689649</v>
      </c>
      <c r="M119" s="5"/>
      <c r="N119" s="5" t="s">
        <v>37</v>
      </c>
      <c r="O119" s="61">
        <v>310</v>
      </c>
      <c r="P119" s="61">
        <v>3</v>
      </c>
      <c r="Q119" s="61">
        <v>11</v>
      </c>
      <c r="R119" s="62" t="s">
        <v>16</v>
      </c>
      <c r="S119" s="62" t="s">
        <v>45</v>
      </c>
      <c r="T119" s="61">
        <v>0</v>
      </c>
      <c r="U119" s="61">
        <v>61.469221835075494</v>
      </c>
      <c r="V119" s="61">
        <v>0</v>
      </c>
      <c r="W119" s="61">
        <v>0</v>
      </c>
      <c r="X119" s="61">
        <v>0</v>
      </c>
      <c r="Y119" s="61">
        <v>3.1</v>
      </c>
      <c r="Z119" s="5"/>
    </row>
    <row r="120" spans="1:26" x14ac:dyDescent="0.2">
      <c r="A120" s="5" t="s">
        <v>37</v>
      </c>
      <c r="B120" s="61">
        <v>311</v>
      </c>
      <c r="C120" s="61">
        <v>3</v>
      </c>
      <c r="D120" s="61">
        <v>10</v>
      </c>
      <c r="E120" s="62" t="s">
        <v>146</v>
      </c>
      <c r="F120" s="62" t="s">
        <v>45</v>
      </c>
      <c r="G120" s="61">
        <v>12.04</v>
      </c>
      <c r="H120" s="61">
        <v>9.1</v>
      </c>
      <c r="I120" s="61">
        <v>22.76</v>
      </c>
      <c r="J120" s="61">
        <f t="shared" si="0"/>
        <v>12.331199999999999</v>
      </c>
      <c r="K120" s="61">
        <f t="shared" si="1"/>
        <v>9.1699549425287348</v>
      </c>
      <c r="L120" s="61">
        <f t="shared" si="3"/>
        <v>53.259098306206894</v>
      </c>
      <c r="M120" s="5"/>
      <c r="N120" s="5" t="s">
        <v>37</v>
      </c>
      <c r="O120" s="61">
        <v>311</v>
      </c>
      <c r="P120" s="61">
        <v>3</v>
      </c>
      <c r="Q120" s="61">
        <v>10</v>
      </c>
      <c r="R120" s="62" t="s">
        <v>146</v>
      </c>
      <c r="S120" s="62" t="s">
        <v>45</v>
      </c>
      <c r="T120" s="61">
        <v>0</v>
      </c>
      <c r="U120" s="61">
        <v>63.850174216027881</v>
      </c>
      <c r="V120" s="61">
        <v>0</v>
      </c>
      <c r="W120" s="61">
        <v>0</v>
      </c>
      <c r="X120" s="61">
        <v>0</v>
      </c>
      <c r="Y120" s="61">
        <v>2.7</v>
      </c>
      <c r="Z120" s="5"/>
    </row>
    <row r="121" spans="1:26" x14ac:dyDescent="0.2">
      <c r="A121" s="5" t="s">
        <v>37</v>
      </c>
      <c r="B121" s="61">
        <v>312</v>
      </c>
      <c r="C121" s="61">
        <v>3</v>
      </c>
      <c r="D121" s="61">
        <v>6</v>
      </c>
      <c r="E121" s="62" t="s">
        <v>213</v>
      </c>
      <c r="F121" s="62" t="s">
        <v>45</v>
      </c>
      <c r="G121" s="61">
        <v>11.95</v>
      </c>
      <c r="H121" s="61">
        <v>9.25</v>
      </c>
      <c r="I121" s="61">
        <v>22.75</v>
      </c>
      <c r="J121" s="61">
        <f t="shared" si="0"/>
        <v>12.2425</v>
      </c>
      <c r="K121" s="61">
        <f t="shared" si="1"/>
        <v>9.3305387931034467</v>
      </c>
      <c r="L121" s="61">
        <f t="shared" si="3"/>
        <v>54.191769310344824</v>
      </c>
      <c r="M121" s="5"/>
      <c r="N121" s="5" t="s">
        <v>37</v>
      </c>
      <c r="O121" s="61">
        <v>312</v>
      </c>
      <c r="P121" s="61">
        <v>3</v>
      </c>
      <c r="Q121" s="61">
        <v>6</v>
      </c>
      <c r="R121" s="62" t="s">
        <v>213</v>
      </c>
      <c r="S121" s="62" t="s">
        <v>45</v>
      </c>
      <c r="T121" s="61">
        <v>0</v>
      </c>
      <c r="U121" s="61">
        <v>66.666666666666657</v>
      </c>
      <c r="V121" s="61">
        <v>0</v>
      </c>
      <c r="W121" s="61">
        <v>0</v>
      </c>
      <c r="X121" s="61">
        <v>0</v>
      </c>
      <c r="Y121" s="61">
        <v>3.1</v>
      </c>
      <c r="Z121" s="5"/>
    </row>
    <row r="122" spans="1:26" x14ac:dyDescent="0.2">
      <c r="A122" s="5" t="s">
        <v>37</v>
      </c>
      <c r="B122" s="61">
        <v>313</v>
      </c>
      <c r="C122" s="61">
        <v>3</v>
      </c>
      <c r="D122" s="61">
        <v>14</v>
      </c>
      <c r="E122" s="62" t="s">
        <v>215</v>
      </c>
      <c r="F122" s="62" t="s">
        <v>45</v>
      </c>
      <c r="G122" s="61">
        <v>11.95</v>
      </c>
      <c r="H122" s="61">
        <v>8.48</v>
      </c>
      <c r="I122" s="61">
        <v>22.71</v>
      </c>
      <c r="J122" s="61">
        <f t="shared" si="0"/>
        <v>12.2477</v>
      </c>
      <c r="K122" s="61">
        <f t="shared" si="1"/>
        <v>8.55332763218391</v>
      </c>
      <c r="L122" s="61">
        <f t="shared" si="3"/>
        <v>49.677726887724155</v>
      </c>
      <c r="M122" s="5"/>
      <c r="N122" s="5" t="s">
        <v>37</v>
      </c>
      <c r="O122" s="61">
        <v>313</v>
      </c>
      <c r="P122" s="61">
        <v>3</v>
      </c>
      <c r="Q122" s="61">
        <v>14</v>
      </c>
      <c r="R122" s="62" t="s">
        <v>215</v>
      </c>
      <c r="S122" s="62" t="s">
        <v>45</v>
      </c>
      <c r="T122" s="61">
        <v>0</v>
      </c>
      <c r="U122" s="61">
        <v>77.090592334494772</v>
      </c>
      <c r="V122" s="61">
        <v>0</v>
      </c>
      <c r="W122" s="61">
        <v>0</v>
      </c>
      <c r="X122" s="61">
        <v>0</v>
      </c>
      <c r="Y122" s="61">
        <v>1.7</v>
      </c>
      <c r="Z122" s="5"/>
    </row>
    <row r="123" spans="1:26" x14ac:dyDescent="0.2">
      <c r="A123" s="5" t="s">
        <v>37</v>
      </c>
      <c r="B123" s="61">
        <v>314</v>
      </c>
      <c r="C123" s="61">
        <v>3</v>
      </c>
      <c r="D123" s="61">
        <v>9</v>
      </c>
      <c r="E123" s="62" t="s">
        <v>131</v>
      </c>
      <c r="F123" s="62" t="s">
        <v>45</v>
      </c>
      <c r="G123" s="61">
        <v>12.1</v>
      </c>
      <c r="H123" s="61">
        <v>8.83</v>
      </c>
      <c r="I123" s="61">
        <v>22.68</v>
      </c>
      <c r="J123" s="61">
        <f t="shared" si="0"/>
        <v>12.4016</v>
      </c>
      <c r="K123" s="61">
        <f t="shared" si="1"/>
        <v>8.8907341609195409</v>
      </c>
      <c r="L123" s="61">
        <f t="shared" si="3"/>
        <v>51.637384006620692</v>
      </c>
      <c r="M123" s="5"/>
      <c r="N123" s="5" t="s">
        <v>37</v>
      </c>
      <c r="O123" s="61">
        <v>314</v>
      </c>
      <c r="P123" s="61">
        <v>3</v>
      </c>
      <c r="Q123" s="61">
        <v>9</v>
      </c>
      <c r="R123" s="62" t="s">
        <v>131</v>
      </c>
      <c r="S123" s="62" t="s">
        <v>45</v>
      </c>
      <c r="T123" s="61">
        <v>0</v>
      </c>
      <c r="U123" s="61">
        <v>62.347729789590254</v>
      </c>
      <c r="V123" s="61">
        <v>0</v>
      </c>
      <c r="W123" s="61">
        <v>0</v>
      </c>
      <c r="X123" s="61">
        <v>0</v>
      </c>
      <c r="Y123" s="61">
        <v>2.7</v>
      </c>
      <c r="Z123" s="5"/>
    </row>
    <row r="124" spans="1:26" x14ac:dyDescent="0.2">
      <c r="A124" s="5" t="s">
        <v>37</v>
      </c>
      <c r="B124" s="61">
        <v>401</v>
      </c>
      <c r="C124" s="61">
        <v>4</v>
      </c>
      <c r="D124" s="61">
        <v>2</v>
      </c>
      <c r="E124" s="62" t="s">
        <v>212</v>
      </c>
      <c r="F124" s="62" t="s">
        <v>45</v>
      </c>
      <c r="G124" s="61">
        <v>11.79</v>
      </c>
      <c r="H124" s="61">
        <v>9.99</v>
      </c>
      <c r="I124" s="61">
        <v>22.8</v>
      </c>
      <c r="J124" s="61">
        <f t="shared" si="0"/>
        <v>12.075999999999999</v>
      </c>
      <c r="K124" s="61">
        <f t="shared" si="1"/>
        <v>10.096100689655174</v>
      </c>
      <c r="L124" s="61">
        <f t="shared" si="3"/>
        <v>58.638152805517251</v>
      </c>
      <c r="M124" s="5"/>
      <c r="N124" s="5" t="s">
        <v>37</v>
      </c>
      <c r="O124" s="61">
        <v>401</v>
      </c>
      <c r="P124" s="61">
        <v>4</v>
      </c>
      <c r="Q124" s="61">
        <v>2</v>
      </c>
      <c r="R124" s="62" t="s">
        <v>212</v>
      </c>
      <c r="S124" s="62" t="s">
        <v>45</v>
      </c>
      <c r="T124" s="61">
        <v>3.225806452</v>
      </c>
      <c r="U124" s="61">
        <v>62.077167019027485</v>
      </c>
      <c r="V124" s="61">
        <v>0</v>
      </c>
      <c r="W124" s="61">
        <v>0</v>
      </c>
      <c r="X124" s="61">
        <v>0</v>
      </c>
      <c r="Y124" s="61">
        <v>3.7</v>
      </c>
      <c r="Z124" s="5"/>
    </row>
    <row r="125" spans="1:26" x14ac:dyDescent="0.2">
      <c r="A125" s="5" t="s">
        <v>37</v>
      </c>
      <c r="B125" s="61">
        <v>402</v>
      </c>
      <c r="C125" s="61">
        <v>4</v>
      </c>
      <c r="D125" s="61">
        <v>10</v>
      </c>
      <c r="E125" s="62" t="s">
        <v>146</v>
      </c>
      <c r="F125" s="62" t="s">
        <v>45</v>
      </c>
      <c r="G125" s="61">
        <v>11.64</v>
      </c>
      <c r="H125" s="61">
        <v>9.1199999999999992</v>
      </c>
      <c r="I125" s="61">
        <v>22.85</v>
      </c>
      <c r="J125" s="61">
        <f t="shared" si="0"/>
        <v>11.919500000000001</v>
      </c>
      <c r="K125" s="61">
        <f t="shared" si="1"/>
        <v>9.2332662068965501</v>
      </c>
      <c r="L125" s="61">
        <f t="shared" si="3"/>
        <v>53.626810129655162</v>
      </c>
      <c r="M125" s="5"/>
      <c r="N125" s="5" t="s">
        <v>37</v>
      </c>
      <c r="O125" s="61">
        <v>402</v>
      </c>
      <c r="P125" s="61">
        <v>4</v>
      </c>
      <c r="Q125" s="61">
        <v>10</v>
      </c>
      <c r="R125" s="62" t="s">
        <v>146</v>
      </c>
      <c r="S125" s="62" t="s">
        <v>45</v>
      </c>
      <c r="T125" s="61">
        <v>0</v>
      </c>
      <c r="U125" s="61">
        <v>63.333333333333329</v>
      </c>
      <c r="V125" s="61">
        <v>0</v>
      </c>
      <c r="W125" s="61">
        <v>0</v>
      </c>
      <c r="X125" s="61">
        <v>0</v>
      </c>
      <c r="Y125" s="61">
        <v>3.4</v>
      </c>
      <c r="Z125" s="5"/>
    </row>
    <row r="126" spans="1:26" x14ac:dyDescent="0.2">
      <c r="A126" s="5" t="s">
        <v>37</v>
      </c>
      <c r="B126" s="61">
        <v>403</v>
      </c>
      <c r="C126" s="61">
        <v>4</v>
      </c>
      <c r="D126" s="61">
        <v>14</v>
      </c>
      <c r="E126" s="62" t="s">
        <v>215</v>
      </c>
      <c r="F126" s="62" t="s">
        <v>45</v>
      </c>
      <c r="G126" s="61">
        <v>11.58</v>
      </c>
      <c r="H126" s="61">
        <v>8.4700000000000006</v>
      </c>
      <c r="I126" s="61">
        <v>22.9</v>
      </c>
      <c r="J126" s="61">
        <f t="shared" si="0"/>
        <v>11.853</v>
      </c>
      <c r="K126" s="61">
        <f t="shared" si="1"/>
        <v>8.581667701149426</v>
      </c>
      <c r="L126" s="61">
        <f t="shared" si="3"/>
        <v>49.842326008275869</v>
      </c>
      <c r="M126" s="5"/>
      <c r="N126" s="5" t="s">
        <v>37</v>
      </c>
      <c r="O126" s="61">
        <v>403</v>
      </c>
      <c r="P126" s="61">
        <v>4</v>
      </c>
      <c r="Q126" s="61">
        <v>14</v>
      </c>
      <c r="R126" s="62" t="s">
        <v>215</v>
      </c>
      <c r="S126" s="62" t="s">
        <v>45</v>
      </c>
      <c r="T126" s="61">
        <v>0</v>
      </c>
      <c r="U126" s="61">
        <v>72.328687572590013</v>
      </c>
      <c r="V126" s="61">
        <v>0</v>
      </c>
      <c r="W126" s="61">
        <v>0</v>
      </c>
      <c r="X126" s="61">
        <v>0</v>
      </c>
      <c r="Y126" s="61">
        <v>3.7</v>
      </c>
      <c r="Z126" s="5"/>
    </row>
    <row r="127" spans="1:26" x14ac:dyDescent="0.2">
      <c r="A127" s="5" t="s">
        <v>37</v>
      </c>
      <c r="B127" s="61">
        <v>404</v>
      </c>
      <c r="C127" s="61">
        <v>4</v>
      </c>
      <c r="D127" s="61">
        <v>9</v>
      </c>
      <c r="E127" s="62" t="s">
        <v>131</v>
      </c>
      <c r="F127" s="62" t="s">
        <v>45</v>
      </c>
      <c r="G127" s="61">
        <v>11.48</v>
      </c>
      <c r="H127" s="61">
        <v>9.09</v>
      </c>
      <c r="I127" s="61">
        <v>22.94</v>
      </c>
      <c r="J127" s="61">
        <f t="shared" si="0"/>
        <v>11.7478</v>
      </c>
      <c r="K127" s="61">
        <f t="shared" si="1"/>
        <v>9.2208333103448279</v>
      </c>
      <c r="L127" s="61">
        <f t="shared" si="3"/>
        <v>53.554599866482768</v>
      </c>
      <c r="M127" s="5"/>
      <c r="N127" s="5" t="s">
        <v>37</v>
      </c>
      <c r="O127" s="61">
        <v>404</v>
      </c>
      <c r="P127" s="61">
        <v>4</v>
      </c>
      <c r="Q127" s="61">
        <v>9</v>
      </c>
      <c r="R127" s="62" t="s">
        <v>131</v>
      </c>
      <c r="S127" s="62" t="s">
        <v>45</v>
      </c>
      <c r="T127" s="61">
        <v>0</v>
      </c>
      <c r="U127" s="61">
        <v>58.63095238095238</v>
      </c>
      <c r="V127" s="61">
        <v>0</v>
      </c>
      <c r="W127" s="61">
        <v>0</v>
      </c>
      <c r="X127" s="61">
        <v>0</v>
      </c>
      <c r="Y127" s="61">
        <v>3.6</v>
      </c>
      <c r="Z127" s="5"/>
    </row>
    <row r="128" spans="1:26" x14ac:dyDescent="0.2">
      <c r="A128" s="5" t="s">
        <v>37</v>
      </c>
      <c r="B128" s="61">
        <v>405</v>
      </c>
      <c r="C128" s="61">
        <v>4</v>
      </c>
      <c r="D128" s="61">
        <v>5</v>
      </c>
      <c r="E128" s="62" t="s">
        <v>129</v>
      </c>
      <c r="F128" s="62" t="s">
        <v>45</v>
      </c>
      <c r="G128" s="61">
        <v>11.66</v>
      </c>
      <c r="H128" s="61">
        <v>9.32</v>
      </c>
      <c r="I128" s="61">
        <v>22.99</v>
      </c>
      <c r="J128" s="61">
        <f t="shared" si="0"/>
        <v>11.9213</v>
      </c>
      <c r="K128" s="61">
        <f t="shared" si="1"/>
        <v>9.4355572873563229</v>
      </c>
      <c r="L128" s="61">
        <f t="shared" si="3"/>
        <v>54.80171672496553</v>
      </c>
      <c r="M128" s="5"/>
      <c r="N128" s="5" t="s">
        <v>37</v>
      </c>
      <c r="O128" s="61">
        <v>405</v>
      </c>
      <c r="P128" s="61">
        <v>4</v>
      </c>
      <c r="Q128" s="61">
        <v>5</v>
      </c>
      <c r="R128" s="62" t="s">
        <v>129</v>
      </c>
      <c r="S128" s="62" t="s">
        <v>45</v>
      </c>
      <c r="T128" s="61">
        <v>0</v>
      </c>
      <c r="U128" s="61">
        <v>68.356867779204109</v>
      </c>
      <c r="V128" s="61">
        <v>0</v>
      </c>
      <c r="W128" s="61">
        <v>0</v>
      </c>
      <c r="X128" s="61">
        <v>0</v>
      </c>
      <c r="Y128" s="61">
        <v>3.7</v>
      </c>
      <c r="Z128" s="5"/>
    </row>
    <row r="129" spans="1:26" x14ac:dyDescent="0.2">
      <c r="A129" s="5" t="s">
        <v>37</v>
      </c>
      <c r="B129" s="61">
        <v>406</v>
      </c>
      <c r="C129" s="61">
        <v>4</v>
      </c>
      <c r="D129" s="61">
        <v>6</v>
      </c>
      <c r="E129" s="62" t="s">
        <v>213</v>
      </c>
      <c r="F129" s="62" t="s">
        <v>45</v>
      </c>
      <c r="G129" s="61">
        <v>11.66</v>
      </c>
      <c r="H129" s="61">
        <v>8.76</v>
      </c>
      <c r="I129" s="61">
        <v>23.06</v>
      </c>
      <c r="J129" s="61">
        <f t="shared" si="0"/>
        <v>11.9122</v>
      </c>
      <c r="K129" s="61">
        <f t="shared" si="1"/>
        <v>8.8695302068965525</v>
      </c>
      <c r="L129" s="61">
        <f t="shared" si="3"/>
        <v>51.514231441655177</v>
      </c>
      <c r="M129" s="5"/>
      <c r="N129" s="5" t="s">
        <v>37</v>
      </c>
      <c r="O129" s="61">
        <v>406</v>
      </c>
      <c r="P129" s="61">
        <v>4</v>
      </c>
      <c r="Q129" s="61">
        <v>6</v>
      </c>
      <c r="R129" s="62" t="s">
        <v>213</v>
      </c>
      <c r="S129" s="62" t="s">
        <v>45</v>
      </c>
      <c r="T129" s="61">
        <v>0</v>
      </c>
      <c r="U129" s="61">
        <v>64.728682170542626</v>
      </c>
      <c r="V129" s="61">
        <v>0</v>
      </c>
      <c r="W129" s="61">
        <v>0</v>
      </c>
      <c r="X129" s="61">
        <v>0</v>
      </c>
      <c r="Y129" s="61">
        <v>2.8</v>
      </c>
      <c r="Z129" s="5"/>
    </row>
    <row r="130" spans="1:26" x14ac:dyDescent="0.2">
      <c r="A130" s="5" t="s">
        <v>37</v>
      </c>
      <c r="B130" s="61">
        <v>407</v>
      </c>
      <c r="C130" s="61">
        <v>4</v>
      </c>
      <c r="D130" s="61">
        <v>1</v>
      </c>
      <c r="E130" s="62" t="s">
        <v>99</v>
      </c>
      <c r="F130" s="63" t="s">
        <v>211</v>
      </c>
      <c r="G130" s="61">
        <v>11.57</v>
      </c>
      <c r="H130" s="61">
        <v>8.4600000000000009</v>
      </c>
      <c r="I130" s="61">
        <v>23.08</v>
      </c>
      <c r="J130" s="61">
        <f t="shared" si="0"/>
        <v>11.819600000000001</v>
      </c>
      <c r="K130" s="61">
        <f t="shared" si="1"/>
        <v>8.5747837241379301</v>
      </c>
      <c r="L130" s="61">
        <f t="shared" si="3"/>
        <v>49.802343869793091</v>
      </c>
      <c r="M130" s="5"/>
      <c r="N130" s="5" t="s">
        <v>37</v>
      </c>
      <c r="O130" s="61">
        <v>407</v>
      </c>
      <c r="P130" s="61">
        <v>4</v>
      </c>
      <c r="Q130" s="61">
        <v>1</v>
      </c>
      <c r="R130" s="62" t="s">
        <v>99</v>
      </c>
      <c r="S130" s="63" t="s">
        <v>211</v>
      </c>
      <c r="T130" s="61">
        <v>0</v>
      </c>
      <c r="U130" s="61">
        <v>62.659698025551684</v>
      </c>
      <c r="V130" s="61">
        <v>0</v>
      </c>
      <c r="W130" s="61">
        <v>0</v>
      </c>
      <c r="X130" s="61">
        <v>0</v>
      </c>
      <c r="Y130" s="61">
        <v>3.7</v>
      </c>
      <c r="Z130" s="5"/>
    </row>
    <row r="131" spans="1:26" x14ac:dyDescent="0.2">
      <c r="A131" s="5" t="s">
        <v>37</v>
      </c>
      <c r="B131" s="61">
        <v>408</v>
      </c>
      <c r="C131" s="61">
        <v>4</v>
      </c>
      <c r="D131" s="61">
        <v>13</v>
      </c>
      <c r="E131" s="62" t="s">
        <v>187</v>
      </c>
      <c r="F131" s="62" t="s">
        <v>45</v>
      </c>
      <c r="G131" s="61">
        <v>12.1</v>
      </c>
      <c r="H131" s="61">
        <v>9.7100000000000009</v>
      </c>
      <c r="I131" s="61">
        <v>23.23</v>
      </c>
      <c r="J131" s="61">
        <f t="shared" si="0"/>
        <v>12.3301</v>
      </c>
      <c r="K131" s="61">
        <f t="shared" si="1"/>
        <v>9.7847670000000004</v>
      </c>
      <c r="L131" s="61">
        <f t="shared" si="3"/>
        <v>56.829926735999997</v>
      </c>
      <c r="M131" s="5"/>
      <c r="N131" s="5" t="s">
        <v>37</v>
      </c>
      <c r="O131" s="61">
        <v>408</v>
      </c>
      <c r="P131" s="61">
        <v>4</v>
      </c>
      <c r="Q131" s="61">
        <v>13</v>
      </c>
      <c r="R131" s="62" t="s">
        <v>187</v>
      </c>
      <c r="S131" s="62" t="s">
        <v>45</v>
      </c>
      <c r="T131" s="61">
        <v>0</v>
      </c>
      <c r="U131" s="61">
        <v>61.580086580086579</v>
      </c>
      <c r="V131" s="61">
        <v>0</v>
      </c>
      <c r="W131" s="61">
        <v>0</v>
      </c>
      <c r="X131" s="61">
        <v>0</v>
      </c>
      <c r="Y131" s="61">
        <v>3.5</v>
      </c>
      <c r="Z131" s="5"/>
    </row>
    <row r="132" spans="1:26" x14ac:dyDescent="0.2">
      <c r="A132" s="5" t="s">
        <v>37</v>
      </c>
      <c r="B132" s="61">
        <v>409</v>
      </c>
      <c r="C132" s="61">
        <v>4</v>
      </c>
      <c r="D132" s="61">
        <v>3</v>
      </c>
      <c r="E132" s="62" t="s">
        <v>162</v>
      </c>
      <c r="F132" s="62" t="s">
        <v>45</v>
      </c>
      <c r="G132" s="61">
        <v>11.79</v>
      </c>
      <c r="H132" s="61">
        <v>9.33</v>
      </c>
      <c r="I132" s="61">
        <v>23.24</v>
      </c>
      <c r="J132" s="61">
        <f t="shared" si="0"/>
        <v>12.018799999999999</v>
      </c>
      <c r="K132" s="61">
        <f t="shared" si="1"/>
        <v>9.4352252413793103</v>
      </c>
      <c r="L132" s="61">
        <f t="shared" si="3"/>
        <v>54.79978820193103</v>
      </c>
      <c r="M132" s="5"/>
      <c r="N132" s="5" t="s">
        <v>37</v>
      </c>
      <c r="O132" s="61">
        <v>409</v>
      </c>
      <c r="P132" s="61">
        <v>4</v>
      </c>
      <c r="Q132" s="61">
        <v>3</v>
      </c>
      <c r="R132" s="62" t="s">
        <v>162</v>
      </c>
      <c r="S132" s="62" t="s">
        <v>45</v>
      </c>
      <c r="T132" s="61">
        <v>0</v>
      </c>
      <c r="U132" s="61">
        <v>62.261904761904759</v>
      </c>
      <c r="V132" s="61">
        <v>0</v>
      </c>
      <c r="W132" s="61">
        <v>0</v>
      </c>
      <c r="X132" s="61">
        <v>0</v>
      </c>
      <c r="Y132" s="61">
        <v>3.3</v>
      </c>
      <c r="Z132" s="5"/>
    </row>
    <row r="133" spans="1:26" x14ac:dyDescent="0.2">
      <c r="A133" s="5" t="s">
        <v>37</v>
      </c>
      <c r="B133" s="61">
        <v>410</v>
      </c>
      <c r="C133" s="61">
        <v>4</v>
      </c>
      <c r="D133" s="61">
        <v>7</v>
      </c>
      <c r="E133" s="62" t="s">
        <v>109</v>
      </c>
      <c r="F133" s="62" t="s">
        <v>45</v>
      </c>
      <c r="G133" s="61">
        <v>11.7</v>
      </c>
      <c r="H133" s="61">
        <v>8.99</v>
      </c>
      <c r="I133" s="61">
        <v>23.17</v>
      </c>
      <c r="J133" s="61">
        <f t="shared" si="0"/>
        <v>11.937899999999999</v>
      </c>
      <c r="K133" s="61">
        <f t="shared" si="1"/>
        <v>9.0997503333333327</v>
      </c>
      <c r="L133" s="61">
        <f t="shared" si="3"/>
        <v>52.851349935999998</v>
      </c>
      <c r="M133" s="5"/>
      <c r="N133" s="5" t="s">
        <v>37</v>
      </c>
      <c r="O133" s="61">
        <v>410</v>
      </c>
      <c r="P133" s="61">
        <v>4</v>
      </c>
      <c r="Q133" s="61">
        <v>7</v>
      </c>
      <c r="R133" s="62" t="s">
        <v>109</v>
      </c>
      <c r="S133" s="62" t="s">
        <v>45</v>
      </c>
      <c r="T133" s="61">
        <v>0</v>
      </c>
      <c r="U133" s="61">
        <v>60.249709639953544</v>
      </c>
      <c r="V133" s="61">
        <v>0</v>
      </c>
      <c r="W133" s="61">
        <v>0</v>
      </c>
      <c r="X133" s="61">
        <v>0</v>
      </c>
      <c r="Y133" s="61">
        <v>2.1</v>
      </c>
      <c r="Z133" s="5"/>
    </row>
    <row r="134" spans="1:26" x14ac:dyDescent="0.2">
      <c r="A134" s="5" t="s">
        <v>37</v>
      </c>
      <c r="B134" s="61">
        <v>411</v>
      </c>
      <c r="C134" s="61">
        <v>4</v>
      </c>
      <c r="D134" s="61">
        <v>11</v>
      </c>
      <c r="E134" s="62" t="s">
        <v>16</v>
      </c>
      <c r="F134" s="62" t="s">
        <v>45</v>
      </c>
      <c r="G134" s="61">
        <v>11.79</v>
      </c>
      <c r="H134" s="61">
        <v>9.1999999999999993</v>
      </c>
      <c r="I134" s="61">
        <v>23.2</v>
      </c>
      <c r="J134" s="61">
        <f t="shared" si="0"/>
        <v>12.023999999999999</v>
      </c>
      <c r="K134" s="61">
        <f t="shared" si="1"/>
        <v>9.3032091954022977</v>
      </c>
      <c r="L134" s="61">
        <f t="shared" si="3"/>
        <v>54.033039006896537</v>
      </c>
      <c r="M134" s="5"/>
      <c r="N134" s="5" t="s">
        <v>37</v>
      </c>
      <c r="O134" s="61">
        <v>411</v>
      </c>
      <c r="P134" s="61">
        <v>4</v>
      </c>
      <c r="Q134" s="61">
        <v>11</v>
      </c>
      <c r="R134" s="62" t="s">
        <v>16</v>
      </c>
      <c r="S134" s="62" t="s">
        <v>45</v>
      </c>
      <c r="T134" s="61">
        <v>0</v>
      </c>
      <c r="U134" s="61">
        <v>56.289640591966176</v>
      </c>
      <c r="V134" s="61">
        <v>0</v>
      </c>
      <c r="W134" s="61">
        <v>0</v>
      </c>
      <c r="X134" s="61">
        <v>0</v>
      </c>
      <c r="Y134" s="61">
        <v>2</v>
      </c>
      <c r="Z134" s="5"/>
    </row>
    <row r="135" spans="1:26" x14ac:dyDescent="0.2">
      <c r="A135" s="5" t="s">
        <v>37</v>
      </c>
      <c r="B135" s="61">
        <v>412</v>
      </c>
      <c r="C135" s="61">
        <v>4</v>
      </c>
      <c r="D135" s="61">
        <v>8</v>
      </c>
      <c r="E135" s="62" t="s">
        <v>189</v>
      </c>
      <c r="F135" s="62" t="s">
        <v>45</v>
      </c>
      <c r="G135" s="61">
        <v>11.84</v>
      </c>
      <c r="H135" s="61">
        <v>8.93</v>
      </c>
      <c r="I135" s="61">
        <v>23.18</v>
      </c>
      <c r="J135" s="61">
        <f t="shared" si="0"/>
        <v>12.076599999999999</v>
      </c>
      <c r="K135" s="61">
        <f t="shared" si="1"/>
        <v>9.0247811724137925</v>
      </c>
      <c r="L135" s="61">
        <f t="shared" si="3"/>
        <v>52.415929049379308</v>
      </c>
      <c r="M135" s="5"/>
      <c r="N135" s="5" t="s">
        <v>37</v>
      </c>
      <c r="O135" s="61">
        <v>412</v>
      </c>
      <c r="P135" s="61">
        <v>4</v>
      </c>
      <c r="Q135" s="61">
        <v>8</v>
      </c>
      <c r="R135" s="62" t="s">
        <v>189</v>
      </c>
      <c r="S135" s="62" t="s">
        <v>45</v>
      </c>
      <c r="T135" s="61">
        <v>0</v>
      </c>
      <c r="U135" s="61">
        <v>67.026578073089695</v>
      </c>
      <c r="V135" s="61">
        <v>0</v>
      </c>
      <c r="W135" s="61">
        <v>0</v>
      </c>
      <c r="X135" s="61">
        <v>0</v>
      </c>
      <c r="Y135" s="61">
        <v>2.2999999999999998</v>
      </c>
      <c r="Z135" s="5"/>
    </row>
    <row r="136" spans="1:26" x14ac:dyDescent="0.2">
      <c r="A136" s="5" t="s">
        <v>37</v>
      </c>
      <c r="B136" s="61">
        <v>413</v>
      </c>
      <c r="C136" s="61">
        <v>4</v>
      </c>
      <c r="D136" s="61">
        <v>4</v>
      </c>
      <c r="E136" s="62" t="s">
        <v>137</v>
      </c>
      <c r="F136" s="62" t="s">
        <v>45</v>
      </c>
      <c r="G136" s="61">
        <v>11.7</v>
      </c>
      <c r="H136" s="61">
        <v>9.8800000000000008</v>
      </c>
      <c r="I136" s="61">
        <v>23.13</v>
      </c>
      <c r="J136" s="61">
        <f t="shared" si="0"/>
        <v>11.943099999999999</v>
      </c>
      <c r="K136" s="61">
        <f t="shared" si="1"/>
        <v>10.000024965517243</v>
      </c>
      <c r="L136" s="61">
        <f t="shared" si="3"/>
        <v>58.080144999724141</v>
      </c>
      <c r="M136" s="5"/>
      <c r="N136" s="5" t="s">
        <v>37</v>
      </c>
      <c r="O136" s="61">
        <v>413</v>
      </c>
      <c r="P136" s="61">
        <v>4</v>
      </c>
      <c r="Q136" s="61">
        <v>4</v>
      </c>
      <c r="R136" s="62" t="s">
        <v>137</v>
      </c>
      <c r="S136" s="62" t="s">
        <v>45</v>
      </c>
      <c r="T136" s="61">
        <v>0</v>
      </c>
      <c r="U136" s="61">
        <v>61.157253599114064</v>
      </c>
      <c r="V136" s="61">
        <v>0</v>
      </c>
      <c r="W136" s="61">
        <v>0</v>
      </c>
      <c r="X136" s="61">
        <v>0</v>
      </c>
      <c r="Y136" s="61">
        <v>2.1</v>
      </c>
      <c r="Z136" s="5"/>
    </row>
    <row r="137" spans="1:26" x14ac:dyDescent="0.2">
      <c r="A137" s="5" t="s">
        <v>37</v>
      </c>
      <c r="B137" s="61">
        <v>414</v>
      </c>
      <c r="C137" s="61">
        <v>4</v>
      </c>
      <c r="D137" s="61">
        <v>12</v>
      </c>
      <c r="E137" s="62" t="s">
        <v>214</v>
      </c>
      <c r="F137" s="62" t="s">
        <v>45</v>
      </c>
      <c r="G137" s="61">
        <v>11.91</v>
      </c>
      <c r="H137" s="61">
        <v>9.7799999999999994</v>
      </c>
      <c r="I137" s="61">
        <v>23.12</v>
      </c>
      <c r="J137" s="61">
        <f t="shared" si="0"/>
        <v>12.154400000000001</v>
      </c>
      <c r="K137" s="61">
        <f t="shared" si="1"/>
        <v>9.8750571034482757</v>
      </c>
      <c r="L137" s="61">
        <f t="shared" si="3"/>
        <v>57.35433165682759</v>
      </c>
      <c r="M137" s="5"/>
      <c r="N137" s="5" t="s">
        <v>37</v>
      </c>
      <c r="O137" s="61">
        <v>414</v>
      </c>
      <c r="P137" s="61">
        <v>4</v>
      </c>
      <c r="Q137" s="61">
        <v>12</v>
      </c>
      <c r="R137" s="62" t="s">
        <v>214</v>
      </c>
      <c r="S137" s="62" t="s">
        <v>45</v>
      </c>
      <c r="T137" s="61">
        <v>0</v>
      </c>
      <c r="U137" s="61">
        <v>62.5</v>
      </c>
      <c r="V137" s="61">
        <v>0</v>
      </c>
      <c r="W137" s="61">
        <v>0</v>
      </c>
      <c r="X137" s="61">
        <v>0</v>
      </c>
      <c r="Y137" s="61">
        <v>2.4</v>
      </c>
      <c r="Z137" s="5"/>
    </row>
    <row r="138" spans="1:26" x14ac:dyDescent="0.2">
      <c r="A138" s="5" t="s">
        <v>15</v>
      </c>
      <c r="B138" s="61">
        <v>101</v>
      </c>
      <c r="C138" s="61">
        <v>1</v>
      </c>
      <c r="D138" s="61">
        <v>1</v>
      </c>
      <c r="E138" s="62" t="s">
        <v>99</v>
      </c>
      <c r="F138" s="63" t="s">
        <v>211</v>
      </c>
      <c r="G138" s="61">
        <v>11.17</v>
      </c>
      <c r="H138" s="61">
        <v>17.27</v>
      </c>
      <c r="I138" s="61">
        <v>22.34</v>
      </c>
      <c r="J138" s="61">
        <f t="shared" si="0"/>
        <v>11.5158</v>
      </c>
      <c r="K138" s="61">
        <f t="shared" si="1"/>
        <v>17.564622229885057</v>
      </c>
      <c r="L138" s="61">
        <f t="shared" ref="L138:L271" si="4">K138*43560/35/5/60</f>
        <v>72.868089936551726</v>
      </c>
      <c r="M138" s="5"/>
      <c r="N138" s="5" t="s">
        <v>15</v>
      </c>
      <c r="O138" s="61">
        <v>101</v>
      </c>
      <c r="P138" s="61">
        <v>1</v>
      </c>
      <c r="Q138" s="61">
        <v>1</v>
      </c>
      <c r="R138" s="62" t="s">
        <v>99</v>
      </c>
      <c r="S138" s="63" t="s">
        <v>211</v>
      </c>
      <c r="T138" s="61">
        <v>2.8571428569999999</v>
      </c>
      <c r="U138" s="61">
        <v>72.453222453222452</v>
      </c>
      <c r="V138" s="61">
        <v>0</v>
      </c>
      <c r="W138" s="61">
        <v>0</v>
      </c>
      <c r="X138" s="61">
        <v>0</v>
      </c>
      <c r="Y138" s="61">
        <v>0.1</v>
      </c>
      <c r="Z138" s="5"/>
    </row>
    <row r="139" spans="1:26" x14ac:dyDescent="0.2">
      <c r="A139" s="5" t="s">
        <v>15</v>
      </c>
      <c r="B139" s="61">
        <v>102</v>
      </c>
      <c r="C139" s="61">
        <v>1</v>
      </c>
      <c r="D139" s="61">
        <v>2</v>
      </c>
      <c r="E139" s="62" t="s">
        <v>212</v>
      </c>
      <c r="F139" s="62" t="s">
        <v>45</v>
      </c>
      <c r="G139" s="61">
        <v>11.6</v>
      </c>
      <c r="H139" s="61">
        <v>17.34</v>
      </c>
      <c r="I139" s="61">
        <v>22.42</v>
      </c>
      <c r="J139" s="61">
        <f t="shared" si="0"/>
        <v>11.9354</v>
      </c>
      <c r="K139" s="61">
        <f t="shared" si="1"/>
        <v>17.552185793103448</v>
      </c>
      <c r="L139" s="61">
        <f t="shared" si="4"/>
        <v>72.816496490246294</v>
      </c>
      <c r="M139" s="5"/>
      <c r="N139" s="5" t="s">
        <v>15</v>
      </c>
      <c r="O139" s="61">
        <v>102</v>
      </c>
      <c r="P139" s="61">
        <v>1</v>
      </c>
      <c r="Q139" s="61">
        <v>2</v>
      </c>
      <c r="R139" s="62" t="s">
        <v>212</v>
      </c>
      <c r="S139" s="62" t="s">
        <v>45</v>
      </c>
      <c r="T139" s="61">
        <v>6.451612903</v>
      </c>
      <c r="U139" s="61">
        <v>77.996422182468706</v>
      </c>
      <c r="V139" s="61">
        <v>0</v>
      </c>
      <c r="W139" s="61">
        <v>0</v>
      </c>
      <c r="X139" s="61">
        <v>0</v>
      </c>
      <c r="Y139" s="61">
        <v>0.1</v>
      </c>
      <c r="Z139" s="5"/>
    </row>
    <row r="140" spans="1:26" x14ac:dyDescent="0.2">
      <c r="A140" s="5" t="s">
        <v>15</v>
      </c>
      <c r="B140" s="61">
        <v>103</v>
      </c>
      <c r="C140" s="61">
        <v>1</v>
      </c>
      <c r="D140" s="61">
        <v>3</v>
      </c>
      <c r="E140" s="62" t="s">
        <v>162</v>
      </c>
      <c r="F140" s="62" t="s">
        <v>45</v>
      </c>
      <c r="G140" s="61">
        <v>10.88</v>
      </c>
      <c r="H140" s="61">
        <v>16.38</v>
      </c>
      <c r="I140" s="61">
        <v>22.4</v>
      </c>
      <c r="J140" s="61">
        <f t="shared" si="0"/>
        <v>11.218000000000002</v>
      </c>
      <c r="K140" s="61">
        <f t="shared" si="1"/>
        <v>16.715507586206893</v>
      </c>
      <c r="L140" s="61">
        <f t="shared" si="4"/>
        <v>69.345477186206878</v>
      </c>
      <c r="M140" s="5"/>
      <c r="N140" s="5" t="s">
        <v>15</v>
      </c>
      <c r="O140" s="61">
        <v>103</v>
      </c>
      <c r="P140" s="61">
        <v>1</v>
      </c>
      <c r="Q140" s="61">
        <v>3</v>
      </c>
      <c r="R140" s="62" t="s">
        <v>162</v>
      </c>
      <c r="S140" s="62" t="s">
        <v>45</v>
      </c>
      <c r="T140" s="61">
        <v>3.0303030299999998</v>
      </c>
      <c r="U140" s="61">
        <v>73.095238095238102</v>
      </c>
      <c r="V140" s="61">
        <v>0.2</v>
      </c>
      <c r="W140" s="61">
        <v>0</v>
      </c>
      <c r="X140" s="61">
        <v>0</v>
      </c>
      <c r="Y140" s="61">
        <v>0</v>
      </c>
      <c r="Z140" s="5"/>
    </row>
    <row r="141" spans="1:26" x14ac:dyDescent="0.2">
      <c r="A141" s="5" t="s">
        <v>15</v>
      </c>
      <c r="B141" s="61">
        <v>104</v>
      </c>
      <c r="C141" s="61">
        <v>1</v>
      </c>
      <c r="D141" s="61">
        <v>4</v>
      </c>
      <c r="E141" s="62" t="s">
        <v>137</v>
      </c>
      <c r="F141" s="62" t="s">
        <v>45</v>
      </c>
      <c r="G141" s="61">
        <v>11.27</v>
      </c>
      <c r="H141" s="61">
        <v>17.440000000000001</v>
      </c>
      <c r="I141" s="61">
        <v>22.43</v>
      </c>
      <c r="J141" s="61">
        <f t="shared" si="0"/>
        <v>11.604099999999999</v>
      </c>
      <c r="K141" s="61">
        <f t="shared" si="1"/>
        <v>17.719821793103449</v>
      </c>
      <c r="L141" s="61">
        <f t="shared" si="4"/>
        <v>73.51194641024631</v>
      </c>
      <c r="M141" s="5"/>
      <c r="N141" s="5" t="s">
        <v>15</v>
      </c>
      <c r="O141" s="61">
        <v>104</v>
      </c>
      <c r="P141" s="61">
        <v>1</v>
      </c>
      <c r="Q141" s="61">
        <v>4</v>
      </c>
      <c r="R141" s="62" t="s">
        <v>137</v>
      </c>
      <c r="S141" s="62" t="s">
        <v>45</v>
      </c>
      <c r="T141" s="61">
        <v>0</v>
      </c>
      <c r="U141" s="61">
        <v>65.396341463414643</v>
      </c>
      <c r="V141" s="61">
        <v>0.06</v>
      </c>
      <c r="W141" s="61">
        <v>0</v>
      </c>
      <c r="X141" s="61">
        <v>0</v>
      </c>
      <c r="Y141" s="61">
        <v>0</v>
      </c>
      <c r="Z141" s="5"/>
    </row>
    <row r="142" spans="1:26" x14ac:dyDescent="0.2">
      <c r="A142" s="5" t="s">
        <v>15</v>
      </c>
      <c r="B142" s="61">
        <v>105</v>
      </c>
      <c r="C142" s="61">
        <v>1</v>
      </c>
      <c r="D142" s="61">
        <v>5</v>
      </c>
      <c r="E142" s="62" t="s">
        <v>129</v>
      </c>
      <c r="F142" s="62" t="s">
        <v>45</v>
      </c>
      <c r="G142" s="61">
        <v>11.23</v>
      </c>
      <c r="H142" s="61">
        <v>19.37</v>
      </c>
      <c r="I142" s="61">
        <v>22.42</v>
      </c>
      <c r="J142" s="61">
        <f t="shared" si="0"/>
        <v>11.5654</v>
      </c>
      <c r="K142" s="61">
        <f t="shared" si="1"/>
        <v>19.689404620689658</v>
      </c>
      <c r="L142" s="61">
        <f t="shared" si="4"/>
        <v>81.682901454975365</v>
      </c>
      <c r="M142" s="5"/>
      <c r="N142" s="5" t="s">
        <v>15</v>
      </c>
      <c r="O142" s="61">
        <v>105</v>
      </c>
      <c r="P142" s="61">
        <v>1</v>
      </c>
      <c r="Q142" s="61">
        <v>5</v>
      </c>
      <c r="R142" s="62" t="s">
        <v>129</v>
      </c>
      <c r="S142" s="62" t="s">
        <v>45</v>
      </c>
      <c r="T142" s="61">
        <v>2.9411764709999999</v>
      </c>
      <c r="U142" s="61">
        <v>63.88367729831144</v>
      </c>
      <c r="V142" s="61">
        <v>0</v>
      </c>
      <c r="W142" s="61">
        <v>0</v>
      </c>
      <c r="X142" s="61">
        <v>0</v>
      </c>
      <c r="Y142" s="61">
        <v>0</v>
      </c>
      <c r="Z142" s="5"/>
    </row>
    <row r="143" spans="1:26" x14ac:dyDescent="0.2">
      <c r="A143" s="5" t="s">
        <v>15</v>
      </c>
      <c r="B143" s="61">
        <v>106</v>
      </c>
      <c r="C143" s="61">
        <v>1</v>
      </c>
      <c r="D143" s="61">
        <v>6</v>
      </c>
      <c r="E143" s="62" t="s">
        <v>213</v>
      </c>
      <c r="F143" s="62" t="s">
        <v>45</v>
      </c>
      <c r="G143" s="61">
        <v>11.17</v>
      </c>
      <c r="H143" s="61">
        <v>17.13</v>
      </c>
      <c r="I143" s="61">
        <v>22.42</v>
      </c>
      <c r="J143" s="61">
        <f t="shared" si="0"/>
        <v>11.5054</v>
      </c>
      <c r="K143" s="61">
        <f t="shared" si="1"/>
        <v>17.424281586206895</v>
      </c>
      <c r="L143" s="61">
        <f t="shared" si="4"/>
        <v>72.28587675192118</v>
      </c>
      <c r="M143" s="5"/>
      <c r="N143" s="5" t="s">
        <v>15</v>
      </c>
      <c r="O143" s="61">
        <v>106</v>
      </c>
      <c r="P143" s="61">
        <v>1</v>
      </c>
      <c r="Q143" s="61">
        <v>6</v>
      </c>
      <c r="R143" s="62" t="s">
        <v>213</v>
      </c>
      <c r="S143" s="62" t="s">
        <v>45</v>
      </c>
      <c r="T143" s="61">
        <v>5.4054054049999998</v>
      </c>
      <c r="U143" s="61">
        <v>61.538461538461533</v>
      </c>
      <c r="V143" s="61">
        <v>0.06</v>
      </c>
      <c r="W143" s="61">
        <v>0</v>
      </c>
      <c r="X143" s="61">
        <v>0</v>
      </c>
      <c r="Y143" s="61">
        <v>0</v>
      </c>
      <c r="Z143" s="5"/>
    </row>
    <row r="144" spans="1:26" x14ac:dyDescent="0.2">
      <c r="A144" s="5" t="s">
        <v>15</v>
      </c>
      <c r="B144" s="61">
        <v>107</v>
      </c>
      <c r="C144" s="61">
        <v>1</v>
      </c>
      <c r="D144" s="61">
        <v>7</v>
      </c>
      <c r="E144" s="62" t="s">
        <v>109</v>
      </c>
      <c r="F144" s="62" t="s">
        <v>45</v>
      </c>
      <c r="G144" s="61">
        <v>11.25</v>
      </c>
      <c r="H144" s="61">
        <v>19.809999999999999</v>
      </c>
      <c r="I144" s="61">
        <v>22.38</v>
      </c>
      <c r="J144" s="61">
        <f t="shared" si="0"/>
        <v>11.5906</v>
      </c>
      <c r="K144" s="61">
        <f t="shared" si="1"/>
        <v>20.130922000000002</v>
      </c>
      <c r="L144" s="61">
        <f t="shared" si="4"/>
        <v>83.514567839999998</v>
      </c>
      <c r="M144" s="5"/>
      <c r="N144" s="5" t="s">
        <v>15</v>
      </c>
      <c r="O144" s="61">
        <v>107</v>
      </c>
      <c r="P144" s="61">
        <v>1</v>
      </c>
      <c r="Q144" s="61">
        <v>7</v>
      </c>
      <c r="R144" s="62" t="s">
        <v>109</v>
      </c>
      <c r="S144" s="62" t="s">
        <v>45</v>
      </c>
      <c r="T144" s="61">
        <v>14.28571429</v>
      </c>
      <c r="U144" s="61">
        <v>56.944444444444443</v>
      </c>
      <c r="V144" s="61">
        <v>0</v>
      </c>
      <c r="W144" s="61">
        <v>0</v>
      </c>
      <c r="X144" s="61">
        <v>0</v>
      </c>
      <c r="Y144" s="61">
        <v>0</v>
      </c>
      <c r="Z144" s="5"/>
    </row>
    <row r="145" spans="1:26" x14ac:dyDescent="0.2">
      <c r="A145" s="5" t="s">
        <v>15</v>
      </c>
      <c r="B145" s="61">
        <v>108</v>
      </c>
      <c r="C145" s="61">
        <v>1</v>
      </c>
      <c r="D145" s="61">
        <v>8</v>
      </c>
      <c r="E145" s="62" t="s">
        <v>189</v>
      </c>
      <c r="F145" s="62" t="s">
        <v>45</v>
      </c>
      <c r="G145" s="61">
        <v>11.02</v>
      </c>
      <c r="H145" s="61">
        <v>20.04</v>
      </c>
      <c r="I145" s="61">
        <v>22.39</v>
      </c>
      <c r="J145" s="61">
        <f t="shared" si="0"/>
        <v>11.359299999999999</v>
      </c>
      <c r="K145" s="61">
        <f t="shared" si="1"/>
        <v>20.417926758620688</v>
      </c>
      <c r="L145" s="61">
        <f t="shared" si="4"/>
        <v>84.705227581477828</v>
      </c>
      <c r="M145" s="5"/>
      <c r="N145" s="5" t="s">
        <v>15</v>
      </c>
      <c r="O145" s="61">
        <v>108</v>
      </c>
      <c r="P145" s="61">
        <v>1</v>
      </c>
      <c r="Q145" s="61">
        <v>8</v>
      </c>
      <c r="R145" s="62" t="s">
        <v>189</v>
      </c>
      <c r="S145" s="62" t="s">
        <v>45</v>
      </c>
      <c r="T145" s="61">
        <v>8.3333333330000006</v>
      </c>
      <c r="U145" s="61">
        <v>64.682539682539669</v>
      </c>
      <c r="V145" s="61">
        <v>0</v>
      </c>
      <c r="W145" s="61">
        <v>0</v>
      </c>
      <c r="X145" s="61">
        <v>0</v>
      </c>
      <c r="Y145" s="61">
        <v>0</v>
      </c>
      <c r="Z145" s="5"/>
    </row>
    <row r="146" spans="1:26" x14ac:dyDescent="0.2">
      <c r="A146" s="5" t="s">
        <v>15</v>
      </c>
      <c r="B146" s="61">
        <v>109</v>
      </c>
      <c r="C146" s="61">
        <v>1</v>
      </c>
      <c r="D146" s="61">
        <v>9</v>
      </c>
      <c r="E146" s="62" t="s">
        <v>131</v>
      </c>
      <c r="F146" s="62" t="s">
        <v>45</v>
      </c>
      <c r="G146" s="61">
        <v>11.13</v>
      </c>
      <c r="H146" s="61">
        <v>19.3</v>
      </c>
      <c r="I146" s="61">
        <v>22.38</v>
      </c>
      <c r="J146" s="61">
        <f t="shared" si="0"/>
        <v>11.470600000000001</v>
      </c>
      <c r="K146" s="61">
        <f t="shared" si="1"/>
        <v>19.639280689655173</v>
      </c>
      <c r="L146" s="61">
        <f t="shared" si="4"/>
        <v>81.474958746798038</v>
      </c>
      <c r="M146" s="5"/>
      <c r="N146" s="5" t="s">
        <v>15</v>
      </c>
      <c r="O146" s="61">
        <v>109</v>
      </c>
      <c r="P146" s="61">
        <v>1</v>
      </c>
      <c r="Q146" s="61">
        <v>9</v>
      </c>
      <c r="R146" s="62" t="s">
        <v>131</v>
      </c>
      <c r="S146" s="62" t="s">
        <v>45</v>
      </c>
      <c r="T146" s="61">
        <v>2.7777777779999999</v>
      </c>
      <c r="U146" s="61">
        <v>73.964832671582542</v>
      </c>
      <c r="V146" s="61">
        <v>0</v>
      </c>
      <c r="W146" s="61">
        <v>0</v>
      </c>
      <c r="X146" s="61">
        <v>0</v>
      </c>
      <c r="Y146" s="61">
        <v>0.2</v>
      </c>
      <c r="Z146" s="5"/>
    </row>
    <row r="147" spans="1:26" x14ac:dyDescent="0.2">
      <c r="A147" s="5" t="s">
        <v>15</v>
      </c>
      <c r="B147" s="61">
        <v>110</v>
      </c>
      <c r="C147" s="61">
        <v>1</v>
      </c>
      <c r="D147" s="61">
        <v>10</v>
      </c>
      <c r="E147" s="62" t="s">
        <v>146</v>
      </c>
      <c r="F147" s="62" t="s">
        <v>45</v>
      </c>
      <c r="G147" s="61">
        <v>11.16</v>
      </c>
      <c r="H147" s="61">
        <v>18.23</v>
      </c>
      <c r="I147" s="61">
        <v>22.33</v>
      </c>
      <c r="J147" s="61">
        <f t="shared" si="0"/>
        <v>11.507100000000001</v>
      </c>
      <c r="K147" s="61">
        <f t="shared" si="1"/>
        <v>18.542822609195401</v>
      </c>
      <c r="L147" s="61">
        <f t="shared" si="4"/>
        <v>76.92622408157635</v>
      </c>
      <c r="M147" s="5"/>
      <c r="N147" s="5" t="s">
        <v>15</v>
      </c>
      <c r="O147" s="61">
        <v>110</v>
      </c>
      <c r="P147" s="61">
        <v>1</v>
      </c>
      <c r="Q147" s="61">
        <v>10</v>
      </c>
      <c r="R147" s="62" t="s">
        <v>146</v>
      </c>
      <c r="S147" s="62" t="s">
        <v>45</v>
      </c>
      <c r="T147" s="61">
        <v>16.21621622</v>
      </c>
      <c r="U147" s="61">
        <v>58.69047619047619</v>
      </c>
      <c r="V147" s="61">
        <v>0</v>
      </c>
      <c r="W147" s="61">
        <v>0</v>
      </c>
      <c r="X147" s="61">
        <v>0</v>
      </c>
      <c r="Y147" s="61">
        <v>0.1</v>
      </c>
      <c r="Z147" s="5"/>
    </row>
    <row r="148" spans="1:26" x14ac:dyDescent="0.2">
      <c r="A148" s="5" t="s">
        <v>15</v>
      </c>
      <c r="B148" s="61">
        <v>111</v>
      </c>
      <c r="C148" s="61">
        <v>1</v>
      </c>
      <c r="D148" s="61">
        <v>11</v>
      </c>
      <c r="E148" s="62" t="s">
        <v>16</v>
      </c>
      <c r="F148" s="62" t="s">
        <v>45</v>
      </c>
      <c r="G148" s="61">
        <v>11.01</v>
      </c>
      <c r="H148" s="61">
        <v>17.2</v>
      </c>
      <c r="I148" s="61">
        <v>22.37</v>
      </c>
      <c r="J148" s="61">
        <f t="shared" si="0"/>
        <v>11.351900000000001</v>
      </c>
      <c r="K148" s="61">
        <f t="shared" si="1"/>
        <v>17.525831264367817</v>
      </c>
      <c r="L148" s="61">
        <f t="shared" si="4"/>
        <v>72.707162845320198</v>
      </c>
      <c r="M148" s="5"/>
      <c r="N148" s="5" t="s">
        <v>15</v>
      </c>
      <c r="O148" s="61">
        <v>111</v>
      </c>
      <c r="P148" s="61">
        <v>1</v>
      </c>
      <c r="Q148" s="61">
        <v>11</v>
      </c>
      <c r="R148" s="62" t="s">
        <v>16</v>
      </c>
      <c r="S148" s="62" t="s">
        <v>45</v>
      </c>
      <c r="T148" s="61">
        <v>3.0303030299999998</v>
      </c>
      <c r="U148" s="61">
        <v>60</v>
      </c>
      <c r="V148" s="61">
        <v>0</v>
      </c>
      <c r="W148" s="61">
        <v>0</v>
      </c>
      <c r="X148" s="61">
        <v>0</v>
      </c>
      <c r="Y148" s="61">
        <v>0.1</v>
      </c>
      <c r="Z148" s="5"/>
    </row>
    <row r="149" spans="1:26" x14ac:dyDescent="0.2">
      <c r="A149" s="5" t="s">
        <v>15</v>
      </c>
      <c r="B149" s="61">
        <v>112</v>
      </c>
      <c r="C149" s="61">
        <v>1</v>
      </c>
      <c r="D149" s="61">
        <v>12</v>
      </c>
      <c r="E149" s="62" t="s">
        <v>214</v>
      </c>
      <c r="F149" s="62" t="s">
        <v>45</v>
      </c>
      <c r="G149" s="61">
        <v>10.97</v>
      </c>
      <c r="H149" s="61">
        <v>15.15</v>
      </c>
      <c r="I149" s="61">
        <v>22.32</v>
      </c>
      <c r="J149" s="61">
        <f t="shared" si="0"/>
        <v>11.3184</v>
      </c>
      <c r="K149" s="61">
        <f t="shared" si="1"/>
        <v>15.442830344827588</v>
      </c>
      <c r="L149" s="61">
        <f t="shared" si="4"/>
        <v>64.065684744827593</v>
      </c>
      <c r="M149" s="5"/>
      <c r="N149" s="5" t="s">
        <v>15</v>
      </c>
      <c r="O149" s="61">
        <v>112</v>
      </c>
      <c r="P149" s="61">
        <v>1</v>
      </c>
      <c r="Q149" s="61">
        <v>12</v>
      </c>
      <c r="R149" s="62" t="s">
        <v>214</v>
      </c>
      <c r="S149" s="62" t="s">
        <v>45</v>
      </c>
      <c r="T149" s="61">
        <v>9.375</v>
      </c>
      <c r="U149" s="61">
        <v>53.81488430268918</v>
      </c>
      <c r="V149" s="61">
        <v>0.25</v>
      </c>
      <c r="W149" s="61">
        <v>0</v>
      </c>
      <c r="X149" s="61">
        <v>0</v>
      </c>
      <c r="Y149" s="61">
        <v>0</v>
      </c>
      <c r="Z149" s="5"/>
    </row>
    <row r="150" spans="1:26" x14ac:dyDescent="0.2">
      <c r="A150" s="5" t="s">
        <v>15</v>
      </c>
      <c r="B150" s="61">
        <v>113</v>
      </c>
      <c r="C150" s="61">
        <v>1</v>
      </c>
      <c r="D150" s="61">
        <v>13</v>
      </c>
      <c r="E150" s="62" t="s">
        <v>187</v>
      </c>
      <c r="F150" s="62" t="s">
        <v>45</v>
      </c>
      <c r="G150" s="61">
        <v>10.97</v>
      </c>
      <c r="H150" s="61">
        <v>15.36</v>
      </c>
      <c r="I150" s="61">
        <v>22.36</v>
      </c>
      <c r="J150" s="61">
        <f t="shared" si="0"/>
        <v>11.3132</v>
      </c>
      <c r="K150" s="61">
        <f t="shared" si="1"/>
        <v>15.657807448275863</v>
      </c>
      <c r="L150" s="61">
        <f t="shared" si="4"/>
        <v>64.957532613990153</v>
      </c>
      <c r="M150" s="5"/>
      <c r="N150" s="5" t="s">
        <v>15</v>
      </c>
      <c r="O150" s="61">
        <v>113</v>
      </c>
      <c r="P150" s="61">
        <v>1</v>
      </c>
      <c r="Q150" s="61">
        <v>13</v>
      </c>
      <c r="R150" s="62" t="s">
        <v>187</v>
      </c>
      <c r="S150" s="62" t="s">
        <v>45</v>
      </c>
      <c r="T150" s="61">
        <v>8.5714285710000002</v>
      </c>
      <c r="U150" s="61">
        <v>65.526315789473685</v>
      </c>
      <c r="V150" s="61">
        <v>0.4</v>
      </c>
      <c r="W150" s="61">
        <v>0</v>
      </c>
      <c r="X150" s="61">
        <v>0</v>
      </c>
      <c r="Y150" s="61">
        <v>0</v>
      </c>
      <c r="Z150" s="5"/>
    </row>
    <row r="151" spans="1:26" x14ac:dyDescent="0.2">
      <c r="A151" s="5" t="s">
        <v>15</v>
      </c>
      <c r="B151" s="61">
        <v>114</v>
      </c>
      <c r="C151" s="61">
        <v>1</v>
      </c>
      <c r="D151" s="61">
        <v>14</v>
      </c>
      <c r="E151" s="62" t="s">
        <v>215</v>
      </c>
      <c r="F151" s="62" t="s">
        <v>45</v>
      </c>
      <c r="G151" s="61">
        <v>10.85</v>
      </c>
      <c r="H151" s="61">
        <v>16.25</v>
      </c>
      <c r="I151" s="61">
        <v>22.29</v>
      </c>
      <c r="J151" s="61">
        <f t="shared" si="0"/>
        <v>11.202299999999999</v>
      </c>
      <c r="K151" s="61">
        <f t="shared" si="1"/>
        <v>16.585777298850576</v>
      </c>
      <c r="L151" s="61">
        <f t="shared" si="4"/>
        <v>68.807281822660102</v>
      </c>
      <c r="M151" s="5"/>
      <c r="N151" s="5" t="s">
        <v>15</v>
      </c>
      <c r="O151" s="61">
        <v>114</v>
      </c>
      <c r="P151" s="61">
        <v>1</v>
      </c>
      <c r="Q151" s="61">
        <v>14</v>
      </c>
      <c r="R151" s="62" t="s">
        <v>215</v>
      </c>
      <c r="S151" s="62" t="s">
        <v>45</v>
      </c>
      <c r="T151" s="61">
        <v>12.5</v>
      </c>
      <c r="U151" s="61">
        <v>60.284237726098183</v>
      </c>
      <c r="V151" s="61">
        <v>0.06</v>
      </c>
      <c r="W151" s="61">
        <v>0</v>
      </c>
      <c r="X151" s="61">
        <v>0</v>
      </c>
      <c r="Y151" s="61">
        <v>0.2</v>
      </c>
      <c r="Z151" s="5"/>
    </row>
    <row r="152" spans="1:26" x14ac:dyDescent="0.2">
      <c r="A152" s="5" t="s">
        <v>15</v>
      </c>
      <c r="B152" s="61">
        <v>115</v>
      </c>
      <c r="C152" s="61">
        <v>1</v>
      </c>
      <c r="D152" s="61">
        <v>15</v>
      </c>
      <c r="E152" s="5" t="s">
        <v>109</v>
      </c>
      <c r="F152" s="62" t="s">
        <v>43</v>
      </c>
      <c r="G152" s="61">
        <v>11.11</v>
      </c>
      <c r="H152" s="61">
        <v>17.62</v>
      </c>
      <c r="I152" s="61">
        <v>22.27</v>
      </c>
      <c r="J152" s="61">
        <f t="shared" si="0"/>
        <v>11.4649</v>
      </c>
      <c r="K152" s="61">
        <f t="shared" si="1"/>
        <v>17.930901862068964</v>
      </c>
      <c r="L152" s="61">
        <f t="shared" si="4"/>
        <v>74.387627153497533</v>
      </c>
      <c r="M152" s="5"/>
      <c r="N152" s="5" t="s">
        <v>15</v>
      </c>
      <c r="O152" s="61">
        <v>115</v>
      </c>
      <c r="P152" s="61">
        <v>1</v>
      </c>
      <c r="Q152" s="61">
        <v>15</v>
      </c>
      <c r="R152" s="5" t="s">
        <v>109</v>
      </c>
      <c r="S152" s="62" t="s">
        <v>43</v>
      </c>
      <c r="T152" s="61">
        <v>0</v>
      </c>
      <c r="U152" s="61">
        <v>64.349894291754751</v>
      </c>
      <c r="V152" s="61">
        <v>0</v>
      </c>
      <c r="W152" s="61">
        <v>0</v>
      </c>
      <c r="X152" s="61">
        <v>0</v>
      </c>
      <c r="Y152" s="61">
        <v>0</v>
      </c>
      <c r="Z152" s="5"/>
    </row>
    <row r="153" spans="1:26" x14ac:dyDescent="0.2">
      <c r="A153" s="5" t="s">
        <v>15</v>
      </c>
      <c r="B153" s="61">
        <v>116</v>
      </c>
      <c r="C153" s="61">
        <v>1</v>
      </c>
      <c r="D153" s="61">
        <v>16</v>
      </c>
      <c r="E153" s="5" t="s">
        <v>109</v>
      </c>
      <c r="F153" s="62" t="s">
        <v>216</v>
      </c>
      <c r="G153" s="61">
        <v>11.13</v>
      </c>
      <c r="H153" s="61">
        <v>16.309999999999999</v>
      </c>
      <c r="I153" s="61">
        <v>22.28</v>
      </c>
      <c r="J153" s="61">
        <f t="shared" si="0"/>
        <v>11.483600000000001</v>
      </c>
      <c r="K153" s="61">
        <f t="shared" si="1"/>
        <v>16.594281425287356</v>
      </c>
      <c r="L153" s="61">
        <f t="shared" si="4"/>
        <v>68.842561798620679</v>
      </c>
      <c r="M153" s="5"/>
      <c r="N153" s="5" t="s">
        <v>15</v>
      </c>
      <c r="O153" s="61">
        <v>116</v>
      </c>
      <c r="P153" s="61">
        <v>1</v>
      </c>
      <c r="Q153" s="61">
        <v>16</v>
      </c>
      <c r="R153" s="5" t="s">
        <v>109</v>
      </c>
      <c r="S153" s="62" t="s">
        <v>216</v>
      </c>
      <c r="T153" s="61">
        <v>2.9411764709999999</v>
      </c>
      <c r="U153" s="61">
        <v>76.720647773279353</v>
      </c>
      <c r="V153" s="61">
        <v>0.09</v>
      </c>
      <c r="W153" s="61">
        <v>0</v>
      </c>
      <c r="X153" s="61">
        <v>0</v>
      </c>
      <c r="Y153" s="61">
        <v>0</v>
      </c>
      <c r="Z153" s="5"/>
    </row>
    <row r="154" spans="1:26" x14ac:dyDescent="0.2">
      <c r="A154" s="5" t="s">
        <v>15</v>
      </c>
      <c r="B154" s="61">
        <v>117</v>
      </c>
      <c r="C154" s="61">
        <v>1</v>
      </c>
      <c r="D154" s="61">
        <v>17</v>
      </c>
      <c r="E154" s="5" t="s">
        <v>99</v>
      </c>
      <c r="F154" s="5"/>
      <c r="G154" s="61">
        <v>11.03</v>
      </c>
      <c r="H154" s="61">
        <v>18.05</v>
      </c>
      <c r="I154" s="61">
        <v>22.27</v>
      </c>
      <c r="J154" s="61">
        <f t="shared" si="0"/>
        <v>11.3849</v>
      </c>
      <c r="K154" s="61">
        <f t="shared" si="1"/>
        <v>18.385086839080461</v>
      </c>
      <c r="L154" s="61">
        <f t="shared" si="4"/>
        <v>76.271845972413786</v>
      </c>
      <c r="M154" s="5"/>
      <c r="N154" s="5" t="s">
        <v>15</v>
      </c>
      <c r="O154" s="61">
        <v>117</v>
      </c>
      <c r="P154" s="61">
        <v>1</v>
      </c>
      <c r="Q154" s="61">
        <v>17</v>
      </c>
      <c r="R154" s="5" t="s">
        <v>99</v>
      </c>
      <c r="S154" s="5"/>
      <c r="T154" s="61">
        <v>0</v>
      </c>
      <c r="U154" s="61">
        <v>57.5</v>
      </c>
      <c r="V154" s="61">
        <v>0</v>
      </c>
      <c r="W154" s="61">
        <v>0</v>
      </c>
      <c r="X154" s="61">
        <v>0</v>
      </c>
      <c r="Y154" s="61">
        <v>0.3</v>
      </c>
      <c r="Z154" s="5"/>
    </row>
    <row r="155" spans="1:26" x14ac:dyDescent="0.2">
      <c r="A155" s="5" t="s">
        <v>15</v>
      </c>
      <c r="B155" s="61">
        <v>118</v>
      </c>
      <c r="C155" s="61">
        <v>1</v>
      </c>
      <c r="D155" s="61">
        <v>18</v>
      </c>
      <c r="E155" s="5" t="s">
        <v>99</v>
      </c>
      <c r="F155" s="5"/>
      <c r="G155" s="61">
        <v>11.14</v>
      </c>
      <c r="H155" s="61">
        <v>17.37</v>
      </c>
      <c r="I155" s="61">
        <v>22.29</v>
      </c>
      <c r="J155" s="61">
        <f t="shared" si="0"/>
        <v>11.4923</v>
      </c>
      <c r="K155" s="61">
        <f t="shared" si="1"/>
        <v>17.671020103448278</v>
      </c>
      <c r="L155" s="61">
        <f t="shared" si="4"/>
        <v>73.309489114876868</v>
      </c>
      <c r="M155" s="5"/>
      <c r="N155" s="5" t="s">
        <v>15</v>
      </c>
      <c r="O155" s="61">
        <v>118</v>
      </c>
      <c r="P155" s="61">
        <v>1</v>
      </c>
      <c r="Q155" s="61">
        <v>18</v>
      </c>
      <c r="R155" s="5" t="s">
        <v>99</v>
      </c>
      <c r="S155" s="5"/>
      <c r="T155" s="61">
        <v>0</v>
      </c>
      <c r="U155" s="61">
        <v>63.511904761904759</v>
      </c>
      <c r="V155" s="61">
        <v>0</v>
      </c>
      <c r="W155" s="61">
        <v>0</v>
      </c>
      <c r="X155" s="61">
        <v>0</v>
      </c>
      <c r="Y155" s="61">
        <v>0</v>
      </c>
      <c r="Z155" s="5"/>
    </row>
    <row r="156" spans="1:26" x14ac:dyDescent="0.2">
      <c r="A156" s="5" t="s">
        <v>15</v>
      </c>
      <c r="B156" s="61">
        <v>119</v>
      </c>
      <c r="C156" s="61">
        <v>1</v>
      </c>
      <c r="D156" s="61">
        <v>19</v>
      </c>
      <c r="E156" s="5" t="s">
        <v>99</v>
      </c>
      <c r="F156" s="5"/>
      <c r="G156" s="61">
        <v>11.24</v>
      </c>
      <c r="H156" s="61">
        <v>17.52</v>
      </c>
      <c r="I156" s="61">
        <v>22.3</v>
      </c>
      <c r="J156" s="61">
        <f t="shared" si="0"/>
        <v>11.590999999999999</v>
      </c>
      <c r="K156" s="61">
        <f t="shared" si="1"/>
        <v>17.803743448275863</v>
      </c>
      <c r="L156" s="61">
        <f t="shared" si="4"/>
        <v>73.860101391133</v>
      </c>
      <c r="M156" s="5"/>
      <c r="N156" s="5" t="s">
        <v>15</v>
      </c>
      <c r="O156" s="61">
        <v>119</v>
      </c>
      <c r="P156" s="61">
        <v>1</v>
      </c>
      <c r="Q156" s="61">
        <v>19</v>
      </c>
      <c r="R156" s="5" t="s">
        <v>99</v>
      </c>
      <c r="S156" s="5"/>
      <c r="T156" s="61">
        <v>5.263157895</v>
      </c>
      <c r="U156" s="61">
        <v>61.25</v>
      </c>
      <c r="V156" s="61">
        <v>0</v>
      </c>
      <c r="W156" s="61">
        <v>0</v>
      </c>
      <c r="X156" s="61">
        <v>0</v>
      </c>
      <c r="Y156" s="61">
        <v>0</v>
      </c>
      <c r="Z156" s="5"/>
    </row>
    <row r="157" spans="1:26" x14ac:dyDescent="0.2">
      <c r="A157" s="5" t="s">
        <v>15</v>
      </c>
      <c r="B157" s="61">
        <v>120</v>
      </c>
      <c r="C157" s="61">
        <v>1</v>
      </c>
      <c r="D157" s="61">
        <v>20</v>
      </c>
      <c r="E157" s="5" t="s">
        <v>99</v>
      </c>
      <c r="F157" s="5"/>
      <c r="G157" s="61">
        <v>11.14</v>
      </c>
      <c r="H157" s="61">
        <v>17.899999999999999</v>
      </c>
      <c r="I157" s="61">
        <v>22.33</v>
      </c>
      <c r="J157" s="61">
        <f t="shared" si="0"/>
        <v>11.487100000000002</v>
      </c>
      <c r="K157" s="61">
        <f t="shared" si="1"/>
        <v>18.211274827586205</v>
      </c>
      <c r="L157" s="61">
        <f t="shared" si="4"/>
        <v>75.550774427586205</v>
      </c>
      <c r="M157" s="5"/>
      <c r="N157" s="5" t="s">
        <v>15</v>
      </c>
      <c r="O157" s="61">
        <v>120</v>
      </c>
      <c r="P157" s="61">
        <v>1</v>
      </c>
      <c r="Q157" s="61">
        <v>20</v>
      </c>
      <c r="R157" s="5" t="s">
        <v>99</v>
      </c>
      <c r="S157" s="5"/>
      <c r="T157" s="61">
        <v>3.5714285710000002</v>
      </c>
      <c r="U157" s="61">
        <v>65.974529346622376</v>
      </c>
      <c r="V157" s="61">
        <v>0</v>
      </c>
      <c r="W157" s="61">
        <v>0</v>
      </c>
      <c r="X157" s="61">
        <v>0</v>
      </c>
      <c r="Y157" s="61">
        <v>0.3</v>
      </c>
      <c r="Z157" s="5"/>
    </row>
    <row r="158" spans="1:26" x14ac:dyDescent="0.2">
      <c r="A158" s="5" t="s">
        <v>15</v>
      </c>
      <c r="B158" s="61">
        <v>201</v>
      </c>
      <c r="C158" s="61">
        <v>2</v>
      </c>
      <c r="D158" s="61">
        <v>11</v>
      </c>
      <c r="E158" s="62" t="s">
        <v>16</v>
      </c>
      <c r="F158" s="62" t="s">
        <v>45</v>
      </c>
      <c r="G158" s="61">
        <v>10.97</v>
      </c>
      <c r="H158" s="61">
        <v>13.85</v>
      </c>
      <c r="I158" s="61">
        <v>22.36</v>
      </c>
      <c r="J158" s="61">
        <f t="shared" si="0"/>
        <v>11.3132</v>
      </c>
      <c r="K158" s="61">
        <f t="shared" si="1"/>
        <v>14.118530804597702</v>
      </c>
      <c r="L158" s="61">
        <f t="shared" si="4"/>
        <v>58.571733509359611</v>
      </c>
      <c r="M158" s="5"/>
      <c r="N158" s="5" t="s">
        <v>15</v>
      </c>
      <c r="O158" s="61">
        <v>201</v>
      </c>
      <c r="P158" s="61">
        <v>2</v>
      </c>
      <c r="Q158" s="61">
        <v>11</v>
      </c>
      <c r="R158" s="62" t="s">
        <v>16</v>
      </c>
      <c r="S158" s="62" t="s">
        <v>45</v>
      </c>
      <c r="T158" s="61">
        <v>8.3333333330000006</v>
      </c>
      <c r="U158" s="61">
        <v>64.085365853658544</v>
      </c>
      <c r="V158" s="61">
        <v>3.2</v>
      </c>
      <c r="W158" s="61">
        <v>0</v>
      </c>
      <c r="X158" s="61">
        <v>0</v>
      </c>
      <c r="Y158" s="61">
        <v>0</v>
      </c>
      <c r="Z158" s="5"/>
    </row>
    <row r="159" spans="1:26" x14ac:dyDescent="0.2">
      <c r="A159" s="5" t="s">
        <v>15</v>
      </c>
      <c r="B159" s="61">
        <v>202</v>
      </c>
      <c r="C159" s="61">
        <v>2</v>
      </c>
      <c r="D159" s="61">
        <v>19</v>
      </c>
      <c r="E159" s="5" t="s">
        <v>99</v>
      </c>
      <c r="F159" s="5"/>
      <c r="G159" s="61">
        <v>11.09</v>
      </c>
      <c r="H159" s="61">
        <v>13.4</v>
      </c>
      <c r="I159" s="61">
        <v>22.35</v>
      </c>
      <c r="J159" s="61">
        <f t="shared" si="0"/>
        <v>11.4345</v>
      </c>
      <c r="K159" s="61">
        <f t="shared" si="1"/>
        <v>13.641122988505748</v>
      </c>
      <c r="L159" s="61">
        <f t="shared" si="4"/>
        <v>56.59117308374384</v>
      </c>
      <c r="M159" s="5"/>
      <c r="N159" s="5" t="s">
        <v>15</v>
      </c>
      <c r="O159" s="61">
        <v>202</v>
      </c>
      <c r="P159" s="61">
        <v>2</v>
      </c>
      <c r="Q159" s="61">
        <v>19</v>
      </c>
      <c r="R159" s="5" t="s">
        <v>99</v>
      </c>
      <c r="S159" s="5"/>
      <c r="T159" s="61">
        <v>9.5238095240000007</v>
      </c>
      <c r="U159" s="61">
        <v>56.478405315614616</v>
      </c>
      <c r="V159" s="61">
        <v>2</v>
      </c>
      <c r="W159" s="61">
        <v>0.1</v>
      </c>
      <c r="X159" s="61">
        <v>0</v>
      </c>
      <c r="Y159" s="61">
        <v>0</v>
      </c>
      <c r="Z159" s="5"/>
    </row>
    <row r="160" spans="1:26" x14ac:dyDescent="0.2">
      <c r="A160" s="5" t="s">
        <v>15</v>
      </c>
      <c r="B160" s="61">
        <v>203</v>
      </c>
      <c r="C160" s="61">
        <v>2</v>
      </c>
      <c r="D160" s="61">
        <v>6</v>
      </c>
      <c r="E160" s="62" t="s">
        <v>213</v>
      </c>
      <c r="F160" s="62" t="s">
        <v>45</v>
      </c>
      <c r="G160" s="61">
        <v>10.99</v>
      </c>
      <c r="H160" s="61">
        <v>16.559999999999999</v>
      </c>
      <c r="I160" s="61">
        <v>22.34</v>
      </c>
      <c r="J160" s="61">
        <f t="shared" si="0"/>
        <v>11.335800000000001</v>
      </c>
      <c r="K160" s="61">
        <f t="shared" si="1"/>
        <v>16.876771862068964</v>
      </c>
      <c r="L160" s="61">
        <f t="shared" si="4"/>
        <v>70.01449355349753</v>
      </c>
      <c r="M160" s="5"/>
      <c r="N160" s="5" t="s">
        <v>15</v>
      </c>
      <c r="O160" s="61">
        <v>203</v>
      </c>
      <c r="P160" s="61">
        <v>2</v>
      </c>
      <c r="Q160" s="61">
        <v>6</v>
      </c>
      <c r="R160" s="62" t="s">
        <v>213</v>
      </c>
      <c r="S160" s="62" t="s">
        <v>45</v>
      </c>
      <c r="T160" s="61">
        <v>0</v>
      </c>
      <c r="U160" s="61">
        <v>62.389135254988915</v>
      </c>
      <c r="V160" s="61">
        <v>0.09</v>
      </c>
      <c r="W160" s="61">
        <v>0</v>
      </c>
      <c r="X160" s="61">
        <v>0</v>
      </c>
      <c r="Y160" s="61">
        <v>0.2</v>
      </c>
      <c r="Z160" s="5"/>
    </row>
    <row r="161" spans="1:26" x14ac:dyDescent="0.2">
      <c r="A161" s="5" t="s">
        <v>15</v>
      </c>
      <c r="B161" s="61">
        <v>204</v>
      </c>
      <c r="C161" s="61">
        <v>2</v>
      </c>
      <c r="D161" s="61">
        <v>18</v>
      </c>
      <c r="E161" s="5" t="s">
        <v>99</v>
      </c>
      <c r="F161" s="5"/>
      <c r="G161" s="61">
        <v>10.9</v>
      </c>
      <c r="H161" s="61">
        <v>15.57</v>
      </c>
      <c r="I161" s="61">
        <v>22.33</v>
      </c>
      <c r="J161" s="61">
        <f t="shared" si="0"/>
        <v>11.247100000000001</v>
      </c>
      <c r="K161" s="61">
        <f t="shared" si="1"/>
        <v>15.883708655172413</v>
      </c>
      <c r="L161" s="61">
        <f t="shared" si="4"/>
        <v>65.894699906600991</v>
      </c>
      <c r="M161" s="5"/>
      <c r="N161" s="5" t="s">
        <v>15</v>
      </c>
      <c r="O161" s="61">
        <v>204</v>
      </c>
      <c r="P161" s="61">
        <v>2</v>
      </c>
      <c r="Q161" s="61">
        <v>18</v>
      </c>
      <c r="R161" s="5" t="s">
        <v>99</v>
      </c>
      <c r="S161" s="5"/>
      <c r="T161" s="61">
        <v>0</v>
      </c>
      <c r="U161" s="61">
        <v>63.636363636363633</v>
      </c>
      <c r="V161" s="61">
        <v>0.15</v>
      </c>
      <c r="W161" s="61">
        <v>0</v>
      </c>
      <c r="X161" s="61">
        <v>0</v>
      </c>
      <c r="Y161" s="61">
        <v>0.1</v>
      </c>
      <c r="Z161" s="5"/>
    </row>
    <row r="162" spans="1:26" x14ac:dyDescent="0.2">
      <c r="A162" s="5" t="s">
        <v>15</v>
      </c>
      <c r="B162" s="61">
        <v>205</v>
      </c>
      <c r="C162" s="61">
        <v>2</v>
      </c>
      <c r="D162" s="61">
        <v>16</v>
      </c>
      <c r="E162" s="5" t="s">
        <v>109</v>
      </c>
      <c r="F162" s="62" t="s">
        <v>216</v>
      </c>
      <c r="G162" s="61">
        <v>10.92</v>
      </c>
      <c r="H162" s="61">
        <v>17.55</v>
      </c>
      <c r="I162" s="61">
        <v>22.33</v>
      </c>
      <c r="J162" s="61">
        <f t="shared" si="0"/>
        <v>11.267100000000001</v>
      </c>
      <c r="K162" s="61">
        <f t="shared" si="1"/>
        <v>17.899567758620691</v>
      </c>
      <c r="L162" s="61">
        <f t="shared" si="4"/>
        <v>74.257635387192124</v>
      </c>
      <c r="M162" s="5"/>
      <c r="N162" s="5" t="s">
        <v>15</v>
      </c>
      <c r="O162" s="61">
        <v>205</v>
      </c>
      <c r="P162" s="61">
        <v>2</v>
      </c>
      <c r="Q162" s="61">
        <v>16</v>
      </c>
      <c r="R162" s="5" t="s">
        <v>109</v>
      </c>
      <c r="S162" s="62" t="s">
        <v>216</v>
      </c>
      <c r="T162" s="61">
        <v>8.1081081079999997</v>
      </c>
      <c r="U162" s="61">
        <v>61.074197120708746</v>
      </c>
      <c r="V162" s="61">
        <v>0.3</v>
      </c>
      <c r="W162" s="61">
        <v>0.1</v>
      </c>
      <c r="X162" s="61">
        <v>0</v>
      </c>
      <c r="Y162" s="61">
        <v>0</v>
      </c>
      <c r="Z162" s="5"/>
    </row>
    <row r="163" spans="1:26" x14ac:dyDescent="0.2">
      <c r="A163" s="5" t="s">
        <v>15</v>
      </c>
      <c r="B163" s="61">
        <v>206</v>
      </c>
      <c r="C163" s="61">
        <v>2</v>
      </c>
      <c r="D163" s="61">
        <v>12</v>
      </c>
      <c r="E163" s="62" t="s">
        <v>214</v>
      </c>
      <c r="F163" s="62" t="s">
        <v>45</v>
      </c>
      <c r="G163" s="61">
        <v>11.11</v>
      </c>
      <c r="H163" s="61">
        <v>15.25</v>
      </c>
      <c r="I163" s="61">
        <v>22.27</v>
      </c>
      <c r="J163" s="61">
        <f t="shared" si="0"/>
        <v>11.4649</v>
      </c>
      <c r="K163" s="61">
        <f t="shared" si="1"/>
        <v>15.519083620689655</v>
      </c>
      <c r="L163" s="61">
        <f t="shared" si="4"/>
        <v>64.382026906403937</v>
      </c>
      <c r="M163" s="5"/>
      <c r="N163" s="5" t="s">
        <v>15</v>
      </c>
      <c r="O163" s="61">
        <v>206</v>
      </c>
      <c r="P163" s="61">
        <v>2</v>
      </c>
      <c r="Q163" s="61">
        <v>12</v>
      </c>
      <c r="R163" s="62" t="s">
        <v>214</v>
      </c>
      <c r="S163" s="62" t="s">
        <v>45</v>
      </c>
      <c r="T163" s="61">
        <v>16.666666670000001</v>
      </c>
      <c r="U163" s="61">
        <v>67.948717948717942</v>
      </c>
      <c r="V163" s="61">
        <v>0.2</v>
      </c>
      <c r="W163" s="61">
        <v>0.4</v>
      </c>
      <c r="X163" s="61">
        <v>0</v>
      </c>
      <c r="Y163" s="61">
        <v>0</v>
      </c>
      <c r="Z163" s="5"/>
    </row>
    <row r="164" spans="1:26" x14ac:dyDescent="0.2">
      <c r="A164" s="5" t="s">
        <v>15</v>
      </c>
      <c r="B164" s="61">
        <v>207</v>
      </c>
      <c r="C164" s="61">
        <v>2</v>
      </c>
      <c r="D164" s="61">
        <v>7</v>
      </c>
      <c r="E164" s="62" t="s">
        <v>109</v>
      </c>
      <c r="F164" s="62" t="s">
        <v>45</v>
      </c>
      <c r="G164" s="61">
        <v>11.04</v>
      </c>
      <c r="H164" s="61">
        <v>19.21</v>
      </c>
      <c r="I164" s="61">
        <v>22.28</v>
      </c>
      <c r="J164" s="61">
        <f t="shared" si="0"/>
        <v>11.393599999999999</v>
      </c>
      <c r="K164" s="61">
        <f t="shared" si="1"/>
        <v>19.56470050574713</v>
      </c>
      <c r="L164" s="61">
        <f t="shared" si="4"/>
        <v>81.16555752669953</v>
      </c>
      <c r="M164" s="5"/>
      <c r="N164" s="5" t="s">
        <v>15</v>
      </c>
      <c r="O164" s="61">
        <v>207</v>
      </c>
      <c r="P164" s="61">
        <v>2</v>
      </c>
      <c r="Q164" s="61">
        <v>7</v>
      </c>
      <c r="R164" s="62" t="s">
        <v>109</v>
      </c>
      <c r="S164" s="62" t="s">
        <v>45</v>
      </c>
      <c r="T164" s="61">
        <v>12.121212119999999</v>
      </c>
      <c r="U164" s="61">
        <v>59.94047619047619</v>
      </c>
      <c r="V164" s="61">
        <v>0.1</v>
      </c>
      <c r="W164" s="61">
        <v>0</v>
      </c>
      <c r="X164" s="61">
        <v>0</v>
      </c>
      <c r="Y164" s="61">
        <v>0</v>
      </c>
      <c r="Z164" s="5"/>
    </row>
    <row r="165" spans="1:26" x14ac:dyDescent="0.2">
      <c r="A165" s="5" t="s">
        <v>15</v>
      </c>
      <c r="B165" s="61">
        <v>208</v>
      </c>
      <c r="C165" s="61">
        <v>2</v>
      </c>
      <c r="D165" s="61">
        <v>8</v>
      </c>
      <c r="E165" s="62" t="s">
        <v>189</v>
      </c>
      <c r="F165" s="62" t="s">
        <v>45</v>
      </c>
      <c r="G165" s="61">
        <v>10.94</v>
      </c>
      <c r="H165" s="61">
        <v>18.16</v>
      </c>
      <c r="I165" s="61">
        <v>22.28</v>
      </c>
      <c r="J165" s="61">
        <f t="shared" si="0"/>
        <v>11.2936</v>
      </c>
      <c r="K165" s="61">
        <f t="shared" si="1"/>
        <v>18.51618648275862</v>
      </c>
      <c r="L165" s="61">
        <f t="shared" si="4"/>
        <v>76.815722208472891</v>
      </c>
      <c r="M165" s="5"/>
      <c r="N165" s="5" t="s">
        <v>15</v>
      </c>
      <c r="O165" s="61">
        <v>208</v>
      </c>
      <c r="P165" s="61">
        <v>2</v>
      </c>
      <c r="Q165" s="61">
        <v>8</v>
      </c>
      <c r="R165" s="62" t="s">
        <v>189</v>
      </c>
      <c r="S165" s="62" t="s">
        <v>45</v>
      </c>
      <c r="T165" s="61">
        <v>5.4054054049999998</v>
      </c>
      <c r="U165" s="61">
        <v>62.790697674418603</v>
      </c>
      <c r="V165" s="61">
        <v>0</v>
      </c>
      <c r="W165" s="61">
        <v>0</v>
      </c>
      <c r="X165" s="61">
        <v>0</v>
      </c>
      <c r="Y165" s="61">
        <v>0.4</v>
      </c>
      <c r="Z165" s="5"/>
    </row>
    <row r="166" spans="1:26" x14ac:dyDescent="0.2">
      <c r="A166" s="5" t="s">
        <v>15</v>
      </c>
      <c r="B166" s="61">
        <v>209</v>
      </c>
      <c r="C166" s="61">
        <v>2</v>
      </c>
      <c r="D166" s="61">
        <v>17</v>
      </c>
      <c r="E166" s="5" t="s">
        <v>99</v>
      </c>
      <c r="F166" s="5"/>
      <c r="G166" s="61">
        <v>11.17</v>
      </c>
      <c r="H166" s="61">
        <v>17.77</v>
      </c>
      <c r="I166" s="61">
        <v>22.27</v>
      </c>
      <c r="J166" s="61">
        <f t="shared" si="0"/>
        <v>11.524900000000001</v>
      </c>
      <c r="K166" s="61">
        <f t="shared" si="1"/>
        <v>18.071293413793104</v>
      </c>
      <c r="L166" s="61">
        <f t="shared" si="4"/>
        <v>74.970051533793097</v>
      </c>
      <c r="M166" s="5"/>
      <c r="N166" s="5" t="s">
        <v>15</v>
      </c>
      <c r="O166" s="61">
        <v>209</v>
      </c>
      <c r="P166" s="61">
        <v>2</v>
      </c>
      <c r="Q166" s="61">
        <v>17</v>
      </c>
      <c r="R166" s="5" t="s">
        <v>99</v>
      </c>
      <c r="S166" s="5"/>
      <c r="T166" s="61">
        <v>3.448275862</v>
      </c>
      <c r="U166" s="61">
        <v>63.617571059431526</v>
      </c>
      <c r="V166" s="61">
        <v>0</v>
      </c>
      <c r="W166" s="61">
        <v>0</v>
      </c>
      <c r="X166" s="61">
        <v>0</v>
      </c>
      <c r="Y166" s="61">
        <v>0</v>
      </c>
      <c r="Z166" s="5"/>
    </row>
    <row r="167" spans="1:26" x14ac:dyDescent="0.2">
      <c r="A167" s="5" t="s">
        <v>15</v>
      </c>
      <c r="B167" s="61">
        <v>210</v>
      </c>
      <c r="C167" s="61">
        <v>2</v>
      </c>
      <c r="D167" s="61">
        <v>20</v>
      </c>
      <c r="E167" s="5" t="s">
        <v>99</v>
      </c>
      <c r="F167" s="5"/>
      <c r="G167" s="61">
        <v>11.17</v>
      </c>
      <c r="H167" s="61">
        <v>18.309999999999999</v>
      </c>
      <c r="I167" s="61">
        <v>22.21</v>
      </c>
      <c r="J167" s="61">
        <f t="shared" si="0"/>
        <v>11.5327</v>
      </c>
      <c r="K167" s="61">
        <f t="shared" si="1"/>
        <v>18.618807620689651</v>
      </c>
      <c r="L167" s="61">
        <f t="shared" si="4"/>
        <v>77.241453329261063</v>
      </c>
      <c r="M167" s="5"/>
      <c r="N167" s="5" t="s">
        <v>15</v>
      </c>
      <c r="O167" s="61">
        <v>210</v>
      </c>
      <c r="P167" s="61">
        <v>2</v>
      </c>
      <c r="Q167" s="61">
        <v>20</v>
      </c>
      <c r="R167" s="5" t="s">
        <v>99</v>
      </c>
      <c r="S167" s="5"/>
      <c r="T167" s="61">
        <v>0</v>
      </c>
      <c r="U167" s="61">
        <v>63.442350332594231</v>
      </c>
      <c r="V167" s="61">
        <v>0</v>
      </c>
      <c r="W167" s="61">
        <v>0</v>
      </c>
      <c r="X167" s="61">
        <v>0</v>
      </c>
      <c r="Y167" s="61">
        <v>0</v>
      </c>
      <c r="Z167" s="5"/>
    </row>
    <row r="168" spans="1:26" x14ac:dyDescent="0.2">
      <c r="A168" s="5" t="s">
        <v>15</v>
      </c>
      <c r="B168" s="61">
        <v>211</v>
      </c>
      <c r="C168" s="61">
        <v>2</v>
      </c>
      <c r="D168" s="61">
        <v>15</v>
      </c>
      <c r="E168" s="5" t="s">
        <v>109</v>
      </c>
      <c r="F168" s="62" t="s">
        <v>43</v>
      </c>
      <c r="G168" s="61">
        <v>11.39</v>
      </c>
      <c r="H168" s="61">
        <v>16.21</v>
      </c>
      <c r="I168" s="61">
        <v>22.39</v>
      </c>
      <c r="J168" s="61">
        <f t="shared" si="0"/>
        <v>11.7293</v>
      </c>
      <c r="K168" s="61">
        <f t="shared" si="1"/>
        <v>16.446759160919541</v>
      </c>
      <c r="L168" s="61">
        <f t="shared" si="4"/>
        <v>68.230555147586216</v>
      </c>
      <c r="M168" s="5"/>
      <c r="N168" s="5" t="s">
        <v>15</v>
      </c>
      <c r="O168" s="61">
        <v>211</v>
      </c>
      <c r="P168" s="61">
        <v>2</v>
      </c>
      <c r="Q168" s="61">
        <v>15</v>
      </c>
      <c r="R168" s="5" t="s">
        <v>109</v>
      </c>
      <c r="S168" s="62" t="s">
        <v>43</v>
      </c>
      <c r="T168" s="61">
        <v>10.52631579</v>
      </c>
      <c r="U168" s="61">
        <v>56.569767441860471</v>
      </c>
      <c r="V168" s="61">
        <v>1.5</v>
      </c>
      <c r="W168" s="61">
        <v>0</v>
      </c>
      <c r="X168" s="61">
        <v>0</v>
      </c>
      <c r="Y168" s="61">
        <v>0</v>
      </c>
      <c r="Z168" s="5"/>
    </row>
    <row r="169" spans="1:26" x14ac:dyDescent="0.2">
      <c r="A169" s="5" t="s">
        <v>15</v>
      </c>
      <c r="B169" s="61">
        <v>212</v>
      </c>
      <c r="C169" s="61">
        <v>2</v>
      </c>
      <c r="D169" s="61">
        <v>13</v>
      </c>
      <c r="E169" s="62" t="s">
        <v>187</v>
      </c>
      <c r="F169" s="62" t="s">
        <v>45</v>
      </c>
      <c r="G169" s="61">
        <v>11.21</v>
      </c>
      <c r="H169" s="61">
        <v>16.46</v>
      </c>
      <c r="I169" s="61">
        <v>22.3</v>
      </c>
      <c r="J169" s="61">
        <f t="shared" si="0"/>
        <v>11.561</v>
      </c>
      <c r="K169" s="61">
        <f t="shared" si="1"/>
        <v>16.732252183908045</v>
      </c>
      <c r="L169" s="61">
        <f t="shared" si="4"/>
        <v>69.414943345812802</v>
      </c>
      <c r="M169" s="5"/>
      <c r="N169" s="5" t="s">
        <v>15</v>
      </c>
      <c r="O169" s="61">
        <v>212</v>
      </c>
      <c r="P169" s="61">
        <v>2</v>
      </c>
      <c r="Q169" s="61">
        <v>13</v>
      </c>
      <c r="R169" s="62" t="s">
        <v>187</v>
      </c>
      <c r="S169" s="62" t="s">
        <v>45</v>
      </c>
      <c r="T169" s="61">
        <v>7.8947368420000004</v>
      </c>
      <c r="U169" s="61">
        <v>57.723577235772353</v>
      </c>
      <c r="V169" s="61">
        <v>2.1</v>
      </c>
      <c r="W169" s="61">
        <v>0</v>
      </c>
      <c r="X169" s="61">
        <v>0</v>
      </c>
      <c r="Y169" s="61">
        <v>0</v>
      </c>
      <c r="Z169" s="5"/>
    </row>
    <row r="170" spans="1:26" x14ac:dyDescent="0.2">
      <c r="A170" s="5" t="s">
        <v>15</v>
      </c>
      <c r="B170" s="61">
        <v>213</v>
      </c>
      <c r="C170" s="61">
        <v>2</v>
      </c>
      <c r="D170" s="61">
        <v>10</v>
      </c>
      <c r="E170" s="62" t="s">
        <v>146</v>
      </c>
      <c r="F170" s="62" t="s">
        <v>45</v>
      </c>
      <c r="G170" s="61">
        <v>11.27</v>
      </c>
      <c r="H170" s="61">
        <v>16.579999999999998</v>
      </c>
      <c r="I170" s="61">
        <v>22.26</v>
      </c>
      <c r="J170" s="61">
        <f t="shared" si="0"/>
        <v>11.626199999999999</v>
      </c>
      <c r="K170" s="61">
        <f t="shared" si="1"/>
        <v>16.841811540229884</v>
      </c>
      <c r="L170" s="61">
        <f t="shared" si="4"/>
        <v>69.869458161182266</v>
      </c>
      <c r="M170" s="5"/>
      <c r="N170" s="5" t="s">
        <v>15</v>
      </c>
      <c r="O170" s="61">
        <v>213</v>
      </c>
      <c r="P170" s="61">
        <v>2</v>
      </c>
      <c r="Q170" s="61">
        <v>10</v>
      </c>
      <c r="R170" s="62" t="s">
        <v>146</v>
      </c>
      <c r="S170" s="62" t="s">
        <v>45</v>
      </c>
      <c r="T170" s="61">
        <v>25</v>
      </c>
      <c r="U170" s="61">
        <v>60.162601626016254</v>
      </c>
      <c r="V170" s="61">
        <v>1.8</v>
      </c>
      <c r="W170" s="61">
        <v>0</v>
      </c>
      <c r="X170" s="61">
        <v>0</v>
      </c>
      <c r="Y170" s="61">
        <v>0</v>
      </c>
      <c r="Z170" s="5"/>
    </row>
    <row r="171" spans="1:26" x14ac:dyDescent="0.2">
      <c r="A171" s="5" t="s">
        <v>15</v>
      </c>
      <c r="B171" s="61">
        <v>214</v>
      </c>
      <c r="C171" s="61">
        <v>2</v>
      </c>
      <c r="D171" s="61">
        <v>2</v>
      </c>
      <c r="E171" s="62" t="s">
        <v>212</v>
      </c>
      <c r="F171" s="62" t="s">
        <v>45</v>
      </c>
      <c r="G171" s="61">
        <v>11.4</v>
      </c>
      <c r="H171" s="61">
        <v>17.149999999999999</v>
      </c>
      <c r="I171" s="61">
        <v>22.26</v>
      </c>
      <c r="J171" s="61">
        <f t="shared" si="0"/>
        <v>11.7562</v>
      </c>
      <c r="K171" s="61">
        <f t="shared" si="1"/>
        <v>17.39518586206896</v>
      </c>
      <c r="L171" s="61">
        <f t="shared" si="4"/>
        <v>72.16517106206895</v>
      </c>
      <c r="M171" s="5"/>
      <c r="N171" s="5" t="s">
        <v>15</v>
      </c>
      <c r="O171" s="61">
        <v>214</v>
      </c>
      <c r="P171" s="61">
        <v>2</v>
      </c>
      <c r="Q171" s="61">
        <v>2</v>
      </c>
      <c r="R171" s="62" t="s">
        <v>212</v>
      </c>
      <c r="S171" s="62" t="s">
        <v>45</v>
      </c>
      <c r="T171" s="61">
        <v>12.195121950000001</v>
      </c>
      <c r="U171" s="61">
        <v>61.615853658536587</v>
      </c>
      <c r="V171" s="61">
        <v>0.1</v>
      </c>
      <c r="W171" s="61">
        <v>0.3</v>
      </c>
      <c r="X171" s="61">
        <v>0</v>
      </c>
      <c r="Y171" s="61">
        <v>0</v>
      </c>
      <c r="Z171" s="5"/>
    </row>
    <row r="172" spans="1:26" x14ac:dyDescent="0.2">
      <c r="A172" s="5" t="s">
        <v>15</v>
      </c>
      <c r="B172" s="61">
        <v>215</v>
      </c>
      <c r="C172" s="61">
        <v>2</v>
      </c>
      <c r="D172" s="61">
        <v>3</v>
      </c>
      <c r="E172" s="62" t="s">
        <v>162</v>
      </c>
      <c r="F172" s="62" t="s">
        <v>45</v>
      </c>
      <c r="G172" s="61">
        <v>11.57</v>
      </c>
      <c r="H172" s="61">
        <v>18.079999999999998</v>
      </c>
      <c r="I172" s="61">
        <v>22.32</v>
      </c>
      <c r="J172" s="61">
        <f t="shared" si="0"/>
        <v>11.9184</v>
      </c>
      <c r="K172" s="61">
        <f t="shared" si="1"/>
        <v>18.304773885057468</v>
      </c>
      <c r="L172" s="61">
        <f t="shared" si="4"/>
        <v>75.938661946009844</v>
      </c>
      <c r="M172" s="5"/>
      <c r="N172" s="5" t="s">
        <v>15</v>
      </c>
      <c r="O172" s="61">
        <v>215</v>
      </c>
      <c r="P172" s="61">
        <v>2</v>
      </c>
      <c r="Q172" s="61">
        <v>3</v>
      </c>
      <c r="R172" s="62" t="s">
        <v>162</v>
      </c>
      <c r="S172" s="62" t="s">
        <v>45</v>
      </c>
      <c r="T172" s="61">
        <v>0</v>
      </c>
      <c r="U172" s="61">
        <v>72.976190476190482</v>
      </c>
      <c r="V172" s="61">
        <v>0.2</v>
      </c>
      <c r="W172" s="61">
        <v>0</v>
      </c>
      <c r="X172" s="61">
        <v>0</v>
      </c>
      <c r="Y172" s="61">
        <v>0</v>
      </c>
      <c r="Z172" s="5"/>
    </row>
    <row r="173" spans="1:26" x14ac:dyDescent="0.2">
      <c r="A173" s="5" t="s">
        <v>15</v>
      </c>
      <c r="B173" s="61">
        <v>216</v>
      </c>
      <c r="C173" s="61">
        <v>2</v>
      </c>
      <c r="D173" s="61">
        <v>5</v>
      </c>
      <c r="E173" s="62" t="s">
        <v>129</v>
      </c>
      <c r="F173" s="62" t="s">
        <v>45</v>
      </c>
      <c r="G173" s="61">
        <v>11.55</v>
      </c>
      <c r="H173" s="61">
        <v>16.350000000000001</v>
      </c>
      <c r="I173" s="61">
        <v>22.26</v>
      </c>
      <c r="J173" s="61">
        <f t="shared" si="0"/>
        <v>11.9062</v>
      </c>
      <c r="K173" s="61">
        <f t="shared" si="1"/>
        <v>16.555558965517243</v>
      </c>
      <c r="L173" s="61">
        <f t="shared" si="4"/>
        <v>68.681918908374385</v>
      </c>
      <c r="M173" s="5"/>
      <c r="N173" s="5" t="s">
        <v>15</v>
      </c>
      <c r="O173" s="61">
        <v>216</v>
      </c>
      <c r="P173" s="61">
        <v>2</v>
      </c>
      <c r="Q173" s="61">
        <v>5</v>
      </c>
      <c r="R173" s="62" t="s">
        <v>129</v>
      </c>
      <c r="S173" s="62" t="s">
        <v>45</v>
      </c>
      <c r="T173" s="61">
        <v>18.18181818</v>
      </c>
      <c r="U173" s="61">
        <v>67.023809523809518</v>
      </c>
      <c r="V173" s="61">
        <v>1.2</v>
      </c>
      <c r="W173" s="61">
        <v>0</v>
      </c>
      <c r="X173" s="61">
        <v>0</v>
      </c>
      <c r="Y173" s="61">
        <v>0.4</v>
      </c>
      <c r="Z173" s="5"/>
    </row>
    <row r="174" spans="1:26" x14ac:dyDescent="0.2">
      <c r="A174" s="5" t="s">
        <v>15</v>
      </c>
      <c r="B174" s="61">
        <v>217</v>
      </c>
      <c r="C174" s="61">
        <v>2</v>
      </c>
      <c r="D174" s="61">
        <v>4</v>
      </c>
      <c r="E174" s="62" t="s">
        <v>137</v>
      </c>
      <c r="F174" s="62" t="s">
        <v>45</v>
      </c>
      <c r="G174" s="61">
        <v>11.07</v>
      </c>
      <c r="H174" s="61">
        <v>20.32</v>
      </c>
      <c r="I174" s="61">
        <v>22.25</v>
      </c>
      <c r="J174" s="61">
        <f t="shared" si="0"/>
        <v>11.4275</v>
      </c>
      <c r="K174" s="61">
        <f t="shared" si="1"/>
        <v>20.68727816091954</v>
      </c>
      <c r="L174" s="61">
        <f t="shared" si="4"/>
        <v>85.822651113300495</v>
      </c>
      <c r="M174" s="5"/>
      <c r="N174" s="5" t="s">
        <v>15</v>
      </c>
      <c r="O174" s="61">
        <v>217</v>
      </c>
      <c r="P174" s="61">
        <v>2</v>
      </c>
      <c r="Q174" s="61">
        <v>4</v>
      </c>
      <c r="R174" s="62" t="s">
        <v>137</v>
      </c>
      <c r="S174" s="62" t="s">
        <v>45</v>
      </c>
      <c r="T174" s="61">
        <v>2.9411764709999999</v>
      </c>
      <c r="U174" s="61">
        <v>57.752613240418121</v>
      </c>
      <c r="V174" s="61">
        <v>0.12</v>
      </c>
      <c r="W174" s="61">
        <v>0</v>
      </c>
      <c r="X174" s="61">
        <v>0</v>
      </c>
      <c r="Y174" s="61">
        <v>0</v>
      </c>
      <c r="Z174" s="5"/>
    </row>
    <row r="175" spans="1:26" x14ac:dyDescent="0.2">
      <c r="A175" s="5" t="s">
        <v>15</v>
      </c>
      <c r="B175" s="61">
        <v>218</v>
      </c>
      <c r="C175" s="61">
        <v>2</v>
      </c>
      <c r="D175" s="61">
        <v>14</v>
      </c>
      <c r="E175" s="62" t="s">
        <v>215</v>
      </c>
      <c r="F175" s="62" t="s">
        <v>45</v>
      </c>
      <c r="G175" s="61">
        <v>11.16</v>
      </c>
      <c r="H175" s="61">
        <v>18.59</v>
      </c>
      <c r="I175" s="61">
        <v>22.23</v>
      </c>
      <c r="J175" s="61">
        <f t="shared" si="0"/>
        <v>11.520099999999999</v>
      </c>
      <c r="K175" s="61">
        <f t="shared" si="1"/>
        <v>18.906222310344827</v>
      </c>
      <c r="L175" s="61">
        <f t="shared" si="4"/>
        <v>78.433813698916254</v>
      </c>
      <c r="M175" s="5"/>
      <c r="N175" s="5" t="s">
        <v>15</v>
      </c>
      <c r="O175" s="61">
        <v>218</v>
      </c>
      <c r="P175" s="61">
        <v>2</v>
      </c>
      <c r="Q175" s="61">
        <v>14</v>
      </c>
      <c r="R175" s="62" t="s">
        <v>215</v>
      </c>
      <c r="S175" s="62" t="s">
        <v>45</v>
      </c>
      <c r="T175" s="61">
        <v>7.8947368420000004</v>
      </c>
      <c r="U175" s="61">
        <v>57.231990924560407</v>
      </c>
      <c r="V175" s="61">
        <v>0</v>
      </c>
      <c r="W175" s="61">
        <v>0</v>
      </c>
      <c r="X175" s="61">
        <v>0</v>
      </c>
      <c r="Y175" s="61">
        <v>0</v>
      </c>
      <c r="Z175" s="5"/>
    </row>
    <row r="176" spans="1:26" x14ac:dyDescent="0.2">
      <c r="A176" s="5" t="s">
        <v>15</v>
      </c>
      <c r="B176" s="61">
        <v>219</v>
      </c>
      <c r="C176" s="61">
        <v>2</v>
      </c>
      <c r="D176" s="61">
        <v>1</v>
      </c>
      <c r="E176" s="62" t="s">
        <v>99</v>
      </c>
      <c r="F176" s="63" t="s">
        <v>211</v>
      </c>
      <c r="G176" s="61">
        <v>11.28</v>
      </c>
      <c r="H176" s="61">
        <v>18.55</v>
      </c>
      <c r="I176" s="61">
        <v>22.25</v>
      </c>
      <c r="J176" s="61">
        <f t="shared" si="0"/>
        <v>11.637499999999999</v>
      </c>
      <c r="K176" s="61">
        <f t="shared" si="1"/>
        <v>18.840510057471267</v>
      </c>
      <c r="L176" s="61">
        <f t="shared" si="4"/>
        <v>78.161201724137953</v>
      </c>
      <c r="M176" s="5"/>
      <c r="N176" s="5" t="s">
        <v>15</v>
      </c>
      <c r="O176" s="61">
        <v>219</v>
      </c>
      <c r="P176" s="61">
        <v>2</v>
      </c>
      <c r="Q176" s="61">
        <v>1</v>
      </c>
      <c r="R176" s="62" t="s">
        <v>99</v>
      </c>
      <c r="S176" s="63" t="s">
        <v>211</v>
      </c>
      <c r="T176" s="61">
        <v>0</v>
      </c>
      <c r="U176" s="61">
        <v>61.355311355311358</v>
      </c>
      <c r="V176" s="61">
        <v>0</v>
      </c>
      <c r="W176" s="61">
        <v>0</v>
      </c>
      <c r="X176" s="61">
        <v>0</v>
      </c>
      <c r="Y176" s="61">
        <v>0</v>
      </c>
      <c r="Z176" s="5"/>
    </row>
    <row r="177" spans="1:26" x14ac:dyDescent="0.2">
      <c r="A177" s="5" t="s">
        <v>15</v>
      </c>
      <c r="B177" s="61">
        <v>220</v>
      </c>
      <c r="C177" s="61">
        <v>2</v>
      </c>
      <c r="D177" s="61">
        <v>9</v>
      </c>
      <c r="E177" s="62" t="s">
        <v>131</v>
      </c>
      <c r="F177" s="62" t="s">
        <v>45</v>
      </c>
      <c r="G177" s="61">
        <v>10.97</v>
      </c>
      <c r="H177" s="61">
        <v>19.649999999999999</v>
      </c>
      <c r="I177" s="61">
        <v>22.19</v>
      </c>
      <c r="J177" s="61">
        <f t="shared" si="0"/>
        <v>11.3353</v>
      </c>
      <c r="K177" s="61">
        <f t="shared" si="1"/>
        <v>20.025992586206893</v>
      </c>
      <c r="L177" s="61">
        <f t="shared" si="4"/>
        <v>83.079260671921162</v>
      </c>
      <c r="M177" s="5"/>
      <c r="N177" s="5" t="s">
        <v>15</v>
      </c>
      <c r="O177" s="61">
        <v>220</v>
      </c>
      <c r="P177" s="61">
        <v>2</v>
      </c>
      <c r="Q177" s="61">
        <v>9</v>
      </c>
      <c r="R177" s="62" t="s">
        <v>131</v>
      </c>
      <c r="S177" s="62" t="s">
        <v>45</v>
      </c>
      <c r="T177" s="61">
        <v>5.5555555559999998</v>
      </c>
      <c r="U177" s="61">
        <v>54.212454212454205</v>
      </c>
      <c r="V177" s="61">
        <v>0.1</v>
      </c>
      <c r="W177" s="61">
        <v>0</v>
      </c>
      <c r="X177" s="61">
        <v>0</v>
      </c>
      <c r="Y177" s="61">
        <v>0.4</v>
      </c>
      <c r="Z177" s="5"/>
    </row>
    <row r="178" spans="1:26" x14ac:dyDescent="0.2">
      <c r="A178" s="5" t="s">
        <v>15</v>
      </c>
      <c r="B178" s="61">
        <v>301</v>
      </c>
      <c r="C178" s="61">
        <v>3</v>
      </c>
      <c r="D178" s="61">
        <v>18</v>
      </c>
      <c r="E178" s="5" t="s">
        <v>99</v>
      </c>
      <c r="F178" s="5"/>
      <c r="G178" s="61">
        <v>11.07</v>
      </c>
      <c r="H178" s="61">
        <v>15.22</v>
      </c>
      <c r="I178" s="61">
        <v>22.33</v>
      </c>
      <c r="J178" s="61">
        <f t="shared" si="0"/>
        <v>11.417100000000001</v>
      </c>
      <c r="K178" s="61">
        <f t="shared" si="1"/>
        <v>15.496916528735632</v>
      </c>
      <c r="L178" s="61">
        <f t="shared" si="4"/>
        <v>64.290065142068968</v>
      </c>
      <c r="M178" s="5"/>
      <c r="N178" s="5" t="s">
        <v>15</v>
      </c>
      <c r="O178" s="61">
        <v>301</v>
      </c>
      <c r="P178" s="61">
        <v>3</v>
      </c>
      <c r="Q178" s="61">
        <v>18</v>
      </c>
      <c r="R178" s="5" t="s">
        <v>99</v>
      </c>
      <c r="S178" s="5"/>
      <c r="T178" s="61">
        <v>0</v>
      </c>
      <c r="U178" s="61">
        <v>76.739926739926744</v>
      </c>
      <c r="V178" s="61">
        <v>1.2</v>
      </c>
      <c r="W178" s="61">
        <v>0</v>
      </c>
      <c r="X178" s="61">
        <v>0</v>
      </c>
      <c r="Y178" s="61">
        <v>0.3</v>
      </c>
      <c r="Z178" s="5"/>
    </row>
    <row r="179" spans="1:26" x14ac:dyDescent="0.2">
      <c r="A179" s="5" t="s">
        <v>15</v>
      </c>
      <c r="B179" s="61">
        <v>302</v>
      </c>
      <c r="C179" s="61">
        <v>3</v>
      </c>
      <c r="D179" s="61">
        <v>20</v>
      </c>
      <c r="E179" s="5" t="s">
        <v>99</v>
      </c>
      <c r="F179" s="5"/>
      <c r="G179" s="61">
        <v>11.12</v>
      </c>
      <c r="H179" s="61">
        <v>13.66</v>
      </c>
      <c r="I179" s="61">
        <v>22.32</v>
      </c>
      <c r="J179" s="61">
        <f t="shared" si="0"/>
        <v>11.468399999999999</v>
      </c>
      <c r="K179" s="61">
        <f t="shared" si="1"/>
        <v>13.900478804597702</v>
      </c>
      <c r="L179" s="61">
        <f t="shared" si="4"/>
        <v>57.66712921221675</v>
      </c>
      <c r="M179" s="5"/>
      <c r="N179" s="5" t="s">
        <v>15</v>
      </c>
      <c r="O179" s="61">
        <v>302</v>
      </c>
      <c r="P179" s="61">
        <v>3</v>
      </c>
      <c r="Q179" s="61">
        <v>20</v>
      </c>
      <c r="R179" s="5" t="s">
        <v>99</v>
      </c>
      <c r="S179" s="5"/>
      <c r="T179" s="61">
        <v>2.7777777779999999</v>
      </c>
      <c r="U179" s="61">
        <v>53.170731707317074</v>
      </c>
      <c r="V179" s="61">
        <v>2.4</v>
      </c>
      <c r="W179" s="61">
        <v>0</v>
      </c>
      <c r="X179" s="61">
        <v>0</v>
      </c>
      <c r="Y179" s="61">
        <v>0</v>
      </c>
      <c r="Z179" s="5"/>
    </row>
    <row r="180" spans="1:26" x14ac:dyDescent="0.2">
      <c r="A180" s="5" t="s">
        <v>15</v>
      </c>
      <c r="B180" s="61">
        <v>303</v>
      </c>
      <c r="C180" s="61">
        <v>3</v>
      </c>
      <c r="D180" s="61">
        <v>4</v>
      </c>
      <c r="E180" s="62" t="s">
        <v>137</v>
      </c>
      <c r="F180" s="62" t="s">
        <v>45</v>
      </c>
      <c r="G180" s="61">
        <v>11.07</v>
      </c>
      <c r="H180" s="61">
        <v>14.09</v>
      </c>
      <c r="I180" s="61">
        <v>22.3</v>
      </c>
      <c r="J180" s="61">
        <f t="shared" si="0"/>
        <v>11.420999999999999</v>
      </c>
      <c r="K180" s="61">
        <f t="shared" si="1"/>
        <v>14.345725402298852</v>
      </c>
      <c r="L180" s="61">
        <f t="shared" si="4"/>
        <v>59.514266526108379</v>
      </c>
      <c r="M180" s="5"/>
      <c r="N180" s="5" t="s">
        <v>15</v>
      </c>
      <c r="O180" s="61">
        <v>303</v>
      </c>
      <c r="P180" s="61">
        <v>3</v>
      </c>
      <c r="Q180" s="61">
        <v>4</v>
      </c>
      <c r="R180" s="62" t="s">
        <v>137</v>
      </c>
      <c r="S180" s="62" t="s">
        <v>45</v>
      </c>
      <c r="T180" s="61">
        <v>2.6315789469999999</v>
      </c>
      <c r="U180" s="61">
        <v>56.395348837209298</v>
      </c>
      <c r="V180" s="61">
        <v>3.6</v>
      </c>
      <c r="W180" s="61">
        <v>0</v>
      </c>
      <c r="X180" s="61">
        <v>0</v>
      </c>
      <c r="Y180" s="61">
        <v>0</v>
      </c>
      <c r="Z180" s="5"/>
    </row>
    <row r="181" spans="1:26" x14ac:dyDescent="0.2">
      <c r="A181" s="5" t="s">
        <v>15</v>
      </c>
      <c r="B181" s="61">
        <v>304</v>
      </c>
      <c r="C181" s="61">
        <v>3</v>
      </c>
      <c r="D181" s="61">
        <v>12</v>
      </c>
      <c r="E181" s="62" t="s">
        <v>214</v>
      </c>
      <c r="F181" s="62" t="s">
        <v>45</v>
      </c>
      <c r="G181" s="61">
        <v>10.96</v>
      </c>
      <c r="H181" s="61">
        <v>18.64</v>
      </c>
      <c r="I181" s="61">
        <v>22.28</v>
      </c>
      <c r="J181" s="61">
        <f t="shared" si="0"/>
        <v>11.313600000000001</v>
      </c>
      <c r="K181" s="61">
        <f t="shared" si="1"/>
        <v>19.00131604597701</v>
      </c>
      <c r="L181" s="61">
        <f t="shared" si="4"/>
        <v>78.828316853596064</v>
      </c>
      <c r="M181" s="5"/>
      <c r="N181" s="5" t="s">
        <v>15</v>
      </c>
      <c r="O181" s="61">
        <v>304</v>
      </c>
      <c r="P181" s="61">
        <v>3</v>
      </c>
      <c r="Q181" s="61">
        <v>12</v>
      </c>
      <c r="R181" s="62" t="s">
        <v>214</v>
      </c>
      <c r="S181" s="62" t="s">
        <v>45</v>
      </c>
      <c r="T181" s="61">
        <v>0</v>
      </c>
      <c r="U181" s="61">
        <v>61.98179979777553</v>
      </c>
      <c r="V181" s="61">
        <v>0.15</v>
      </c>
      <c r="W181" s="61">
        <v>0</v>
      </c>
      <c r="X181" s="61">
        <v>0</v>
      </c>
      <c r="Y181" s="61">
        <v>0</v>
      </c>
      <c r="Z181" s="5"/>
    </row>
    <row r="182" spans="1:26" x14ac:dyDescent="0.2">
      <c r="A182" s="5" t="s">
        <v>15</v>
      </c>
      <c r="B182" s="61">
        <v>305</v>
      </c>
      <c r="C182" s="61">
        <v>3</v>
      </c>
      <c r="D182" s="61">
        <v>13</v>
      </c>
      <c r="E182" s="62" t="s">
        <v>187</v>
      </c>
      <c r="F182" s="62" t="s">
        <v>45</v>
      </c>
      <c r="G182" s="61">
        <v>10.92</v>
      </c>
      <c r="H182" s="61">
        <v>18.57</v>
      </c>
      <c r="I182" s="61">
        <v>22.27</v>
      </c>
      <c r="J182" s="61">
        <f t="shared" si="0"/>
        <v>11.274900000000001</v>
      </c>
      <c r="K182" s="61">
        <f t="shared" si="1"/>
        <v>18.938219620689654</v>
      </c>
      <c r="L182" s="61">
        <f t="shared" si="4"/>
        <v>78.566556826403939</v>
      </c>
      <c r="M182" s="5"/>
      <c r="N182" s="5" t="s">
        <v>15</v>
      </c>
      <c r="O182" s="61">
        <v>305</v>
      </c>
      <c r="P182" s="61">
        <v>3</v>
      </c>
      <c r="Q182" s="61">
        <v>13</v>
      </c>
      <c r="R182" s="62" t="s">
        <v>187</v>
      </c>
      <c r="S182" s="62" t="s">
        <v>45</v>
      </c>
      <c r="T182" s="61">
        <v>5.1282051280000003</v>
      </c>
      <c r="U182" s="61">
        <v>67.054263565891461</v>
      </c>
      <c r="V182" s="61">
        <v>0.1</v>
      </c>
      <c r="W182" s="61">
        <v>0</v>
      </c>
      <c r="X182" s="61">
        <v>0</v>
      </c>
      <c r="Y182" s="61">
        <v>0.3</v>
      </c>
      <c r="Z182" s="5"/>
    </row>
    <row r="183" spans="1:26" x14ac:dyDescent="0.2">
      <c r="A183" s="5" t="s">
        <v>15</v>
      </c>
      <c r="B183" s="61">
        <v>306</v>
      </c>
      <c r="C183" s="61">
        <v>3</v>
      </c>
      <c r="D183" s="61">
        <v>5</v>
      </c>
      <c r="E183" s="62" t="s">
        <v>129</v>
      </c>
      <c r="F183" s="62" t="s">
        <v>45</v>
      </c>
      <c r="G183" s="61">
        <v>11.17</v>
      </c>
      <c r="H183" s="61">
        <v>16.25</v>
      </c>
      <c r="I183" s="61">
        <v>22.25</v>
      </c>
      <c r="J183" s="61">
        <f t="shared" si="0"/>
        <v>11.5275</v>
      </c>
      <c r="K183" s="61">
        <f t="shared" si="1"/>
        <v>16.52503591954023</v>
      </c>
      <c r="L183" s="61">
        <f t="shared" si="4"/>
        <v>68.55529187192117</v>
      </c>
      <c r="M183" s="5"/>
      <c r="N183" s="5" t="s">
        <v>15</v>
      </c>
      <c r="O183" s="61">
        <v>306</v>
      </c>
      <c r="P183" s="61">
        <v>3</v>
      </c>
      <c r="Q183" s="61">
        <v>5</v>
      </c>
      <c r="R183" s="62" t="s">
        <v>129</v>
      </c>
      <c r="S183" s="62" t="s">
        <v>45</v>
      </c>
      <c r="T183" s="61">
        <v>0</v>
      </c>
      <c r="U183" s="61">
        <v>56.829268292682926</v>
      </c>
      <c r="V183" s="61">
        <v>0.6</v>
      </c>
      <c r="W183" s="61">
        <v>0.1</v>
      </c>
      <c r="X183" s="61">
        <v>0</v>
      </c>
      <c r="Y183" s="61">
        <v>0.3</v>
      </c>
      <c r="Z183" s="5"/>
    </row>
    <row r="184" spans="1:26" x14ac:dyDescent="0.2">
      <c r="A184" s="5" t="s">
        <v>15</v>
      </c>
      <c r="B184" s="61">
        <v>307</v>
      </c>
      <c r="C184" s="61">
        <v>3</v>
      </c>
      <c r="D184" s="61">
        <v>15</v>
      </c>
      <c r="E184" s="5" t="s">
        <v>109</v>
      </c>
      <c r="F184" s="62" t="s">
        <v>43</v>
      </c>
      <c r="G184" s="61">
        <v>10.79</v>
      </c>
      <c r="H184" s="61">
        <v>18.170000000000002</v>
      </c>
      <c r="I184" s="61">
        <v>22.22</v>
      </c>
      <c r="J184" s="61">
        <f t="shared" si="0"/>
        <v>11.151399999999999</v>
      </c>
      <c r="K184" s="61">
        <f t="shared" si="1"/>
        <v>18.556081172413794</v>
      </c>
      <c r="L184" s="61">
        <f t="shared" si="4"/>
        <v>76.981228178128077</v>
      </c>
      <c r="M184" s="5"/>
      <c r="N184" s="5" t="s">
        <v>15</v>
      </c>
      <c r="O184" s="61">
        <v>307</v>
      </c>
      <c r="P184" s="61">
        <v>3</v>
      </c>
      <c r="Q184" s="61">
        <v>15</v>
      </c>
      <c r="R184" s="5" t="s">
        <v>109</v>
      </c>
      <c r="S184" s="62" t="s">
        <v>43</v>
      </c>
      <c r="T184" s="61">
        <v>2.6315789469999999</v>
      </c>
      <c r="U184" s="61">
        <v>52.38095238095238</v>
      </c>
      <c r="V184" s="61">
        <v>0</v>
      </c>
      <c r="W184" s="61">
        <v>0.3</v>
      </c>
      <c r="X184" s="61">
        <v>0</v>
      </c>
      <c r="Y184" s="61">
        <v>0.2</v>
      </c>
      <c r="Z184" s="5"/>
    </row>
    <row r="185" spans="1:26" x14ac:dyDescent="0.2">
      <c r="A185" s="5" t="s">
        <v>15</v>
      </c>
      <c r="B185" s="61">
        <v>308</v>
      </c>
      <c r="C185" s="61">
        <v>3</v>
      </c>
      <c r="D185" s="61">
        <v>1</v>
      </c>
      <c r="E185" s="62" t="s">
        <v>99</v>
      </c>
      <c r="F185" s="63" t="s">
        <v>211</v>
      </c>
      <c r="G185" s="61">
        <v>10.95</v>
      </c>
      <c r="H185" s="61">
        <v>17.329999999999998</v>
      </c>
      <c r="I185" s="61">
        <v>22.17</v>
      </c>
      <c r="J185" s="61">
        <f t="shared" si="0"/>
        <v>11.3179</v>
      </c>
      <c r="K185" s="61">
        <f t="shared" si="1"/>
        <v>17.665066586206894</v>
      </c>
      <c r="L185" s="61">
        <f t="shared" si="4"/>
        <v>73.284790523349741</v>
      </c>
      <c r="M185" s="5"/>
      <c r="N185" s="5" t="s">
        <v>15</v>
      </c>
      <c r="O185" s="61">
        <v>308</v>
      </c>
      <c r="P185" s="61">
        <v>3</v>
      </c>
      <c r="Q185" s="61">
        <v>1</v>
      </c>
      <c r="R185" s="62" t="s">
        <v>99</v>
      </c>
      <c r="S185" s="63" t="s">
        <v>211</v>
      </c>
      <c r="T185" s="61">
        <v>5.7142857139999998</v>
      </c>
      <c r="U185" s="61">
        <v>61.721611721611723</v>
      </c>
      <c r="V185" s="61">
        <v>0</v>
      </c>
      <c r="W185" s="61">
        <v>0</v>
      </c>
      <c r="X185" s="61">
        <v>0</v>
      </c>
      <c r="Y185" s="61">
        <v>0</v>
      </c>
      <c r="Z185" s="5"/>
    </row>
    <row r="186" spans="1:26" x14ac:dyDescent="0.2">
      <c r="A186" s="5" t="s">
        <v>15</v>
      </c>
      <c r="B186" s="61">
        <v>309</v>
      </c>
      <c r="C186" s="61">
        <v>3</v>
      </c>
      <c r="D186" s="61">
        <v>7</v>
      </c>
      <c r="E186" s="62" t="s">
        <v>109</v>
      </c>
      <c r="F186" s="62" t="s">
        <v>45</v>
      </c>
      <c r="G186" s="61">
        <v>10.87</v>
      </c>
      <c r="H186" s="61">
        <v>19.510000000000002</v>
      </c>
      <c r="I186" s="61">
        <v>22.11</v>
      </c>
      <c r="J186" s="61">
        <f t="shared" si="0"/>
        <v>11.245699999999999</v>
      </c>
      <c r="K186" s="61">
        <f t="shared" si="1"/>
        <v>19.903406816091955</v>
      </c>
      <c r="L186" s="61">
        <f t="shared" si="4"/>
        <v>82.5707048484729</v>
      </c>
      <c r="M186" s="5"/>
      <c r="N186" s="5" t="s">
        <v>15</v>
      </c>
      <c r="O186" s="61">
        <v>309</v>
      </c>
      <c r="P186" s="61">
        <v>3</v>
      </c>
      <c r="Q186" s="61">
        <v>7</v>
      </c>
      <c r="R186" s="62" t="s">
        <v>109</v>
      </c>
      <c r="S186" s="62" t="s">
        <v>45</v>
      </c>
      <c r="T186" s="61">
        <v>11.42857143</v>
      </c>
      <c r="U186" s="61">
        <v>58.556946929039952</v>
      </c>
      <c r="V186" s="61">
        <v>0</v>
      </c>
      <c r="W186" s="61">
        <v>0.3</v>
      </c>
      <c r="X186" s="61">
        <v>0</v>
      </c>
      <c r="Y186" s="61">
        <v>0</v>
      </c>
      <c r="Z186" s="5"/>
    </row>
    <row r="187" spans="1:26" x14ac:dyDescent="0.2">
      <c r="A187" s="5" t="s">
        <v>15</v>
      </c>
      <c r="B187" s="61">
        <v>310</v>
      </c>
      <c r="C187" s="61">
        <v>3</v>
      </c>
      <c r="D187" s="61">
        <v>11</v>
      </c>
      <c r="E187" s="62" t="s">
        <v>16</v>
      </c>
      <c r="F187" s="62" t="s">
        <v>45</v>
      </c>
      <c r="G187" s="61">
        <v>10.82</v>
      </c>
      <c r="H187" s="61">
        <v>20.21</v>
      </c>
      <c r="I187" s="61">
        <v>22.09</v>
      </c>
      <c r="J187" s="61">
        <f t="shared" si="0"/>
        <v>11.1983</v>
      </c>
      <c r="K187" s="61">
        <f t="shared" si="1"/>
        <v>20.62853283908046</v>
      </c>
      <c r="L187" s="61">
        <f t="shared" si="4"/>
        <v>85.578941949556636</v>
      </c>
      <c r="M187" s="5"/>
      <c r="N187" s="5" t="s">
        <v>15</v>
      </c>
      <c r="O187" s="61">
        <v>310</v>
      </c>
      <c r="P187" s="61">
        <v>3</v>
      </c>
      <c r="Q187" s="61">
        <v>11</v>
      </c>
      <c r="R187" s="62" t="s">
        <v>16</v>
      </c>
      <c r="S187" s="62" t="s">
        <v>45</v>
      </c>
      <c r="T187" s="61">
        <v>7.1428571429999996</v>
      </c>
      <c r="U187" s="61">
        <v>63.095238095238095</v>
      </c>
      <c r="V187" s="61">
        <v>0</v>
      </c>
      <c r="W187" s="61">
        <v>0.4</v>
      </c>
      <c r="X187" s="61">
        <v>0</v>
      </c>
      <c r="Y187" s="61">
        <v>0</v>
      </c>
      <c r="Z187" s="5"/>
    </row>
    <row r="188" spans="1:26" x14ac:dyDescent="0.2">
      <c r="A188" s="5" t="s">
        <v>15</v>
      </c>
      <c r="B188" s="61">
        <v>311</v>
      </c>
      <c r="C188" s="61">
        <v>3</v>
      </c>
      <c r="D188" s="61">
        <v>19</v>
      </c>
      <c r="E188" s="5" t="s">
        <v>99</v>
      </c>
      <c r="F188" s="5"/>
      <c r="G188" s="61">
        <v>12.09</v>
      </c>
      <c r="H188" s="61">
        <v>13.17</v>
      </c>
      <c r="I188" s="61">
        <v>22.22</v>
      </c>
      <c r="J188" s="61">
        <f t="shared" si="0"/>
        <v>12.4514</v>
      </c>
      <c r="K188" s="61">
        <f t="shared" si="1"/>
        <v>13.253046689655172</v>
      </c>
      <c r="L188" s="61">
        <f t="shared" si="4"/>
        <v>54.981210838226602</v>
      </c>
      <c r="M188" s="5"/>
      <c r="N188" s="5" t="s">
        <v>15</v>
      </c>
      <c r="O188" s="61">
        <v>311</v>
      </c>
      <c r="P188" s="61">
        <v>3</v>
      </c>
      <c r="Q188" s="61">
        <v>19</v>
      </c>
      <c r="R188" s="5" t="s">
        <v>99</v>
      </c>
      <c r="S188" s="5"/>
      <c r="T188" s="61">
        <v>8.3333333330000006</v>
      </c>
      <c r="U188" s="61">
        <v>74.086378737541537</v>
      </c>
      <c r="V188" s="61">
        <v>2.4</v>
      </c>
      <c r="W188" s="61">
        <v>0</v>
      </c>
      <c r="X188" s="61">
        <v>0</v>
      </c>
      <c r="Y188" s="61">
        <v>0.2</v>
      </c>
      <c r="Z188" s="5"/>
    </row>
    <row r="189" spans="1:26" x14ac:dyDescent="0.2">
      <c r="A189" s="5" t="s">
        <v>15</v>
      </c>
      <c r="B189" s="61">
        <v>312</v>
      </c>
      <c r="C189" s="61">
        <v>3</v>
      </c>
      <c r="D189" s="61">
        <v>6</v>
      </c>
      <c r="E189" s="62" t="s">
        <v>213</v>
      </c>
      <c r="F189" s="62" t="s">
        <v>45</v>
      </c>
      <c r="G189" s="61">
        <v>13.43</v>
      </c>
      <c r="H189" s="61">
        <v>13.66</v>
      </c>
      <c r="I189" s="61">
        <v>22.18</v>
      </c>
      <c r="J189" s="61">
        <f t="shared" si="0"/>
        <v>13.7966</v>
      </c>
      <c r="K189" s="61">
        <f t="shared" si="1"/>
        <v>13.534924643678162</v>
      </c>
      <c r="L189" s="61">
        <f t="shared" si="4"/>
        <v>56.15060166463055</v>
      </c>
      <c r="M189" s="5"/>
      <c r="N189" s="5" t="s">
        <v>15</v>
      </c>
      <c r="O189" s="61">
        <v>312</v>
      </c>
      <c r="P189" s="61">
        <v>3</v>
      </c>
      <c r="Q189" s="61">
        <v>6</v>
      </c>
      <c r="R189" s="62" t="s">
        <v>213</v>
      </c>
      <c r="S189" s="62" t="s">
        <v>45</v>
      </c>
      <c r="T189" s="61">
        <v>0</v>
      </c>
      <c r="U189" s="61">
        <v>57.839721254355396</v>
      </c>
      <c r="V189" s="61">
        <v>1.8</v>
      </c>
      <c r="W189" s="61">
        <v>0</v>
      </c>
      <c r="X189" s="61">
        <v>0</v>
      </c>
      <c r="Y189" s="61">
        <v>0</v>
      </c>
      <c r="Z189" s="5"/>
    </row>
    <row r="190" spans="1:26" x14ac:dyDescent="0.2">
      <c r="A190" s="5" t="s">
        <v>15</v>
      </c>
      <c r="B190" s="61">
        <v>313</v>
      </c>
      <c r="C190" s="61">
        <v>3</v>
      </c>
      <c r="D190" s="61">
        <v>14</v>
      </c>
      <c r="E190" s="62" t="s">
        <v>215</v>
      </c>
      <c r="F190" s="62" t="s">
        <v>45</v>
      </c>
      <c r="G190" s="61">
        <v>10.89</v>
      </c>
      <c r="H190" s="61">
        <v>14.33</v>
      </c>
      <c r="I190" s="61">
        <v>22.1</v>
      </c>
      <c r="J190" s="61">
        <f t="shared" si="0"/>
        <v>11.267000000000001</v>
      </c>
      <c r="K190" s="61">
        <f t="shared" si="1"/>
        <v>14.615447011494254</v>
      </c>
      <c r="L190" s="61">
        <f t="shared" si="4"/>
        <v>60.633225887684738</v>
      </c>
      <c r="M190" s="5"/>
      <c r="N190" s="5" t="s">
        <v>15</v>
      </c>
      <c r="O190" s="61">
        <v>313</v>
      </c>
      <c r="P190" s="61">
        <v>3</v>
      </c>
      <c r="Q190" s="61">
        <v>14</v>
      </c>
      <c r="R190" s="62" t="s">
        <v>215</v>
      </c>
      <c r="S190" s="62" t="s">
        <v>45</v>
      </c>
      <c r="T190" s="61">
        <v>3.225806452</v>
      </c>
      <c r="U190" s="61">
        <v>60.189718482252147</v>
      </c>
      <c r="V190" s="61">
        <v>2.4</v>
      </c>
      <c r="W190" s="61">
        <v>0</v>
      </c>
      <c r="X190" s="61">
        <v>0</v>
      </c>
      <c r="Y190" s="61">
        <v>0</v>
      </c>
      <c r="Z190" s="5"/>
    </row>
    <row r="191" spans="1:26" x14ac:dyDescent="0.2">
      <c r="A191" s="5" t="s">
        <v>15</v>
      </c>
      <c r="B191" s="61">
        <v>314</v>
      </c>
      <c r="C191" s="61">
        <v>3</v>
      </c>
      <c r="D191" s="61">
        <v>9</v>
      </c>
      <c r="E191" s="62" t="s">
        <v>131</v>
      </c>
      <c r="F191" s="62" t="s">
        <v>45</v>
      </c>
      <c r="G191" s="61">
        <v>10.81</v>
      </c>
      <c r="H191" s="61">
        <v>16.52</v>
      </c>
      <c r="I191" s="61">
        <v>22.11</v>
      </c>
      <c r="J191" s="61">
        <f t="shared" si="0"/>
        <v>11.185700000000001</v>
      </c>
      <c r="K191" s="61">
        <f t="shared" si="1"/>
        <v>16.864508459770114</v>
      </c>
      <c r="L191" s="61">
        <f t="shared" si="4"/>
        <v>69.963617953103451</v>
      </c>
      <c r="M191" s="5"/>
      <c r="N191" s="5" t="s">
        <v>15</v>
      </c>
      <c r="O191" s="61">
        <v>314</v>
      </c>
      <c r="P191" s="61">
        <v>3</v>
      </c>
      <c r="Q191" s="61">
        <v>9</v>
      </c>
      <c r="R191" s="62" t="s">
        <v>131</v>
      </c>
      <c r="S191" s="62" t="s">
        <v>45</v>
      </c>
      <c r="T191" s="61">
        <v>6.451612903</v>
      </c>
      <c r="U191" s="61">
        <v>58.058608058608058</v>
      </c>
      <c r="V191" s="61">
        <v>0.9</v>
      </c>
      <c r="W191" s="61">
        <v>0</v>
      </c>
      <c r="X191" s="61">
        <v>0</v>
      </c>
      <c r="Y191" s="61">
        <v>0</v>
      </c>
      <c r="Z191" s="5"/>
    </row>
    <row r="192" spans="1:26" x14ac:dyDescent="0.2">
      <c r="A192" s="5" t="s">
        <v>15</v>
      </c>
      <c r="B192" s="61">
        <v>315</v>
      </c>
      <c r="C192" s="61">
        <v>3</v>
      </c>
      <c r="D192" s="61">
        <v>3</v>
      </c>
      <c r="E192" s="62" t="s">
        <v>162</v>
      </c>
      <c r="F192" s="62" t="s">
        <v>45</v>
      </c>
      <c r="G192" s="61">
        <v>10.88</v>
      </c>
      <c r="H192" s="61">
        <v>18.010000000000002</v>
      </c>
      <c r="I192" s="61">
        <v>22.1</v>
      </c>
      <c r="J192" s="61">
        <f t="shared" si="0"/>
        <v>11.257000000000001</v>
      </c>
      <c r="K192" s="61">
        <f t="shared" si="1"/>
        <v>18.370821034482759</v>
      </c>
      <c r="L192" s="61">
        <f t="shared" si="4"/>
        <v>76.212663263054182</v>
      </c>
      <c r="M192" s="5"/>
      <c r="N192" s="5" t="s">
        <v>15</v>
      </c>
      <c r="O192" s="61">
        <v>315</v>
      </c>
      <c r="P192" s="61">
        <v>3</v>
      </c>
      <c r="Q192" s="61">
        <v>3</v>
      </c>
      <c r="R192" s="62" t="s">
        <v>162</v>
      </c>
      <c r="S192" s="62" t="s">
        <v>45</v>
      </c>
      <c r="T192" s="61">
        <v>22.85714286</v>
      </c>
      <c r="U192" s="61">
        <v>60.256410256410263</v>
      </c>
      <c r="V192" s="61">
        <v>0.1</v>
      </c>
      <c r="W192" s="61">
        <v>0</v>
      </c>
      <c r="X192" s="61">
        <v>0</v>
      </c>
      <c r="Y192" s="61">
        <v>0</v>
      </c>
      <c r="Z192" s="5"/>
    </row>
    <row r="193" spans="1:26" x14ac:dyDescent="0.2">
      <c r="A193" s="5" t="s">
        <v>15</v>
      </c>
      <c r="B193" s="61">
        <v>316</v>
      </c>
      <c r="C193" s="61">
        <v>3</v>
      </c>
      <c r="D193" s="61">
        <v>2</v>
      </c>
      <c r="E193" s="62" t="s">
        <v>212</v>
      </c>
      <c r="F193" s="62" t="s">
        <v>45</v>
      </c>
      <c r="G193" s="61">
        <v>10.89</v>
      </c>
      <c r="H193" s="61">
        <v>16.52</v>
      </c>
      <c r="I193" s="61">
        <v>22.09</v>
      </c>
      <c r="J193" s="61">
        <f t="shared" si="0"/>
        <v>11.2683</v>
      </c>
      <c r="K193" s="61">
        <f t="shared" si="1"/>
        <v>16.84882395402299</v>
      </c>
      <c r="L193" s="61">
        <f t="shared" si="4"/>
        <v>69.898549660689667</v>
      </c>
      <c r="M193" s="5"/>
      <c r="N193" s="5" t="s">
        <v>15</v>
      </c>
      <c r="O193" s="61">
        <v>316</v>
      </c>
      <c r="P193" s="61">
        <v>3</v>
      </c>
      <c r="Q193" s="61">
        <v>2</v>
      </c>
      <c r="R193" s="62" t="s">
        <v>212</v>
      </c>
      <c r="S193" s="62" t="s">
        <v>45</v>
      </c>
      <c r="T193" s="61">
        <v>13.33333333</v>
      </c>
      <c r="U193" s="61">
        <v>62.688734030197452</v>
      </c>
      <c r="V193" s="61">
        <v>0.1</v>
      </c>
      <c r="W193" s="61">
        <v>0</v>
      </c>
      <c r="X193" s="61">
        <v>0</v>
      </c>
      <c r="Y193" s="61">
        <v>0.2</v>
      </c>
      <c r="Z193" s="5"/>
    </row>
    <row r="194" spans="1:26" x14ac:dyDescent="0.2">
      <c r="A194" s="5" t="s">
        <v>15</v>
      </c>
      <c r="B194" s="61">
        <v>317</v>
      </c>
      <c r="C194" s="61">
        <v>3</v>
      </c>
      <c r="D194" s="61">
        <v>17</v>
      </c>
      <c r="E194" s="5" t="s">
        <v>99</v>
      </c>
      <c r="F194" s="5"/>
      <c r="G194" s="61">
        <v>11.09</v>
      </c>
      <c r="H194" s="61">
        <v>16.96</v>
      </c>
      <c r="I194" s="61">
        <v>22.09</v>
      </c>
      <c r="J194" s="61">
        <f t="shared" si="0"/>
        <v>11.468299999999999</v>
      </c>
      <c r="K194" s="61">
        <f t="shared" si="1"/>
        <v>17.258593471264369</v>
      </c>
      <c r="L194" s="61">
        <f t="shared" si="4"/>
        <v>71.598507772216763</v>
      </c>
      <c r="M194" s="5"/>
      <c r="N194" s="5" t="s">
        <v>15</v>
      </c>
      <c r="O194" s="61">
        <v>317</v>
      </c>
      <c r="P194" s="61">
        <v>3</v>
      </c>
      <c r="Q194" s="61">
        <v>17</v>
      </c>
      <c r="R194" s="5" t="s">
        <v>99</v>
      </c>
      <c r="S194" s="5"/>
      <c r="T194" s="61">
        <v>9.6774193549999996</v>
      </c>
      <c r="U194" s="61">
        <v>59.237804878048777</v>
      </c>
      <c r="V194" s="61">
        <v>0.1</v>
      </c>
      <c r="W194" s="61">
        <v>0</v>
      </c>
      <c r="X194" s="61">
        <v>0</v>
      </c>
      <c r="Y194" s="61">
        <v>0</v>
      </c>
      <c r="Z194" s="5"/>
    </row>
    <row r="195" spans="1:26" x14ac:dyDescent="0.2">
      <c r="A195" s="5" t="s">
        <v>15</v>
      </c>
      <c r="B195" s="61">
        <v>318</v>
      </c>
      <c r="C195" s="61">
        <v>3</v>
      </c>
      <c r="D195" s="61">
        <v>8</v>
      </c>
      <c r="E195" s="62" t="s">
        <v>189</v>
      </c>
      <c r="F195" s="62" t="s">
        <v>45</v>
      </c>
      <c r="G195" s="61">
        <v>10.91</v>
      </c>
      <c r="H195" s="61">
        <v>14.49</v>
      </c>
      <c r="I195" s="61">
        <v>22.13</v>
      </c>
      <c r="J195" s="61">
        <f t="shared" si="0"/>
        <v>11.283100000000001</v>
      </c>
      <c r="K195" s="61">
        <f t="shared" si="1"/>
        <v>14.775952655172414</v>
      </c>
      <c r="L195" s="61">
        <f t="shared" si="4"/>
        <v>61.299095015172412</v>
      </c>
      <c r="M195" s="5"/>
      <c r="N195" s="5" t="s">
        <v>15</v>
      </c>
      <c r="O195" s="61">
        <v>318</v>
      </c>
      <c r="P195" s="61">
        <v>3</v>
      </c>
      <c r="Q195" s="61">
        <v>8</v>
      </c>
      <c r="R195" s="62" t="s">
        <v>189</v>
      </c>
      <c r="S195" s="62" t="s">
        <v>45</v>
      </c>
      <c r="T195" s="61">
        <v>11.9047619</v>
      </c>
      <c r="U195" s="61">
        <v>64.237804878048777</v>
      </c>
      <c r="V195" s="61">
        <v>0.6</v>
      </c>
      <c r="W195" s="61">
        <v>0</v>
      </c>
      <c r="X195" s="61">
        <v>0</v>
      </c>
      <c r="Y195" s="61">
        <v>0</v>
      </c>
      <c r="Z195" s="5"/>
    </row>
    <row r="196" spans="1:26" x14ac:dyDescent="0.2">
      <c r="A196" s="5" t="s">
        <v>15</v>
      </c>
      <c r="B196" s="61">
        <v>319</v>
      </c>
      <c r="C196" s="61">
        <v>3</v>
      </c>
      <c r="D196" s="61">
        <v>16</v>
      </c>
      <c r="E196" s="5" t="s">
        <v>109</v>
      </c>
      <c r="F196" s="62" t="s">
        <v>216</v>
      </c>
      <c r="G196" s="61">
        <v>11.01</v>
      </c>
      <c r="H196" s="61">
        <v>16.3</v>
      </c>
      <c r="I196" s="61">
        <v>22.07</v>
      </c>
      <c r="J196" s="61">
        <f t="shared" si="0"/>
        <v>11.3909</v>
      </c>
      <c r="K196" s="61">
        <f t="shared" si="1"/>
        <v>16.601475057471266</v>
      </c>
      <c r="L196" s="61">
        <f t="shared" si="4"/>
        <v>68.872405095566521</v>
      </c>
      <c r="M196" s="5"/>
      <c r="N196" s="5" t="s">
        <v>15</v>
      </c>
      <c r="O196" s="61">
        <v>319</v>
      </c>
      <c r="P196" s="61">
        <v>3</v>
      </c>
      <c r="Q196" s="61">
        <v>16</v>
      </c>
      <c r="R196" s="5" t="s">
        <v>109</v>
      </c>
      <c r="S196" s="62" t="s">
        <v>216</v>
      </c>
      <c r="T196" s="61">
        <v>0</v>
      </c>
      <c r="U196" s="61">
        <v>55.342624854819974</v>
      </c>
      <c r="V196" s="61">
        <v>0.45</v>
      </c>
      <c r="W196" s="61">
        <v>0</v>
      </c>
      <c r="X196" s="61">
        <v>0</v>
      </c>
      <c r="Y196" s="61">
        <v>0</v>
      </c>
      <c r="Z196" s="5"/>
    </row>
    <row r="197" spans="1:26" x14ac:dyDescent="0.2">
      <c r="A197" s="5" t="s">
        <v>15</v>
      </c>
      <c r="B197" s="61">
        <v>320</v>
      </c>
      <c r="C197" s="61">
        <v>3</v>
      </c>
      <c r="D197" s="61">
        <v>10</v>
      </c>
      <c r="E197" s="62" t="s">
        <v>146</v>
      </c>
      <c r="F197" s="62" t="s">
        <v>45</v>
      </c>
      <c r="G197" s="61">
        <v>10.99</v>
      </c>
      <c r="H197" s="61">
        <v>17.72</v>
      </c>
      <c r="I197" s="61">
        <v>22.11</v>
      </c>
      <c r="J197" s="61">
        <f t="shared" si="0"/>
        <v>11.3657</v>
      </c>
      <c r="K197" s="61">
        <f t="shared" si="1"/>
        <v>18.052871218390802</v>
      </c>
      <c r="L197" s="61">
        <f t="shared" si="4"/>
        <v>74.893625740295562</v>
      </c>
      <c r="M197" s="5"/>
      <c r="N197" s="5" t="s">
        <v>15</v>
      </c>
      <c r="O197" s="61">
        <v>320</v>
      </c>
      <c r="P197" s="61">
        <v>3</v>
      </c>
      <c r="Q197" s="61">
        <v>10</v>
      </c>
      <c r="R197" s="62" t="s">
        <v>146</v>
      </c>
      <c r="S197" s="62" t="s">
        <v>45</v>
      </c>
      <c r="T197" s="61">
        <v>2.5641025640000001</v>
      </c>
      <c r="U197" s="61">
        <v>71.615853658536594</v>
      </c>
      <c r="V197" s="61">
        <v>0</v>
      </c>
      <c r="W197" s="61">
        <v>0</v>
      </c>
      <c r="X197" s="61">
        <v>0</v>
      </c>
      <c r="Y197" s="61">
        <v>0</v>
      </c>
      <c r="Z197" s="5"/>
    </row>
    <row r="198" spans="1:26" x14ac:dyDescent="0.2">
      <c r="A198" s="5" t="s">
        <v>15</v>
      </c>
      <c r="B198" s="61">
        <v>401</v>
      </c>
      <c r="C198" s="61">
        <v>4</v>
      </c>
      <c r="D198" s="61">
        <v>2</v>
      </c>
      <c r="E198" s="62" t="s">
        <v>212</v>
      </c>
      <c r="F198" s="62" t="s">
        <v>45</v>
      </c>
      <c r="G198" s="61">
        <v>11.54</v>
      </c>
      <c r="H198" s="61">
        <v>13.4</v>
      </c>
      <c r="I198" s="61">
        <v>22.17</v>
      </c>
      <c r="J198" s="61">
        <f t="shared" si="0"/>
        <v>11.9079</v>
      </c>
      <c r="K198" s="61">
        <f t="shared" si="1"/>
        <v>13.568208505747128</v>
      </c>
      <c r="L198" s="61">
        <f t="shared" si="4"/>
        <v>56.288682143842365</v>
      </c>
      <c r="M198" s="5"/>
      <c r="N198" s="5" t="s">
        <v>15</v>
      </c>
      <c r="O198" s="61">
        <v>401</v>
      </c>
      <c r="P198" s="61">
        <v>4</v>
      </c>
      <c r="Q198" s="61">
        <v>2</v>
      </c>
      <c r="R198" s="62" t="s">
        <v>212</v>
      </c>
      <c r="S198" s="62" t="s">
        <v>45</v>
      </c>
      <c r="T198" s="61">
        <v>8.5714285710000002</v>
      </c>
      <c r="U198" s="61">
        <v>65.618393234672311</v>
      </c>
      <c r="V198" s="61">
        <v>2.8</v>
      </c>
      <c r="W198" s="61">
        <v>0</v>
      </c>
      <c r="X198" s="61">
        <v>0</v>
      </c>
      <c r="Y198" s="61">
        <v>0</v>
      </c>
      <c r="Z198" s="5"/>
    </row>
    <row r="199" spans="1:26" x14ac:dyDescent="0.2">
      <c r="A199" s="5" t="s">
        <v>15</v>
      </c>
      <c r="B199" s="61">
        <v>402</v>
      </c>
      <c r="C199" s="61">
        <v>4</v>
      </c>
      <c r="D199" s="61">
        <v>17</v>
      </c>
      <c r="E199" s="5" t="s">
        <v>99</v>
      </c>
      <c r="F199" s="5"/>
      <c r="G199" s="61">
        <v>11.52</v>
      </c>
      <c r="H199" s="61">
        <v>14.67</v>
      </c>
      <c r="I199" s="61">
        <v>22.18</v>
      </c>
      <c r="J199" s="61">
        <f t="shared" si="0"/>
        <v>11.8866</v>
      </c>
      <c r="K199" s="61">
        <f t="shared" si="1"/>
        <v>14.857742275862069</v>
      </c>
      <c r="L199" s="61">
        <f t="shared" si="4"/>
        <v>61.638405098719204</v>
      </c>
      <c r="M199" s="5"/>
      <c r="N199" s="5" t="s">
        <v>15</v>
      </c>
      <c r="O199" s="61">
        <v>402</v>
      </c>
      <c r="P199" s="61">
        <v>4</v>
      </c>
      <c r="Q199" s="61">
        <v>17</v>
      </c>
      <c r="R199" s="5" t="s">
        <v>99</v>
      </c>
      <c r="S199" s="5"/>
      <c r="T199" s="61">
        <v>2.3255813949999999</v>
      </c>
      <c r="U199" s="61">
        <v>64.982578397212535</v>
      </c>
      <c r="V199" s="61">
        <v>1.2</v>
      </c>
      <c r="W199" s="61">
        <v>0</v>
      </c>
      <c r="X199" s="61">
        <v>0</v>
      </c>
      <c r="Y199" s="61">
        <v>0.4</v>
      </c>
      <c r="Z199" s="5"/>
    </row>
    <row r="200" spans="1:26" x14ac:dyDescent="0.2">
      <c r="A200" s="5" t="s">
        <v>15</v>
      </c>
      <c r="B200" s="61">
        <v>403</v>
      </c>
      <c r="C200" s="61">
        <v>4</v>
      </c>
      <c r="D200" s="61">
        <v>20</v>
      </c>
      <c r="E200" s="5" t="s">
        <v>99</v>
      </c>
      <c r="F200" s="5"/>
      <c r="G200" s="61">
        <v>11.64</v>
      </c>
      <c r="H200" s="61">
        <v>14.52</v>
      </c>
      <c r="I200" s="61">
        <v>22.18</v>
      </c>
      <c r="J200" s="61">
        <f t="shared" si="0"/>
        <v>12.006600000000001</v>
      </c>
      <c r="K200" s="61">
        <f t="shared" si="1"/>
        <v>14.685795034482757</v>
      </c>
      <c r="L200" s="61">
        <f t="shared" si="4"/>
        <v>60.925069685911332</v>
      </c>
      <c r="M200" s="5"/>
      <c r="N200" s="5" t="s">
        <v>15</v>
      </c>
      <c r="O200" s="61">
        <v>403</v>
      </c>
      <c r="P200" s="61">
        <v>4</v>
      </c>
      <c r="Q200" s="61">
        <v>20</v>
      </c>
      <c r="R200" s="5" t="s">
        <v>99</v>
      </c>
      <c r="S200" s="5"/>
      <c r="T200" s="61">
        <v>7.3170731709999997</v>
      </c>
      <c r="U200" s="61">
        <v>60.336817653890833</v>
      </c>
      <c r="V200" s="61">
        <v>0.6</v>
      </c>
      <c r="W200" s="61">
        <v>0</v>
      </c>
      <c r="X200" s="61">
        <v>0</v>
      </c>
      <c r="Y200" s="61">
        <v>0</v>
      </c>
      <c r="Z200" s="5"/>
    </row>
    <row r="201" spans="1:26" x14ac:dyDescent="0.2">
      <c r="A201" s="5" t="s">
        <v>15</v>
      </c>
      <c r="B201" s="61">
        <v>404</v>
      </c>
      <c r="C201" s="61">
        <v>4</v>
      </c>
      <c r="D201" s="61">
        <v>9</v>
      </c>
      <c r="E201" s="62" t="s">
        <v>131</v>
      </c>
      <c r="F201" s="62" t="s">
        <v>45</v>
      </c>
      <c r="G201" s="61">
        <v>11.12</v>
      </c>
      <c r="H201" s="61">
        <v>18.399999999999999</v>
      </c>
      <c r="I201" s="61">
        <v>22.16</v>
      </c>
      <c r="J201" s="61">
        <f t="shared" si="0"/>
        <v>11.489199999999999</v>
      </c>
      <c r="K201" s="61">
        <f t="shared" si="1"/>
        <v>18.719525517241379</v>
      </c>
      <c r="L201" s="61">
        <f t="shared" si="4"/>
        <v>77.659288717241395</v>
      </c>
      <c r="M201" s="5"/>
      <c r="N201" s="5" t="s">
        <v>15</v>
      </c>
      <c r="O201" s="61">
        <v>404</v>
      </c>
      <c r="P201" s="61">
        <v>4</v>
      </c>
      <c r="Q201" s="61">
        <v>9</v>
      </c>
      <c r="R201" s="62" t="s">
        <v>131</v>
      </c>
      <c r="S201" s="62" t="s">
        <v>45</v>
      </c>
      <c r="T201" s="61">
        <v>16.27906977</v>
      </c>
      <c r="U201" s="61">
        <v>55.151515151515149</v>
      </c>
      <c r="V201" s="61">
        <v>0.1</v>
      </c>
      <c r="W201" s="61">
        <v>0.5</v>
      </c>
      <c r="X201" s="61">
        <v>0</v>
      </c>
      <c r="Y201" s="61">
        <v>0</v>
      </c>
      <c r="Z201" s="5"/>
    </row>
    <row r="202" spans="1:26" x14ac:dyDescent="0.2">
      <c r="A202" s="5" t="s">
        <v>15</v>
      </c>
      <c r="B202" s="61">
        <v>405</v>
      </c>
      <c r="C202" s="61">
        <v>4</v>
      </c>
      <c r="D202" s="61">
        <v>5</v>
      </c>
      <c r="E202" s="62" t="s">
        <v>129</v>
      </c>
      <c r="F202" s="62" t="s">
        <v>45</v>
      </c>
      <c r="G202" s="61">
        <v>11.22</v>
      </c>
      <c r="H202" s="61">
        <v>16.91</v>
      </c>
      <c r="I202" s="61">
        <v>22.16</v>
      </c>
      <c r="J202" s="61">
        <f t="shared" si="0"/>
        <v>11.5892</v>
      </c>
      <c r="K202" s="61">
        <f t="shared" si="1"/>
        <v>17.184214114942527</v>
      </c>
      <c r="L202" s="61">
        <f t="shared" si="4"/>
        <v>71.289939699704433</v>
      </c>
      <c r="M202" s="5"/>
      <c r="N202" s="5" t="s">
        <v>15</v>
      </c>
      <c r="O202" s="61">
        <v>405</v>
      </c>
      <c r="P202" s="61">
        <v>4</v>
      </c>
      <c r="Q202" s="61">
        <v>5</v>
      </c>
      <c r="R202" s="62" t="s">
        <v>129</v>
      </c>
      <c r="S202" s="62" t="s">
        <v>45</v>
      </c>
      <c r="T202" s="61">
        <v>7.8947368420000004</v>
      </c>
      <c r="U202" s="61">
        <v>51.717758985200845</v>
      </c>
      <c r="V202" s="61">
        <v>0.45</v>
      </c>
      <c r="W202" s="61">
        <v>0</v>
      </c>
      <c r="X202" s="61">
        <v>0</v>
      </c>
      <c r="Y202" s="61">
        <v>0</v>
      </c>
      <c r="Z202" s="5"/>
    </row>
    <row r="203" spans="1:26" x14ac:dyDescent="0.2">
      <c r="A203" s="5" t="s">
        <v>15</v>
      </c>
      <c r="B203" s="61">
        <v>406</v>
      </c>
      <c r="C203" s="61">
        <v>4</v>
      </c>
      <c r="D203" s="61">
        <v>18</v>
      </c>
      <c r="E203" s="5" t="s">
        <v>99</v>
      </c>
      <c r="F203" s="5"/>
      <c r="G203" s="61">
        <v>11.39</v>
      </c>
      <c r="H203" s="61">
        <v>15.31</v>
      </c>
      <c r="I203" s="61">
        <v>22.13</v>
      </c>
      <c r="J203" s="61">
        <f t="shared" si="0"/>
        <v>11.763100000000001</v>
      </c>
      <c r="K203" s="61">
        <f t="shared" si="1"/>
        <v>15.52766596551724</v>
      </c>
      <c r="L203" s="61">
        <f t="shared" si="4"/>
        <v>64.41763137694582</v>
      </c>
      <c r="M203" s="5"/>
      <c r="N203" s="5" t="s">
        <v>15</v>
      </c>
      <c r="O203" s="61">
        <v>406</v>
      </c>
      <c r="P203" s="61">
        <v>4</v>
      </c>
      <c r="Q203" s="61">
        <v>18</v>
      </c>
      <c r="R203" s="5" t="s">
        <v>99</v>
      </c>
      <c r="S203" s="5"/>
      <c r="T203" s="61">
        <v>12.195121950000001</v>
      </c>
      <c r="U203" s="61">
        <v>69.583333333333329</v>
      </c>
      <c r="V203" s="61">
        <v>1.5</v>
      </c>
      <c r="W203" s="61">
        <v>0.1</v>
      </c>
      <c r="X203" s="61">
        <v>0</v>
      </c>
      <c r="Y203" s="61">
        <v>0</v>
      </c>
      <c r="Z203" s="5"/>
    </row>
    <row r="204" spans="1:26" x14ac:dyDescent="0.2">
      <c r="A204" s="5" t="s">
        <v>15</v>
      </c>
      <c r="B204" s="61">
        <v>407</v>
      </c>
      <c r="C204" s="61">
        <v>4</v>
      </c>
      <c r="D204" s="61">
        <v>1</v>
      </c>
      <c r="E204" s="62" t="s">
        <v>99</v>
      </c>
      <c r="F204" s="63" t="s">
        <v>211</v>
      </c>
      <c r="G204" s="61">
        <v>11.21</v>
      </c>
      <c r="H204" s="61">
        <v>19.38</v>
      </c>
      <c r="I204" s="61">
        <v>22.16</v>
      </c>
      <c r="J204" s="61">
        <f t="shared" si="0"/>
        <v>11.5792</v>
      </c>
      <c r="K204" s="61">
        <f t="shared" si="1"/>
        <v>19.696495448275861</v>
      </c>
      <c r="L204" s="61">
        <f t="shared" si="4"/>
        <v>81.712318259704432</v>
      </c>
      <c r="M204" s="5"/>
      <c r="N204" s="5" t="s">
        <v>15</v>
      </c>
      <c r="O204" s="61">
        <v>407</v>
      </c>
      <c r="P204" s="61">
        <v>4</v>
      </c>
      <c r="Q204" s="61">
        <v>1</v>
      </c>
      <c r="R204" s="62" t="s">
        <v>99</v>
      </c>
      <c r="S204" s="63" t="s">
        <v>211</v>
      </c>
      <c r="T204" s="61">
        <v>7.3170731709999997</v>
      </c>
      <c r="U204" s="61">
        <v>67.669172932330838</v>
      </c>
      <c r="V204" s="61">
        <v>0</v>
      </c>
      <c r="W204" s="61">
        <v>0</v>
      </c>
      <c r="X204" s="61">
        <v>0</v>
      </c>
      <c r="Y204" s="61">
        <v>0</v>
      </c>
      <c r="Z204" s="5"/>
    </row>
    <row r="205" spans="1:26" x14ac:dyDescent="0.2">
      <c r="A205" s="5" t="s">
        <v>15</v>
      </c>
      <c r="B205" s="61">
        <v>408</v>
      </c>
      <c r="C205" s="61">
        <v>4</v>
      </c>
      <c r="D205" s="61">
        <v>13</v>
      </c>
      <c r="E205" s="62" t="s">
        <v>187</v>
      </c>
      <c r="F205" s="62" t="s">
        <v>45</v>
      </c>
      <c r="G205" s="61">
        <v>11.04</v>
      </c>
      <c r="H205" s="61">
        <v>18.350000000000001</v>
      </c>
      <c r="I205" s="61">
        <v>22.15</v>
      </c>
      <c r="J205" s="61">
        <f t="shared" si="0"/>
        <v>11.410499999999999</v>
      </c>
      <c r="K205" s="61">
        <f t="shared" si="1"/>
        <v>18.685256609195402</v>
      </c>
      <c r="L205" s="61">
        <f t="shared" si="4"/>
        <v>77.517121704433492</v>
      </c>
      <c r="M205" s="5"/>
      <c r="N205" s="5" t="s">
        <v>15</v>
      </c>
      <c r="O205" s="61">
        <v>408</v>
      </c>
      <c r="P205" s="61">
        <v>4</v>
      </c>
      <c r="Q205" s="61">
        <v>13</v>
      </c>
      <c r="R205" s="62" t="s">
        <v>187</v>
      </c>
      <c r="S205" s="62" t="s">
        <v>45</v>
      </c>
      <c r="T205" s="61">
        <v>7.1428571429999996</v>
      </c>
      <c r="U205" s="61">
        <v>56.926406926406926</v>
      </c>
      <c r="V205" s="61">
        <v>0.2</v>
      </c>
      <c r="W205" s="61">
        <v>0</v>
      </c>
      <c r="X205" s="61">
        <v>0</v>
      </c>
      <c r="Y205" s="61">
        <v>0</v>
      </c>
      <c r="Z205" s="5"/>
    </row>
    <row r="206" spans="1:26" x14ac:dyDescent="0.2">
      <c r="A206" s="5" t="s">
        <v>15</v>
      </c>
      <c r="B206" s="61">
        <v>409</v>
      </c>
      <c r="C206" s="61">
        <v>4</v>
      </c>
      <c r="D206" s="61">
        <v>15</v>
      </c>
      <c r="E206" s="5" t="s">
        <v>109</v>
      </c>
      <c r="F206" s="62" t="s">
        <v>43</v>
      </c>
      <c r="G206" s="61">
        <v>11.11</v>
      </c>
      <c r="H206" s="61">
        <v>18.61</v>
      </c>
      <c r="I206" s="61">
        <v>22.12</v>
      </c>
      <c r="J206" s="61">
        <f t="shared" si="0"/>
        <v>11.484399999999999</v>
      </c>
      <c r="K206" s="61">
        <f t="shared" si="1"/>
        <v>18.934199034482759</v>
      </c>
      <c r="L206" s="61">
        <f t="shared" si="4"/>
        <v>78.549877137339919</v>
      </c>
      <c r="M206" s="5"/>
      <c r="N206" s="5" t="s">
        <v>15</v>
      </c>
      <c r="O206" s="61">
        <v>409</v>
      </c>
      <c r="P206" s="61">
        <v>4</v>
      </c>
      <c r="Q206" s="61">
        <v>15</v>
      </c>
      <c r="R206" s="5" t="s">
        <v>109</v>
      </c>
      <c r="S206" s="62" t="s">
        <v>43</v>
      </c>
      <c r="T206" s="61">
        <v>5.5555555559999998</v>
      </c>
      <c r="U206" s="61">
        <v>66.002214839424141</v>
      </c>
      <c r="V206" s="61">
        <v>0</v>
      </c>
      <c r="W206" s="61">
        <v>0</v>
      </c>
      <c r="X206" s="61">
        <v>0</v>
      </c>
      <c r="Y206" s="61">
        <v>0</v>
      </c>
      <c r="Z206" s="5"/>
    </row>
    <row r="207" spans="1:26" x14ac:dyDescent="0.2">
      <c r="A207" s="5" t="s">
        <v>15</v>
      </c>
      <c r="B207" s="61">
        <v>410</v>
      </c>
      <c r="C207" s="61">
        <v>4</v>
      </c>
      <c r="D207" s="61">
        <v>7</v>
      </c>
      <c r="E207" s="62" t="s">
        <v>109</v>
      </c>
      <c r="F207" s="62" t="s">
        <v>45</v>
      </c>
      <c r="G207" s="61">
        <v>11.06</v>
      </c>
      <c r="H207" s="61">
        <v>19.89</v>
      </c>
      <c r="I207" s="61">
        <v>22.05</v>
      </c>
      <c r="J207" s="61">
        <f t="shared" si="0"/>
        <v>11.4435</v>
      </c>
      <c r="K207" s="61">
        <f t="shared" si="1"/>
        <v>20.245848103448278</v>
      </c>
      <c r="L207" s="61">
        <f t="shared" si="4"/>
        <v>83.991346989162565</v>
      </c>
      <c r="M207" s="5"/>
      <c r="N207" s="5" t="s">
        <v>15</v>
      </c>
      <c r="O207" s="61">
        <v>410</v>
      </c>
      <c r="P207" s="61">
        <v>4</v>
      </c>
      <c r="Q207" s="61">
        <v>7</v>
      </c>
      <c r="R207" s="62" t="s">
        <v>109</v>
      </c>
      <c r="S207" s="62" t="s">
        <v>45</v>
      </c>
      <c r="T207" s="61">
        <v>29.268292679999998</v>
      </c>
      <c r="U207" s="61">
        <v>47.727272727272727</v>
      </c>
      <c r="V207" s="61">
        <v>0</v>
      </c>
      <c r="W207" s="61">
        <v>0</v>
      </c>
      <c r="X207" s="61">
        <v>0</v>
      </c>
      <c r="Y207" s="61">
        <v>0</v>
      </c>
      <c r="Z207" s="5"/>
    </row>
    <row r="208" spans="1:26" x14ac:dyDescent="0.2">
      <c r="A208" s="5" t="s">
        <v>15</v>
      </c>
      <c r="B208" s="61">
        <v>411</v>
      </c>
      <c r="C208" s="61">
        <v>4</v>
      </c>
      <c r="D208" s="61">
        <v>11</v>
      </c>
      <c r="E208" s="62" t="s">
        <v>16</v>
      </c>
      <c r="F208" s="62" t="s">
        <v>45</v>
      </c>
      <c r="G208" s="61">
        <v>11.08</v>
      </c>
      <c r="H208" s="61">
        <v>15.98</v>
      </c>
      <c r="I208" s="61">
        <v>21.94</v>
      </c>
      <c r="J208" s="61">
        <f t="shared" si="0"/>
        <v>11.4778</v>
      </c>
      <c r="K208" s="61">
        <f t="shared" si="1"/>
        <v>16.259594896551725</v>
      </c>
      <c r="L208" s="61">
        <f t="shared" si="4"/>
        <v>67.454090827980309</v>
      </c>
      <c r="M208" s="5"/>
      <c r="N208" s="5" t="s">
        <v>15</v>
      </c>
      <c r="O208" s="61">
        <v>411</v>
      </c>
      <c r="P208" s="61">
        <v>4</v>
      </c>
      <c r="Q208" s="61">
        <v>11</v>
      </c>
      <c r="R208" s="62" t="s">
        <v>16</v>
      </c>
      <c r="S208" s="62" t="s">
        <v>45</v>
      </c>
      <c r="T208" s="61">
        <v>11.9047619</v>
      </c>
      <c r="U208" s="61">
        <v>71.24735729386893</v>
      </c>
      <c r="V208" s="61">
        <v>1.2</v>
      </c>
      <c r="W208" s="61">
        <v>0</v>
      </c>
      <c r="X208" s="61">
        <v>0</v>
      </c>
      <c r="Y208" s="61">
        <v>0</v>
      </c>
      <c r="Z208" s="5"/>
    </row>
    <row r="209" spans="1:26" x14ac:dyDescent="0.2">
      <c r="A209" s="5" t="s">
        <v>15</v>
      </c>
      <c r="B209" s="61">
        <v>412</v>
      </c>
      <c r="C209" s="61">
        <v>4</v>
      </c>
      <c r="D209" s="61">
        <v>8</v>
      </c>
      <c r="E209" s="62" t="s">
        <v>189</v>
      </c>
      <c r="F209" s="62" t="s">
        <v>45</v>
      </c>
      <c r="G209" s="61">
        <v>10.99</v>
      </c>
      <c r="H209" s="61">
        <v>16.22</v>
      </c>
      <c r="I209" s="61">
        <v>21.95</v>
      </c>
      <c r="J209" s="61">
        <f t="shared" si="0"/>
        <v>11.3865</v>
      </c>
      <c r="K209" s="61">
        <f t="shared" si="1"/>
        <v>16.520815747126438</v>
      </c>
      <c r="L209" s="61">
        <f t="shared" si="4"/>
        <v>68.537784185221682</v>
      </c>
      <c r="M209" s="5"/>
      <c r="N209" s="5" t="s">
        <v>15</v>
      </c>
      <c r="O209" s="61">
        <v>412</v>
      </c>
      <c r="P209" s="61">
        <v>4</v>
      </c>
      <c r="Q209" s="61">
        <v>8</v>
      </c>
      <c r="R209" s="62" t="s">
        <v>189</v>
      </c>
      <c r="S209" s="62" t="s">
        <v>45</v>
      </c>
      <c r="T209" s="61">
        <v>5.4054054049999998</v>
      </c>
      <c r="U209" s="61">
        <v>65.151515151515142</v>
      </c>
      <c r="V209" s="61">
        <v>0.9</v>
      </c>
      <c r="W209" s="61">
        <v>0</v>
      </c>
      <c r="X209" s="61">
        <v>0</v>
      </c>
      <c r="Y209" s="61">
        <v>0</v>
      </c>
      <c r="Z209" s="5"/>
    </row>
    <row r="210" spans="1:26" x14ac:dyDescent="0.2">
      <c r="A210" s="5" t="s">
        <v>15</v>
      </c>
      <c r="B210" s="61">
        <v>413</v>
      </c>
      <c r="C210" s="61">
        <v>4</v>
      </c>
      <c r="D210" s="61">
        <v>19</v>
      </c>
      <c r="E210" s="5" t="s">
        <v>99</v>
      </c>
      <c r="F210" s="5"/>
      <c r="G210" s="61">
        <v>11.01</v>
      </c>
      <c r="H210" s="61">
        <v>15.34</v>
      </c>
      <c r="I210" s="61">
        <v>21.96</v>
      </c>
      <c r="J210" s="61">
        <f t="shared" si="0"/>
        <v>11.405199999999999</v>
      </c>
      <c r="K210" s="61">
        <f t="shared" si="1"/>
        <v>15.621198068965519</v>
      </c>
      <c r="L210" s="61">
        <f t="shared" si="4"/>
        <v>64.805655988965526</v>
      </c>
      <c r="M210" s="5"/>
      <c r="N210" s="5" t="s">
        <v>15</v>
      </c>
      <c r="O210" s="61">
        <v>413</v>
      </c>
      <c r="P210" s="61">
        <v>4</v>
      </c>
      <c r="Q210" s="61">
        <v>19</v>
      </c>
      <c r="R210" s="5" t="s">
        <v>99</v>
      </c>
      <c r="S210" s="5"/>
      <c r="T210" s="61">
        <v>13.15789474</v>
      </c>
      <c r="U210" s="61">
        <v>72.5</v>
      </c>
      <c r="V210" s="61">
        <v>2</v>
      </c>
      <c r="W210" s="61">
        <v>0</v>
      </c>
      <c r="X210" s="61">
        <v>0</v>
      </c>
      <c r="Y210" s="61">
        <v>0</v>
      </c>
      <c r="Z210" s="5"/>
    </row>
    <row r="211" spans="1:26" x14ac:dyDescent="0.2">
      <c r="A211" s="5" t="s">
        <v>15</v>
      </c>
      <c r="B211" s="61">
        <v>414</v>
      </c>
      <c r="C211" s="61">
        <v>4</v>
      </c>
      <c r="D211" s="61">
        <v>12</v>
      </c>
      <c r="E211" s="62" t="s">
        <v>214</v>
      </c>
      <c r="F211" s="62" t="s">
        <v>45</v>
      </c>
      <c r="G211" s="61">
        <v>10.97</v>
      </c>
      <c r="H211" s="61">
        <v>19.43</v>
      </c>
      <c r="I211" s="61">
        <v>21.99</v>
      </c>
      <c r="J211" s="61">
        <f t="shared" si="0"/>
        <v>11.3613</v>
      </c>
      <c r="K211" s="61">
        <f t="shared" si="1"/>
        <v>19.795976333333332</v>
      </c>
      <c r="L211" s="61">
        <f t="shared" si="4"/>
        <v>82.125021817142851</v>
      </c>
      <c r="M211" s="5"/>
      <c r="N211" s="5" t="s">
        <v>15</v>
      </c>
      <c r="O211" s="61">
        <v>414</v>
      </c>
      <c r="P211" s="61">
        <v>4</v>
      </c>
      <c r="Q211" s="61">
        <v>12</v>
      </c>
      <c r="R211" s="62" t="s">
        <v>214</v>
      </c>
      <c r="S211" s="62" t="s">
        <v>45</v>
      </c>
      <c r="T211" s="61">
        <v>10.256410259999999</v>
      </c>
      <c r="U211" s="61">
        <v>74.358974358974365</v>
      </c>
      <c r="V211" s="61">
        <v>0.1</v>
      </c>
      <c r="W211" s="61">
        <v>0</v>
      </c>
      <c r="X211" s="61">
        <v>0</v>
      </c>
      <c r="Y211" s="61">
        <v>0</v>
      </c>
      <c r="Z211" s="5"/>
    </row>
    <row r="212" spans="1:26" x14ac:dyDescent="0.2">
      <c r="A212" s="5" t="s">
        <v>15</v>
      </c>
      <c r="B212" s="61">
        <v>415</v>
      </c>
      <c r="C212" s="61">
        <v>4</v>
      </c>
      <c r="D212" s="61">
        <v>10</v>
      </c>
      <c r="E212" s="62" t="s">
        <v>146</v>
      </c>
      <c r="F212" s="62" t="s">
        <v>45</v>
      </c>
      <c r="G212" s="61">
        <v>11.05</v>
      </c>
      <c r="H212" s="61">
        <v>18.899999999999999</v>
      </c>
      <c r="I212" s="61">
        <v>21.97</v>
      </c>
      <c r="J212" s="61">
        <f t="shared" si="0"/>
        <v>11.443900000000001</v>
      </c>
      <c r="K212" s="61">
        <f t="shared" si="1"/>
        <v>19.238049310344827</v>
      </c>
      <c r="L212" s="61">
        <f t="shared" si="4"/>
        <v>79.810421710344826</v>
      </c>
      <c r="M212" s="5"/>
      <c r="N212" s="5" t="s">
        <v>15</v>
      </c>
      <c r="O212" s="61">
        <v>415</v>
      </c>
      <c r="P212" s="61">
        <v>4</v>
      </c>
      <c r="Q212" s="61">
        <v>10</v>
      </c>
      <c r="R212" s="62" t="s">
        <v>146</v>
      </c>
      <c r="S212" s="62" t="s">
        <v>45</v>
      </c>
      <c r="T212" s="61">
        <v>9.5238095240000007</v>
      </c>
      <c r="U212" s="61">
        <v>57.142857142857146</v>
      </c>
      <c r="V212" s="61">
        <v>0.2</v>
      </c>
      <c r="W212" s="61">
        <v>0</v>
      </c>
      <c r="X212" s="61">
        <v>0</v>
      </c>
      <c r="Y212" s="61">
        <v>0</v>
      </c>
      <c r="Z212" s="5"/>
    </row>
    <row r="213" spans="1:26" x14ac:dyDescent="0.2">
      <c r="A213" s="5" t="s">
        <v>15</v>
      </c>
      <c r="B213" s="61">
        <v>416</v>
      </c>
      <c r="C213" s="61">
        <v>4</v>
      </c>
      <c r="D213" s="61">
        <v>14</v>
      </c>
      <c r="E213" s="62" t="s">
        <v>215</v>
      </c>
      <c r="F213" s="62" t="s">
        <v>45</v>
      </c>
      <c r="G213" s="61">
        <v>11.14</v>
      </c>
      <c r="H213" s="61">
        <v>16.350000000000001</v>
      </c>
      <c r="I213" s="61">
        <v>22.01</v>
      </c>
      <c r="J213" s="61">
        <f t="shared" si="0"/>
        <v>11.528700000000001</v>
      </c>
      <c r="K213" s="61">
        <f t="shared" si="1"/>
        <v>16.626502931034484</v>
      </c>
      <c r="L213" s="61">
        <f t="shared" si="4"/>
        <v>68.97623501674876</v>
      </c>
      <c r="M213" s="5"/>
      <c r="N213" s="5" t="s">
        <v>15</v>
      </c>
      <c r="O213" s="61">
        <v>416</v>
      </c>
      <c r="P213" s="61">
        <v>4</v>
      </c>
      <c r="Q213" s="61">
        <v>14</v>
      </c>
      <c r="R213" s="62" t="s">
        <v>215</v>
      </c>
      <c r="S213" s="62" t="s">
        <v>45</v>
      </c>
      <c r="T213" s="61">
        <v>14.28571429</v>
      </c>
      <c r="U213" s="61">
        <v>63.452380952380949</v>
      </c>
      <c r="V213" s="61">
        <v>0.2</v>
      </c>
      <c r="W213" s="61">
        <v>0</v>
      </c>
      <c r="X213" s="61">
        <v>0</v>
      </c>
      <c r="Y213" s="61">
        <v>0.2</v>
      </c>
      <c r="Z213" s="5"/>
    </row>
    <row r="214" spans="1:26" x14ac:dyDescent="0.2">
      <c r="A214" s="5" t="s">
        <v>15</v>
      </c>
      <c r="B214" s="61">
        <v>417</v>
      </c>
      <c r="C214" s="61">
        <v>4</v>
      </c>
      <c r="D214" s="61">
        <v>16</v>
      </c>
      <c r="E214" s="5" t="s">
        <v>109</v>
      </c>
      <c r="F214" s="62" t="s">
        <v>216</v>
      </c>
      <c r="G214" s="61">
        <v>11.18</v>
      </c>
      <c r="H214" s="61">
        <v>17.22</v>
      </c>
      <c r="I214" s="61">
        <v>22.02</v>
      </c>
      <c r="J214" s="61">
        <f t="shared" si="0"/>
        <v>11.567399999999999</v>
      </c>
      <c r="K214" s="61">
        <f t="shared" si="1"/>
        <v>17.503556</v>
      </c>
      <c r="L214" s="61">
        <f t="shared" si="4"/>
        <v>72.614752320000008</v>
      </c>
      <c r="M214" s="5"/>
      <c r="N214" s="5" t="s">
        <v>15</v>
      </c>
      <c r="O214" s="61">
        <v>417</v>
      </c>
      <c r="P214" s="61">
        <v>4</v>
      </c>
      <c r="Q214" s="61">
        <v>16</v>
      </c>
      <c r="R214" s="5" t="s">
        <v>109</v>
      </c>
      <c r="S214" s="62" t="s">
        <v>216</v>
      </c>
      <c r="T214" s="61">
        <v>5</v>
      </c>
      <c r="U214" s="61">
        <v>64.553014553014549</v>
      </c>
      <c r="V214" s="61">
        <v>0</v>
      </c>
      <c r="W214" s="61">
        <v>0.5</v>
      </c>
      <c r="X214" s="61">
        <v>0</v>
      </c>
      <c r="Y214" s="61">
        <v>0</v>
      </c>
      <c r="Z214" s="5"/>
    </row>
    <row r="215" spans="1:26" x14ac:dyDescent="0.2">
      <c r="A215" s="5" t="s">
        <v>15</v>
      </c>
      <c r="B215" s="61">
        <v>418</v>
      </c>
      <c r="C215" s="61">
        <v>4</v>
      </c>
      <c r="D215" s="61">
        <v>6</v>
      </c>
      <c r="E215" s="62" t="s">
        <v>213</v>
      </c>
      <c r="F215" s="62" t="s">
        <v>45</v>
      </c>
      <c r="G215" s="61">
        <v>11.11</v>
      </c>
      <c r="H215" s="61">
        <v>18.32</v>
      </c>
      <c r="I215" s="61">
        <v>22.02</v>
      </c>
      <c r="J215" s="61">
        <f t="shared" si="0"/>
        <v>11.497399999999999</v>
      </c>
      <c r="K215" s="61">
        <f t="shared" si="1"/>
        <v>18.63640956321839</v>
      </c>
      <c r="L215" s="61">
        <f t="shared" si="4"/>
        <v>77.314476245123146</v>
      </c>
      <c r="M215" s="5"/>
      <c r="N215" s="5" t="s">
        <v>15</v>
      </c>
      <c r="O215" s="61">
        <v>418</v>
      </c>
      <c r="P215" s="61">
        <v>4</v>
      </c>
      <c r="Q215" s="61">
        <v>6</v>
      </c>
      <c r="R215" s="62" t="s">
        <v>213</v>
      </c>
      <c r="S215" s="62" t="s">
        <v>45</v>
      </c>
      <c r="T215" s="61">
        <v>8.8888888890000004</v>
      </c>
      <c r="U215" s="61">
        <v>51.713124274099883</v>
      </c>
      <c r="V215" s="61">
        <v>0</v>
      </c>
      <c r="W215" s="61">
        <v>0</v>
      </c>
      <c r="X215" s="61">
        <v>0</v>
      </c>
      <c r="Y215" s="61">
        <v>0</v>
      </c>
      <c r="Z215" s="5"/>
    </row>
    <row r="216" spans="1:26" x14ac:dyDescent="0.2">
      <c r="A216" s="5" t="s">
        <v>15</v>
      </c>
      <c r="B216" s="61">
        <v>419</v>
      </c>
      <c r="C216" s="61">
        <v>4</v>
      </c>
      <c r="D216" s="61">
        <v>3</v>
      </c>
      <c r="E216" s="62" t="s">
        <v>162</v>
      </c>
      <c r="F216" s="62" t="s">
        <v>45</v>
      </c>
      <c r="G216" s="61">
        <v>11.28</v>
      </c>
      <c r="H216" s="61">
        <v>18.98</v>
      </c>
      <c r="I216" s="61">
        <v>22.03</v>
      </c>
      <c r="J216" s="61">
        <f t="shared" si="0"/>
        <v>11.6661</v>
      </c>
      <c r="K216" s="61">
        <f t="shared" si="1"/>
        <v>19.271004850574712</v>
      </c>
      <c r="L216" s="61">
        <f t="shared" si="4"/>
        <v>79.947140122955673</v>
      </c>
      <c r="M216" s="5"/>
      <c r="N216" s="5" t="s">
        <v>15</v>
      </c>
      <c r="O216" s="61">
        <v>419</v>
      </c>
      <c r="P216" s="61">
        <v>4</v>
      </c>
      <c r="Q216" s="61">
        <v>3</v>
      </c>
      <c r="R216" s="62" t="s">
        <v>162</v>
      </c>
      <c r="S216" s="62" t="s">
        <v>45</v>
      </c>
      <c r="T216" s="61">
        <v>0</v>
      </c>
      <c r="U216" s="61">
        <v>64.26545660805445</v>
      </c>
      <c r="V216" s="61">
        <v>0.2</v>
      </c>
      <c r="W216" s="61">
        <v>0</v>
      </c>
      <c r="X216" s="61">
        <v>0</v>
      </c>
      <c r="Y216" s="61">
        <v>0</v>
      </c>
      <c r="Z216" s="5"/>
    </row>
    <row r="217" spans="1:26" x14ac:dyDescent="0.2">
      <c r="A217" s="5" t="s">
        <v>15</v>
      </c>
      <c r="B217" s="61">
        <v>420</v>
      </c>
      <c r="C217" s="61">
        <v>4</v>
      </c>
      <c r="D217" s="61">
        <v>4</v>
      </c>
      <c r="E217" s="62" t="s">
        <v>137</v>
      </c>
      <c r="F217" s="62" t="s">
        <v>45</v>
      </c>
      <c r="G217" s="61">
        <v>11.14</v>
      </c>
      <c r="H217" s="61">
        <v>19.52</v>
      </c>
      <c r="I217" s="61">
        <v>22.01</v>
      </c>
      <c r="J217" s="61">
        <f t="shared" si="0"/>
        <v>11.528700000000001</v>
      </c>
      <c r="K217" s="61">
        <f t="shared" si="1"/>
        <v>19.850112367816092</v>
      </c>
      <c r="L217" s="61">
        <f t="shared" si="4"/>
        <v>82.349609023054185</v>
      </c>
      <c r="M217" s="5"/>
      <c r="N217" s="5" t="s">
        <v>15</v>
      </c>
      <c r="O217" s="61">
        <v>420</v>
      </c>
      <c r="P217" s="61">
        <v>4</v>
      </c>
      <c r="Q217" s="61">
        <v>4</v>
      </c>
      <c r="R217" s="62" t="s">
        <v>137</v>
      </c>
      <c r="S217" s="62" t="s">
        <v>45</v>
      </c>
      <c r="T217" s="61">
        <v>4.7619047620000003</v>
      </c>
      <c r="U217" s="61">
        <v>67.867271695972775</v>
      </c>
      <c r="V217" s="61">
        <v>0.2</v>
      </c>
      <c r="W217" s="61">
        <v>0</v>
      </c>
      <c r="X217" s="61">
        <v>0</v>
      </c>
      <c r="Y217" s="61">
        <v>0</v>
      </c>
      <c r="Z217" s="5"/>
    </row>
    <row r="218" spans="1:26" x14ac:dyDescent="0.2">
      <c r="A218" s="5" t="s">
        <v>193</v>
      </c>
      <c r="B218" s="61">
        <v>101</v>
      </c>
      <c r="C218" s="61">
        <v>1</v>
      </c>
      <c r="D218" s="61">
        <v>1</v>
      </c>
      <c r="E218" s="62" t="s">
        <v>99</v>
      </c>
      <c r="F218" s="63" t="s">
        <v>211</v>
      </c>
      <c r="G218" s="61">
        <v>13.29</v>
      </c>
      <c r="H218" s="61">
        <v>16.079999999999998</v>
      </c>
      <c r="I218" s="61">
        <v>16.72</v>
      </c>
      <c r="J218" s="61">
        <f t="shared" si="0"/>
        <v>14.366399999999999</v>
      </c>
      <c r="K218" s="61">
        <f t="shared" si="1"/>
        <v>15.827451586206895</v>
      </c>
      <c r="L218" s="61">
        <f t="shared" si="4"/>
        <v>65.661313437635457</v>
      </c>
      <c r="M218" s="5"/>
      <c r="N218" s="5" t="s">
        <v>112</v>
      </c>
      <c r="O218" s="61">
        <v>101</v>
      </c>
      <c r="P218" s="61">
        <v>1</v>
      </c>
      <c r="Q218" s="61">
        <v>1</v>
      </c>
      <c r="R218" s="62" t="s">
        <v>99</v>
      </c>
      <c r="S218" s="63" t="s">
        <v>211</v>
      </c>
      <c r="T218" s="61">
        <v>5.8823529409999997</v>
      </c>
      <c r="U218" s="61">
        <v>93.243243243243242</v>
      </c>
      <c r="V218" s="61">
        <v>0</v>
      </c>
      <c r="W218" s="61">
        <v>0</v>
      </c>
      <c r="X218" s="61">
        <v>0</v>
      </c>
      <c r="Y218" s="61">
        <v>0</v>
      </c>
      <c r="Z218" s="5"/>
    </row>
    <row r="219" spans="1:26" x14ac:dyDescent="0.2">
      <c r="A219" s="5" t="s">
        <v>193</v>
      </c>
      <c r="B219" s="61">
        <v>102</v>
      </c>
      <c r="C219" s="61">
        <v>1</v>
      </c>
      <c r="D219" s="61">
        <v>2</v>
      </c>
      <c r="E219" s="62" t="s">
        <v>212</v>
      </c>
      <c r="F219" s="62" t="s">
        <v>45</v>
      </c>
      <c r="G219" s="61">
        <v>14.12</v>
      </c>
      <c r="H219" s="61">
        <v>16.16</v>
      </c>
      <c r="I219" s="61">
        <v>16.829999999999998</v>
      </c>
      <c r="J219" s="61">
        <f t="shared" si="0"/>
        <v>15.1821</v>
      </c>
      <c r="K219" s="61">
        <f t="shared" si="1"/>
        <v>15.754681195402298</v>
      </c>
      <c r="L219" s="61">
        <f t="shared" si="4"/>
        <v>65.359420273497534</v>
      </c>
      <c r="M219" s="5"/>
      <c r="N219" s="5" t="s">
        <v>112</v>
      </c>
      <c r="O219" s="61">
        <v>102</v>
      </c>
      <c r="P219" s="61">
        <v>1</v>
      </c>
      <c r="Q219" s="61">
        <v>2</v>
      </c>
      <c r="R219" s="62" t="s">
        <v>212</v>
      </c>
      <c r="S219" s="62" t="s">
        <v>45</v>
      </c>
      <c r="T219" s="61">
        <v>2.4390243900000002</v>
      </c>
      <c r="U219" s="61">
        <v>97.435897435897431</v>
      </c>
      <c r="V219" s="61">
        <v>0</v>
      </c>
      <c r="W219" s="61">
        <v>0</v>
      </c>
      <c r="X219" s="61">
        <v>0</v>
      </c>
      <c r="Y219" s="61">
        <v>0</v>
      </c>
      <c r="Z219" s="5"/>
    </row>
    <row r="220" spans="1:26" x14ac:dyDescent="0.2">
      <c r="A220" s="5" t="s">
        <v>193</v>
      </c>
      <c r="B220" s="61">
        <v>103</v>
      </c>
      <c r="C220" s="61">
        <v>1</v>
      </c>
      <c r="D220" s="61">
        <v>3</v>
      </c>
      <c r="E220" s="62" t="s">
        <v>162</v>
      </c>
      <c r="F220" s="62" t="s">
        <v>45</v>
      </c>
      <c r="G220" s="61">
        <v>15.26</v>
      </c>
      <c r="H220" s="61">
        <v>17.649999999999999</v>
      </c>
      <c r="I220" s="61">
        <v>16.88</v>
      </c>
      <c r="J220" s="61">
        <f t="shared" si="0"/>
        <v>16.3156</v>
      </c>
      <c r="K220" s="61">
        <f t="shared" si="1"/>
        <v>16.977352413793103</v>
      </c>
      <c r="L220" s="61">
        <f t="shared" si="4"/>
        <v>70.431759156650244</v>
      </c>
      <c r="M220" s="5"/>
      <c r="N220" s="5" t="s">
        <v>112</v>
      </c>
      <c r="O220" s="61">
        <v>103</v>
      </c>
      <c r="P220" s="61">
        <v>1</v>
      </c>
      <c r="Q220" s="61">
        <v>3</v>
      </c>
      <c r="R220" s="62" t="s">
        <v>162</v>
      </c>
      <c r="S220" s="62" t="s">
        <v>45</v>
      </c>
      <c r="T220" s="61">
        <v>4.651162791</v>
      </c>
      <c r="U220" s="61">
        <v>89.858793324775348</v>
      </c>
      <c r="V220" s="61">
        <v>0</v>
      </c>
      <c r="W220" s="61">
        <v>0</v>
      </c>
      <c r="X220" s="61">
        <v>0</v>
      </c>
      <c r="Y220" s="61">
        <v>0</v>
      </c>
      <c r="Z220" s="5"/>
    </row>
    <row r="221" spans="1:26" x14ac:dyDescent="0.2">
      <c r="A221" s="5" t="s">
        <v>193</v>
      </c>
      <c r="B221" s="61">
        <v>104</v>
      </c>
      <c r="C221" s="61">
        <v>1</v>
      </c>
      <c r="D221" s="61">
        <v>4</v>
      </c>
      <c r="E221" s="62" t="s">
        <v>137</v>
      </c>
      <c r="F221" s="62" t="s">
        <v>45</v>
      </c>
      <c r="G221" s="61">
        <v>14.34</v>
      </c>
      <c r="H221" s="61">
        <v>17.02</v>
      </c>
      <c r="I221" s="61">
        <v>16.93</v>
      </c>
      <c r="J221" s="61">
        <f t="shared" si="0"/>
        <v>15.389099999999999</v>
      </c>
      <c r="K221" s="61">
        <f t="shared" si="1"/>
        <v>16.552615149425289</v>
      </c>
      <c r="L221" s="61">
        <f t="shared" si="4"/>
        <v>68.669706277044341</v>
      </c>
      <c r="M221" s="5"/>
      <c r="N221" s="5" t="s">
        <v>112</v>
      </c>
      <c r="O221" s="61">
        <v>104</v>
      </c>
      <c r="P221" s="61">
        <v>1</v>
      </c>
      <c r="Q221" s="61">
        <v>4</v>
      </c>
      <c r="R221" s="62" t="s">
        <v>137</v>
      </c>
      <c r="S221" s="62" t="s">
        <v>45</v>
      </c>
      <c r="T221" s="61">
        <v>5.8823529409999997</v>
      </c>
      <c r="U221" s="61">
        <v>94.871794871794876</v>
      </c>
      <c r="V221" s="61">
        <v>0</v>
      </c>
      <c r="W221" s="61">
        <v>0</v>
      </c>
      <c r="X221" s="61">
        <v>0</v>
      </c>
      <c r="Y221" s="61">
        <v>0</v>
      </c>
      <c r="Z221" s="5"/>
    </row>
    <row r="222" spans="1:26" x14ac:dyDescent="0.2">
      <c r="A222" s="5" t="s">
        <v>193</v>
      </c>
      <c r="B222" s="61">
        <v>105</v>
      </c>
      <c r="C222" s="61">
        <v>1</v>
      </c>
      <c r="D222" s="61">
        <v>5</v>
      </c>
      <c r="E222" s="62" t="s">
        <v>129</v>
      </c>
      <c r="F222" s="62" t="s">
        <v>45</v>
      </c>
      <c r="G222" s="61">
        <v>14.49</v>
      </c>
      <c r="H222" s="61">
        <v>17.89</v>
      </c>
      <c r="I222" s="61">
        <v>17</v>
      </c>
      <c r="J222" s="61">
        <f t="shared" si="0"/>
        <v>15.530000000000001</v>
      </c>
      <c r="K222" s="61">
        <f t="shared" si="1"/>
        <v>17.369750574712643</v>
      </c>
      <c r="L222" s="61">
        <f t="shared" si="4"/>
        <v>72.05965095566502</v>
      </c>
      <c r="M222" s="5"/>
      <c r="N222" s="5" t="s">
        <v>112</v>
      </c>
      <c r="O222" s="61">
        <v>105</v>
      </c>
      <c r="P222" s="61">
        <v>1</v>
      </c>
      <c r="Q222" s="61">
        <v>5</v>
      </c>
      <c r="R222" s="62" t="s">
        <v>129</v>
      </c>
      <c r="S222" s="62" t="s">
        <v>45</v>
      </c>
      <c r="T222" s="61">
        <v>2.4390243900000002</v>
      </c>
      <c r="U222" s="61">
        <v>100</v>
      </c>
      <c r="V222" s="61">
        <v>0</v>
      </c>
      <c r="W222" s="61">
        <v>0</v>
      </c>
      <c r="X222" s="61">
        <v>0</v>
      </c>
      <c r="Y222" s="61">
        <v>0</v>
      </c>
      <c r="Z222" s="5"/>
    </row>
    <row r="223" spans="1:26" x14ac:dyDescent="0.2">
      <c r="A223" s="5" t="s">
        <v>193</v>
      </c>
      <c r="B223" s="61">
        <v>106</v>
      </c>
      <c r="C223" s="61">
        <v>1</v>
      </c>
      <c r="D223" s="61">
        <v>6</v>
      </c>
      <c r="E223" s="62" t="s">
        <v>213</v>
      </c>
      <c r="F223" s="62" t="s">
        <v>45</v>
      </c>
      <c r="G223" s="61">
        <v>14.71</v>
      </c>
      <c r="H223" s="61">
        <v>17.66</v>
      </c>
      <c r="I223" s="61">
        <v>17.079999999999998</v>
      </c>
      <c r="J223" s="61">
        <f t="shared" si="0"/>
        <v>15.739600000000001</v>
      </c>
      <c r="K223" s="61">
        <f t="shared" si="1"/>
        <v>17.103892689655176</v>
      </c>
      <c r="L223" s="61">
        <f t="shared" si="4"/>
        <v>70.9567205296552</v>
      </c>
      <c r="M223" s="5"/>
      <c r="N223" s="5" t="s">
        <v>112</v>
      </c>
      <c r="O223" s="61">
        <v>106</v>
      </c>
      <c r="P223" s="61">
        <v>1</v>
      </c>
      <c r="Q223" s="61">
        <v>6</v>
      </c>
      <c r="R223" s="62" t="s">
        <v>213</v>
      </c>
      <c r="S223" s="62" t="s">
        <v>45</v>
      </c>
      <c r="T223" s="61">
        <v>5.4054054049999998</v>
      </c>
      <c r="U223" s="61">
        <v>87.297297297297291</v>
      </c>
      <c r="V223" s="61">
        <v>0</v>
      </c>
      <c r="W223" s="61">
        <v>0.3</v>
      </c>
      <c r="X223" s="61">
        <v>0</v>
      </c>
      <c r="Y223" s="61">
        <v>0</v>
      </c>
      <c r="Z223" s="5"/>
    </row>
    <row r="224" spans="1:26" x14ac:dyDescent="0.2">
      <c r="A224" s="5" t="s">
        <v>193</v>
      </c>
      <c r="B224" s="61">
        <v>107</v>
      </c>
      <c r="C224" s="61">
        <v>1</v>
      </c>
      <c r="D224" s="61">
        <v>7</v>
      </c>
      <c r="E224" s="62" t="s">
        <v>109</v>
      </c>
      <c r="F224" s="62" t="s">
        <v>45</v>
      </c>
      <c r="G224" s="61">
        <v>14.63</v>
      </c>
      <c r="H224" s="61">
        <v>17.43</v>
      </c>
      <c r="I224" s="61">
        <v>17.510000000000002</v>
      </c>
      <c r="J224" s="61">
        <f t="shared" si="0"/>
        <v>15.6037</v>
      </c>
      <c r="K224" s="61">
        <f t="shared" si="1"/>
        <v>16.908362172413792</v>
      </c>
      <c r="L224" s="61">
        <f t="shared" si="4"/>
        <v>70.145548212413786</v>
      </c>
      <c r="M224" s="5"/>
      <c r="N224" s="5" t="s">
        <v>112</v>
      </c>
      <c r="O224" s="61">
        <v>107</v>
      </c>
      <c r="P224" s="61">
        <v>1</v>
      </c>
      <c r="Q224" s="61">
        <v>7</v>
      </c>
      <c r="R224" s="62" t="s">
        <v>109</v>
      </c>
      <c r="S224" s="62" t="s">
        <v>45</v>
      </c>
      <c r="T224" s="61">
        <v>2.4390243900000002</v>
      </c>
      <c r="U224" s="61">
        <v>97.297297297297291</v>
      </c>
      <c r="V224" s="61">
        <v>0</v>
      </c>
      <c r="W224" s="61">
        <v>0</v>
      </c>
      <c r="X224" s="61">
        <v>0.4</v>
      </c>
      <c r="Y224" s="61">
        <v>0</v>
      </c>
      <c r="Z224" s="5"/>
    </row>
    <row r="225" spans="1:26" x14ac:dyDescent="0.2">
      <c r="A225" s="5" t="s">
        <v>193</v>
      </c>
      <c r="B225" s="61">
        <v>108</v>
      </c>
      <c r="C225" s="61">
        <v>1</v>
      </c>
      <c r="D225" s="61">
        <v>8</v>
      </c>
      <c r="E225" s="62" t="s">
        <v>189</v>
      </c>
      <c r="F225" s="62" t="s">
        <v>45</v>
      </c>
      <c r="G225" s="61">
        <v>14.53</v>
      </c>
      <c r="H225" s="61">
        <v>17.510000000000002</v>
      </c>
      <c r="I225" s="61">
        <v>17.41</v>
      </c>
      <c r="J225" s="61">
        <f t="shared" si="0"/>
        <v>15.5167</v>
      </c>
      <c r="K225" s="61">
        <f t="shared" si="1"/>
        <v>17.003477965517241</v>
      </c>
      <c r="L225" s="61">
        <f t="shared" si="4"/>
        <v>70.540142874088659</v>
      </c>
      <c r="M225" s="5"/>
      <c r="N225" s="5" t="s">
        <v>112</v>
      </c>
      <c r="O225" s="61">
        <v>108</v>
      </c>
      <c r="P225" s="61">
        <v>1</v>
      </c>
      <c r="Q225" s="61">
        <v>8</v>
      </c>
      <c r="R225" s="62" t="s">
        <v>189</v>
      </c>
      <c r="S225" s="62" t="s">
        <v>45</v>
      </c>
      <c r="T225" s="61">
        <v>8.3333333330000006</v>
      </c>
      <c r="U225" s="61">
        <v>100</v>
      </c>
      <c r="V225" s="61">
        <v>0</v>
      </c>
      <c r="W225" s="61">
        <v>0</v>
      </c>
      <c r="X225" s="61">
        <v>0</v>
      </c>
      <c r="Y225" s="61">
        <v>0</v>
      </c>
      <c r="Z225" s="5"/>
    </row>
    <row r="226" spans="1:26" x14ac:dyDescent="0.2">
      <c r="A226" s="5" t="s">
        <v>193</v>
      </c>
      <c r="B226" s="61">
        <v>109</v>
      </c>
      <c r="C226" s="61">
        <v>1</v>
      </c>
      <c r="D226" s="61">
        <v>9</v>
      </c>
      <c r="E226" s="62" t="s">
        <v>131</v>
      </c>
      <c r="F226" s="62" t="s">
        <v>45</v>
      </c>
      <c r="G226" s="61">
        <v>14.6</v>
      </c>
      <c r="H226" s="61">
        <v>17.739999999999998</v>
      </c>
      <c r="I226" s="61">
        <v>17.309999999999999</v>
      </c>
      <c r="J226" s="61">
        <f t="shared" si="0"/>
        <v>15.5997</v>
      </c>
      <c r="K226" s="61">
        <f t="shared" si="1"/>
        <v>17.20990025287356</v>
      </c>
      <c r="L226" s="61">
        <f t="shared" si="4"/>
        <v>71.396500477635456</v>
      </c>
      <c r="M226" s="5"/>
      <c r="N226" s="5" t="s">
        <v>112</v>
      </c>
      <c r="O226" s="61">
        <v>109</v>
      </c>
      <c r="P226" s="61">
        <v>1</v>
      </c>
      <c r="Q226" s="61">
        <v>9</v>
      </c>
      <c r="R226" s="62" t="s">
        <v>131</v>
      </c>
      <c r="S226" s="62" t="s">
        <v>45</v>
      </c>
      <c r="T226" s="61">
        <v>5.1282051280000003</v>
      </c>
      <c r="U226" s="61">
        <v>100</v>
      </c>
      <c r="V226" s="61">
        <v>0</v>
      </c>
      <c r="W226" s="61">
        <v>0</v>
      </c>
      <c r="X226" s="61">
        <v>0.4</v>
      </c>
      <c r="Y226" s="61">
        <v>0</v>
      </c>
      <c r="Z226" s="5"/>
    </row>
    <row r="227" spans="1:26" x14ac:dyDescent="0.2">
      <c r="A227" s="5" t="s">
        <v>193</v>
      </c>
      <c r="B227" s="61">
        <v>110</v>
      </c>
      <c r="C227" s="61">
        <v>1</v>
      </c>
      <c r="D227" s="61">
        <v>10</v>
      </c>
      <c r="E227" s="62" t="s">
        <v>146</v>
      </c>
      <c r="F227" s="62" t="s">
        <v>45</v>
      </c>
      <c r="G227" s="61">
        <v>14.87</v>
      </c>
      <c r="H227" s="61">
        <v>17.3</v>
      </c>
      <c r="I227" s="61">
        <v>17.23</v>
      </c>
      <c r="J227" s="61">
        <f t="shared" si="0"/>
        <v>15.880099999999999</v>
      </c>
      <c r="K227" s="61">
        <f t="shared" si="1"/>
        <v>16.727290459770117</v>
      </c>
      <c r="L227" s="61">
        <f t="shared" si="4"/>
        <v>69.394359278817745</v>
      </c>
      <c r="M227" s="5"/>
      <c r="N227" s="5" t="s">
        <v>112</v>
      </c>
      <c r="O227" s="61">
        <v>110</v>
      </c>
      <c r="P227" s="61">
        <v>1</v>
      </c>
      <c r="Q227" s="61">
        <v>10</v>
      </c>
      <c r="R227" s="62" t="s">
        <v>146</v>
      </c>
      <c r="S227" s="62" t="s">
        <v>45</v>
      </c>
      <c r="T227" s="61">
        <v>2.7027027029999999</v>
      </c>
      <c r="U227" s="61">
        <v>100</v>
      </c>
      <c r="V227" s="61">
        <v>0</v>
      </c>
      <c r="W227" s="61">
        <v>0</v>
      </c>
      <c r="X227" s="61">
        <v>0</v>
      </c>
      <c r="Y227" s="61">
        <v>0</v>
      </c>
      <c r="Z227" s="5"/>
    </row>
    <row r="228" spans="1:26" x14ac:dyDescent="0.2">
      <c r="A228" s="5" t="s">
        <v>193</v>
      </c>
      <c r="B228" s="61">
        <v>111</v>
      </c>
      <c r="C228" s="61">
        <v>1</v>
      </c>
      <c r="D228" s="61">
        <v>11</v>
      </c>
      <c r="E228" s="62" t="s">
        <v>16</v>
      </c>
      <c r="F228" s="62" t="s">
        <v>45</v>
      </c>
      <c r="G228" s="61">
        <v>14.65</v>
      </c>
      <c r="H228" s="61">
        <v>17.71</v>
      </c>
      <c r="I228" s="61">
        <v>17.16</v>
      </c>
      <c r="J228" s="61">
        <f t="shared" si="0"/>
        <v>15.6692</v>
      </c>
      <c r="K228" s="61">
        <f t="shared" si="1"/>
        <v>17.166649057471265</v>
      </c>
      <c r="L228" s="61">
        <f t="shared" si="4"/>
        <v>71.217069804137921</v>
      </c>
      <c r="M228" s="5"/>
      <c r="N228" s="5" t="s">
        <v>112</v>
      </c>
      <c r="O228" s="61">
        <v>111</v>
      </c>
      <c r="P228" s="61">
        <v>1</v>
      </c>
      <c r="Q228" s="61">
        <v>11</v>
      </c>
      <c r="R228" s="62" t="s">
        <v>16</v>
      </c>
      <c r="S228" s="62" t="s">
        <v>45</v>
      </c>
      <c r="T228" s="61">
        <v>7.8947368420000004</v>
      </c>
      <c r="U228" s="61">
        <v>98.717948717948715</v>
      </c>
      <c r="V228" s="61">
        <v>0</v>
      </c>
      <c r="W228" s="61">
        <v>0</v>
      </c>
      <c r="X228" s="61">
        <v>0.5</v>
      </c>
      <c r="Y228" s="61">
        <v>0</v>
      </c>
      <c r="Z228" s="5"/>
    </row>
    <row r="229" spans="1:26" x14ac:dyDescent="0.2">
      <c r="A229" s="5" t="s">
        <v>193</v>
      </c>
      <c r="B229" s="61">
        <v>112</v>
      </c>
      <c r="C229" s="61">
        <v>1</v>
      </c>
      <c r="D229" s="61">
        <v>12</v>
      </c>
      <c r="E229" s="62" t="s">
        <v>214</v>
      </c>
      <c r="F229" s="62" t="s">
        <v>45</v>
      </c>
      <c r="G229" s="61">
        <v>14.61</v>
      </c>
      <c r="H229" s="61">
        <v>17.21</v>
      </c>
      <c r="I229" s="61">
        <v>17.13</v>
      </c>
      <c r="J229" s="61">
        <f t="shared" si="0"/>
        <v>15.633099999999999</v>
      </c>
      <c r="K229" s="61">
        <f t="shared" si="1"/>
        <v>16.689130448275865</v>
      </c>
      <c r="L229" s="61">
        <f t="shared" si="4"/>
        <v>69.236049745418725</v>
      </c>
      <c r="M229" s="5"/>
      <c r="N229" s="5" t="s">
        <v>112</v>
      </c>
      <c r="O229" s="61">
        <v>112</v>
      </c>
      <c r="P229" s="61">
        <v>1</v>
      </c>
      <c r="Q229" s="61">
        <v>12</v>
      </c>
      <c r="R229" s="62" t="s">
        <v>214</v>
      </c>
      <c r="S229" s="62" t="s">
        <v>45</v>
      </c>
      <c r="T229" s="61">
        <v>11.42857143</v>
      </c>
      <c r="U229" s="61">
        <v>100</v>
      </c>
      <c r="V229" s="61">
        <v>0</v>
      </c>
      <c r="W229" s="61">
        <v>0</v>
      </c>
      <c r="X229" s="61">
        <v>0.2</v>
      </c>
      <c r="Y229" s="61">
        <v>0</v>
      </c>
      <c r="Z229" s="5"/>
    </row>
    <row r="230" spans="1:26" x14ac:dyDescent="0.2">
      <c r="A230" s="5" t="s">
        <v>193</v>
      </c>
      <c r="B230" s="61">
        <v>113</v>
      </c>
      <c r="C230" s="61">
        <v>1</v>
      </c>
      <c r="D230" s="61">
        <v>13</v>
      </c>
      <c r="E230" s="62" t="s">
        <v>187</v>
      </c>
      <c r="F230" s="62" t="s">
        <v>45</v>
      </c>
      <c r="G230" s="61">
        <v>16.5</v>
      </c>
      <c r="H230" s="61">
        <v>16.73</v>
      </c>
      <c r="I230" s="61">
        <v>17.55</v>
      </c>
      <c r="J230" s="61">
        <f t="shared" si="0"/>
        <v>17.468499999999999</v>
      </c>
      <c r="K230" s="61">
        <f t="shared" si="1"/>
        <v>15.870712586206896</v>
      </c>
      <c r="L230" s="61">
        <f t="shared" si="4"/>
        <v>65.840784786206896</v>
      </c>
      <c r="M230" s="5"/>
      <c r="N230" s="5" t="s">
        <v>112</v>
      </c>
      <c r="O230" s="61">
        <v>113</v>
      </c>
      <c r="P230" s="61">
        <v>1</v>
      </c>
      <c r="Q230" s="61">
        <v>13</v>
      </c>
      <c r="R230" s="62" t="s">
        <v>187</v>
      </c>
      <c r="S230" s="62" t="s">
        <v>45</v>
      </c>
      <c r="T230" s="61">
        <v>0</v>
      </c>
      <c r="U230" s="61">
        <v>95.454545454545453</v>
      </c>
      <c r="V230" s="61">
        <v>0</v>
      </c>
      <c r="W230" s="61">
        <v>0</v>
      </c>
      <c r="X230" s="61">
        <v>0</v>
      </c>
      <c r="Y230" s="61">
        <v>0</v>
      </c>
      <c r="Z230" s="5"/>
    </row>
    <row r="231" spans="1:26" x14ac:dyDescent="0.2">
      <c r="A231" s="5" t="s">
        <v>193</v>
      </c>
      <c r="B231" s="61">
        <v>114</v>
      </c>
      <c r="C231" s="61">
        <v>1</v>
      </c>
      <c r="D231" s="61">
        <v>14</v>
      </c>
      <c r="E231" s="62" t="s">
        <v>215</v>
      </c>
      <c r="F231" s="62" t="s">
        <v>45</v>
      </c>
      <c r="G231" s="61">
        <v>17.02</v>
      </c>
      <c r="H231" s="61">
        <v>18.03</v>
      </c>
      <c r="I231" s="61">
        <v>17.63</v>
      </c>
      <c r="J231" s="61">
        <f t="shared" si="0"/>
        <v>17.978100000000001</v>
      </c>
      <c r="K231" s="61">
        <f t="shared" si="1"/>
        <v>16.998331689655174</v>
      </c>
      <c r="L231" s="61">
        <f t="shared" si="4"/>
        <v>70.518793181083751</v>
      </c>
      <c r="M231" s="5"/>
      <c r="N231" s="5" t="s">
        <v>112</v>
      </c>
      <c r="O231" s="61">
        <v>114</v>
      </c>
      <c r="P231" s="61">
        <v>1</v>
      </c>
      <c r="Q231" s="61">
        <v>14</v>
      </c>
      <c r="R231" s="62" t="s">
        <v>215</v>
      </c>
      <c r="S231" s="62" t="s">
        <v>45</v>
      </c>
      <c r="T231" s="61">
        <v>5.5555555559999998</v>
      </c>
      <c r="U231" s="61">
        <v>100</v>
      </c>
      <c r="V231" s="61">
        <v>0</v>
      </c>
      <c r="W231" s="61">
        <v>0.2</v>
      </c>
      <c r="X231" s="61">
        <v>0</v>
      </c>
      <c r="Y231" s="61">
        <v>0</v>
      </c>
      <c r="Z231" s="5"/>
    </row>
    <row r="232" spans="1:26" x14ac:dyDescent="0.2">
      <c r="A232" s="5" t="s">
        <v>193</v>
      </c>
      <c r="B232" s="61">
        <v>115</v>
      </c>
      <c r="C232" s="61">
        <v>1</v>
      </c>
      <c r="D232" s="61">
        <v>15</v>
      </c>
      <c r="E232" s="5" t="s">
        <v>109</v>
      </c>
      <c r="F232" s="62" t="s">
        <v>43</v>
      </c>
      <c r="G232" s="61">
        <v>16.04</v>
      </c>
      <c r="H232" s="61">
        <v>17.690000000000001</v>
      </c>
      <c r="I232" s="61">
        <v>17.62</v>
      </c>
      <c r="J232" s="61">
        <f t="shared" si="0"/>
        <v>16.999399999999998</v>
      </c>
      <c r="K232" s="61">
        <f t="shared" si="1"/>
        <v>16.87678866666667</v>
      </c>
      <c r="L232" s="61">
        <f t="shared" si="4"/>
        <v>70.014563268571436</v>
      </c>
      <c r="M232" s="5"/>
      <c r="N232" s="5" t="s">
        <v>112</v>
      </c>
      <c r="O232" s="61">
        <v>115</v>
      </c>
      <c r="P232" s="61">
        <v>1</v>
      </c>
      <c r="Q232" s="61">
        <v>15</v>
      </c>
      <c r="R232" s="5" t="s">
        <v>109</v>
      </c>
      <c r="S232" s="62" t="s">
        <v>43</v>
      </c>
      <c r="T232" s="61">
        <v>0</v>
      </c>
      <c r="U232" s="61">
        <v>100</v>
      </c>
      <c r="V232" s="61">
        <v>0</v>
      </c>
      <c r="W232" s="61">
        <v>0</v>
      </c>
      <c r="X232" s="61">
        <v>0</v>
      </c>
      <c r="Y232" s="61">
        <v>0</v>
      </c>
      <c r="Z232" s="5"/>
    </row>
    <row r="233" spans="1:26" x14ac:dyDescent="0.2">
      <c r="A233" s="5" t="s">
        <v>193</v>
      </c>
      <c r="B233" s="61">
        <v>116</v>
      </c>
      <c r="C233" s="61">
        <v>1</v>
      </c>
      <c r="D233" s="61">
        <v>16</v>
      </c>
      <c r="E233" s="5" t="s">
        <v>109</v>
      </c>
      <c r="F233" s="62" t="s">
        <v>216</v>
      </c>
      <c r="G233" s="61">
        <v>16.23</v>
      </c>
      <c r="H233" s="61">
        <v>19.57</v>
      </c>
      <c r="I233" s="61">
        <v>17.690000000000001</v>
      </c>
      <c r="J233" s="61">
        <f t="shared" si="0"/>
        <v>17.180299999999999</v>
      </c>
      <c r="K233" s="61">
        <f t="shared" si="1"/>
        <v>18.629672747126435</v>
      </c>
      <c r="L233" s="61">
        <f t="shared" si="4"/>
        <v>77.286528082364541</v>
      </c>
      <c r="M233" s="5"/>
      <c r="N233" s="5" t="s">
        <v>112</v>
      </c>
      <c r="O233" s="61">
        <v>116</v>
      </c>
      <c r="P233" s="61">
        <v>1</v>
      </c>
      <c r="Q233" s="61">
        <v>16</v>
      </c>
      <c r="R233" s="5" t="s">
        <v>109</v>
      </c>
      <c r="S233" s="62" t="s">
        <v>216</v>
      </c>
      <c r="T233" s="61">
        <v>9.7560975610000007</v>
      </c>
      <c r="U233" s="61">
        <v>79.166666666666657</v>
      </c>
      <c r="V233" s="61">
        <v>0</v>
      </c>
      <c r="W233" s="61">
        <v>0</v>
      </c>
      <c r="X233" s="61">
        <v>0.6</v>
      </c>
      <c r="Y233" s="61">
        <v>0</v>
      </c>
      <c r="Z233" s="5"/>
    </row>
    <row r="234" spans="1:26" x14ac:dyDescent="0.2">
      <c r="A234" s="5" t="s">
        <v>193</v>
      </c>
      <c r="B234" s="61">
        <v>117</v>
      </c>
      <c r="C234" s="61">
        <v>1</v>
      </c>
      <c r="D234" s="61">
        <v>17</v>
      </c>
      <c r="E234" s="5" t="s">
        <v>99</v>
      </c>
      <c r="F234" s="5"/>
      <c r="G234" s="61">
        <v>16.5</v>
      </c>
      <c r="H234" s="61">
        <v>16.28</v>
      </c>
      <c r="I234" s="61">
        <v>17.71</v>
      </c>
      <c r="J234" s="61">
        <f t="shared" si="0"/>
        <v>17.447700000000001</v>
      </c>
      <c r="K234" s="61">
        <f t="shared" si="1"/>
        <v>15.447717747126438</v>
      </c>
      <c r="L234" s="61">
        <f t="shared" si="4"/>
        <v>64.085960482364541</v>
      </c>
      <c r="M234" s="5"/>
      <c r="N234" s="5" t="s">
        <v>112</v>
      </c>
      <c r="O234" s="61">
        <v>117</v>
      </c>
      <c r="P234" s="61">
        <v>1</v>
      </c>
      <c r="Q234" s="61">
        <v>17</v>
      </c>
      <c r="R234" s="5" t="s">
        <v>99</v>
      </c>
      <c r="S234" s="5"/>
      <c r="T234" s="61">
        <v>2.7027027029999999</v>
      </c>
      <c r="U234" s="61">
        <v>100</v>
      </c>
      <c r="V234" s="61">
        <v>0</v>
      </c>
      <c r="W234" s="61">
        <v>0</v>
      </c>
      <c r="X234" s="61">
        <v>0</v>
      </c>
      <c r="Y234" s="61">
        <v>0</v>
      </c>
      <c r="Z234" s="5"/>
    </row>
    <row r="235" spans="1:26" x14ac:dyDescent="0.2">
      <c r="A235" s="5" t="s">
        <v>193</v>
      </c>
      <c r="B235" s="61">
        <v>118</v>
      </c>
      <c r="C235" s="61">
        <v>1</v>
      </c>
      <c r="D235" s="61">
        <v>18</v>
      </c>
      <c r="E235" s="5" t="s">
        <v>99</v>
      </c>
      <c r="F235" s="5"/>
      <c r="G235" s="61">
        <v>16.66</v>
      </c>
      <c r="H235" s="61">
        <v>16.97</v>
      </c>
      <c r="I235" s="61">
        <v>17.71</v>
      </c>
      <c r="J235" s="61">
        <f t="shared" si="0"/>
        <v>17.607700000000001</v>
      </c>
      <c r="K235" s="61">
        <f t="shared" si="1"/>
        <v>16.071233689655173</v>
      </c>
      <c r="L235" s="61">
        <f t="shared" si="4"/>
        <v>66.672660906798029</v>
      </c>
      <c r="M235" s="5"/>
      <c r="N235" s="5" t="s">
        <v>112</v>
      </c>
      <c r="O235" s="61">
        <v>118</v>
      </c>
      <c r="P235" s="61">
        <v>1</v>
      </c>
      <c r="Q235" s="61">
        <v>18</v>
      </c>
      <c r="R235" s="5" t="s">
        <v>99</v>
      </c>
      <c r="S235" s="5"/>
      <c r="T235" s="61">
        <v>7.3170731709999997</v>
      </c>
      <c r="U235" s="61">
        <v>100</v>
      </c>
      <c r="V235" s="61">
        <v>0</v>
      </c>
      <c r="W235" s="61">
        <v>0</v>
      </c>
      <c r="X235" s="61">
        <v>0</v>
      </c>
      <c r="Y235" s="61">
        <v>0</v>
      </c>
      <c r="Z235" s="5"/>
    </row>
    <row r="236" spans="1:26" x14ac:dyDescent="0.2">
      <c r="A236" s="5" t="s">
        <v>193</v>
      </c>
      <c r="B236" s="61">
        <v>201</v>
      </c>
      <c r="C236" s="61">
        <v>2</v>
      </c>
      <c r="D236" s="61">
        <v>11</v>
      </c>
      <c r="E236" s="62" t="s">
        <v>16</v>
      </c>
      <c r="F236" s="62" t="s">
        <v>45</v>
      </c>
      <c r="G236" s="61">
        <v>14.5</v>
      </c>
      <c r="H236" s="61">
        <v>17.03</v>
      </c>
      <c r="I236" s="61">
        <v>18.03</v>
      </c>
      <c r="J236" s="61">
        <f t="shared" si="0"/>
        <v>15.4061</v>
      </c>
      <c r="K236" s="61">
        <f t="shared" si="1"/>
        <v>16.559012839080463</v>
      </c>
      <c r="L236" s="61">
        <f t="shared" si="4"/>
        <v>68.696247549556659</v>
      </c>
      <c r="M236" s="5"/>
      <c r="N236" s="5" t="s">
        <v>112</v>
      </c>
      <c r="O236" s="61">
        <v>201</v>
      </c>
      <c r="P236" s="61">
        <v>2</v>
      </c>
      <c r="Q236" s="61">
        <v>11</v>
      </c>
      <c r="R236" s="62" t="s">
        <v>16</v>
      </c>
      <c r="S236" s="62" t="s">
        <v>45</v>
      </c>
      <c r="T236" s="61">
        <v>2.0833333330000001</v>
      </c>
      <c r="U236" s="61">
        <v>98.717948717948715</v>
      </c>
      <c r="V236" s="61">
        <v>0</v>
      </c>
      <c r="W236" s="61">
        <v>0</v>
      </c>
      <c r="X236" s="61">
        <v>0</v>
      </c>
      <c r="Y236" s="61">
        <v>0</v>
      </c>
      <c r="Z236" s="5"/>
    </row>
    <row r="237" spans="1:26" x14ac:dyDescent="0.2">
      <c r="A237" s="5" t="s">
        <v>193</v>
      </c>
      <c r="B237" s="61">
        <v>202</v>
      </c>
      <c r="C237" s="61">
        <v>2</v>
      </c>
      <c r="D237" s="61">
        <v>1</v>
      </c>
      <c r="E237" s="62" t="s">
        <v>99</v>
      </c>
      <c r="F237" s="63" t="s">
        <v>211</v>
      </c>
      <c r="G237" s="61">
        <v>14.47</v>
      </c>
      <c r="H237" s="61">
        <v>16.829999999999998</v>
      </c>
      <c r="I237" s="61">
        <v>17.95</v>
      </c>
      <c r="J237" s="61">
        <f t="shared" si="0"/>
        <v>15.386500000000002</v>
      </c>
      <c r="K237" s="61">
        <f t="shared" si="1"/>
        <v>16.368335689655172</v>
      </c>
      <c r="L237" s="61">
        <f t="shared" si="4"/>
        <v>67.905209775369457</v>
      </c>
      <c r="M237" s="5"/>
      <c r="N237" s="5" t="s">
        <v>112</v>
      </c>
      <c r="O237" s="61">
        <v>202</v>
      </c>
      <c r="P237" s="61">
        <v>2</v>
      </c>
      <c r="Q237" s="61">
        <v>1</v>
      </c>
      <c r="R237" s="62" t="s">
        <v>99</v>
      </c>
      <c r="S237" s="63" t="s">
        <v>211</v>
      </c>
      <c r="T237" s="61">
        <v>0</v>
      </c>
      <c r="U237" s="61">
        <v>86.486486486486484</v>
      </c>
      <c r="V237" s="61">
        <v>0</v>
      </c>
      <c r="W237" s="61">
        <v>0</v>
      </c>
      <c r="X237" s="61">
        <v>0.2</v>
      </c>
      <c r="Y237" s="61">
        <v>0</v>
      </c>
      <c r="Z237" s="5"/>
    </row>
    <row r="238" spans="1:26" x14ac:dyDescent="0.2">
      <c r="A238" s="5" t="s">
        <v>193</v>
      </c>
      <c r="B238" s="61">
        <v>203</v>
      </c>
      <c r="C238" s="61">
        <v>2</v>
      </c>
      <c r="D238" s="61">
        <v>6</v>
      </c>
      <c r="E238" s="62" t="s">
        <v>213</v>
      </c>
      <c r="F238" s="62" t="s">
        <v>45</v>
      </c>
      <c r="G238" s="61">
        <v>14.38</v>
      </c>
      <c r="H238" s="61">
        <v>17.170000000000002</v>
      </c>
      <c r="I238" s="61">
        <v>17.87</v>
      </c>
      <c r="J238" s="61">
        <f t="shared" si="0"/>
        <v>15.306900000000001</v>
      </c>
      <c r="K238" s="61">
        <f t="shared" si="1"/>
        <v>16.714718701149426</v>
      </c>
      <c r="L238" s="61">
        <f t="shared" si="4"/>
        <v>69.342204440197051</v>
      </c>
      <c r="M238" s="5"/>
      <c r="N238" s="5" t="s">
        <v>112</v>
      </c>
      <c r="O238" s="61">
        <v>203</v>
      </c>
      <c r="P238" s="61">
        <v>2</v>
      </c>
      <c r="Q238" s="61">
        <v>6</v>
      </c>
      <c r="R238" s="62" t="s">
        <v>213</v>
      </c>
      <c r="S238" s="62" t="s">
        <v>45</v>
      </c>
      <c r="T238" s="61">
        <v>2.0408163269999999</v>
      </c>
      <c r="U238" s="61">
        <v>96.05263157894737</v>
      </c>
      <c r="V238" s="61">
        <v>0</v>
      </c>
      <c r="W238" s="61">
        <v>0</v>
      </c>
      <c r="X238" s="61">
        <v>0</v>
      </c>
      <c r="Y238" s="61">
        <v>0</v>
      </c>
      <c r="Z238" s="5"/>
    </row>
    <row r="239" spans="1:26" x14ac:dyDescent="0.2">
      <c r="A239" s="5" t="s">
        <v>193</v>
      </c>
      <c r="B239" s="61">
        <v>204</v>
      </c>
      <c r="C239" s="61">
        <v>2</v>
      </c>
      <c r="D239" s="61">
        <v>18</v>
      </c>
      <c r="E239" s="5" t="s">
        <v>99</v>
      </c>
      <c r="F239" s="5"/>
      <c r="G239" s="61">
        <v>14.45</v>
      </c>
      <c r="H239" s="61">
        <v>18.22</v>
      </c>
      <c r="I239" s="61">
        <v>17.829999999999998</v>
      </c>
      <c r="J239" s="61">
        <f t="shared" si="0"/>
        <v>15.382099999999999</v>
      </c>
      <c r="K239" s="61">
        <f t="shared" si="1"/>
        <v>17.721128022988506</v>
      </c>
      <c r="L239" s="61">
        <f t="shared" si="4"/>
        <v>73.517365398226588</v>
      </c>
      <c r="M239" s="5"/>
      <c r="N239" s="5" t="s">
        <v>112</v>
      </c>
      <c r="O239" s="61">
        <v>204</v>
      </c>
      <c r="P239" s="61">
        <v>2</v>
      </c>
      <c r="Q239" s="61">
        <v>18</v>
      </c>
      <c r="R239" s="5" t="s">
        <v>99</v>
      </c>
      <c r="S239" s="5"/>
      <c r="T239" s="61">
        <v>0</v>
      </c>
      <c r="U239" s="61">
        <v>97.297297297297291</v>
      </c>
      <c r="V239" s="61">
        <v>0</v>
      </c>
      <c r="W239" s="61">
        <v>0</v>
      </c>
      <c r="X239" s="61">
        <v>0</v>
      </c>
      <c r="Y239" s="61">
        <v>0</v>
      </c>
      <c r="Z239" s="5"/>
    </row>
    <row r="240" spans="1:26" x14ac:dyDescent="0.2">
      <c r="A240" s="5" t="s">
        <v>193</v>
      </c>
      <c r="B240" s="61">
        <v>205</v>
      </c>
      <c r="C240" s="61">
        <v>2</v>
      </c>
      <c r="D240" s="61">
        <v>16</v>
      </c>
      <c r="E240" s="5" t="s">
        <v>109</v>
      </c>
      <c r="F240" s="62" t="s">
        <v>216</v>
      </c>
      <c r="G240" s="61">
        <v>14.3</v>
      </c>
      <c r="H240" s="61">
        <v>18.54</v>
      </c>
      <c r="I240" s="61">
        <v>17.739999999999998</v>
      </c>
      <c r="J240" s="61">
        <f t="shared" si="0"/>
        <v>15.2438</v>
      </c>
      <c r="K240" s="61">
        <f t="shared" si="1"/>
        <v>18.06183848275862</v>
      </c>
      <c r="L240" s="61">
        <f t="shared" si="4"/>
        <v>74.930827077044327</v>
      </c>
      <c r="M240" s="5"/>
      <c r="N240" s="5" t="s">
        <v>112</v>
      </c>
      <c r="O240" s="61">
        <v>205</v>
      </c>
      <c r="P240" s="61">
        <v>2</v>
      </c>
      <c r="Q240" s="61">
        <v>16</v>
      </c>
      <c r="R240" s="5" t="s">
        <v>109</v>
      </c>
      <c r="S240" s="62" t="s">
        <v>216</v>
      </c>
      <c r="T240" s="61">
        <v>0</v>
      </c>
      <c r="U240" s="61">
        <v>75.673940949935812</v>
      </c>
      <c r="V240" s="61">
        <v>0</v>
      </c>
      <c r="W240" s="61">
        <v>0</v>
      </c>
      <c r="X240" s="61">
        <v>0.4</v>
      </c>
      <c r="Y240" s="61">
        <v>0</v>
      </c>
      <c r="Z240" s="5"/>
    </row>
    <row r="241" spans="1:26" x14ac:dyDescent="0.2">
      <c r="A241" s="5" t="s">
        <v>193</v>
      </c>
      <c r="B241" s="61">
        <v>206</v>
      </c>
      <c r="C241" s="61">
        <v>2</v>
      </c>
      <c r="D241" s="61">
        <v>12</v>
      </c>
      <c r="E241" s="62" t="s">
        <v>214</v>
      </c>
      <c r="F241" s="62" t="s">
        <v>45</v>
      </c>
      <c r="G241" s="61">
        <v>14.52</v>
      </c>
      <c r="H241" s="61">
        <v>17.45</v>
      </c>
      <c r="I241" s="61">
        <v>17.71</v>
      </c>
      <c r="J241" s="61">
        <f t="shared" si="0"/>
        <v>15.467699999999999</v>
      </c>
      <c r="K241" s="61">
        <f t="shared" si="1"/>
        <v>16.955041781609197</v>
      </c>
      <c r="L241" s="61">
        <f t="shared" si="4"/>
        <v>70.339201905418719</v>
      </c>
      <c r="M241" s="5"/>
      <c r="N241" s="5" t="s">
        <v>112</v>
      </c>
      <c r="O241" s="61">
        <v>206</v>
      </c>
      <c r="P241" s="61">
        <v>2</v>
      </c>
      <c r="Q241" s="61">
        <v>12</v>
      </c>
      <c r="R241" s="62" t="s">
        <v>214</v>
      </c>
      <c r="S241" s="62" t="s">
        <v>45</v>
      </c>
      <c r="T241" s="61">
        <v>0</v>
      </c>
      <c r="U241" s="61">
        <v>95.945945945945951</v>
      </c>
      <c r="V241" s="61">
        <v>0</v>
      </c>
      <c r="W241" s="61">
        <v>0</v>
      </c>
      <c r="X241" s="61">
        <v>0</v>
      </c>
      <c r="Y241" s="61">
        <v>0</v>
      </c>
      <c r="Z241" s="5"/>
    </row>
    <row r="242" spans="1:26" x14ac:dyDescent="0.2">
      <c r="A242" s="5" t="s">
        <v>193</v>
      </c>
      <c r="B242" s="61">
        <v>207</v>
      </c>
      <c r="C242" s="61">
        <v>2</v>
      </c>
      <c r="D242" s="61">
        <v>7</v>
      </c>
      <c r="E242" s="62" t="s">
        <v>109</v>
      </c>
      <c r="F242" s="62" t="s">
        <v>45</v>
      </c>
      <c r="G242" s="61">
        <v>14.29</v>
      </c>
      <c r="H242" s="61">
        <v>17.29</v>
      </c>
      <c r="I242" s="61">
        <v>18.100000000000001</v>
      </c>
      <c r="J242" s="61">
        <f t="shared" si="0"/>
        <v>15.186999999999999</v>
      </c>
      <c r="K242" s="61">
        <f t="shared" si="1"/>
        <v>16.855365172413794</v>
      </c>
      <c r="L242" s="61">
        <f t="shared" si="4"/>
        <v>69.925686372413807</v>
      </c>
      <c r="M242" s="5"/>
      <c r="N242" s="5" t="s">
        <v>112</v>
      </c>
      <c r="O242" s="61">
        <v>207</v>
      </c>
      <c r="P242" s="61">
        <v>2</v>
      </c>
      <c r="Q242" s="61">
        <v>7</v>
      </c>
      <c r="R242" s="62" t="s">
        <v>109</v>
      </c>
      <c r="S242" s="62" t="s">
        <v>45</v>
      </c>
      <c r="T242" s="61">
        <v>0</v>
      </c>
      <c r="U242" s="61">
        <v>100</v>
      </c>
      <c r="V242" s="61">
        <v>0</v>
      </c>
      <c r="W242" s="61">
        <v>0</v>
      </c>
      <c r="X242" s="61">
        <v>0.8</v>
      </c>
      <c r="Y242" s="61">
        <v>0</v>
      </c>
      <c r="Z242" s="5"/>
    </row>
    <row r="243" spans="1:26" x14ac:dyDescent="0.2">
      <c r="A243" s="5" t="s">
        <v>193</v>
      </c>
      <c r="B243" s="61">
        <v>208</v>
      </c>
      <c r="C243" s="61">
        <v>2</v>
      </c>
      <c r="D243" s="61">
        <v>8</v>
      </c>
      <c r="E243" s="62" t="s">
        <v>189</v>
      </c>
      <c r="F243" s="62" t="s">
        <v>45</v>
      </c>
      <c r="G243" s="61">
        <v>14.37</v>
      </c>
      <c r="H243" s="61">
        <v>17.350000000000001</v>
      </c>
      <c r="I243" s="61">
        <v>18.12</v>
      </c>
      <c r="J243" s="61">
        <f t="shared" si="0"/>
        <v>15.264399999999998</v>
      </c>
      <c r="K243" s="61">
        <f t="shared" si="1"/>
        <v>16.898421379310346</v>
      </c>
      <c r="L243" s="61">
        <f t="shared" si="4"/>
        <v>70.104308122167495</v>
      </c>
      <c r="M243" s="5"/>
      <c r="N243" s="5" t="s">
        <v>112</v>
      </c>
      <c r="O243" s="61">
        <v>208</v>
      </c>
      <c r="P243" s="61">
        <v>2</v>
      </c>
      <c r="Q243" s="61">
        <v>8</v>
      </c>
      <c r="R243" s="62" t="s">
        <v>189</v>
      </c>
      <c r="S243" s="62" t="s">
        <v>45</v>
      </c>
      <c r="T243" s="61">
        <v>2.3809523810000002</v>
      </c>
      <c r="U243" s="61">
        <v>100</v>
      </c>
      <c r="V243" s="61">
        <v>0</v>
      </c>
      <c r="W243" s="61">
        <v>0</v>
      </c>
      <c r="X243" s="61">
        <v>0</v>
      </c>
      <c r="Y243" s="61">
        <v>0</v>
      </c>
      <c r="Z243" s="5"/>
    </row>
    <row r="244" spans="1:26" x14ac:dyDescent="0.2">
      <c r="A244" s="5" t="s">
        <v>193</v>
      </c>
      <c r="B244" s="61">
        <v>209</v>
      </c>
      <c r="C244" s="61">
        <v>2</v>
      </c>
      <c r="D244" s="61">
        <v>17</v>
      </c>
      <c r="E244" s="5" t="s">
        <v>99</v>
      </c>
      <c r="F244" s="5"/>
      <c r="G244" s="61">
        <v>14.37</v>
      </c>
      <c r="H244" s="61">
        <v>17.489999999999998</v>
      </c>
      <c r="I244" s="61">
        <v>18.149999999999999</v>
      </c>
      <c r="J244" s="61">
        <f t="shared" si="0"/>
        <v>15.260499999999999</v>
      </c>
      <c r="K244" s="61">
        <f t="shared" si="1"/>
        <v>17.03556155172414</v>
      </c>
      <c r="L244" s="61">
        <f t="shared" si="4"/>
        <v>70.673243923152725</v>
      </c>
      <c r="M244" s="5"/>
      <c r="N244" s="5" t="s">
        <v>112</v>
      </c>
      <c r="O244" s="61">
        <v>209</v>
      </c>
      <c r="P244" s="61">
        <v>2</v>
      </c>
      <c r="Q244" s="61">
        <v>17</v>
      </c>
      <c r="R244" s="5" t="s">
        <v>99</v>
      </c>
      <c r="S244" s="5"/>
      <c r="T244" s="61">
        <v>0</v>
      </c>
      <c r="U244" s="61">
        <v>100</v>
      </c>
      <c r="V244" s="61">
        <v>0</v>
      </c>
      <c r="W244" s="61">
        <v>0</v>
      </c>
      <c r="X244" s="61">
        <v>0.2</v>
      </c>
      <c r="Y244" s="61">
        <v>0</v>
      </c>
      <c r="Z244" s="5"/>
    </row>
    <row r="245" spans="1:26" x14ac:dyDescent="0.2">
      <c r="A245" s="5" t="s">
        <v>193</v>
      </c>
      <c r="B245" s="61">
        <v>210</v>
      </c>
      <c r="C245" s="61">
        <v>2</v>
      </c>
      <c r="D245" s="61">
        <v>9</v>
      </c>
      <c r="E245" s="62" t="s">
        <v>131</v>
      </c>
      <c r="F245" s="62" t="s">
        <v>45</v>
      </c>
      <c r="G245" s="61">
        <v>14.47</v>
      </c>
      <c r="H245" s="61">
        <v>18.309999999999999</v>
      </c>
      <c r="I245" s="61">
        <v>18.149999999999999</v>
      </c>
      <c r="J245" s="61">
        <f t="shared" si="0"/>
        <v>15.3605</v>
      </c>
      <c r="K245" s="61">
        <f t="shared" si="1"/>
        <v>17.813209712643676</v>
      </c>
      <c r="L245" s="61">
        <f t="shared" si="4"/>
        <v>73.899372865024617</v>
      </c>
      <c r="M245" s="5"/>
      <c r="N245" s="5" t="s">
        <v>112</v>
      </c>
      <c r="O245" s="61">
        <v>210</v>
      </c>
      <c r="P245" s="61">
        <v>2</v>
      </c>
      <c r="Q245" s="61">
        <v>9</v>
      </c>
      <c r="R245" s="62" t="s">
        <v>131</v>
      </c>
      <c r="S245" s="62" t="s">
        <v>45</v>
      </c>
      <c r="T245" s="61">
        <v>2.3255813949999999</v>
      </c>
      <c r="U245" s="61">
        <v>100</v>
      </c>
      <c r="V245" s="61">
        <v>0</v>
      </c>
      <c r="W245" s="61">
        <v>0</v>
      </c>
      <c r="X245" s="61">
        <v>0</v>
      </c>
      <c r="Y245" s="61">
        <v>0</v>
      </c>
      <c r="Z245" s="5"/>
    </row>
    <row r="246" spans="1:26" x14ac:dyDescent="0.2">
      <c r="A246" s="5" t="s">
        <v>193</v>
      </c>
      <c r="B246" s="61">
        <v>211</v>
      </c>
      <c r="C246" s="61">
        <v>2</v>
      </c>
      <c r="D246" s="61">
        <v>15</v>
      </c>
      <c r="E246" s="5" t="s">
        <v>109</v>
      </c>
      <c r="F246" s="62" t="s">
        <v>43</v>
      </c>
      <c r="G246" s="61">
        <v>14.46</v>
      </c>
      <c r="H246" s="61">
        <v>17.329999999999998</v>
      </c>
      <c r="I246" s="61">
        <v>18.18</v>
      </c>
      <c r="J246" s="61">
        <f t="shared" si="0"/>
        <v>15.3466</v>
      </c>
      <c r="K246" s="61">
        <f t="shared" si="1"/>
        <v>16.862568068965516</v>
      </c>
      <c r="L246" s="61">
        <f t="shared" si="4"/>
        <v>69.95556810325121</v>
      </c>
      <c r="M246" s="5"/>
      <c r="N246" s="5" t="s">
        <v>112</v>
      </c>
      <c r="O246" s="61">
        <v>211</v>
      </c>
      <c r="P246" s="61">
        <v>2</v>
      </c>
      <c r="Q246" s="61">
        <v>15</v>
      </c>
      <c r="R246" s="5" t="s">
        <v>109</v>
      </c>
      <c r="S246" s="62" t="s">
        <v>43</v>
      </c>
      <c r="T246" s="61">
        <v>2.3255813949999999</v>
      </c>
      <c r="U246" s="61">
        <v>100</v>
      </c>
      <c r="V246" s="61">
        <v>0</v>
      </c>
      <c r="W246" s="61">
        <v>0</v>
      </c>
      <c r="X246" s="61">
        <v>0</v>
      </c>
      <c r="Y246" s="61">
        <v>0</v>
      </c>
      <c r="Z246" s="5"/>
    </row>
    <row r="247" spans="1:26" x14ac:dyDescent="0.2">
      <c r="A247" s="5" t="s">
        <v>193</v>
      </c>
      <c r="B247" s="61">
        <v>212</v>
      </c>
      <c r="C247" s="61">
        <v>2</v>
      </c>
      <c r="D247" s="61">
        <v>13</v>
      </c>
      <c r="E247" s="62" t="s">
        <v>187</v>
      </c>
      <c r="F247" s="62" t="s">
        <v>45</v>
      </c>
      <c r="G247" s="61">
        <v>15.49</v>
      </c>
      <c r="H247" s="61">
        <v>16.98</v>
      </c>
      <c r="I247" s="61">
        <v>18.16</v>
      </c>
      <c r="J247" s="61">
        <f t="shared" si="0"/>
        <v>16.379200000000001</v>
      </c>
      <c r="K247" s="61">
        <f t="shared" si="1"/>
        <v>16.320473379310346</v>
      </c>
      <c r="L247" s="61">
        <f t="shared" si="4"/>
        <v>67.706649562167485</v>
      </c>
      <c r="M247" s="5"/>
      <c r="N247" s="5" t="s">
        <v>112</v>
      </c>
      <c r="O247" s="61">
        <v>212</v>
      </c>
      <c r="P247" s="61">
        <v>2</v>
      </c>
      <c r="Q247" s="61">
        <v>13</v>
      </c>
      <c r="R247" s="62" t="s">
        <v>187</v>
      </c>
      <c r="S247" s="62" t="s">
        <v>45</v>
      </c>
      <c r="T247" s="61">
        <v>2.7777777779999999</v>
      </c>
      <c r="U247" s="61">
        <v>100</v>
      </c>
      <c r="V247" s="61">
        <v>0</v>
      </c>
      <c r="W247" s="61">
        <v>0</v>
      </c>
      <c r="X247" s="61">
        <v>0</v>
      </c>
      <c r="Y247" s="61">
        <v>0</v>
      </c>
      <c r="Z247" s="5"/>
    </row>
    <row r="248" spans="1:26" x14ac:dyDescent="0.2">
      <c r="A248" s="5" t="s">
        <v>193</v>
      </c>
      <c r="B248" s="61">
        <v>213</v>
      </c>
      <c r="C248" s="61">
        <v>2</v>
      </c>
      <c r="D248" s="61">
        <v>10</v>
      </c>
      <c r="E248" s="62" t="s">
        <v>146</v>
      </c>
      <c r="F248" s="62" t="s">
        <v>45</v>
      </c>
      <c r="G248" s="61">
        <v>13.99</v>
      </c>
      <c r="H248" s="61">
        <v>16.149999999999999</v>
      </c>
      <c r="I248" s="61">
        <v>18.920000000000002</v>
      </c>
      <c r="J248" s="61">
        <f t="shared" si="0"/>
        <v>14.7804</v>
      </c>
      <c r="K248" s="61">
        <f t="shared" si="1"/>
        <v>15.819500459770113</v>
      </c>
      <c r="L248" s="61">
        <f t="shared" si="4"/>
        <v>65.62832762167487</v>
      </c>
      <c r="M248" s="5"/>
      <c r="N248" s="5" t="s">
        <v>112</v>
      </c>
      <c r="O248" s="61">
        <v>213</v>
      </c>
      <c r="P248" s="61">
        <v>2</v>
      </c>
      <c r="Q248" s="61">
        <v>10</v>
      </c>
      <c r="R248" s="62" t="s">
        <v>146</v>
      </c>
      <c r="S248" s="62" t="s">
        <v>45</v>
      </c>
      <c r="T248" s="61">
        <v>2.2727272730000001</v>
      </c>
      <c r="U248" s="61">
        <v>100</v>
      </c>
      <c r="V248" s="61">
        <v>0</v>
      </c>
      <c r="W248" s="61">
        <v>0</v>
      </c>
      <c r="X248" s="61">
        <v>0</v>
      </c>
      <c r="Y248" s="61">
        <v>0</v>
      </c>
      <c r="Z248" s="5"/>
    </row>
    <row r="249" spans="1:26" x14ac:dyDescent="0.2">
      <c r="A249" s="5" t="s">
        <v>193</v>
      </c>
      <c r="B249" s="61">
        <v>214</v>
      </c>
      <c r="C249" s="61">
        <v>2</v>
      </c>
      <c r="D249" s="61">
        <v>2</v>
      </c>
      <c r="E249" s="62" t="s">
        <v>212</v>
      </c>
      <c r="F249" s="62" t="s">
        <v>45</v>
      </c>
      <c r="G249" s="61">
        <v>14.08</v>
      </c>
      <c r="H249" s="61">
        <v>13.82</v>
      </c>
      <c r="I249" s="61">
        <v>18.829999999999998</v>
      </c>
      <c r="J249" s="61">
        <f t="shared" si="0"/>
        <v>14.882100000000001</v>
      </c>
      <c r="K249" s="61">
        <f t="shared" si="1"/>
        <v>13.521027333333333</v>
      </c>
      <c r="L249" s="61">
        <f t="shared" si="4"/>
        <v>56.092947679999995</v>
      </c>
      <c r="M249" s="5"/>
      <c r="N249" s="5" t="s">
        <v>112</v>
      </c>
      <c r="O249" s="61">
        <v>214</v>
      </c>
      <c r="P249" s="61">
        <v>2</v>
      </c>
      <c r="Q249" s="61">
        <v>2</v>
      </c>
      <c r="R249" s="62" t="s">
        <v>212</v>
      </c>
      <c r="S249" s="62" t="s">
        <v>45</v>
      </c>
      <c r="T249" s="61">
        <v>0</v>
      </c>
      <c r="U249" s="61">
        <v>100</v>
      </c>
      <c r="V249" s="61">
        <v>0</v>
      </c>
      <c r="W249" s="61">
        <v>0</v>
      </c>
      <c r="X249" s="61">
        <v>0</v>
      </c>
      <c r="Y249" s="61">
        <v>0</v>
      </c>
      <c r="Z249" s="5"/>
    </row>
    <row r="250" spans="1:26" x14ac:dyDescent="0.2">
      <c r="A250" s="5" t="s">
        <v>193</v>
      </c>
      <c r="B250" s="61">
        <v>215</v>
      </c>
      <c r="C250" s="61">
        <v>2</v>
      </c>
      <c r="D250" s="61">
        <v>3</v>
      </c>
      <c r="E250" s="62" t="s">
        <v>162</v>
      </c>
      <c r="F250" s="62" t="s">
        <v>45</v>
      </c>
      <c r="G250" s="61">
        <v>14.29</v>
      </c>
      <c r="H250" s="61">
        <v>15.92</v>
      </c>
      <c r="I250" s="61">
        <v>18.78</v>
      </c>
      <c r="J250" s="61">
        <f t="shared" si="0"/>
        <v>15.098599999999999</v>
      </c>
      <c r="K250" s="61">
        <f t="shared" si="1"/>
        <v>15.535980321839078</v>
      </c>
      <c r="L250" s="61">
        <f t="shared" si="4"/>
        <v>64.452124078029541</v>
      </c>
      <c r="M250" s="5"/>
      <c r="N250" s="5" t="s">
        <v>112</v>
      </c>
      <c r="O250" s="61">
        <v>215</v>
      </c>
      <c r="P250" s="61">
        <v>2</v>
      </c>
      <c r="Q250" s="61">
        <v>3</v>
      </c>
      <c r="R250" s="62" t="s">
        <v>162</v>
      </c>
      <c r="S250" s="62" t="s">
        <v>45</v>
      </c>
      <c r="T250" s="61">
        <v>0</v>
      </c>
      <c r="U250" s="61">
        <v>100</v>
      </c>
      <c r="V250" s="61">
        <v>0</v>
      </c>
      <c r="W250" s="61">
        <v>0</v>
      </c>
      <c r="X250" s="61">
        <v>0.2</v>
      </c>
      <c r="Y250" s="61">
        <v>0</v>
      </c>
      <c r="Z250" s="5"/>
    </row>
    <row r="251" spans="1:26" x14ac:dyDescent="0.2">
      <c r="A251" s="5" t="s">
        <v>193</v>
      </c>
      <c r="B251" s="61">
        <v>216</v>
      </c>
      <c r="C251" s="61">
        <v>2</v>
      </c>
      <c r="D251" s="61">
        <v>5</v>
      </c>
      <c r="E251" s="62" t="s">
        <v>129</v>
      </c>
      <c r="F251" s="62" t="s">
        <v>45</v>
      </c>
      <c r="G251" s="61">
        <v>14.59</v>
      </c>
      <c r="H251" s="61">
        <v>18.190000000000001</v>
      </c>
      <c r="I251" s="61">
        <v>18.72</v>
      </c>
      <c r="J251" s="61">
        <f t="shared" si="0"/>
        <v>15.4064</v>
      </c>
      <c r="K251" s="61">
        <f t="shared" si="1"/>
        <v>17.686868781609196</v>
      </c>
      <c r="L251" s="61">
        <f t="shared" si="4"/>
        <v>73.375238488275869</v>
      </c>
      <c r="M251" s="5"/>
      <c r="N251" s="5" t="s">
        <v>112</v>
      </c>
      <c r="O251" s="61">
        <v>216</v>
      </c>
      <c r="P251" s="61">
        <v>2</v>
      </c>
      <c r="Q251" s="61">
        <v>5</v>
      </c>
      <c r="R251" s="62" t="s">
        <v>129</v>
      </c>
      <c r="S251" s="62" t="s">
        <v>45</v>
      </c>
      <c r="T251" s="61">
        <v>0</v>
      </c>
      <c r="U251" s="61">
        <v>100</v>
      </c>
      <c r="V251" s="61">
        <v>0</v>
      </c>
      <c r="W251" s="61">
        <v>0</v>
      </c>
      <c r="X251" s="61">
        <v>0.8</v>
      </c>
      <c r="Y251" s="61">
        <v>0</v>
      </c>
      <c r="Z251" s="5"/>
    </row>
    <row r="252" spans="1:26" x14ac:dyDescent="0.2">
      <c r="A252" s="5" t="s">
        <v>193</v>
      </c>
      <c r="B252" s="61">
        <v>217</v>
      </c>
      <c r="C252" s="61">
        <v>2</v>
      </c>
      <c r="D252" s="61">
        <v>4</v>
      </c>
      <c r="E252" s="62" t="s">
        <v>137</v>
      </c>
      <c r="F252" s="62" t="s">
        <v>45</v>
      </c>
      <c r="G252" s="61">
        <v>14.36</v>
      </c>
      <c r="H252" s="61">
        <v>17.2</v>
      </c>
      <c r="I252" s="61">
        <v>18.7</v>
      </c>
      <c r="J252" s="61">
        <f t="shared" si="0"/>
        <v>15.179</v>
      </c>
      <c r="K252" s="61">
        <f t="shared" si="1"/>
        <v>16.769209195402301</v>
      </c>
      <c r="L252" s="61">
        <f t="shared" si="4"/>
        <v>69.568262147783258</v>
      </c>
      <c r="M252" s="5"/>
      <c r="N252" s="5" t="s">
        <v>112</v>
      </c>
      <c r="O252" s="61">
        <v>217</v>
      </c>
      <c r="P252" s="61">
        <v>2</v>
      </c>
      <c r="Q252" s="61">
        <v>4</v>
      </c>
      <c r="R252" s="62" t="s">
        <v>137</v>
      </c>
      <c r="S252" s="62" t="s">
        <v>45</v>
      </c>
      <c r="T252" s="61">
        <v>0</v>
      </c>
      <c r="U252" s="61">
        <v>100</v>
      </c>
      <c r="V252" s="61">
        <v>0</v>
      </c>
      <c r="W252" s="61">
        <v>0</v>
      </c>
      <c r="X252" s="61">
        <v>0</v>
      </c>
      <c r="Y252" s="61">
        <v>0</v>
      </c>
      <c r="Z252" s="5"/>
    </row>
    <row r="253" spans="1:26" x14ac:dyDescent="0.2">
      <c r="A253" s="5" t="s">
        <v>193</v>
      </c>
      <c r="B253" s="61">
        <v>218</v>
      </c>
      <c r="C253" s="61">
        <v>2</v>
      </c>
      <c r="D253" s="61">
        <v>14</v>
      </c>
      <c r="E253" s="62" t="s">
        <v>215</v>
      </c>
      <c r="F253" s="62" t="s">
        <v>45</v>
      </c>
      <c r="G253" s="61">
        <v>14.17</v>
      </c>
      <c r="H253" s="61">
        <v>15.51</v>
      </c>
      <c r="I253" s="61">
        <v>18.66</v>
      </c>
      <c r="J253" s="61">
        <f t="shared" si="0"/>
        <v>14.994199999999999</v>
      </c>
      <c r="K253" s="61">
        <f t="shared" si="1"/>
        <v>15.154482275862069</v>
      </c>
      <c r="L253" s="61">
        <f t="shared" si="4"/>
        <v>62.869452184433491</v>
      </c>
      <c r="M253" s="5"/>
      <c r="N253" s="5" t="s">
        <v>112</v>
      </c>
      <c r="O253" s="61">
        <v>218</v>
      </c>
      <c r="P253" s="61">
        <v>2</v>
      </c>
      <c r="Q253" s="61">
        <v>14</v>
      </c>
      <c r="R253" s="62" t="s">
        <v>215</v>
      </c>
      <c r="S253" s="62" t="s">
        <v>45</v>
      </c>
      <c r="T253" s="61">
        <v>0</v>
      </c>
      <c r="U253" s="61">
        <v>100</v>
      </c>
      <c r="V253" s="61">
        <v>0</v>
      </c>
      <c r="W253" s="61">
        <v>0</v>
      </c>
      <c r="X253" s="61">
        <v>0</v>
      </c>
      <c r="Y253" s="61">
        <v>0</v>
      </c>
      <c r="Z253" s="5"/>
    </row>
    <row r="254" spans="1:26" x14ac:dyDescent="0.2">
      <c r="A254" s="5" t="s">
        <v>193</v>
      </c>
      <c r="B254" s="61">
        <v>301</v>
      </c>
      <c r="C254" s="61">
        <v>3</v>
      </c>
      <c r="D254" s="61">
        <v>18</v>
      </c>
      <c r="E254" s="5" t="s">
        <v>99</v>
      </c>
      <c r="F254" s="5"/>
      <c r="G254" s="61">
        <v>14.1</v>
      </c>
      <c r="H254" s="61">
        <v>13.94</v>
      </c>
      <c r="I254" s="61">
        <v>18.98</v>
      </c>
      <c r="J254" s="61">
        <f t="shared" si="0"/>
        <v>14.8826</v>
      </c>
      <c r="K254" s="61">
        <f t="shared" si="1"/>
        <v>13.638351218390804</v>
      </c>
      <c r="L254" s="61">
        <f t="shared" si="4"/>
        <v>56.579674197438422</v>
      </c>
      <c r="M254" s="5"/>
      <c r="N254" s="5" t="s">
        <v>112</v>
      </c>
      <c r="O254" s="61">
        <v>301</v>
      </c>
      <c r="P254" s="61">
        <v>3</v>
      </c>
      <c r="Q254" s="61">
        <v>18</v>
      </c>
      <c r="R254" s="5" t="s">
        <v>99</v>
      </c>
      <c r="S254" s="5"/>
      <c r="T254" s="61">
        <v>0</v>
      </c>
      <c r="U254" s="61">
        <v>100</v>
      </c>
      <c r="V254" s="61">
        <v>0</v>
      </c>
      <c r="W254" s="61">
        <v>0</v>
      </c>
      <c r="X254" s="61">
        <v>0.9</v>
      </c>
      <c r="Y254" s="61">
        <v>0</v>
      </c>
      <c r="Z254" s="5"/>
    </row>
    <row r="255" spans="1:26" x14ac:dyDescent="0.2">
      <c r="A255" s="5" t="s">
        <v>193</v>
      </c>
      <c r="B255" s="61">
        <v>302</v>
      </c>
      <c r="C255" s="61">
        <v>3</v>
      </c>
      <c r="D255" s="61">
        <v>10</v>
      </c>
      <c r="E255" s="62" t="s">
        <v>146</v>
      </c>
      <c r="F255" s="62" t="s">
        <v>45</v>
      </c>
      <c r="G255" s="61">
        <v>14.03</v>
      </c>
      <c r="H255" s="61">
        <v>14.05</v>
      </c>
      <c r="I255" s="61">
        <v>19.010000000000002</v>
      </c>
      <c r="J255" s="61">
        <f t="shared" si="0"/>
        <v>14.8087</v>
      </c>
      <c r="K255" s="61">
        <f t="shared" si="1"/>
        <v>13.757905344827588</v>
      </c>
      <c r="L255" s="61">
        <f t="shared" si="4"/>
        <v>57.075653030541879</v>
      </c>
      <c r="M255" s="5"/>
      <c r="N255" s="5" t="s">
        <v>112</v>
      </c>
      <c r="O255" s="61">
        <v>302</v>
      </c>
      <c r="P255" s="61">
        <v>3</v>
      </c>
      <c r="Q255" s="61">
        <v>10</v>
      </c>
      <c r="R255" s="62" t="s">
        <v>146</v>
      </c>
      <c r="S255" s="62" t="s">
        <v>45</v>
      </c>
      <c r="T255" s="61">
        <v>0</v>
      </c>
      <c r="U255" s="61">
        <v>100</v>
      </c>
      <c r="V255" s="61">
        <v>0</v>
      </c>
      <c r="W255" s="61">
        <v>0</v>
      </c>
      <c r="X255" s="61">
        <v>0.7</v>
      </c>
      <c r="Y255" s="61">
        <v>0</v>
      </c>
      <c r="Z255" s="5"/>
    </row>
    <row r="256" spans="1:26" x14ac:dyDescent="0.2">
      <c r="A256" s="5" t="s">
        <v>193</v>
      </c>
      <c r="B256" s="61">
        <v>303</v>
      </c>
      <c r="C256" s="61">
        <v>3</v>
      </c>
      <c r="D256" s="61">
        <v>4</v>
      </c>
      <c r="E256" s="62" t="s">
        <v>137</v>
      </c>
      <c r="F256" s="62" t="s">
        <v>45</v>
      </c>
      <c r="G256" s="61">
        <v>14.19</v>
      </c>
      <c r="H256" s="61">
        <v>14.43</v>
      </c>
      <c r="I256" s="61">
        <v>19.05</v>
      </c>
      <c r="J256" s="61">
        <f t="shared" si="0"/>
        <v>14.9635</v>
      </c>
      <c r="K256" s="61">
        <f t="shared" si="1"/>
        <v>14.104329827586207</v>
      </c>
      <c r="L256" s="61">
        <f t="shared" si="4"/>
        <v>58.512819741871922</v>
      </c>
      <c r="M256" s="5"/>
      <c r="N256" s="5" t="s">
        <v>112</v>
      </c>
      <c r="O256" s="61">
        <v>303</v>
      </c>
      <c r="P256" s="61">
        <v>3</v>
      </c>
      <c r="Q256" s="61">
        <v>4</v>
      </c>
      <c r="R256" s="62" t="s">
        <v>137</v>
      </c>
      <c r="S256" s="62" t="s">
        <v>45</v>
      </c>
      <c r="T256" s="61">
        <v>0</v>
      </c>
      <c r="U256" s="61">
        <v>97.297297297297291</v>
      </c>
      <c r="V256" s="61">
        <v>0</v>
      </c>
      <c r="W256" s="61">
        <v>0</v>
      </c>
      <c r="X256" s="61">
        <v>0</v>
      </c>
      <c r="Y256" s="61">
        <v>0</v>
      </c>
      <c r="Z256" s="5"/>
    </row>
    <row r="257" spans="1:26" x14ac:dyDescent="0.2">
      <c r="A257" s="5" t="s">
        <v>193</v>
      </c>
      <c r="B257" s="61">
        <v>304</v>
      </c>
      <c r="C257" s="61">
        <v>3</v>
      </c>
      <c r="D257" s="61">
        <v>12</v>
      </c>
      <c r="E257" s="62" t="s">
        <v>214</v>
      </c>
      <c r="F257" s="62" t="s">
        <v>45</v>
      </c>
      <c r="G257" s="61">
        <v>14.05</v>
      </c>
      <c r="H257" s="61">
        <v>15.98</v>
      </c>
      <c r="I257" s="61">
        <v>19.059999999999999</v>
      </c>
      <c r="J257" s="61">
        <f t="shared" ref="J257:J271" si="5">G257+((25-I257)*0.13)</f>
        <v>14.8222</v>
      </c>
      <c r="K257" s="61">
        <f t="shared" ref="K257:K271" si="6">H257*(100-J257)/(100-13)</f>
        <v>15.645301655172416</v>
      </c>
      <c r="L257" s="61">
        <f t="shared" si="4"/>
        <v>64.905651438029565</v>
      </c>
      <c r="M257" s="5"/>
      <c r="N257" s="5" t="s">
        <v>112</v>
      </c>
      <c r="O257" s="61">
        <v>304</v>
      </c>
      <c r="P257" s="61">
        <v>3</v>
      </c>
      <c r="Q257" s="61">
        <v>12</v>
      </c>
      <c r="R257" s="62" t="s">
        <v>214</v>
      </c>
      <c r="S257" s="62" t="s">
        <v>45</v>
      </c>
      <c r="T257" s="61">
        <v>0</v>
      </c>
      <c r="U257" s="61">
        <v>100</v>
      </c>
      <c r="V257" s="61">
        <v>0</v>
      </c>
      <c r="W257" s="61">
        <v>0</v>
      </c>
      <c r="X257" s="61">
        <v>0</v>
      </c>
      <c r="Y257" s="61">
        <v>0</v>
      </c>
      <c r="Z257" s="5"/>
    </row>
    <row r="258" spans="1:26" x14ac:dyDescent="0.2">
      <c r="A258" s="5" t="s">
        <v>193</v>
      </c>
      <c r="B258" s="61">
        <v>305</v>
      </c>
      <c r="C258" s="61">
        <v>3</v>
      </c>
      <c r="D258" s="61">
        <v>13</v>
      </c>
      <c r="E258" s="62" t="s">
        <v>187</v>
      </c>
      <c r="F258" s="62" t="s">
        <v>45</v>
      </c>
      <c r="G258" s="61">
        <v>13.98</v>
      </c>
      <c r="H258" s="61">
        <v>15.78</v>
      </c>
      <c r="I258" s="61">
        <v>19.13</v>
      </c>
      <c r="J258" s="61">
        <f t="shared" si="5"/>
        <v>14.7431</v>
      </c>
      <c r="K258" s="61">
        <f t="shared" si="6"/>
        <v>15.46383772413793</v>
      </c>
      <c r="L258" s="61">
        <f t="shared" si="4"/>
        <v>64.15283535842363</v>
      </c>
      <c r="M258" s="5"/>
      <c r="N258" s="5" t="s">
        <v>112</v>
      </c>
      <c r="O258" s="61">
        <v>305</v>
      </c>
      <c r="P258" s="61">
        <v>3</v>
      </c>
      <c r="Q258" s="61">
        <v>13</v>
      </c>
      <c r="R258" s="62" t="s">
        <v>187</v>
      </c>
      <c r="S258" s="62" t="s">
        <v>45</v>
      </c>
      <c r="T258" s="61">
        <v>0</v>
      </c>
      <c r="U258" s="61">
        <v>100</v>
      </c>
      <c r="V258" s="61">
        <v>0</v>
      </c>
      <c r="W258" s="61">
        <v>0</v>
      </c>
      <c r="X258" s="61">
        <v>0</v>
      </c>
      <c r="Y258" s="61">
        <v>0</v>
      </c>
      <c r="Z258" s="5"/>
    </row>
    <row r="259" spans="1:26" x14ac:dyDescent="0.2">
      <c r="A259" s="5" t="s">
        <v>193</v>
      </c>
      <c r="B259" s="61">
        <v>306</v>
      </c>
      <c r="C259" s="61">
        <v>3</v>
      </c>
      <c r="D259" s="61">
        <v>5</v>
      </c>
      <c r="E259" s="62" t="s">
        <v>129</v>
      </c>
      <c r="F259" s="62" t="s">
        <v>45</v>
      </c>
      <c r="G259" s="61">
        <v>14.36</v>
      </c>
      <c r="H259" s="61">
        <v>15.49</v>
      </c>
      <c r="I259" s="61">
        <v>19.100000000000001</v>
      </c>
      <c r="J259" s="61">
        <f t="shared" si="5"/>
        <v>15.126999999999999</v>
      </c>
      <c r="K259" s="61">
        <f t="shared" si="6"/>
        <v>15.111296206896553</v>
      </c>
      <c r="L259" s="61">
        <f t="shared" si="4"/>
        <v>62.690291692610842</v>
      </c>
      <c r="M259" s="5"/>
      <c r="N259" s="5" t="s">
        <v>112</v>
      </c>
      <c r="O259" s="61">
        <v>306</v>
      </c>
      <c r="P259" s="61">
        <v>3</v>
      </c>
      <c r="Q259" s="61">
        <v>5</v>
      </c>
      <c r="R259" s="62" t="s">
        <v>129</v>
      </c>
      <c r="S259" s="62" t="s">
        <v>45</v>
      </c>
      <c r="T259" s="61">
        <v>0</v>
      </c>
      <c r="U259" s="61">
        <v>100</v>
      </c>
      <c r="V259" s="61">
        <v>0</v>
      </c>
      <c r="W259" s="61">
        <v>0</v>
      </c>
      <c r="X259" s="61">
        <v>0</v>
      </c>
      <c r="Y259" s="61">
        <v>0</v>
      </c>
      <c r="Z259" s="5"/>
    </row>
    <row r="260" spans="1:26" x14ac:dyDescent="0.2">
      <c r="A260" s="5" t="s">
        <v>193</v>
      </c>
      <c r="B260" s="61">
        <v>307</v>
      </c>
      <c r="C260" s="61">
        <v>3</v>
      </c>
      <c r="D260" s="61">
        <v>15</v>
      </c>
      <c r="E260" s="5" t="s">
        <v>109</v>
      </c>
      <c r="F260" s="62" t="s">
        <v>43</v>
      </c>
      <c r="G260" s="61">
        <v>14.13</v>
      </c>
      <c r="H260" s="61">
        <v>15.93</v>
      </c>
      <c r="I260" s="61">
        <v>19.7</v>
      </c>
      <c r="J260" s="61">
        <f t="shared" si="5"/>
        <v>14.819000000000001</v>
      </c>
      <c r="K260" s="61">
        <f t="shared" si="6"/>
        <v>15.596934827586205</v>
      </c>
      <c r="L260" s="61">
        <f t="shared" si="4"/>
        <v>64.704998199014781</v>
      </c>
      <c r="M260" s="5"/>
      <c r="N260" s="5" t="s">
        <v>112</v>
      </c>
      <c r="O260" s="61">
        <v>307</v>
      </c>
      <c r="P260" s="61">
        <v>3</v>
      </c>
      <c r="Q260" s="61">
        <v>15</v>
      </c>
      <c r="R260" s="5" t="s">
        <v>109</v>
      </c>
      <c r="S260" s="62" t="s">
        <v>43</v>
      </c>
      <c r="T260" s="61">
        <v>2.4390243900000002</v>
      </c>
      <c r="U260" s="61">
        <v>100</v>
      </c>
      <c r="V260" s="61">
        <v>0</v>
      </c>
      <c r="W260" s="61">
        <v>0</v>
      </c>
      <c r="X260" s="61">
        <v>0.4</v>
      </c>
      <c r="Y260" s="61">
        <v>0</v>
      </c>
      <c r="Z260" s="5"/>
    </row>
    <row r="261" spans="1:26" x14ac:dyDescent="0.2">
      <c r="A261" s="5" t="s">
        <v>193</v>
      </c>
      <c r="B261" s="61">
        <v>308</v>
      </c>
      <c r="C261" s="61">
        <v>3</v>
      </c>
      <c r="D261" s="61">
        <v>1</v>
      </c>
      <c r="E261" s="62" t="s">
        <v>99</v>
      </c>
      <c r="F261" s="63" t="s">
        <v>211</v>
      </c>
      <c r="G261" s="61">
        <v>14.35</v>
      </c>
      <c r="H261" s="61">
        <v>14.98</v>
      </c>
      <c r="I261" s="61">
        <v>19.27</v>
      </c>
      <c r="J261" s="61">
        <f t="shared" si="5"/>
        <v>15.094899999999999</v>
      </c>
      <c r="K261" s="61">
        <f t="shared" si="6"/>
        <v>14.619291931034484</v>
      </c>
      <c r="L261" s="61">
        <f t="shared" si="4"/>
        <v>60.649176811034501</v>
      </c>
      <c r="M261" s="5"/>
      <c r="N261" s="5" t="s">
        <v>112</v>
      </c>
      <c r="O261" s="61">
        <v>308</v>
      </c>
      <c r="P261" s="61">
        <v>3</v>
      </c>
      <c r="Q261" s="61">
        <v>1</v>
      </c>
      <c r="R261" s="62" t="s">
        <v>99</v>
      </c>
      <c r="S261" s="63" t="s">
        <v>211</v>
      </c>
      <c r="T261" s="61">
        <v>0</v>
      </c>
      <c r="U261" s="61">
        <v>100</v>
      </c>
      <c r="V261" s="61">
        <v>0</v>
      </c>
      <c r="W261" s="61">
        <v>0</v>
      </c>
      <c r="X261" s="61">
        <v>0.5</v>
      </c>
      <c r="Y261" s="61">
        <v>0</v>
      </c>
      <c r="Z261" s="5"/>
    </row>
    <row r="262" spans="1:26" x14ac:dyDescent="0.2">
      <c r="A262" s="5" t="s">
        <v>193</v>
      </c>
      <c r="B262" s="61">
        <v>309</v>
      </c>
      <c r="C262" s="61">
        <v>3</v>
      </c>
      <c r="D262" s="61">
        <v>7</v>
      </c>
      <c r="E262" s="62" t="s">
        <v>109</v>
      </c>
      <c r="F262" s="62" t="s">
        <v>45</v>
      </c>
      <c r="G262" s="61">
        <v>14.17</v>
      </c>
      <c r="H262" s="61">
        <v>16.97</v>
      </c>
      <c r="I262" s="61">
        <v>19.13</v>
      </c>
      <c r="J262" s="61">
        <f t="shared" si="5"/>
        <v>14.9331</v>
      </c>
      <c r="K262" s="61">
        <f t="shared" si="6"/>
        <v>16.592934402298848</v>
      </c>
      <c r="L262" s="61">
        <f t="shared" si="4"/>
        <v>68.836973577536938</v>
      </c>
      <c r="M262" s="5"/>
      <c r="N262" s="5" t="s">
        <v>112</v>
      </c>
      <c r="O262" s="61">
        <v>309</v>
      </c>
      <c r="P262" s="61">
        <v>3</v>
      </c>
      <c r="Q262" s="61">
        <v>7</v>
      </c>
      <c r="R262" s="62" t="s">
        <v>109</v>
      </c>
      <c r="S262" s="62" t="s">
        <v>45</v>
      </c>
      <c r="T262" s="61">
        <v>0</v>
      </c>
      <c r="U262" s="61">
        <v>100</v>
      </c>
      <c r="V262" s="61">
        <v>0</v>
      </c>
      <c r="W262" s="61">
        <v>0</v>
      </c>
      <c r="X262" s="61">
        <v>0</v>
      </c>
      <c r="Y262" s="61">
        <v>0</v>
      </c>
      <c r="Z262" s="5"/>
    </row>
    <row r="263" spans="1:26" x14ac:dyDescent="0.2">
      <c r="A263" s="5" t="s">
        <v>193</v>
      </c>
      <c r="B263" s="61">
        <v>310</v>
      </c>
      <c r="C263" s="61">
        <v>3</v>
      </c>
      <c r="D263" s="61">
        <v>11</v>
      </c>
      <c r="E263" s="62" t="s">
        <v>16</v>
      </c>
      <c r="F263" s="62" t="s">
        <v>45</v>
      </c>
      <c r="G263" s="61">
        <v>14.56</v>
      </c>
      <c r="H263" s="61">
        <v>17.579999999999998</v>
      </c>
      <c r="I263" s="61">
        <v>19.14</v>
      </c>
      <c r="J263" s="61">
        <f t="shared" si="5"/>
        <v>15.3218</v>
      </c>
      <c r="K263" s="61">
        <f t="shared" si="6"/>
        <v>17.11083627586207</v>
      </c>
      <c r="L263" s="61">
        <f t="shared" si="4"/>
        <v>70.98552649300494</v>
      </c>
      <c r="M263" s="5"/>
      <c r="N263" s="5" t="s">
        <v>112</v>
      </c>
      <c r="O263" s="61">
        <v>310</v>
      </c>
      <c r="P263" s="61">
        <v>3</v>
      </c>
      <c r="Q263" s="61">
        <v>11</v>
      </c>
      <c r="R263" s="62" t="s">
        <v>16</v>
      </c>
      <c r="S263" s="62" t="s">
        <v>45</v>
      </c>
      <c r="T263" s="61">
        <v>6.0606060609999997</v>
      </c>
      <c r="U263" s="61">
        <v>91.338336460287678</v>
      </c>
      <c r="V263" s="61">
        <v>0</v>
      </c>
      <c r="W263" s="61">
        <v>0</v>
      </c>
      <c r="X263" s="61">
        <v>0.3</v>
      </c>
      <c r="Y263" s="61">
        <v>0</v>
      </c>
      <c r="Z263" s="5"/>
    </row>
    <row r="264" spans="1:26" x14ac:dyDescent="0.2">
      <c r="A264" s="5" t="s">
        <v>193</v>
      </c>
      <c r="B264" s="61">
        <v>311</v>
      </c>
      <c r="C264" s="61">
        <v>3</v>
      </c>
      <c r="D264" s="61">
        <v>16</v>
      </c>
      <c r="E264" s="5" t="s">
        <v>109</v>
      </c>
      <c r="F264" s="62" t="s">
        <v>216</v>
      </c>
      <c r="G264" s="61">
        <v>14.25</v>
      </c>
      <c r="H264" s="61">
        <v>17.78</v>
      </c>
      <c r="I264" s="61">
        <v>19.059999999999999</v>
      </c>
      <c r="J264" s="61">
        <f t="shared" si="5"/>
        <v>15.0222</v>
      </c>
      <c r="K264" s="61">
        <f t="shared" si="6"/>
        <v>17.366727402298853</v>
      </c>
      <c r="L264" s="61">
        <f t="shared" si="4"/>
        <v>72.047109108965529</v>
      </c>
      <c r="M264" s="5"/>
      <c r="N264" s="5" t="s">
        <v>112</v>
      </c>
      <c r="O264" s="61">
        <v>311</v>
      </c>
      <c r="P264" s="61">
        <v>3</v>
      </c>
      <c r="Q264" s="61">
        <v>16</v>
      </c>
      <c r="R264" s="5" t="s">
        <v>109</v>
      </c>
      <c r="S264" s="62" t="s">
        <v>216</v>
      </c>
      <c r="T264" s="61">
        <v>6.0606060609999997</v>
      </c>
      <c r="U264" s="61">
        <v>85.526315789473685</v>
      </c>
      <c r="V264" s="61">
        <v>0</v>
      </c>
      <c r="W264" s="61">
        <v>0</v>
      </c>
      <c r="X264" s="61">
        <v>0.6</v>
      </c>
      <c r="Y264" s="61">
        <v>0</v>
      </c>
      <c r="Z264" s="5"/>
    </row>
    <row r="265" spans="1:26" x14ac:dyDescent="0.2">
      <c r="A265" s="5" t="s">
        <v>193</v>
      </c>
      <c r="B265" s="61">
        <v>312</v>
      </c>
      <c r="C265" s="61">
        <v>3</v>
      </c>
      <c r="D265" s="61">
        <v>6</v>
      </c>
      <c r="E265" s="62" t="s">
        <v>213</v>
      </c>
      <c r="F265" s="62" t="s">
        <v>45</v>
      </c>
      <c r="G265" s="61">
        <v>14.67</v>
      </c>
      <c r="H265" s="61">
        <v>16.260000000000002</v>
      </c>
      <c r="I265" s="61">
        <v>19.11</v>
      </c>
      <c r="J265" s="61">
        <f t="shared" si="5"/>
        <v>15.435700000000001</v>
      </c>
      <c r="K265" s="61">
        <f t="shared" si="6"/>
        <v>15.80477606896552</v>
      </c>
      <c r="L265" s="61">
        <f t="shared" si="4"/>
        <v>65.567242434679812</v>
      </c>
      <c r="M265" s="5"/>
      <c r="N265" s="5" t="s">
        <v>112</v>
      </c>
      <c r="O265" s="61">
        <v>312</v>
      </c>
      <c r="P265" s="61">
        <v>3</v>
      </c>
      <c r="Q265" s="61">
        <v>6</v>
      </c>
      <c r="R265" s="62" t="s">
        <v>213</v>
      </c>
      <c r="S265" s="62" t="s">
        <v>45</v>
      </c>
      <c r="T265" s="61">
        <v>0</v>
      </c>
      <c r="U265" s="61">
        <v>100</v>
      </c>
      <c r="V265" s="61">
        <v>0</v>
      </c>
      <c r="W265" s="61">
        <v>0</v>
      </c>
      <c r="X265" s="61">
        <v>0</v>
      </c>
      <c r="Y265" s="61">
        <v>0</v>
      </c>
      <c r="Z265" s="5"/>
    </row>
    <row r="266" spans="1:26" x14ac:dyDescent="0.2">
      <c r="A266" s="5" t="s">
        <v>193</v>
      </c>
      <c r="B266" s="61">
        <v>313</v>
      </c>
      <c r="C266" s="61">
        <v>3</v>
      </c>
      <c r="D266" s="61">
        <v>14</v>
      </c>
      <c r="E266" s="62" t="s">
        <v>215</v>
      </c>
      <c r="F266" s="62" t="s">
        <v>45</v>
      </c>
      <c r="G266" s="61">
        <v>14.05</v>
      </c>
      <c r="H266" s="61">
        <v>16.93</v>
      </c>
      <c r="I266" s="61">
        <v>19.73</v>
      </c>
      <c r="J266" s="61">
        <f t="shared" si="5"/>
        <v>14.735100000000001</v>
      </c>
      <c r="K266" s="61">
        <f t="shared" si="6"/>
        <v>16.592353528735632</v>
      </c>
      <c r="L266" s="61">
        <f t="shared" si="4"/>
        <v>68.834563782068969</v>
      </c>
      <c r="M266" s="5"/>
      <c r="N266" s="5" t="s">
        <v>112</v>
      </c>
      <c r="O266" s="61">
        <v>313</v>
      </c>
      <c r="P266" s="61">
        <v>3</v>
      </c>
      <c r="Q266" s="61">
        <v>14</v>
      </c>
      <c r="R266" s="62" t="s">
        <v>215</v>
      </c>
      <c r="S266" s="62" t="s">
        <v>45</v>
      </c>
      <c r="T266" s="61">
        <v>0</v>
      </c>
      <c r="U266" s="61">
        <v>96.05263157894737</v>
      </c>
      <c r="V266" s="61">
        <v>0</v>
      </c>
      <c r="W266" s="61">
        <v>0</v>
      </c>
      <c r="X266" s="61">
        <v>0</v>
      </c>
      <c r="Y266" s="61">
        <v>0</v>
      </c>
      <c r="Z266" s="5"/>
    </row>
    <row r="267" spans="1:26" x14ac:dyDescent="0.2">
      <c r="A267" s="5" t="s">
        <v>193</v>
      </c>
      <c r="B267" s="61">
        <v>314</v>
      </c>
      <c r="C267" s="61">
        <v>3</v>
      </c>
      <c r="D267" s="61">
        <v>9</v>
      </c>
      <c r="E267" s="62" t="s">
        <v>131</v>
      </c>
      <c r="F267" s="62" t="s">
        <v>45</v>
      </c>
      <c r="G267" s="61">
        <v>13.86</v>
      </c>
      <c r="H267" s="61">
        <v>17.23</v>
      </c>
      <c r="I267" s="61">
        <v>19.78</v>
      </c>
      <c r="J267" s="61">
        <f t="shared" si="5"/>
        <v>14.538599999999999</v>
      </c>
      <c r="K267" s="61">
        <f t="shared" si="6"/>
        <v>16.925286459770113</v>
      </c>
      <c r="L267" s="61">
        <f t="shared" si="4"/>
        <v>70.215759827389149</v>
      </c>
      <c r="M267" s="5"/>
      <c r="N267" s="5" t="s">
        <v>112</v>
      </c>
      <c r="O267" s="61">
        <v>314</v>
      </c>
      <c r="P267" s="61">
        <v>3</v>
      </c>
      <c r="Q267" s="61">
        <v>9</v>
      </c>
      <c r="R267" s="62" t="s">
        <v>131</v>
      </c>
      <c r="S267" s="62" t="s">
        <v>45</v>
      </c>
      <c r="T267" s="61">
        <v>2.7777777779999999</v>
      </c>
      <c r="U267" s="61">
        <v>100</v>
      </c>
      <c r="V267" s="61">
        <v>0</v>
      </c>
      <c r="W267" s="61">
        <v>0</v>
      </c>
      <c r="X267" s="61">
        <v>0</v>
      </c>
      <c r="Y267" s="61">
        <v>0</v>
      </c>
      <c r="Z267" s="5"/>
    </row>
    <row r="268" spans="1:26" x14ac:dyDescent="0.2">
      <c r="A268" s="5" t="s">
        <v>193</v>
      </c>
      <c r="B268" s="61">
        <v>315</v>
      </c>
      <c r="C268" s="61">
        <v>3</v>
      </c>
      <c r="D268" s="61">
        <v>3</v>
      </c>
      <c r="E268" s="62" t="s">
        <v>162</v>
      </c>
      <c r="F268" s="62" t="s">
        <v>45</v>
      </c>
      <c r="G268" s="61">
        <v>14.09</v>
      </c>
      <c r="H268" s="61">
        <v>18.11</v>
      </c>
      <c r="I268" s="61">
        <v>19.8</v>
      </c>
      <c r="J268" s="61">
        <f t="shared" si="5"/>
        <v>14.766</v>
      </c>
      <c r="K268" s="61">
        <f t="shared" si="6"/>
        <v>17.742387816091952</v>
      </c>
      <c r="L268" s="61">
        <f t="shared" si="4"/>
        <v>73.605563168472898</v>
      </c>
      <c r="M268" s="5"/>
      <c r="N268" s="5" t="s">
        <v>112</v>
      </c>
      <c r="O268" s="61">
        <v>315</v>
      </c>
      <c r="P268" s="61">
        <v>3</v>
      </c>
      <c r="Q268" s="61">
        <v>3</v>
      </c>
      <c r="R268" s="62" t="s">
        <v>162</v>
      </c>
      <c r="S268" s="62" t="s">
        <v>45</v>
      </c>
      <c r="T268" s="61">
        <v>2.8571428569999999</v>
      </c>
      <c r="U268" s="61">
        <v>96.15384615384616</v>
      </c>
      <c r="V268" s="61">
        <v>0</v>
      </c>
      <c r="W268" s="61">
        <v>0</v>
      </c>
      <c r="X268" s="61">
        <v>0</v>
      </c>
      <c r="Y268" s="61">
        <v>0</v>
      </c>
      <c r="Z268" s="5"/>
    </row>
    <row r="269" spans="1:26" x14ac:dyDescent="0.2">
      <c r="A269" s="5" t="s">
        <v>193</v>
      </c>
      <c r="B269" s="61">
        <v>316</v>
      </c>
      <c r="C269" s="61">
        <v>3</v>
      </c>
      <c r="D269" s="61">
        <v>2</v>
      </c>
      <c r="E269" s="62" t="s">
        <v>212</v>
      </c>
      <c r="F269" s="62" t="s">
        <v>45</v>
      </c>
      <c r="G269" s="61">
        <v>14.02</v>
      </c>
      <c r="H269" s="61">
        <v>18.850000000000001</v>
      </c>
      <c r="I269" s="61">
        <v>19.8</v>
      </c>
      <c r="J269" s="61">
        <f t="shared" si="5"/>
        <v>14.696</v>
      </c>
      <c r="K269" s="61">
        <f t="shared" si="6"/>
        <v>18.482533333333336</v>
      </c>
      <c r="L269" s="61">
        <f t="shared" si="4"/>
        <v>76.67610971428573</v>
      </c>
      <c r="M269" s="5"/>
      <c r="N269" s="5" t="s">
        <v>112</v>
      </c>
      <c r="O269" s="61">
        <v>316</v>
      </c>
      <c r="P269" s="61">
        <v>3</v>
      </c>
      <c r="Q269" s="61">
        <v>2</v>
      </c>
      <c r="R269" s="62" t="s">
        <v>212</v>
      </c>
      <c r="S269" s="62" t="s">
        <v>45</v>
      </c>
      <c r="T269" s="61">
        <v>5</v>
      </c>
      <c r="U269" s="61">
        <v>97.435897435897431</v>
      </c>
      <c r="V269" s="61">
        <v>0</v>
      </c>
      <c r="W269" s="61">
        <v>0</v>
      </c>
      <c r="X269" s="61">
        <v>0</v>
      </c>
      <c r="Y269" s="61">
        <v>0</v>
      </c>
      <c r="Z269" s="5"/>
    </row>
    <row r="270" spans="1:26" x14ac:dyDescent="0.2">
      <c r="A270" s="5" t="s">
        <v>193</v>
      </c>
      <c r="B270" s="61">
        <v>317</v>
      </c>
      <c r="C270" s="61">
        <v>3</v>
      </c>
      <c r="D270" s="61">
        <v>17</v>
      </c>
      <c r="E270" s="5" t="s">
        <v>99</v>
      </c>
      <c r="F270" s="5"/>
      <c r="G270" s="61">
        <v>14.34</v>
      </c>
      <c r="H270" s="61">
        <v>18.11</v>
      </c>
      <c r="I270" s="61">
        <v>19.82</v>
      </c>
      <c r="J270" s="61">
        <f t="shared" si="5"/>
        <v>15.013400000000001</v>
      </c>
      <c r="K270" s="61">
        <f t="shared" si="6"/>
        <v>17.690888804597698</v>
      </c>
      <c r="L270" s="61">
        <f t="shared" si="4"/>
        <v>73.391915840788172</v>
      </c>
      <c r="M270" s="5"/>
      <c r="N270" s="5" t="s">
        <v>112</v>
      </c>
      <c r="O270" s="61">
        <v>317</v>
      </c>
      <c r="P270" s="61">
        <v>3</v>
      </c>
      <c r="Q270" s="61">
        <v>17</v>
      </c>
      <c r="R270" s="5" t="s">
        <v>99</v>
      </c>
      <c r="S270" s="5"/>
      <c r="T270" s="61">
        <v>5</v>
      </c>
      <c r="U270" s="61">
        <v>100</v>
      </c>
      <c r="V270" s="61">
        <v>0</v>
      </c>
      <c r="W270" s="61">
        <v>0</v>
      </c>
      <c r="X270" s="61">
        <v>0</v>
      </c>
      <c r="Y270" s="61">
        <v>0</v>
      </c>
      <c r="Z270" s="5"/>
    </row>
    <row r="271" spans="1:26" x14ac:dyDescent="0.2">
      <c r="A271" s="5" t="s">
        <v>193</v>
      </c>
      <c r="B271" s="61">
        <v>318</v>
      </c>
      <c r="C271" s="61">
        <v>3</v>
      </c>
      <c r="D271" s="61">
        <v>8</v>
      </c>
      <c r="E271" s="62" t="s">
        <v>189</v>
      </c>
      <c r="F271" s="62" t="s">
        <v>45</v>
      </c>
      <c r="G271" s="61">
        <v>14.25</v>
      </c>
      <c r="H271" s="61">
        <v>17.05</v>
      </c>
      <c r="I271" s="61">
        <v>19.760000000000002</v>
      </c>
      <c r="J271" s="61">
        <f t="shared" si="5"/>
        <v>14.9312</v>
      </c>
      <c r="K271" s="61">
        <f t="shared" si="6"/>
        <v>16.671529195402297</v>
      </c>
      <c r="L271" s="61">
        <f t="shared" si="4"/>
        <v>69.163029690640386</v>
      </c>
      <c r="M271" s="5"/>
      <c r="N271" s="5" t="s">
        <v>112</v>
      </c>
      <c r="O271" s="61">
        <v>318</v>
      </c>
      <c r="P271" s="61">
        <v>3</v>
      </c>
      <c r="Q271" s="61">
        <v>8</v>
      </c>
      <c r="R271" s="62" t="s">
        <v>189</v>
      </c>
      <c r="S271" s="62" t="s">
        <v>45</v>
      </c>
      <c r="T271" s="61">
        <v>5.263157895</v>
      </c>
      <c r="U271" s="61">
        <v>95.833333333333329</v>
      </c>
      <c r="V271" s="61">
        <v>0</v>
      </c>
      <c r="W271" s="61">
        <v>0</v>
      </c>
      <c r="X271" s="61">
        <v>0</v>
      </c>
      <c r="Y271" s="61">
        <v>0</v>
      </c>
      <c r="Z271" s="5"/>
    </row>
    <row r="272" spans="1:26" x14ac:dyDescent="0.2">
      <c r="A272" s="5" t="s">
        <v>193</v>
      </c>
      <c r="B272" s="61">
        <v>319</v>
      </c>
      <c r="C272" s="61">
        <v>3</v>
      </c>
      <c r="D272" s="61">
        <v>16</v>
      </c>
      <c r="E272" s="5" t="s">
        <v>109</v>
      </c>
      <c r="F272" s="62" t="s">
        <v>216</v>
      </c>
      <c r="G272" s="64" t="s">
        <v>18</v>
      </c>
      <c r="H272" s="64" t="s">
        <v>18</v>
      </c>
      <c r="I272" s="64" t="s">
        <v>18</v>
      </c>
      <c r="J272" s="5" t="s">
        <v>18</v>
      </c>
      <c r="K272" s="5" t="s">
        <v>18</v>
      </c>
      <c r="L272" s="5" t="s">
        <v>18</v>
      </c>
      <c r="M272" s="5"/>
      <c r="N272" s="5" t="s">
        <v>112</v>
      </c>
      <c r="O272" s="61">
        <v>319</v>
      </c>
      <c r="P272" s="61">
        <v>3</v>
      </c>
      <c r="Q272" s="61">
        <v>16</v>
      </c>
      <c r="R272" s="5" t="s">
        <v>109</v>
      </c>
      <c r="S272" s="62" t="s">
        <v>216</v>
      </c>
      <c r="T272" s="5"/>
      <c r="U272" s="61">
        <v>93.75</v>
      </c>
      <c r="V272" s="61">
        <v>0</v>
      </c>
      <c r="W272" s="61">
        <v>0</v>
      </c>
      <c r="X272" s="61">
        <v>0</v>
      </c>
      <c r="Y272" s="61">
        <v>0</v>
      </c>
      <c r="Z272" s="5"/>
    </row>
    <row r="273" spans="1:26" x14ac:dyDescent="0.2">
      <c r="A273" s="5" t="s">
        <v>193</v>
      </c>
      <c r="B273" s="61">
        <v>320</v>
      </c>
      <c r="C273" s="61">
        <v>3</v>
      </c>
      <c r="D273" s="61">
        <v>10</v>
      </c>
      <c r="E273" s="62" t="s">
        <v>146</v>
      </c>
      <c r="F273" s="62" t="s">
        <v>45</v>
      </c>
      <c r="G273" s="64" t="s">
        <v>18</v>
      </c>
      <c r="H273" s="64" t="s">
        <v>18</v>
      </c>
      <c r="I273" s="64" t="s">
        <v>18</v>
      </c>
      <c r="J273" s="5" t="s">
        <v>18</v>
      </c>
      <c r="K273" s="5" t="s">
        <v>18</v>
      </c>
      <c r="L273" s="5" t="s">
        <v>18</v>
      </c>
      <c r="M273" s="5"/>
      <c r="N273" s="5" t="s">
        <v>112</v>
      </c>
      <c r="O273" s="61">
        <v>320</v>
      </c>
      <c r="P273" s="61">
        <v>3</v>
      </c>
      <c r="Q273" s="61">
        <v>10</v>
      </c>
      <c r="R273" s="62" t="s">
        <v>146</v>
      </c>
      <c r="S273" s="62" t="s">
        <v>45</v>
      </c>
      <c r="T273" s="5"/>
      <c r="U273" s="61">
        <v>100</v>
      </c>
      <c r="V273" s="61">
        <v>0</v>
      </c>
      <c r="W273" s="61">
        <v>0</v>
      </c>
      <c r="X273" s="61">
        <v>0.3</v>
      </c>
      <c r="Y273" s="61">
        <v>0</v>
      </c>
      <c r="Z273" s="5"/>
    </row>
    <row r="274" spans="1:26" x14ac:dyDescent="0.2">
      <c r="A274" s="5" t="s">
        <v>193</v>
      </c>
      <c r="B274" s="61">
        <v>401</v>
      </c>
      <c r="C274" s="61">
        <v>4</v>
      </c>
      <c r="D274" s="61">
        <v>2</v>
      </c>
      <c r="E274" s="62" t="s">
        <v>212</v>
      </c>
      <c r="F274" s="62" t="s">
        <v>45</v>
      </c>
      <c r="G274" s="61">
        <v>13.7</v>
      </c>
      <c r="H274" s="61">
        <v>16.899999999999999</v>
      </c>
      <c r="I274" s="61">
        <v>19.920000000000002</v>
      </c>
      <c r="J274" s="61">
        <f t="shared" ref="J274:J489" si="7">G274+((25-I274)*0.13)</f>
        <v>14.360399999999998</v>
      </c>
      <c r="K274" s="61">
        <f t="shared" ref="K274:K389" si="8">H274*(100-J274)/(100-13)</f>
        <v>16.635738390804594</v>
      </c>
      <c r="L274" s="61">
        <f t="shared" ref="L274:L291" si="9">K274*43560/35/5/60</f>
        <v>69.014548981280768</v>
      </c>
      <c r="M274" s="5"/>
      <c r="N274" s="5" t="s">
        <v>112</v>
      </c>
      <c r="O274" s="61">
        <v>401</v>
      </c>
      <c r="P274" s="61">
        <v>4</v>
      </c>
      <c r="Q274" s="61">
        <v>2</v>
      </c>
      <c r="R274" s="62" t="s">
        <v>212</v>
      </c>
      <c r="S274" s="62" t="s">
        <v>45</v>
      </c>
      <c r="T274" s="61">
        <v>2.2222222220000001</v>
      </c>
      <c r="U274" s="61">
        <v>100</v>
      </c>
      <c r="V274" s="61">
        <v>0</v>
      </c>
      <c r="W274" s="61">
        <v>0</v>
      </c>
      <c r="X274" s="61">
        <v>0.6</v>
      </c>
      <c r="Y274" s="61">
        <v>0</v>
      </c>
      <c r="Z274" s="5"/>
    </row>
    <row r="275" spans="1:26" x14ac:dyDescent="0.2">
      <c r="A275" s="5" t="s">
        <v>193</v>
      </c>
      <c r="B275" s="61">
        <v>402</v>
      </c>
      <c r="C275" s="61">
        <v>4</v>
      </c>
      <c r="D275" s="61">
        <v>17</v>
      </c>
      <c r="E275" s="5" t="s">
        <v>99</v>
      </c>
      <c r="F275" s="5"/>
      <c r="G275" s="61">
        <v>13.97</v>
      </c>
      <c r="H275" s="61">
        <v>18.309999999999999</v>
      </c>
      <c r="I275" s="61">
        <v>19.8</v>
      </c>
      <c r="J275" s="61">
        <f t="shared" si="7"/>
        <v>14.646000000000001</v>
      </c>
      <c r="K275" s="61">
        <f t="shared" si="8"/>
        <v>17.963583218390802</v>
      </c>
      <c r="L275" s="61">
        <f t="shared" si="9"/>
        <v>74.523208094581278</v>
      </c>
      <c r="M275" s="5"/>
      <c r="N275" s="5" t="s">
        <v>112</v>
      </c>
      <c r="O275" s="61">
        <v>402</v>
      </c>
      <c r="P275" s="61">
        <v>4</v>
      </c>
      <c r="Q275" s="61">
        <v>17</v>
      </c>
      <c r="R275" s="5" t="s">
        <v>99</v>
      </c>
      <c r="S275" s="5"/>
      <c r="T275" s="61">
        <v>0</v>
      </c>
      <c r="U275" s="61">
        <v>100</v>
      </c>
      <c r="V275" s="61">
        <v>0</v>
      </c>
      <c r="W275" s="61">
        <v>0</v>
      </c>
      <c r="X275" s="61">
        <v>0.9</v>
      </c>
      <c r="Y275" s="61">
        <v>0</v>
      </c>
      <c r="Z275" s="5"/>
    </row>
    <row r="276" spans="1:26" x14ac:dyDescent="0.2">
      <c r="A276" s="5" t="s">
        <v>193</v>
      </c>
      <c r="B276" s="61">
        <v>403</v>
      </c>
      <c r="C276" s="61">
        <v>4</v>
      </c>
      <c r="D276" s="61">
        <v>4</v>
      </c>
      <c r="E276" s="62" t="s">
        <v>137</v>
      </c>
      <c r="F276" s="62" t="s">
        <v>45</v>
      </c>
      <c r="G276" s="61">
        <v>13.77</v>
      </c>
      <c r="H276" s="61">
        <v>17.190000000000001</v>
      </c>
      <c r="I276" s="61">
        <v>19.79</v>
      </c>
      <c r="J276" s="61">
        <f t="shared" si="7"/>
        <v>14.4473</v>
      </c>
      <c r="K276" s="61">
        <f t="shared" si="8"/>
        <v>16.904033482758624</v>
      </c>
      <c r="L276" s="61">
        <f t="shared" si="9"/>
        <v>70.127590334187204</v>
      </c>
      <c r="M276" s="5"/>
      <c r="N276" s="5" t="s">
        <v>112</v>
      </c>
      <c r="O276" s="61">
        <v>403</v>
      </c>
      <c r="P276" s="61">
        <v>4</v>
      </c>
      <c r="Q276" s="61">
        <v>4</v>
      </c>
      <c r="R276" s="62" t="s">
        <v>137</v>
      </c>
      <c r="S276" s="62" t="s">
        <v>45</v>
      </c>
      <c r="T276" s="61">
        <v>2.6315789469999999</v>
      </c>
      <c r="U276" s="61">
        <v>100</v>
      </c>
      <c r="V276" s="61">
        <v>0</v>
      </c>
      <c r="W276" s="61">
        <v>0</v>
      </c>
      <c r="X276" s="61">
        <v>0.1</v>
      </c>
      <c r="Y276" s="61">
        <v>0</v>
      </c>
      <c r="Z276" s="5"/>
    </row>
    <row r="277" spans="1:26" x14ac:dyDescent="0.2">
      <c r="A277" s="5" t="s">
        <v>193</v>
      </c>
      <c r="B277" s="61">
        <v>404</v>
      </c>
      <c r="C277" s="61">
        <v>4</v>
      </c>
      <c r="D277" s="61">
        <v>9</v>
      </c>
      <c r="E277" s="62" t="s">
        <v>131</v>
      </c>
      <c r="F277" s="62" t="s">
        <v>45</v>
      </c>
      <c r="G277" s="61">
        <v>13.95</v>
      </c>
      <c r="H277" s="61">
        <v>17.32</v>
      </c>
      <c r="I277" s="61">
        <v>19.72</v>
      </c>
      <c r="J277" s="61">
        <f t="shared" si="7"/>
        <v>14.6364</v>
      </c>
      <c r="K277" s="61">
        <f t="shared" si="8"/>
        <v>16.994224735632184</v>
      </c>
      <c r="L277" s="61">
        <f t="shared" si="9"/>
        <v>70.501755188965518</v>
      </c>
      <c r="M277" s="5"/>
      <c r="N277" s="5" t="s">
        <v>112</v>
      </c>
      <c r="O277" s="61">
        <v>404</v>
      </c>
      <c r="P277" s="61">
        <v>4</v>
      </c>
      <c r="Q277" s="61">
        <v>9</v>
      </c>
      <c r="R277" s="62" t="s">
        <v>131</v>
      </c>
      <c r="S277" s="62" t="s">
        <v>45</v>
      </c>
      <c r="T277" s="61">
        <v>2.5</v>
      </c>
      <c r="U277" s="61">
        <v>100</v>
      </c>
      <c r="V277" s="61">
        <v>0</v>
      </c>
      <c r="W277" s="61">
        <v>0</v>
      </c>
      <c r="X277" s="61">
        <v>0</v>
      </c>
      <c r="Y277" s="61">
        <v>0</v>
      </c>
      <c r="Z277" s="5"/>
    </row>
    <row r="278" spans="1:26" x14ac:dyDescent="0.2">
      <c r="A278" s="5" t="s">
        <v>193</v>
      </c>
      <c r="B278" s="61">
        <v>405</v>
      </c>
      <c r="C278" s="61">
        <v>4</v>
      </c>
      <c r="D278" s="61">
        <v>5</v>
      </c>
      <c r="E278" s="62" t="s">
        <v>129</v>
      </c>
      <c r="F278" s="62" t="s">
        <v>45</v>
      </c>
      <c r="G278" s="61">
        <v>13.77</v>
      </c>
      <c r="H278" s="61">
        <v>17.52</v>
      </c>
      <c r="I278" s="61">
        <v>19.75</v>
      </c>
      <c r="J278" s="61">
        <f t="shared" si="7"/>
        <v>14.452499999999999</v>
      </c>
      <c r="K278" s="61">
        <f t="shared" si="8"/>
        <v>17.227496551724137</v>
      </c>
      <c r="L278" s="61">
        <f t="shared" si="9"/>
        <v>71.469499980295552</v>
      </c>
      <c r="M278" s="5"/>
      <c r="N278" s="5" t="s">
        <v>112</v>
      </c>
      <c r="O278" s="61">
        <v>405</v>
      </c>
      <c r="P278" s="61">
        <v>4</v>
      </c>
      <c r="Q278" s="61">
        <v>5</v>
      </c>
      <c r="R278" s="62" t="s">
        <v>129</v>
      </c>
      <c r="S278" s="62" t="s">
        <v>45</v>
      </c>
      <c r="T278" s="61">
        <v>0</v>
      </c>
      <c r="U278" s="61">
        <v>100</v>
      </c>
      <c r="V278" s="61">
        <v>0</v>
      </c>
      <c r="W278" s="61">
        <v>0</v>
      </c>
      <c r="X278" s="61">
        <v>0</v>
      </c>
      <c r="Y278" s="61">
        <v>0</v>
      </c>
      <c r="Z278" s="5"/>
    </row>
    <row r="279" spans="1:26" x14ac:dyDescent="0.2">
      <c r="A279" s="5" t="s">
        <v>193</v>
      </c>
      <c r="B279" s="61">
        <v>406</v>
      </c>
      <c r="C279" s="61">
        <v>4</v>
      </c>
      <c r="D279" s="61">
        <v>18</v>
      </c>
      <c r="E279" s="5" t="s">
        <v>99</v>
      </c>
      <c r="F279" s="5"/>
      <c r="G279" s="61">
        <v>13.96</v>
      </c>
      <c r="H279" s="61">
        <v>17.059999999999999</v>
      </c>
      <c r="I279" s="61">
        <v>19.75</v>
      </c>
      <c r="J279" s="61">
        <f t="shared" si="7"/>
        <v>14.6425</v>
      </c>
      <c r="K279" s="61">
        <f t="shared" si="8"/>
        <v>16.737918965517242</v>
      </c>
      <c r="L279" s="61">
        <f t="shared" si="9"/>
        <v>69.438452394088671</v>
      </c>
      <c r="M279" s="5"/>
      <c r="N279" s="5" t="s">
        <v>112</v>
      </c>
      <c r="O279" s="61">
        <v>406</v>
      </c>
      <c r="P279" s="61">
        <v>4</v>
      </c>
      <c r="Q279" s="61">
        <v>18</v>
      </c>
      <c r="R279" s="5" t="s">
        <v>99</v>
      </c>
      <c r="S279" s="5"/>
      <c r="T279" s="61">
        <v>0</v>
      </c>
      <c r="U279" s="61">
        <v>100</v>
      </c>
      <c r="V279" s="61">
        <v>0</v>
      </c>
      <c r="W279" s="61">
        <v>0</v>
      </c>
      <c r="X279" s="61">
        <v>0.4</v>
      </c>
      <c r="Y279" s="61">
        <v>0</v>
      </c>
      <c r="Z279" s="5"/>
    </row>
    <row r="280" spans="1:26" x14ac:dyDescent="0.2">
      <c r="A280" s="5" t="s">
        <v>193</v>
      </c>
      <c r="B280" s="61">
        <v>407</v>
      </c>
      <c r="C280" s="61">
        <v>4</v>
      </c>
      <c r="D280" s="61">
        <v>1</v>
      </c>
      <c r="E280" s="62" t="s">
        <v>99</v>
      </c>
      <c r="F280" s="63" t="s">
        <v>211</v>
      </c>
      <c r="G280" s="61">
        <v>14.01</v>
      </c>
      <c r="H280" s="61">
        <v>16.62</v>
      </c>
      <c r="I280" s="61">
        <v>19.989999999999998</v>
      </c>
      <c r="J280" s="61">
        <f t="shared" si="7"/>
        <v>14.661300000000001</v>
      </c>
      <c r="K280" s="61">
        <f t="shared" si="8"/>
        <v>16.302634413793104</v>
      </c>
      <c r="L280" s="61">
        <f t="shared" si="9"/>
        <v>67.632643339507396</v>
      </c>
      <c r="M280" s="5"/>
      <c r="N280" s="5" t="s">
        <v>112</v>
      </c>
      <c r="O280" s="61">
        <v>407</v>
      </c>
      <c r="P280" s="61">
        <v>4</v>
      </c>
      <c r="Q280" s="61">
        <v>1</v>
      </c>
      <c r="R280" s="62" t="s">
        <v>99</v>
      </c>
      <c r="S280" s="63" t="s">
        <v>211</v>
      </c>
      <c r="T280" s="61">
        <v>5.1282051280000003</v>
      </c>
      <c r="U280" s="61">
        <v>95</v>
      </c>
      <c r="V280" s="61">
        <v>0</v>
      </c>
      <c r="W280" s="61">
        <v>0</v>
      </c>
      <c r="X280" s="61">
        <v>0.4</v>
      </c>
      <c r="Y280" s="61">
        <v>0</v>
      </c>
      <c r="Z280" s="5"/>
    </row>
    <row r="281" spans="1:26" x14ac:dyDescent="0.2">
      <c r="A281" s="5" t="s">
        <v>193</v>
      </c>
      <c r="B281" s="61">
        <v>408</v>
      </c>
      <c r="C281" s="61">
        <v>4</v>
      </c>
      <c r="D281" s="61">
        <v>13</v>
      </c>
      <c r="E281" s="62" t="s">
        <v>187</v>
      </c>
      <c r="F281" s="62" t="s">
        <v>45</v>
      </c>
      <c r="G281" s="61">
        <v>13.8</v>
      </c>
      <c r="H281" s="61">
        <v>17.63</v>
      </c>
      <c r="I281" s="61">
        <v>19.98</v>
      </c>
      <c r="J281" s="61">
        <f t="shared" si="7"/>
        <v>14.4526</v>
      </c>
      <c r="K281" s="61">
        <f t="shared" si="8"/>
        <v>17.335639793103446</v>
      </c>
      <c r="L281" s="61">
        <f t="shared" si="9"/>
        <v>71.918139941674866</v>
      </c>
      <c r="M281" s="5"/>
      <c r="N281" s="5" t="s">
        <v>112</v>
      </c>
      <c r="O281" s="61">
        <v>408</v>
      </c>
      <c r="P281" s="61">
        <v>4</v>
      </c>
      <c r="Q281" s="61">
        <v>13</v>
      </c>
      <c r="R281" s="62" t="s">
        <v>187</v>
      </c>
      <c r="S281" s="62" t="s">
        <v>45</v>
      </c>
      <c r="T281" s="61">
        <v>4.7619047620000003</v>
      </c>
      <c r="U281" s="61">
        <v>100</v>
      </c>
      <c r="V281" s="61">
        <v>0</v>
      </c>
      <c r="W281" s="61">
        <v>0</v>
      </c>
      <c r="X281" s="61">
        <v>0.4</v>
      </c>
      <c r="Y281" s="61">
        <v>0</v>
      </c>
      <c r="Z281" s="5"/>
    </row>
    <row r="282" spans="1:26" x14ac:dyDescent="0.2">
      <c r="A282" s="5" t="s">
        <v>193</v>
      </c>
      <c r="B282" s="61">
        <v>409</v>
      </c>
      <c r="C282" s="61">
        <v>4</v>
      </c>
      <c r="D282" s="61">
        <v>15</v>
      </c>
      <c r="E282" s="5" t="s">
        <v>109</v>
      </c>
      <c r="F282" s="62" t="s">
        <v>43</v>
      </c>
      <c r="G282" s="61">
        <v>14.02</v>
      </c>
      <c r="H282" s="61">
        <v>18.25</v>
      </c>
      <c r="I282" s="61">
        <v>20.010000000000002</v>
      </c>
      <c r="J282" s="61">
        <f t="shared" si="7"/>
        <v>14.668699999999999</v>
      </c>
      <c r="K282" s="61">
        <f t="shared" si="8"/>
        <v>17.899956609195403</v>
      </c>
      <c r="L282" s="61">
        <f t="shared" si="9"/>
        <v>74.259248561576356</v>
      </c>
      <c r="M282" s="5"/>
      <c r="N282" s="5" t="s">
        <v>112</v>
      </c>
      <c r="O282" s="61">
        <v>409</v>
      </c>
      <c r="P282" s="61">
        <v>4</v>
      </c>
      <c r="Q282" s="61">
        <v>15</v>
      </c>
      <c r="R282" s="5" t="s">
        <v>109</v>
      </c>
      <c r="S282" s="62" t="s">
        <v>43</v>
      </c>
      <c r="T282" s="61">
        <v>5</v>
      </c>
      <c r="U282" s="61">
        <v>100</v>
      </c>
      <c r="V282" s="61">
        <v>0</v>
      </c>
      <c r="W282" s="61">
        <v>0</v>
      </c>
      <c r="X282" s="61">
        <v>0.3</v>
      </c>
      <c r="Y282" s="61">
        <v>0</v>
      </c>
      <c r="Z282" s="5"/>
    </row>
    <row r="283" spans="1:26" x14ac:dyDescent="0.2">
      <c r="A283" s="5" t="s">
        <v>193</v>
      </c>
      <c r="B283" s="61">
        <v>410</v>
      </c>
      <c r="C283" s="61">
        <v>4</v>
      </c>
      <c r="D283" s="61">
        <v>7</v>
      </c>
      <c r="E283" s="62" t="s">
        <v>109</v>
      </c>
      <c r="F283" s="62" t="s">
        <v>45</v>
      </c>
      <c r="G283" s="61">
        <v>14.17</v>
      </c>
      <c r="H283" s="61">
        <v>18.62</v>
      </c>
      <c r="I283" s="61">
        <v>20</v>
      </c>
      <c r="J283" s="61">
        <f t="shared" si="7"/>
        <v>14.82</v>
      </c>
      <c r="K283" s="61">
        <f t="shared" si="8"/>
        <v>18.230478160919542</v>
      </c>
      <c r="L283" s="61">
        <f t="shared" si="9"/>
        <v>75.630440827586213</v>
      </c>
      <c r="M283" s="5"/>
      <c r="N283" s="5" t="s">
        <v>112</v>
      </c>
      <c r="O283" s="61">
        <v>410</v>
      </c>
      <c r="P283" s="61">
        <v>4</v>
      </c>
      <c r="Q283" s="61">
        <v>7</v>
      </c>
      <c r="R283" s="62" t="s">
        <v>109</v>
      </c>
      <c r="S283" s="62" t="s">
        <v>45</v>
      </c>
      <c r="T283" s="61">
        <v>5.7142857139999998</v>
      </c>
      <c r="U283" s="61">
        <v>94.665718349928881</v>
      </c>
      <c r="V283" s="61">
        <v>0</v>
      </c>
      <c r="W283" s="61">
        <v>0</v>
      </c>
      <c r="X283" s="61">
        <v>0</v>
      </c>
      <c r="Y283" s="61">
        <v>0</v>
      </c>
      <c r="Z283" s="5"/>
    </row>
    <row r="284" spans="1:26" x14ac:dyDescent="0.2">
      <c r="A284" s="5" t="s">
        <v>193</v>
      </c>
      <c r="B284" s="61">
        <v>411</v>
      </c>
      <c r="C284" s="61">
        <v>4</v>
      </c>
      <c r="D284" s="61">
        <v>11</v>
      </c>
      <c r="E284" s="62" t="s">
        <v>16</v>
      </c>
      <c r="F284" s="62" t="s">
        <v>45</v>
      </c>
      <c r="G284" s="61">
        <v>13.9</v>
      </c>
      <c r="H284" s="61">
        <v>17.64</v>
      </c>
      <c r="I284" s="61">
        <v>20</v>
      </c>
      <c r="J284" s="61">
        <f t="shared" si="7"/>
        <v>14.55</v>
      </c>
      <c r="K284" s="61">
        <f t="shared" si="8"/>
        <v>17.325724137931036</v>
      </c>
      <c r="L284" s="61">
        <f t="shared" si="9"/>
        <v>71.877004137931038</v>
      </c>
      <c r="M284" s="5"/>
      <c r="N284" s="5" t="s">
        <v>112</v>
      </c>
      <c r="O284" s="61">
        <v>411</v>
      </c>
      <c r="P284" s="61">
        <v>4</v>
      </c>
      <c r="Q284" s="61">
        <v>11</v>
      </c>
      <c r="R284" s="62" t="s">
        <v>16</v>
      </c>
      <c r="S284" s="62" t="s">
        <v>45</v>
      </c>
      <c r="T284" s="61">
        <v>4.5454545450000001</v>
      </c>
      <c r="U284" s="61">
        <v>100</v>
      </c>
      <c r="V284" s="61">
        <v>0</v>
      </c>
      <c r="W284" s="61">
        <v>0</v>
      </c>
      <c r="X284" s="61">
        <v>0</v>
      </c>
      <c r="Y284" s="61">
        <v>0</v>
      </c>
      <c r="Z284" s="5"/>
    </row>
    <row r="285" spans="1:26" x14ac:dyDescent="0.2">
      <c r="A285" s="5" t="s">
        <v>193</v>
      </c>
      <c r="B285" s="61">
        <v>412</v>
      </c>
      <c r="C285" s="61">
        <v>4</v>
      </c>
      <c r="D285" s="61">
        <v>8</v>
      </c>
      <c r="E285" s="62" t="s">
        <v>189</v>
      </c>
      <c r="F285" s="62" t="s">
        <v>45</v>
      </c>
      <c r="G285" s="61">
        <v>13.88</v>
      </c>
      <c r="H285" s="61">
        <v>16.55</v>
      </c>
      <c r="I285" s="61">
        <v>19.95</v>
      </c>
      <c r="J285" s="61">
        <f t="shared" si="7"/>
        <v>14.5365</v>
      </c>
      <c r="K285" s="61">
        <f t="shared" si="8"/>
        <v>16.257711781609196</v>
      </c>
      <c r="L285" s="61">
        <f t="shared" si="9"/>
        <v>67.446278591133009</v>
      </c>
      <c r="M285" s="5"/>
      <c r="N285" s="5" t="s">
        <v>112</v>
      </c>
      <c r="O285" s="61">
        <v>412</v>
      </c>
      <c r="P285" s="61">
        <v>4</v>
      </c>
      <c r="Q285" s="61">
        <v>8</v>
      </c>
      <c r="R285" s="62" t="s">
        <v>189</v>
      </c>
      <c r="S285" s="62" t="s">
        <v>45</v>
      </c>
      <c r="T285" s="61">
        <v>0</v>
      </c>
      <c r="U285" s="61">
        <v>100</v>
      </c>
      <c r="V285" s="61">
        <v>0</v>
      </c>
      <c r="W285" s="61">
        <v>0</v>
      </c>
      <c r="X285" s="61">
        <v>0</v>
      </c>
      <c r="Y285" s="61">
        <v>0</v>
      </c>
      <c r="Z285" s="5"/>
    </row>
    <row r="286" spans="1:26" x14ac:dyDescent="0.2">
      <c r="A286" s="5" t="s">
        <v>193</v>
      </c>
      <c r="B286" s="61">
        <v>413</v>
      </c>
      <c r="C286" s="61">
        <v>4</v>
      </c>
      <c r="D286" s="61">
        <v>3</v>
      </c>
      <c r="E286" s="62" t="s">
        <v>162</v>
      </c>
      <c r="F286" s="62" t="s">
        <v>45</v>
      </c>
      <c r="G286" s="61">
        <v>13.34</v>
      </c>
      <c r="H286" s="61">
        <v>17.03</v>
      </c>
      <c r="I286" s="61">
        <v>20.059999999999999</v>
      </c>
      <c r="J286" s="61">
        <f t="shared" si="7"/>
        <v>13.982200000000001</v>
      </c>
      <c r="K286" s="61">
        <f t="shared" si="8"/>
        <v>16.837737172413792</v>
      </c>
      <c r="L286" s="61">
        <f t="shared" si="9"/>
        <v>69.852555355270937</v>
      </c>
      <c r="M286" s="5"/>
      <c r="N286" s="5" t="s">
        <v>112</v>
      </c>
      <c r="O286" s="61">
        <v>413</v>
      </c>
      <c r="P286" s="61">
        <v>4</v>
      </c>
      <c r="Q286" s="61">
        <v>3</v>
      </c>
      <c r="R286" s="62" t="s">
        <v>162</v>
      </c>
      <c r="S286" s="62" t="s">
        <v>45</v>
      </c>
      <c r="T286" s="61">
        <v>0</v>
      </c>
      <c r="U286" s="61">
        <v>100</v>
      </c>
      <c r="V286" s="61">
        <v>0</v>
      </c>
      <c r="W286" s="61">
        <v>0</v>
      </c>
      <c r="X286" s="61">
        <v>0</v>
      </c>
      <c r="Y286" s="61">
        <v>0</v>
      </c>
      <c r="Z286" s="5"/>
    </row>
    <row r="287" spans="1:26" x14ac:dyDescent="0.2">
      <c r="A287" s="5" t="s">
        <v>193</v>
      </c>
      <c r="B287" s="61">
        <v>414</v>
      </c>
      <c r="C287" s="61">
        <v>4</v>
      </c>
      <c r="D287" s="61">
        <v>12</v>
      </c>
      <c r="E287" s="62" t="s">
        <v>214</v>
      </c>
      <c r="F287" s="62" t="s">
        <v>45</v>
      </c>
      <c r="G287" s="61">
        <v>13.52</v>
      </c>
      <c r="H287" s="61">
        <v>16.829999999999998</v>
      </c>
      <c r="I287" s="61">
        <v>20</v>
      </c>
      <c r="J287" s="61">
        <f t="shared" si="7"/>
        <v>14.17</v>
      </c>
      <c r="K287" s="61">
        <f t="shared" si="8"/>
        <v>16.603665517241378</v>
      </c>
      <c r="L287" s="61">
        <f t="shared" si="9"/>
        <v>68.881492374384223</v>
      </c>
      <c r="M287" s="5"/>
      <c r="N287" s="5" t="s">
        <v>112</v>
      </c>
      <c r="O287" s="61">
        <v>414</v>
      </c>
      <c r="P287" s="61">
        <v>4</v>
      </c>
      <c r="Q287" s="61">
        <v>12</v>
      </c>
      <c r="R287" s="62" t="s">
        <v>214</v>
      </c>
      <c r="S287" s="62" t="s">
        <v>45</v>
      </c>
      <c r="T287" s="61">
        <v>2.7777777779999999</v>
      </c>
      <c r="U287" s="61">
        <v>100</v>
      </c>
      <c r="V287" s="61">
        <v>0</v>
      </c>
      <c r="W287" s="61">
        <v>0</v>
      </c>
      <c r="X287" s="61">
        <v>0.3</v>
      </c>
      <c r="Y287" s="61">
        <v>0</v>
      </c>
      <c r="Z287" s="5"/>
    </row>
    <row r="288" spans="1:26" x14ac:dyDescent="0.2">
      <c r="A288" s="5" t="s">
        <v>193</v>
      </c>
      <c r="B288" s="61">
        <v>415</v>
      </c>
      <c r="C288" s="61">
        <v>4</v>
      </c>
      <c r="D288" s="61">
        <v>10</v>
      </c>
      <c r="E288" s="62" t="s">
        <v>146</v>
      </c>
      <c r="F288" s="62" t="s">
        <v>45</v>
      </c>
      <c r="G288" s="61">
        <v>13.49</v>
      </c>
      <c r="H288" s="61">
        <v>16.420000000000002</v>
      </c>
      <c r="I288" s="61">
        <v>19.93</v>
      </c>
      <c r="J288" s="61">
        <f t="shared" si="7"/>
        <v>14.149100000000001</v>
      </c>
      <c r="K288" s="61">
        <f t="shared" si="8"/>
        <v>16.203123885057472</v>
      </c>
      <c r="L288" s="61">
        <f t="shared" si="9"/>
        <v>67.21981680315271</v>
      </c>
      <c r="M288" s="5"/>
      <c r="N288" s="5" t="s">
        <v>112</v>
      </c>
      <c r="O288" s="61">
        <v>415</v>
      </c>
      <c r="P288" s="61">
        <v>4</v>
      </c>
      <c r="Q288" s="61">
        <v>10</v>
      </c>
      <c r="R288" s="62" t="s">
        <v>146</v>
      </c>
      <c r="S288" s="62" t="s">
        <v>45</v>
      </c>
      <c r="T288" s="61">
        <v>2.6315789469999999</v>
      </c>
      <c r="U288" s="61">
        <v>92.96536796536796</v>
      </c>
      <c r="V288" s="61">
        <v>0</v>
      </c>
      <c r="W288" s="61">
        <v>0</v>
      </c>
      <c r="X288" s="61">
        <v>1</v>
      </c>
      <c r="Y288" s="61">
        <v>0</v>
      </c>
      <c r="Z288" s="5"/>
    </row>
    <row r="289" spans="1:26" x14ac:dyDescent="0.2">
      <c r="A289" s="5" t="s">
        <v>193</v>
      </c>
      <c r="B289" s="61">
        <v>416</v>
      </c>
      <c r="C289" s="61">
        <v>4</v>
      </c>
      <c r="D289" s="61">
        <v>14</v>
      </c>
      <c r="E289" s="62" t="s">
        <v>215</v>
      </c>
      <c r="F289" s="62" t="s">
        <v>45</v>
      </c>
      <c r="G289" s="61">
        <v>13.87</v>
      </c>
      <c r="H289" s="61">
        <v>17.55</v>
      </c>
      <c r="I289" s="61">
        <v>19.899999999999999</v>
      </c>
      <c r="J289" s="61">
        <f t="shared" si="7"/>
        <v>14.532999999999999</v>
      </c>
      <c r="K289" s="61">
        <f t="shared" si="8"/>
        <v>17.240756896551726</v>
      </c>
      <c r="L289" s="61">
        <f t="shared" si="9"/>
        <v>71.524511467980318</v>
      </c>
      <c r="M289" s="5"/>
      <c r="N289" s="5" t="s">
        <v>112</v>
      </c>
      <c r="O289" s="61">
        <v>416</v>
      </c>
      <c r="P289" s="61">
        <v>4</v>
      </c>
      <c r="Q289" s="61">
        <v>14</v>
      </c>
      <c r="R289" s="62" t="s">
        <v>215</v>
      </c>
      <c r="S289" s="62" t="s">
        <v>45</v>
      </c>
      <c r="T289" s="61">
        <v>2.5641025640000001</v>
      </c>
      <c r="U289" s="61">
        <v>93.421052631578959</v>
      </c>
      <c r="V289" s="61">
        <v>0</v>
      </c>
      <c r="W289" s="61">
        <v>0</v>
      </c>
      <c r="X289" s="61">
        <v>0.4</v>
      </c>
      <c r="Y289" s="61">
        <v>0</v>
      </c>
      <c r="Z289" s="5"/>
    </row>
    <row r="290" spans="1:26" x14ac:dyDescent="0.2">
      <c r="A290" s="5" t="s">
        <v>193</v>
      </c>
      <c r="B290" s="61">
        <v>417</v>
      </c>
      <c r="C290" s="61">
        <v>4</v>
      </c>
      <c r="D290" s="61">
        <v>16</v>
      </c>
      <c r="E290" s="5" t="s">
        <v>109</v>
      </c>
      <c r="F290" s="62" t="s">
        <v>216</v>
      </c>
      <c r="G290" s="61">
        <v>13.58</v>
      </c>
      <c r="H290" s="61">
        <v>18.09</v>
      </c>
      <c r="I290" s="61">
        <v>19.920000000000002</v>
      </c>
      <c r="J290" s="61">
        <f t="shared" si="7"/>
        <v>14.240399999999999</v>
      </c>
      <c r="K290" s="61">
        <f t="shared" si="8"/>
        <v>17.832082344827587</v>
      </c>
      <c r="L290" s="61">
        <f t="shared" si="9"/>
        <v>73.977667327684713</v>
      </c>
      <c r="M290" s="5"/>
      <c r="N290" s="5" t="s">
        <v>112</v>
      </c>
      <c r="O290" s="61">
        <v>417</v>
      </c>
      <c r="P290" s="61">
        <v>4</v>
      </c>
      <c r="Q290" s="61">
        <v>16</v>
      </c>
      <c r="R290" s="5" t="s">
        <v>109</v>
      </c>
      <c r="S290" s="62" t="s">
        <v>216</v>
      </c>
      <c r="T290" s="61" t="s">
        <v>18</v>
      </c>
      <c r="U290" s="61" t="s">
        <v>18</v>
      </c>
      <c r="V290" s="61" t="s">
        <v>18</v>
      </c>
      <c r="W290" s="61" t="s">
        <v>18</v>
      </c>
      <c r="X290" s="61" t="s">
        <v>18</v>
      </c>
      <c r="Y290" s="61" t="s">
        <v>18</v>
      </c>
      <c r="Z290" s="5"/>
    </row>
    <row r="291" spans="1:26" x14ac:dyDescent="0.2">
      <c r="A291" s="5" t="s">
        <v>193</v>
      </c>
      <c r="B291" s="61">
        <v>418</v>
      </c>
      <c r="C291" s="61">
        <v>4</v>
      </c>
      <c r="D291" s="61">
        <v>6</v>
      </c>
      <c r="E291" s="62" t="s">
        <v>213</v>
      </c>
      <c r="F291" s="62" t="s">
        <v>45</v>
      </c>
      <c r="G291" s="61">
        <v>13.43</v>
      </c>
      <c r="H291" s="61">
        <v>17.63</v>
      </c>
      <c r="I291" s="61">
        <v>19.940000000000001</v>
      </c>
      <c r="J291" s="61">
        <f t="shared" si="7"/>
        <v>14.0878</v>
      </c>
      <c r="K291" s="61">
        <f t="shared" si="8"/>
        <v>17.409564206896551</v>
      </c>
      <c r="L291" s="61">
        <f t="shared" si="9"/>
        <v>72.224820652610831</v>
      </c>
      <c r="M291" s="5"/>
      <c r="N291" s="5" t="s">
        <v>112</v>
      </c>
      <c r="O291" s="61">
        <v>418</v>
      </c>
      <c r="P291" s="61">
        <v>4</v>
      </c>
      <c r="Q291" s="61">
        <v>6</v>
      </c>
      <c r="R291" s="62" t="s">
        <v>213</v>
      </c>
      <c r="S291" s="62" t="s">
        <v>45</v>
      </c>
      <c r="T291" s="61" t="s">
        <v>18</v>
      </c>
      <c r="U291" s="61" t="s">
        <v>18</v>
      </c>
      <c r="V291" s="61" t="s">
        <v>18</v>
      </c>
      <c r="W291" s="61" t="s">
        <v>18</v>
      </c>
      <c r="X291" s="61" t="s">
        <v>18</v>
      </c>
      <c r="Y291" s="61" t="s">
        <v>18</v>
      </c>
      <c r="Z291" s="5"/>
    </row>
    <row r="292" spans="1:26" x14ac:dyDescent="0.2">
      <c r="A292" s="5" t="s">
        <v>34</v>
      </c>
      <c r="B292" s="61">
        <v>101</v>
      </c>
      <c r="C292" s="61">
        <v>1</v>
      </c>
      <c r="D292" s="61">
        <v>1</v>
      </c>
      <c r="E292" s="62" t="s">
        <v>99</v>
      </c>
      <c r="F292" s="63" t="s">
        <v>211</v>
      </c>
      <c r="G292" s="61">
        <v>12.04</v>
      </c>
      <c r="H292" s="61">
        <v>15.99</v>
      </c>
      <c r="I292" s="61">
        <v>14.8</v>
      </c>
      <c r="J292" s="61">
        <f t="shared" si="7"/>
        <v>13.366</v>
      </c>
      <c r="K292" s="61">
        <f t="shared" si="8"/>
        <v>15.922731724137931</v>
      </c>
      <c r="L292" s="61">
        <f t="shared" ref="L292:L371" si="10">K292*43560/30/5/60</f>
        <v>77.066021544827592</v>
      </c>
      <c r="M292" s="5"/>
      <c r="N292" s="5" t="s">
        <v>34</v>
      </c>
      <c r="O292" s="61">
        <v>101</v>
      </c>
      <c r="P292" s="61">
        <v>1</v>
      </c>
      <c r="Q292" s="61">
        <v>1</v>
      </c>
      <c r="R292" s="62" t="s">
        <v>99</v>
      </c>
      <c r="S292" s="63" t="s">
        <v>211</v>
      </c>
      <c r="T292" s="61">
        <v>8.3333333330000006</v>
      </c>
      <c r="U292" s="61">
        <v>65.943877551020407</v>
      </c>
      <c r="V292" s="61">
        <v>0</v>
      </c>
      <c r="W292" s="61">
        <v>0</v>
      </c>
      <c r="X292" s="61">
        <v>0.5</v>
      </c>
      <c r="Y292" s="61">
        <v>4.3</v>
      </c>
      <c r="Z292" s="5"/>
    </row>
    <row r="293" spans="1:26" x14ac:dyDescent="0.2">
      <c r="A293" s="5" t="s">
        <v>34</v>
      </c>
      <c r="B293" s="61">
        <v>102</v>
      </c>
      <c r="C293" s="61">
        <v>1</v>
      </c>
      <c r="D293" s="61">
        <v>2</v>
      </c>
      <c r="E293" s="62" t="s">
        <v>212</v>
      </c>
      <c r="F293" s="62" t="s">
        <v>45</v>
      </c>
      <c r="G293" s="61">
        <v>11.87</v>
      </c>
      <c r="H293" s="61">
        <v>16.54</v>
      </c>
      <c r="I293" s="61">
        <v>14.84</v>
      </c>
      <c r="J293" s="61">
        <f t="shared" si="7"/>
        <v>13.190799999999999</v>
      </c>
      <c r="K293" s="61">
        <f t="shared" si="8"/>
        <v>16.50372606896552</v>
      </c>
      <c r="L293" s="61">
        <f t="shared" si="10"/>
        <v>79.878034173793125</v>
      </c>
      <c r="M293" s="5"/>
      <c r="N293" s="5" t="s">
        <v>34</v>
      </c>
      <c r="O293" s="61">
        <v>102</v>
      </c>
      <c r="P293" s="61">
        <v>1</v>
      </c>
      <c r="Q293" s="61">
        <v>2</v>
      </c>
      <c r="R293" s="62" t="s">
        <v>212</v>
      </c>
      <c r="S293" s="62" t="s">
        <v>45</v>
      </c>
      <c r="T293" s="61">
        <v>13.33333333</v>
      </c>
      <c r="U293" s="61">
        <v>73.404255319148945</v>
      </c>
      <c r="V293" s="61">
        <v>0</v>
      </c>
      <c r="W293" s="61">
        <v>0</v>
      </c>
      <c r="X293" s="61">
        <v>0.6</v>
      </c>
      <c r="Y293" s="61">
        <v>5.0999999999999996</v>
      </c>
      <c r="Z293" s="5"/>
    </row>
    <row r="294" spans="1:26" x14ac:dyDescent="0.2">
      <c r="A294" s="5" t="s">
        <v>34</v>
      </c>
      <c r="B294" s="61">
        <v>103</v>
      </c>
      <c r="C294" s="61">
        <v>1</v>
      </c>
      <c r="D294" s="61">
        <v>3</v>
      </c>
      <c r="E294" s="62" t="s">
        <v>162</v>
      </c>
      <c r="F294" s="62" t="s">
        <v>45</v>
      </c>
      <c r="G294" s="61">
        <v>12.8</v>
      </c>
      <c r="H294" s="61">
        <v>16.02</v>
      </c>
      <c r="I294" s="61">
        <v>14.89</v>
      </c>
      <c r="J294" s="61">
        <f t="shared" si="7"/>
        <v>14.1143</v>
      </c>
      <c r="K294" s="61">
        <f t="shared" si="8"/>
        <v>15.814815103448275</v>
      </c>
      <c r="L294" s="61">
        <f t="shared" si="10"/>
        <v>76.543705100689664</v>
      </c>
      <c r="M294" s="5"/>
      <c r="N294" s="5" t="s">
        <v>34</v>
      </c>
      <c r="O294" s="61">
        <v>103</v>
      </c>
      <c r="P294" s="61">
        <v>1</v>
      </c>
      <c r="Q294" s="61">
        <v>3</v>
      </c>
      <c r="R294" s="62" t="s">
        <v>162</v>
      </c>
      <c r="S294" s="62" t="s">
        <v>45</v>
      </c>
      <c r="T294" s="61">
        <v>5.4054054049999998</v>
      </c>
      <c r="U294" s="61">
        <v>71.969696969696969</v>
      </c>
      <c r="V294" s="61">
        <v>0</v>
      </c>
      <c r="W294" s="61">
        <v>0</v>
      </c>
      <c r="X294" s="61">
        <v>0.5</v>
      </c>
      <c r="Y294" s="61">
        <v>4</v>
      </c>
      <c r="Z294" s="5"/>
    </row>
    <row r="295" spans="1:26" x14ac:dyDescent="0.2">
      <c r="A295" s="5" t="s">
        <v>34</v>
      </c>
      <c r="B295" s="61">
        <v>104</v>
      </c>
      <c r="C295" s="61">
        <v>1</v>
      </c>
      <c r="D295" s="61">
        <v>4</v>
      </c>
      <c r="E295" s="62" t="s">
        <v>137</v>
      </c>
      <c r="F295" s="62" t="s">
        <v>45</v>
      </c>
      <c r="G295" s="61">
        <v>11.49</v>
      </c>
      <c r="H295" s="61">
        <v>17.77</v>
      </c>
      <c r="I295" s="61">
        <v>14.89</v>
      </c>
      <c r="J295" s="61">
        <f t="shared" si="7"/>
        <v>12.8043</v>
      </c>
      <c r="K295" s="61">
        <f t="shared" si="8"/>
        <v>17.809972287356324</v>
      </c>
      <c r="L295" s="61">
        <f t="shared" si="10"/>
        <v>86.2002658708046</v>
      </c>
      <c r="M295" s="5"/>
      <c r="N295" s="5" t="s">
        <v>34</v>
      </c>
      <c r="O295" s="61">
        <v>104</v>
      </c>
      <c r="P295" s="61">
        <v>1</v>
      </c>
      <c r="Q295" s="61">
        <v>4</v>
      </c>
      <c r="R295" s="62" t="s">
        <v>137</v>
      </c>
      <c r="S295" s="62" t="s">
        <v>45</v>
      </c>
      <c r="T295" s="61">
        <v>5.5555555559999998</v>
      </c>
      <c r="U295" s="61">
        <v>63.333333333333329</v>
      </c>
      <c r="V295" s="61">
        <v>0</v>
      </c>
      <c r="W295" s="61">
        <v>0</v>
      </c>
      <c r="X295" s="61">
        <v>0.9</v>
      </c>
      <c r="Y295" s="61">
        <v>3.7</v>
      </c>
      <c r="Z295" s="5"/>
    </row>
    <row r="296" spans="1:26" x14ac:dyDescent="0.2">
      <c r="A296" s="5" t="s">
        <v>34</v>
      </c>
      <c r="B296" s="61">
        <v>105</v>
      </c>
      <c r="C296" s="61">
        <v>1</v>
      </c>
      <c r="D296" s="61">
        <v>5</v>
      </c>
      <c r="E296" s="62" t="s">
        <v>129</v>
      </c>
      <c r="F296" s="62" t="s">
        <v>45</v>
      </c>
      <c r="G296" s="61">
        <v>11.72</v>
      </c>
      <c r="H296" s="61">
        <v>16.55</v>
      </c>
      <c r="I296" s="61">
        <v>14.91</v>
      </c>
      <c r="J296" s="61">
        <f t="shared" si="7"/>
        <v>13.031700000000001</v>
      </c>
      <c r="K296" s="61">
        <f t="shared" si="8"/>
        <v>16.54396971264368</v>
      </c>
      <c r="L296" s="61">
        <f t="shared" si="10"/>
        <v>80.072813409195405</v>
      </c>
      <c r="M296" s="5"/>
      <c r="N296" s="5" t="s">
        <v>34</v>
      </c>
      <c r="O296" s="61">
        <v>105</v>
      </c>
      <c r="P296" s="61">
        <v>1</v>
      </c>
      <c r="Q296" s="61">
        <v>5</v>
      </c>
      <c r="R296" s="62" t="s">
        <v>129</v>
      </c>
      <c r="S296" s="62" t="s">
        <v>45</v>
      </c>
      <c r="T296" s="61">
        <v>8.1081081079999997</v>
      </c>
      <c r="U296" s="61">
        <v>70.869565217391312</v>
      </c>
      <c r="V296" s="61">
        <v>0</v>
      </c>
      <c r="W296" s="61">
        <v>0</v>
      </c>
      <c r="X296" s="61">
        <v>0.4</v>
      </c>
      <c r="Y296" s="61">
        <v>2.6</v>
      </c>
      <c r="Z296" s="5"/>
    </row>
    <row r="297" spans="1:26" x14ac:dyDescent="0.2">
      <c r="A297" s="5" t="s">
        <v>34</v>
      </c>
      <c r="B297" s="61">
        <v>106</v>
      </c>
      <c r="C297" s="61">
        <v>1</v>
      </c>
      <c r="D297" s="61">
        <v>6</v>
      </c>
      <c r="E297" s="62" t="s">
        <v>213</v>
      </c>
      <c r="F297" s="62" t="s">
        <v>45</v>
      </c>
      <c r="G297" s="61">
        <v>11.45</v>
      </c>
      <c r="H297" s="61">
        <v>16.79</v>
      </c>
      <c r="I297" s="61">
        <v>14.93</v>
      </c>
      <c r="J297" s="61">
        <f t="shared" si="7"/>
        <v>12.7591</v>
      </c>
      <c r="K297" s="61">
        <f t="shared" si="8"/>
        <v>16.836490931034479</v>
      </c>
      <c r="L297" s="61">
        <f t="shared" si="10"/>
        <v>81.488616106206877</v>
      </c>
      <c r="M297" s="5"/>
      <c r="N297" s="5" t="s">
        <v>34</v>
      </c>
      <c r="O297" s="61">
        <v>106</v>
      </c>
      <c r="P297" s="61">
        <v>1</v>
      </c>
      <c r="Q297" s="61">
        <v>6</v>
      </c>
      <c r="R297" s="62" t="s">
        <v>213</v>
      </c>
      <c r="S297" s="62" t="s">
        <v>45</v>
      </c>
      <c r="T297" s="61">
        <v>2.5641025640000001</v>
      </c>
      <c r="U297" s="61">
        <v>71.170212765957444</v>
      </c>
      <c r="V297" s="61">
        <v>0</v>
      </c>
      <c r="W297" s="61">
        <v>0</v>
      </c>
      <c r="X297" s="61">
        <v>0.3</v>
      </c>
      <c r="Y297" s="61">
        <v>2</v>
      </c>
      <c r="Z297" s="5"/>
    </row>
    <row r="298" spans="1:26" x14ac:dyDescent="0.2">
      <c r="A298" s="5" t="s">
        <v>34</v>
      </c>
      <c r="B298" s="61">
        <v>107</v>
      </c>
      <c r="C298" s="61">
        <v>1</v>
      </c>
      <c r="D298" s="61">
        <v>7</v>
      </c>
      <c r="E298" s="62" t="s">
        <v>109</v>
      </c>
      <c r="F298" s="62" t="s">
        <v>45</v>
      </c>
      <c r="G298" s="61">
        <v>11.43</v>
      </c>
      <c r="H298" s="61">
        <v>17.07</v>
      </c>
      <c r="I298" s="61">
        <v>14.97</v>
      </c>
      <c r="J298" s="61">
        <f t="shared" si="7"/>
        <v>12.7339</v>
      </c>
      <c r="K298" s="61">
        <f t="shared" si="8"/>
        <v>17.122210655172413</v>
      </c>
      <c r="L298" s="61">
        <f t="shared" si="10"/>
        <v>82.871499571034477</v>
      </c>
      <c r="M298" s="5"/>
      <c r="N298" s="5" t="s">
        <v>34</v>
      </c>
      <c r="O298" s="61">
        <v>107</v>
      </c>
      <c r="P298" s="61">
        <v>1</v>
      </c>
      <c r="Q298" s="61">
        <v>7</v>
      </c>
      <c r="R298" s="62" t="s">
        <v>109</v>
      </c>
      <c r="S298" s="62" t="s">
        <v>45</v>
      </c>
      <c r="T298" s="61">
        <v>21.875</v>
      </c>
      <c r="U298" s="61">
        <v>63.608695652173914</v>
      </c>
      <c r="V298" s="61">
        <v>0</v>
      </c>
      <c r="W298" s="61">
        <v>0</v>
      </c>
      <c r="X298" s="61">
        <v>0</v>
      </c>
      <c r="Y298" s="61">
        <v>3.5</v>
      </c>
      <c r="Z298" s="5"/>
    </row>
    <row r="299" spans="1:26" x14ac:dyDescent="0.2">
      <c r="A299" s="5" t="s">
        <v>34</v>
      </c>
      <c r="B299" s="61">
        <v>108</v>
      </c>
      <c r="C299" s="61">
        <v>1</v>
      </c>
      <c r="D299" s="61">
        <v>8</v>
      </c>
      <c r="E299" s="62" t="s">
        <v>189</v>
      </c>
      <c r="F299" s="62" t="s">
        <v>45</v>
      </c>
      <c r="G299" s="61">
        <v>11.5</v>
      </c>
      <c r="H299" s="61">
        <v>16.510000000000002</v>
      </c>
      <c r="I299" s="61">
        <v>15</v>
      </c>
      <c r="J299" s="61">
        <f t="shared" si="7"/>
        <v>12.8</v>
      </c>
      <c r="K299" s="61">
        <f t="shared" si="8"/>
        <v>16.54795402298851</v>
      </c>
      <c r="L299" s="61">
        <f t="shared" si="10"/>
        <v>80.092097471264395</v>
      </c>
      <c r="M299" s="5"/>
      <c r="N299" s="5" t="s">
        <v>34</v>
      </c>
      <c r="O299" s="61">
        <v>108</v>
      </c>
      <c r="P299" s="61">
        <v>1</v>
      </c>
      <c r="Q299" s="61">
        <v>8</v>
      </c>
      <c r="R299" s="62" t="s">
        <v>189</v>
      </c>
      <c r="S299" s="62" t="s">
        <v>45</v>
      </c>
      <c r="T299" s="61">
        <v>9.0909090910000003</v>
      </c>
      <c r="U299" s="61">
        <v>69.714285714285722</v>
      </c>
      <c r="V299" s="61">
        <v>0</v>
      </c>
      <c r="W299" s="61">
        <v>0</v>
      </c>
      <c r="X299" s="61">
        <v>0</v>
      </c>
      <c r="Y299" s="61">
        <v>4.5</v>
      </c>
      <c r="Z299" s="5"/>
    </row>
    <row r="300" spans="1:26" x14ac:dyDescent="0.2">
      <c r="A300" s="5" t="s">
        <v>34</v>
      </c>
      <c r="B300" s="61">
        <v>109</v>
      </c>
      <c r="C300" s="61">
        <v>1</v>
      </c>
      <c r="D300" s="61">
        <v>9</v>
      </c>
      <c r="E300" s="62" t="s">
        <v>131</v>
      </c>
      <c r="F300" s="62" t="s">
        <v>45</v>
      </c>
      <c r="G300" s="61">
        <v>11.65</v>
      </c>
      <c r="H300" s="61">
        <v>16.399999999999999</v>
      </c>
      <c r="I300" s="61">
        <v>15.09</v>
      </c>
      <c r="J300" s="61">
        <f t="shared" si="7"/>
        <v>12.9383</v>
      </c>
      <c r="K300" s="61">
        <f t="shared" si="8"/>
        <v>16.411630804597699</v>
      </c>
      <c r="L300" s="61">
        <f t="shared" si="10"/>
        <v>79.43229309425287</v>
      </c>
      <c r="M300" s="5"/>
      <c r="N300" s="5" t="s">
        <v>34</v>
      </c>
      <c r="O300" s="61">
        <v>109</v>
      </c>
      <c r="P300" s="61">
        <v>1</v>
      </c>
      <c r="Q300" s="61">
        <v>9</v>
      </c>
      <c r="R300" s="62" t="s">
        <v>131</v>
      </c>
      <c r="S300" s="62" t="s">
        <v>45</v>
      </c>
      <c r="T300" s="61">
        <v>15.15151515</v>
      </c>
      <c r="U300" s="61">
        <v>69.489361702127667</v>
      </c>
      <c r="V300" s="61">
        <v>0</v>
      </c>
      <c r="W300" s="61">
        <v>0</v>
      </c>
      <c r="X300" s="61">
        <v>0.5</v>
      </c>
      <c r="Y300" s="61">
        <v>3</v>
      </c>
      <c r="Z300" s="5"/>
    </row>
    <row r="301" spans="1:26" x14ac:dyDescent="0.2">
      <c r="A301" s="5" t="s">
        <v>34</v>
      </c>
      <c r="B301" s="61">
        <v>110</v>
      </c>
      <c r="C301" s="61">
        <v>1</v>
      </c>
      <c r="D301" s="61">
        <v>10</v>
      </c>
      <c r="E301" s="62" t="s">
        <v>146</v>
      </c>
      <c r="F301" s="62" t="s">
        <v>45</v>
      </c>
      <c r="G301" s="61">
        <v>11.28</v>
      </c>
      <c r="H301" s="61">
        <v>13.12</v>
      </c>
      <c r="I301" s="61">
        <v>15.09</v>
      </c>
      <c r="J301" s="61">
        <f t="shared" si="7"/>
        <v>12.568299999999999</v>
      </c>
      <c r="K301" s="61">
        <f t="shared" si="8"/>
        <v>13.185102344827587</v>
      </c>
      <c r="L301" s="61">
        <f t="shared" si="10"/>
        <v>63.815895348965533</v>
      </c>
      <c r="M301" s="5"/>
      <c r="N301" s="5" t="s">
        <v>34</v>
      </c>
      <c r="O301" s="61">
        <v>110</v>
      </c>
      <c r="P301" s="61">
        <v>1</v>
      </c>
      <c r="Q301" s="61">
        <v>10</v>
      </c>
      <c r="R301" s="62" t="s">
        <v>146</v>
      </c>
      <c r="S301" s="62" t="s">
        <v>45</v>
      </c>
      <c r="T301" s="61">
        <v>2.4390243900000002</v>
      </c>
      <c r="U301" s="61">
        <v>69.865864939870505</v>
      </c>
      <c r="V301" s="61">
        <v>0</v>
      </c>
      <c r="W301" s="61">
        <v>0</v>
      </c>
      <c r="X301" s="61">
        <v>0</v>
      </c>
      <c r="Y301" s="61">
        <v>2.9</v>
      </c>
      <c r="Z301" s="5"/>
    </row>
    <row r="302" spans="1:26" x14ac:dyDescent="0.2">
      <c r="A302" s="5" t="s">
        <v>34</v>
      </c>
      <c r="B302" s="61">
        <v>111</v>
      </c>
      <c r="C302" s="61">
        <v>1</v>
      </c>
      <c r="D302" s="61">
        <v>11</v>
      </c>
      <c r="E302" s="62" t="s">
        <v>16</v>
      </c>
      <c r="F302" s="62" t="s">
        <v>45</v>
      </c>
      <c r="G302" s="61">
        <v>11.24</v>
      </c>
      <c r="H302" s="61">
        <v>16.7</v>
      </c>
      <c r="I302" s="61">
        <v>15.59</v>
      </c>
      <c r="J302" s="61">
        <f t="shared" si="7"/>
        <v>12.4633</v>
      </c>
      <c r="K302" s="61">
        <f t="shared" si="8"/>
        <v>16.803021724137931</v>
      </c>
      <c r="L302" s="61">
        <f t="shared" si="10"/>
        <v>81.326625144827588</v>
      </c>
      <c r="M302" s="5"/>
      <c r="N302" s="5" t="s">
        <v>34</v>
      </c>
      <c r="O302" s="61">
        <v>111</v>
      </c>
      <c r="P302" s="61">
        <v>1</v>
      </c>
      <c r="Q302" s="61">
        <v>11</v>
      </c>
      <c r="R302" s="62" t="s">
        <v>16</v>
      </c>
      <c r="S302" s="62" t="s">
        <v>45</v>
      </c>
      <c r="T302" s="61">
        <v>58.333333330000002</v>
      </c>
      <c r="U302" s="61">
        <v>70.068027210884352</v>
      </c>
      <c r="V302" s="61">
        <v>0</v>
      </c>
      <c r="W302" s="61">
        <v>0</v>
      </c>
      <c r="X302" s="61">
        <v>1</v>
      </c>
      <c r="Y302" s="61">
        <v>3.2</v>
      </c>
      <c r="Z302" s="5"/>
    </row>
    <row r="303" spans="1:26" x14ac:dyDescent="0.2">
      <c r="A303" s="5" t="s">
        <v>34</v>
      </c>
      <c r="B303" s="61">
        <v>112</v>
      </c>
      <c r="C303" s="61">
        <v>1</v>
      </c>
      <c r="D303" s="61">
        <v>12</v>
      </c>
      <c r="E303" s="62" t="s">
        <v>214</v>
      </c>
      <c r="F303" s="62" t="s">
        <v>45</v>
      </c>
      <c r="G303" s="61">
        <v>11.6</v>
      </c>
      <c r="H303" s="61">
        <v>16.68</v>
      </c>
      <c r="I303" s="61">
        <v>15.53</v>
      </c>
      <c r="J303" s="61">
        <f t="shared" si="7"/>
        <v>12.831099999999999</v>
      </c>
      <c r="K303" s="61">
        <f t="shared" si="8"/>
        <v>16.712382206896553</v>
      </c>
      <c r="L303" s="61">
        <f t="shared" si="10"/>
        <v>80.887929881379307</v>
      </c>
      <c r="M303" s="5"/>
      <c r="N303" s="5" t="s">
        <v>34</v>
      </c>
      <c r="O303" s="61">
        <v>112</v>
      </c>
      <c r="P303" s="61">
        <v>1</v>
      </c>
      <c r="Q303" s="61">
        <v>12</v>
      </c>
      <c r="R303" s="62" t="s">
        <v>214</v>
      </c>
      <c r="S303" s="62" t="s">
        <v>45</v>
      </c>
      <c r="T303" s="61">
        <v>11.764705879999999</v>
      </c>
      <c r="U303" s="61">
        <v>77.254901960784309</v>
      </c>
      <c r="V303" s="61">
        <v>0</v>
      </c>
      <c r="W303" s="61">
        <v>0</v>
      </c>
      <c r="X303" s="61">
        <v>1.5</v>
      </c>
      <c r="Y303" s="61">
        <v>2.2000000000000002</v>
      </c>
      <c r="Z303" s="5"/>
    </row>
    <row r="304" spans="1:26" x14ac:dyDescent="0.2">
      <c r="A304" s="5" t="s">
        <v>34</v>
      </c>
      <c r="B304" s="61">
        <v>113</v>
      </c>
      <c r="C304" s="61">
        <v>1</v>
      </c>
      <c r="D304" s="61">
        <v>13</v>
      </c>
      <c r="E304" s="62" t="s">
        <v>187</v>
      </c>
      <c r="F304" s="62" t="s">
        <v>45</v>
      </c>
      <c r="G304" s="61">
        <v>11.45</v>
      </c>
      <c r="H304" s="61">
        <v>17.71</v>
      </c>
      <c r="I304" s="61">
        <v>15.42</v>
      </c>
      <c r="J304" s="61">
        <f t="shared" si="7"/>
        <v>12.695399999999999</v>
      </c>
      <c r="K304" s="61">
        <f t="shared" si="8"/>
        <v>17.772005356321838</v>
      </c>
      <c r="L304" s="61">
        <f t="shared" si="10"/>
        <v>86.016505924597695</v>
      </c>
      <c r="M304" s="5"/>
      <c r="N304" s="5" t="s">
        <v>34</v>
      </c>
      <c r="O304" s="61">
        <v>113</v>
      </c>
      <c r="P304" s="61">
        <v>1</v>
      </c>
      <c r="Q304" s="61">
        <v>13</v>
      </c>
      <c r="R304" s="62" t="s">
        <v>187</v>
      </c>
      <c r="S304" s="62" t="s">
        <v>45</v>
      </c>
      <c r="T304" s="61">
        <v>13.88888889</v>
      </c>
      <c r="U304" s="61">
        <v>71.58385093167702</v>
      </c>
      <c r="V304" s="61">
        <v>0</v>
      </c>
      <c r="W304" s="61">
        <v>0</v>
      </c>
      <c r="X304" s="61">
        <v>0</v>
      </c>
      <c r="Y304" s="61">
        <v>2.6</v>
      </c>
      <c r="Z304" s="5"/>
    </row>
    <row r="305" spans="1:26" x14ac:dyDescent="0.2">
      <c r="A305" s="5" t="s">
        <v>34</v>
      </c>
      <c r="B305" s="61">
        <v>114</v>
      </c>
      <c r="C305" s="61">
        <v>1</v>
      </c>
      <c r="D305" s="61">
        <v>14</v>
      </c>
      <c r="E305" s="62" t="s">
        <v>215</v>
      </c>
      <c r="F305" s="62" t="s">
        <v>45</v>
      </c>
      <c r="G305" s="61">
        <v>11.41</v>
      </c>
      <c r="H305" s="61">
        <v>16.77</v>
      </c>
      <c r="I305" s="61">
        <v>15.34</v>
      </c>
      <c r="J305" s="61">
        <f t="shared" si="7"/>
        <v>12.665800000000001</v>
      </c>
      <c r="K305" s="61">
        <f t="shared" si="8"/>
        <v>16.834419931034482</v>
      </c>
      <c r="L305" s="61">
        <f t="shared" si="10"/>
        <v>81.478592466206905</v>
      </c>
      <c r="M305" s="5"/>
      <c r="N305" s="5" t="s">
        <v>34</v>
      </c>
      <c r="O305" s="61">
        <v>114</v>
      </c>
      <c r="P305" s="61">
        <v>1</v>
      </c>
      <c r="Q305" s="61">
        <v>14</v>
      </c>
      <c r="R305" s="62" t="s">
        <v>215</v>
      </c>
      <c r="S305" s="62" t="s">
        <v>45</v>
      </c>
      <c r="T305" s="61">
        <v>5.4054054049999998</v>
      </c>
      <c r="U305" s="61">
        <v>69.977324263038554</v>
      </c>
      <c r="V305" s="61">
        <v>0</v>
      </c>
      <c r="W305" s="61">
        <v>0</v>
      </c>
      <c r="X305" s="61">
        <v>0.5</v>
      </c>
      <c r="Y305" s="61">
        <v>2.2000000000000002</v>
      </c>
      <c r="Z305" s="5"/>
    </row>
    <row r="306" spans="1:26" x14ac:dyDescent="0.2">
      <c r="A306" s="5" t="s">
        <v>34</v>
      </c>
      <c r="B306" s="61">
        <v>115</v>
      </c>
      <c r="C306" s="61">
        <v>1</v>
      </c>
      <c r="D306" s="61">
        <v>15</v>
      </c>
      <c r="E306" s="5" t="s">
        <v>109</v>
      </c>
      <c r="F306" s="62" t="s">
        <v>43</v>
      </c>
      <c r="G306" s="61">
        <v>11.42</v>
      </c>
      <c r="H306" s="61">
        <v>16.61</v>
      </c>
      <c r="I306" s="61">
        <v>15.37</v>
      </c>
      <c r="J306" s="61">
        <f t="shared" si="7"/>
        <v>12.671900000000001</v>
      </c>
      <c r="K306" s="61">
        <f t="shared" si="8"/>
        <v>16.672640701149426</v>
      </c>
      <c r="L306" s="61">
        <f t="shared" si="10"/>
        <v>80.695580993563226</v>
      </c>
      <c r="M306" s="5"/>
      <c r="N306" s="5" t="s">
        <v>34</v>
      </c>
      <c r="O306" s="61">
        <v>115</v>
      </c>
      <c r="P306" s="61">
        <v>1</v>
      </c>
      <c r="Q306" s="61">
        <v>15</v>
      </c>
      <c r="R306" s="5" t="s">
        <v>109</v>
      </c>
      <c r="S306" s="62" t="s">
        <v>43</v>
      </c>
      <c r="T306" s="61">
        <v>11.764705879999999</v>
      </c>
      <c r="U306" s="61">
        <v>77.297872340425528</v>
      </c>
      <c r="V306" s="61">
        <v>0</v>
      </c>
      <c r="W306" s="61">
        <v>0</v>
      </c>
      <c r="X306" s="61">
        <v>0</v>
      </c>
      <c r="Y306" s="61">
        <v>5.4</v>
      </c>
      <c r="Z306" s="5"/>
    </row>
    <row r="307" spans="1:26" x14ac:dyDescent="0.2">
      <c r="A307" s="5" t="s">
        <v>34</v>
      </c>
      <c r="B307" s="61">
        <v>116</v>
      </c>
      <c r="C307" s="61">
        <v>1</v>
      </c>
      <c r="D307" s="61">
        <v>16</v>
      </c>
      <c r="E307" s="5" t="s">
        <v>109</v>
      </c>
      <c r="F307" s="62" t="s">
        <v>216</v>
      </c>
      <c r="G307" s="61">
        <v>11.08</v>
      </c>
      <c r="H307" s="61">
        <v>16.010000000000002</v>
      </c>
      <c r="I307" s="61">
        <v>15.32</v>
      </c>
      <c r="J307" s="61">
        <f t="shared" si="7"/>
        <v>12.3384</v>
      </c>
      <c r="K307" s="61">
        <f t="shared" si="8"/>
        <v>16.131749609195403</v>
      </c>
      <c r="L307" s="61">
        <f t="shared" si="10"/>
        <v>78.077668108505748</v>
      </c>
      <c r="M307" s="5"/>
      <c r="N307" s="5" t="s">
        <v>34</v>
      </c>
      <c r="O307" s="61">
        <v>116</v>
      </c>
      <c r="P307" s="61">
        <v>1</v>
      </c>
      <c r="Q307" s="61">
        <v>16</v>
      </c>
      <c r="R307" s="5" t="s">
        <v>109</v>
      </c>
      <c r="S307" s="62" t="s">
        <v>216</v>
      </c>
      <c r="T307" s="61">
        <v>5.5555555559999998</v>
      </c>
      <c r="U307" s="61">
        <v>78.73737373737373</v>
      </c>
      <c r="V307" s="61">
        <v>0</v>
      </c>
      <c r="W307" s="61">
        <v>0</v>
      </c>
      <c r="X307" s="61">
        <v>0</v>
      </c>
      <c r="Y307" s="61">
        <v>6.8</v>
      </c>
      <c r="Z307" s="5"/>
    </row>
    <row r="308" spans="1:26" x14ac:dyDescent="0.2">
      <c r="A308" s="5" t="s">
        <v>34</v>
      </c>
      <c r="B308" s="61">
        <v>117</v>
      </c>
      <c r="C308" s="61">
        <v>1</v>
      </c>
      <c r="D308" s="61">
        <v>17</v>
      </c>
      <c r="E308" s="5" t="s">
        <v>99</v>
      </c>
      <c r="F308" s="5"/>
      <c r="G308" s="61">
        <v>11.12</v>
      </c>
      <c r="H308" s="61">
        <v>16.14</v>
      </c>
      <c r="I308" s="61">
        <v>15.25</v>
      </c>
      <c r="J308" s="61">
        <f t="shared" si="7"/>
        <v>12.387499999999999</v>
      </c>
      <c r="K308" s="61">
        <f t="shared" si="8"/>
        <v>16.253629310344827</v>
      </c>
      <c r="L308" s="61">
        <f t="shared" si="10"/>
        <v>78.667565862068969</v>
      </c>
      <c r="M308" s="5"/>
      <c r="N308" s="5" t="s">
        <v>34</v>
      </c>
      <c r="O308" s="61">
        <v>117</v>
      </c>
      <c r="P308" s="61">
        <v>1</v>
      </c>
      <c r="Q308" s="61">
        <v>17</v>
      </c>
      <c r="R308" s="5" t="s">
        <v>99</v>
      </c>
      <c r="S308" s="5"/>
      <c r="T308" s="61">
        <v>7.8947368420000004</v>
      </c>
      <c r="U308" s="61">
        <v>74.388111888111894</v>
      </c>
      <c r="V308" s="61">
        <v>0</v>
      </c>
      <c r="W308" s="61">
        <v>0</v>
      </c>
      <c r="X308" s="61">
        <v>0</v>
      </c>
      <c r="Y308" s="61">
        <v>4.4000000000000004</v>
      </c>
      <c r="Z308" s="5"/>
    </row>
    <row r="309" spans="1:26" x14ac:dyDescent="0.2">
      <c r="A309" s="5" t="s">
        <v>34</v>
      </c>
      <c r="B309" s="61">
        <v>118</v>
      </c>
      <c r="C309" s="61">
        <v>1</v>
      </c>
      <c r="D309" s="61">
        <v>18</v>
      </c>
      <c r="E309" s="5" t="s">
        <v>99</v>
      </c>
      <c r="F309" s="5"/>
      <c r="G309" s="61">
        <v>11.15</v>
      </c>
      <c r="H309" s="61">
        <v>15.74</v>
      </c>
      <c r="I309" s="61">
        <v>15.24</v>
      </c>
      <c r="J309" s="61">
        <f t="shared" si="7"/>
        <v>12.418800000000001</v>
      </c>
      <c r="K309" s="61">
        <f t="shared" si="8"/>
        <v>15.84515043678161</v>
      </c>
      <c r="L309" s="61">
        <f t="shared" si="10"/>
        <v>76.690528114022996</v>
      </c>
      <c r="M309" s="5"/>
      <c r="N309" s="5" t="s">
        <v>34</v>
      </c>
      <c r="O309" s="61">
        <v>118</v>
      </c>
      <c r="P309" s="61">
        <v>1</v>
      </c>
      <c r="Q309" s="61">
        <v>18</v>
      </c>
      <c r="R309" s="5" t="s">
        <v>99</v>
      </c>
      <c r="S309" s="5"/>
      <c r="T309" s="61">
        <v>7.692307692</v>
      </c>
      <c r="U309" s="61">
        <v>78.888888888888886</v>
      </c>
      <c r="V309" s="61">
        <v>0</v>
      </c>
      <c r="W309" s="61">
        <v>0</v>
      </c>
      <c r="X309" s="61">
        <v>0</v>
      </c>
      <c r="Y309" s="61">
        <v>5.7</v>
      </c>
      <c r="Z309" s="5"/>
    </row>
    <row r="310" spans="1:26" x14ac:dyDescent="0.2">
      <c r="A310" s="5" t="s">
        <v>34</v>
      </c>
      <c r="B310" s="61">
        <v>119</v>
      </c>
      <c r="C310" s="61">
        <v>1</v>
      </c>
      <c r="D310" s="61">
        <v>19</v>
      </c>
      <c r="E310" s="5" t="s">
        <v>99</v>
      </c>
      <c r="F310" s="5"/>
      <c r="G310" s="61">
        <v>11.23</v>
      </c>
      <c r="H310" s="61">
        <v>15.52</v>
      </c>
      <c r="I310" s="61">
        <v>15.19</v>
      </c>
      <c r="J310" s="61">
        <f t="shared" si="7"/>
        <v>12.5053</v>
      </c>
      <c r="K310" s="61">
        <f t="shared" si="8"/>
        <v>15.60824993103448</v>
      </c>
      <c r="L310" s="61">
        <f t="shared" si="10"/>
        <v>75.543929666206878</v>
      </c>
      <c r="M310" s="5"/>
      <c r="N310" s="5" t="s">
        <v>34</v>
      </c>
      <c r="O310" s="61">
        <v>119</v>
      </c>
      <c r="P310" s="61">
        <v>1</v>
      </c>
      <c r="Q310" s="61">
        <v>19</v>
      </c>
      <c r="R310" s="5" t="s">
        <v>99</v>
      </c>
      <c r="S310" s="5"/>
      <c r="T310" s="61">
        <v>21.875</v>
      </c>
      <c r="U310" s="61">
        <v>73.670212765957444</v>
      </c>
      <c r="V310" s="61">
        <v>0</v>
      </c>
      <c r="W310" s="61">
        <v>0</v>
      </c>
      <c r="X310" s="61">
        <v>0</v>
      </c>
      <c r="Y310" s="61">
        <v>8</v>
      </c>
      <c r="Z310" s="5"/>
    </row>
    <row r="311" spans="1:26" x14ac:dyDescent="0.2">
      <c r="A311" s="5" t="s">
        <v>34</v>
      </c>
      <c r="B311" s="61">
        <v>120</v>
      </c>
      <c r="C311" s="61">
        <v>1</v>
      </c>
      <c r="D311" s="61">
        <v>20</v>
      </c>
      <c r="E311" s="5" t="s">
        <v>99</v>
      </c>
      <c r="F311" s="5"/>
      <c r="G311" s="61">
        <v>11.23</v>
      </c>
      <c r="H311" s="61">
        <v>14.04</v>
      </c>
      <c r="I311" s="61">
        <v>15.15</v>
      </c>
      <c r="J311" s="61">
        <f t="shared" si="7"/>
        <v>12.5105</v>
      </c>
      <c r="K311" s="61">
        <f t="shared" si="8"/>
        <v>14.11899517241379</v>
      </c>
      <c r="L311" s="61">
        <f t="shared" si="10"/>
        <v>68.335936634482735</v>
      </c>
      <c r="M311" s="5"/>
      <c r="N311" s="5" t="s">
        <v>34</v>
      </c>
      <c r="O311" s="61">
        <v>120</v>
      </c>
      <c r="P311" s="61">
        <v>1</v>
      </c>
      <c r="Q311" s="61">
        <v>20</v>
      </c>
      <c r="R311" s="5" t="s">
        <v>99</v>
      </c>
      <c r="S311" s="5"/>
      <c r="T311" s="61">
        <v>0</v>
      </c>
      <c r="U311" s="61">
        <v>73.734693877551024</v>
      </c>
      <c r="V311" s="61">
        <v>0</v>
      </c>
      <c r="W311" s="61">
        <v>0</v>
      </c>
      <c r="X311" s="61">
        <v>0</v>
      </c>
      <c r="Y311" s="61">
        <v>6.2</v>
      </c>
      <c r="Z311" s="5"/>
    </row>
    <row r="312" spans="1:26" x14ac:dyDescent="0.2">
      <c r="A312" s="5" t="s">
        <v>34</v>
      </c>
      <c r="B312" s="61">
        <v>201</v>
      </c>
      <c r="C312" s="61">
        <v>2</v>
      </c>
      <c r="D312" s="61">
        <v>11</v>
      </c>
      <c r="E312" s="62" t="s">
        <v>16</v>
      </c>
      <c r="F312" s="62" t="s">
        <v>45</v>
      </c>
      <c r="G312" s="61">
        <v>11.71</v>
      </c>
      <c r="H312" s="61">
        <v>16.62</v>
      </c>
      <c r="I312" s="61">
        <v>15.54</v>
      </c>
      <c r="J312" s="61">
        <f t="shared" si="7"/>
        <v>12.939800000000002</v>
      </c>
      <c r="K312" s="61">
        <f t="shared" si="8"/>
        <v>16.63150027586207</v>
      </c>
      <c r="L312" s="61">
        <f t="shared" si="10"/>
        <v>80.496461335172427</v>
      </c>
      <c r="M312" s="5"/>
      <c r="N312" s="5" t="s">
        <v>34</v>
      </c>
      <c r="O312" s="61">
        <v>201</v>
      </c>
      <c r="P312" s="61">
        <v>2</v>
      </c>
      <c r="Q312" s="61">
        <v>11</v>
      </c>
      <c r="R312" s="62" t="s">
        <v>16</v>
      </c>
      <c r="S312" s="62" t="s">
        <v>45</v>
      </c>
      <c r="T312" s="61">
        <v>14.70588235</v>
      </c>
      <c r="U312" s="61">
        <v>72.928571428571431</v>
      </c>
      <c r="V312" s="61">
        <v>0</v>
      </c>
      <c r="W312" s="61">
        <v>0</v>
      </c>
      <c r="X312" s="61">
        <v>0</v>
      </c>
      <c r="Y312" s="61">
        <v>2.4</v>
      </c>
      <c r="Z312" s="5"/>
    </row>
    <row r="313" spans="1:26" x14ac:dyDescent="0.2">
      <c r="A313" s="5" t="s">
        <v>34</v>
      </c>
      <c r="B313" s="61">
        <v>202</v>
      </c>
      <c r="C313" s="61">
        <v>2</v>
      </c>
      <c r="D313" s="61">
        <v>19</v>
      </c>
      <c r="E313" s="5" t="s">
        <v>99</v>
      </c>
      <c r="F313" s="5"/>
      <c r="G313" s="61">
        <v>12.1</v>
      </c>
      <c r="H313" s="61">
        <v>16.8</v>
      </c>
      <c r="I313" s="61">
        <v>15.62</v>
      </c>
      <c r="J313" s="61">
        <f t="shared" si="7"/>
        <v>13.3194</v>
      </c>
      <c r="K313" s="61">
        <f t="shared" si="8"/>
        <v>16.73832275862069</v>
      </c>
      <c r="L313" s="61">
        <f t="shared" si="10"/>
        <v>81.013482151724148</v>
      </c>
      <c r="M313" s="5"/>
      <c r="N313" s="5" t="s">
        <v>34</v>
      </c>
      <c r="O313" s="61">
        <v>202</v>
      </c>
      <c r="P313" s="61">
        <v>2</v>
      </c>
      <c r="Q313" s="61">
        <v>19</v>
      </c>
      <c r="R313" s="5" t="s">
        <v>99</v>
      </c>
      <c r="S313" s="5"/>
      <c r="T313" s="61">
        <v>19.444444440000002</v>
      </c>
      <c r="U313" s="61">
        <v>82.740740740740733</v>
      </c>
      <c r="V313" s="61">
        <v>0</v>
      </c>
      <c r="W313" s="61">
        <v>0</v>
      </c>
      <c r="X313" s="61">
        <v>0</v>
      </c>
      <c r="Y313" s="61">
        <v>4.4000000000000004</v>
      </c>
      <c r="Z313" s="5"/>
    </row>
    <row r="314" spans="1:26" x14ac:dyDescent="0.2">
      <c r="A314" s="5" t="s">
        <v>34</v>
      </c>
      <c r="B314" s="61">
        <v>203</v>
      </c>
      <c r="C314" s="61">
        <v>2</v>
      </c>
      <c r="D314" s="61">
        <v>6</v>
      </c>
      <c r="E314" s="62" t="s">
        <v>213</v>
      </c>
      <c r="F314" s="62" t="s">
        <v>45</v>
      </c>
      <c r="G314" s="61">
        <v>12.3</v>
      </c>
      <c r="H314" s="61">
        <v>17.350000000000001</v>
      </c>
      <c r="I314" s="61">
        <v>15.76</v>
      </c>
      <c r="J314" s="61">
        <f t="shared" si="7"/>
        <v>13.501200000000001</v>
      </c>
      <c r="K314" s="61">
        <f t="shared" si="8"/>
        <v>17.250048045977014</v>
      </c>
      <c r="L314" s="61">
        <f t="shared" si="10"/>
        <v>83.490232542528744</v>
      </c>
      <c r="M314" s="5"/>
      <c r="N314" s="5" t="s">
        <v>34</v>
      </c>
      <c r="O314" s="61">
        <v>203</v>
      </c>
      <c r="P314" s="61">
        <v>2</v>
      </c>
      <c r="Q314" s="61">
        <v>6</v>
      </c>
      <c r="R314" s="62" t="s">
        <v>213</v>
      </c>
      <c r="S314" s="62" t="s">
        <v>45</v>
      </c>
      <c r="T314" s="61">
        <v>19.444444440000002</v>
      </c>
      <c r="U314" s="61">
        <v>75.714285714285722</v>
      </c>
      <c r="V314" s="61">
        <v>0</v>
      </c>
      <c r="W314" s="61">
        <v>0</v>
      </c>
      <c r="X314" s="61">
        <v>0</v>
      </c>
      <c r="Y314" s="61">
        <v>4.5</v>
      </c>
      <c r="Z314" s="5"/>
    </row>
    <row r="315" spans="1:26" x14ac:dyDescent="0.2">
      <c r="A315" s="5" t="s">
        <v>34</v>
      </c>
      <c r="B315" s="61">
        <v>204</v>
      </c>
      <c r="C315" s="61">
        <v>2</v>
      </c>
      <c r="D315" s="61">
        <v>18</v>
      </c>
      <c r="E315" s="5" t="s">
        <v>99</v>
      </c>
      <c r="F315" s="5"/>
      <c r="G315" s="61">
        <v>12</v>
      </c>
      <c r="H315" s="61">
        <v>16.440000000000001</v>
      </c>
      <c r="I315" s="61">
        <v>15.74</v>
      </c>
      <c r="J315" s="61">
        <f t="shared" si="7"/>
        <v>13.203799999999999</v>
      </c>
      <c r="K315" s="61">
        <f t="shared" si="8"/>
        <v>16.40148882758621</v>
      </c>
      <c r="L315" s="61">
        <f t="shared" si="10"/>
        <v>79.38320592551726</v>
      </c>
      <c r="M315" s="5"/>
      <c r="N315" s="5" t="s">
        <v>34</v>
      </c>
      <c r="O315" s="61">
        <v>204</v>
      </c>
      <c r="P315" s="61">
        <v>2</v>
      </c>
      <c r="Q315" s="61">
        <v>18</v>
      </c>
      <c r="R315" s="5" t="s">
        <v>99</v>
      </c>
      <c r="S315" s="5"/>
      <c r="T315" s="61">
        <v>0</v>
      </c>
      <c r="U315" s="61">
        <v>80.83673469387756</v>
      </c>
      <c r="V315" s="61">
        <v>0</v>
      </c>
      <c r="W315" s="61">
        <v>0</v>
      </c>
      <c r="X315" s="61">
        <v>0</v>
      </c>
      <c r="Y315" s="61">
        <v>4.7</v>
      </c>
      <c r="Z315" s="5"/>
    </row>
    <row r="316" spans="1:26" x14ac:dyDescent="0.2">
      <c r="A316" s="5" t="s">
        <v>34</v>
      </c>
      <c r="B316" s="61">
        <v>205</v>
      </c>
      <c r="C316" s="61">
        <v>2</v>
      </c>
      <c r="D316" s="61">
        <v>16</v>
      </c>
      <c r="E316" s="5" t="s">
        <v>109</v>
      </c>
      <c r="F316" s="62" t="s">
        <v>216</v>
      </c>
      <c r="G316" s="61">
        <v>12.14</v>
      </c>
      <c r="H316" s="61">
        <v>17.47</v>
      </c>
      <c r="I316" s="61">
        <v>15.78</v>
      </c>
      <c r="J316" s="61">
        <f t="shared" si="7"/>
        <v>13.338600000000001</v>
      </c>
      <c r="K316" s="61">
        <f t="shared" si="8"/>
        <v>17.40200756321839</v>
      </c>
      <c r="L316" s="61">
        <f t="shared" si="10"/>
        <v>84.225716605976999</v>
      </c>
      <c r="M316" s="5"/>
      <c r="N316" s="5" t="s">
        <v>34</v>
      </c>
      <c r="O316" s="61">
        <v>205</v>
      </c>
      <c r="P316" s="61">
        <v>2</v>
      </c>
      <c r="Q316" s="61">
        <v>16</v>
      </c>
      <c r="R316" s="5" t="s">
        <v>109</v>
      </c>
      <c r="S316" s="62" t="s">
        <v>216</v>
      </c>
      <c r="T316" s="61">
        <v>12.820512819999999</v>
      </c>
      <c r="U316" s="61">
        <v>74.816176470588232</v>
      </c>
      <c r="V316" s="61">
        <v>0</v>
      </c>
      <c r="W316" s="61">
        <v>0</v>
      </c>
      <c r="X316" s="61">
        <v>0</v>
      </c>
      <c r="Y316" s="61">
        <v>3.6</v>
      </c>
      <c r="Z316" s="5"/>
    </row>
    <row r="317" spans="1:26" x14ac:dyDescent="0.2">
      <c r="A317" s="5" t="s">
        <v>34</v>
      </c>
      <c r="B317" s="61">
        <v>206</v>
      </c>
      <c r="C317" s="61">
        <v>2</v>
      </c>
      <c r="D317" s="61">
        <v>12</v>
      </c>
      <c r="E317" s="62" t="s">
        <v>214</v>
      </c>
      <c r="F317" s="62" t="s">
        <v>45</v>
      </c>
      <c r="G317" s="61">
        <v>12.2</v>
      </c>
      <c r="H317" s="61">
        <v>16.809999999999999</v>
      </c>
      <c r="I317" s="61">
        <v>15.92</v>
      </c>
      <c r="J317" s="61">
        <f t="shared" si="7"/>
        <v>13.3804</v>
      </c>
      <c r="K317" s="61">
        <f t="shared" si="8"/>
        <v>16.736499724137932</v>
      </c>
      <c r="L317" s="61">
        <f t="shared" si="10"/>
        <v>81.004658664827588</v>
      </c>
      <c r="M317" s="5"/>
      <c r="N317" s="5" t="s">
        <v>34</v>
      </c>
      <c r="O317" s="61">
        <v>206</v>
      </c>
      <c r="P317" s="61">
        <v>2</v>
      </c>
      <c r="Q317" s="61">
        <v>12</v>
      </c>
      <c r="R317" s="62" t="s">
        <v>214</v>
      </c>
      <c r="S317" s="62" t="s">
        <v>45</v>
      </c>
      <c r="T317" s="61">
        <v>8.3333333330000006</v>
      </c>
      <c r="U317" s="61">
        <v>79.017857142857139</v>
      </c>
      <c r="V317" s="61">
        <v>0</v>
      </c>
      <c r="W317" s="61">
        <v>0</v>
      </c>
      <c r="X317" s="61">
        <v>0</v>
      </c>
      <c r="Y317" s="61">
        <v>2.4</v>
      </c>
      <c r="Z317" s="5"/>
    </row>
    <row r="318" spans="1:26" x14ac:dyDescent="0.2">
      <c r="A318" s="5" t="s">
        <v>34</v>
      </c>
      <c r="B318" s="61">
        <v>207</v>
      </c>
      <c r="C318" s="61">
        <v>2</v>
      </c>
      <c r="D318" s="61">
        <v>7</v>
      </c>
      <c r="E318" s="62" t="s">
        <v>109</v>
      </c>
      <c r="F318" s="62" t="s">
        <v>45</v>
      </c>
      <c r="G318" s="61">
        <v>11.85</v>
      </c>
      <c r="H318" s="61">
        <v>17.239999999999998</v>
      </c>
      <c r="I318" s="61">
        <v>15.83</v>
      </c>
      <c r="J318" s="61">
        <f t="shared" si="7"/>
        <v>13.0421</v>
      </c>
      <c r="K318" s="61">
        <f t="shared" si="8"/>
        <v>17.231657425287352</v>
      </c>
      <c r="L318" s="61">
        <f t="shared" si="10"/>
        <v>83.40122193839079</v>
      </c>
      <c r="M318" s="5"/>
      <c r="N318" s="5" t="s">
        <v>34</v>
      </c>
      <c r="O318" s="61">
        <v>207</v>
      </c>
      <c r="P318" s="61">
        <v>2</v>
      </c>
      <c r="Q318" s="61">
        <v>7</v>
      </c>
      <c r="R318" s="62" t="s">
        <v>109</v>
      </c>
      <c r="S318" s="62" t="s">
        <v>45</v>
      </c>
      <c r="T318" s="61">
        <v>15</v>
      </c>
      <c r="U318" s="61">
        <v>75.277777777777771</v>
      </c>
      <c r="V318" s="61">
        <v>0</v>
      </c>
      <c r="W318" s="61">
        <v>0</v>
      </c>
      <c r="X318" s="61">
        <v>0</v>
      </c>
      <c r="Y318" s="61">
        <v>3.9</v>
      </c>
      <c r="Z318" s="5"/>
    </row>
    <row r="319" spans="1:26" x14ac:dyDescent="0.2">
      <c r="A319" s="5" t="s">
        <v>34</v>
      </c>
      <c r="B319" s="61">
        <v>208</v>
      </c>
      <c r="C319" s="61">
        <v>2</v>
      </c>
      <c r="D319" s="61">
        <v>8</v>
      </c>
      <c r="E319" s="62" t="s">
        <v>189</v>
      </c>
      <c r="F319" s="62" t="s">
        <v>45</v>
      </c>
      <c r="G319" s="61">
        <v>12.07</v>
      </c>
      <c r="H319" s="61">
        <v>16.38</v>
      </c>
      <c r="I319" s="61">
        <v>15.91</v>
      </c>
      <c r="J319" s="61">
        <f t="shared" si="7"/>
        <v>13.2517</v>
      </c>
      <c r="K319" s="61">
        <f t="shared" si="8"/>
        <v>16.33261096551724</v>
      </c>
      <c r="L319" s="61">
        <f t="shared" si="10"/>
        <v>79.049837073103447</v>
      </c>
      <c r="M319" s="5"/>
      <c r="N319" s="5" t="s">
        <v>34</v>
      </c>
      <c r="O319" s="61">
        <v>208</v>
      </c>
      <c r="P319" s="61">
        <v>2</v>
      </c>
      <c r="Q319" s="61">
        <v>8</v>
      </c>
      <c r="R319" s="62" t="s">
        <v>189</v>
      </c>
      <c r="S319" s="62" t="s">
        <v>45</v>
      </c>
      <c r="T319" s="61">
        <v>19.444444440000002</v>
      </c>
      <c r="U319" s="61">
        <v>77.714285714285722</v>
      </c>
      <c r="V319" s="61">
        <v>0</v>
      </c>
      <c r="W319" s="61">
        <v>0</v>
      </c>
      <c r="X319" s="61">
        <v>1.5</v>
      </c>
      <c r="Y319" s="61">
        <v>4.2</v>
      </c>
      <c r="Z319" s="5"/>
    </row>
    <row r="320" spans="1:26" x14ac:dyDescent="0.2">
      <c r="A320" s="5" t="s">
        <v>34</v>
      </c>
      <c r="B320" s="61">
        <v>209</v>
      </c>
      <c r="C320" s="61">
        <v>2</v>
      </c>
      <c r="D320" s="61">
        <v>17</v>
      </c>
      <c r="E320" s="5" t="s">
        <v>99</v>
      </c>
      <c r="F320" s="5"/>
      <c r="G320" s="61">
        <v>11.75</v>
      </c>
      <c r="H320" s="61">
        <v>15.54</v>
      </c>
      <c r="I320" s="61">
        <v>15.93</v>
      </c>
      <c r="J320" s="61">
        <f t="shared" si="7"/>
        <v>12.9291</v>
      </c>
      <c r="K320" s="61">
        <f t="shared" si="8"/>
        <v>15.552664206896548</v>
      </c>
      <c r="L320" s="61">
        <f t="shared" si="10"/>
        <v>75.274894761379286</v>
      </c>
      <c r="M320" s="5"/>
      <c r="N320" s="5" t="s">
        <v>34</v>
      </c>
      <c r="O320" s="61">
        <v>209</v>
      </c>
      <c r="P320" s="61">
        <v>2</v>
      </c>
      <c r="Q320" s="61">
        <v>17</v>
      </c>
      <c r="R320" s="5" t="s">
        <v>99</v>
      </c>
      <c r="S320" s="5"/>
      <c r="T320" s="61">
        <v>14.28571429</v>
      </c>
      <c r="U320" s="61">
        <v>79.346405228758158</v>
      </c>
      <c r="V320" s="61">
        <v>0</v>
      </c>
      <c r="W320" s="61">
        <v>0</v>
      </c>
      <c r="X320" s="61">
        <v>0</v>
      </c>
      <c r="Y320" s="61">
        <v>5.6</v>
      </c>
      <c r="Z320" s="5"/>
    </row>
    <row r="321" spans="1:26" x14ac:dyDescent="0.2">
      <c r="A321" s="5" t="s">
        <v>34</v>
      </c>
      <c r="B321" s="61">
        <v>210</v>
      </c>
      <c r="C321" s="61">
        <v>2</v>
      </c>
      <c r="D321" s="61">
        <v>20</v>
      </c>
      <c r="E321" s="5" t="s">
        <v>99</v>
      </c>
      <c r="F321" s="5"/>
      <c r="G321" s="61">
        <v>11.37</v>
      </c>
      <c r="H321" s="61">
        <v>14.09</v>
      </c>
      <c r="I321" s="61">
        <v>15.94</v>
      </c>
      <c r="J321" s="61">
        <f t="shared" si="7"/>
        <v>12.547799999999999</v>
      </c>
      <c r="K321" s="61">
        <f t="shared" si="8"/>
        <v>14.163235609195404</v>
      </c>
      <c r="L321" s="61">
        <f t="shared" si="10"/>
        <v>68.550060348505738</v>
      </c>
      <c r="M321" s="5"/>
      <c r="N321" s="5" t="s">
        <v>34</v>
      </c>
      <c r="O321" s="61">
        <v>210</v>
      </c>
      <c r="P321" s="61">
        <v>2</v>
      </c>
      <c r="Q321" s="61">
        <v>20</v>
      </c>
      <c r="R321" s="5" t="s">
        <v>99</v>
      </c>
      <c r="S321" s="5"/>
      <c r="T321" s="61">
        <v>2.4390243900000002</v>
      </c>
      <c r="U321" s="61">
        <v>83.088978766430728</v>
      </c>
      <c r="V321" s="61">
        <v>0</v>
      </c>
      <c r="W321" s="61">
        <v>0</v>
      </c>
      <c r="X321" s="61">
        <v>0</v>
      </c>
      <c r="Y321" s="61">
        <v>6.3</v>
      </c>
      <c r="Z321" s="5"/>
    </row>
    <row r="322" spans="1:26" x14ac:dyDescent="0.2">
      <c r="A322" s="5" t="s">
        <v>34</v>
      </c>
      <c r="B322" s="61">
        <v>211</v>
      </c>
      <c r="C322" s="61">
        <v>2</v>
      </c>
      <c r="D322" s="61">
        <v>15</v>
      </c>
      <c r="E322" s="5" t="s">
        <v>109</v>
      </c>
      <c r="F322" s="62" t="s">
        <v>43</v>
      </c>
      <c r="G322" s="61">
        <v>11.47</v>
      </c>
      <c r="H322" s="61">
        <v>16.98</v>
      </c>
      <c r="I322" s="61">
        <v>16.64</v>
      </c>
      <c r="J322" s="61">
        <f t="shared" si="7"/>
        <v>12.556800000000001</v>
      </c>
      <c r="K322" s="61">
        <f t="shared" si="8"/>
        <v>17.066500413793104</v>
      </c>
      <c r="L322" s="61">
        <f t="shared" si="10"/>
        <v>82.601862002758622</v>
      </c>
      <c r="M322" s="5"/>
      <c r="N322" s="5" t="s">
        <v>34</v>
      </c>
      <c r="O322" s="61">
        <v>211</v>
      </c>
      <c r="P322" s="61">
        <v>2</v>
      </c>
      <c r="Q322" s="61">
        <v>15</v>
      </c>
      <c r="R322" s="5" t="s">
        <v>109</v>
      </c>
      <c r="S322" s="62" t="s">
        <v>43</v>
      </c>
      <c r="T322" s="61">
        <v>5.263157895</v>
      </c>
      <c r="U322" s="61">
        <v>80.679245283018872</v>
      </c>
      <c r="V322" s="61">
        <v>0</v>
      </c>
      <c r="W322" s="61">
        <v>0</v>
      </c>
      <c r="X322" s="61">
        <v>0</v>
      </c>
      <c r="Y322" s="61">
        <v>2.9</v>
      </c>
      <c r="Z322" s="5"/>
    </row>
    <row r="323" spans="1:26" x14ac:dyDescent="0.2">
      <c r="A323" s="5" t="s">
        <v>34</v>
      </c>
      <c r="B323" s="61">
        <v>212</v>
      </c>
      <c r="C323" s="61">
        <v>2</v>
      </c>
      <c r="D323" s="61">
        <v>13</v>
      </c>
      <c r="E323" s="62" t="s">
        <v>187</v>
      </c>
      <c r="F323" s="62" t="s">
        <v>45</v>
      </c>
      <c r="G323" s="61">
        <v>11.6</v>
      </c>
      <c r="H323" s="61">
        <v>16.989999999999998</v>
      </c>
      <c r="I323" s="61">
        <v>15.03</v>
      </c>
      <c r="J323" s="61">
        <f t="shared" si="7"/>
        <v>12.896100000000001</v>
      </c>
      <c r="K323" s="61">
        <f t="shared" si="8"/>
        <v>17.010290356321839</v>
      </c>
      <c r="L323" s="61">
        <f t="shared" si="10"/>
        <v>82.3298053245977</v>
      </c>
      <c r="M323" s="5"/>
      <c r="N323" s="5" t="s">
        <v>34</v>
      </c>
      <c r="O323" s="61">
        <v>212</v>
      </c>
      <c r="P323" s="61">
        <v>2</v>
      </c>
      <c r="Q323" s="61">
        <v>13</v>
      </c>
      <c r="R323" s="62" t="s">
        <v>187</v>
      </c>
      <c r="S323" s="62" t="s">
        <v>45</v>
      </c>
      <c r="T323" s="61">
        <v>0</v>
      </c>
      <c r="U323" s="61">
        <v>72.139702930549973</v>
      </c>
      <c r="V323" s="61">
        <v>0</v>
      </c>
      <c r="W323" s="61">
        <v>0</v>
      </c>
      <c r="X323" s="61">
        <v>0</v>
      </c>
      <c r="Y323" s="61">
        <v>3.7</v>
      </c>
      <c r="Z323" s="5"/>
    </row>
    <row r="324" spans="1:26" x14ac:dyDescent="0.2">
      <c r="A324" s="5" t="s">
        <v>34</v>
      </c>
      <c r="B324" s="61">
        <v>213</v>
      </c>
      <c r="C324" s="61">
        <v>2</v>
      </c>
      <c r="D324" s="61">
        <v>10</v>
      </c>
      <c r="E324" s="62" t="s">
        <v>146</v>
      </c>
      <c r="F324" s="62" t="s">
        <v>45</v>
      </c>
      <c r="G324" s="61">
        <v>11.14</v>
      </c>
      <c r="H324" s="61">
        <v>17.850000000000001</v>
      </c>
      <c r="I324" s="61">
        <v>16.21</v>
      </c>
      <c r="J324" s="61">
        <f t="shared" si="7"/>
        <v>12.2827</v>
      </c>
      <c r="K324" s="61">
        <f t="shared" si="8"/>
        <v>17.997170172413792</v>
      </c>
      <c r="L324" s="61">
        <f t="shared" si="10"/>
        <v>87.106303634482757</v>
      </c>
      <c r="M324" s="5"/>
      <c r="N324" s="5" t="s">
        <v>34</v>
      </c>
      <c r="O324" s="61">
        <v>213</v>
      </c>
      <c r="P324" s="61">
        <v>2</v>
      </c>
      <c r="Q324" s="61">
        <v>10</v>
      </c>
      <c r="R324" s="62" t="s">
        <v>146</v>
      </c>
      <c r="S324" s="62" t="s">
        <v>45</v>
      </c>
      <c r="T324" s="61">
        <v>21.951219510000001</v>
      </c>
      <c r="U324" s="61">
        <v>77.274659863945573</v>
      </c>
      <c r="V324" s="61">
        <v>0</v>
      </c>
      <c r="W324" s="61">
        <v>0</v>
      </c>
      <c r="X324" s="61">
        <v>0</v>
      </c>
      <c r="Y324" s="61">
        <v>3.2</v>
      </c>
      <c r="Z324" s="5"/>
    </row>
    <row r="325" spans="1:26" x14ac:dyDescent="0.2">
      <c r="A325" s="5" t="s">
        <v>34</v>
      </c>
      <c r="B325" s="61">
        <v>214</v>
      </c>
      <c r="C325" s="61">
        <v>2</v>
      </c>
      <c r="D325" s="61">
        <v>2</v>
      </c>
      <c r="E325" s="62" t="s">
        <v>212</v>
      </c>
      <c r="F325" s="62" t="s">
        <v>45</v>
      </c>
      <c r="G325" s="61">
        <v>11.44</v>
      </c>
      <c r="H325" s="61">
        <v>17.55</v>
      </c>
      <c r="I325" s="61">
        <v>16.22</v>
      </c>
      <c r="J325" s="61">
        <f t="shared" si="7"/>
        <v>12.5814</v>
      </c>
      <c r="K325" s="61">
        <f t="shared" si="8"/>
        <v>17.634441724137929</v>
      </c>
      <c r="L325" s="61">
        <f t="shared" si="10"/>
        <v>85.350697944827573</v>
      </c>
      <c r="M325" s="5"/>
      <c r="N325" s="5" t="s">
        <v>34</v>
      </c>
      <c r="O325" s="61">
        <v>214</v>
      </c>
      <c r="P325" s="61">
        <v>2</v>
      </c>
      <c r="Q325" s="61">
        <v>2</v>
      </c>
      <c r="R325" s="62" t="s">
        <v>212</v>
      </c>
      <c r="S325" s="62" t="s">
        <v>45</v>
      </c>
      <c r="T325" s="61">
        <v>13.043478260000001</v>
      </c>
      <c r="U325" s="61">
        <v>75.872093023255815</v>
      </c>
      <c r="V325" s="61">
        <v>0</v>
      </c>
      <c r="W325" s="61">
        <v>0</v>
      </c>
      <c r="X325" s="61">
        <v>0</v>
      </c>
      <c r="Y325" s="61">
        <v>3.7</v>
      </c>
      <c r="Z325" s="5"/>
    </row>
    <row r="326" spans="1:26" x14ac:dyDescent="0.2">
      <c r="A326" s="5" t="s">
        <v>34</v>
      </c>
      <c r="B326" s="61">
        <v>215</v>
      </c>
      <c r="C326" s="61">
        <v>2</v>
      </c>
      <c r="D326" s="61">
        <v>3</v>
      </c>
      <c r="E326" s="62" t="s">
        <v>162</v>
      </c>
      <c r="F326" s="62" t="s">
        <v>45</v>
      </c>
      <c r="G326" s="61">
        <v>11.33</v>
      </c>
      <c r="H326" s="61">
        <v>17.809999999999999</v>
      </c>
      <c r="I326" s="61">
        <v>16.18</v>
      </c>
      <c r="J326" s="61">
        <f t="shared" si="7"/>
        <v>12.476599999999999</v>
      </c>
      <c r="K326" s="61">
        <f t="shared" si="8"/>
        <v>17.917146597701148</v>
      </c>
      <c r="L326" s="61">
        <f t="shared" si="10"/>
        <v>86.71898953287355</v>
      </c>
      <c r="M326" s="5"/>
      <c r="N326" s="5" t="s">
        <v>34</v>
      </c>
      <c r="O326" s="61">
        <v>215</v>
      </c>
      <c r="P326" s="61">
        <v>2</v>
      </c>
      <c r="Q326" s="61">
        <v>3</v>
      </c>
      <c r="R326" s="62" t="s">
        <v>162</v>
      </c>
      <c r="S326" s="62" t="s">
        <v>45</v>
      </c>
      <c r="T326" s="61">
        <v>7.1428571429999996</v>
      </c>
      <c r="U326" s="61">
        <v>73.788759689922486</v>
      </c>
      <c r="V326" s="61">
        <v>0</v>
      </c>
      <c r="W326" s="61">
        <v>0</v>
      </c>
      <c r="X326" s="61">
        <v>0</v>
      </c>
      <c r="Y326" s="61">
        <v>3.1</v>
      </c>
      <c r="Z326" s="5"/>
    </row>
    <row r="327" spans="1:26" x14ac:dyDescent="0.2">
      <c r="A327" s="5" t="s">
        <v>34</v>
      </c>
      <c r="B327" s="61">
        <v>216</v>
      </c>
      <c r="C327" s="61">
        <v>2</v>
      </c>
      <c r="D327" s="61">
        <v>5</v>
      </c>
      <c r="E327" s="62" t="s">
        <v>129</v>
      </c>
      <c r="F327" s="62" t="s">
        <v>45</v>
      </c>
      <c r="G327" s="61">
        <v>11.28</v>
      </c>
      <c r="H327" s="61">
        <v>16</v>
      </c>
      <c r="I327" s="61">
        <v>16.149999999999999</v>
      </c>
      <c r="J327" s="61">
        <f t="shared" si="7"/>
        <v>12.4305</v>
      </c>
      <c r="K327" s="61">
        <f t="shared" si="8"/>
        <v>16.10473563218391</v>
      </c>
      <c r="L327" s="61">
        <f t="shared" si="10"/>
        <v>77.946920459770126</v>
      </c>
      <c r="M327" s="5"/>
      <c r="N327" s="5" t="s">
        <v>34</v>
      </c>
      <c r="O327" s="61">
        <v>216</v>
      </c>
      <c r="P327" s="61">
        <v>2</v>
      </c>
      <c r="Q327" s="61">
        <v>5</v>
      </c>
      <c r="R327" s="62" t="s">
        <v>129</v>
      </c>
      <c r="S327" s="62" t="s">
        <v>45</v>
      </c>
      <c r="T327" s="61">
        <v>10.52631579</v>
      </c>
      <c r="U327" s="61">
        <v>77.922077922077918</v>
      </c>
      <c r="V327" s="61">
        <v>0</v>
      </c>
      <c r="W327" s="61">
        <v>0</v>
      </c>
      <c r="X327" s="61">
        <v>0</v>
      </c>
      <c r="Y327" s="61">
        <v>2.6</v>
      </c>
      <c r="Z327" s="5"/>
    </row>
    <row r="328" spans="1:26" x14ac:dyDescent="0.2">
      <c r="A328" s="5" t="s">
        <v>34</v>
      </c>
      <c r="B328" s="61">
        <v>217</v>
      </c>
      <c r="C328" s="61">
        <v>2</v>
      </c>
      <c r="D328" s="61">
        <v>4</v>
      </c>
      <c r="E328" s="62" t="s">
        <v>137</v>
      </c>
      <c r="F328" s="62" t="s">
        <v>45</v>
      </c>
      <c r="G328" s="61">
        <v>11.35</v>
      </c>
      <c r="H328" s="61">
        <v>16.809999999999999</v>
      </c>
      <c r="I328" s="61">
        <v>16.079999999999998</v>
      </c>
      <c r="J328" s="61">
        <f t="shared" si="7"/>
        <v>12.509599999999999</v>
      </c>
      <c r="K328" s="61">
        <f t="shared" si="8"/>
        <v>16.904754298850573</v>
      </c>
      <c r="L328" s="61">
        <f t="shared" si="10"/>
        <v>81.819010806436779</v>
      </c>
      <c r="M328" s="5"/>
      <c r="N328" s="5" t="s">
        <v>34</v>
      </c>
      <c r="O328" s="61">
        <v>217</v>
      </c>
      <c r="P328" s="61">
        <v>2</v>
      </c>
      <c r="Q328" s="61">
        <v>4</v>
      </c>
      <c r="R328" s="62" t="s">
        <v>137</v>
      </c>
      <c r="S328" s="62" t="s">
        <v>45</v>
      </c>
      <c r="T328" s="61">
        <v>17.5</v>
      </c>
      <c r="U328" s="61">
        <v>75.750968992248062</v>
      </c>
      <c r="V328" s="61">
        <v>0</v>
      </c>
      <c r="W328" s="61">
        <v>0</v>
      </c>
      <c r="X328" s="61">
        <v>0</v>
      </c>
      <c r="Y328" s="61">
        <v>3.8</v>
      </c>
      <c r="Z328" s="5"/>
    </row>
    <row r="329" spans="1:26" x14ac:dyDescent="0.2">
      <c r="A329" s="5" t="s">
        <v>34</v>
      </c>
      <c r="B329" s="61">
        <v>218</v>
      </c>
      <c r="C329" s="61">
        <v>2</v>
      </c>
      <c r="D329" s="61">
        <v>14</v>
      </c>
      <c r="E329" s="62" t="s">
        <v>215</v>
      </c>
      <c r="F329" s="62" t="s">
        <v>45</v>
      </c>
      <c r="G329" s="61">
        <v>11.33</v>
      </c>
      <c r="H329" s="61">
        <v>17.420000000000002</v>
      </c>
      <c r="I329" s="61">
        <v>16.04</v>
      </c>
      <c r="J329" s="61">
        <f t="shared" si="7"/>
        <v>12.4948</v>
      </c>
      <c r="K329" s="61">
        <f t="shared" si="8"/>
        <v>17.521156137931037</v>
      </c>
      <c r="L329" s="61">
        <f t="shared" si="10"/>
        <v>84.802395707586214</v>
      </c>
      <c r="M329" s="5"/>
      <c r="N329" s="5" t="s">
        <v>34</v>
      </c>
      <c r="O329" s="61">
        <v>218</v>
      </c>
      <c r="P329" s="61">
        <v>2</v>
      </c>
      <c r="Q329" s="61">
        <v>14</v>
      </c>
      <c r="R329" s="62" t="s">
        <v>215</v>
      </c>
      <c r="S329" s="62" t="s">
        <v>45</v>
      </c>
      <c r="T329" s="61">
        <v>11.9047619</v>
      </c>
      <c r="U329" s="61">
        <v>75.531914893617028</v>
      </c>
      <c r="V329" s="61">
        <v>0</v>
      </c>
      <c r="W329" s="61">
        <v>0</v>
      </c>
      <c r="X329" s="61">
        <v>0</v>
      </c>
      <c r="Y329" s="61">
        <v>4.5</v>
      </c>
      <c r="Z329" s="5"/>
    </row>
    <row r="330" spans="1:26" x14ac:dyDescent="0.2">
      <c r="A330" s="5" t="s">
        <v>34</v>
      </c>
      <c r="B330" s="61">
        <v>219</v>
      </c>
      <c r="C330" s="61">
        <v>2</v>
      </c>
      <c r="D330" s="61">
        <v>1</v>
      </c>
      <c r="E330" s="62" t="s">
        <v>99</v>
      </c>
      <c r="F330" s="63" t="s">
        <v>211</v>
      </c>
      <c r="G330" s="61">
        <v>11.26</v>
      </c>
      <c r="H330" s="61">
        <v>16.95</v>
      </c>
      <c r="I330" s="61">
        <v>16.02</v>
      </c>
      <c r="J330" s="61">
        <f t="shared" si="7"/>
        <v>12.4274</v>
      </c>
      <c r="K330" s="61">
        <f t="shared" si="8"/>
        <v>17.061558275862069</v>
      </c>
      <c r="L330" s="61">
        <f t="shared" si="10"/>
        <v>82.577942055172414</v>
      </c>
      <c r="M330" s="5"/>
      <c r="N330" s="5" t="s">
        <v>34</v>
      </c>
      <c r="O330" s="61">
        <v>219</v>
      </c>
      <c r="P330" s="61">
        <v>2</v>
      </c>
      <c r="Q330" s="61">
        <v>1</v>
      </c>
      <c r="R330" s="62" t="s">
        <v>99</v>
      </c>
      <c r="S330" s="63" t="s">
        <v>211</v>
      </c>
      <c r="T330" s="61">
        <v>2.5641025640000001</v>
      </c>
      <c r="U330" s="61">
        <v>82.440476190476176</v>
      </c>
      <c r="V330" s="61">
        <v>0</v>
      </c>
      <c r="W330" s="61">
        <v>0</v>
      </c>
      <c r="X330" s="61">
        <v>0</v>
      </c>
      <c r="Y330" s="61">
        <v>7.6</v>
      </c>
      <c r="Z330" s="5"/>
    </row>
    <row r="331" spans="1:26" x14ac:dyDescent="0.2">
      <c r="A331" s="5" t="s">
        <v>34</v>
      </c>
      <c r="B331" s="61">
        <v>220</v>
      </c>
      <c r="C331" s="61">
        <v>2</v>
      </c>
      <c r="D331" s="61">
        <v>9</v>
      </c>
      <c r="E331" s="62" t="s">
        <v>131</v>
      </c>
      <c r="F331" s="62" t="s">
        <v>45</v>
      </c>
      <c r="G331" s="61">
        <v>11.01</v>
      </c>
      <c r="H331" s="61">
        <v>15.08</v>
      </c>
      <c r="I331" s="61">
        <v>16</v>
      </c>
      <c r="J331" s="61">
        <f t="shared" si="7"/>
        <v>12.18</v>
      </c>
      <c r="K331" s="61">
        <f t="shared" si="8"/>
        <v>15.222133333333332</v>
      </c>
      <c r="L331" s="61">
        <f t="shared" si="10"/>
        <v>73.675125333333327</v>
      </c>
      <c r="M331" s="5"/>
      <c r="N331" s="5" t="s">
        <v>34</v>
      </c>
      <c r="O331" s="61">
        <v>220</v>
      </c>
      <c r="P331" s="61">
        <v>2</v>
      </c>
      <c r="Q331" s="61">
        <v>9</v>
      </c>
      <c r="R331" s="62" t="s">
        <v>131</v>
      </c>
      <c r="S331" s="62" t="s">
        <v>45</v>
      </c>
      <c r="T331" s="61">
        <v>3.0303030299999998</v>
      </c>
      <c r="U331" s="61">
        <v>82.606589147286826</v>
      </c>
      <c r="V331" s="61">
        <v>0</v>
      </c>
      <c r="W331" s="61">
        <v>0</v>
      </c>
      <c r="X331" s="61">
        <v>1</v>
      </c>
      <c r="Y331" s="61">
        <v>4</v>
      </c>
      <c r="Z331" s="5"/>
    </row>
    <row r="332" spans="1:26" x14ac:dyDescent="0.2">
      <c r="A332" s="5" t="s">
        <v>34</v>
      </c>
      <c r="B332" s="61">
        <v>301</v>
      </c>
      <c r="C332" s="61">
        <v>3</v>
      </c>
      <c r="D332" s="61">
        <v>18</v>
      </c>
      <c r="E332" s="5" t="s">
        <v>99</v>
      </c>
      <c r="F332" s="5"/>
      <c r="G332" s="61">
        <v>11.61</v>
      </c>
      <c r="H332" s="61">
        <v>17.170000000000002</v>
      </c>
      <c r="I332" s="61">
        <v>16.66</v>
      </c>
      <c r="J332" s="61">
        <f t="shared" si="7"/>
        <v>12.694199999999999</v>
      </c>
      <c r="K332" s="61">
        <f t="shared" si="8"/>
        <v>17.230351563218395</v>
      </c>
      <c r="L332" s="61">
        <f t="shared" si="10"/>
        <v>83.394901565977037</v>
      </c>
      <c r="M332" s="5"/>
      <c r="N332" s="5" t="s">
        <v>34</v>
      </c>
      <c r="O332" s="61">
        <v>301</v>
      </c>
      <c r="P332" s="61">
        <v>3</v>
      </c>
      <c r="Q332" s="61">
        <v>18</v>
      </c>
      <c r="R332" s="5" t="s">
        <v>99</v>
      </c>
      <c r="S332" s="5"/>
      <c r="T332" s="61">
        <v>7.1428571429999996</v>
      </c>
      <c r="U332" s="61">
        <v>72.956521739130437</v>
      </c>
      <c r="V332" s="61">
        <v>0</v>
      </c>
      <c r="W332" s="61">
        <v>0</v>
      </c>
      <c r="X332" s="61">
        <v>0.3</v>
      </c>
      <c r="Y332" s="61">
        <v>1.4</v>
      </c>
      <c r="Z332" s="5"/>
    </row>
    <row r="333" spans="1:26" x14ac:dyDescent="0.2">
      <c r="A333" s="5" t="s">
        <v>34</v>
      </c>
      <c r="B333" s="61">
        <v>302</v>
      </c>
      <c r="C333" s="61">
        <v>3</v>
      </c>
      <c r="D333" s="61">
        <v>20</v>
      </c>
      <c r="E333" s="5" t="s">
        <v>99</v>
      </c>
      <c r="F333" s="5"/>
      <c r="G333" s="61">
        <v>11.77</v>
      </c>
      <c r="H333" s="61">
        <v>16.850000000000001</v>
      </c>
      <c r="I333" s="61">
        <v>16.72</v>
      </c>
      <c r="J333" s="61">
        <f t="shared" si="7"/>
        <v>12.846399999999999</v>
      </c>
      <c r="K333" s="61">
        <f t="shared" si="8"/>
        <v>16.879748965517241</v>
      </c>
      <c r="L333" s="61">
        <f t="shared" si="10"/>
        <v>81.697984993103447</v>
      </c>
      <c r="M333" s="5"/>
      <c r="N333" s="5" t="s">
        <v>34</v>
      </c>
      <c r="O333" s="61">
        <v>302</v>
      </c>
      <c r="P333" s="61">
        <v>3</v>
      </c>
      <c r="Q333" s="61">
        <v>20</v>
      </c>
      <c r="R333" s="5" t="s">
        <v>99</v>
      </c>
      <c r="S333" s="5"/>
      <c r="T333" s="61">
        <v>6.25</v>
      </c>
      <c r="U333" s="61">
        <v>82.58239465999165</v>
      </c>
      <c r="V333" s="61">
        <v>0</v>
      </c>
      <c r="W333" s="61">
        <v>0</v>
      </c>
      <c r="X333" s="61">
        <v>0</v>
      </c>
      <c r="Y333" s="61">
        <v>2.5</v>
      </c>
      <c r="Z333" s="5"/>
    </row>
    <row r="334" spans="1:26" x14ac:dyDescent="0.2">
      <c r="A334" s="5" t="s">
        <v>34</v>
      </c>
      <c r="B334" s="61">
        <v>303</v>
      </c>
      <c r="C334" s="61">
        <v>3</v>
      </c>
      <c r="D334" s="61">
        <v>4</v>
      </c>
      <c r="E334" s="62" t="s">
        <v>137</v>
      </c>
      <c r="F334" s="62" t="s">
        <v>45</v>
      </c>
      <c r="G334" s="61">
        <v>11.51</v>
      </c>
      <c r="H334" s="61">
        <v>17.16</v>
      </c>
      <c r="I334" s="61">
        <v>16.739999999999998</v>
      </c>
      <c r="J334" s="61">
        <f t="shared" si="7"/>
        <v>12.5838</v>
      </c>
      <c r="K334" s="61">
        <f t="shared" si="8"/>
        <v>17.242091862068968</v>
      </c>
      <c r="L334" s="61">
        <f t="shared" si="10"/>
        <v>83.451724612413798</v>
      </c>
      <c r="M334" s="5"/>
      <c r="N334" s="5" t="s">
        <v>34</v>
      </c>
      <c r="O334" s="61">
        <v>303</v>
      </c>
      <c r="P334" s="61">
        <v>3</v>
      </c>
      <c r="Q334" s="61">
        <v>4</v>
      </c>
      <c r="R334" s="62" t="s">
        <v>137</v>
      </c>
      <c r="S334" s="62" t="s">
        <v>45</v>
      </c>
      <c r="T334" s="61">
        <v>6.6666666670000003</v>
      </c>
      <c r="U334" s="61">
        <v>80.380434782608688</v>
      </c>
      <c r="V334" s="61">
        <v>0</v>
      </c>
      <c r="W334" s="61">
        <v>0</v>
      </c>
      <c r="X334" s="61">
        <v>0</v>
      </c>
      <c r="Y334" s="61">
        <v>2.9</v>
      </c>
      <c r="Z334" s="5"/>
    </row>
    <row r="335" spans="1:26" x14ac:dyDescent="0.2">
      <c r="A335" s="5" t="s">
        <v>34</v>
      </c>
      <c r="B335" s="61">
        <v>304</v>
      </c>
      <c r="C335" s="61">
        <v>3</v>
      </c>
      <c r="D335" s="61">
        <v>12</v>
      </c>
      <c r="E335" s="62" t="s">
        <v>214</v>
      </c>
      <c r="F335" s="62" t="s">
        <v>45</v>
      </c>
      <c r="G335" s="61">
        <v>11.65</v>
      </c>
      <c r="H335" s="61">
        <v>16.98</v>
      </c>
      <c r="I335" s="61">
        <v>16.75</v>
      </c>
      <c r="J335" s="61">
        <f t="shared" si="7"/>
        <v>12.7225</v>
      </c>
      <c r="K335" s="61">
        <f t="shared" si="8"/>
        <v>17.034160344827587</v>
      </c>
      <c r="L335" s="61">
        <f t="shared" si="10"/>
        <v>82.445336068965517</v>
      </c>
      <c r="M335" s="5"/>
      <c r="N335" s="5" t="s">
        <v>34</v>
      </c>
      <c r="O335" s="61">
        <v>304</v>
      </c>
      <c r="P335" s="61">
        <v>3</v>
      </c>
      <c r="Q335" s="61">
        <v>12</v>
      </c>
      <c r="R335" s="62" t="s">
        <v>214</v>
      </c>
      <c r="S335" s="62" t="s">
        <v>45</v>
      </c>
      <c r="T335" s="61">
        <v>6.8181818180000002</v>
      </c>
      <c r="U335" s="61">
        <v>81.166272655634344</v>
      </c>
      <c r="V335" s="61">
        <v>0</v>
      </c>
      <c r="W335" s="61">
        <v>0</v>
      </c>
      <c r="X335" s="61">
        <v>0</v>
      </c>
      <c r="Y335" s="61">
        <v>1.6</v>
      </c>
      <c r="Z335" s="5"/>
    </row>
    <row r="336" spans="1:26" x14ac:dyDescent="0.2">
      <c r="A336" s="5" t="s">
        <v>34</v>
      </c>
      <c r="B336" s="61">
        <v>305</v>
      </c>
      <c r="C336" s="61">
        <v>3</v>
      </c>
      <c r="D336" s="61">
        <v>13</v>
      </c>
      <c r="E336" s="62" t="s">
        <v>187</v>
      </c>
      <c r="F336" s="62" t="s">
        <v>45</v>
      </c>
      <c r="G336" s="61">
        <v>11.44</v>
      </c>
      <c r="H336" s="61">
        <v>18.13</v>
      </c>
      <c r="I336" s="61">
        <v>16.79</v>
      </c>
      <c r="J336" s="61">
        <f t="shared" si="7"/>
        <v>12.507299999999999</v>
      </c>
      <c r="K336" s="61">
        <f t="shared" si="8"/>
        <v>18.232674149425286</v>
      </c>
      <c r="L336" s="61">
        <f t="shared" si="10"/>
        <v>88.246142883218383</v>
      </c>
      <c r="M336" s="5"/>
      <c r="N336" s="5" t="s">
        <v>34</v>
      </c>
      <c r="O336" s="61">
        <v>305</v>
      </c>
      <c r="P336" s="61">
        <v>3</v>
      </c>
      <c r="Q336" s="61">
        <v>13</v>
      </c>
      <c r="R336" s="62" t="s">
        <v>187</v>
      </c>
      <c r="S336" s="62" t="s">
        <v>45</v>
      </c>
      <c r="T336" s="61">
        <v>9.3023255809999998</v>
      </c>
      <c r="U336" s="61">
        <v>71.564716312056731</v>
      </c>
      <c r="V336" s="61">
        <v>0</v>
      </c>
      <c r="W336" s="61">
        <v>0</v>
      </c>
      <c r="X336" s="61">
        <v>0</v>
      </c>
      <c r="Y336" s="61">
        <v>2.2000000000000002</v>
      </c>
      <c r="Z336" s="5"/>
    </row>
    <row r="337" spans="1:26" x14ac:dyDescent="0.2">
      <c r="A337" s="5" t="s">
        <v>34</v>
      </c>
      <c r="B337" s="61">
        <v>306</v>
      </c>
      <c r="C337" s="61">
        <v>3</v>
      </c>
      <c r="D337" s="61">
        <v>5</v>
      </c>
      <c r="E337" s="62" t="s">
        <v>129</v>
      </c>
      <c r="F337" s="62" t="s">
        <v>45</v>
      </c>
      <c r="G337" s="61">
        <v>11.46</v>
      </c>
      <c r="H337" s="61">
        <v>16.11</v>
      </c>
      <c r="I337" s="61">
        <v>16.84</v>
      </c>
      <c r="J337" s="61">
        <f t="shared" si="7"/>
        <v>12.520800000000001</v>
      </c>
      <c r="K337" s="61">
        <f t="shared" si="8"/>
        <v>16.198734620689653</v>
      </c>
      <c r="L337" s="61">
        <f t="shared" si="10"/>
        <v>78.401875564137924</v>
      </c>
      <c r="M337" s="5"/>
      <c r="N337" s="5" t="s">
        <v>34</v>
      </c>
      <c r="O337" s="61">
        <v>306</v>
      </c>
      <c r="P337" s="61">
        <v>3</v>
      </c>
      <c r="Q337" s="61">
        <v>5</v>
      </c>
      <c r="R337" s="62" t="s">
        <v>129</v>
      </c>
      <c r="S337" s="62" t="s">
        <v>45</v>
      </c>
      <c r="T337" s="61">
        <v>6.9767441860000003</v>
      </c>
      <c r="U337" s="61">
        <v>78.09379070777247</v>
      </c>
      <c r="V337" s="61">
        <v>0</v>
      </c>
      <c r="W337" s="61">
        <v>0</v>
      </c>
      <c r="X337" s="61">
        <v>0</v>
      </c>
      <c r="Y337" s="61">
        <v>2</v>
      </c>
      <c r="Z337" s="5"/>
    </row>
    <row r="338" spans="1:26" x14ac:dyDescent="0.2">
      <c r="A338" s="5" t="s">
        <v>34</v>
      </c>
      <c r="B338" s="61">
        <v>307</v>
      </c>
      <c r="C338" s="61">
        <v>3</v>
      </c>
      <c r="D338" s="61">
        <v>15</v>
      </c>
      <c r="E338" s="5" t="s">
        <v>109</v>
      </c>
      <c r="F338" s="62" t="s">
        <v>43</v>
      </c>
      <c r="G338" s="61">
        <v>11.28</v>
      </c>
      <c r="H338" s="61">
        <v>16.13</v>
      </c>
      <c r="I338" s="61">
        <v>16.86</v>
      </c>
      <c r="J338" s="61">
        <f t="shared" si="7"/>
        <v>12.338199999999999</v>
      </c>
      <c r="K338" s="61">
        <f t="shared" si="8"/>
        <v>16.252699241379307</v>
      </c>
      <c r="L338" s="61">
        <f t="shared" si="10"/>
        <v>78.663064328275851</v>
      </c>
      <c r="M338" s="5"/>
      <c r="N338" s="5" t="s">
        <v>34</v>
      </c>
      <c r="O338" s="61">
        <v>307</v>
      </c>
      <c r="P338" s="61">
        <v>3</v>
      </c>
      <c r="Q338" s="61">
        <v>15</v>
      </c>
      <c r="R338" s="5" t="s">
        <v>109</v>
      </c>
      <c r="S338" s="62" t="s">
        <v>43</v>
      </c>
      <c r="T338" s="61">
        <v>4.4444444440000002</v>
      </c>
      <c r="U338" s="61">
        <v>79.379251700680271</v>
      </c>
      <c r="V338" s="61">
        <v>0</v>
      </c>
      <c r="W338" s="61">
        <v>0</v>
      </c>
      <c r="X338" s="61">
        <v>0</v>
      </c>
      <c r="Y338" s="61">
        <v>4.7</v>
      </c>
      <c r="Z338" s="5"/>
    </row>
    <row r="339" spans="1:26" x14ac:dyDescent="0.2">
      <c r="A339" s="5" t="s">
        <v>34</v>
      </c>
      <c r="B339" s="61">
        <v>308</v>
      </c>
      <c r="C339" s="61">
        <v>3</v>
      </c>
      <c r="D339" s="61">
        <v>1</v>
      </c>
      <c r="E339" s="62" t="s">
        <v>99</v>
      </c>
      <c r="F339" s="63" t="s">
        <v>211</v>
      </c>
      <c r="G339" s="61">
        <v>11.46</v>
      </c>
      <c r="H339" s="61">
        <v>15.88</v>
      </c>
      <c r="I339" s="61">
        <v>16.88</v>
      </c>
      <c r="J339" s="61">
        <f t="shared" si="7"/>
        <v>12.515600000000001</v>
      </c>
      <c r="K339" s="61">
        <f t="shared" si="8"/>
        <v>15.96841691954023</v>
      </c>
      <c r="L339" s="61">
        <f t="shared" si="10"/>
        <v>77.287137890574712</v>
      </c>
      <c r="M339" s="5"/>
      <c r="N339" s="5" t="s">
        <v>34</v>
      </c>
      <c r="O339" s="61">
        <v>308</v>
      </c>
      <c r="P339" s="61">
        <v>3</v>
      </c>
      <c r="Q339" s="61">
        <v>1</v>
      </c>
      <c r="R339" s="62" t="s">
        <v>99</v>
      </c>
      <c r="S339" s="63" t="s">
        <v>211</v>
      </c>
      <c r="T339" s="61">
        <v>4.5454545450000001</v>
      </c>
      <c r="U339" s="61">
        <v>87.72727272727272</v>
      </c>
      <c r="V339" s="61">
        <v>0</v>
      </c>
      <c r="W339" s="61">
        <v>0</v>
      </c>
      <c r="X339" s="61">
        <v>0</v>
      </c>
      <c r="Y339" s="61">
        <v>3.2</v>
      </c>
      <c r="Z339" s="5"/>
    </row>
    <row r="340" spans="1:26" x14ac:dyDescent="0.2">
      <c r="A340" s="5" t="s">
        <v>34</v>
      </c>
      <c r="B340" s="61">
        <v>309</v>
      </c>
      <c r="C340" s="61">
        <v>3</v>
      </c>
      <c r="D340" s="61">
        <v>7</v>
      </c>
      <c r="E340" s="62" t="s">
        <v>109</v>
      </c>
      <c r="F340" s="62" t="s">
        <v>45</v>
      </c>
      <c r="G340" s="61">
        <v>11.44</v>
      </c>
      <c r="H340" s="61">
        <v>16.489999999999998</v>
      </c>
      <c r="I340" s="61">
        <v>16.87</v>
      </c>
      <c r="J340" s="61">
        <f t="shared" si="7"/>
        <v>12.4969</v>
      </c>
      <c r="K340" s="61">
        <f t="shared" si="8"/>
        <v>16.585357689655172</v>
      </c>
      <c r="L340" s="61">
        <f t="shared" si="10"/>
        <v>80.273131217931038</v>
      </c>
      <c r="M340" s="5"/>
      <c r="N340" s="5" t="s">
        <v>34</v>
      </c>
      <c r="O340" s="61">
        <v>309</v>
      </c>
      <c r="P340" s="61">
        <v>3</v>
      </c>
      <c r="Q340" s="61">
        <v>7</v>
      </c>
      <c r="R340" s="62" t="s">
        <v>109</v>
      </c>
      <c r="S340" s="62" t="s">
        <v>45</v>
      </c>
      <c r="T340" s="61">
        <v>11.11111111</v>
      </c>
      <c r="U340" s="61">
        <v>115.23404255319149</v>
      </c>
      <c r="V340" s="61">
        <v>0</v>
      </c>
      <c r="W340" s="61">
        <v>0</v>
      </c>
      <c r="X340" s="61">
        <v>0</v>
      </c>
      <c r="Y340" s="61">
        <v>1.9</v>
      </c>
      <c r="Z340" s="5"/>
    </row>
    <row r="341" spans="1:26" x14ac:dyDescent="0.2">
      <c r="A341" s="5" t="s">
        <v>34</v>
      </c>
      <c r="B341" s="61">
        <v>310</v>
      </c>
      <c r="C341" s="61">
        <v>3</v>
      </c>
      <c r="D341" s="61">
        <v>11</v>
      </c>
      <c r="E341" s="62" t="s">
        <v>16</v>
      </c>
      <c r="F341" s="62" t="s">
        <v>45</v>
      </c>
      <c r="G341" s="61">
        <v>11.02</v>
      </c>
      <c r="H341" s="61">
        <v>15.22</v>
      </c>
      <c r="I341" s="61">
        <v>16.84</v>
      </c>
      <c r="J341" s="61">
        <f t="shared" si="7"/>
        <v>12.0808</v>
      </c>
      <c r="K341" s="61">
        <f t="shared" si="8"/>
        <v>15.380807172413792</v>
      </c>
      <c r="L341" s="61">
        <f t="shared" si="10"/>
        <v>74.443106714482767</v>
      </c>
      <c r="M341" s="5"/>
      <c r="N341" s="5" t="s">
        <v>34</v>
      </c>
      <c r="O341" s="61">
        <v>310</v>
      </c>
      <c r="P341" s="61">
        <v>3</v>
      </c>
      <c r="Q341" s="61">
        <v>11</v>
      </c>
      <c r="R341" s="62" t="s">
        <v>16</v>
      </c>
      <c r="S341" s="62" t="s">
        <v>45</v>
      </c>
      <c r="T341" s="61">
        <v>2.3255813949999999</v>
      </c>
      <c r="U341" s="61">
        <v>76.449728827701293</v>
      </c>
      <c r="V341" s="61">
        <v>0</v>
      </c>
      <c r="W341" s="61">
        <v>0</v>
      </c>
      <c r="X341" s="61">
        <v>0</v>
      </c>
      <c r="Y341" s="61">
        <v>4.2</v>
      </c>
      <c r="Z341" s="5"/>
    </row>
    <row r="342" spans="1:26" x14ac:dyDescent="0.2">
      <c r="A342" s="5" t="s">
        <v>34</v>
      </c>
      <c r="B342" s="61">
        <v>311</v>
      </c>
      <c r="C342" s="61">
        <v>3</v>
      </c>
      <c r="D342" s="61">
        <v>19</v>
      </c>
      <c r="E342" s="5" t="s">
        <v>99</v>
      </c>
      <c r="F342" s="5"/>
      <c r="G342" s="61">
        <v>11.07</v>
      </c>
      <c r="H342" s="61">
        <v>15.93</v>
      </c>
      <c r="I342" s="61">
        <v>16.75</v>
      </c>
      <c r="J342" s="61">
        <f t="shared" si="7"/>
        <v>12.1425</v>
      </c>
      <c r="K342" s="61">
        <f t="shared" si="8"/>
        <v>16.087011206896552</v>
      </c>
      <c r="L342" s="61">
        <f t="shared" si="10"/>
        <v>77.861134241379304</v>
      </c>
      <c r="M342" s="5"/>
      <c r="N342" s="5" t="s">
        <v>34</v>
      </c>
      <c r="O342" s="61">
        <v>311</v>
      </c>
      <c r="P342" s="61">
        <v>3</v>
      </c>
      <c r="Q342" s="61">
        <v>19</v>
      </c>
      <c r="R342" s="5" t="s">
        <v>99</v>
      </c>
      <c r="S342" s="5"/>
      <c r="T342" s="61">
        <v>13.513513509999999</v>
      </c>
      <c r="U342" s="61">
        <v>69.770408163265301</v>
      </c>
      <c r="V342" s="61">
        <v>0</v>
      </c>
      <c r="W342" s="61">
        <v>0</v>
      </c>
      <c r="X342" s="61">
        <v>0</v>
      </c>
      <c r="Y342" s="61">
        <v>3.9</v>
      </c>
      <c r="Z342" s="5"/>
    </row>
    <row r="343" spans="1:26" x14ac:dyDescent="0.2">
      <c r="A343" s="5" t="s">
        <v>34</v>
      </c>
      <c r="B343" s="61">
        <v>312</v>
      </c>
      <c r="C343" s="61">
        <v>3</v>
      </c>
      <c r="D343" s="61">
        <v>6</v>
      </c>
      <c r="E343" s="62" t="s">
        <v>213</v>
      </c>
      <c r="F343" s="62" t="s">
        <v>45</v>
      </c>
      <c r="G343" s="61">
        <v>10.99</v>
      </c>
      <c r="H343" s="61">
        <v>16.649999999999999</v>
      </c>
      <c r="I343" s="61">
        <v>16.739999999999998</v>
      </c>
      <c r="J343" s="61">
        <f t="shared" si="7"/>
        <v>12.063800000000001</v>
      </c>
      <c r="K343" s="61">
        <f t="shared" si="8"/>
        <v>16.829169310344827</v>
      </c>
      <c r="L343" s="61">
        <f t="shared" si="10"/>
        <v>81.45317946206896</v>
      </c>
      <c r="M343" s="5"/>
      <c r="N343" s="5" t="s">
        <v>34</v>
      </c>
      <c r="O343" s="61">
        <v>312</v>
      </c>
      <c r="P343" s="61">
        <v>3</v>
      </c>
      <c r="Q343" s="61">
        <v>6</v>
      </c>
      <c r="R343" s="62" t="s">
        <v>213</v>
      </c>
      <c r="S343" s="62" t="s">
        <v>45</v>
      </c>
      <c r="T343" s="61">
        <v>4.4444444440000002</v>
      </c>
      <c r="U343" s="61">
        <v>75.881410256410248</v>
      </c>
      <c r="V343" s="61">
        <v>0</v>
      </c>
      <c r="W343" s="61">
        <v>0</v>
      </c>
      <c r="X343" s="61">
        <v>0.5</v>
      </c>
      <c r="Y343" s="61">
        <v>1.5</v>
      </c>
      <c r="Z343" s="5"/>
    </row>
    <row r="344" spans="1:26" x14ac:dyDescent="0.2">
      <c r="A344" s="5" t="s">
        <v>34</v>
      </c>
      <c r="B344" s="61">
        <v>313</v>
      </c>
      <c r="C344" s="61">
        <v>3</v>
      </c>
      <c r="D344" s="61">
        <v>14</v>
      </c>
      <c r="E344" s="62" t="s">
        <v>215</v>
      </c>
      <c r="F344" s="62" t="s">
        <v>45</v>
      </c>
      <c r="G344" s="61">
        <v>11</v>
      </c>
      <c r="H344" s="61">
        <v>16.850000000000001</v>
      </c>
      <c r="I344" s="61">
        <v>16.78</v>
      </c>
      <c r="J344" s="61">
        <f t="shared" si="7"/>
        <v>12.0686</v>
      </c>
      <c r="K344" s="61">
        <f t="shared" si="8"/>
        <v>17.030391839080458</v>
      </c>
      <c r="L344" s="61">
        <f t="shared" si="10"/>
        <v>82.427096501149421</v>
      </c>
      <c r="M344" s="5"/>
      <c r="N344" s="5" t="s">
        <v>34</v>
      </c>
      <c r="O344" s="61">
        <v>313</v>
      </c>
      <c r="P344" s="61">
        <v>3</v>
      </c>
      <c r="Q344" s="61">
        <v>14</v>
      </c>
      <c r="R344" s="62" t="s">
        <v>215</v>
      </c>
      <c r="S344" s="62" t="s">
        <v>45</v>
      </c>
      <c r="T344" s="61">
        <v>2.0408163269999999</v>
      </c>
      <c r="U344" s="61">
        <v>81.683626271970397</v>
      </c>
      <c r="V344" s="61">
        <v>0</v>
      </c>
      <c r="W344" s="61">
        <v>0</v>
      </c>
      <c r="X344" s="61">
        <v>0</v>
      </c>
      <c r="Y344" s="61">
        <v>1.5</v>
      </c>
      <c r="Z344" s="5"/>
    </row>
    <row r="345" spans="1:26" x14ac:dyDescent="0.2">
      <c r="A345" s="5" t="s">
        <v>34</v>
      </c>
      <c r="B345" s="61">
        <v>314</v>
      </c>
      <c r="C345" s="61">
        <v>3</v>
      </c>
      <c r="D345" s="61">
        <v>9</v>
      </c>
      <c r="E345" s="62" t="s">
        <v>131</v>
      </c>
      <c r="F345" s="62" t="s">
        <v>45</v>
      </c>
      <c r="G345" s="61">
        <v>11.04</v>
      </c>
      <c r="H345" s="61">
        <v>17.5</v>
      </c>
      <c r="I345" s="61">
        <v>16.78</v>
      </c>
      <c r="J345" s="61">
        <f t="shared" si="7"/>
        <v>12.108599999999999</v>
      </c>
      <c r="K345" s="61">
        <f t="shared" si="8"/>
        <v>17.679304597701151</v>
      </c>
      <c r="L345" s="61">
        <f t="shared" si="10"/>
        <v>85.567834252873567</v>
      </c>
      <c r="M345" s="5"/>
      <c r="N345" s="5" t="s">
        <v>34</v>
      </c>
      <c r="O345" s="61">
        <v>314</v>
      </c>
      <c r="P345" s="61">
        <v>3</v>
      </c>
      <c r="Q345" s="61">
        <v>9</v>
      </c>
      <c r="R345" s="62" t="s">
        <v>131</v>
      </c>
      <c r="S345" s="62" t="s">
        <v>45</v>
      </c>
      <c r="T345" s="61">
        <v>8.5106382979999999</v>
      </c>
      <c r="U345" s="61">
        <v>74.150268336314838</v>
      </c>
      <c r="V345" s="61">
        <v>0</v>
      </c>
      <c r="W345" s="61">
        <v>0</v>
      </c>
      <c r="X345" s="61">
        <v>0</v>
      </c>
      <c r="Y345" s="61">
        <v>3.2</v>
      </c>
      <c r="Z345" s="5"/>
    </row>
    <row r="346" spans="1:26" x14ac:dyDescent="0.2">
      <c r="A346" s="5" t="s">
        <v>34</v>
      </c>
      <c r="B346" s="61">
        <v>315</v>
      </c>
      <c r="C346" s="61">
        <v>3</v>
      </c>
      <c r="D346" s="61">
        <v>3</v>
      </c>
      <c r="E346" s="62" t="s">
        <v>162</v>
      </c>
      <c r="F346" s="62" t="s">
        <v>45</v>
      </c>
      <c r="G346" s="61">
        <v>10.74</v>
      </c>
      <c r="H346" s="61">
        <v>17.38</v>
      </c>
      <c r="I346" s="61">
        <v>16.77</v>
      </c>
      <c r="J346" s="61">
        <f t="shared" si="7"/>
        <v>11.809900000000001</v>
      </c>
      <c r="K346" s="61">
        <f t="shared" si="8"/>
        <v>17.617746413793103</v>
      </c>
      <c r="L346" s="61">
        <f t="shared" si="10"/>
        <v>85.26989264275862</v>
      </c>
      <c r="M346" s="5"/>
      <c r="N346" s="5" t="s">
        <v>34</v>
      </c>
      <c r="O346" s="61">
        <v>315</v>
      </c>
      <c r="P346" s="61">
        <v>3</v>
      </c>
      <c r="Q346" s="61">
        <v>3</v>
      </c>
      <c r="R346" s="62" t="s">
        <v>162</v>
      </c>
      <c r="S346" s="62" t="s">
        <v>45</v>
      </c>
      <c r="T346" s="61">
        <v>4.255319149</v>
      </c>
      <c r="U346" s="61">
        <v>82</v>
      </c>
      <c r="V346" s="61">
        <v>0</v>
      </c>
      <c r="W346" s="61">
        <v>0</v>
      </c>
      <c r="X346" s="61">
        <v>0</v>
      </c>
      <c r="Y346" s="61">
        <v>2.2999999999999998</v>
      </c>
      <c r="Z346" s="5"/>
    </row>
    <row r="347" spans="1:26" x14ac:dyDescent="0.2">
      <c r="A347" s="5" t="s">
        <v>34</v>
      </c>
      <c r="B347" s="61">
        <v>316</v>
      </c>
      <c r="C347" s="61">
        <v>3</v>
      </c>
      <c r="D347" s="61">
        <v>2</v>
      </c>
      <c r="E347" s="62" t="s">
        <v>212</v>
      </c>
      <c r="F347" s="62" t="s">
        <v>45</v>
      </c>
      <c r="G347" s="61">
        <v>10.7</v>
      </c>
      <c r="H347" s="61">
        <v>16.72</v>
      </c>
      <c r="I347" s="61">
        <v>16.82</v>
      </c>
      <c r="J347" s="61">
        <f t="shared" si="7"/>
        <v>11.763399999999999</v>
      </c>
      <c r="K347" s="61">
        <f t="shared" si="8"/>
        <v>16.957654620689656</v>
      </c>
      <c r="L347" s="61">
        <f t="shared" si="10"/>
        <v>82.075048364137942</v>
      </c>
      <c r="M347" s="5"/>
      <c r="N347" s="5" t="s">
        <v>34</v>
      </c>
      <c r="O347" s="61">
        <v>316</v>
      </c>
      <c r="P347" s="61">
        <v>3</v>
      </c>
      <c r="Q347" s="61">
        <v>2</v>
      </c>
      <c r="R347" s="62" t="s">
        <v>212</v>
      </c>
      <c r="S347" s="62" t="s">
        <v>45</v>
      </c>
      <c r="T347" s="61">
        <v>7.407407407</v>
      </c>
      <c r="U347" s="61">
        <v>79.5</v>
      </c>
      <c r="V347" s="61">
        <v>0</v>
      </c>
      <c r="W347" s="61">
        <v>0</v>
      </c>
      <c r="X347" s="61">
        <v>0</v>
      </c>
      <c r="Y347" s="61">
        <v>3.4</v>
      </c>
      <c r="Z347" s="5"/>
    </row>
    <row r="348" spans="1:26" x14ac:dyDescent="0.2">
      <c r="A348" s="5" t="s">
        <v>34</v>
      </c>
      <c r="B348" s="61">
        <v>317</v>
      </c>
      <c r="C348" s="61">
        <v>3</v>
      </c>
      <c r="D348" s="61">
        <v>17</v>
      </c>
      <c r="E348" s="5" t="s">
        <v>99</v>
      </c>
      <c r="F348" s="5"/>
      <c r="G348" s="61">
        <v>10.91</v>
      </c>
      <c r="H348" s="61">
        <v>16.54</v>
      </c>
      <c r="I348" s="61">
        <v>16.850000000000001</v>
      </c>
      <c r="J348" s="61">
        <f t="shared" si="7"/>
        <v>11.9695</v>
      </c>
      <c r="K348" s="61">
        <f t="shared" si="8"/>
        <v>16.735913448275863</v>
      </c>
      <c r="L348" s="61">
        <f t="shared" si="10"/>
        <v>81.001821089655166</v>
      </c>
      <c r="M348" s="5"/>
      <c r="N348" s="5" t="s">
        <v>34</v>
      </c>
      <c r="O348" s="61">
        <v>317</v>
      </c>
      <c r="P348" s="61">
        <v>3</v>
      </c>
      <c r="Q348" s="61">
        <v>17</v>
      </c>
      <c r="R348" s="5" t="s">
        <v>99</v>
      </c>
      <c r="S348" s="5"/>
      <c r="T348" s="61">
        <v>6.25</v>
      </c>
      <c r="U348" s="61">
        <v>79.314420803782497</v>
      </c>
      <c r="V348" s="61">
        <v>0</v>
      </c>
      <c r="W348" s="61">
        <v>0</v>
      </c>
      <c r="X348" s="61">
        <v>0</v>
      </c>
      <c r="Y348" s="61">
        <v>3.4</v>
      </c>
      <c r="Z348" s="5"/>
    </row>
    <row r="349" spans="1:26" x14ac:dyDescent="0.2">
      <c r="A349" s="5" t="s">
        <v>34</v>
      </c>
      <c r="B349" s="61">
        <v>318</v>
      </c>
      <c r="C349" s="61">
        <v>3</v>
      </c>
      <c r="D349" s="61">
        <v>8</v>
      </c>
      <c r="E349" s="62" t="s">
        <v>189</v>
      </c>
      <c r="F349" s="62" t="s">
        <v>45</v>
      </c>
      <c r="G349" s="61">
        <v>10.98</v>
      </c>
      <c r="H349" s="61">
        <v>16.63</v>
      </c>
      <c r="I349" s="61">
        <v>16.86</v>
      </c>
      <c r="J349" s="61">
        <f t="shared" si="7"/>
        <v>12.0382</v>
      </c>
      <c r="K349" s="61">
        <f t="shared" si="8"/>
        <v>16.813847517241378</v>
      </c>
      <c r="L349" s="61">
        <f t="shared" si="10"/>
        <v>81.379021983448268</v>
      </c>
      <c r="M349" s="5"/>
      <c r="N349" s="5" t="s">
        <v>34</v>
      </c>
      <c r="O349" s="61">
        <v>318</v>
      </c>
      <c r="P349" s="61">
        <v>3</v>
      </c>
      <c r="Q349" s="61">
        <v>8</v>
      </c>
      <c r="R349" s="62" t="s">
        <v>189</v>
      </c>
      <c r="S349" s="62" t="s">
        <v>45</v>
      </c>
      <c r="T349" s="61">
        <v>6.6666666670000003</v>
      </c>
      <c r="U349" s="61">
        <v>80.217391304347828</v>
      </c>
      <c r="V349" s="61">
        <v>0</v>
      </c>
      <c r="W349" s="61">
        <v>0</v>
      </c>
      <c r="X349" s="61">
        <v>0.8</v>
      </c>
      <c r="Y349" s="61">
        <v>2.8</v>
      </c>
      <c r="Z349" s="5"/>
    </row>
    <row r="350" spans="1:26" x14ac:dyDescent="0.2">
      <c r="A350" s="5" t="s">
        <v>34</v>
      </c>
      <c r="B350" s="61">
        <v>319</v>
      </c>
      <c r="C350" s="61">
        <v>3</v>
      </c>
      <c r="D350" s="61">
        <v>16</v>
      </c>
      <c r="E350" s="5" t="s">
        <v>109</v>
      </c>
      <c r="F350" s="62" t="s">
        <v>216</v>
      </c>
      <c r="G350" s="61">
        <v>10.96</v>
      </c>
      <c r="H350" s="61">
        <v>17.23</v>
      </c>
      <c r="I350" s="61">
        <v>16.899999999999999</v>
      </c>
      <c r="J350" s="61">
        <f t="shared" si="7"/>
        <v>12.013000000000002</v>
      </c>
      <c r="K350" s="61">
        <f t="shared" si="8"/>
        <v>17.425471379310345</v>
      </c>
      <c r="L350" s="61">
        <f t="shared" si="10"/>
        <v>84.339281475862066</v>
      </c>
      <c r="M350" s="5"/>
      <c r="N350" s="5" t="s">
        <v>34</v>
      </c>
      <c r="O350" s="61">
        <v>319</v>
      </c>
      <c r="P350" s="61">
        <v>3</v>
      </c>
      <c r="Q350" s="61">
        <v>16</v>
      </c>
      <c r="R350" s="5" t="s">
        <v>109</v>
      </c>
      <c r="S350" s="62" t="s">
        <v>216</v>
      </c>
      <c r="T350" s="61">
        <v>6.9767441860000003</v>
      </c>
      <c r="U350" s="61">
        <v>79.234042553191486</v>
      </c>
      <c r="V350" s="61">
        <v>0</v>
      </c>
      <c r="W350" s="61">
        <v>0</v>
      </c>
      <c r="X350" s="61">
        <v>0</v>
      </c>
      <c r="Y350" s="61">
        <v>4</v>
      </c>
      <c r="Z350" s="5"/>
    </row>
    <row r="351" spans="1:26" x14ac:dyDescent="0.2">
      <c r="A351" s="5" t="s">
        <v>34</v>
      </c>
      <c r="B351" s="61">
        <v>320</v>
      </c>
      <c r="C351" s="61">
        <v>3</v>
      </c>
      <c r="D351" s="61">
        <v>10</v>
      </c>
      <c r="E351" s="62" t="s">
        <v>146</v>
      </c>
      <c r="F351" s="62" t="s">
        <v>45</v>
      </c>
      <c r="G351" s="61">
        <v>10.34</v>
      </c>
      <c r="H351" s="61">
        <v>14.11</v>
      </c>
      <c r="I351" s="61">
        <v>16.89</v>
      </c>
      <c r="J351" s="61">
        <f t="shared" si="7"/>
        <v>11.394299999999999</v>
      </c>
      <c r="K351" s="61">
        <f t="shared" si="8"/>
        <v>14.370418701149424</v>
      </c>
      <c r="L351" s="61">
        <f t="shared" si="10"/>
        <v>69.552826513563204</v>
      </c>
      <c r="M351" s="5"/>
      <c r="N351" s="5" t="s">
        <v>34</v>
      </c>
      <c r="O351" s="61">
        <v>320</v>
      </c>
      <c r="P351" s="61">
        <v>3</v>
      </c>
      <c r="Q351" s="61">
        <v>10</v>
      </c>
      <c r="R351" s="62" t="s">
        <v>146</v>
      </c>
      <c r="S351" s="62" t="s">
        <v>45</v>
      </c>
      <c r="T351" s="61">
        <v>0</v>
      </c>
      <c r="U351" s="61">
        <v>80.851063829787236</v>
      </c>
      <c r="V351" s="61">
        <v>0</v>
      </c>
      <c r="W351" s="61">
        <v>0</v>
      </c>
      <c r="X351" s="61">
        <v>0</v>
      </c>
      <c r="Y351" s="61">
        <v>3.8</v>
      </c>
      <c r="Z351" s="5"/>
    </row>
    <row r="352" spans="1:26" x14ac:dyDescent="0.2">
      <c r="A352" s="5" t="s">
        <v>34</v>
      </c>
      <c r="B352" s="61">
        <v>401</v>
      </c>
      <c r="C352" s="61">
        <v>4</v>
      </c>
      <c r="D352" s="61">
        <v>2</v>
      </c>
      <c r="E352" s="62" t="s">
        <v>212</v>
      </c>
      <c r="F352" s="62" t="s">
        <v>45</v>
      </c>
      <c r="G352" s="61">
        <v>11.62</v>
      </c>
      <c r="H352" s="61">
        <v>17.14</v>
      </c>
      <c r="I352" s="61">
        <v>16.77</v>
      </c>
      <c r="J352" s="61">
        <f t="shared" si="7"/>
        <v>12.6899</v>
      </c>
      <c r="K352" s="61">
        <f t="shared" si="8"/>
        <v>17.201093264367817</v>
      </c>
      <c r="L352" s="61">
        <f t="shared" si="10"/>
        <v>83.253291399540245</v>
      </c>
      <c r="M352" s="5"/>
      <c r="N352" s="5" t="s">
        <v>34</v>
      </c>
      <c r="O352" s="61">
        <v>401</v>
      </c>
      <c r="P352" s="61">
        <v>4</v>
      </c>
      <c r="Q352" s="61">
        <v>2</v>
      </c>
      <c r="R352" s="62" t="s">
        <v>212</v>
      </c>
      <c r="S352" s="62" t="s">
        <v>45</v>
      </c>
      <c r="T352" s="61">
        <v>4.3478260869999996</v>
      </c>
      <c r="U352" s="61">
        <v>84.294587400177463</v>
      </c>
      <c r="V352" s="61">
        <v>0</v>
      </c>
      <c r="W352" s="61">
        <v>0</v>
      </c>
      <c r="X352" s="61">
        <v>2</v>
      </c>
      <c r="Y352" s="61">
        <v>3</v>
      </c>
      <c r="Z352" s="5"/>
    </row>
    <row r="353" spans="1:26" x14ac:dyDescent="0.2">
      <c r="A353" s="5" t="s">
        <v>34</v>
      </c>
      <c r="B353" s="61">
        <v>402</v>
      </c>
      <c r="C353" s="61">
        <v>4</v>
      </c>
      <c r="D353" s="61">
        <v>17</v>
      </c>
      <c r="E353" s="5" t="s">
        <v>99</v>
      </c>
      <c r="F353" s="5"/>
      <c r="G353" s="61">
        <v>11.8</v>
      </c>
      <c r="H353" s="61">
        <v>16.55</v>
      </c>
      <c r="I353" s="61">
        <v>16.8</v>
      </c>
      <c r="J353" s="61">
        <f t="shared" si="7"/>
        <v>12.866</v>
      </c>
      <c r="K353" s="61">
        <f t="shared" si="8"/>
        <v>16.575490804597703</v>
      </c>
      <c r="L353" s="61">
        <f t="shared" si="10"/>
        <v>80.225375494252873</v>
      </c>
      <c r="M353" s="5"/>
      <c r="N353" s="5" t="s">
        <v>34</v>
      </c>
      <c r="O353" s="61">
        <v>402</v>
      </c>
      <c r="P353" s="61">
        <v>4</v>
      </c>
      <c r="Q353" s="61">
        <v>17</v>
      </c>
      <c r="R353" s="5" t="s">
        <v>99</v>
      </c>
      <c r="S353" s="5"/>
      <c r="T353" s="61">
        <v>0</v>
      </c>
      <c r="U353" s="61">
        <v>76.297872340425528</v>
      </c>
      <c r="V353" s="61">
        <v>0</v>
      </c>
      <c r="W353" s="61">
        <v>0</v>
      </c>
      <c r="X353" s="61">
        <v>0</v>
      </c>
      <c r="Y353" s="61">
        <v>3.4</v>
      </c>
      <c r="Z353" s="5"/>
    </row>
    <row r="354" spans="1:26" x14ac:dyDescent="0.2">
      <c r="A354" s="5" t="s">
        <v>34</v>
      </c>
      <c r="B354" s="61">
        <v>403</v>
      </c>
      <c r="C354" s="61">
        <v>4</v>
      </c>
      <c r="D354" s="61">
        <v>20</v>
      </c>
      <c r="E354" s="5" t="s">
        <v>99</v>
      </c>
      <c r="F354" s="5"/>
      <c r="G354" s="61">
        <v>11.61</v>
      </c>
      <c r="H354" s="61">
        <v>17.05</v>
      </c>
      <c r="I354" s="61">
        <v>16.84</v>
      </c>
      <c r="J354" s="61">
        <f t="shared" si="7"/>
        <v>12.6708</v>
      </c>
      <c r="K354" s="61">
        <f t="shared" si="8"/>
        <v>17.11451563218391</v>
      </c>
      <c r="L354" s="61">
        <f t="shared" si="10"/>
        <v>82.834255659770122</v>
      </c>
      <c r="M354" s="5"/>
      <c r="N354" s="5" t="s">
        <v>34</v>
      </c>
      <c r="O354" s="61">
        <v>403</v>
      </c>
      <c r="P354" s="61">
        <v>4</v>
      </c>
      <c r="Q354" s="61">
        <v>20</v>
      </c>
      <c r="R354" s="5" t="s">
        <v>99</v>
      </c>
      <c r="S354" s="5"/>
      <c r="T354" s="61">
        <v>0</v>
      </c>
      <c r="U354" s="61">
        <v>77.551020408163254</v>
      </c>
      <c r="V354" s="61">
        <v>0</v>
      </c>
      <c r="W354" s="61">
        <v>0</v>
      </c>
      <c r="X354" s="61">
        <v>0</v>
      </c>
      <c r="Y354" s="61">
        <v>4.0999999999999996</v>
      </c>
      <c r="Z354" s="5"/>
    </row>
    <row r="355" spans="1:26" x14ac:dyDescent="0.2">
      <c r="A355" s="5" t="s">
        <v>34</v>
      </c>
      <c r="B355" s="61">
        <v>404</v>
      </c>
      <c r="C355" s="61">
        <v>4</v>
      </c>
      <c r="D355" s="61">
        <v>9</v>
      </c>
      <c r="E355" s="62" t="s">
        <v>131</v>
      </c>
      <c r="F355" s="62" t="s">
        <v>45</v>
      </c>
      <c r="G355" s="61">
        <v>11.72</v>
      </c>
      <c r="H355" s="61">
        <v>17.010000000000002</v>
      </c>
      <c r="I355" s="61">
        <v>16.84</v>
      </c>
      <c r="J355" s="61">
        <f t="shared" si="7"/>
        <v>12.780800000000001</v>
      </c>
      <c r="K355" s="61">
        <f t="shared" si="8"/>
        <v>17.052857379310346</v>
      </c>
      <c r="L355" s="61">
        <f t="shared" si="10"/>
        <v>82.535829715862079</v>
      </c>
      <c r="M355" s="5"/>
      <c r="N355" s="5" t="s">
        <v>34</v>
      </c>
      <c r="O355" s="61">
        <v>404</v>
      </c>
      <c r="P355" s="61">
        <v>4</v>
      </c>
      <c r="Q355" s="61">
        <v>9</v>
      </c>
      <c r="R355" s="62" t="s">
        <v>131</v>
      </c>
      <c r="S355" s="62" t="s">
        <v>45</v>
      </c>
      <c r="T355" s="61">
        <v>11.9047619</v>
      </c>
      <c r="U355" s="61">
        <v>81</v>
      </c>
      <c r="V355" s="61">
        <v>0</v>
      </c>
      <c r="W355" s="61">
        <v>0</v>
      </c>
      <c r="X355" s="61">
        <v>0</v>
      </c>
      <c r="Y355" s="61">
        <v>2.4</v>
      </c>
      <c r="Z355" s="5"/>
    </row>
    <row r="356" spans="1:26" x14ac:dyDescent="0.2">
      <c r="A356" s="5" t="s">
        <v>34</v>
      </c>
      <c r="B356" s="61">
        <v>405</v>
      </c>
      <c r="C356" s="61">
        <v>4</v>
      </c>
      <c r="D356" s="61">
        <v>5</v>
      </c>
      <c r="E356" s="62" t="s">
        <v>129</v>
      </c>
      <c r="F356" s="62" t="s">
        <v>45</v>
      </c>
      <c r="G356" s="61">
        <v>11.71</v>
      </c>
      <c r="H356" s="61">
        <v>16.71</v>
      </c>
      <c r="I356" s="61">
        <v>16.829999999999998</v>
      </c>
      <c r="J356" s="61">
        <f t="shared" si="7"/>
        <v>12.772100000000002</v>
      </c>
      <c r="K356" s="61">
        <f t="shared" si="8"/>
        <v>16.753772517241384</v>
      </c>
      <c r="L356" s="61">
        <f t="shared" si="10"/>
        <v>81.088258983448299</v>
      </c>
      <c r="M356" s="5"/>
      <c r="N356" s="5" t="s">
        <v>34</v>
      </c>
      <c r="O356" s="61">
        <v>405</v>
      </c>
      <c r="P356" s="61">
        <v>4</v>
      </c>
      <c r="Q356" s="61">
        <v>5</v>
      </c>
      <c r="R356" s="62" t="s">
        <v>129</v>
      </c>
      <c r="S356" s="62" t="s">
        <v>45</v>
      </c>
      <c r="T356" s="61">
        <v>18.367346940000001</v>
      </c>
      <c r="U356" s="61">
        <v>79.361702127659584</v>
      </c>
      <c r="V356" s="61">
        <v>0</v>
      </c>
      <c r="W356" s="61">
        <v>0</v>
      </c>
      <c r="X356" s="61">
        <v>0</v>
      </c>
      <c r="Y356" s="61">
        <v>0.9</v>
      </c>
      <c r="Z356" s="5"/>
    </row>
    <row r="357" spans="1:26" x14ac:dyDescent="0.2">
      <c r="A357" s="5" t="s">
        <v>34</v>
      </c>
      <c r="B357" s="61">
        <v>406</v>
      </c>
      <c r="C357" s="61">
        <v>4</v>
      </c>
      <c r="D357" s="61">
        <v>18</v>
      </c>
      <c r="E357" s="5" t="s">
        <v>99</v>
      </c>
      <c r="F357" s="5"/>
      <c r="G357" s="61">
        <v>11.26</v>
      </c>
      <c r="H357" s="61">
        <v>16.829999999999998</v>
      </c>
      <c r="I357" s="61">
        <v>16.850000000000001</v>
      </c>
      <c r="J357" s="61">
        <f t="shared" si="7"/>
        <v>12.3195</v>
      </c>
      <c r="K357" s="61">
        <f t="shared" si="8"/>
        <v>16.961641551724135</v>
      </c>
      <c r="L357" s="61">
        <f t="shared" si="10"/>
        <v>82.094345110344818</v>
      </c>
      <c r="M357" s="5"/>
      <c r="N357" s="5" t="s">
        <v>34</v>
      </c>
      <c r="O357" s="61">
        <v>406</v>
      </c>
      <c r="P357" s="61">
        <v>4</v>
      </c>
      <c r="Q357" s="61">
        <v>18</v>
      </c>
      <c r="R357" s="5" t="s">
        <v>99</v>
      </c>
      <c r="S357" s="5"/>
      <c r="T357" s="61">
        <v>2.1276595739999999</v>
      </c>
      <c r="U357" s="61">
        <v>82.349109856708637</v>
      </c>
      <c r="V357" s="61">
        <v>0</v>
      </c>
      <c r="W357" s="61">
        <v>0</v>
      </c>
      <c r="X357" s="61">
        <v>0</v>
      </c>
      <c r="Y357" s="61">
        <v>3.4</v>
      </c>
      <c r="Z357" s="5"/>
    </row>
    <row r="358" spans="1:26" x14ac:dyDescent="0.2">
      <c r="A358" s="5" t="s">
        <v>34</v>
      </c>
      <c r="B358" s="61">
        <v>407</v>
      </c>
      <c r="C358" s="61">
        <v>4</v>
      </c>
      <c r="D358" s="61">
        <v>1</v>
      </c>
      <c r="E358" s="62" t="s">
        <v>99</v>
      </c>
      <c r="F358" s="63" t="s">
        <v>211</v>
      </c>
      <c r="G358" s="61">
        <v>11.53</v>
      </c>
      <c r="H358" s="61">
        <v>17.53</v>
      </c>
      <c r="I358" s="61">
        <v>16.88</v>
      </c>
      <c r="J358" s="61">
        <f t="shared" si="7"/>
        <v>12.585599999999999</v>
      </c>
      <c r="K358" s="61">
        <f t="shared" si="8"/>
        <v>17.613499218390807</v>
      </c>
      <c r="L358" s="61">
        <f t="shared" si="10"/>
        <v>85.249336217011503</v>
      </c>
      <c r="M358" s="5"/>
      <c r="N358" s="5" t="s">
        <v>34</v>
      </c>
      <c r="O358" s="61">
        <v>407</v>
      </c>
      <c r="P358" s="61">
        <v>4</v>
      </c>
      <c r="Q358" s="61">
        <v>1</v>
      </c>
      <c r="R358" s="62" t="s">
        <v>99</v>
      </c>
      <c r="S358" s="63" t="s">
        <v>211</v>
      </c>
      <c r="T358" s="61">
        <v>4.255319149</v>
      </c>
      <c r="U358" s="61">
        <v>82.187222715173021</v>
      </c>
      <c r="V358" s="61">
        <v>0</v>
      </c>
      <c r="W358" s="61">
        <v>0</v>
      </c>
      <c r="X358" s="61">
        <v>0</v>
      </c>
      <c r="Y358" s="61">
        <v>4.0999999999999996</v>
      </c>
      <c r="Z358" s="5"/>
    </row>
    <row r="359" spans="1:26" x14ac:dyDescent="0.2">
      <c r="A359" s="5" t="s">
        <v>34</v>
      </c>
      <c r="B359" s="61">
        <v>408</v>
      </c>
      <c r="C359" s="61">
        <v>4</v>
      </c>
      <c r="D359" s="61">
        <v>13</v>
      </c>
      <c r="E359" s="62" t="s">
        <v>187</v>
      </c>
      <c r="F359" s="62" t="s">
        <v>45</v>
      </c>
      <c r="G359" s="61">
        <v>11.52</v>
      </c>
      <c r="H359" s="61">
        <v>17.34</v>
      </c>
      <c r="I359" s="61">
        <v>16.89</v>
      </c>
      <c r="J359" s="61">
        <f t="shared" si="7"/>
        <v>12.574299999999999</v>
      </c>
      <c r="K359" s="61">
        <f t="shared" si="8"/>
        <v>17.424846413793102</v>
      </c>
      <c r="L359" s="61">
        <f t="shared" si="10"/>
        <v>84.336256642758613</v>
      </c>
      <c r="M359" s="5"/>
      <c r="N359" s="5" t="s">
        <v>34</v>
      </c>
      <c r="O359" s="61">
        <v>408</v>
      </c>
      <c r="P359" s="61">
        <v>4</v>
      </c>
      <c r="Q359" s="61">
        <v>13</v>
      </c>
      <c r="R359" s="62" t="s">
        <v>187</v>
      </c>
      <c r="S359" s="62" t="s">
        <v>45</v>
      </c>
      <c r="T359" s="61">
        <v>5.263157895</v>
      </c>
      <c r="U359" s="61">
        <v>82.018140589569157</v>
      </c>
      <c r="V359" s="61">
        <v>0</v>
      </c>
      <c r="W359" s="61">
        <v>0</v>
      </c>
      <c r="X359" s="61">
        <v>0</v>
      </c>
      <c r="Y359" s="61">
        <v>3.6</v>
      </c>
      <c r="Z359" s="5"/>
    </row>
    <row r="360" spans="1:26" x14ac:dyDescent="0.2">
      <c r="A360" s="5" t="s">
        <v>34</v>
      </c>
      <c r="B360" s="61">
        <v>409</v>
      </c>
      <c r="C360" s="61">
        <v>4</v>
      </c>
      <c r="D360" s="61">
        <v>15</v>
      </c>
      <c r="E360" s="5" t="s">
        <v>109</v>
      </c>
      <c r="F360" s="62" t="s">
        <v>43</v>
      </c>
      <c r="G360" s="61">
        <v>11.76</v>
      </c>
      <c r="H360" s="61">
        <v>17.28</v>
      </c>
      <c r="I360" s="61">
        <v>16.88</v>
      </c>
      <c r="J360" s="61">
        <f t="shared" si="7"/>
        <v>12.8156</v>
      </c>
      <c r="K360" s="61">
        <f t="shared" si="8"/>
        <v>17.316625655172416</v>
      </c>
      <c r="L360" s="61">
        <f t="shared" si="10"/>
        <v>83.812468171034496</v>
      </c>
      <c r="M360" s="5"/>
      <c r="N360" s="5" t="s">
        <v>34</v>
      </c>
      <c r="O360" s="61">
        <v>409</v>
      </c>
      <c r="P360" s="61">
        <v>4</v>
      </c>
      <c r="Q360" s="61">
        <v>15</v>
      </c>
      <c r="R360" s="5" t="s">
        <v>109</v>
      </c>
      <c r="S360" s="62" t="s">
        <v>43</v>
      </c>
      <c r="T360" s="61">
        <v>5</v>
      </c>
      <c r="U360" s="61">
        <v>79.202279202279215</v>
      </c>
      <c r="V360" s="61">
        <v>0</v>
      </c>
      <c r="W360" s="61">
        <v>0</v>
      </c>
      <c r="X360" s="61">
        <v>0</v>
      </c>
      <c r="Y360" s="61">
        <v>5.8</v>
      </c>
      <c r="Z360" s="5"/>
    </row>
    <row r="361" spans="1:26" x14ac:dyDescent="0.2">
      <c r="A361" s="5" t="s">
        <v>34</v>
      </c>
      <c r="B361" s="61">
        <v>410</v>
      </c>
      <c r="C361" s="61">
        <v>4</v>
      </c>
      <c r="D361" s="61">
        <v>7</v>
      </c>
      <c r="E361" s="62" t="s">
        <v>109</v>
      </c>
      <c r="F361" s="62" t="s">
        <v>45</v>
      </c>
      <c r="G361" s="61">
        <v>11.42</v>
      </c>
      <c r="H361" s="61">
        <v>15.72</v>
      </c>
      <c r="I361" s="61">
        <v>16.89</v>
      </c>
      <c r="J361" s="61">
        <f t="shared" si="7"/>
        <v>12.474299999999999</v>
      </c>
      <c r="K361" s="61">
        <f t="shared" si="8"/>
        <v>15.814988551724138</v>
      </c>
      <c r="L361" s="61">
        <f t="shared" si="10"/>
        <v>76.544544590344842</v>
      </c>
      <c r="M361" s="5"/>
      <c r="N361" s="5" t="s">
        <v>34</v>
      </c>
      <c r="O361" s="61">
        <v>410</v>
      </c>
      <c r="P361" s="61">
        <v>4</v>
      </c>
      <c r="Q361" s="61">
        <v>7</v>
      </c>
      <c r="R361" s="62" t="s">
        <v>109</v>
      </c>
      <c r="S361" s="62" t="s">
        <v>45</v>
      </c>
      <c r="T361" s="61">
        <v>0</v>
      </c>
      <c r="U361" s="61">
        <v>82.136752136752136</v>
      </c>
      <c r="V361" s="61">
        <v>0</v>
      </c>
      <c r="W361" s="61">
        <v>0</v>
      </c>
      <c r="X361" s="61">
        <v>0</v>
      </c>
      <c r="Y361" s="61">
        <v>3</v>
      </c>
      <c r="Z361" s="5"/>
    </row>
    <row r="362" spans="1:26" x14ac:dyDescent="0.2">
      <c r="A362" s="5" t="s">
        <v>34</v>
      </c>
      <c r="B362" s="61">
        <v>411</v>
      </c>
      <c r="C362" s="61">
        <v>4</v>
      </c>
      <c r="D362" s="61">
        <v>11</v>
      </c>
      <c r="E362" s="62" t="s">
        <v>16</v>
      </c>
      <c r="F362" s="62" t="s">
        <v>45</v>
      </c>
      <c r="G362" s="61">
        <v>10.95</v>
      </c>
      <c r="H362" s="61">
        <v>16.61</v>
      </c>
      <c r="I362" s="61">
        <v>16.93</v>
      </c>
      <c r="J362" s="61">
        <f t="shared" si="7"/>
        <v>11.999099999999999</v>
      </c>
      <c r="K362" s="61">
        <f t="shared" si="8"/>
        <v>16.801091367816092</v>
      </c>
      <c r="L362" s="61">
        <f t="shared" si="10"/>
        <v>81.317282220229885</v>
      </c>
      <c r="M362" s="5"/>
      <c r="N362" s="5" t="s">
        <v>34</v>
      </c>
      <c r="O362" s="61">
        <v>411</v>
      </c>
      <c r="P362" s="61">
        <v>4</v>
      </c>
      <c r="Q362" s="61">
        <v>11</v>
      </c>
      <c r="R362" s="62" t="s">
        <v>16</v>
      </c>
      <c r="S362" s="62" t="s">
        <v>45</v>
      </c>
      <c r="T362" s="61">
        <v>2.5641025640000001</v>
      </c>
      <c r="U362" s="61">
        <v>85.565217391304344</v>
      </c>
      <c r="V362" s="61">
        <v>0</v>
      </c>
      <c r="W362" s="61">
        <v>0</v>
      </c>
      <c r="X362" s="61">
        <v>0</v>
      </c>
      <c r="Y362" s="61">
        <v>1.9</v>
      </c>
      <c r="Z362" s="5"/>
    </row>
    <row r="363" spans="1:26" x14ac:dyDescent="0.2">
      <c r="A363" s="5" t="s">
        <v>34</v>
      </c>
      <c r="B363" s="61">
        <v>412</v>
      </c>
      <c r="C363" s="61">
        <v>4</v>
      </c>
      <c r="D363" s="61">
        <v>8</v>
      </c>
      <c r="E363" s="62" t="s">
        <v>189</v>
      </c>
      <c r="F363" s="62" t="s">
        <v>45</v>
      </c>
      <c r="G363" s="61">
        <v>11.15</v>
      </c>
      <c r="H363" s="61">
        <v>17.36</v>
      </c>
      <c r="I363" s="61">
        <v>16.91</v>
      </c>
      <c r="J363" s="61">
        <f t="shared" si="7"/>
        <v>12.201700000000001</v>
      </c>
      <c r="K363" s="61">
        <f t="shared" si="8"/>
        <v>17.519292965517241</v>
      </c>
      <c r="L363" s="61">
        <f t="shared" si="10"/>
        <v>84.793377953103445</v>
      </c>
      <c r="M363" s="5"/>
      <c r="N363" s="5" t="s">
        <v>34</v>
      </c>
      <c r="O363" s="61">
        <v>412</v>
      </c>
      <c r="P363" s="61">
        <v>4</v>
      </c>
      <c r="Q363" s="61">
        <v>8</v>
      </c>
      <c r="R363" s="62" t="s">
        <v>189</v>
      </c>
      <c r="S363" s="62" t="s">
        <v>45</v>
      </c>
      <c r="T363" s="61">
        <v>0</v>
      </c>
      <c r="U363" s="61">
        <v>45.346153846153847</v>
      </c>
      <c r="V363" s="61">
        <v>0</v>
      </c>
      <c r="W363" s="61">
        <v>0</v>
      </c>
      <c r="X363" s="61">
        <v>2</v>
      </c>
      <c r="Y363" s="61">
        <v>2.2000000000000002</v>
      </c>
      <c r="Z363" s="5"/>
    </row>
    <row r="364" spans="1:26" x14ac:dyDescent="0.2">
      <c r="A364" s="5" t="s">
        <v>34</v>
      </c>
      <c r="B364" s="61">
        <v>413</v>
      </c>
      <c r="C364" s="61">
        <v>4</v>
      </c>
      <c r="D364" s="61">
        <v>19</v>
      </c>
      <c r="E364" s="5" t="s">
        <v>99</v>
      </c>
      <c r="F364" s="5"/>
      <c r="G364" s="61">
        <v>11</v>
      </c>
      <c r="H364" s="61">
        <v>17.45</v>
      </c>
      <c r="I364" s="61">
        <v>17</v>
      </c>
      <c r="J364" s="61">
        <f t="shared" si="7"/>
        <v>12.04</v>
      </c>
      <c r="K364" s="61">
        <f t="shared" si="8"/>
        <v>17.642551724137931</v>
      </c>
      <c r="L364" s="61">
        <f t="shared" si="10"/>
        <v>85.389950344827582</v>
      </c>
      <c r="M364" s="5"/>
      <c r="N364" s="5" t="s">
        <v>34</v>
      </c>
      <c r="O364" s="61">
        <v>413</v>
      </c>
      <c r="P364" s="61">
        <v>4</v>
      </c>
      <c r="Q364" s="61">
        <v>19</v>
      </c>
      <c r="R364" s="5" t="s">
        <v>99</v>
      </c>
      <c r="S364" s="5"/>
      <c r="T364" s="61">
        <v>0</v>
      </c>
      <c r="U364" s="61">
        <v>84.672619047619037</v>
      </c>
      <c r="V364" s="61">
        <v>0</v>
      </c>
      <c r="W364" s="61">
        <v>0</v>
      </c>
      <c r="X364" s="61">
        <v>0</v>
      </c>
      <c r="Y364" s="61">
        <v>3.3</v>
      </c>
      <c r="Z364" s="5"/>
    </row>
    <row r="365" spans="1:26" x14ac:dyDescent="0.2">
      <c r="A365" s="5" t="s">
        <v>34</v>
      </c>
      <c r="B365" s="61">
        <v>414</v>
      </c>
      <c r="C365" s="61">
        <v>4</v>
      </c>
      <c r="D365" s="61">
        <v>12</v>
      </c>
      <c r="E365" s="62" t="s">
        <v>214</v>
      </c>
      <c r="F365" s="62" t="s">
        <v>45</v>
      </c>
      <c r="G365" s="61">
        <v>10.95</v>
      </c>
      <c r="H365" s="61">
        <v>16.8</v>
      </c>
      <c r="I365" s="61">
        <v>16.93</v>
      </c>
      <c r="J365" s="61">
        <f t="shared" si="7"/>
        <v>11.999099999999999</v>
      </c>
      <c r="K365" s="61">
        <f t="shared" si="8"/>
        <v>16.99327724137931</v>
      </c>
      <c r="L365" s="61">
        <f t="shared" si="10"/>
        <v>82.247461848275861</v>
      </c>
      <c r="M365" s="5"/>
      <c r="N365" s="5" t="s">
        <v>34</v>
      </c>
      <c r="O365" s="61">
        <v>414</v>
      </c>
      <c r="P365" s="61">
        <v>4</v>
      </c>
      <c r="Q365" s="61">
        <v>12</v>
      </c>
      <c r="R365" s="62" t="s">
        <v>214</v>
      </c>
      <c r="S365" s="62" t="s">
        <v>45</v>
      </c>
      <c r="T365" s="61">
        <v>0</v>
      </c>
      <c r="U365" s="61">
        <v>84.21985815602838</v>
      </c>
      <c r="V365" s="61">
        <v>0</v>
      </c>
      <c r="W365" s="61">
        <v>0</v>
      </c>
      <c r="X365" s="61">
        <v>0.9</v>
      </c>
      <c r="Y365" s="61">
        <v>1.4</v>
      </c>
      <c r="Z365" s="5"/>
    </row>
    <row r="366" spans="1:26" x14ac:dyDescent="0.2">
      <c r="A366" s="5" t="s">
        <v>34</v>
      </c>
      <c r="B366" s="61">
        <v>415</v>
      </c>
      <c r="C366" s="61">
        <v>4</v>
      </c>
      <c r="D366" s="61">
        <v>10</v>
      </c>
      <c r="E366" s="62" t="s">
        <v>146</v>
      </c>
      <c r="F366" s="62" t="s">
        <v>45</v>
      </c>
      <c r="G366" s="61">
        <v>10.79</v>
      </c>
      <c r="H366" s="61">
        <v>17.71</v>
      </c>
      <c r="I366" s="61">
        <v>16.920000000000002</v>
      </c>
      <c r="J366" s="61">
        <f t="shared" si="7"/>
        <v>11.840399999999999</v>
      </c>
      <c r="K366" s="61">
        <f t="shared" si="8"/>
        <v>17.946051908045977</v>
      </c>
      <c r="L366" s="61">
        <f t="shared" si="10"/>
        <v>86.858891234942533</v>
      </c>
      <c r="M366" s="5"/>
      <c r="N366" s="5" t="s">
        <v>34</v>
      </c>
      <c r="O366" s="61">
        <v>415</v>
      </c>
      <c r="P366" s="61">
        <v>4</v>
      </c>
      <c r="Q366" s="61">
        <v>10</v>
      </c>
      <c r="R366" s="62" t="s">
        <v>146</v>
      </c>
      <c r="S366" s="62" t="s">
        <v>45</v>
      </c>
      <c r="T366" s="61">
        <v>2.7027027029999999</v>
      </c>
      <c r="U366" s="61">
        <v>82.857142857142861</v>
      </c>
      <c r="V366" s="61">
        <v>0</v>
      </c>
      <c r="W366" s="61">
        <v>0</v>
      </c>
      <c r="X366" s="61">
        <v>0</v>
      </c>
      <c r="Y366" s="61">
        <v>2.7</v>
      </c>
      <c r="Z366" s="5"/>
    </row>
    <row r="367" spans="1:26" x14ac:dyDescent="0.2">
      <c r="A367" s="5" t="s">
        <v>34</v>
      </c>
      <c r="B367" s="61">
        <v>416</v>
      </c>
      <c r="C367" s="61">
        <v>4</v>
      </c>
      <c r="D367" s="61">
        <v>14</v>
      </c>
      <c r="E367" s="62" t="s">
        <v>215</v>
      </c>
      <c r="F367" s="62" t="s">
        <v>45</v>
      </c>
      <c r="G367" s="61">
        <v>10.85</v>
      </c>
      <c r="H367" s="61">
        <v>16.13</v>
      </c>
      <c r="I367" s="61">
        <v>16.93</v>
      </c>
      <c r="J367" s="61">
        <f t="shared" si="7"/>
        <v>11.899100000000001</v>
      </c>
      <c r="K367" s="61">
        <f t="shared" si="8"/>
        <v>16.334109390804596</v>
      </c>
      <c r="L367" s="61">
        <f t="shared" si="10"/>
        <v>79.057089451494235</v>
      </c>
      <c r="M367" s="5"/>
      <c r="N367" s="5" t="s">
        <v>34</v>
      </c>
      <c r="O367" s="61">
        <v>416</v>
      </c>
      <c r="P367" s="61">
        <v>4</v>
      </c>
      <c r="Q367" s="61">
        <v>14</v>
      </c>
      <c r="R367" s="62" t="s">
        <v>215</v>
      </c>
      <c r="S367" s="62" t="s">
        <v>45</v>
      </c>
      <c r="T367" s="61">
        <v>2.1276595739999999</v>
      </c>
      <c r="U367" s="61">
        <v>86.811594202898561</v>
      </c>
      <c r="V367" s="61">
        <v>0</v>
      </c>
      <c r="W367" s="61">
        <v>0</v>
      </c>
      <c r="X367" s="61">
        <v>0</v>
      </c>
      <c r="Y367" s="61">
        <v>0.7</v>
      </c>
      <c r="Z367" s="5"/>
    </row>
    <row r="368" spans="1:26" x14ac:dyDescent="0.2">
      <c r="A368" s="5" t="s">
        <v>34</v>
      </c>
      <c r="B368" s="61">
        <v>417</v>
      </c>
      <c r="C368" s="61">
        <v>4</v>
      </c>
      <c r="D368" s="61">
        <v>16</v>
      </c>
      <c r="E368" s="5" t="s">
        <v>109</v>
      </c>
      <c r="F368" s="62" t="s">
        <v>216</v>
      </c>
      <c r="G368" s="61">
        <v>11.14</v>
      </c>
      <c r="H368" s="61">
        <v>16.850000000000001</v>
      </c>
      <c r="I368" s="61">
        <v>16.91</v>
      </c>
      <c r="J368" s="61">
        <f t="shared" si="7"/>
        <v>12.191700000000001</v>
      </c>
      <c r="K368" s="61">
        <f t="shared" si="8"/>
        <v>17.006550057471266</v>
      </c>
      <c r="L368" s="61">
        <f t="shared" si="10"/>
        <v>82.311702278160936</v>
      </c>
      <c r="M368" s="5"/>
      <c r="N368" s="5" t="s">
        <v>34</v>
      </c>
      <c r="O368" s="61">
        <v>417</v>
      </c>
      <c r="P368" s="61">
        <v>4</v>
      </c>
      <c r="Q368" s="61">
        <v>16</v>
      </c>
      <c r="R368" s="5" t="s">
        <v>109</v>
      </c>
      <c r="S368" s="62" t="s">
        <v>216</v>
      </c>
      <c r="T368" s="61">
        <v>0</v>
      </c>
      <c r="U368" s="61">
        <v>78.571428571428569</v>
      </c>
      <c r="V368" s="61">
        <v>0</v>
      </c>
      <c r="W368" s="61">
        <v>0</v>
      </c>
      <c r="X368" s="61">
        <v>0</v>
      </c>
      <c r="Y368" s="61">
        <v>4.3</v>
      </c>
      <c r="Z368" s="5"/>
    </row>
    <row r="369" spans="1:26" x14ac:dyDescent="0.2">
      <c r="A369" s="5" t="s">
        <v>34</v>
      </c>
      <c r="B369" s="61">
        <v>418</v>
      </c>
      <c r="C369" s="61">
        <v>4</v>
      </c>
      <c r="D369" s="61">
        <v>6</v>
      </c>
      <c r="E369" s="62" t="s">
        <v>213</v>
      </c>
      <c r="F369" s="62" t="s">
        <v>45</v>
      </c>
      <c r="G369" s="61">
        <v>11.19</v>
      </c>
      <c r="H369" s="61">
        <v>16.88</v>
      </c>
      <c r="I369" s="61">
        <v>16.88</v>
      </c>
      <c r="J369" s="61">
        <f t="shared" si="7"/>
        <v>12.2456</v>
      </c>
      <c r="K369" s="61">
        <f t="shared" si="8"/>
        <v>17.026370942528736</v>
      </c>
      <c r="L369" s="61">
        <f t="shared" si="10"/>
        <v>82.407635361839084</v>
      </c>
      <c r="M369" s="5"/>
      <c r="N369" s="5" t="s">
        <v>34</v>
      </c>
      <c r="O369" s="61">
        <v>418</v>
      </c>
      <c r="P369" s="61">
        <v>4</v>
      </c>
      <c r="Q369" s="61">
        <v>6</v>
      </c>
      <c r="R369" s="62" t="s">
        <v>213</v>
      </c>
      <c r="S369" s="62" t="s">
        <v>45</v>
      </c>
      <c r="T369" s="61">
        <v>0</v>
      </c>
      <c r="U369" s="61">
        <v>76.458333333333329</v>
      </c>
      <c r="V369" s="61">
        <v>0</v>
      </c>
      <c r="W369" s="61">
        <v>0</v>
      </c>
      <c r="X369" s="61">
        <v>0</v>
      </c>
      <c r="Y369" s="61">
        <v>2.6</v>
      </c>
      <c r="Z369" s="5"/>
    </row>
    <row r="370" spans="1:26" x14ac:dyDescent="0.2">
      <c r="A370" s="5" t="s">
        <v>34</v>
      </c>
      <c r="B370" s="61">
        <v>419</v>
      </c>
      <c r="C370" s="61">
        <v>4</v>
      </c>
      <c r="D370" s="61">
        <v>3</v>
      </c>
      <c r="E370" s="62" t="s">
        <v>162</v>
      </c>
      <c r="F370" s="62" t="s">
        <v>45</v>
      </c>
      <c r="G370" s="61">
        <v>10.92</v>
      </c>
      <c r="H370" s="61">
        <v>18.239999999999998</v>
      </c>
      <c r="I370" s="61">
        <v>16.920000000000002</v>
      </c>
      <c r="J370" s="61">
        <f t="shared" si="7"/>
        <v>11.9704</v>
      </c>
      <c r="K370" s="61">
        <f t="shared" si="8"/>
        <v>18.455860965517239</v>
      </c>
      <c r="L370" s="61">
        <f t="shared" si="10"/>
        <v>89.326367073103441</v>
      </c>
      <c r="M370" s="5"/>
      <c r="N370" s="5" t="s">
        <v>34</v>
      </c>
      <c r="O370" s="61">
        <v>419</v>
      </c>
      <c r="P370" s="61">
        <v>4</v>
      </c>
      <c r="Q370" s="61">
        <v>3</v>
      </c>
      <c r="R370" s="62" t="s">
        <v>162</v>
      </c>
      <c r="S370" s="62" t="s">
        <v>45</v>
      </c>
      <c r="T370" s="61">
        <v>0</v>
      </c>
      <c r="U370" s="61">
        <v>81.372549019607845</v>
      </c>
      <c r="V370" s="61">
        <v>0</v>
      </c>
      <c r="W370" s="61">
        <v>0</v>
      </c>
      <c r="X370" s="61">
        <v>0.5</v>
      </c>
      <c r="Y370" s="61">
        <v>2.9</v>
      </c>
      <c r="Z370" s="5"/>
    </row>
    <row r="371" spans="1:26" x14ac:dyDescent="0.2">
      <c r="A371" s="5" t="s">
        <v>34</v>
      </c>
      <c r="B371" s="61">
        <v>420</v>
      </c>
      <c r="C371" s="61">
        <v>4</v>
      </c>
      <c r="D371" s="61">
        <v>4</v>
      </c>
      <c r="E371" s="62" t="s">
        <v>137</v>
      </c>
      <c r="F371" s="62" t="s">
        <v>45</v>
      </c>
      <c r="G371" s="61">
        <v>10.86</v>
      </c>
      <c r="H371" s="61">
        <v>15.9</v>
      </c>
      <c r="I371" s="61">
        <v>16.86</v>
      </c>
      <c r="J371" s="61">
        <f t="shared" si="7"/>
        <v>11.918199999999999</v>
      </c>
      <c r="K371" s="61">
        <f t="shared" si="8"/>
        <v>16.097708275862068</v>
      </c>
      <c r="L371" s="61">
        <f t="shared" si="10"/>
        <v>77.912908055172409</v>
      </c>
      <c r="M371" s="5"/>
      <c r="N371" s="5" t="s">
        <v>34</v>
      </c>
      <c r="O371" s="61">
        <v>420</v>
      </c>
      <c r="P371" s="61">
        <v>4</v>
      </c>
      <c r="Q371" s="61">
        <v>4</v>
      </c>
      <c r="R371" s="62" t="s">
        <v>137</v>
      </c>
      <c r="S371" s="62" t="s">
        <v>45</v>
      </c>
      <c r="T371" s="61">
        <v>0</v>
      </c>
      <c r="U371" s="61">
        <v>85.378787878787875</v>
      </c>
      <c r="V371" s="61">
        <v>18.861414604680849</v>
      </c>
      <c r="W371" s="61">
        <v>0</v>
      </c>
      <c r="X371" s="61">
        <v>0</v>
      </c>
      <c r="Y371" s="61">
        <v>3.1</v>
      </c>
      <c r="Z371" s="5"/>
    </row>
    <row r="372" spans="1:26" x14ac:dyDescent="0.2">
      <c r="A372" s="5" t="s">
        <v>33</v>
      </c>
      <c r="B372" s="61">
        <v>101</v>
      </c>
      <c r="C372" s="61">
        <v>1</v>
      </c>
      <c r="D372" s="61">
        <v>1</v>
      </c>
      <c r="E372" s="62" t="s">
        <v>99</v>
      </c>
      <c r="F372" s="63" t="s">
        <v>211</v>
      </c>
      <c r="G372" s="61">
        <v>11.29</v>
      </c>
      <c r="H372" s="61">
        <v>18.059999999999999</v>
      </c>
      <c r="I372" s="61">
        <v>23.44</v>
      </c>
      <c r="J372" s="61">
        <f t="shared" si="7"/>
        <v>11.492799999999999</v>
      </c>
      <c r="K372" s="61">
        <f t="shared" si="8"/>
        <v>18.37287393103448</v>
      </c>
      <c r="L372" s="61">
        <f t="shared" ref="L372:L389" si="11">K372*43560/35/5/60</f>
        <v>76.221179851034478</v>
      </c>
      <c r="M372" s="5"/>
      <c r="N372" s="5" t="s">
        <v>33</v>
      </c>
      <c r="O372" s="61">
        <v>101</v>
      </c>
      <c r="P372" s="61">
        <v>1</v>
      </c>
      <c r="Q372" s="61">
        <v>1</v>
      </c>
      <c r="R372" s="62" t="s">
        <v>99</v>
      </c>
      <c r="S372" s="63" t="s">
        <v>211</v>
      </c>
      <c r="T372" s="61">
        <v>21.621621619999999</v>
      </c>
      <c r="U372" s="61">
        <v>87.234042553191486</v>
      </c>
      <c r="V372" s="61">
        <v>0</v>
      </c>
      <c r="W372" s="61">
        <v>0</v>
      </c>
      <c r="X372" s="61">
        <v>0</v>
      </c>
      <c r="Y372" s="61">
        <v>0.1</v>
      </c>
      <c r="Z372" s="5"/>
    </row>
    <row r="373" spans="1:26" x14ac:dyDescent="0.2">
      <c r="A373" s="5" t="s">
        <v>33</v>
      </c>
      <c r="B373" s="61">
        <v>102</v>
      </c>
      <c r="C373" s="61">
        <v>1</v>
      </c>
      <c r="D373" s="61">
        <v>2</v>
      </c>
      <c r="E373" s="62" t="s">
        <v>212</v>
      </c>
      <c r="F373" s="62" t="s">
        <v>45</v>
      </c>
      <c r="G373" s="61">
        <v>11.58</v>
      </c>
      <c r="H373" s="61">
        <v>18.579999999999998</v>
      </c>
      <c r="I373" s="61">
        <v>23.5</v>
      </c>
      <c r="J373" s="61">
        <f t="shared" si="7"/>
        <v>11.775</v>
      </c>
      <c r="K373" s="61">
        <f t="shared" si="8"/>
        <v>18.841614942528732</v>
      </c>
      <c r="L373" s="61">
        <f t="shared" si="11"/>
        <v>78.165785418719196</v>
      </c>
      <c r="M373" s="5"/>
      <c r="N373" s="5" t="s">
        <v>33</v>
      </c>
      <c r="O373" s="61">
        <v>102</v>
      </c>
      <c r="P373" s="61">
        <v>1</v>
      </c>
      <c r="Q373" s="61">
        <v>2</v>
      </c>
      <c r="R373" s="62" t="s">
        <v>212</v>
      </c>
      <c r="S373" s="62" t="s">
        <v>45</v>
      </c>
      <c r="T373" s="61">
        <v>0</v>
      </c>
      <c r="U373" s="61">
        <v>78.888888888888886</v>
      </c>
      <c r="V373" s="61">
        <v>0</v>
      </c>
      <c r="W373" s="61">
        <v>0</v>
      </c>
      <c r="X373" s="61">
        <v>0</v>
      </c>
      <c r="Y373" s="61">
        <v>0</v>
      </c>
      <c r="Z373" s="5"/>
    </row>
    <row r="374" spans="1:26" x14ac:dyDescent="0.2">
      <c r="A374" s="5" t="s">
        <v>33</v>
      </c>
      <c r="B374" s="61">
        <v>103</v>
      </c>
      <c r="C374" s="61">
        <v>1</v>
      </c>
      <c r="D374" s="61">
        <v>3</v>
      </c>
      <c r="E374" s="62" t="s">
        <v>162</v>
      </c>
      <c r="F374" s="62" t="s">
        <v>45</v>
      </c>
      <c r="G374" s="61">
        <v>11.5</v>
      </c>
      <c r="H374" s="61">
        <v>18.95</v>
      </c>
      <c r="I374" s="61">
        <v>23.48</v>
      </c>
      <c r="J374" s="61">
        <f t="shared" si="7"/>
        <v>11.6976</v>
      </c>
      <c r="K374" s="61">
        <f t="shared" si="8"/>
        <v>19.233683678160922</v>
      </c>
      <c r="L374" s="61">
        <f t="shared" si="11"/>
        <v>79.792310573399021</v>
      </c>
      <c r="M374" s="5"/>
      <c r="N374" s="5" t="s">
        <v>33</v>
      </c>
      <c r="O374" s="61">
        <v>103</v>
      </c>
      <c r="P374" s="61">
        <v>1</v>
      </c>
      <c r="Q374" s="61">
        <v>3</v>
      </c>
      <c r="R374" s="62" t="s">
        <v>162</v>
      </c>
      <c r="S374" s="62" t="s">
        <v>45</v>
      </c>
      <c r="T374" s="61">
        <v>4.4444444440000002</v>
      </c>
      <c r="U374" s="61">
        <v>87.5</v>
      </c>
      <c r="V374" s="61">
        <v>0</v>
      </c>
      <c r="W374" s="61">
        <v>0</v>
      </c>
      <c r="X374" s="61">
        <v>0</v>
      </c>
      <c r="Y374" s="61">
        <v>0.1</v>
      </c>
      <c r="Z374" s="5"/>
    </row>
    <row r="375" spans="1:26" x14ac:dyDescent="0.2">
      <c r="A375" s="5" t="s">
        <v>33</v>
      </c>
      <c r="B375" s="61">
        <v>104</v>
      </c>
      <c r="C375" s="61">
        <v>1</v>
      </c>
      <c r="D375" s="61">
        <v>4</v>
      </c>
      <c r="E375" s="62" t="s">
        <v>137</v>
      </c>
      <c r="F375" s="62" t="s">
        <v>45</v>
      </c>
      <c r="G375" s="61">
        <v>11.53</v>
      </c>
      <c r="H375" s="61">
        <v>19.23</v>
      </c>
      <c r="I375" s="61">
        <v>23.57</v>
      </c>
      <c r="J375" s="61">
        <f t="shared" si="7"/>
        <v>11.7159</v>
      </c>
      <c r="K375" s="61">
        <f t="shared" si="8"/>
        <v>19.513830379310345</v>
      </c>
      <c r="L375" s="61">
        <f t="shared" si="11"/>
        <v>80.954519173596069</v>
      </c>
      <c r="M375" s="5"/>
      <c r="N375" s="5" t="s">
        <v>33</v>
      </c>
      <c r="O375" s="61">
        <v>104</v>
      </c>
      <c r="P375" s="61">
        <v>1</v>
      </c>
      <c r="Q375" s="61">
        <v>4</v>
      </c>
      <c r="R375" s="62" t="s">
        <v>137</v>
      </c>
      <c r="S375" s="62" t="s">
        <v>45</v>
      </c>
      <c r="T375" s="61">
        <v>12.121212119999999</v>
      </c>
      <c r="U375" s="61">
        <v>95.744680851063833</v>
      </c>
      <c r="V375" s="61">
        <v>0</v>
      </c>
      <c r="W375" s="61">
        <v>0</v>
      </c>
      <c r="X375" s="61">
        <v>0.3</v>
      </c>
      <c r="Y375" s="61">
        <v>0.1</v>
      </c>
      <c r="Z375" s="5"/>
    </row>
    <row r="376" spans="1:26" x14ac:dyDescent="0.2">
      <c r="A376" s="5" t="s">
        <v>33</v>
      </c>
      <c r="B376" s="61">
        <v>105</v>
      </c>
      <c r="C376" s="61">
        <v>1</v>
      </c>
      <c r="D376" s="61">
        <v>5</v>
      </c>
      <c r="E376" s="62" t="s">
        <v>129</v>
      </c>
      <c r="F376" s="62" t="s">
        <v>45</v>
      </c>
      <c r="G376" s="61">
        <v>11.62</v>
      </c>
      <c r="H376" s="61">
        <v>18.48</v>
      </c>
      <c r="I376" s="61">
        <v>23.57</v>
      </c>
      <c r="J376" s="61">
        <f t="shared" si="7"/>
        <v>11.805899999999999</v>
      </c>
      <c r="K376" s="61">
        <f t="shared" si="8"/>
        <v>18.733643310344828</v>
      </c>
      <c r="L376" s="61">
        <f t="shared" si="11"/>
        <v>77.717857390344832</v>
      </c>
      <c r="M376" s="5"/>
      <c r="N376" s="5" t="s">
        <v>33</v>
      </c>
      <c r="O376" s="61">
        <v>105</v>
      </c>
      <c r="P376" s="61">
        <v>1</v>
      </c>
      <c r="Q376" s="61">
        <v>5</v>
      </c>
      <c r="R376" s="62" t="s">
        <v>129</v>
      </c>
      <c r="S376" s="62" t="s">
        <v>45</v>
      </c>
      <c r="T376" s="61">
        <v>3.0303030299999998</v>
      </c>
      <c r="U376" s="61">
        <v>96.666666666666657</v>
      </c>
      <c r="V376" s="61">
        <v>0</v>
      </c>
      <c r="W376" s="61">
        <v>0</v>
      </c>
      <c r="X376" s="61">
        <v>0.5</v>
      </c>
      <c r="Y376" s="61">
        <v>0</v>
      </c>
      <c r="Z376" s="5"/>
    </row>
    <row r="377" spans="1:26" x14ac:dyDescent="0.2">
      <c r="A377" s="5" t="s">
        <v>33</v>
      </c>
      <c r="B377" s="61">
        <v>106</v>
      </c>
      <c r="C377" s="61">
        <v>1</v>
      </c>
      <c r="D377" s="61">
        <v>6</v>
      </c>
      <c r="E377" s="62" t="s">
        <v>213</v>
      </c>
      <c r="F377" s="62" t="s">
        <v>45</v>
      </c>
      <c r="G377" s="61">
        <v>11.46</v>
      </c>
      <c r="H377" s="61">
        <v>17.98</v>
      </c>
      <c r="I377" s="61">
        <v>23.53</v>
      </c>
      <c r="J377" s="61">
        <f t="shared" si="7"/>
        <v>11.651100000000001</v>
      </c>
      <c r="K377" s="61">
        <f t="shared" si="8"/>
        <v>18.258772666666665</v>
      </c>
      <c r="L377" s="61">
        <f t="shared" si="11"/>
        <v>75.747822605714276</v>
      </c>
      <c r="M377" s="5"/>
      <c r="N377" s="5" t="s">
        <v>33</v>
      </c>
      <c r="O377" s="61">
        <v>106</v>
      </c>
      <c r="P377" s="61">
        <v>1</v>
      </c>
      <c r="Q377" s="61">
        <v>6</v>
      </c>
      <c r="R377" s="62" t="s">
        <v>213</v>
      </c>
      <c r="S377" s="62" t="s">
        <v>45</v>
      </c>
      <c r="T377" s="61">
        <v>7.692307692</v>
      </c>
      <c r="U377" s="61">
        <v>100</v>
      </c>
      <c r="V377" s="61">
        <v>0</v>
      </c>
      <c r="W377" s="61">
        <v>0</v>
      </c>
      <c r="X377" s="61">
        <v>0</v>
      </c>
      <c r="Y377" s="61">
        <v>0</v>
      </c>
      <c r="Z377" s="5"/>
    </row>
    <row r="378" spans="1:26" x14ac:dyDescent="0.2">
      <c r="A378" s="5" t="s">
        <v>33</v>
      </c>
      <c r="B378" s="61">
        <v>107</v>
      </c>
      <c r="C378" s="61">
        <v>1</v>
      </c>
      <c r="D378" s="61">
        <v>7</v>
      </c>
      <c r="E378" s="62" t="s">
        <v>109</v>
      </c>
      <c r="F378" s="62" t="s">
        <v>45</v>
      </c>
      <c r="G378" s="61">
        <v>11.39</v>
      </c>
      <c r="H378" s="61">
        <v>19</v>
      </c>
      <c r="I378" s="61">
        <v>23.52</v>
      </c>
      <c r="J378" s="61">
        <f t="shared" si="7"/>
        <v>11.5824</v>
      </c>
      <c r="K378" s="61">
        <f t="shared" si="8"/>
        <v>19.3095908045977</v>
      </c>
      <c r="L378" s="61">
        <f t="shared" si="11"/>
        <v>80.107216709359605</v>
      </c>
      <c r="M378" s="5"/>
      <c r="N378" s="5" t="s">
        <v>33</v>
      </c>
      <c r="O378" s="61">
        <v>107</v>
      </c>
      <c r="P378" s="61">
        <v>1</v>
      </c>
      <c r="Q378" s="61">
        <v>7</v>
      </c>
      <c r="R378" s="62" t="s">
        <v>109</v>
      </c>
      <c r="S378" s="62" t="s">
        <v>45</v>
      </c>
      <c r="T378" s="61">
        <v>12.5</v>
      </c>
      <c r="U378" s="61">
        <v>91.25</v>
      </c>
      <c r="V378" s="61">
        <v>0</v>
      </c>
      <c r="W378" s="61">
        <v>0</v>
      </c>
      <c r="X378" s="61">
        <v>0</v>
      </c>
      <c r="Y378" s="61">
        <v>0</v>
      </c>
      <c r="Z378" s="5"/>
    </row>
    <row r="379" spans="1:26" x14ac:dyDescent="0.2">
      <c r="A379" s="5" t="s">
        <v>33</v>
      </c>
      <c r="B379" s="61">
        <v>108</v>
      </c>
      <c r="C379" s="61">
        <v>1</v>
      </c>
      <c r="D379" s="61">
        <v>8</v>
      </c>
      <c r="E379" s="62" t="s">
        <v>189</v>
      </c>
      <c r="F379" s="62" t="s">
        <v>45</v>
      </c>
      <c r="G379" s="61">
        <v>11.63</v>
      </c>
      <c r="H379" s="61">
        <v>17.59</v>
      </c>
      <c r="I379" s="61">
        <v>23.54</v>
      </c>
      <c r="J379" s="61">
        <f t="shared" si="7"/>
        <v>11.819800000000001</v>
      </c>
      <c r="K379" s="61">
        <f t="shared" si="8"/>
        <v>17.82861744827586</v>
      </c>
      <c r="L379" s="61">
        <f t="shared" si="11"/>
        <v>73.963292956847283</v>
      </c>
      <c r="M379" s="5"/>
      <c r="N379" s="5" t="s">
        <v>33</v>
      </c>
      <c r="O379" s="61">
        <v>108</v>
      </c>
      <c r="P379" s="61">
        <v>1</v>
      </c>
      <c r="Q379" s="61">
        <v>8</v>
      </c>
      <c r="R379" s="62" t="s">
        <v>189</v>
      </c>
      <c r="S379" s="62" t="s">
        <v>45</v>
      </c>
      <c r="T379" s="61">
        <v>14.70588235</v>
      </c>
      <c r="U379" s="61">
        <v>87.777777777777771</v>
      </c>
      <c r="V379" s="61">
        <v>0</v>
      </c>
      <c r="W379" s="61">
        <v>0</v>
      </c>
      <c r="X379" s="61">
        <v>0</v>
      </c>
      <c r="Y379" s="61">
        <v>0.2</v>
      </c>
      <c r="Z379" s="5"/>
    </row>
    <row r="380" spans="1:26" x14ac:dyDescent="0.2">
      <c r="A380" s="5" t="s">
        <v>33</v>
      </c>
      <c r="B380" s="61">
        <v>109</v>
      </c>
      <c r="C380" s="61">
        <v>1</v>
      </c>
      <c r="D380" s="61">
        <v>9</v>
      </c>
      <c r="E380" s="62" t="s">
        <v>131</v>
      </c>
      <c r="F380" s="62" t="s">
        <v>45</v>
      </c>
      <c r="G380" s="61">
        <v>11.52</v>
      </c>
      <c r="H380" s="61">
        <v>18.95</v>
      </c>
      <c r="I380" s="61">
        <v>23.3</v>
      </c>
      <c r="J380" s="61">
        <f t="shared" si="7"/>
        <v>11.741</v>
      </c>
      <c r="K380" s="61">
        <f t="shared" si="8"/>
        <v>19.224230459770116</v>
      </c>
      <c r="L380" s="61">
        <f t="shared" si="11"/>
        <v>79.753093221674888</v>
      </c>
      <c r="M380" s="5"/>
      <c r="N380" s="5" t="s">
        <v>33</v>
      </c>
      <c r="O380" s="61">
        <v>109</v>
      </c>
      <c r="P380" s="61">
        <v>1</v>
      </c>
      <c r="Q380" s="61">
        <v>9</v>
      </c>
      <c r="R380" s="62" t="s">
        <v>131</v>
      </c>
      <c r="S380" s="62" t="s">
        <v>45</v>
      </c>
      <c r="T380" s="61">
        <v>15.78947368</v>
      </c>
      <c r="U380" s="61">
        <v>90.476190476190482</v>
      </c>
      <c r="V380" s="61">
        <v>0</v>
      </c>
      <c r="W380" s="61">
        <v>0</v>
      </c>
      <c r="X380" s="61">
        <v>0</v>
      </c>
      <c r="Y380" s="61">
        <v>0</v>
      </c>
      <c r="Z380" s="5"/>
    </row>
    <row r="381" spans="1:26" x14ac:dyDescent="0.2">
      <c r="A381" s="5" t="s">
        <v>33</v>
      </c>
      <c r="B381" s="61">
        <v>110</v>
      </c>
      <c r="C381" s="61">
        <v>1</v>
      </c>
      <c r="D381" s="61">
        <v>10</v>
      </c>
      <c r="E381" s="62" t="s">
        <v>146</v>
      </c>
      <c r="F381" s="62" t="s">
        <v>45</v>
      </c>
      <c r="G381" s="61">
        <v>11.67</v>
      </c>
      <c r="H381" s="61">
        <v>17.21</v>
      </c>
      <c r="I381" s="61">
        <v>23.3</v>
      </c>
      <c r="J381" s="61">
        <f t="shared" si="7"/>
        <v>11.891</v>
      </c>
      <c r="K381" s="61">
        <f t="shared" si="8"/>
        <v>17.42937804597701</v>
      </c>
      <c r="L381" s="61">
        <f t="shared" si="11"/>
        <v>72.307019779310352</v>
      </c>
      <c r="M381" s="5"/>
      <c r="N381" s="5" t="s">
        <v>33</v>
      </c>
      <c r="O381" s="61">
        <v>110</v>
      </c>
      <c r="P381" s="61">
        <v>1</v>
      </c>
      <c r="Q381" s="61">
        <v>10</v>
      </c>
      <c r="R381" s="62" t="s">
        <v>146</v>
      </c>
      <c r="S381" s="62" t="s">
        <v>45</v>
      </c>
      <c r="T381" s="61">
        <v>10.81081081</v>
      </c>
      <c r="U381" s="61">
        <v>72.78120550545799</v>
      </c>
      <c r="V381" s="61">
        <v>0</v>
      </c>
      <c r="W381" s="61">
        <v>0</v>
      </c>
      <c r="X381" s="61">
        <v>0</v>
      </c>
      <c r="Y381" s="61">
        <v>0.2</v>
      </c>
      <c r="Z381" s="5"/>
    </row>
    <row r="382" spans="1:26" x14ac:dyDescent="0.2">
      <c r="A382" s="5" t="s">
        <v>33</v>
      </c>
      <c r="B382" s="61">
        <v>111</v>
      </c>
      <c r="C382" s="61">
        <v>1</v>
      </c>
      <c r="D382" s="61">
        <v>11</v>
      </c>
      <c r="E382" s="62" t="s">
        <v>16</v>
      </c>
      <c r="F382" s="62" t="s">
        <v>45</v>
      </c>
      <c r="G382" s="61">
        <v>11.88</v>
      </c>
      <c r="H382" s="61">
        <v>16.690000000000001</v>
      </c>
      <c r="I382" s="61">
        <v>23.32</v>
      </c>
      <c r="J382" s="61">
        <f t="shared" si="7"/>
        <v>12.098400000000002</v>
      </c>
      <c r="K382" s="61">
        <f t="shared" si="8"/>
        <v>16.86296211494253</v>
      </c>
      <c r="L382" s="61">
        <f t="shared" si="11"/>
        <v>69.957202831133003</v>
      </c>
      <c r="M382" s="5"/>
      <c r="N382" s="5" t="s">
        <v>33</v>
      </c>
      <c r="O382" s="61">
        <v>111</v>
      </c>
      <c r="P382" s="61">
        <v>1</v>
      </c>
      <c r="Q382" s="61">
        <v>11</v>
      </c>
      <c r="R382" s="62" t="s">
        <v>16</v>
      </c>
      <c r="S382" s="62" t="s">
        <v>45</v>
      </c>
      <c r="T382" s="61">
        <v>2.6315789469999999</v>
      </c>
      <c r="U382" s="61">
        <v>92.857142857142861</v>
      </c>
      <c r="V382" s="61">
        <v>0</v>
      </c>
      <c r="W382" s="61">
        <v>0</v>
      </c>
      <c r="X382" s="61">
        <v>0</v>
      </c>
      <c r="Y382" s="61">
        <v>0.1</v>
      </c>
      <c r="Z382" s="5"/>
    </row>
    <row r="383" spans="1:26" x14ac:dyDescent="0.2">
      <c r="A383" s="5" t="s">
        <v>33</v>
      </c>
      <c r="B383" s="61">
        <v>112</v>
      </c>
      <c r="C383" s="61">
        <v>1</v>
      </c>
      <c r="D383" s="61">
        <v>12</v>
      </c>
      <c r="E383" s="62" t="s">
        <v>214</v>
      </c>
      <c r="F383" s="62" t="s">
        <v>45</v>
      </c>
      <c r="G383" s="61">
        <v>11.5</v>
      </c>
      <c r="H383" s="61">
        <v>18.53</v>
      </c>
      <c r="I383" s="61">
        <v>23.34</v>
      </c>
      <c r="J383" s="61">
        <f t="shared" si="7"/>
        <v>11.7158</v>
      </c>
      <c r="K383" s="61">
        <f t="shared" si="8"/>
        <v>18.803519839080462</v>
      </c>
      <c r="L383" s="61">
        <f t="shared" si="11"/>
        <v>78.007745160985223</v>
      </c>
      <c r="M383" s="5"/>
      <c r="N383" s="5" t="s">
        <v>33</v>
      </c>
      <c r="O383" s="61">
        <v>112</v>
      </c>
      <c r="P383" s="61">
        <v>1</v>
      </c>
      <c r="Q383" s="61">
        <v>12</v>
      </c>
      <c r="R383" s="62" t="s">
        <v>214</v>
      </c>
      <c r="S383" s="62" t="s">
        <v>45</v>
      </c>
      <c r="T383" s="61">
        <v>7.8947368420000004</v>
      </c>
      <c r="U383" s="61">
        <v>100</v>
      </c>
      <c r="V383" s="61">
        <v>0</v>
      </c>
      <c r="W383" s="61">
        <v>0</v>
      </c>
      <c r="X383" s="61">
        <v>0</v>
      </c>
      <c r="Y383" s="61">
        <v>0</v>
      </c>
      <c r="Z383" s="5"/>
    </row>
    <row r="384" spans="1:26" x14ac:dyDescent="0.2">
      <c r="A384" s="5" t="s">
        <v>33</v>
      </c>
      <c r="B384" s="61">
        <v>113</v>
      </c>
      <c r="C384" s="61">
        <v>1</v>
      </c>
      <c r="D384" s="61">
        <v>13</v>
      </c>
      <c r="E384" s="62" t="s">
        <v>187</v>
      </c>
      <c r="F384" s="62" t="s">
        <v>45</v>
      </c>
      <c r="G384" s="61">
        <v>11.34</v>
      </c>
      <c r="H384" s="61">
        <v>18.579999999999998</v>
      </c>
      <c r="I384" s="61">
        <v>23.36</v>
      </c>
      <c r="J384" s="61">
        <f t="shared" si="7"/>
        <v>11.5532</v>
      </c>
      <c r="K384" s="61">
        <f t="shared" si="8"/>
        <v>18.888983264367816</v>
      </c>
      <c r="L384" s="61">
        <f t="shared" si="11"/>
        <v>78.362296285320184</v>
      </c>
      <c r="M384" s="5"/>
      <c r="N384" s="5" t="s">
        <v>33</v>
      </c>
      <c r="O384" s="61">
        <v>113</v>
      </c>
      <c r="P384" s="61">
        <v>1</v>
      </c>
      <c r="Q384" s="61">
        <v>13</v>
      </c>
      <c r="R384" s="62" t="s">
        <v>187</v>
      </c>
      <c r="S384" s="62" t="s">
        <v>45</v>
      </c>
      <c r="T384" s="61">
        <v>11.11111111</v>
      </c>
      <c r="U384" s="61">
        <v>91.371951219512198</v>
      </c>
      <c r="V384" s="61">
        <v>0</v>
      </c>
      <c r="W384" s="61">
        <v>0</v>
      </c>
      <c r="X384" s="61">
        <v>0</v>
      </c>
      <c r="Y384" s="61">
        <v>0.2</v>
      </c>
      <c r="Z384" s="5"/>
    </row>
    <row r="385" spans="1:26" x14ac:dyDescent="0.2">
      <c r="A385" s="5" t="s">
        <v>33</v>
      </c>
      <c r="B385" s="61">
        <v>114</v>
      </c>
      <c r="C385" s="61">
        <v>1</v>
      </c>
      <c r="D385" s="61">
        <v>14</v>
      </c>
      <c r="E385" s="62" t="s">
        <v>215</v>
      </c>
      <c r="F385" s="62" t="s">
        <v>45</v>
      </c>
      <c r="G385" s="61">
        <v>11.46</v>
      </c>
      <c r="H385" s="61">
        <v>17.75</v>
      </c>
      <c r="I385" s="61">
        <v>23.43</v>
      </c>
      <c r="J385" s="61">
        <f t="shared" si="7"/>
        <v>11.664100000000001</v>
      </c>
      <c r="K385" s="61">
        <f t="shared" si="8"/>
        <v>18.022554310344827</v>
      </c>
      <c r="L385" s="61">
        <f t="shared" si="11"/>
        <v>74.767853881773391</v>
      </c>
      <c r="M385" s="5"/>
      <c r="N385" s="5" t="s">
        <v>33</v>
      </c>
      <c r="O385" s="61">
        <v>114</v>
      </c>
      <c r="P385" s="61">
        <v>1</v>
      </c>
      <c r="Q385" s="61">
        <v>14</v>
      </c>
      <c r="R385" s="62" t="s">
        <v>215</v>
      </c>
      <c r="S385" s="62" t="s">
        <v>45</v>
      </c>
      <c r="T385" s="61">
        <v>5.263157895</v>
      </c>
      <c r="U385" s="61">
        <v>91.463414634146346</v>
      </c>
      <c r="V385" s="61">
        <v>0</v>
      </c>
      <c r="W385" s="61">
        <v>0</v>
      </c>
      <c r="X385" s="61">
        <v>0</v>
      </c>
      <c r="Y385" s="61">
        <v>0</v>
      </c>
      <c r="Z385" s="5"/>
    </row>
    <row r="386" spans="1:26" x14ac:dyDescent="0.2">
      <c r="A386" s="5" t="s">
        <v>33</v>
      </c>
      <c r="B386" s="61">
        <v>115</v>
      </c>
      <c r="C386" s="61">
        <v>1</v>
      </c>
      <c r="D386" s="61">
        <v>15</v>
      </c>
      <c r="E386" s="5" t="s">
        <v>109</v>
      </c>
      <c r="F386" s="62" t="s">
        <v>43</v>
      </c>
      <c r="G386" s="61">
        <v>11.39</v>
      </c>
      <c r="H386" s="61">
        <v>17.86</v>
      </c>
      <c r="I386" s="61">
        <v>23.43</v>
      </c>
      <c r="J386" s="61">
        <f t="shared" si="7"/>
        <v>11.594100000000001</v>
      </c>
      <c r="K386" s="61">
        <f t="shared" si="8"/>
        <v>18.148613494252874</v>
      </c>
      <c r="L386" s="61">
        <f t="shared" si="11"/>
        <v>75.290819410443362</v>
      </c>
      <c r="M386" s="5"/>
      <c r="N386" s="5" t="s">
        <v>33</v>
      </c>
      <c r="O386" s="61">
        <v>115</v>
      </c>
      <c r="P386" s="61">
        <v>1</v>
      </c>
      <c r="Q386" s="61">
        <v>15</v>
      </c>
      <c r="R386" s="5" t="s">
        <v>109</v>
      </c>
      <c r="S386" s="62" t="s">
        <v>43</v>
      </c>
      <c r="T386" s="61">
        <v>2.7777777779999999</v>
      </c>
      <c r="U386" s="61">
        <v>100</v>
      </c>
      <c r="V386" s="61">
        <v>0</v>
      </c>
      <c r="W386" s="61">
        <v>0</v>
      </c>
      <c r="X386" s="61">
        <v>0</v>
      </c>
      <c r="Y386" s="61">
        <v>0</v>
      </c>
      <c r="Z386" s="5"/>
    </row>
    <row r="387" spans="1:26" x14ac:dyDescent="0.2">
      <c r="A387" s="5" t="s">
        <v>33</v>
      </c>
      <c r="B387" s="61">
        <v>116</v>
      </c>
      <c r="C387" s="61">
        <v>1</v>
      </c>
      <c r="D387" s="61">
        <v>16</v>
      </c>
      <c r="E387" s="5" t="s">
        <v>109</v>
      </c>
      <c r="F387" s="62" t="s">
        <v>216</v>
      </c>
      <c r="G387" s="61">
        <v>11.62</v>
      </c>
      <c r="H387" s="61">
        <v>17.95</v>
      </c>
      <c r="I387" s="61">
        <v>23.5</v>
      </c>
      <c r="J387" s="61">
        <f t="shared" si="7"/>
        <v>11.815</v>
      </c>
      <c r="K387" s="61">
        <f t="shared" si="8"/>
        <v>18.194491379310346</v>
      </c>
      <c r="L387" s="61">
        <f t="shared" si="11"/>
        <v>75.481147093596064</v>
      </c>
      <c r="M387" s="5"/>
      <c r="N387" s="5" t="s">
        <v>33</v>
      </c>
      <c r="O387" s="61">
        <v>116</v>
      </c>
      <c r="P387" s="61">
        <v>1</v>
      </c>
      <c r="Q387" s="61">
        <v>16</v>
      </c>
      <c r="R387" s="5" t="s">
        <v>109</v>
      </c>
      <c r="S387" s="62" t="s">
        <v>216</v>
      </c>
      <c r="T387" s="61">
        <v>14.28571429</v>
      </c>
      <c r="U387" s="61">
        <v>77.22567287784679</v>
      </c>
      <c r="V387" s="61">
        <v>0</v>
      </c>
      <c r="W387" s="61">
        <v>0</v>
      </c>
      <c r="X387" s="61">
        <v>0.3</v>
      </c>
      <c r="Y387" s="61">
        <v>0.1</v>
      </c>
      <c r="Z387" s="5"/>
    </row>
    <row r="388" spans="1:26" x14ac:dyDescent="0.2">
      <c r="A388" s="5" t="s">
        <v>33</v>
      </c>
      <c r="B388" s="61">
        <v>201</v>
      </c>
      <c r="C388" s="61">
        <v>2</v>
      </c>
      <c r="D388" s="61">
        <v>11</v>
      </c>
      <c r="E388" s="62" t="s">
        <v>16</v>
      </c>
      <c r="F388" s="62" t="s">
        <v>45</v>
      </c>
      <c r="G388" s="61">
        <v>11.53</v>
      </c>
      <c r="H388" s="61">
        <v>19.37</v>
      </c>
      <c r="I388" s="61">
        <v>23.26</v>
      </c>
      <c r="J388" s="61">
        <f t="shared" si="7"/>
        <v>11.7562</v>
      </c>
      <c r="K388" s="61">
        <f t="shared" si="8"/>
        <v>19.646924206896553</v>
      </c>
      <c r="L388" s="61">
        <f t="shared" si="11"/>
        <v>81.506668424039418</v>
      </c>
      <c r="M388" s="5"/>
      <c r="N388" s="5" t="s">
        <v>33</v>
      </c>
      <c r="O388" s="61">
        <v>201</v>
      </c>
      <c r="P388" s="61">
        <v>2</v>
      </c>
      <c r="Q388" s="61">
        <v>11</v>
      </c>
      <c r="R388" s="62" t="s">
        <v>16</v>
      </c>
      <c r="S388" s="62" t="s">
        <v>45</v>
      </c>
      <c r="T388" s="61">
        <v>11.9047619</v>
      </c>
      <c r="U388" s="61">
        <v>93.023255813953483</v>
      </c>
      <c r="V388" s="61">
        <v>0</v>
      </c>
      <c r="W388" s="61">
        <v>0</v>
      </c>
      <c r="X388" s="61">
        <v>0</v>
      </c>
      <c r="Y388" s="61">
        <v>0</v>
      </c>
      <c r="Z388" s="5"/>
    </row>
    <row r="389" spans="1:26" x14ac:dyDescent="0.2">
      <c r="A389" s="5" t="s">
        <v>33</v>
      </c>
      <c r="B389" s="61">
        <v>202</v>
      </c>
      <c r="C389" s="61">
        <v>2</v>
      </c>
      <c r="D389" s="61">
        <v>4</v>
      </c>
      <c r="E389" s="62" t="s">
        <v>137</v>
      </c>
      <c r="F389" s="62" t="s">
        <v>45</v>
      </c>
      <c r="G389" s="61">
        <v>11.47</v>
      </c>
      <c r="H389" s="61">
        <v>17.93</v>
      </c>
      <c r="I389" s="61">
        <v>23.23</v>
      </c>
      <c r="J389" s="61">
        <f t="shared" si="7"/>
        <v>11.700100000000001</v>
      </c>
      <c r="K389" s="61">
        <f t="shared" si="8"/>
        <v>18.19789893103448</v>
      </c>
      <c r="L389" s="61">
        <f t="shared" si="11"/>
        <v>75.495283565320193</v>
      </c>
      <c r="M389" s="5"/>
      <c r="N389" s="5" t="s">
        <v>33</v>
      </c>
      <c r="O389" s="61">
        <v>202</v>
      </c>
      <c r="P389" s="61">
        <v>2</v>
      </c>
      <c r="Q389" s="61">
        <v>4</v>
      </c>
      <c r="R389" s="62" t="s">
        <v>137</v>
      </c>
      <c r="S389" s="62" t="s">
        <v>45</v>
      </c>
      <c r="T389" s="61">
        <v>2.2727272730000001</v>
      </c>
      <c r="U389" s="61">
        <v>96.590909090909093</v>
      </c>
      <c r="V389" s="61">
        <v>2.8</v>
      </c>
      <c r="W389" s="61">
        <v>0</v>
      </c>
      <c r="X389" s="61">
        <v>0</v>
      </c>
      <c r="Y389" s="61">
        <v>0.2</v>
      </c>
      <c r="Z389" s="5"/>
    </row>
    <row r="390" spans="1:26" x14ac:dyDescent="0.2">
      <c r="A390" s="5" t="s">
        <v>33</v>
      </c>
      <c r="B390" s="61">
        <v>203</v>
      </c>
      <c r="C390" s="61">
        <v>2</v>
      </c>
      <c r="D390" s="61">
        <v>6</v>
      </c>
      <c r="E390" s="62" t="s">
        <v>213</v>
      </c>
      <c r="F390" s="62" t="s">
        <v>45</v>
      </c>
      <c r="G390" s="61">
        <v>11.6</v>
      </c>
      <c r="H390" s="61">
        <v>14.61</v>
      </c>
      <c r="I390" s="61">
        <v>23.25</v>
      </c>
      <c r="J390" s="61">
        <f t="shared" si="7"/>
        <v>11.827499999999999</v>
      </c>
      <c r="K390" s="5" t="s">
        <v>18</v>
      </c>
      <c r="L390" s="5" t="s">
        <v>18</v>
      </c>
      <c r="M390" s="5"/>
      <c r="N390" s="5" t="s">
        <v>33</v>
      </c>
      <c r="O390" s="61">
        <v>203</v>
      </c>
      <c r="P390" s="61">
        <v>2</v>
      </c>
      <c r="Q390" s="61">
        <v>6</v>
      </c>
      <c r="R390" s="62" t="s">
        <v>213</v>
      </c>
      <c r="S390" s="62" t="s">
        <v>45</v>
      </c>
      <c r="T390" s="61">
        <v>0</v>
      </c>
      <c r="U390" s="61">
        <v>100</v>
      </c>
      <c r="V390" s="61">
        <v>1.2</v>
      </c>
      <c r="W390" s="61">
        <v>0</v>
      </c>
      <c r="X390" s="61">
        <v>0</v>
      </c>
      <c r="Y390" s="61">
        <v>0</v>
      </c>
      <c r="Z390" s="5"/>
    </row>
    <row r="391" spans="1:26" x14ac:dyDescent="0.2">
      <c r="A391" s="5" t="s">
        <v>33</v>
      </c>
      <c r="B391" s="61">
        <v>204</v>
      </c>
      <c r="C391" s="61">
        <v>2</v>
      </c>
      <c r="D391" s="61">
        <v>14</v>
      </c>
      <c r="E391" s="62" t="s">
        <v>215</v>
      </c>
      <c r="F391" s="62" t="s">
        <v>45</v>
      </c>
      <c r="G391" s="61">
        <v>11.73</v>
      </c>
      <c r="H391" s="61">
        <v>16.760000000000002</v>
      </c>
      <c r="I391" s="61">
        <v>23.31</v>
      </c>
      <c r="J391" s="61">
        <f t="shared" si="7"/>
        <v>11.9497</v>
      </c>
      <c r="K391" s="5" t="s">
        <v>18</v>
      </c>
      <c r="L391" s="5" t="s">
        <v>18</v>
      </c>
      <c r="M391" s="5"/>
      <c r="N391" s="5" t="s">
        <v>33</v>
      </c>
      <c r="O391" s="61">
        <v>204</v>
      </c>
      <c r="P391" s="61">
        <v>2</v>
      </c>
      <c r="Q391" s="61">
        <v>14</v>
      </c>
      <c r="R391" s="62" t="s">
        <v>215</v>
      </c>
      <c r="S391" s="62" t="s">
        <v>45</v>
      </c>
      <c r="T391" s="61">
        <v>0</v>
      </c>
      <c r="U391" s="61">
        <v>92.391304347826093</v>
      </c>
      <c r="V391" s="61">
        <v>0</v>
      </c>
      <c r="W391" s="61">
        <v>0</v>
      </c>
      <c r="X391" s="61">
        <v>0</v>
      </c>
      <c r="Y391" s="61">
        <v>0.4</v>
      </c>
      <c r="Z391" s="5"/>
    </row>
    <row r="392" spans="1:26" x14ac:dyDescent="0.2">
      <c r="A392" s="5" t="s">
        <v>33</v>
      </c>
      <c r="B392" s="61">
        <v>205</v>
      </c>
      <c r="C392" s="61">
        <v>2</v>
      </c>
      <c r="D392" s="61">
        <v>16</v>
      </c>
      <c r="E392" s="5" t="s">
        <v>109</v>
      </c>
      <c r="F392" s="62" t="s">
        <v>216</v>
      </c>
      <c r="G392" s="61">
        <v>11.62</v>
      </c>
      <c r="H392" s="61">
        <v>18.12</v>
      </c>
      <c r="I392" s="61">
        <v>23.24</v>
      </c>
      <c r="J392" s="61">
        <f t="shared" si="7"/>
        <v>11.848799999999999</v>
      </c>
      <c r="K392" s="61">
        <f t="shared" ref="K392:K420" si="12">H392*(100-J392)/(100-13)</f>
        <v>18.359767172413793</v>
      </c>
      <c r="L392" s="61">
        <f t="shared" ref="L392:L420" si="13">K392*43560/35/5/60</f>
        <v>76.166805526699505</v>
      </c>
      <c r="M392" s="5"/>
      <c r="N392" s="5" t="s">
        <v>33</v>
      </c>
      <c r="O392" s="61">
        <v>205</v>
      </c>
      <c r="P392" s="61">
        <v>2</v>
      </c>
      <c r="Q392" s="61">
        <v>16</v>
      </c>
      <c r="R392" s="5" t="s">
        <v>109</v>
      </c>
      <c r="S392" s="62" t="s">
        <v>216</v>
      </c>
      <c r="T392" s="61">
        <v>4.8780487800000003</v>
      </c>
      <c r="U392" s="61">
        <v>90.243902439024396</v>
      </c>
      <c r="V392" s="61">
        <v>0</v>
      </c>
      <c r="W392" s="61">
        <v>0</v>
      </c>
      <c r="X392" s="61">
        <v>0</v>
      </c>
      <c r="Y392" s="61">
        <v>0.3</v>
      </c>
      <c r="Z392" s="5"/>
    </row>
    <row r="393" spans="1:26" x14ac:dyDescent="0.2">
      <c r="A393" s="5" t="s">
        <v>33</v>
      </c>
      <c r="B393" s="61">
        <v>206</v>
      </c>
      <c r="C393" s="61">
        <v>2</v>
      </c>
      <c r="D393" s="61">
        <v>12</v>
      </c>
      <c r="E393" s="62" t="s">
        <v>214</v>
      </c>
      <c r="F393" s="62" t="s">
        <v>45</v>
      </c>
      <c r="G393" s="61">
        <v>11.59</v>
      </c>
      <c r="H393" s="61">
        <v>18.48</v>
      </c>
      <c r="I393" s="61">
        <v>23.2</v>
      </c>
      <c r="J393" s="61">
        <f t="shared" si="7"/>
        <v>11.824</v>
      </c>
      <c r="K393" s="61">
        <f t="shared" si="12"/>
        <v>18.729798620689657</v>
      </c>
      <c r="L393" s="61">
        <f t="shared" si="13"/>
        <v>77.701907420689665</v>
      </c>
      <c r="M393" s="5"/>
      <c r="N393" s="5" t="s">
        <v>33</v>
      </c>
      <c r="O393" s="61">
        <v>206</v>
      </c>
      <c r="P393" s="61">
        <v>2</v>
      </c>
      <c r="Q393" s="61">
        <v>12</v>
      </c>
      <c r="R393" s="62" t="s">
        <v>214</v>
      </c>
      <c r="S393" s="62" t="s">
        <v>45</v>
      </c>
      <c r="T393" s="61">
        <v>2.1739130430000002</v>
      </c>
      <c r="U393" s="61">
        <v>92.045454545454547</v>
      </c>
      <c r="V393" s="61">
        <v>0</v>
      </c>
      <c r="W393" s="61">
        <v>0</v>
      </c>
      <c r="X393" s="61">
        <v>0</v>
      </c>
      <c r="Y393" s="61">
        <v>0</v>
      </c>
      <c r="Z393" s="5"/>
    </row>
    <row r="394" spans="1:26" x14ac:dyDescent="0.2">
      <c r="A394" s="5" t="s">
        <v>33</v>
      </c>
      <c r="B394" s="61">
        <v>207</v>
      </c>
      <c r="C394" s="61">
        <v>2</v>
      </c>
      <c r="D394" s="61">
        <v>7</v>
      </c>
      <c r="E394" s="62" t="s">
        <v>109</v>
      </c>
      <c r="F394" s="62" t="s">
        <v>45</v>
      </c>
      <c r="G394" s="61">
        <v>11.46</v>
      </c>
      <c r="H394" s="61">
        <v>19.64</v>
      </c>
      <c r="I394" s="61">
        <v>23.16</v>
      </c>
      <c r="J394" s="61">
        <f t="shared" si="7"/>
        <v>11.699200000000001</v>
      </c>
      <c r="K394" s="61">
        <f t="shared" si="12"/>
        <v>19.933651862068963</v>
      </c>
      <c r="L394" s="61">
        <f t="shared" si="13"/>
        <v>82.696178582068967</v>
      </c>
      <c r="M394" s="5"/>
      <c r="N394" s="5" t="s">
        <v>33</v>
      </c>
      <c r="O394" s="61">
        <v>207</v>
      </c>
      <c r="P394" s="61">
        <v>2</v>
      </c>
      <c r="Q394" s="61">
        <v>7</v>
      </c>
      <c r="R394" s="62" t="s">
        <v>109</v>
      </c>
      <c r="S394" s="62" t="s">
        <v>45</v>
      </c>
      <c r="T394" s="61">
        <v>17.777777780000001</v>
      </c>
      <c r="U394" s="61">
        <v>94.432661717921519</v>
      </c>
      <c r="V394" s="61">
        <v>0</v>
      </c>
      <c r="W394" s="61">
        <v>0</v>
      </c>
      <c r="X394" s="61">
        <v>0.5</v>
      </c>
      <c r="Y394" s="61">
        <v>0.5</v>
      </c>
      <c r="Z394" s="5"/>
    </row>
    <row r="395" spans="1:26" x14ac:dyDescent="0.2">
      <c r="A395" s="5" t="s">
        <v>33</v>
      </c>
      <c r="B395" s="61">
        <v>208</v>
      </c>
      <c r="C395" s="61">
        <v>2</v>
      </c>
      <c r="D395" s="61">
        <v>8</v>
      </c>
      <c r="E395" s="62" t="s">
        <v>189</v>
      </c>
      <c r="F395" s="62" t="s">
        <v>45</v>
      </c>
      <c r="G395" s="61">
        <v>11.54</v>
      </c>
      <c r="H395" s="61">
        <v>18.32</v>
      </c>
      <c r="I395" s="61">
        <v>22.95</v>
      </c>
      <c r="J395" s="61">
        <f t="shared" si="7"/>
        <v>11.8065</v>
      </c>
      <c r="K395" s="61">
        <f t="shared" si="12"/>
        <v>18.571320919540231</v>
      </c>
      <c r="L395" s="61">
        <f t="shared" si="13"/>
        <v>77.044451357635481</v>
      </c>
      <c r="M395" s="5"/>
      <c r="N395" s="5" t="s">
        <v>33</v>
      </c>
      <c r="O395" s="61">
        <v>208</v>
      </c>
      <c r="P395" s="61">
        <v>2</v>
      </c>
      <c r="Q395" s="61">
        <v>8</v>
      </c>
      <c r="R395" s="62" t="s">
        <v>189</v>
      </c>
      <c r="S395" s="62" t="s">
        <v>45</v>
      </c>
      <c r="T395" s="61">
        <v>4.7619047620000003</v>
      </c>
      <c r="U395" s="61">
        <v>85.714285714285722</v>
      </c>
      <c r="V395" s="61">
        <v>0</v>
      </c>
      <c r="W395" s="61">
        <v>0</v>
      </c>
      <c r="X395" s="61">
        <v>0</v>
      </c>
      <c r="Y395" s="61">
        <v>0.1</v>
      </c>
      <c r="Z395" s="5"/>
    </row>
    <row r="396" spans="1:26" x14ac:dyDescent="0.2">
      <c r="A396" s="5" t="s">
        <v>33</v>
      </c>
      <c r="B396" s="61">
        <v>209</v>
      </c>
      <c r="C396" s="61">
        <v>2</v>
      </c>
      <c r="D396" s="61">
        <v>1</v>
      </c>
      <c r="E396" s="62" t="s">
        <v>99</v>
      </c>
      <c r="F396" s="63" t="s">
        <v>211</v>
      </c>
      <c r="G396" s="61">
        <v>11.51</v>
      </c>
      <c r="H396" s="61">
        <v>17.309999999999999</v>
      </c>
      <c r="I396" s="61">
        <v>22.94</v>
      </c>
      <c r="J396" s="61">
        <f t="shared" si="7"/>
        <v>11.777799999999999</v>
      </c>
      <c r="K396" s="61">
        <f t="shared" si="12"/>
        <v>17.553175655172414</v>
      </c>
      <c r="L396" s="61">
        <f t="shared" si="13"/>
        <v>72.820603003743841</v>
      </c>
      <c r="M396" s="5"/>
      <c r="N396" s="5" t="s">
        <v>33</v>
      </c>
      <c r="O396" s="61">
        <v>209</v>
      </c>
      <c r="P396" s="61">
        <v>2</v>
      </c>
      <c r="Q396" s="61">
        <v>1</v>
      </c>
      <c r="R396" s="62" t="s">
        <v>99</v>
      </c>
      <c r="S396" s="63" t="s">
        <v>211</v>
      </c>
      <c r="T396" s="61">
        <v>4</v>
      </c>
      <c r="U396" s="61">
        <v>86.982416335791271</v>
      </c>
      <c r="V396" s="61">
        <v>0</v>
      </c>
      <c r="W396" s="61">
        <v>0</v>
      </c>
      <c r="X396" s="61">
        <v>0</v>
      </c>
      <c r="Y396" s="61">
        <v>0</v>
      </c>
      <c r="Z396" s="5"/>
    </row>
    <row r="397" spans="1:26" x14ac:dyDescent="0.2">
      <c r="A397" s="5" t="s">
        <v>33</v>
      </c>
      <c r="B397" s="61">
        <v>210</v>
      </c>
      <c r="C397" s="61">
        <v>2</v>
      </c>
      <c r="D397" s="61">
        <v>9</v>
      </c>
      <c r="E397" s="62" t="s">
        <v>131</v>
      </c>
      <c r="F397" s="62" t="s">
        <v>45</v>
      </c>
      <c r="G397" s="61">
        <v>11.67</v>
      </c>
      <c r="H397" s="61">
        <v>18.18</v>
      </c>
      <c r="I397" s="61">
        <v>22.9</v>
      </c>
      <c r="J397" s="61">
        <f t="shared" si="7"/>
        <v>11.943</v>
      </c>
      <c r="K397" s="61">
        <f t="shared" si="12"/>
        <v>18.400876551724139</v>
      </c>
      <c r="L397" s="61">
        <f t="shared" si="13"/>
        <v>76.33735072315271</v>
      </c>
      <c r="M397" s="5"/>
      <c r="N397" s="5" t="s">
        <v>33</v>
      </c>
      <c r="O397" s="61">
        <v>210</v>
      </c>
      <c r="P397" s="61">
        <v>2</v>
      </c>
      <c r="Q397" s="61">
        <v>9</v>
      </c>
      <c r="R397" s="62" t="s">
        <v>131</v>
      </c>
      <c r="S397" s="62" t="s">
        <v>45</v>
      </c>
      <c r="T397" s="61">
        <v>0</v>
      </c>
      <c r="U397" s="61">
        <v>76.368563685636857</v>
      </c>
      <c r="V397" s="61">
        <v>0</v>
      </c>
      <c r="W397" s="61">
        <v>0</v>
      </c>
      <c r="X397" s="61">
        <v>0</v>
      </c>
      <c r="Y397" s="61">
        <v>0</v>
      </c>
      <c r="Z397" s="5"/>
    </row>
    <row r="398" spans="1:26" x14ac:dyDescent="0.2">
      <c r="A398" s="5" t="s">
        <v>33</v>
      </c>
      <c r="B398" s="61">
        <v>211</v>
      </c>
      <c r="C398" s="61">
        <v>2</v>
      </c>
      <c r="D398" s="61">
        <v>15</v>
      </c>
      <c r="E398" s="5" t="s">
        <v>109</v>
      </c>
      <c r="F398" s="62" t="s">
        <v>43</v>
      </c>
      <c r="G398" s="61">
        <v>11.59</v>
      </c>
      <c r="H398" s="61">
        <v>18.45</v>
      </c>
      <c r="I398" s="61">
        <v>22.88</v>
      </c>
      <c r="J398" s="61">
        <f t="shared" si="7"/>
        <v>11.865600000000001</v>
      </c>
      <c r="K398" s="61">
        <f t="shared" si="12"/>
        <v>18.690571034482758</v>
      </c>
      <c r="L398" s="61">
        <f t="shared" si="13"/>
        <v>77.539168977339884</v>
      </c>
      <c r="M398" s="5"/>
      <c r="N398" s="5" t="s">
        <v>33</v>
      </c>
      <c r="O398" s="61">
        <v>211</v>
      </c>
      <c r="P398" s="61">
        <v>2</v>
      </c>
      <c r="Q398" s="61">
        <v>15</v>
      </c>
      <c r="R398" s="5" t="s">
        <v>109</v>
      </c>
      <c r="S398" s="62" t="s">
        <v>43</v>
      </c>
      <c r="T398" s="61">
        <v>6.5217391300000003</v>
      </c>
      <c r="U398" s="61">
        <v>83.712121212121218</v>
      </c>
      <c r="V398" s="61">
        <v>0</v>
      </c>
      <c r="W398" s="61">
        <v>0</v>
      </c>
      <c r="X398" s="61">
        <v>0</v>
      </c>
      <c r="Y398" s="61">
        <v>0.1</v>
      </c>
      <c r="Z398" s="5"/>
    </row>
    <row r="399" spans="1:26" x14ac:dyDescent="0.2">
      <c r="A399" s="5" t="s">
        <v>33</v>
      </c>
      <c r="B399" s="61">
        <v>212</v>
      </c>
      <c r="C399" s="61">
        <v>2</v>
      </c>
      <c r="D399" s="61">
        <v>13</v>
      </c>
      <c r="E399" s="62" t="s">
        <v>187</v>
      </c>
      <c r="F399" s="62" t="s">
        <v>45</v>
      </c>
      <c r="G399" s="61">
        <v>11.63</v>
      </c>
      <c r="H399" s="61">
        <v>18.34</v>
      </c>
      <c r="I399" s="61">
        <v>22.93</v>
      </c>
      <c r="J399" s="61">
        <f t="shared" si="7"/>
        <v>11.899100000000001</v>
      </c>
      <c r="K399" s="61">
        <f t="shared" si="12"/>
        <v>18.572074781609192</v>
      </c>
      <c r="L399" s="61">
        <f t="shared" si="13"/>
        <v>77.047578808275858</v>
      </c>
      <c r="M399" s="5"/>
      <c r="N399" s="5" t="s">
        <v>33</v>
      </c>
      <c r="O399" s="61">
        <v>212</v>
      </c>
      <c r="P399" s="61">
        <v>2</v>
      </c>
      <c r="Q399" s="61">
        <v>13</v>
      </c>
      <c r="R399" s="62" t="s">
        <v>187</v>
      </c>
      <c r="S399" s="62" t="s">
        <v>45</v>
      </c>
      <c r="T399" s="61">
        <v>8.1081081079999997</v>
      </c>
      <c r="U399" s="61">
        <v>94.186046511627907</v>
      </c>
      <c r="V399" s="61">
        <v>0</v>
      </c>
      <c r="W399" s="61">
        <v>0</v>
      </c>
      <c r="X399" s="61">
        <v>0.1</v>
      </c>
      <c r="Y399" s="61">
        <v>0.1</v>
      </c>
      <c r="Z399" s="5"/>
    </row>
    <row r="400" spans="1:26" x14ac:dyDescent="0.2">
      <c r="A400" s="5" t="s">
        <v>33</v>
      </c>
      <c r="B400" s="61">
        <v>213</v>
      </c>
      <c r="C400" s="61">
        <v>2</v>
      </c>
      <c r="D400" s="61">
        <v>10</v>
      </c>
      <c r="E400" s="62" t="s">
        <v>146</v>
      </c>
      <c r="F400" s="62" t="s">
        <v>45</v>
      </c>
      <c r="G400" s="61">
        <v>11.4</v>
      </c>
      <c r="H400" s="61">
        <v>18.72</v>
      </c>
      <c r="I400" s="61">
        <v>22.91</v>
      </c>
      <c r="J400" s="61">
        <f t="shared" si="7"/>
        <v>11.6717</v>
      </c>
      <c r="K400" s="61">
        <f t="shared" si="12"/>
        <v>19.005813517241378</v>
      </c>
      <c r="L400" s="61">
        <f t="shared" si="13"/>
        <v>78.846974934384235</v>
      </c>
      <c r="M400" s="5"/>
      <c r="N400" s="5" t="s">
        <v>33</v>
      </c>
      <c r="O400" s="61">
        <v>213</v>
      </c>
      <c r="P400" s="61">
        <v>2</v>
      </c>
      <c r="Q400" s="61">
        <v>10</v>
      </c>
      <c r="R400" s="62" t="s">
        <v>146</v>
      </c>
      <c r="S400" s="62" t="s">
        <v>45</v>
      </c>
      <c r="T400" s="61">
        <v>10</v>
      </c>
      <c r="U400" s="61">
        <v>100</v>
      </c>
      <c r="V400" s="61">
        <v>0</v>
      </c>
      <c r="W400" s="61">
        <v>0</v>
      </c>
      <c r="X400" s="61">
        <v>0</v>
      </c>
      <c r="Y400" s="61">
        <v>0</v>
      </c>
      <c r="Z400" s="5"/>
    </row>
    <row r="401" spans="1:26" x14ac:dyDescent="0.2">
      <c r="A401" s="5" t="s">
        <v>33</v>
      </c>
      <c r="B401" s="61">
        <v>214</v>
      </c>
      <c r="C401" s="61">
        <v>2</v>
      </c>
      <c r="D401" s="61">
        <v>2</v>
      </c>
      <c r="E401" s="62" t="s">
        <v>212</v>
      </c>
      <c r="F401" s="62" t="s">
        <v>45</v>
      </c>
      <c r="G401" s="61">
        <v>11.54</v>
      </c>
      <c r="H401" s="61">
        <v>19.149999999999999</v>
      </c>
      <c r="I401" s="61">
        <v>22.89</v>
      </c>
      <c r="J401" s="61">
        <f t="shared" si="7"/>
        <v>11.814299999999999</v>
      </c>
      <c r="K401" s="61">
        <f t="shared" si="12"/>
        <v>19.41099028735632</v>
      </c>
      <c r="L401" s="61">
        <f t="shared" si="13"/>
        <v>80.527879706403922</v>
      </c>
      <c r="M401" s="5"/>
      <c r="N401" s="5" t="s">
        <v>33</v>
      </c>
      <c r="O401" s="61">
        <v>214</v>
      </c>
      <c r="P401" s="61">
        <v>2</v>
      </c>
      <c r="Q401" s="61">
        <v>2</v>
      </c>
      <c r="R401" s="62" t="s">
        <v>212</v>
      </c>
      <c r="S401" s="62" t="s">
        <v>45</v>
      </c>
      <c r="T401" s="61">
        <v>9.8039215689999999</v>
      </c>
      <c r="U401" s="61">
        <v>100</v>
      </c>
      <c r="V401" s="61">
        <v>0</v>
      </c>
      <c r="W401" s="61">
        <v>0</v>
      </c>
      <c r="X401" s="61">
        <v>0</v>
      </c>
      <c r="Y401" s="61">
        <v>0.1</v>
      </c>
      <c r="Z401" s="5"/>
    </row>
    <row r="402" spans="1:26" x14ac:dyDescent="0.2">
      <c r="A402" s="5" t="s">
        <v>33</v>
      </c>
      <c r="B402" s="61">
        <v>215</v>
      </c>
      <c r="C402" s="61">
        <v>2</v>
      </c>
      <c r="D402" s="61">
        <v>3</v>
      </c>
      <c r="E402" s="62" t="s">
        <v>162</v>
      </c>
      <c r="F402" s="62" t="s">
        <v>45</v>
      </c>
      <c r="G402" s="61">
        <v>11.6</v>
      </c>
      <c r="H402" s="61">
        <v>19.329999999999998</v>
      </c>
      <c r="I402" s="61">
        <v>22.9</v>
      </c>
      <c r="J402" s="61">
        <f t="shared" si="7"/>
        <v>11.872999999999999</v>
      </c>
      <c r="K402" s="61">
        <f t="shared" si="12"/>
        <v>19.580401264367811</v>
      </c>
      <c r="L402" s="61">
        <f t="shared" si="13"/>
        <v>81.230693245320182</v>
      </c>
      <c r="M402" s="5"/>
      <c r="N402" s="5" t="s">
        <v>33</v>
      </c>
      <c r="O402" s="61">
        <v>215</v>
      </c>
      <c r="P402" s="61">
        <v>2</v>
      </c>
      <c r="Q402" s="61">
        <v>3</v>
      </c>
      <c r="R402" s="62" t="s">
        <v>162</v>
      </c>
      <c r="S402" s="62" t="s">
        <v>45</v>
      </c>
      <c r="T402" s="61">
        <v>0</v>
      </c>
      <c r="U402" s="61">
        <v>98.863636363636374</v>
      </c>
      <c r="V402" s="61">
        <v>0</v>
      </c>
      <c r="W402" s="61">
        <v>0</v>
      </c>
      <c r="X402" s="61">
        <v>0</v>
      </c>
      <c r="Y402" s="61">
        <v>0</v>
      </c>
      <c r="Z402" s="5"/>
    </row>
    <row r="403" spans="1:26" x14ac:dyDescent="0.2">
      <c r="A403" s="5" t="s">
        <v>33</v>
      </c>
      <c r="B403" s="61">
        <v>216</v>
      </c>
      <c r="C403" s="61">
        <v>2</v>
      </c>
      <c r="D403" s="61">
        <v>5</v>
      </c>
      <c r="E403" s="62" t="s">
        <v>129</v>
      </c>
      <c r="F403" s="62" t="s">
        <v>45</v>
      </c>
      <c r="G403" s="61">
        <v>11.88</v>
      </c>
      <c r="H403" s="61">
        <v>18.34</v>
      </c>
      <c r="I403" s="61">
        <v>22.91</v>
      </c>
      <c r="J403" s="61">
        <f t="shared" si="7"/>
        <v>12.1517</v>
      </c>
      <c r="K403" s="61">
        <f t="shared" si="12"/>
        <v>18.518825540229884</v>
      </c>
      <c r="L403" s="61">
        <f t="shared" si="13"/>
        <v>76.82667052689655</v>
      </c>
      <c r="M403" s="5"/>
      <c r="N403" s="5" t="s">
        <v>33</v>
      </c>
      <c r="O403" s="61">
        <v>216</v>
      </c>
      <c r="P403" s="61">
        <v>2</v>
      </c>
      <c r="Q403" s="61">
        <v>5</v>
      </c>
      <c r="R403" s="62" t="s">
        <v>129</v>
      </c>
      <c r="S403" s="62" t="s">
        <v>45</v>
      </c>
      <c r="T403" s="61">
        <v>6.5217391300000003</v>
      </c>
      <c r="U403" s="61">
        <v>90.243902439024396</v>
      </c>
      <c r="V403" s="61">
        <v>0</v>
      </c>
      <c r="W403" s="61">
        <v>0</v>
      </c>
      <c r="X403" s="61">
        <v>0</v>
      </c>
      <c r="Y403" s="61">
        <v>0.1</v>
      </c>
      <c r="Z403" s="5"/>
    </row>
    <row r="404" spans="1:26" x14ac:dyDescent="0.2">
      <c r="A404" s="5" t="s">
        <v>33</v>
      </c>
      <c r="B404" s="61">
        <v>301</v>
      </c>
      <c r="C404" s="61">
        <v>3</v>
      </c>
      <c r="D404" s="61">
        <v>8</v>
      </c>
      <c r="E404" s="62" t="s">
        <v>189</v>
      </c>
      <c r="F404" s="62" t="s">
        <v>45</v>
      </c>
      <c r="G404" s="61">
        <v>11.59</v>
      </c>
      <c r="H404" s="61">
        <v>19.3</v>
      </c>
      <c r="I404" s="61">
        <v>22.99</v>
      </c>
      <c r="J404" s="61">
        <f t="shared" si="7"/>
        <v>11.8513</v>
      </c>
      <c r="K404" s="61">
        <f t="shared" si="12"/>
        <v>19.55482655172414</v>
      </c>
      <c r="L404" s="61">
        <f t="shared" si="13"/>
        <v>81.124594723152725</v>
      </c>
      <c r="M404" s="5"/>
      <c r="N404" s="5" t="s">
        <v>33</v>
      </c>
      <c r="O404" s="61">
        <v>301</v>
      </c>
      <c r="P404" s="61">
        <v>3</v>
      </c>
      <c r="Q404" s="61">
        <v>8</v>
      </c>
      <c r="R404" s="62" t="s">
        <v>189</v>
      </c>
      <c r="S404" s="62" t="s">
        <v>45</v>
      </c>
      <c r="T404" s="61">
        <v>4.4444444440000002</v>
      </c>
      <c r="U404" s="61">
        <v>91.463414634146346</v>
      </c>
      <c r="V404" s="61">
        <v>0</v>
      </c>
      <c r="W404" s="61">
        <v>0</v>
      </c>
      <c r="X404" s="61">
        <v>0</v>
      </c>
      <c r="Y404" s="61">
        <v>0.7</v>
      </c>
      <c r="Z404" s="5"/>
    </row>
    <row r="405" spans="1:26" x14ac:dyDescent="0.2">
      <c r="A405" s="5" t="s">
        <v>33</v>
      </c>
      <c r="B405" s="61">
        <v>302</v>
      </c>
      <c r="C405" s="61">
        <v>3</v>
      </c>
      <c r="D405" s="61">
        <v>16</v>
      </c>
      <c r="E405" s="5" t="s">
        <v>109</v>
      </c>
      <c r="F405" s="62" t="s">
        <v>216</v>
      </c>
      <c r="G405" s="61">
        <v>12.04</v>
      </c>
      <c r="H405" s="61">
        <v>17.489999999999998</v>
      </c>
      <c r="I405" s="61">
        <v>23.01</v>
      </c>
      <c r="J405" s="61">
        <f t="shared" si="7"/>
        <v>12.298699999999998</v>
      </c>
      <c r="K405" s="61">
        <f t="shared" si="12"/>
        <v>17.630985482758618</v>
      </c>
      <c r="L405" s="61">
        <f t="shared" si="13"/>
        <v>73.143402631330034</v>
      </c>
      <c r="M405" s="5"/>
      <c r="N405" s="5" t="s">
        <v>33</v>
      </c>
      <c r="O405" s="61">
        <v>302</v>
      </c>
      <c r="P405" s="61">
        <v>3</v>
      </c>
      <c r="Q405" s="61">
        <v>16</v>
      </c>
      <c r="R405" s="5" t="s">
        <v>109</v>
      </c>
      <c r="S405" s="62" t="s">
        <v>216</v>
      </c>
      <c r="T405" s="61">
        <v>8.5106382979999999</v>
      </c>
      <c r="U405" s="61">
        <v>100</v>
      </c>
      <c r="V405" s="61">
        <v>0</v>
      </c>
      <c r="W405" s="61">
        <v>0</v>
      </c>
      <c r="X405" s="61">
        <v>0</v>
      </c>
      <c r="Y405" s="61">
        <v>0.1</v>
      </c>
      <c r="Z405" s="5"/>
    </row>
    <row r="406" spans="1:26" x14ac:dyDescent="0.2">
      <c r="A406" s="5" t="s">
        <v>33</v>
      </c>
      <c r="B406" s="61">
        <v>303</v>
      </c>
      <c r="C406" s="61">
        <v>3</v>
      </c>
      <c r="D406" s="61">
        <v>4</v>
      </c>
      <c r="E406" s="62" t="s">
        <v>137</v>
      </c>
      <c r="F406" s="62" t="s">
        <v>45</v>
      </c>
      <c r="G406" s="61">
        <v>11.51</v>
      </c>
      <c r="H406" s="61">
        <v>18.64</v>
      </c>
      <c r="I406" s="61">
        <v>23.1</v>
      </c>
      <c r="J406" s="61">
        <f t="shared" si="7"/>
        <v>11.757</v>
      </c>
      <c r="K406" s="61">
        <f t="shared" si="12"/>
        <v>18.906316321839082</v>
      </c>
      <c r="L406" s="61">
        <f t="shared" si="13"/>
        <v>78.434203712315281</v>
      </c>
      <c r="M406" s="5"/>
      <c r="N406" s="5" t="s">
        <v>33</v>
      </c>
      <c r="O406" s="61">
        <v>303</v>
      </c>
      <c r="P406" s="61">
        <v>3</v>
      </c>
      <c r="Q406" s="61">
        <v>4</v>
      </c>
      <c r="R406" s="62" t="s">
        <v>137</v>
      </c>
      <c r="S406" s="62" t="s">
        <v>45</v>
      </c>
      <c r="T406" s="61">
        <v>0</v>
      </c>
      <c r="U406" s="61">
        <v>95.454545454545453</v>
      </c>
      <c r="V406" s="61">
        <v>0</v>
      </c>
      <c r="W406" s="61">
        <v>0</v>
      </c>
      <c r="X406" s="61">
        <v>0</v>
      </c>
      <c r="Y406" s="61">
        <v>0</v>
      </c>
      <c r="Z406" s="5"/>
    </row>
    <row r="407" spans="1:26" x14ac:dyDescent="0.2">
      <c r="A407" s="5" t="s">
        <v>33</v>
      </c>
      <c r="B407" s="61">
        <v>304</v>
      </c>
      <c r="C407" s="61">
        <v>3</v>
      </c>
      <c r="D407" s="61">
        <v>12</v>
      </c>
      <c r="E407" s="62" t="s">
        <v>214</v>
      </c>
      <c r="F407" s="62" t="s">
        <v>45</v>
      </c>
      <c r="G407" s="61">
        <v>11.62</v>
      </c>
      <c r="H407" s="61">
        <v>18.12</v>
      </c>
      <c r="I407" s="61">
        <v>23.1</v>
      </c>
      <c r="J407" s="61">
        <f t="shared" si="7"/>
        <v>11.866999999999999</v>
      </c>
      <c r="K407" s="61">
        <f t="shared" si="12"/>
        <v>18.355976551724137</v>
      </c>
      <c r="L407" s="61">
        <f t="shared" si="13"/>
        <v>76.151079866009852</v>
      </c>
      <c r="M407" s="5"/>
      <c r="N407" s="5" t="s">
        <v>33</v>
      </c>
      <c r="O407" s="61">
        <v>304</v>
      </c>
      <c r="P407" s="61">
        <v>3</v>
      </c>
      <c r="Q407" s="61">
        <v>12</v>
      </c>
      <c r="R407" s="62" t="s">
        <v>214</v>
      </c>
      <c r="S407" s="62" t="s">
        <v>45</v>
      </c>
      <c r="T407" s="61">
        <v>14.634146339999999</v>
      </c>
      <c r="U407" s="61">
        <v>92.045454545454547</v>
      </c>
      <c r="V407" s="61">
        <v>0</v>
      </c>
      <c r="W407" s="61">
        <v>0</v>
      </c>
      <c r="X407" s="61">
        <v>0.2</v>
      </c>
      <c r="Y407" s="61">
        <v>0.1</v>
      </c>
      <c r="Z407" s="5"/>
    </row>
    <row r="408" spans="1:26" x14ac:dyDescent="0.2">
      <c r="A408" s="5" t="s">
        <v>33</v>
      </c>
      <c r="B408" s="61">
        <v>305</v>
      </c>
      <c r="C408" s="61">
        <v>3</v>
      </c>
      <c r="D408" s="61">
        <v>13</v>
      </c>
      <c r="E408" s="62" t="s">
        <v>187</v>
      </c>
      <c r="F408" s="62" t="s">
        <v>45</v>
      </c>
      <c r="G408" s="61">
        <v>11.56</v>
      </c>
      <c r="H408" s="61">
        <v>17.420000000000002</v>
      </c>
      <c r="I408" s="61">
        <v>23.13</v>
      </c>
      <c r="J408" s="61">
        <f t="shared" si="7"/>
        <v>11.803100000000001</v>
      </c>
      <c r="K408" s="61">
        <f t="shared" si="12"/>
        <v>17.659655149425287</v>
      </c>
      <c r="L408" s="61">
        <f t="shared" si="13"/>
        <v>73.262340791330047</v>
      </c>
      <c r="M408" s="5"/>
      <c r="N408" s="5" t="s">
        <v>33</v>
      </c>
      <c r="O408" s="61">
        <v>305</v>
      </c>
      <c r="P408" s="61">
        <v>3</v>
      </c>
      <c r="Q408" s="61">
        <v>13</v>
      </c>
      <c r="R408" s="62" t="s">
        <v>187</v>
      </c>
      <c r="S408" s="62" t="s">
        <v>45</v>
      </c>
      <c r="T408" s="61">
        <v>5</v>
      </c>
      <c r="U408" s="61">
        <v>78.154761904761898</v>
      </c>
      <c r="V408" s="61">
        <v>0</v>
      </c>
      <c r="W408" s="61">
        <v>0</v>
      </c>
      <c r="X408" s="61">
        <v>0</v>
      </c>
      <c r="Y408" s="61">
        <v>0</v>
      </c>
      <c r="Z408" s="5"/>
    </row>
    <row r="409" spans="1:26" x14ac:dyDescent="0.2">
      <c r="A409" s="5" t="s">
        <v>33</v>
      </c>
      <c r="B409" s="61">
        <v>306</v>
      </c>
      <c r="C409" s="61">
        <v>3</v>
      </c>
      <c r="D409" s="61">
        <v>5</v>
      </c>
      <c r="E409" s="62" t="s">
        <v>129</v>
      </c>
      <c r="F409" s="62" t="s">
        <v>45</v>
      </c>
      <c r="G409" s="61">
        <v>11.39</v>
      </c>
      <c r="H409" s="61">
        <v>19.52</v>
      </c>
      <c r="I409" s="61">
        <v>23.11</v>
      </c>
      <c r="J409" s="61">
        <f t="shared" si="7"/>
        <v>11.6357</v>
      </c>
      <c r="K409" s="61">
        <f t="shared" si="12"/>
        <v>19.826105011494253</v>
      </c>
      <c r="L409" s="61">
        <f t="shared" si="13"/>
        <v>82.250012790541874</v>
      </c>
      <c r="M409" s="5"/>
      <c r="N409" s="5" t="s">
        <v>33</v>
      </c>
      <c r="O409" s="61">
        <v>306</v>
      </c>
      <c r="P409" s="61">
        <v>3</v>
      </c>
      <c r="Q409" s="61">
        <v>5</v>
      </c>
      <c r="R409" s="62" t="s">
        <v>129</v>
      </c>
      <c r="S409" s="62" t="s">
        <v>45</v>
      </c>
      <c r="T409" s="61">
        <v>10.86956522</v>
      </c>
      <c r="U409" s="61">
        <v>79.130434782608688</v>
      </c>
      <c r="V409" s="61">
        <v>0</v>
      </c>
      <c r="W409" s="61">
        <v>0</v>
      </c>
      <c r="X409" s="61">
        <v>0</v>
      </c>
      <c r="Y409" s="61">
        <v>0.1</v>
      </c>
      <c r="Z409" s="5"/>
    </row>
    <row r="410" spans="1:26" x14ac:dyDescent="0.2">
      <c r="A410" s="5" t="s">
        <v>33</v>
      </c>
      <c r="B410" s="61">
        <v>307</v>
      </c>
      <c r="C410" s="61">
        <v>3</v>
      </c>
      <c r="D410" s="61">
        <v>15</v>
      </c>
      <c r="E410" s="5" t="s">
        <v>109</v>
      </c>
      <c r="F410" s="62" t="s">
        <v>43</v>
      </c>
      <c r="G410" s="61">
        <v>11.48</v>
      </c>
      <c r="H410" s="61">
        <v>19.34</v>
      </c>
      <c r="I410" s="61">
        <v>23.07</v>
      </c>
      <c r="J410" s="61">
        <f t="shared" si="7"/>
        <v>11.7309</v>
      </c>
      <c r="K410" s="61">
        <f t="shared" si="12"/>
        <v>19.622119471264366</v>
      </c>
      <c r="L410" s="61">
        <f t="shared" si="13"/>
        <v>81.403764206502458</v>
      </c>
      <c r="M410" s="5"/>
      <c r="N410" s="5" t="s">
        <v>33</v>
      </c>
      <c r="O410" s="61">
        <v>307</v>
      </c>
      <c r="P410" s="61">
        <v>3</v>
      </c>
      <c r="Q410" s="61">
        <v>15</v>
      </c>
      <c r="R410" s="5" t="s">
        <v>109</v>
      </c>
      <c r="S410" s="62" t="s">
        <v>43</v>
      </c>
      <c r="T410" s="61">
        <v>8.3333333330000006</v>
      </c>
      <c r="U410" s="61">
        <v>85.555555555555557</v>
      </c>
      <c r="V410" s="61">
        <v>0</v>
      </c>
      <c r="W410" s="61">
        <v>0</v>
      </c>
      <c r="X410" s="61">
        <v>0.7</v>
      </c>
      <c r="Y410" s="61">
        <v>0</v>
      </c>
      <c r="Z410" s="5"/>
    </row>
    <row r="411" spans="1:26" x14ac:dyDescent="0.2">
      <c r="A411" s="5" t="s">
        <v>33</v>
      </c>
      <c r="B411" s="61">
        <v>308</v>
      </c>
      <c r="C411" s="61">
        <v>3</v>
      </c>
      <c r="D411" s="61">
        <v>1</v>
      </c>
      <c r="E411" s="62" t="s">
        <v>99</v>
      </c>
      <c r="F411" s="63" t="s">
        <v>211</v>
      </c>
      <c r="G411" s="61">
        <v>11.66</v>
      </c>
      <c r="H411" s="61">
        <v>18.170000000000002</v>
      </c>
      <c r="I411" s="61">
        <v>23.08</v>
      </c>
      <c r="J411" s="61">
        <f t="shared" si="7"/>
        <v>11.909600000000001</v>
      </c>
      <c r="K411" s="61">
        <f t="shared" si="12"/>
        <v>18.397730666666668</v>
      </c>
      <c r="L411" s="61">
        <f t="shared" si="13"/>
        <v>76.324299794285722</v>
      </c>
      <c r="M411" s="5"/>
      <c r="N411" s="5" t="s">
        <v>33</v>
      </c>
      <c r="O411" s="61">
        <v>308</v>
      </c>
      <c r="P411" s="61">
        <v>3</v>
      </c>
      <c r="Q411" s="61">
        <v>1</v>
      </c>
      <c r="R411" s="62" t="s">
        <v>99</v>
      </c>
      <c r="S411" s="63" t="s">
        <v>211</v>
      </c>
      <c r="T411" s="61">
        <v>7.1428571429999996</v>
      </c>
      <c r="U411" s="61">
        <v>100</v>
      </c>
      <c r="V411" s="61">
        <v>0</v>
      </c>
      <c r="W411" s="61">
        <v>0</v>
      </c>
      <c r="X411" s="61">
        <v>0</v>
      </c>
      <c r="Y411" s="61">
        <v>0.1</v>
      </c>
      <c r="Z411" s="5"/>
    </row>
    <row r="412" spans="1:26" x14ac:dyDescent="0.2">
      <c r="A412" s="5" t="s">
        <v>33</v>
      </c>
      <c r="B412" s="61">
        <v>309</v>
      </c>
      <c r="C412" s="61">
        <v>3</v>
      </c>
      <c r="D412" s="61">
        <v>7</v>
      </c>
      <c r="E412" s="62" t="s">
        <v>109</v>
      </c>
      <c r="F412" s="62" t="s">
        <v>45</v>
      </c>
      <c r="G412" s="61">
        <v>11.71</v>
      </c>
      <c r="H412" s="61">
        <v>17.510000000000002</v>
      </c>
      <c r="I412" s="61">
        <v>22.83</v>
      </c>
      <c r="J412" s="61">
        <f t="shared" si="7"/>
        <v>11.992100000000001</v>
      </c>
      <c r="K412" s="61">
        <f t="shared" si="12"/>
        <v>17.712854356321841</v>
      </c>
      <c r="L412" s="61">
        <f t="shared" si="13"/>
        <v>73.483041501083761</v>
      </c>
      <c r="M412" s="5"/>
      <c r="N412" s="5" t="s">
        <v>33</v>
      </c>
      <c r="O412" s="61">
        <v>309</v>
      </c>
      <c r="P412" s="61">
        <v>3</v>
      </c>
      <c r="Q412" s="61">
        <v>7</v>
      </c>
      <c r="R412" s="62" t="s">
        <v>109</v>
      </c>
      <c r="S412" s="62" t="s">
        <v>45</v>
      </c>
      <c r="T412" s="61">
        <v>2.7027027029999999</v>
      </c>
      <c r="U412" s="61">
        <v>92.017543859649123</v>
      </c>
      <c r="V412" s="61">
        <v>0</v>
      </c>
      <c r="W412" s="61">
        <v>0</v>
      </c>
      <c r="X412" s="61">
        <v>0</v>
      </c>
      <c r="Y412" s="61">
        <v>0.2</v>
      </c>
      <c r="Z412" s="5"/>
    </row>
    <row r="413" spans="1:26" x14ac:dyDescent="0.2">
      <c r="A413" s="5" t="s">
        <v>33</v>
      </c>
      <c r="B413" s="61">
        <v>310</v>
      </c>
      <c r="C413" s="61">
        <v>3</v>
      </c>
      <c r="D413" s="61">
        <v>11</v>
      </c>
      <c r="E413" s="62" t="s">
        <v>16</v>
      </c>
      <c r="F413" s="62" t="s">
        <v>45</v>
      </c>
      <c r="G413" s="61">
        <v>11.49</v>
      </c>
      <c r="H413" s="61">
        <v>16.420000000000002</v>
      </c>
      <c r="I413" s="61">
        <v>22.83</v>
      </c>
      <c r="J413" s="61">
        <f t="shared" si="7"/>
        <v>11.7721</v>
      </c>
      <c r="K413" s="61">
        <f t="shared" si="12"/>
        <v>16.651748482758624</v>
      </c>
      <c r="L413" s="61">
        <f t="shared" si="13"/>
        <v>69.080967991330056</v>
      </c>
      <c r="M413" s="5"/>
      <c r="N413" s="5" t="s">
        <v>33</v>
      </c>
      <c r="O413" s="61">
        <v>310</v>
      </c>
      <c r="P413" s="61">
        <v>3</v>
      </c>
      <c r="Q413" s="61">
        <v>11</v>
      </c>
      <c r="R413" s="62" t="s">
        <v>16</v>
      </c>
      <c r="S413" s="62" t="s">
        <v>45</v>
      </c>
      <c r="T413" s="61">
        <v>0</v>
      </c>
      <c r="U413" s="61">
        <v>92.857142857142861</v>
      </c>
      <c r="V413" s="61">
        <v>0</v>
      </c>
      <c r="W413" s="61">
        <v>0</v>
      </c>
      <c r="X413" s="61">
        <v>0.7</v>
      </c>
      <c r="Y413" s="61">
        <v>0.1</v>
      </c>
      <c r="Z413" s="5"/>
    </row>
    <row r="414" spans="1:26" x14ac:dyDescent="0.2">
      <c r="A414" s="5" t="s">
        <v>33</v>
      </c>
      <c r="B414" s="61">
        <v>311</v>
      </c>
      <c r="C414" s="61">
        <v>3</v>
      </c>
      <c r="D414" s="61">
        <v>10</v>
      </c>
      <c r="E414" s="62" t="s">
        <v>146</v>
      </c>
      <c r="F414" s="62" t="s">
        <v>45</v>
      </c>
      <c r="G414" s="61">
        <v>11.44</v>
      </c>
      <c r="H414" s="61">
        <v>18.43</v>
      </c>
      <c r="I414" s="61">
        <v>22.84</v>
      </c>
      <c r="J414" s="61">
        <f t="shared" si="7"/>
        <v>11.720799999999999</v>
      </c>
      <c r="K414" s="61">
        <f t="shared" si="12"/>
        <v>18.70098455172414</v>
      </c>
      <c r="L414" s="61">
        <f t="shared" si="13"/>
        <v>77.582370197438436</v>
      </c>
      <c r="M414" s="5"/>
      <c r="N414" s="5" t="s">
        <v>33</v>
      </c>
      <c r="O414" s="61">
        <v>311</v>
      </c>
      <c r="P414" s="61">
        <v>3</v>
      </c>
      <c r="Q414" s="61">
        <v>10</v>
      </c>
      <c r="R414" s="62" t="s">
        <v>146</v>
      </c>
      <c r="S414" s="62" t="s">
        <v>45</v>
      </c>
      <c r="T414" s="61">
        <v>2.3809523810000002</v>
      </c>
      <c r="U414" s="61">
        <v>78.268733850129195</v>
      </c>
      <c r="V414" s="61">
        <v>0</v>
      </c>
      <c r="W414" s="61">
        <v>0</v>
      </c>
      <c r="X414" s="61">
        <v>0</v>
      </c>
      <c r="Y414" s="61">
        <v>0</v>
      </c>
      <c r="Z414" s="5"/>
    </row>
    <row r="415" spans="1:26" x14ac:dyDescent="0.2">
      <c r="A415" s="5" t="s">
        <v>33</v>
      </c>
      <c r="B415" s="61">
        <v>312</v>
      </c>
      <c r="C415" s="61">
        <v>3</v>
      </c>
      <c r="D415" s="61">
        <v>6</v>
      </c>
      <c r="E415" s="62" t="s">
        <v>213</v>
      </c>
      <c r="F415" s="62" t="s">
        <v>45</v>
      </c>
      <c r="G415" s="61">
        <v>11.36</v>
      </c>
      <c r="H415" s="61">
        <v>17.79</v>
      </c>
      <c r="I415" s="61">
        <v>22.91</v>
      </c>
      <c r="J415" s="61">
        <f t="shared" si="7"/>
        <v>11.631699999999999</v>
      </c>
      <c r="K415" s="61">
        <f t="shared" si="12"/>
        <v>18.06979375862069</v>
      </c>
      <c r="L415" s="61">
        <f t="shared" si="13"/>
        <v>74.963830107192109</v>
      </c>
      <c r="M415" s="5"/>
      <c r="N415" s="5" t="s">
        <v>33</v>
      </c>
      <c r="O415" s="61">
        <v>312</v>
      </c>
      <c r="P415" s="61">
        <v>3</v>
      </c>
      <c r="Q415" s="61">
        <v>6</v>
      </c>
      <c r="R415" s="62" t="s">
        <v>213</v>
      </c>
      <c r="S415" s="62" t="s">
        <v>45</v>
      </c>
      <c r="T415" s="61">
        <v>0</v>
      </c>
      <c r="U415" s="61">
        <v>86.174242424242408</v>
      </c>
      <c r="V415" s="61">
        <v>0</v>
      </c>
      <c r="W415" s="61">
        <v>0</v>
      </c>
      <c r="X415" s="61">
        <v>0</v>
      </c>
      <c r="Y415" s="61">
        <v>0</v>
      </c>
      <c r="Z415" s="5"/>
    </row>
    <row r="416" spans="1:26" x14ac:dyDescent="0.2">
      <c r="A416" s="5" t="s">
        <v>33</v>
      </c>
      <c r="B416" s="61">
        <v>313</v>
      </c>
      <c r="C416" s="61">
        <v>3</v>
      </c>
      <c r="D416" s="61">
        <v>14</v>
      </c>
      <c r="E416" s="62" t="s">
        <v>215</v>
      </c>
      <c r="F416" s="62" t="s">
        <v>45</v>
      </c>
      <c r="G416" s="61">
        <v>11.39</v>
      </c>
      <c r="H416" s="61">
        <v>18.37</v>
      </c>
      <c r="I416" s="61">
        <v>22.94</v>
      </c>
      <c r="J416" s="61">
        <f t="shared" si="7"/>
        <v>11.6578</v>
      </c>
      <c r="K416" s="61">
        <f t="shared" si="12"/>
        <v>18.653404758620692</v>
      </c>
      <c r="L416" s="61">
        <f t="shared" si="13"/>
        <v>77.384982027192123</v>
      </c>
      <c r="M416" s="5"/>
      <c r="N416" s="5" t="s">
        <v>33</v>
      </c>
      <c r="O416" s="61">
        <v>313</v>
      </c>
      <c r="P416" s="61">
        <v>3</v>
      </c>
      <c r="Q416" s="61">
        <v>14</v>
      </c>
      <c r="R416" s="62" t="s">
        <v>215</v>
      </c>
      <c r="S416" s="62" t="s">
        <v>45</v>
      </c>
      <c r="T416" s="61">
        <v>10.256410259999999</v>
      </c>
      <c r="U416" s="61">
        <v>92.045454545454547</v>
      </c>
      <c r="V416" s="61">
        <v>0</v>
      </c>
      <c r="W416" s="61">
        <v>0</v>
      </c>
      <c r="X416" s="61">
        <v>0</v>
      </c>
      <c r="Y416" s="61">
        <v>0.1</v>
      </c>
      <c r="Z416" s="5"/>
    </row>
    <row r="417" spans="1:26" x14ac:dyDescent="0.2">
      <c r="A417" s="5" t="s">
        <v>33</v>
      </c>
      <c r="B417" s="61">
        <v>314</v>
      </c>
      <c r="C417" s="61">
        <v>3</v>
      </c>
      <c r="D417" s="61">
        <v>9</v>
      </c>
      <c r="E417" s="62" t="s">
        <v>131</v>
      </c>
      <c r="F417" s="62" t="s">
        <v>45</v>
      </c>
      <c r="G417" s="61">
        <v>11.21</v>
      </c>
      <c r="H417" s="61">
        <v>19.149999999999999</v>
      </c>
      <c r="I417" s="61">
        <v>22.97</v>
      </c>
      <c r="J417" s="61">
        <f t="shared" si="7"/>
        <v>11.4739</v>
      </c>
      <c r="K417" s="61">
        <f t="shared" si="12"/>
        <v>19.4859174137931</v>
      </c>
      <c r="L417" s="61">
        <f t="shared" si="13"/>
        <v>80.838720242364531</v>
      </c>
      <c r="M417" s="5"/>
      <c r="N417" s="5" t="s">
        <v>33</v>
      </c>
      <c r="O417" s="61">
        <v>314</v>
      </c>
      <c r="P417" s="61">
        <v>3</v>
      </c>
      <c r="Q417" s="61">
        <v>9</v>
      </c>
      <c r="R417" s="62" t="s">
        <v>131</v>
      </c>
      <c r="S417" s="62" t="s">
        <v>45</v>
      </c>
      <c r="T417" s="61">
        <v>8.8888888890000004</v>
      </c>
      <c r="U417" s="61">
        <v>91.860465116279073</v>
      </c>
      <c r="V417" s="61">
        <v>0</v>
      </c>
      <c r="W417" s="61">
        <v>0</v>
      </c>
      <c r="X417" s="61">
        <v>0</v>
      </c>
      <c r="Y417" s="61">
        <v>0</v>
      </c>
      <c r="Z417" s="5"/>
    </row>
    <row r="418" spans="1:26" x14ac:dyDescent="0.2">
      <c r="A418" s="5" t="s">
        <v>33</v>
      </c>
      <c r="B418" s="61">
        <v>315</v>
      </c>
      <c r="C418" s="61">
        <v>3</v>
      </c>
      <c r="D418" s="61">
        <v>3</v>
      </c>
      <c r="E418" s="62" t="s">
        <v>162</v>
      </c>
      <c r="F418" s="62" t="s">
        <v>45</v>
      </c>
      <c r="G418" s="61">
        <v>11.41</v>
      </c>
      <c r="H418" s="61">
        <v>19.98</v>
      </c>
      <c r="I418" s="61">
        <v>23.03</v>
      </c>
      <c r="J418" s="61">
        <f t="shared" si="7"/>
        <v>11.6661</v>
      </c>
      <c r="K418" s="61">
        <f t="shared" si="12"/>
        <v>20.286337034482759</v>
      </c>
      <c r="L418" s="61">
        <f t="shared" si="13"/>
        <v>84.159318211625603</v>
      </c>
      <c r="M418" s="5"/>
      <c r="N418" s="5" t="s">
        <v>33</v>
      </c>
      <c r="O418" s="61">
        <v>315</v>
      </c>
      <c r="P418" s="61">
        <v>3</v>
      </c>
      <c r="Q418" s="61">
        <v>3</v>
      </c>
      <c r="R418" s="62" t="s">
        <v>162</v>
      </c>
      <c r="S418" s="62" t="s">
        <v>45</v>
      </c>
      <c r="T418" s="61">
        <v>2.3809523810000002</v>
      </c>
      <c r="U418" s="61">
        <v>80.99151643690351</v>
      </c>
      <c r="V418" s="61">
        <v>0</v>
      </c>
      <c r="W418" s="61">
        <v>0</v>
      </c>
      <c r="X418" s="61">
        <v>0</v>
      </c>
      <c r="Y418" s="61">
        <v>0.4</v>
      </c>
      <c r="Z418" s="5"/>
    </row>
    <row r="419" spans="1:26" x14ac:dyDescent="0.2">
      <c r="A419" s="5" t="s">
        <v>33</v>
      </c>
      <c r="B419" s="61">
        <v>316</v>
      </c>
      <c r="C419" s="61">
        <v>3</v>
      </c>
      <c r="D419" s="61">
        <v>2</v>
      </c>
      <c r="E419" s="62" t="s">
        <v>212</v>
      </c>
      <c r="F419" s="62" t="s">
        <v>45</v>
      </c>
      <c r="G419" s="61">
        <v>11.51</v>
      </c>
      <c r="H419" s="61">
        <v>18.579999999999998</v>
      </c>
      <c r="I419" s="61">
        <v>23.05</v>
      </c>
      <c r="J419" s="61">
        <f t="shared" si="7"/>
        <v>11.763500000000001</v>
      </c>
      <c r="K419" s="61">
        <f t="shared" si="12"/>
        <v>18.844070919540229</v>
      </c>
      <c r="L419" s="61">
        <f t="shared" si="13"/>
        <v>78.175974214778321</v>
      </c>
      <c r="M419" s="5"/>
      <c r="N419" s="5" t="s">
        <v>33</v>
      </c>
      <c r="O419" s="61">
        <v>316</v>
      </c>
      <c r="P419" s="61">
        <v>3</v>
      </c>
      <c r="Q419" s="61">
        <v>2</v>
      </c>
      <c r="R419" s="62" t="s">
        <v>212</v>
      </c>
      <c r="S419" s="62" t="s">
        <v>45</v>
      </c>
      <c r="T419" s="61">
        <v>4.7619047620000003</v>
      </c>
      <c r="U419" s="61">
        <v>91.025641025641022</v>
      </c>
      <c r="V419" s="61">
        <v>0</v>
      </c>
      <c r="W419" s="61">
        <v>0</v>
      </c>
      <c r="X419" s="61">
        <v>0</v>
      </c>
      <c r="Y419" s="61">
        <v>0</v>
      </c>
      <c r="Z419" s="5"/>
    </row>
    <row r="420" spans="1:26" x14ac:dyDescent="0.2">
      <c r="A420" s="5" t="s">
        <v>33</v>
      </c>
      <c r="B420" s="61">
        <v>401</v>
      </c>
      <c r="C420" s="61">
        <v>4</v>
      </c>
      <c r="D420" s="61">
        <v>2</v>
      </c>
      <c r="E420" s="62" t="s">
        <v>212</v>
      </c>
      <c r="F420" s="62" t="s">
        <v>45</v>
      </c>
      <c r="G420" s="61">
        <v>11.36</v>
      </c>
      <c r="H420" s="61">
        <v>17.63</v>
      </c>
      <c r="I420" s="61">
        <v>22.84</v>
      </c>
      <c r="J420" s="61">
        <f t="shared" si="7"/>
        <v>11.640799999999999</v>
      </c>
      <c r="K420" s="61">
        <f t="shared" si="12"/>
        <v>17.90543328735632</v>
      </c>
      <c r="L420" s="61">
        <f t="shared" si="13"/>
        <v>74.28196895211822</v>
      </c>
      <c r="M420" s="5"/>
      <c r="N420" s="5" t="s">
        <v>33</v>
      </c>
      <c r="O420" s="61">
        <v>401</v>
      </c>
      <c r="P420" s="61">
        <v>4</v>
      </c>
      <c r="Q420" s="61">
        <v>2</v>
      </c>
      <c r="R420" s="62" t="s">
        <v>212</v>
      </c>
      <c r="S420" s="62" t="s">
        <v>45</v>
      </c>
      <c r="T420" s="61">
        <v>12.820512819999999</v>
      </c>
      <c r="U420" s="61">
        <v>100</v>
      </c>
      <c r="V420" s="61">
        <v>2.4</v>
      </c>
      <c r="W420" s="61">
        <v>0</v>
      </c>
      <c r="X420" s="61">
        <v>0</v>
      </c>
      <c r="Y420" s="61">
        <v>0.3</v>
      </c>
      <c r="Z420" s="5"/>
    </row>
    <row r="421" spans="1:26" x14ac:dyDescent="0.2">
      <c r="A421" s="5" t="s">
        <v>33</v>
      </c>
      <c r="B421" s="61">
        <v>402</v>
      </c>
      <c r="C421" s="61">
        <v>4</v>
      </c>
      <c r="D421" s="61">
        <v>16</v>
      </c>
      <c r="E421" s="5" t="s">
        <v>109</v>
      </c>
      <c r="F421" s="62" t="s">
        <v>216</v>
      </c>
      <c r="G421" s="61">
        <v>11.76</v>
      </c>
      <c r="H421" s="61">
        <v>15.28</v>
      </c>
      <c r="I421" s="61">
        <v>22.88</v>
      </c>
      <c r="J421" s="61">
        <f t="shared" si="7"/>
        <v>12.035600000000001</v>
      </c>
      <c r="K421" s="5" t="s">
        <v>18</v>
      </c>
      <c r="L421" s="5" t="s">
        <v>18</v>
      </c>
      <c r="M421" s="5"/>
      <c r="N421" s="5" t="s">
        <v>33</v>
      </c>
      <c r="O421" s="61">
        <v>402</v>
      </c>
      <c r="P421" s="61">
        <v>4</v>
      </c>
      <c r="Q421" s="61">
        <v>16</v>
      </c>
      <c r="R421" s="5" t="s">
        <v>109</v>
      </c>
      <c r="S421" s="62" t="s">
        <v>216</v>
      </c>
      <c r="T421" s="61">
        <v>4.8780487800000003</v>
      </c>
      <c r="U421" s="61">
        <v>100</v>
      </c>
      <c r="V421" s="61">
        <v>0</v>
      </c>
      <c r="W421" s="61">
        <v>0</v>
      </c>
      <c r="X421" s="61">
        <v>0</v>
      </c>
      <c r="Y421" s="61">
        <v>0</v>
      </c>
      <c r="Z421" s="5"/>
    </row>
    <row r="422" spans="1:26" x14ac:dyDescent="0.2">
      <c r="A422" s="5" t="s">
        <v>33</v>
      </c>
      <c r="B422" s="61">
        <v>403</v>
      </c>
      <c r="C422" s="61">
        <v>4</v>
      </c>
      <c r="D422" s="61">
        <v>6</v>
      </c>
      <c r="E422" s="62" t="s">
        <v>213</v>
      </c>
      <c r="F422" s="62" t="s">
        <v>45</v>
      </c>
      <c r="G422" s="61">
        <v>11.65</v>
      </c>
      <c r="H422" s="61">
        <v>18</v>
      </c>
      <c r="I422" s="61">
        <v>22.92</v>
      </c>
      <c r="J422" s="61">
        <f t="shared" si="7"/>
        <v>11.920400000000001</v>
      </c>
      <c r="K422" s="61">
        <f t="shared" ref="K422:K430" si="14">H422*(100-J422)/(100-13)</f>
        <v>18.22336551724138</v>
      </c>
      <c r="L422" s="61">
        <f t="shared" ref="L422:L430" si="15">K422*43560/35/5/60</f>
        <v>75.600933517241387</v>
      </c>
      <c r="M422" s="5"/>
      <c r="N422" s="5" t="s">
        <v>33</v>
      </c>
      <c r="O422" s="61">
        <v>403</v>
      </c>
      <c r="P422" s="61">
        <v>4</v>
      </c>
      <c r="Q422" s="61">
        <v>6</v>
      </c>
      <c r="R422" s="62" t="s">
        <v>213</v>
      </c>
      <c r="S422" s="62" t="s">
        <v>45</v>
      </c>
      <c r="T422" s="61">
        <v>7.5</v>
      </c>
      <c r="U422" s="61">
        <v>100</v>
      </c>
      <c r="V422" s="61">
        <v>0</v>
      </c>
      <c r="W422" s="61">
        <v>0</v>
      </c>
      <c r="X422" s="61">
        <v>0</v>
      </c>
      <c r="Y422" s="61">
        <v>0</v>
      </c>
      <c r="Z422" s="5"/>
    </row>
    <row r="423" spans="1:26" x14ac:dyDescent="0.2">
      <c r="A423" s="5" t="s">
        <v>33</v>
      </c>
      <c r="B423" s="61">
        <v>404</v>
      </c>
      <c r="C423" s="61">
        <v>4</v>
      </c>
      <c r="D423" s="61">
        <v>9</v>
      </c>
      <c r="E423" s="62" t="s">
        <v>131</v>
      </c>
      <c r="F423" s="62" t="s">
        <v>45</v>
      </c>
      <c r="G423" s="61">
        <v>11.55</v>
      </c>
      <c r="H423" s="61">
        <v>18.309999999999999</v>
      </c>
      <c r="I423" s="61">
        <v>22.93</v>
      </c>
      <c r="J423" s="61">
        <f t="shared" si="7"/>
        <v>11.819100000000001</v>
      </c>
      <c r="K423" s="61">
        <f t="shared" si="14"/>
        <v>18.558531942528731</v>
      </c>
      <c r="L423" s="61">
        <f t="shared" si="15"/>
        <v>76.99139537300492</v>
      </c>
      <c r="M423" s="5"/>
      <c r="N423" s="5" t="s">
        <v>33</v>
      </c>
      <c r="O423" s="61">
        <v>404</v>
      </c>
      <c r="P423" s="61">
        <v>4</v>
      </c>
      <c r="Q423" s="61">
        <v>9</v>
      </c>
      <c r="R423" s="62" t="s">
        <v>131</v>
      </c>
      <c r="S423" s="62" t="s">
        <v>45</v>
      </c>
      <c r="T423" s="61">
        <v>5.1282051280000003</v>
      </c>
      <c r="U423" s="61">
        <v>84.291521486643433</v>
      </c>
      <c r="V423" s="61">
        <v>0.9</v>
      </c>
      <c r="W423" s="61">
        <v>0</v>
      </c>
      <c r="X423" s="61">
        <v>0</v>
      </c>
      <c r="Y423" s="61">
        <v>0</v>
      </c>
      <c r="Z423" s="5"/>
    </row>
    <row r="424" spans="1:26" x14ac:dyDescent="0.2">
      <c r="A424" s="5" t="s">
        <v>33</v>
      </c>
      <c r="B424" s="61">
        <v>405</v>
      </c>
      <c r="C424" s="61">
        <v>4</v>
      </c>
      <c r="D424" s="61">
        <v>5</v>
      </c>
      <c r="E424" s="62" t="s">
        <v>129</v>
      </c>
      <c r="F424" s="62" t="s">
        <v>45</v>
      </c>
      <c r="G424" s="61">
        <v>11.56</v>
      </c>
      <c r="H424" s="61">
        <v>17.98</v>
      </c>
      <c r="I424" s="61">
        <v>22.96</v>
      </c>
      <c r="J424" s="61">
        <f t="shared" si="7"/>
        <v>11.825200000000001</v>
      </c>
      <c r="K424" s="61">
        <f t="shared" si="14"/>
        <v>18.222792000000002</v>
      </c>
      <c r="L424" s="61">
        <f t="shared" si="15"/>
        <v>75.598554240000013</v>
      </c>
      <c r="M424" s="5"/>
      <c r="N424" s="5" t="s">
        <v>33</v>
      </c>
      <c r="O424" s="61">
        <v>405</v>
      </c>
      <c r="P424" s="61">
        <v>4</v>
      </c>
      <c r="Q424" s="61">
        <v>5</v>
      </c>
      <c r="R424" s="62" t="s">
        <v>129</v>
      </c>
      <c r="S424" s="62" t="s">
        <v>45</v>
      </c>
      <c r="T424" s="61">
        <v>7.1428571429999996</v>
      </c>
      <c r="U424" s="61">
        <v>100</v>
      </c>
      <c r="V424" s="61">
        <v>0</v>
      </c>
      <c r="W424" s="61">
        <v>0</v>
      </c>
      <c r="X424" s="61">
        <v>0</v>
      </c>
      <c r="Y424" s="61">
        <v>0</v>
      </c>
      <c r="Z424" s="5"/>
    </row>
    <row r="425" spans="1:26" x14ac:dyDescent="0.2">
      <c r="A425" s="5" t="s">
        <v>33</v>
      </c>
      <c r="B425" s="61">
        <v>406</v>
      </c>
      <c r="C425" s="61">
        <v>4</v>
      </c>
      <c r="D425" s="61">
        <v>3</v>
      </c>
      <c r="E425" s="62" t="s">
        <v>162</v>
      </c>
      <c r="F425" s="62" t="s">
        <v>45</v>
      </c>
      <c r="G425" s="61">
        <v>11.5</v>
      </c>
      <c r="H425" s="61">
        <v>18.64</v>
      </c>
      <c r="I425" s="61">
        <v>22.96</v>
      </c>
      <c r="J425" s="61">
        <f t="shared" si="7"/>
        <v>11.7652</v>
      </c>
      <c r="K425" s="61">
        <f t="shared" si="14"/>
        <v>18.904559448275865</v>
      </c>
      <c r="L425" s="61">
        <f t="shared" si="15"/>
        <v>78.426915196847318</v>
      </c>
      <c r="M425" s="5"/>
      <c r="N425" s="5" t="s">
        <v>33</v>
      </c>
      <c r="O425" s="61">
        <v>406</v>
      </c>
      <c r="P425" s="61">
        <v>4</v>
      </c>
      <c r="Q425" s="61">
        <v>3</v>
      </c>
      <c r="R425" s="62" t="s">
        <v>162</v>
      </c>
      <c r="S425" s="62" t="s">
        <v>45</v>
      </c>
      <c r="T425" s="61">
        <v>5.7142857139999998</v>
      </c>
      <c r="U425" s="61">
        <v>94.444444444444443</v>
      </c>
      <c r="V425" s="61">
        <v>0</v>
      </c>
      <c r="W425" s="61">
        <v>0</v>
      </c>
      <c r="X425" s="61">
        <v>0</v>
      </c>
      <c r="Y425" s="61">
        <v>0</v>
      </c>
      <c r="Z425" s="5"/>
    </row>
    <row r="426" spans="1:26" x14ac:dyDescent="0.2">
      <c r="A426" s="5" t="s">
        <v>33</v>
      </c>
      <c r="B426" s="61">
        <v>407</v>
      </c>
      <c r="C426" s="61">
        <v>4</v>
      </c>
      <c r="D426" s="61">
        <v>1</v>
      </c>
      <c r="E426" s="62" t="s">
        <v>99</v>
      </c>
      <c r="F426" s="63" t="s">
        <v>211</v>
      </c>
      <c r="G426" s="61">
        <v>11.54</v>
      </c>
      <c r="H426" s="61">
        <v>17.920000000000002</v>
      </c>
      <c r="I426" s="61">
        <v>22.99</v>
      </c>
      <c r="J426" s="61">
        <f t="shared" si="7"/>
        <v>11.801299999999999</v>
      </c>
      <c r="K426" s="61">
        <f t="shared" si="14"/>
        <v>18.166904643678162</v>
      </c>
      <c r="L426" s="61">
        <f t="shared" si="15"/>
        <v>75.366701550344843</v>
      </c>
      <c r="M426" s="5"/>
      <c r="N426" s="5" t="s">
        <v>33</v>
      </c>
      <c r="O426" s="61">
        <v>407</v>
      </c>
      <c r="P426" s="61">
        <v>4</v>
      </c>
      <c r="Q426" s="61">
        <v>1</v>
      </c>
      <c r="R426" s="62" t="s">
        <v>99</v>
      </c>
      <c r="S426" s="63" t="s">
        <v>211</v>
      </c>
      <c r="T426" s="61">
        <v>10</v>
      </c>
      <c r="U426" s="61">
        <v>100</v>
      </c>
      <c r="V426" s="61">
        <v>0</v>
      </c>
      <c r="W426" s="61">
        <v>0</v>
      </c>
      <c r="X426" s="61">
        <v>0</v>
      </c>
      <c r="Y426" s="61">
        <v>0</v>
      </c>
      <c r="Z426" s="5"/>
    </row>
    <row r="427" spans="1:26" x14ac:dyDescent="0.2">
      <c r="A427" s="5" t="s">
        <v>33</v>
      </c>
      <c r="B427" s="61">
        <v>408</v>
      </c>
      <c r="C427" s="61">
        <v>4</v>
      </c>
      <c r="D427" s="61">
        <v>13</v>
      </c>
      <c r="E427" s="62" t="s">
        <v>187</v>
      </c>
      <c r="F427" s="62" t="s">
        <v>45</v>
      </c>
      <c r="G427" s="61">
        <v>11.33</v>
      </c>
      <c r="H427" s="61">
        <v>17.75</v>
      </c>
      <c r="I427" s="61">
        <v>22.97</v>
      </c>
      <c r="J427" s="61">
        <f t="shared" si="7"/>
        <v>11.5939</v>
      </c>
      <c r="K427" s="61">
        <f t="shared" si="14"/>
        <v>18.03687672413793</v>
      </c>
      <c r="L427" s="61">
        <f t="shared" si="15"/>
        <v>74.827271438423637</v>
      </c>
      <c r="M427" s="5"/>
      <c r="N427" s="5" t="s">
        <v>33</v>
      </c>
      <c r="O427" s="61">
        <v>408</v>
      </c>
      <c r="P427" s="61">
        <v>4</v>
      </c>
      <c r="Q427" s="61">
        <v>13</v>
      </c>
      <c r="R427" s="62" t="s">
        <v>187</v>
      </c>
      <c r="S427" s="62" t="s">
        <v>45</v>
      </c>
      <c r="T427" s="61">
        <v>13.636363640000001</v>
      </c>
      <c r="U427" s="61">
        <v>100</v>
      </c>
      <c r="V427" s="61">
        <v>0</v>
      </c>
      <c r="W427" s="61">
        <v>0</v>
      </c>
      <c r="X427" s="61">
        <v>0</v>
      </c>
      <c r="Y427" s="61">
        <v>0</v>
      </c>
      <c r="Z427" s="5"/>
    </row>
    <row r="428" spans="1:26" x14ac:dyDescent="0.2">
      <c r="A428" s="5" t="s">
        <v>33</v>
      </c>
      <c r="B428" s="61">
        <v>409</v>
      </c>
      <c r="C428" s="61">
        <v>4</v>
      </c>
      <c r="D428" s="61">
        <v>15</v>
      </c>
      <c r="E428" s="5" t="s">
        <v>109</v>
      </c>
      <c r="F428" s="62" t="s">
        <v>43</v>
      </c>
      <c r="G428" s="61">
        <v>11.38</v>
      </c>
      <c r="H428" s="61">
        <v>16.260000000000002</v>
      </c>
      <c r="I428" s="61">
        <v>22.67</v>
      </c>
      <c r="J428" s="61">
        <f t="shared" si="7"/>
        <v>11.6829</v>
      </c>
      <c r="K428" s="61">
        <f t="shared" si="14"/>
        <v>16.506161448275865</v>
      </c>
      <c r="L428" s="61">
        <f t="shared" si="15"/>
        <v>68.476989779704454</v>
      </c>
      <c r="M428" s="5"/>
      <c r="N428" s="5" t="s">
        <v>33</v>
      </c>
      <c r="O428" s="61">
        <v>409</v>
      </c>
      <c r="P428" s="61">
        <v>4</v>
      </c>
      <c r="Q428" s="61">
        <v>15</v>
      </c>
      <c r="R428" s="5" t="s">
        <v>109</v>
      </c>
      <c r="S428" s="62" t="s">
        <v>43</v>
      </c>
      <c r="T428" s="61">
        <v>14.634146339999999</v>
      </c>
      <c r="U428" s="61">
        <v>88.297872340425528</v>
      </c>
      <c r="V428" s="61">
        <v>0</v>
      </c>
      <c r="W428" s="61">
        <v>0</v>
      </c>
      <c r="X428" s="61">
        <v>0</v>
      </c>
      <c r="Y428" s="61">
        <v>0</v>
      </c>
      <c r="Z428" s="5"/>
    </row>
    <row r="429" spans="1:26" x14ac:dyDescent="0.2">
      <c r="A429" s="5" t="s">
        <v>33</v>
      </c>
      <c r="B429" s="61">
        <v>410</v>
      </c>
      <c r="C429" s="61">
        <v>4</v>
      </c>
      <c r="D429" s="61">
        <v>7</v>
      </c>
      <c r="E429" s="62" t="s">
        <v>109</v>
      </c>
      <c r="F429" s="62" t="s">
        <v>45</v>
      </c>
      <c r="G429" s="61">
        <v>11.31</v>
      </c>
      <c r="H429" s="61">
        <v>17.55</v>
      </c>
      <c r="I429" s="61">
        <v>22.68</v>
      </c>
      <c r="J429" s="61">
        <f t="shared" si="7"/>
        <v>11.611600000000001</v>
      </c>
      <c r="K429" s="61">
        <f t="shared" si="14"/>
        <v>17.830073793103452</v>
      </c>
      <c r="L429" s="61">
        <f t="shared" si="15"/>
        <v>73.969334707389166</v>
      </c>
      <c r="M429" s="5"/>
      <c r="N429" s="5" t="s">
        <v>33</v>
      </c>
      <c r="O429" s="61">
        <v>410</v>
      </c>
      <c r="P429" s="61">
        <v>4</v>
      </c>
      <c r="Q429" s="61">
        <v>7</v>
      </c>
      <c r="R429" s="62" t="s">
        <v>109</v>
      </c>
      <c r="S429" s="62" t="s">
        <v>45</v>
      </c>
      <c r="T429" s="61">
        <v>10</v>
      </c>
      <c r="U429" s="61">
        <v>77.867965367965368</v>
      </c>
      <c r="V429" s="61">
        <v>0</v>
      </c>
      <c r="W429" s="61">
        <v>0</v>
      </c>
      <c r="X429" s="61">
        <v>0.2</v>
      </c>
      <c r="Y429" s="61">
        <v>0</v>
      </c>
      <c r="Z429" s="5"/>
    </row>
    <row r="430" spans="1:26" x14ac:dyDescent="0.2">
      <c r="A430" s="5" t="s">
        <v>33</v>
      </c>
      <c r="B430" s="61">
        <v>411</v>
      </c>
      <c r="C430" s="61">
        <v>4</v>
      </c>
      <c r="D430" s="61">
        <v>11</v>
      </c>
      <c r="E430" s="62" t="s">
        <v>16</v>
      </c>
      <c r="F430" s="62" t="s">
        <v>45</v>
      </c>
      <c r="G430" s="61">
        <v>11.25</v>
      </c>
      <c r="H430" s="61">
        <v>18.3</v>
      </c>
      <c r="I430" s="61">
        <v>22.73</v>
      </c>
      <c r="J430" s="61">
        <f t="shared" si="7"/>
        <v>11.5451</v>
      </c>
      <c r="K430" s="61">
        <f t="shared" si="14"/>
        <v>18.606030689655174</v>
      </c>
      <c r="L430" s="61">
        <f t="shared" si="15"/>
        <v>77.188447318226608</v>
      </c>
      <c r="M430" s="5"/>
      <c r="N430" s="5" t="s">
        <v>33</v>
      </c>
      <c r="O430" s="61">
        <v>411</v>
      </c>
      <c r="P430" s="61">
        <v>4</v>
      </c>
      <c r="Q430" s="61">
        <v>11</v>
      </c>
      <c r="R430" s="62" t="s">
        <v>16</v>
      </c>
      <c r="S430" s="62" t="s">
        <v>45</v>
      </c>
      <c r="T430" s="61">
        <v>12.76595745</v>
      </c>
      <c r="U430" s="61">
        <v>86.363636363636374</v>
      </c>
      <c r="V430" s="61">
        <v>0.4</v>
      </c>
      <c r="W430" s="61">
        <v>0</v>
      </c>
      <c r="X430" s="61">
        <v>0</v>
      </c>
      <c r="Y430" s="61">
        <v>0</v>
      </c>
      <c r="Z430" s="5"/>
    </row>
    <row r="431" spans="1:26" x14ac:dyDescent="0.2">
      <c r="A431" s="5" t="s">
        <v>33</v>
      </c>
      <c r="B431" s="61">
        <v>412</v>
      </c>
      <c r="C431" s="61">
        <v>4</v>
      </c>
      <c r="D431" s="61">
        <v>8</v>
      </c>
      <c r="E431" s="62" t="s">
        <v>189</v>
      </c>
      <c r="F431" s="62" t="s">
        <v>45</v>
      </c>
      <c r="G431" s="61">
        <v>11.62</v>
      </c>
      <c r="H431" s="61">
        <v>16.91</v>
      </c>
      <c r="I431" s="61">
        <v>22.81</v>
      </c>
      <c r="J431" s="61">
        <f t="shared" si="7"/>
        <v>11.9047</v>
      </c>
      <c r="K431" s="5" t="s">
        <v>18</v>
      </c>
      <c r="L431" s="5" t="s">
        <v>18</v>
      </c>
      <c r="M431" s="5"/>
      <c r="N431" s="5" t="s">
        <v>33</v>
      </c>
      <c r="O431" s="61">
        <v>412</v>
      </c>
      <c r="P431" s="61">
        <v>4</v>
      </c>
      <c r="Q431" s="61">
        <v>8</v>
      </c>
      <c r="R431" s="62" t="s">
        <v>189</v>
      </c>
      <c r="S431" s="62" t="s">
        <v>45</v>
      </c>
      <c r="T431" s="61">
        <v>0</v>
      </c>
      <c r="U431" s="61">
        <v>77.976190476190482</v>
      </c>
      <c r="V431" s="61">
        <v>0.75</v>
      </c>
      <c r="W431" s="61">
        <v>0</v>
      </c>
      <c r="X431" s="61">
        <v>0</v>
      </c>
      <c r="Y431" s="61">
        <v>0</v>
      </c>
      <c r="Z431" s="5"/>
    </row>
    <row r="432" spans="1:26" x14ac:dyDescent="0.2">
      <c r="A432" s="5" t="s">
        <v>33</v>
      </c>
      <c r="B432" s="61">
        <v>413</v>
      </c>
      <c r="C432" s="61">
        <v>4</v>
      </c>
      <c r="D432" s="61">
        <v>4</v>
      </c>
      <c r="E432" s="62" t="s">
        <v>137</v>
      </c>
      <c r="F432" s="62" t="s">
        <v>45</v>
      </c>
      <c r="G432" s="61">
        <v>11.6</v>
      </c>
      <c r="H432" s="61">
        <v>16.239999999999998</v>
      </c>
      <c r="I432" s="61">
        <v>22.83</v>
      </c>
      <c r="J432" s="61">
        <f t="shared" si="7"/>
        <v>11.882099999999999</v>
      </c>
      <c r="K432" s="61">
        <f t="shared" ref="K432:K489" si="16">H432*(100-J432)/(100-13)</f>
        <v>16.448674666666665</v>
      </c>
      <c r="L432" s="61">
        <f t="shared" ref="L432:L435" si="17">K432*43560/35/5/60</f>
        <v>68.238501760000005</v>
      </c>
      <c r="M432" s="5"/>
      <c r="N432" s="5" t="s">
        <v>33</v>
      </c>
      <c r="O432" s="61">
        <v>413</v>
      </c>
      <c r="P432" s="61">
        <v>4</v>
      </c>
      <c r="Q432" s="61">
        <v>4</v>
      </c>
      <c r="R432" s="62" t="s">
        <v>137</v>
      </c>
      <c r="S432" s="62" t="s">
        <v>45</v>
      </c>
      <c r="T432" s="61">
        <v>0</v>
      </c>
      <c r="U432" s="61">
        <v>91.860465116279073</v>
      </c>
      <c r="V432" s="61">
        <v>0</v>
      </c>
      <c r="W432" s="61">
        <v>0</v>
      </c>
      <c r="X432" s="61">
        <v>0</v>
      </c>
      <c r="Y432" s="61">
        <v>0</v>
      </c>
      <c r="Z432" s="5"/>
    </row>
    <row r="433" spans="1:26" x14ac:dyDescent="0.2">
      <c r="A433" s="5" t="s">
        <v>33</v>
      </c>
      <c r="B433" s="61">
        <v>414</v>
      </c>
      <c r="C433" s="61">
        <v>4</v>
      </c>
      <c r="D433" s="61">
        <v>12</v>
      </c>
      <c r="E433" s="62" t="s">
        <v>214</v>
      </c>
      <c r="F433" s="62" t="s">
        <v>45</v>
      </c>
      <c r="G433" s="61">
        <v>11.36</v>
      </c>
      <c r="H433" s="61">
        <v>19.77</v>
      </c>
      <c r="I433" s="61">
        <v>22.88</v>
      </c>
      <c r="J433" s="61">
        <f t="shared" si="7"/>
        <v>11.6356</v>
      </c>
      <c r="K433" s="61">
        <f t="shared" si="16"/>
        <v>20.080048137931033</v>
      </c>
      <c r="L433" s="61">
        <f t="shared" si="17"/>
        <v>83.303513989359601</v>
      </c>
      <c r="M433" s="5"/>
      <c r="N433" s="5" t="s">
        <v>33</v>
      </c>
      <c r="O433" s="61">
        <v>414</v>
      </c>
      <c r="P433" s="61">
        <v>4</v>
      </c>
      <c r="Q433" s="61">
        <v>12</v>
      </c>
      <c r="R433" s="62" t="s">
        <v>214</v>
      </c>
      <c r="S433" s="62" t="s">
        <v>45</v>
      </c>
      <c r="T433" s="61">
        <v>9.3023255809999998</v>
      </c>
      <c r="U433" s="61">
        <v>81.501831501831504</v>
      </c>
      <c r="V433" s="61">
        <v>0</v>
      </c>
      <c r="W433" s="61">
        <v>0</v>
      </c>
      <c r="X433" s="61">
        <v>0</v>
      </c>
      <c r="Y433" s="61">
        <v>0.3</v>
      </c>
      <c r="Z433" s="5"/>
    </row>
    <row r="434" spans="1:26" x14ac:dyDescent="0.2">
      <c r="A434" s="5" t="s">
        <v>33</v>
      </c>
      <c r="B434" s="61">
        <v>415</v>
      </c>
      <c r="C434" s="61">
        <v>4</v>
      </c>
      <c r="D434" s="61">
        <v>10</v>
      </c>
      <c r="E434" s="62" t="s">
        <v>146</v>
      </c>
      <c r="F434" s="62" t="s">
        <v>45</v>
      </c>
      <c r="G434" s="61">
        <v>11.42</v>
      </c>
      <c r="H434" s="61">
        <v>18.97</v>
      </c>
      <c r="I434" s="61">
        <v>22.94</v>
      </c>
      <c r="J434" s="61">
        <f t="shared" si="7"/>
        <v>11.687799999999999</v>
      </c>
      <c r="K434" s="61">
        <f t="shared" si="16"/>
        <v>19.256119931034483</v>
      </c>
      <c r="L434" s="61">
        <f t="shared" si="17"/>
        <v>79.885388971034473</v>
      </c>
      <c r="M434" s="5"/>
      <c r="N434" s="5" t="s">
        <v>33</v>
      </c>
      <c r="O434" s="61">
        <v>415</v>
      </c>
      <c r="P434" s="61">
        <v>4</v>
      </c>
      <c r="Q434" s="61">
        <v>10</v>
      </c>
      <c r="R434" s="62" t="s">
        <v>146</v>
      </c>
      <c r="S434" s="62" t="s">
        <v>45</v>
      </c>
      <c r="T434" s="61">
        <v>4.5454545450000001</v>
      </c>
      <c r="U434" s="61">
        <v>83.875968992248062</v>
      </c>
      <c r="V434" s="61">
        <v>0</v>
      </c>
      <c r="W434" s="61">
        <v>0</v>
      </c>
      <c r="X434" s="61">
        <v>0</v>
      </c>
      <c r="Y434" s="61">
        <v>0</v>
      </c>
      <c r="Z434" s="5"/>
    </row>
    <row r="435" spans="1:26" x14ac:dyDescent="0.2">
      <c r="A435" s="5" t="s">
        <v>33</v>
      </c>
      <c r="B435" s="61">
        <v>416</v>
      </c>
      <c r="C435" s="61">
        <v>4</v>
      </c>
      <c r="D435" s="61">
        <v>14</v>
      </c>
      <c r="E435" s="62" t="s">
        <v>215</v>
      </c>
      <c r="F435" s="62" t="s">
        <v>45</v>
      </c>
      <c r="G435" s="61">
        <v>11.54</v>
      </c>
      <c r="H435" s="61">
        <v>18.71</v>
      </c>
      <c r="I435" s="61">
        <v>22.95</v>
      </c>
      <c r="J435" s="61">
        <f t="shared" si="7"/>
        <v>11.8065</v>
      </c>
      <c r="K435" s="61">
        <f t="shared" si="16"/>
        <v>18.966671091954026</v>
      </c>
      <c r="L435" s="61">
        <f t="shared" si="17"/>
        <v>78.684589787192138</v>
      </c>
      <c r="M435" s="5"/>
      <c r="N435" s="5" t="s">
        <v>33</v>
      </c>
      <c r="O435" s="61">
        <v>416</v>
      </c>
      <c r="P435" s="61">
        <v>4</v>
      </c>
      <c r="Q435" s="61">
        <v>14</v>
      </c>
      <c r="R435" s="62" t="s">
        <v>215</v>
      </c>
      <c r="S435" s="62" t="s">
        <v>45</v>
      </c>
      <c r="T435" s="61">
        <v>2.3809523810000002</v>
      </c>
      <c r="U435" s="61">
        <v>100</v>
      </c>
      <c r="V435" s="61">
        <v>0</v>
      </c>
      <c r="W435" s="61">
        <v>0</v>
      </c>
      <c r="X435" s="61">
        <v>0.3</v>
      </c>
      <c r="Y435" s="61">
        <v>1.1000000000000001</v>
      </c>
      <c r="Z435" s="5"/>
    </row>
    <row r="436" spans="1:26" x14ac:dyDescent="0.2">
      <c r="A436" s="5" t="s">
        <v>38</v>
      </c>
      <c r="B436" s="61">
        <v>101</v>
      </c>
      <c r="C436" s="61">
        <v>1</v>
      </c>
      <c r="D436" s="61">
        <v>1</v>
      </c>
      <c r="E436" s="62" t="s">
        <v>99</v>
      </c>
      <c r="F436" s="63" t="s">
        <v>211</v>
      </c>
      <c r="G436" s="61">
        <v>13.58</v>
      </c>
      <c r="H436" s="61">
        <v>15.34</v>
      </c>
      <c r="I436" s="61">
        <v>15.5</v>
      </c>
      <c r="J436" s="61">
        <f t="shared" si="7"/>
        <v>14.815</v>
      </c>
      <c r="K436" s="61">
        <f t="shared" si="16"/>
        <v>15.019975862068966</v>
      </c>
      <c r="L436" s="61">
        <f t="shared" ref="L436:L489" si="18">K436*43560/40/5/60</f>
        <v>54.522512379310342</v>
      </c>
      <c r="M436" s="5"/>
      <c r="N436" s="5" t="s">
        <v>38</v>
      </c>
      <c r="O436" s="61">
        <v>101</v>
      </c>
      <c r="P436" s="61">
        <v>1</v>
      </c>
      <c r="Q436" s="61">
        <v>1</v>
      </c>
      <c r="R436" s="62" t="s">
        <v>99</v>
      </c>
      <c r="S436" s="63" t="s">
        <v>211</v>
      </c>
      <c r="T436" s="61">
        <v>12.121212119999999</v>
      </c>
      <c r="U436" s="61">
        <v>58.141025641025635</v>
      </c>
      <c r="V436" s="61">
        <v>0</v>
      </c>
      <c r="W436" s="61">
        <v>0</v>
      </c>
      <c r="X436" s="61">
        <v>0</v>
      </c>
      <c r="Y436" s="61">
        <v>0.3</v>
      </c>
      <c r="Z436" s="5"/>
    </row>
    <row r="437" spans="1:26" x14ac:dyDescent="0.2">
      <c r="A437" s="5" t="s">
        <v>38</v>
      </c>
      <c r="B437" s="61">
        <v>102</v>
      </c>
      <c r="C437" s="61">
        <v>1</v>
      </c>
      <c r="D437" s="61">
        <v>2</v>
      </c>
      <c r="E437" s="62" t="s">
        <v>212</v>
      </c>
      <c r="F437" s="62" t="s">
        <v>45</v>
      </c>
      <c r="G437" s="61">
        <v>14.12</v>
      </c>
      <c r="H437" s="61">
        <v>17.809999999999999</v>
      </c>
      <c r="I437" s="61">
        <v>15.75</v>
      </c>
      <c r="J437" s="61">
        <f t="shared" si="7"/>
        <v>15.3225</v>
      </c>
      <c r="K437" s="61">
        <f t="shared" si="16"/>
        <v>17.334554885057468</v>
      </c>
      <c r="L437" s="61">
        <f t="shared" si="18"/>
        <v>62.924434232758614</v>
      </c>
      <c r="M437" s="5"/>
      <c r="N437" s="5" t="s">
        <v>38</v>
      </c>
      <c r="O437" s="61">
        <v>102</v>
      </c>
      <c r="P437" s="61">
        <v>1</v>
      </c>
      <c r="Q437" s="61">
        <v>2</v>
      </c>
      <c r="R437" s="62" t="s">
        <v>212</v>
      </c>
      <c r="S437" s="62" t="s">
        <v>45</v>
      </c>
      <c r="T437" s="61">
        <v>5.263157895</v>
      </c>
      <c r="U437" s="61">
        <v>56.011904761904759</v>
      </c>
      <c r="V437" s="61">
        <v>0</v>
      </c>
      <c r="W437" s="61">
        <v>0</v>
      </c>
      <c r="X437" s="61">
        <v>0</v>
      </c>
      <c r="Y437" s="61">
        <v>0.2</v>
      </c>
      <c r="Z437" s="5"/>
    </row>
    <row r="438" spans="1:26" x14ac:dyDescent="0.2">
      <c r="A438" s="5" t="s">
        <v>38</v>
      </c>
      <c r="B438" s="61">
        <v>103</v>
      </c>
      <c r="C438" s="61">
        <v>1</v>
      </c>
      <c r="D438" s="61">
        <v>3</v>
      </c>
      <c r="E438" s="62" t="s">
        <v>162</v>
      </c>
      <c r="F438" s="62" t="s">
        <v>45</v>
      </c>
      <c r="G438" s="61">
        <v>14.37</v>
      </c>
      <c r="H438" s="61">
        <v>18.64</v>
      </c>
      <c r="I438" s="61">
        <v>15.95</v>
      </c>
      <c r="J438" s="61">
        <f t="shared" si="7"/>
        <v>15.5465</v>
      </c>
      <c r="K438" s="61">
        <f t="shared" si="16"/>
        <v>18.094405057471263</v>
      </c>
      <c r="L438" s="61">
        <f t="shared" si="18"/>
        <v>65.68269035862069</v>
      </c>
      <c r="M438" s="5"/>
      <c r="N438" s="5" t="s">
        <v>38</v>
      </c>
      <c r="O438" s="61">
        <v>103</v>
      </c>
      <c r="P438" s="61">
        <v>1</v>
      </c>
      <c r="Q438" s="61">
        <v>3</v>
      </c>
      <c r="R438" s="62" t="s">
        <v>162</v>
      </c>
      <c r="S438" s="62" t="s">
        <v>45</v>
      </c>
      <c r="T438" s="61">
        <v>6.6666666670000003</v>
      </c>
      <c r="U438" s="61">
        <v>60.220673635307776</v>
      </c>
      <c r="V438" s="61">
        <v>0</v>
      </c>
      <c r="W438" s="61">
        <v>0</v>
      </c>
      <c r="X438" s="61">
        <v>0</v>
      </c>
      <c r="Y438" s="61">
        <v>0.2</v>
      </c>
      <c r="Z438" s="5"/>
    </row>
    <row r="439" spans="1:26" x14ac:dyDescent="0.2">
      <c r="A439" s="5" t="s">
        <v>38</v>
      </c>
      <c r="B439" s="61">
        <v>104</v>
      </c>
      <c r="C439" s="61">
        <v>1</v>
      </c>
      <c r="D439" s="61">
        <v>4</v>
      </c>
      <c r="E439" s="62" t="s">
        <v>137</v>
      </c>
      <c r="F439" s="62" t="s">
        <v>45</v>
      </c>
      <c r="G439" s="61">
        <v>14.1</v>
      </c>
      <c r="H439" s="61">
        <v>17.68</v>
      </c>
      <c r="I439" s="61">
        <v>16.13</v>
      </c>
      <c r="J439" s="61">
        <f t="shared" si="7"/>
        <v>15.2531</v>
      </c>
      <c r="K439" s="61">
        <f t="shared" si="16"/>
        <v>17.222128643678161</v>
      </c>
      <c r="L439" s="61">
        <f t="shared" si="18"/>
        <v>62.516326976551717</v>
      </c>
      <c r="M439" s="5"/>
      <c r="N439" s="5" t="s">
        <v>38</v>
      </c>
      <c r="O439" s="61">
        <v>104</v>
      </c>
      <c r="P439" s="61">
        <v>1</v>
      </c>
      <c r="Q439" s="61">
        <v>4</v>
      </c>
      <c r="R439" s="62" t="s">
        <v>137</v>
      </c>
      <c r="S439" s="62" t="s">
        <v>45</v>
      </c>
      <c r="T439" s="61">
        <v>7.3170731709999997</v>
      </c>
      <c r="U439" s="61">
        <v>56.829268292682926</v>
      </c>
      <c r="V439" s="61">
        <v>0</v>
      </c>
      <c r="W439" s="61">
        <v>0</v>
      </c>
      <c r="X439" s="61">
        <v>0</v>
      </c>
      <c r="Y439" s="61">
        <v>0.2</v>
      </c>
      <c r="Z439" s="5"/>
    </row>
    <row r="440" spans="1:26" x14ac:dyDescent="0.2">
      <c r="A440" s="5" t="s">
        <v>38</v>
      </c>
      <c r="B440" s="61">
        <v>105</v>
      </c>
      <c r="C440" s="61">
        <v>1</v>
      </c>
      <c r="D440" s="61">
        <v>5</v>
      </c>
      <c r="E440" s="62" t="s">
        <v>129</v>
      </c>
      <c r="F440" s="62" t="s">
        <v>45</v>
      </c>
      <c r="G440" s="61">
        <v>14.14</v>
      </c>
      <c r="H440" s="61">
        <v>18.510000000000002</v>
      </c>
      <c r="I440" s="61">
        <v>16.28</v>
      </c>
      <c r="J440" s="61">
        <f t="shared" si="7"/>
        <v>15.2736</v>
      </c>
      <c r="K440" s="61">
        <f t="shared" si="16"/>
        <v>18.026271999999999</v>
      </c>
      <c r="L440" s="61">
        <f t="shared" si="18"/>
        <v>65.435367360000001</v>
      </c>
      <c r="M440" s="5"/>
      <c r="N440" s="5" t="s">
        <v>38</v>
      </c>
      <c r="O440" s="61">
        <v>105</v>
      </c>
      <c r="P440" s="61">
        <v>1</v>
      </c>
      <c r="Q440" s="61">
        <v>5</v>
      </c>
      <c r="R440" s="62" t="s">
        <v>129</v>
      </c>
      <c r="S440" s="62" t="s">
        <v>45</v>
      </c>
      <c r="T440" s="61">
        <v>5.5555555559999998</v>
      </c>
      <c r="U440" s="61">
        <v>52.845528455284551</v>
      </c>
      <c r="V440" s="61">
        <v>0</v>
      </c>
      <c r="W440" s="61">
        <v>0</v>
      </c>
      <c r="X440" s="61">
        <v>0</v>
      </c>
      <c r="Y440" s="61">
        <v>0</v>
      </c>
      <c r="Z440" s="5"/>
    </row>
    <row r="441" spans="1:26" x14ac:dyDescent="0.2">
      <c r="A441" s="5" t="s">
        <v>38</v>
      </c>
      <c r="B441" s="61">
        <v>106</v>
      </c>
      <c r="C441" s="61">
        <v>1</v>
      </c>
      <c r="D441" s="61">
        <v>6</v>
      </c>
      <c r="E441" s="62" t="s">
        <v>213</v>
      </c>
      <c r="F441" s="62" t="s">
        <v>45</v>
      </c>
      <c r="G441" s="61">
        <v>14.58</v>
      </c>
      <c r="H441" s="61">
        <v>17.649999999999999</v>
      </c>
      <c r="I441" s="61">
        <v>16.420000000000002</v>
      </c>
      <c r="J441" s="61">
        <f t="shared" si="7"/>
        <v>15.695399999999999</v>
      </c>
      <c r="K441" s="61">
        <f t="shared" si="16"/>
        <v>17.103174597701148</v>
      </c>
      <c r="L441" s="61">
        <f t="shared" si="18"/>
        <v>62.084523789655165</v>
      </c>
      <c r="M441" s="5"/>
      <c r="N441" s="5" t="s">
        <v>38</v>
      </c>
      <c r="O441" s="61">
        <v>106</v>
      </c>
      <c r="P441" s="61">
        <v>1</v>
      </c>
      <c r="Q441" s="61">
        <v>6</v>
      </c>
      <c r="R441" s="62" t="s">
        <v>213</v>
      </c>
      <c r="S441" s="62" t="s">
        <v>45</v>
      </c>
      <c r="T441" s="61">
        <v>8.1081081079999997</v>
      </c>
      <c r="U441" s="61">
        <v>51.219512195121951</v>
      </c>
      <c r="V441" s="61">
        <v>0</v>
      </c>
      <c r="W441" s="61">
        <v>0</v>
      </c>
      <c r="X441" s="61">
        <v>0</v>
      </c>
      <c r="Y441" s="61">
        <v>0.2</v>
      </c>
      <c r="Z441" s="5"/>
    </row>
    <row r="442" spans="1:26" x14ac:dyDescent="0.2">
      <c r="A442" s="5" t="s">
        <v>38</v>
      </c>
      <c r="B442" s="61">
        <v>107</v>
      </c>
      <c r="C442" s="61">
        <v>1</v>
      </c>
      <c r="D442" s="61">
        <v>7</v>
      </c>
      <c r="E442" s="62" t="s">
        <v>109</v>
      </c>
      <c r="F442" s="62" t="s">
        <v>45</v>
      </c>
      <c r="G442" s="61">
        <v>14.29</v>
      </c>
      <c r="H442" s="61">
        <v>18.73</v>
      </c>
      <c r="I442" s="61">
        <v>16.420000000000002</v>
      </c>
      <c r="J442" s="61">
        <f t="shared" si="7"/>
        <v>15.405399999999998</v>
      </c>
      <c r="K442" s="61">
        <f t="shared" si="16"/>
        <v>18.212147793103448</v>
      </c>
      <c r="L442" s="61">
        <f t="shared" si="18"/>
        <v>66.11009648896551</v>
      </c>
      <c r="M442" s="5"/>
      <c r="N442" s="5" t="s">
        <v>38</v>
      </c>
      <c r="O442" s="61">
        <v>107</v>
      </c>
      <c r="P442" s="61">
        <v>1</v>
      </c>
      <c r="Q442" s="61">
        <v>7</v>
      </c>
      <c r="R442" s="62" t="s">
        <v>109</v>
      </c>
      <c r="S442" s="62" t="s">
        <v>45</v>
      </c>
      <c r="T442" s="61">
        <v>16.21621622</v>
      </c>
      <c r="U442" s="61">
        <v>51.955128205128204</v>
      </c>
      <c r="V442" s="61">
        <v>0</v>
      </c>
      <c r="W442" s="61">
        <v>0</v>
      </c>
      <c r="X442" s="61">
        <v>0</v>
      </c>
      <c r="Y442" s="61">
        <v>0.2</v>
      </c>
      <c r="Z442" s="5"/>
    </row>
    <row r="443" spans="1:26" x14ac:dyDescent="0.2">
      <c r="A443" s="5" t="s">
        <v>38</v>
      </c>
      <c r="B443" s="61">
        <v>108</v>
      </c>
      <c r="C443" s="61">
        <v>1</v>
      </c>
      <c r="D443" s="61">
        <v>8</v>
      </c>
      <c r="E443" s="62" t="s">
        <v>189</v>
      </c>
      <c r="F443" s="62" t="s">
        <v>45</v>
      </c>
      <c r="G443" s="61">
        <v>14.6</v>
      </c>
      <c r="H443" s="61">
        <v>18.190000000000001</v>
      </c>
      <c r="I443" s="61">
        <v>16.600000000000001</v>
      </c>
      <c r="J443" s="61">
        <f t="shared" si="7"/>
        <v>15.692</v>
      </c>
      <c r="K443" s="61">
        <f t="shared" si="16"/>
        <v>17.62715540229885</v>
      </c>
      <c r="L443" s="61">
        <f t="shared" si="18"/>
        <v>63.986574110344833</v>
      </c>
      <c r="M443" s="5"/>
      <c r="N443" s="5" t="s">
        <v>38</v>
      </c>
      <c r="O443" s="61">
        <v>108</v>
      </c>
      <c r="P443" s="61">
        <v>1</v>
      </c>
      <c r="Q443" s="61">
        <v>8</v>
      </c>
      <c r="R443" s="62" t="s">
        <v>189</v>
      </c>
      <c r="S443" s="62" t="s">
        <v>45</v>
      </c>
      <c r="T443" s="61">
        <v>6.896551724</v>
      </c>
      <c r="U443" s="61">
        <v>58.452380952380956</v>
      </c>
      <c r="V443" s="61">
        <v>0</v>
      </c>
      <c r="W443" s="61">
        <v>0</v>
      </c>
      <c r="X443" s="61">
        <v>0</v>
      </c>
      <c r="Y443" s="61">
        <v>0.2</v>
      </c>
      <c r="Z443" s="5"/>
    </row>
    <row r="444" spans="1:26" x14ac:dyDescent="0.2">
      <c r="A444" s="5" t="s">
        <v>38</v>
      </c>
      <c r="B444" s="61">
        <v>109</v>
      </c>
      <c r="C444" s="61">
        <v>1</v>
      </c>
      <c r="D444" s="61">
        <v>9</v>
      </c>
      <c r="E444" s="62" t="s">
        <v>131</v>
      </c>
      <c r="F444" s="62" t="s">
        <v>45</v>
      </c>
      <c r="G444" s="61">
        <v>14.59</v>
      </c>
      <c r="H444" s="61">
        <v>18.170000000000002</v>
      </c>
      <c r="I444" s="61">
        <v>16.309999999999999</v>
      </c>
      <c r="J444" s="61">
        <f t="shared" si="7"/>
        <v>15.7197</v>
      </c>
      <c r="K444" s="61">
        <f t="shared" si="16"/>
        <v>17.601989091954025</v>
      </c>
      <c r="L444" s="61">
        <f t="shared" si="18"/>
        <v>63.895220403793111</v>
      </c>
      <c r="M444" s="5"/>
      <c r="N444" s="5" t="s">
        <v>38</v>
      </c>
      <c r="O444" s="61">
        <v>109</v>
      </c>
      <c r="P444" s="61">
        <v>1</v>
      </c>
      <c r="Q444" s="61">
        <v>9</v>
      </c>
      <c r="R444" s="62" t="s">
        <v>131</v>
      </c>
      <c r="S444" s="62" t="s">
        <v>45</v>
      </c>
      <c r="T444" s="61">
        <v>2.9411764709999999</v>
      </c>
      <c r="U444" s="61">
        <v>60.714285714285708</v>
      </c>
      <c r="V444" s="61">
        <v>0</v>
      </c>
      <c r="W444" s="61">
        <v>0</v>
      </c>
      <c r="X444" s="61">
        <v>0</v>
      </c>
      <c r="Y444" s="61">
        <v>0.2</v>
      </c>
      <c r="Z444" s="5"/>
    </row>
    <row r="445" spans="1:26" x14ac:dyDescent="0.2">
      <c r="A445" s="5" t="s">
        <v>38</v>
      </c>
      <c r="B445" s="61">
        <v>110</v>
      </c>
      <c r="C445" s="61">
        <v>1</v>
      </c>
      <c r="D445" s="61">
        <v>10</v>
      </c>
      <c r="E445" s="62" t="s">
        <v>146</v>
      </c>
      <c r="F445" s="62" t="s">
        <v>45</v>
      </c>
      <c r="G445" s="61">
        <v>14.15</v>
      </c>
      <c r="H445" s="61">
        <v>17.88</v>
      </c>
      <c r="I445" s="61">
        <v>16.3</v>
      </c>
      <c r="J445" s="61">
        <f t="shared" si="7"/>
        <v>15.281000000000001</v>
      </c>
      <c r="K445" s="61">
        <f t="shared" si="16"/>
        <v>17.41121517241379</v>
      </c>
      <c r="L445" s="61">
        <f t="shared" si="18"/>
        <v>63.202711075862048</v>
      </c>
      <c r="M445" s="5"/>
      <c r="N445" s="5" t="s">
        <v>38</v>
      </c>
      <c r="O445" s="61">
        <v>110</v>
      </c>
      <c r="P445" s="61">
        <v>1</v>
      </c>
      <c r="Q445" s="61">
        <v>10</v>
      </c>
      <c r="R445" s="62" t="s">
        <v>146</v>
      </c>
      <c r="S445" s="62" t="s">
        <v>45</v>
      </c>
      <c r="T445" s="61">
        <v>10.81081081</v>
      </c>
      <c r="U445" s="61">
        <v>54.359756097560975</v>
      </c>
      <c r="V445" s="61">
        <v>0</v>
      </c>
      <c r="W445" s="61">
        <v>0</v>
      </c>
      <c r="X445" s="61">
        <v>0</v>
      </c>
      <c r="Y445" s="61">
        <v>0.3</v>
      </c>
      <c r="Z445" s="5"/>
    </row>
    <row r="446" spans="1:26" x14ac:dyDescent="0.2">
      <c r="A446" s="5" t="s">
        <v>38</v>
      </c>
      <c r="B446" s="61">
        <v>111</v>
      </c>
      <c r="C446" s="61">
        <v>1</v>
      </c>
      <c r="D446" s="61">
        <v>11</v>
      </c>
      <c r="E446" s="62" t="s">
        <v>16</v>
      </c>
      <c r="F446" s="62" t="s">
        <v>45</v>
      </c>
      <c r="G446" s="61">
        <v>14.28</v>
      </c>
      <c r="H446" s="61">
        <v>17.93</v>
      </c>
      <c r="I446" s="61">
        <v>16.329999999999998</v>
      </c>
      <c r="J446" s="61">
        <f t="shared" si="7"/>
        <v>15.4071</v>
      </c>
      <c r="K446" s="61">
        <f t="shared" si="16"/>
        <v>17.433916057471265</v>
      </c>
      <c r="L446" s="61">
        <f t="shared" si="18"/>
        <v>63.285115288620688</v>
      </c>
      <c r="M446" s="5"/>
      <c r="N446" s="5" t="s">
        <v>38</v>
      </c>
      <c r="O446" s="61">
        <v>111</v>
      </c>
      <c r="P446" s="61">
        <v>1</v>
      </c>
      <c r="Q446" s="61">
        <v>11</v>
      </c>
      <c r="R446" s="62" t="s">
        <v>16</v>
      </c>
      <c r="S446" s="62" t="s">
        <v>45</v>
      </c>
      <c r="T446" s="61">
        <v>3.703703704</v>
      </c>
      <c r="U446" s="61">
        <v>62.819767441860463</v>
      </c>
      <c r="V446" s="61">
        <v>0</v>
      </c>
      <c r="W446" s="61">
        <v>0</v>
      </c>
      <c r="X446" s="61">
        <v>0</v>
      </c>
      <c r="Y446" s="61">
        <v>0.2</v>
      </c>
      <c r="Z446" s="5"/>
    </row>
    <row r="447" spans="1:26" x14ac:dyDescent="0.2">
      <c r="A447" s="5" t="s">
        <v>38</v>
      </c>
      <c r="B447" s="61">
        <v>112</v>
      </c>
      <c r="C447" s="61">
        <v>1</v>
      </c>
      <c r="D447" s="61">
        <v>12</v>
      </c>
      <c r="E447" s="62" t="s">
        <v>214</v>
      </c>
      <c r="F447" s="62" t="s">
        <v>45</v>
      </c>
      <c r="G447" s="61">
        <v>14.3</v>
      </c>
      <c r="H447" s="61">
        <v>18.899999999999999</v>
      </c>
      <c r="I447" s="61">
        <v>16.329999999999998</v>
      </c>
      <c r="J447" s="61">
        <f t="shared" si="7"/>
        <v>15.427100000000001</v>
      </c>
      <c r="K447" s="61">
        <f t="shared" si="16"/>
        <v>18.372733448275859</v>
      </c>
      <c r="L447" s="61">
        <f t="shared" si="18"/>
        <v>66.693022417241366</v>
      </c>
      <c r="M447" s="5"/>
      <c r="N447" s="5" t="s">
        <v>38</v>
      </c>
      <c r="O447" s="61">
        <v>112</v>
      </c>
      <c r="P447" s="61">
        <v>1</v>
      </c>
      <c r="Q447" s="61">
        <v>12</v>
      </c>
      <c r="R447" s="62" t="s">
        <v>214</v>
      </c>
      <c r="S447" s="62" t="s">
        <v>45</v>
      </c>
      <c r="T447" s="61">
        <v>0</v>
      </c>
      <c r="U447" s="61">
        <v>59.432234432234438</v>
      </c>
      <c r="V447" s="61">
        <v>0</v>
      </c>
      <c r="W447" s="61">
        <v>0</v>
      </c>
      <c r="X447" s="61">
        <v>0</v>
      </c>
      <c r="Y447" s="61">
        <v>0.7</v>
      </c>
      <c r="Z447" s="5"/>
    </row>
    <row r="448" spans="1:26" x14ac:dyDescent="0.2">
      <c r="A448" s="5" t="s">
        <v>38</v>
      </c>
      <c r="B448" s="61">
        <v>113</v>
      </c>
      <c r="C448" s="61">
        <v>1</v>
      </c>
      <c r="D448" s="61">
        <v>13</v>
      </c>
      <c r="E448" s="62" t="s">
        <v>187</v>
      </c>
      <c r="F448" s="62" t="s">
        <v>45</v>
      </c>
      <c r="G448" s="61">
        <v>14.46</v>
      </c>
      <c r="H448" s="61">
        <v>18.170000000000002</v>
      </c>
      <c r="I448" s="61">
        <v>16.350000000000001</v>
      </c>
      <c r="J448" s="61">
        <f t="shared" si="7"/>
        <v>15.5845</v>
      </c>
      <c r="K448" s="61">
        <f t="shared" si="16"/>
        <v>17.630225689655173</v>
      </c>
      <c r="L448" s="61">
        <f t="shared" si="18"/>
        <v>63.997719253448281</v>
      </c>
      <c r="M448" s="5"/>
      <c r="N448" s="5" t="s">
        <v>38</v>
      </c>
      <c r="O448" s="61">
        <v>113</v>
      </c>
      <c r="P448" s="61">
        <v>1</v>
      </c>
      <c r="Q448" s="61">
        <v>13</v>
      </c>
      <c r="R448" s="62" t="s">
        <v>187</v>
      </c>
      <c r="S448" s="62" t="s">
        <v>45</v>
      </c>
      <c r="T448" s="61">
        <v>0</v>
      </c>
      <c r="U448" s="61">
        <v>55</v>
      </c>
      <c r="V448" s="61">
        <v>0</v>
      </c>
      <c r="W448" s="61">
        <v>0</v>
      </c>
      <c r="X448" s="61">
        <v>0</v>
      </c>
      <c r="Y448" s="61">
        <v>1.1000000000000001</v>
      </c>
      <c r="Z448" s="5"/>
    </row>
    <row r="449" spans="1:26" x14ac:dyDescent="0.2">
      <c r="A449" s="5" t="s">
        <v>38</v>
      </c>
      <c r="B449" s="61">
        <v>114</v>
      </c>
      <c r="C449" s="61">
        <v>1</v>
      </c>
      <c r="D449" s="61">
        <v>14</v>
      </c>
      <c r="E449" s="62" t="s">
        <v>215</v>
      </c>
      <c r="F449" s="62" t="s">
        <v>45</v>
      </c>
      <c r="G449" s="61">
        <v>14.28</v>
      </c>
      <c r="H449" s="61">
        <v>18.59</v>
      </c>
      <c r="I449" s="61">
        <v>16.34</v>
      </c>
      <c r="J449" s="61">
        <f t="shared" si="7"/>
        <v>15.405799999999999</v>
      </c>
      <c r="K449" s="61">
        <f t="shared" si="16"/>
        <v>18.07593308045977</v>
      </c>
      <c r="L449" s="61">
        <f t="shared" si="18"/>
        <v>65.615637082068972</v>
      </c>
      <c r="M449" s="5"/>
      <c r="N449" s="5" t="s">
        <v>38</v>
      </c>
      <c r="O449" s="61">
        <v>114</v>
      </c>
      <c r="P449" s="61">
        <v>1</v>
      </c>
      <c r="Q449" s="61">
        <v>14</v>
      </c>
      <c r="R449" s="62" t="s">
        <v>215</v>
      </c>
      <c r="S449" s="62" t="s">
        <v>45</v>
      </c>
      <c r="T449" s="61">
        <v>3.225806452</v>
      </c>
      <c r="U449" s="61">
        <v>53.80952380952381</v>
      </c>
      <c r="V449" s="61">
        <v>0</v>
      </c>
      <c r="W449" s="61">
        <v>0</v>
      </c>
      <c r="X449" s="61">
        <v>0</v>
      </c>
      <c r="Y449" s="61">
        <v>0.5</v>
      </c>
      <c r="Z449" s="5"/>
    </row>
    <row r="450" spans="1:26" x14ac:dyDescent="0.2">
      <c r="A450" s="5" t="s">
        <v>38</v>
      </c>
      <c r="B450" s="61">
        <v>201</v>
      </c>
      <c r="C450" s="61">
        <v>2</v>
      </c>
      <c r="D450" s="61">
        <v>11</v>
      </c>
      <c r="E450" s="62" t="s">
        <v>16</v>
      </c>
      <c r="F450" s="62" t="s">
        <v>45</v>
      </c>
      <c r="G450" s="61">
        <v>14.49</v>
      </c>
      <c r="H450" s="61">
        <v>19.420000000000002</v>
      </c>
      <c r="I450" s="61">
        <v>16.809999999999999</v>
      </c>
      <c r="J450" s="61">
        <f t="shared" si="7"/>
        <v>15.5547</v>
      </c>
      <c r="K450" s="61">
        <f t="shared" si="16"/>
        <v>18.849743977011496</v>
      </c>
      <c r="L450" s="61">
        <f t="shared" si="18"/>
        <v>68.424570636551735</v>
      </c>
      <c r="M450" s="5"/>
      <c r="N450" s="5" t="s">
        <v>38</v>
      </c>
      <c r="O450" s="61">
        <v>201</v>
      </c>
      <c r="P450" s="61">
        <v>2</v>
      </c>
      <c r="Q450" s="61">
        <v>11</v>
      </c>
      <c r="R450" s="62" t="s">
        <v>16</v>
      </c>
      <c r="S450" s="62" t="s">
        <v>45</v>
      </c>
      <c r="T450" s="61">
        <v>2.9411764709999999</v>
      </c>
      <c r="U450" s="61">
        <v>53.84615384615384</v>
      </c>
      <c r="V450" s="61">
        <v>0</v>
      </c>
      <c r="W450" s="61">
        <v>0</v>
      </c>
      <c r="X450" s="61">
        <v>0</v>
      </c>
      <c r="Y450" s="61">
        <v>0.2</v>
      </c>
      <c r="Z450" s="5"/>
    </row>
    <row r="451" spans="1:26" x14ac:dyDescent="0.2">
      <c r="A451" s="5" t="s">
        <v>38</v>
      </c>
      <c r="B451" s="61">
        <v>202</v>
      </c>
      <c r="C451" s="61">
        <v>2</v>
      </c>
      <c r="D451" s="61">
        <v>3</v>
      </c>
      <c r="E451" s="62" t="s">
        <v>162</v>
      </c>
      <c r="F451" s="62" t="s">
        <v>45</v>
      </c>
      <c r="G451" s="61">
        <v>14.56</v>
      </c>
      <c r="H451" s="61">
        <v>18.87</v>
      </c>
      <c r="I451" s="61">
        <v>17.079999999999998</v>
      </c>
      <c r="J451" s="61">
        <f t="shared" si="7"/>
        <v>15.589600000000001</v>
      </c>
      <c r="K451" s="61">
        <f t="shared" si="16"/>
        <v>18.308324689655173</v>
      </c>
      <c r="L451" s="61">
        <f t="shared" si="18"/>
        <v>66.45921862344828</v>
      </c>
      <c r="M451" s="5"/>
      <c r="N451" s="5" t="s">
        <v>38</v>
      </c>
      <c r="O451" s="61">
        <v>202</v>
      </c>
      <c r="P451" s="61">
        <v>2</v>
      </c>
      <c r="Q451" s="61">
        <v>3</v>
      </c>
      <c r="R451" s="62" t="s">
        <v>162</v>
      </c>
      <c r="S451" s="62" t="s">
        <v>45</v>
      </c>
      <c r="T451" s="61">
        <v>7.1428571429999996</v>
      </c>
      <c r="U451" s="61">
        <v>60.307781649245072</v>
      </c>
      <c r="V451" s="61">
        <v>0</v>
      </c>
      <c r="W451" s="61">
        <v>0</v>
      </c>
      <c r="X451" s="61">
        <v>0</v>
      </c>
      <c r="Y451" s="61">
        <v>0.4</v>
      </c>
      <c r="Z451" s="5"/>
    </row>
    <row r="452" spans="1:26" x14ac:dyDescent="0.2">
      <c r="A452" s="5" t="s">
        <v>38</v>
      </c>
      <c r="B452" s="61">
        <v>203</v>
      </c>
      <c r="C452" s="61">
        <v>2</v>
      </c>
      <c r="D452" s="61">
        <v>6</v>
      </c>
      <c r="E452" s="62" t="s">
        <v>213</v>
      </c>
      <c r="F452" s="62" t="s">
        <v>45</v>
      </c>
      <c r="G452" s="61">
        <v>14.58</v>
      </c>
      <c r="H452" s="61">
        <v>18.010000000000002</v>
      </c>
      <c r="I452" s="61">
        <v>17.239999999999998</v>
      </c>
      <c r="J452" s="61">
        <f t="shared" si="7"/>
        <v>15.588800000000001</v>
      </c>
      <c r="K452" s="61">
        <f t="shared" si="16"/>
        <v>17.474088643678162</v>
      </c>
      <c r="L452" s="61">
        <f t="shared" si="18"/>
        <v>63.430941776551727</v>
      </c>
      <c r="M452" s="5"/>
      <c r="N452" s="5" t="s">
        <v>38</v>
      </c>
      <c r="O452" s="61">
        <v>203</v>
      </c>
      <c r="P452" s="61">
        <v>2</v>
      </c>
      <c r="Q452" s="61">
        <v>6</v>
      </c>
      <c r="R452" s="62" t="s">
        <v>213</v>
      </c>
      <c r="S452" s="62" t="s">
        <v>45</v>
      </c>
      <c r="T452" s="61">
        <v>6.896551724</v>
      </c>
      <c r="U452" s="61">
        <v>60.196687370600415</v>
      </c>
      <c r="V452" s="61">
        <v>0</v>
      </c>
      <c r="W452" s="61">
        <v>0</v>
      </c>
      <c r="X452" s="61">
        <v>0.5</v>
      </c>
      <c r="Y452" s="61">
        <v>0.3</v>
      </c>
      <c r="Z452" s="5"/>
    </row>
    <row r="453" spans="1:26" x14ac:dyDescent="0.2">
      <c r="A453" s="5" t="s">
        <v>38</v>
      </c>
      <c r="B453" s="61">
        <v>204</v>
      </c>
      <c r="C453" s="61">
        <v>2</v>
      </c>
      <c r="D453" s="61">
        <v>5</v>
      </c>
      <c r="E453" s="62" t="s">
        <v>129</v>
      </c>
      <c r="F453" s="62" t="s">
        <v>45</v>
      </c>
      <c r="G453" s="61">
        <v>14.56</v>
      </c>
      <c r="H453" s="61">
        <v>17.28</v>
      </c>
      <c r="I453" s="61">
        <v>17.5</v>
      </c>
      <c r="J453" s="61">
        <f t="shared" si="7"/>
        <v>15.535</v>
      </c>
      <c r="K453" s="61">
        <f t="shared" si="16"/>
        <v>16.77649655172414</v>
      </c>
      <c r="L453" s="61">
        <f t="shared" si="18"/>
        <v>60.898682482758623</v>
      </c>
      <c r="M453" s="5"/>
      <c r="N453" s="5" t="s">
        <v>38</v>
      </c>
      <c r="O453" s="61">
        <v>204</v>
      </c>
      <c r="P453" s="61">
        <v>2</v>
      </c>
      <c r="Q453" s="61">
        <v>5</v>
      </c>
      <c r="R453" s="62" t="s">
        <v>129</v>
      </c>
      <c r="S453" s="62" t="s">
        <v>45</v>
      </c>
      <c r="T453" s="61">
        <v>3.3333333330000001</v>
      </c>
      <c r="U453" s="61">
        <v>58.536585365853661</v>
      </c>
      <c r="V453" s="61">
        <v>0</v>
      </c>
      <c r="W453" s="61">
        <v>0</v>
      </c>
      <c r="X453" s="61">
        <v>0</v>
      </c>
      <c r="Y453" s="61">
        <v>0.4</v>
      </c>
      <c r="Z453" s="5"/>
    </row>
    <row r="454" spans="1:26" x14ac:dyDescent="0.2">
      <c r="A454" s="5" t="s">
        <v>38</v>
      </c>
      <c r="B454" s="61">
        <v>205</v>
      </c>
      <c r="C454" s="61">
        <v>2</v>
      </c>
      <c r="D454" s="61">
        <v>4</v>
      </c>
      <c r="E454" s="62" t="s">
        <v>137</v>
      </c>
      <c r="F454" s="62" t="s">
        <v>45</v>
      </c>
      <c r="G454" s="61">
        <v>14.72</v>
      </c>
      <c r="H454" s="61">
        <v>19.7</v>
      </c>
      <c r="I454" s="61">
        <v>17.649999999999999</v>
      </c>
      <c r="J454" s="61">
        <f t="shared" si="7"/>
        <v>15.675500000000001</v>
      </c>
      <c r="K454" s="61">
        <f t="shared" si="16"/>
        <v>19.094168390804597</v>
      </c>
      <c r="L454" s="61">
        <f t="shared" si="18"/>
        <v>69.311831258620686</v>
      </c>
      <c r="M454" s="5"/>
      <c r="N454" s="5" t="s">
        <v>38</v>
      </c>
      <c r="O454" s="61">
        <v>205</v>
      </c>
      <c r="P454" s="61">
        <v>2</v>
      </c>
      <c r="Q454" s="61">
        <v>4</v>
      </c>
      <c r="R454" s="62" t="s">
        <v>137</v>
      </c>
      <c r="S454" s="62" t="s">
        <v>45</v>
      </c>
      <c r="T454" s="61">
        <v>2.7027027029999999</v>
      </c>
      <c r="U454" s="61">
        <v>51.744186046511629</v>
      </c>
      <c r="V454" s="61">
        <v>0</v>
      </c>
      <c r="W454" s="61">
        <v>0</v>
      </c>
      <c r="X454" s="61">
        <v>0.5</v>
      </c>
      <c r="Y454" s="61">
        <v>0</v>
      </c>
      <c r="Z454" s="5"/>
    </row>
    <row r="455" spans="1:26" x14ac:dyDescent="0.2">
      <c r="A455" s="5" t="s">
        <v>38</v>
      </c>
      <c r="B455" s="61">
        <v>206</v>
      </c>
      <c r="C455" s="61">
        <v>2</v>
      </c>
      <c r="D455" s="61">
        <v>12</v>
      </c>
      <c r="E455" s="62" t="s">
        <v>214</v>
      </c>
      <c r="F455" s="62" t="s">
        <v>45</v>
      </c>
      <c r="G455" s="61">
        <v>14.39</v>
      </c>
      <c r="H455" s="61">
        <v>18.32</v>
      </c>
      <c r="I455" s="61">
        <v>17.84</v>
      </c>
      <c r="J455" s="61">
        <f t="shared" si="7"/>
        <v>15.3208</v>
      </c>
      <c r="K455" s="61">
        <f t="shared" si="16"/>
        <v>17.831298206896552</v>
      </c>
      <c r="L455" s="61">
        <f t="shared" si="18"/>
        <v>64.727612491034492</v>
      </c>
      <c r="M455" s="5"/>
      <c r="N455" s="5" t="s">
        <v>38</v>
      </c>
      <c r="O455" s="61">
        <v>206</v>
      </c>
      <c r="P455" s="61">
        <v>2</v>
      </c>
      <c r="Q455" s="61">
        <v>12</v>
      </c>
      <c r="R455" s="62" t="s">
        <v>214</v>
      </c>
      <c r="S455" s="62" t="s">
        <v>45</v>
      </c>
      <c r="T455" s="61">
        <v>0</v>
      </c>
      <c r="U455" s="61">
        <v>56.578947368421055</v>
      </c>
      <c r="V455" s="61">
        <v>0</v>
      </c>
      <c r="W455" s="61">
        <v>0</v>
      </c>
      <c r="X455" s="61">
        <v>0</v>
      </c>
      <c r="Y455" s="61">
        <v>0.3</v>
      </c>
      <c r="Z455" s="5"/>
    </row>
    <row r="456" spans="1:26" x14ac:dyDescent="0.2">
      <c r="A456" s="5" t="s">
        <v>38</v>
      </c>
      <c r="B456" s="61">
        <v>207</v>
      </c>
      <c r="C456" s="61">
        <v>2</v>
      </c>
      <c r="D456" s="61">
        <v>7</v>
      </c>
      <c r="E456" s="62" t="s">
        <v>109</v>
      </c>
      <c r="F456" s="62" t="s">
        <v>45</v>
      </c>
      <c r="G456" s="61">
        <v>14.65</v>
      </c>
      <c r="H456" s="61">
        <v>18.170000000000002</v>
      </c>
      <c r="I456" s="61">
        <v>17.87</v>
      </c>
      <c r="J456" s="61">
        <f t="shared" si="7"/>
        <v>15.5769</v>
      </c>
      <c r="K456" s="61">
        <f t="shared" si="16"/>
        <v>17.63181295402299</v>
      </c>
      <c r="L456" s="61">
        <f t="shared" si="18"/>
        <v>64.003481023103447</v>
      </c>
      <c r="M456" s="5"/>
      <c r="N456" s="5" t="s">
        <v>38</v>
      </c>
      <c r="O456" s="61">
        <v>207</v>
      </c>
      <c r="P456" s="61">
        <v>2</v>
      </c>
      <c r="Q456" s="61">
        <v>7</v>
      </c>
      <c r="R456" s="62" t="s">
        <v>109</v>
      </c>
      <c r="S456" s="62" t="s">
        <v>45</v>
      </c>
      <c r="T456" s="61">
        <v>0</v>
      </c>
      <c r="U456" s="61">
        <v>60.426829268292693</v>
      </c>
      <c r="V456" s="61">
        <v>0</v>
      </c>
      <c r="W456" s="61">
        <v>0</v>
      </c>
      <c r="X456" s="61">
        <v>0</v>
      </c>
      <c r="Y456" s="61">
        <v>0</v>
      </c>
      <c r="Z456" s="5"/>
    </row>
    <row r="457" spans="1:26" x14ac:dyDescent="0.2">
      <c r="A457" s="5" t="s">
        <v>38</v>
      </c>
      <c r="B457" s="61">
        <v>208</v>
      </c>
      <c r="C457" s="61">
        <v>2</v>
      </c>
      <c r="D457" s="61">
        <v>8</v>
      </c>
      <c r="E457" s="62" t="s">
        <v>189</v>
      </c>
      <c r="F457" s="62" t="s">
        <v>45</v>
      </c>
      <c r="G457" s="61">
        <v>14.78</v>
      </c>
      <c r="H457" s="61">
        <v>18.53</v>
      </c>
      <c r="I457" s="61">
        <v>17.97</v>
      </c>
      <c r="J457" s="61">
        <f t="shared" si="7"/>
        <v>15.693899999999999</v>
      </c>
      <c r="K457" s="61">
        <f t="shared" si="16"/>
        <v>17.956230264367818</v>
      </c>
      <c r="L457" s="61">
        <f t="shared" si="18"/>
        <v>65.181115859655179</v>
      </c>
      <c r="M457" s="5"/>
      <c r="N457" s="5" t="s">
        <v>38</v>
      </c>
      <c r="O457" s="61">
        <v>208</v>
      </c>
      <c r="P457" s="61">
        <v>2</v>
      </c>
      <c r="Q457" s="61">
        <v>8</v>
      </c>
      <c r="R457" s="62" t="s">
        <v>189</v>
      </c>
      <c r="S457" s="62" t="s">
        <v>45</v>
      </c>
      <c r="T457" s="61">
        <v>0</v>
      </c>
      <c r="U457" s="61">
        <v>55.813953488372093</v>
      </c>
      <c r="V457" s="61">
        <v>0</v>
      </c>
      <c r="W457" s="61">
        <v>0</v>
      </c>
      <c r="X457" s="61">
        <v>0</v>
      </c>
      <c r="Y457" s="61">
        <v>0.2</v>
      </c>
      <c r="Z457" s="5"/>
    </row>
    <row r="458" spans="1:26" x14ac:dyDescent="0.2">
      <c r="A458" s="5" t="s">
        <v>38</v>
      </c>
      <c r="B458" s="61">
        <v>209</v>
      </c>
      <c r="C458" s="61">
        <v>2</v>
      </c>
      <c r="D458" s="61">
        <v>14</v>
      </c>
      <c r="E458" s="62" t="s">
        <v>215</v>
      </c>
      <c r="F458" s="62" t="s">
        <v>45</v>
      </c>
      <c r="G458" s="61">
        <v>14.81</v>
      </c>
      <c r="H458" s="61">
        <v>17.34</v>
      </c>
      <c r="I458" s="61">
        <v>17.73</v>
      </c>
      <c r="J458" s="61">
        <f t="shared" si="7"/>
        <v>15.755100000000001</v>
      </c>
      <c r="K458" s="61">
        <f t="shared" si="16"/>
        <v>16.790880068965517</v>
      </c>
      <c r="L458" s="61">
        <f t="shared" si="18"/>
        <v>60.950894650344829</v>
      </c>
      <c r="M458" s="5"/>
      <c r="N458" s="5" t="s">
        <v>38</v>
      </c>
      <c r="O458" s="61">
        <v>209</v>
      </c>
      <c r="P458" s="61">
        <v>2</v>
      </c>
      <c r="Q458" s="61">
        <v>14</v>
      </c>
      <c r="R458" s="62" t="s">
        <v>215</v>
      </c>
      <c r="S458" s="62" t="s">
        <v>45</v>
      </c>
      <c r="T458" s="61">
        <v>5.7142857139999998</v>
      </c>
      <c r="U458" s="61">
        <v>50.73260073260073</v>
      </c>
      <c r="V458" s="61">
        <v>0</v>
      </c>
      <c r="W458" s="61">
        <v>0</v>
      </c>
      <c r="X458" s="61">
        <v>0.3</v>
      </c>
      <c r="Y458" s="61">
        <v>0.6</v>
      </c>
      <c r="Z458" s="5"/>
    </row>
    <row r="459" spans="1:26" x14ac:dyDescent="0.2">
      <c r="A459" s="5" t="s">
        <v>38</v>
      </c>
      <c r="B459" s="61">
        <v>210</v>
      </c>
      <c r="C459" s="61">
        <v>2</v>
      </c>
      <c r="D459" s="61">
        <v>1</v>
      </c>
      <c r="E459" s="62" t="s">
        <v>99</v>
      </c>
      <c r="F459" s="63" t="s">
        <v>211</v>
      </c>
      <c r="G459" s="61">
        <v>14.88</v>
      </c>
      <c r="H459" s="61">
        <v>18.59</v>
      </c>
      <c r="I459" s="61">
        <v>17.760000000000002</v>
      </c>
      <c r="J459" s="61">
        <f t="shared" si="7"/>
        <v>15.821200000000001</v>
      </c>
      <c r="K459" s="61">
        <f t="shared" si="16"/>
        <v>17.987171172413792</v>
      </c>
      <c r="L459" s="61">
        <f t="shared" si="18"/>
        <v>65.293431355862069</v>
      </c>
      <c r="M459" s="5"/>
      <c r="N459" s="5" t="s">
        <v>38</v>
      </c>
      <c r="O459" s="61">
        <v>210</v>
      </c>
      <c r="P459" s="61">
        <v>2</v>
      </c>
      <c r="Q459" s="61">
        <v>1</v>
      </c>
      <c r="R459" s="62" t="s">
        <v>99</v>
      </c>
      <c r="S459" s="63" t="s">
        <v>211</v>
      </c>
      <c r="T459" s="61">
        <v>0</v>
      </c>
      <c r="U459" s="61">
        <v>51.282051282051285</v>
      </c>
      <c r="V459" s="61">
        <v>0</v>
      </c>
      <c r="W459" s="61">
        <v>0</v>
      </c>
      <c r="X459" s="61">
        <v>0</v>
      </c>
      <c r="Y459" s="61">
        <v>0.6</v>
      </c>
      <c r="Z459" s="5"/>
    </row>
    <row r="460" spans="1:26" x14ac:dyDescent="0.2">
      <c r="A460" s="5" t="s">
        <v>38</v>
      </c>
      <c r="B460" s="61">
        <v>211</v>
      </c>
      <c r="C460" s="61">
        <v>2</v>
      </c>
      <c r="D460" s="61">
        <v>9</v>
      </c>
      <c r="E460" s="62" t="s">
        <v>131</v>
      </c>
      <c r="F460" s="62" t="s">
        <v>45</v>
      </c>
      <c r="G460" s="61">
        <v>14.69</v>
      </c>
      <c r="H460" s="61">
        <v>18.25</v>
      </c>
      <c r="I460" s="61">
        <v>17.72</v>
      </c>
      <c r="J460" s="61">
        <f t="shared" si="7"/>
        <v>15.6364</v>
      </c>
      <c r="K460" s="61">
        <f t="shared" si="16"/>
        <v>17.696962068965519</v>
      </c>
      <c r="L460" s="61">
        <f t="shared" si="18"/>
        <v>64.239972310344839</v>
      </c>
      <c r="M460" s="5"/>
      <c r="N460" s="5" t="s">
        <v>38</v>
      </c>
      <c r="O460" s="61">
        <v>211</v>
      </c>
      <c r="P460" s="61">
        <v>2</v>
      </c>
      <c r="Q460" s="61">
        <v>9</v>
      </c>
      <c r="R460" s="62" t="s">
        <v>131</v>
      </c>
      <c r="S460" s="62" t="s">
        <v>45</v>
      </c>
      <c r="T460" s="61">
        <v>5.8823529409999997</v>
      </c>
      <c r="U460" s="61">
        <v>67.604752970606626</v>
      </c>
      <c r="V460" s="61">
        <v>0</v>
      </c>
      <c r="W460" s="61">
        <v>0</v>
      </c>
      <c r="X460" s="61">
        <v>0.4</v>
      </c>
      <c r="Y460" s="61">
        <v>0.1</v>
      </c>
      <c r="Z460" s="5"/>
    </row>
    <row r="461" spans="1:26" x14ac:dyDescent="0.2">
      <c r="A461" s="5" t="s">
        <v>38</v>
      </c>
      <c r="B461" s="61">
        <v>212</v>
      </c>
      <c r="C461" s="61">
        <v>2</v>
      </c>
      <c r="D461" s="61">
        <v>13</v>
      </c>
      <c r="E461" s="62" t="s">
        <v>187</v>
      </c>
      <c r="F461" s="62" t="s">
        <v>45</v>
      </c>
      <c r="G461" s="61">
        <v>14.73</v>
      </c>
      <c r="H461" s="61">
        <v>17.32</v>
      </c>
      <c r="I461" s="61">
        <v>17.73</v>
      </c>
      <c r="J461" s="61">
        <f t="shared" si="7"/>
        <v>15.6751</v>
      </c>
      <c r="K461" s="61">
        <f t="shared" si="16"/>
        <v>16.787439862068965</v>
      </c>
      <c r="L461" s="61">
        <f t="shared" si="18"/>
        <v>60.938406699310342</v>
      </c>
      <c r="M461" s="5"/>
      <c r="N461" s="5" t="s">
        <v>38</v>
      </c>
      <c r="O461" s="61">
        <v>212</v>
      </c>
      <c r="P461" s="61">
        <v>2</v>
      </c>
      <c r="Q461" s="61">
        <v>13</v>
      </c>
      <c r="R461" s="62" t="s">
        <v>187</v>
      </c>
      <c r="S461" s="62" t="s">
        <v>45</v>
      </c>
      <c r="T461" s="61">
        <v>3.125</v>
      </c>
      <c r="U461" s="61">
        <v>54.185144124168517</v>
      </c>
      <c r="V461" s="61">
        <v>0</v>
      </c>
      <c r="W461" s="61">
        <v>0</v>
      </c>
      <c r="X461" s="61">
        <v>0</v>
      </c>
      <c r="Y461" s="61">
        <v>0.7</v>
      </c>
      <c r="Z461" s="5"/>
    </row>
    <row r="462" spans="1:26" x14ac:dyDescent="0.2">
      <c r="A462" s="5" t="s">
        <v>38</v>
      </c>
      <c r="B462" s="61">
        <v>213</v>
      </c>
      <c r="C462" s="61">
        <v>2</v>
      </c>
      <c r="D462" s="61">
        <v>10</v>
      </c>
      <c r="E462" s="62" t="s">
        <v>146</v>
      </c>
      <c r="F462" s="62" t="s">
        <v>45</v>
      </c>
      <c r="G462" s="61">
        <v>14.83</v>
      </c>
      <c r="H462" s="61">
        <v>17.09</v>
      </c>
      <c r="I462" s="61">
        <v>17.79</v>
      </c>
      <c r="J462" s="61">
        <f t="shared" si="7"/>
        <v>15.767300000000001</v>
      </c>
      <c r="K462" s="61">
        <f t="shared" si="16"/>
        <v>16.546400494252872</v>
      </c>
      <c r="L462" s="61">
        <f t="shared" si="18"/>
        <v>60.063433794137929</v>
      </c>
      <c r="M462" s="5"/>
      <c r="N462" s="5" t="s">
        <v>38</v>
      </c>
      <c r="O462" s="61">
        <v>213</v>
      </c>
      <c r="P462" s="61">
        <v>2</v>
      </c>
      <c r="Q462" s="61">
        <v>10</v>
      </c>
      <c r="R462" s="62" t="s">
        <v>146</v>
      </c>
      <c r="S462" s="62" t="s">
        <v>45</v>
      </c>
      <c r="T462" s="61">
        <v>2.8571428569999999</v>
      </c>
      <c r="U462" s="61">
        <v>67.479674796747958</v>
      </c>
      <c r="V462" s="61">
        <v>0</v>
      </c>
      <c r="W462" s="61">
        <v>0</v>
      </c>
      <c r="X462" s="61">
        <v>0</v>
      </c>
      <c r="Y462" s="61">
        <v>1.2</v>
      </c>
      <c r="Z462" s="5"/>
    </row>
    <row r="463" spans="1:26" x14ac:dyDescent="0.2">
      <c r="A463" s="5" t="s">
        <v>38</v>
      </c>
      <c r="B463" s="61">
        <v>214</v>
      </c>
      <c r="C463" s="61">
        <v>2</v>
      </c>
      <c r="D463" s="61">
        <v>2</v>
      </c>
      <c r="E463" s="62" t="s">
        <v>212</v>
      </c>
      <c r="F463" s="62" t="s">
        <v>45</v>
      </c>
      <c r="G463" s="61">
        <v>14.54</v>
      </c>
      <c r="H463" s="61">
        <v>17.13</v>
      </c>
      <c r="I463" s="61">
        <v>17.82</v>
      </c>
      <c r="J463" s="61">
        <f t="shared" si="7"/>
        <v>15.4734</v>
      </c>
      <c r="K463" s="61">
        <f t="shared" si="16"/>
        <v>16.642996068965516</v>
      </c>
      <c r="L463" s="61">
        <f t="shared" si="18"/>
        <v>60.414075730344827</v>
      </c>
      <c r="M463" s="5"/>
      <c r="N463" s="5" t="s">
        <v>38</v>
      </c>
      <c r="O463" s="61">
        <v>214</v>
      </c>
      <c r="P463" s="61">
        <v>2</v>
      </c>
      <c r="Q463" s="61">
        <v>2</v>
      </c>
      <c r="R463" s="62" t="s">
        <v>212</v>
      </c>
      <c r="S463" s="62" t="s">
        <v>45</v>
      </c>
      <c r="T463" s="61">
        <v>0</v>
      </c>
      <c r="U463" s="61">
        <v>58.880550343964984</v>
      </c>
      <c r="V463" s="61">
        <v>0</v>
      </c>
      <c r="W463" s="61">
        <v>0</v>
      </c>
      <c r="X463" s="61">
        <v>0</v>
      </c>
      <c r="Y463" s="61">
        <v>0.1</v>
      </c>
      <c r="Z463" s="5"/>
    </row>
    <row r="464" spans="1:26" x14ac:dyDescent="0.2">
      <c r="A464" s="5" t="s">
        <v>38</v>
      </c>
      <c r="B464" s="61">
        <v>301</v>
      </c>
      <c r="C464" s="61">
        <v>3</v>
      </c>
      <c r="D464" s="61">
        <v>3</v>
      </c>
      <c r="E464" s="62" t="s">
        <v>162</v>
      </c>
      <c r="F464" s="62" t="s">
        <v>45</v>
      </c>
      <c r="G464" s="61">
        <v>14.33</v>
      </c>
      <c r="H464" s="61">
        <v>17.559999999999999</v>
      </c>
      <c r="I464" s="61">
        <v>18.18</v>
      </c>
      <c r="J464" s="61">
        <f t="shared" si="7"/>
        <v>15.2166</v>
      </c>
      <c r="K464" s="61">
        <f t="shared" si="16"/>
        <v>17.112603494252873</v>
      </c>
      <c r="L464" s="61">
        <f t="shared" si="18"/>
        <v>62.118750684137936</v>
      </c>
      <c r="M464" s="5"/>
      <c r="N464" s="5" t="s">
        <v>38</v>
      </c>
      <c r="O464" s="61">
        <v>301</v>
      </c>
      <c r="P464" s="61">
        <v>3</v>
      </c>
      <c r="Q464" s="61">
        <v>3</v>
      </c>
      <c r="R464" s="62" t="s">
        <v>162</v>
      </c>
      <c r="S464" s="62" t="s">
        <v>45</v>
      </c>
      <c r="T464" s="61">
        <v>0</v>
      </c>
      <c r="U464" s="61">
        <v>60.02214839424142</v>
      </c>
      <c r="V464" s="61">
        <v>0</v>
      </c>
      <c r="W464" s="61">
        <v>0</v>
      </c>
      <c r="X464" s="61">
        <v>0.5</v>
      </c>
      <c r="Y464" s="61">
        <v>0.4</v>
      </c>
      <c r="Z464" s="5"/>
    </row>
    <row r="465" spans="1:26" x14ac:dyDescent="0.2">
      <c r="A465" s="5" t="s">
        <v>38</v>
      </c>
      <c r="B465" s="61">
        <v>302</v>
      </c>
      <c r="C465" s="61">
        <v>3</v>
      </c>
      <c r="D465" s="61">
        <v>2</v>
      </c>
      <c r="E465" s="62" t="s">
        <v>212</v>
      </c>
      <c r="F465" s="62" t="s">
        <v>45</v>
      </c>
      <c r="G465" s="61">
        <v>14.29</v>
      </c>
      <c r="H465" s="61">
        <v>18.02</v>
      </c>
      <c r="I465" s="61">
        <v>18.37</v>
      </c>
      <c r="J465" s="61">
        <f t="shared" si="7"/>
        <v>15.151899999999999</v>
      </c>
      <c r="K465" s="61">
        <f t="shared" si="16"/>
        <v>17.574284620689657</v>
      </c>
      <c r="L465" s="61">
        <f t="shared" si="18"/>
        <v>63.794653173103463</v>
      </c>
      <c r="M465" s="5"/>
      <c r="N465" s="5" t="s">
        <v>38</v>
      </c>
      <c r="O465" s="61">
        <v>302</v>
      </c>
      <c r="P465" s="61">
        <v>3</v>
      </c>
      <c r="Q465" s="61">
        <v>2</v>
      </c>
      <c r="R465" s="62" t="s">
        <v>212</v>
      </c>
      <c r="S465" s="62" t="s">
        <v>45</v>
      </c>
      <c r="T465" s="61">
        <v>5.7142857139999998</v>
      </c>
      <c r="U465" s="61">
        <v>53.80952380952381</v>
      </c>
      <c r="V465" s="61">
        <v>0</v>
      </c>
      <c r="W465" s="61">
        <v>0</v>
      </c>
      <c r="X465" s="61">
        <v>0.4</v>
      </c>
      <c r="Y465" s="61">
        <v>0</v>
      </c>
      <c r="Z465" s="5"/>
    </row>
    <row r="466" spans="1:26" x14ac:dyDescent="0.2">
      <c r="A466" s="5" t="s">
        <v>38</v>
      </c>
      <c r="B466" s="61">
        <v>303</v>
      </c>
      <c r="C466" s="61">
        <v>3</v>
      </c>
      <c r="D466" s="61">
        <v>4</v>
      </c>
      <c r="E466" s="62" t="s">
        <v>137</v>
      </c>
      <c r="F466" s="62" t="s">
        <v>45</v>
      </c>
      <c r="G466" s="61">
        <v>14.09</v>
      </c>
      <c r="H466" s="61">
        <v>18.3</v>
      </c>
      <c r="I466" s="61">
        <v>18.7</v>
      </c>
      <c r="J466" s="61">
        <f t="shared" si="7"/>
        <v>14.909000000000001</v>
      </c>
      <c r="K466" s="61">
        <f t="shared" si="16"/>
        <v>17.898451724137932</v>
      </c>
      <c r="L466" s="61">
        <f t="shared" si="18"/>
        <v>64.971379758620685</v>
      </c>
      <c r="M466" s="5"/>
      <c r="N466" s="5" t="s">
        <v>38</v>
      </c>
      <c r="O466" s="61">
        <v>303</v>
      </c>
      <c r="P466" s="61">
        <v>3</v>
      </c>
      <c r="Q466" s="61">
        <v>4</v>
      </c>
      <c r="R466" s="62" t="s">
        <v>137</v>
      </c>
      <c r="S466" s="62" t="s">
        <v>45</v>
      </c>
      <c r="T466" s="61">
        <v>10</v>
      </c>
      <c r="U466" s="61">
        <v>63.095238095238102</v>
      </c>
      <c r="V466" s="61">
        <v>0</v>
      </c>
      <c r="W466" s="61">
        <v>0</v>
      </c>
      <c r="X466" s="61">
        <v>0</v>
      </c>
      <c r="Y466" s="61">
        <v>0.1</v>
      </c>
      <c r="Z466" s="5"/>
    </row>
    <row r="467" spans="1:26" x14ac:dyDescent="0.2">
      <c r="A467" s="5" t="s">
        <v>38</v>
      </c>
      <c r="B467" s="61">
        <v>304</v>
      </c>
      <c r="C467" s="61">
        <v>3</v>
      </c>
      <c r="D467" s="61">
        <v>12</v>
      </c>
      <c r="E467" s="62" t="s">
        <v>214</v>
      </c>
      <c r="F467" s="62" t="s">
        <v>45</v>
      </c>
      <c r="G467" s="61">
        <v>14.16</v>
      </c>
      <c r="H467" s="61">
        <v>17.09</v>
      </c>
      <c r="I467" s="61">
        <v>18.87</v>
      </c>
      <c r="J467" s="61">
        <f t="shared" si="7"/>
        <v>14.956900000000001</v>
      </c>
      <c r="K467" s="61">
        <f t="shared" si="16"/>
        <v>16.705592862068965</v>
      </c>
      <c r="L467" s="61">
        <f t="shared" si="18"/>
        <v>60.641302089310336</v>
      </c>
      <c r="M467" s="5"/>
      <c r="N467" s="5" t="s">
        <v>38</v>
      </c>
      <c r="O467" s="61">
        <v>304</v>
      </c>
      <c r="P467" s="61">
        <v>3</v>
      </c>
      <c r="Q467" s="61">
        <v>12</v>
      </c>
      <c r="R467" s="62" t="s">
        <v>214</v>
      </c>
      <c r="S467" s="62" t="s">
        <v>45</v>
      </c>
      <c r="T467" s="61">
        <v>6.0606060609999997</v>
      </c>
      <c r="U467" s="61">
        <v>59.059233449477347</v>
      </c>
      <c r="V467" s="61">
        <v>0</v>
      </c>
      <c r="W467" s="61">
        <v>0.4</v>
      </c>
      <c r="X467" s="61">
        <v>0.3</v>
      </c>
      <c r="Y467" s="61">
        <v>0</v>
      </c>
      <c r="Z467" s="5"/>
    </row>
    <row r="468" spans="1:26" x14ac:dyDescent="0.2">
      <c r="A468" s="5" t="s">
        <v>38</v>
      </c>
      <c r="B468" s="61">
        <v>305</v>
      </c>
      <c r="C468" s="61">
        <v>3</v>
      </c>
      <c r="D468" s="61">
        <v>13</v>
      </c>
      <c r="E468" s="62" t="s">
        <v>187</v>
      </c>
      <c r="F468" s="62" t="s">
        <v>45</v>
      </c>
      <c r="G468" s="61">
        <v>14.53</v>
      </c>
      <c r="H468" s="61">
        <v>17.3</v>
      </c>
      <c r="I468" s="61">
        <v>19.079999999999998</v>
      </c>
      <c r="J468" s="61">
        <f t="shared" si="7"/>
        <v>15.2996</v>
      </c>
      <c r="K468" s="61">
        <f t="shared" si="16"/>
        <v>16.842723218390805</v>
      </c>
      <c r="L468" s="61">
        <f t="shared" si="18"/>
        <v>61.139085282758629</v>
      </c>
      <c r="M468" s="5"/>
      <c r="N468" s="5" t="s">
        <v>38</v>
      </c>
      <c r="O468" s="61">
        <v>305</v>
      </c>
      <c r="P468" s="61">
        <v>3</v>
      </c>
      <c r="Q468" s="61">
        <v>13</v>
      </c>
      <c r="R468" s="62" t="s">
        <v>187</v>
      </c>
      <c r="S468" s="62" t="s">
        <v>45</v>
      </c>
      <c r="T468" s="61">
        <v>2.7027027029999999</v>
      </c>
      <c r="U468" s="61">
        <v>64.912280701754383</v>
      </c>
      <c r="V468" s="61">
        <v>0</v>
      </c>
      <c r="W468" s="61">
        <v>0</v>
      </c>
      <c r="X468" s="61">
        <v>0.3</v>
      </c>
      <c r="Y468" s="61">
        <v>0</v>
      </c>
      <c r="Z468" s="5"/>
    </row>
    <row r="469" spans="1:26" x14ac:dyDescent="0.2">
      <c r="A469" s="5" t="s">
        <v>38</v>
      </c>
      <c r="B469" s="61">
        <v>306</v>
      </c>
      <c r="C469" s="61">
        <v>3</v>
      </c>
      <c r="D469" s="61">
        <v>5</v>
      </c>
      <c r="E469" s="62" t="s">
        <v>129</v>
      </c>
      <c r="F469" s="62" t="s">
        <v>45</v>
      </c>
      <c r="G469" s="61">
        <v>14.65</v>
      </c>
      <c r="H469" s="61">
        <v>16.670000000000002</v>
      </c>
      <c r="I469" s="61">
        <v>19.18</v>
      </c>
      <c r="J469" s="61">
        <f t="shared" si="7"/>
        <v>15.406600000000001</v>
      </c>
      <c r="K469" s="61">
        <f t="shared" si="16"/>
        <v>16.208873310344828</v>
      </c>
      <c r="L469" s="61">
        <f t="shared" si="18"/>
        <v>58.838210116551721</v>
      </c>
      <c r="M469" s="5"/>
      <c r="N469" s="5" t="s">
        <v>38</v>
      </c>
      <c r="O469" s="61">
        <v>306</v>
      </c>
      <c r="P469" s="61">
        <v>3</v>
      </c>
      <c r="Q469" s="61">
        <v>5</v>
      </c>
      <c r="R469" s="62" t="s">
        <v>129</v>
      </c>
      <c r="S469" s="62" t="s">
        <v>45</v>
      </c>
      <c r="T469" s="61">
        <v>3.0303030299999998</v>
      </c>
      <c r="U469" s="61">
        <v>49.717159019484598</v>
      </c>
      <c r="V469" s="61">
        <v>0</v>
      </c>
      <c r="W469" s="61">
        <v>0</v>
      </c>
      <c r="X469" s="61">
        <v>0</v>
      </c>
      <c r="Y469" s="61">
        <v>0.1</v>
      </c>
      <c r="Z469" s="5"/>
    </row>
    <row r="470" spans="1:26" x14ac:dyDescent="0.2">
      <c r="A470" s="5" t="s">
        <v>38</v>
      </c>
      <c r="B470" s="61">
        <v>307</v>
      </c>
      <c r="C470" s="61">
        <v>3</v>
      </c>
      <c r="D470" s="61">
        <v>8</v>
      </c>
      <c r="E470" s="62" t="s">
        <v>189</v>
      </c>
      <c r="F470" s="62" t="s">
        <v>45</v>
      </c>
      <c r="G470" s="61">
        <v>15</v>
      </c>
      <c r="H470" s="61">
        <v>16.829999999999998</v>
      </c>
      <c r="I470" s="61">
        <v>18.55</v>
      </c>
      <c r="J470" s="61">
        <f t="shared" si="7"/>
        <v>15.8385</v>
      </c>
      <c r="K470" s="61">
        <f t="shared" si="16"/>
        <v>16.280897068965515</v>
      </c>
      <c r="L470" s="61">
        <f t="shared" si="18"/>
        <v>59.099656360344831</v>
      </c>
      <c r="M470" s="5"/>
      <c r="N470" s="5" t="s">
        <v>38</v>
      </c>
      <c r="O470" s="61">
        <v>307</v>
      </c>
      <c r="P470" s="61">
        <v>3</v>
      </c>
      <c r="Q470" s="61">
        <v>8</v>
      </c>
      <c r="R470" s="62" t="s">
        <v>189</v>
      </c>
      <c r="S470" s="62" t="s">
        <v>45</v>
      </c>
      <c r="T470" s="61">
        <v>9.375</v>
      </c>
      <c r="U470" s="61">
        <v>64.207317073170728</v>
      </c>
      <c r="V470" s="61">
        <v>0</v>
      </c>
      <c r="W470" s="61">
        <v>0</v>
      </c>
      <c r="X470" s="61">
        <v>0</v>
      </c>
      <c r="Y470" s="61">
        <v>0</v>
      </c>
      <c r="Z470" s="5"/>
    </row>
    <row r="471" spans="1:26" x14ac:dyDescent="0.2">
      <c r="A471" s="5" t="s">
        <v>38</v>
      </c>
      <c r="B471" s="61">
        <v>308</v>
      </c>
      <c r="C471" s="61">
        <v>3</v>
      </c>
      <c r="D471" s="61">
        <v>1</v>
      </c>
      <c r="E471" s="62" t="s">
        <v>99</v>
      </c>
      <c r="F471" s="63" t="s">
        <v>211</v>
      </c>
      <c r="G471" s="61">
        <v>14</v>
      </c>
      <c r="H471" s="61">
        <v>18.38</v>
      </c>
      <c r="I471" s="61">
        <v>17.88</v>
      </c>
      <c r="J471" s="61">
        <f t="shared" si="7"/>
        <v>14.925599999999999</v>
      </c>
      <c r="K471" s="61">
        <f t="shared" si="16"/>
        <v>17.97318933333333</v>
      </c>
      <c r="L471" s="61">
        <f t="shared" si="18"/>
        <v>65.242677279999995</v>
      </c>
      <c r="M471" s="5"/>
      <c r="N471" s="5" t="s">
        <v>38</v>
      </c>
      <c r="O471" s="61">
        <v>308</v>
      </c>
      <c r="P471" s="61">
        <v>3</v>
      </c>
      <c r="Q471" s="61">
        <v>1</v>
      </c>
      <c r="R471" s="62" t="s">
        <v>99</v>
      </c>
      <c r="S471" s="63" t="s">
        <v>211</v>
      </c>
      <c r="T471" s="61">
        <v>6.896551724</v>
      </c>
      <c r="U471" s="61">
        <v>65</v>
      </c>
      <c r="V471" s="61">
        <v>0</v>
      </c>
      <c r="W471" s="61">
        <v>0</v>
      </c>
      <c r="X471" s="61">
        <v>0.6</v>
      </c>
      <c r="Y471" s="61">
        <v>0</v>
      </c>
      <c r="Z471" s="5"/>
    </row>
    <row r="472" spans="1:26" x14ac:dyDescent="0.2">
      <c r="A472" s="5" t="s">
        <v>38</v>
      </c>
      <c r="B472" s="61">
        <v>309</v>
      </c>
      <c r="C472" s="61">
        <v>3</v>
      </c>
      <c r="D472" s="61">
        <v>7</v>
      </c>
      <c r="E472" s="62" t="s">
        <v>109</v>
      </c>
      <c r="F472" s="62" t="s">
        <v>45</v>
      </c>
      <c r="G472" s="61">
        <v>13.92</v>
      </c>
      <c r="H472" s="61">
        <v>18.239999999999998</v>
      </c>
      <c r="I472" s="61">
        <v>17.93</v>
      </c>
      <c r="J472" s="61">
        <f t="shared" si="7"/>
        <v>14.8391</v>
      </c>
      <c r="K472" s="61">
        <f t="shared" si="16"/>
        <v>17.854423172413792</v>
      </c>
      <c r="L472" s="61">
        <f t="shared" si="18"/>
        <v>64.811556115862061</v>
      </c>
      <c r="M472" s="5"/>
      <c r="N472" s="5" t="s">
        <v>38</v>
      </c>
      <c r="O472" s="61">
        <v>309</v>
      </c>
      <c r="P472" s="61">
        <v>3</v>
      </c>
      <c r="Q472" s="61">
        <v>7</v>
      </c>
      <c r="R472" s="62" t="s">
        <v>109</v>
      </c>
      <c r="S472" s="62" t="s">
        <v>45</v>
      </c>
      <c r="T472" s="61">
        <v>16.129032259999999</v>
      </c>
      <c r="U472" s="61">
        <v>58.301282051282051</v>
      </c>
      <c r="V472" s="61">
        <v>0</v>
      </c>
      <c r="W472" s="61">
        <v>0</v>
      </c>
      <c r="X472" s="61">
        <v>0.3</v>
      </c>
      <c r="Y472" s="61">
        <v>0.6</v>
      </c>
      <c r="Z472" s="5"/>
    </row>
    <row r="473" spans="1:26" x14ac:dyDescent="0.2">
      <c r="A473" s="5" t="s">
        <v>38</v>
      </c>
      <c r="B473" s="61">
        <v>310</v>
      </c>
      <c r="C473" s="61">
        <v>3</v>
      </c>
      <c r="D473" s="61">
        <v>11</v>
      </c>
      <c r="E473" s="62" t="s">
        <v>16</v>
      </c>
      <c r="F473" s="62" t="s">
        <v>45</v>
      </c>
      <c r="G473" s="61">
        <v>14.04</v>
      </c>
      <c r="H473" s="61">
        <v>17.97</v>
      </c>
      <c r="I473" s="61">
        <v>18.04</v>
      </c>
      <c r="J473" s="61">
        <f t="shared" si="7"/>
        <v>14.944799999999999</v>
      </c>
      <c r="K473" s="61">
        <f t="shared" si="16"/>
        <v>17.56829820689655</v>
      </c>
      <c r="L473" s="61">
        <f t="shared" si="18"/>
        <v>63.772922491034478</v>
      </c>
      <c r="M473" s="5"/>
      <c r="N473" s="5" t="s">
        <v>38</v>
      </c>
      <c r="O473" s="61">
        <v>310</v>
      </c>
      <c r="P473" s="61">
        <v>3</v>
      </c>
      <c r="Q473" s="61">
        <v>11</v>
      </c>
      <c r="R473" s="62" t="s">
        <v>16</v>
      </c>
      <c r="S473" s="62" t="s">
        <v>45</v>
      </c>
      <c r="T473" s="61">
        <v>5.263157895</v>
      </c>
      <c r="U473" s="61">
        <v>53.502188868042523</v>
      </c>
      <c r="V473" s="61">
        <v>0</v>
      </c>
      <c r="W473" s="61">
        <v>0</v>
      </c>
      <c r="X473" s="61">
        <v>0</v>
      </c>
      <c r="Y473" s="61">
        <v>0.2</v>
      </c>
      <c r="Z473" s="5"/>
    </row>
    <row r="474" spans="1:26" x14ac:dyDescent="0.2">
      <c r="A474" s="5" t="s">
        <v>38</v>
      </c>
      <c r="B474" s="61">
        <v>311</v>
      </c>
      <c r="C474" s="61">
        <v>3</v>
      </c>
      <c r="D474" s="61">
        <v>10</v>
      </c>
      <c r="E474" s="62" t="s">
        <v>146</v>
      </c>
      <c r="F474" s="62" t="s">
        <v>45</v>
      </c>
      <c r="G474" s="61">
        <v>13.85</v>
      </c>
      <c r="H474" s="61">
        <v>17.579999999999998</v>
      </c>
      <c r="I474" s="61">
        <v>18.149999999999999</v>
      </c>
      <c r="J474" s="61">
        <f t="shared" si="7"/>
        <v>14.740499999999999</v>
      </c>
      <c r="K474" s="61">
        <f t="shared" si="16"/>
        <v>17.22829896551724</v>
      </c>
      <c r="L474" s="61">
        <f t="shared" si="18"/>
        <v>62.538725244827582</v>
      </c>
      <c r="M474" s="5"/>
      <c r="N474" s="5" t="s">
        <v>38</v>
      </c>
      <c r="O474" s="61">
        <v>311</v>
      </c>
      <c r="P474" s="61">
        <v>3</v>
      </c>
      <c r="Q474" s="61">
        <v>10</v>
      </c>
      <c r="R474" s="62" t="s">
        <v>146</v>
      </c>
      <c r="S474" s="62" t="s">
        <v>45</v>
      </c>
      <c r="T474" s="61">
        <v>8.3333333330000006</v>
      </c>
      <c r="U474" s="61">
        <v>54.247104247104247</v>
      </c>
      <c r="V474" s="61">
        <v>0</v>
      </c>
      <c r="W474" s="61">
        <v>0</v>
      </c>
      <c r="X474" s="61">
        <v>0</v>
      </c>
      <c r="Y474" s="61">
        <v>0</v>
      </c>
      <c r="Z474" s="5"/>
    </row>
    <row r="475" spans="1:26" x14ac:dyDescent="0.2">
      <c r="A475" s="5" t="s">
        <v>38</v>
      </c>
      <c r="B475" s="61">
        <v>312</v>
      </c>
      <c r="C475" s="61">
        <v>3</v>
      </c>
      <c r="D475" s="61">
        <v>6</v>
      </c>
      <c r="E475" s="62" t="s">
        <v>213</v>
      </c>
      <c r="F475" s="62" t="s">
        <v>45</v>
      </c>
      <c r="G475" s="61">
        <v>14.08</v>
      </c>
      <c r="H475" s="61">
        <v>17.329999999999998</v>
      </c>
      <c r="I475" s="61">
        <v>18.239999999999998</v>
      </c>
      <c r="J475" s="61">
        <f t="shared" si="7"/>
        <v>14.9588</v>
      </c>
      <c r="K475" s="61">
        <f t="shared" si="16"/>
        <v>16.939816045977011</v>
      </c>
      <c r="L475" s="61">
        <f t="shared" si="18"/>
        <v>61.491532246896554</v>
      </c>
      <c r="M475" s="5"/>
      <c r="N475" s="5" t="s">
        <v>38</v>
      </c>
      <c r="O475" s="61">
        <v>312</v>
      </c>
      <c r="P475" s="61">
        <v>3</v>
      </c>
      <c r="Q475" s="61">
        <v>6</v>
      </c>
      <c r="R475" s="62" t="s">
        <v>213</v>
      </c>
      <c r="S475" s="62" t="s">
        <v>45</v>
      </c>
      <c r="T475" s="61">
        <v>3.125</v>
      </c>
      <c r="U475" s="61">
        <v>70.905923344947738</v>
      </c>
      <c r="V475" s="61">
        <v>0</v>
      </c>
      <c r="W475" s="61">
        <v>0.6</v>
      </c>
      <c r="X475" s="61">
        <v>0</v>
      </c>
      <c r="Y475" s="61">
        <v>0.1</v>
      </c>
      <c r="Z475" s="5"/>
    </row>
    <row r="476" spans="1:26" x14ac:dyDescent="0.2">
      <c r="A476" s="5" t="s">
        <v>38</v>
      </c>
      <c r="B476" s="61">
        <v>313</v>
      </c>
      <c r="C476" s="61">
        <v>3</v>
      </c>
      <c r="D476" s="61">
        <v>14</v>
      </c>
      <c r="E476" s="62" t="s">
        <v>215</v>
      </c>
      <c r="F476" s="62" t="s">
        <v>45</v>
      </c>
      <c r="G476" s="61">
        <v>14.1</v>
      </c>
      <c r="H476" s="61">
        <v>17.79</v>
      </c>
      <c r="I476" s="61">
        <v>18.350000000000001</v>
      </c>
      <c r="J476" s="61">
        <f t="shared" si="7"/>
        <v>14.964499999999999</v>
      </c>
      <c r="K476" s="61">
        <f t="shared" si="16"/>
        <v>17.388293620689652</v>
      </c>
      <c r="L476" s="61">
        <f t="shared" si="18"/>
        <v>63.119505843103433</v>
      </c>
      <c r="M476" s="5"/>
      <c r="N476" s="5" t="s">
        <v>38</v>
      </c>
      <c r="O476" s="61">
        <v>313</v>
      </c>
      <c r="P476" s="61">
        <v>3</v>
      </c>
      <c r="Q476" s="61">
        <v>14</v>
      </c>
      <c r="R476" s="62" t="s">
        <v>215</v>
      </c>
      <c r="S476" s="62" t="s">
        <v>45</v>
      </c>
      <c r="T476" s="61">
        <v>3.225806452</v>
      </c>
      <c r="U476" s="61">
        <v>53.205128205128204</v>
      </c>
      <c r="V476" s="61">
        <v>0</v>
      </c>
      <c r="W476" s="61">
        <v>0</v>
      </c>
      <c r="X476" s="61">
        <v>0</v>
      </c>
      <c r="Y476" s="61">
        <v>0</v>
      </c>
      <c r="Z476" s="5"/>
    </row>
    <row r="477" spans="1:26" x14ac:dyDescent="0.2">
      <c r="A477" s="5" t="s">
        <v>38</v>
      </c>
      <c r="B477" s="61">
        <v>314</v>
      </c>
      <c r="C477" s="61">
        <v>3</v>
      </c>
      <c r="D477" s="61">
        <v>9</v>
      </c>
      <c r="E477" s="62" t="s">
        <v>131</v>
      </c>
      <c r="F477" s="62" t="s">
        <v>45</v>
      </c>
      <c r="G477" s="61">
        <v>14.26</v>
      </c>
      <c r="H477" s="61">
        <v>17.809999999999999</v>
      </c>
      <c r="I477" s="61">
        <v>18.46</v>
      </c>
      <c r="J477" s="61">
        <f t="shared" si="7"/>
        <v>15.110199999999999</v>
      </c>
      <c r="K477" s="61">
        <f t="shared" si="16"/>
        <v>17.378015379310344</v>
      </c>
      <c r="L477" s="61">
        <f t="shared" si="18"/>
        <v>63.082195826896552</v>
      </c>
      <c r="M477" s="5"/>
      <c r="N477" s="5" t="s">
        <v>38</v>
      </c>
      <c r="O477" s="61">
        <v>314</v>
      </c>
      <c r="P477" s="61">
        <v>3</v>
      </c>
      <c r="Q477" s="61">
        <v>9</v>
      </c>
      <c r="R477" s="62" t="s">
        <v>131</v>
      </c>
      <c r="S477" s="62" t="s">
        <v>45</v>
      </c>
      <c r="T477" s="61">
        <v>2.8571428569999999</v>
      </c>
      <c r="U477" s="61">
        <v>54.761904761904759</v>
      </c>
      <c r="V477" s="61">
        <v>0</v>
      </c>
      <c r="W477" s="61">
        <v>0.6</v>
      </c>
      <c r="X477" s="61">
        <v>0</v>
      </c>
      <c r="Y477" s="61">
        <v>0.1</v>
      </c>
      <c r="Z477" s="5"/>
    </row>
    <row r="478" spans="1:26" x14ac:dyDescent="0.2">
      <c r="A478" s="5" t="s">
        <v>38</v>
      </c>
      <c r="B478" s="61">
        <v>401</v>
      </c>
      <c r="C478" s="61">
        <v>4</v>
      </c>
      <c r="D478" s="61">
        <v>2</v>
      </c>
      <c r="E478" s="62" t="s">
        <v>212</v>
      </c>
      <c r="F478" s="62" t="s">
        <v>45</v>
      </c>
      <c r="G478" s="61">
        <v>13.85</v>
      </c>
      <c r="H478" s="61">
        <v>17.32</v>
      </c>
      <c r="I478" s="61">
        <v>17.84</v>
      </c>
      <c r="J478" s="61">
        <f t="shared" si="7"/>
        <v>14.780799999999999</v>
      </c>
      <c r="K478" s="61">
        <f t="shared" si="16"/>
        <v>16.965477517241379</v>
      </c>
      <c r="L478" s="61">
        <f t="shared" si="18"/>
        <v>61.584683387586203</v>
      </c>
      <c r="M478" s="5"/>
      <c r="N478" s="5" t="s">
        <v>38</v>
      </c>
      <c r="O478" s="61">
        <v>401</v>
      </c>
      <c r="P478" s="61">
        <v>4</v>
      </c>
      <c r="Q478" s="61">
        <v>2</v>
      </c>
      <c r="R478" s="62" t="s">
        <v>212</v>
      </c>
      <c r="S478" s="62" t="s">
        <v>45</v>
      </c>
      <c r="T478" s="61">
        <v>0</v>
      </c>
      <c r="U478" s="61">
        <v>65.904365904365903</v>
      </c>
      <c r="V478" s="61">
        <v>0</v>
      </c>
      <c r="W478" s="61">
        <v>0</v>
      </c>
      <c r="X478" s="61">
        <v>0</v>
      </c>
      <c r="Y478" s="61">
        <v>0.3</v>
      </c>
      <c r="Z478" s="5"/>
    </row>
    <row r="479" spans="1:26" x14ac:dyDescent="0.2">
      <c r="A479" s="5" t="s">
        <v>38</v>
      </c>
      <c r="B479" s="61">
        <v>402</v>
      </c>
      <c r="C479" s="61">
        <v>4</v>
      </c>
      <c r="D479" s="61">
        <v>10</v>
      </c>
      <c r="E479" s="62" t="s">
        <v>146</v>
      </c>
      <c r="F479" s="62" t="s">
        <v>45</v>
      </c>
      <c r="G479" s="61">
        <v>13.86</v>
      </c>
      <c r="H479" s="61">
        <v>17.32</v>
      </c>
      <c r="I479" s="61">
        <v>17.79</v>
      </c>
      <c r="J479" s="61">
        <f t="shared" si="7"/>
        <v>14.7973</v>
      </c>
      <c r="K479" s="61">
        <f t="shared" si="16"/>
        <v>16.962192689655172</v>
      </c>
      <c r="L479" s="61">
        <f t="shared" si="18"/>
        <v>61.572759463448271</v>
      </c>
      <c r="M479" s="5"/>
      <c r="N479" s="5" t="s">
        <v>38</v>
      </c>
      <c r="O479" s="61">
        <v>402</v>
      </c>
      <c r="P479" s="61">
        <v>4</v>
      </c>
      <c r="Q479" s="61">
        <v>10</v>
      </c>
      <c r="R479" s="62" t="s">
        <v>146</v>
      </c>
      <c r="S479" s="62" t="s">
        <v>45</v>
      </c>
      <c r="T479" s="61">
        <v>2.6315789469999999</v>
      </c>
      <c r="U479" s="61">
        <v>56.959706959706963</v>
      </c>
      <c r="V479" s="61">
        <v>0</v>
      </c>
      <c r="W479" s="61">
        <v>0</v>
      </c>
      <c r="X479" s="61">
        <v>0</v>
      </c>
      <c r="Y479" s="61">
        <v>0</v>
      </c>
      <c r="Z479" s="5"/>
    </row>
    <row r="480" spans="1:26" x14ac:dyDescent="0.2">
      <c r="A480" s="5" t="s">
        <v>38</v>
      </c>
      <c r="B480" s="61">
        <v>403</v>
      </c>
      <c r="C480" s="61">
        <v>4</v>
      </c>
      <c r="D480" s="61">
        <v>14</v>
      </c>
      <c r="E480" s="62" t="s">
        <v>215</v>
      </c>
      <c r="F480" s="62" t="s">
        <v>45</v>
      </c>
      <c r="G480" s="61">
        <v>13.73</v>
      </c>
      <c r="H480" s="61">
        <v>17.55</v>
      </c>
      <c r="I480" s="61">
        <v>17.760000000000002</v>
      </c>
      <c r="J480" s="61">
        <f t="shared" si="7"/>
        <v>14.671200000000001</v>
      </c>
      <c r="K480" s="61">
        <f t="shared" si="16"/>
        <v>17.212878620689654</v>
      </c>
      <c r="L480" s="61">
        <f t="shared" si="18"/>
        <v>62.48274939310344</v>
      </c>
      <c r="M480" s="5"/>
      <c r="N480" s="5" t="s">
        <v>38</v>
      </c>
      <c r="O480" s="61">
        <v>403</v>
      </c>
      <c r="P480" s="61">
        <v>4</v>
      </c>
      <c r="Q480" s="61">
        <v>14</v>
      </c>
      <c r="R480" s="62" t="s">
        <v>215</v>
      </c>
      <c r="S480" s="62" t="s">
        <v>45</v>
      </c>
      <c r="T480" s="61">
        <v>0</v>
      </c>
      <c r="U480" s="61">
        <v>65.384615384615387</v>
      </c>
      <c r="V480" s="61">
        <v>0</v>
      </c>
      <c r="W480" s="61">
        <v>0</v>
      </c>
      <c r="X480" s="61">
        <v>0</v>
      </c>
      <c r="Y480" s="61">
        <v>0.5</v>
      </c>
      <c r="Z480" s="5"/>
    </row>
    <row r="481" spans="1:26" x14ac:dyDescent="0.2">
      <c r="A481" s="5" t="s">
        <v>38</v>
      </c>
      <c r="B481" s="61">
        <v>404</v>
      </c>
      <c r="C481" s="61">
        <v>4</v>
      </c>
      <c r="D481" s="61">
        <v>9</v>
      </c>
      <c r="E481" s="62" t="s">
        <v>131</v>
      </c>
      <c r="F481" s="62" t="s">
        <v>45</v>
      </c>
      <c r="G481" s="61">
        <v>13.86</v>
      </c>
      <c r="H481" s="61">
        <v>16.73</v>
      </c>
      <c r="I481" s="61">
        <v>17.760000000000002</v>
      </c>
      <c r="J481" s="61">
        <f t="shared" si="7"/>
        <v>14.8012</v>
      </c>
      <c r="K481" s="61">
        <f t="shared" si="16"/>
        <v>16.383631310344828</v>
      </c>
      <c r="L481" s="61">
        <f t="shared" si="18"/>
        <v>59.472581656551725</v>
      </c>
      <c r="M481" s="5"/>
      <c r="N481" s="5" t="s">
        <v>38</v>
      </c>
      <c r="O481" s="61">
        <v>404</v>
      </c>
      <c r="P481" s="61">
        <v>4</v>
      </c>
      <c r="Q481" s="61">
        <v>9</v>
      </c>
      <c r="R481" s="62" t="s">
        <v>131</v>
      </c>
      <c r="S481" s="62" t="s">
        <v>45</v>
      </c>
      <c r="T481" s="61">
        <v>0</v>
      </c>
      <c r="U481" s="61">
        <v>57.810685249709643</v>
      </c>
      <c r="V481" s="61">
        <v>0</v>
      </c>
      <c r="W481" s="61">
        <v>0.3</v>
      </c>
      <c r="X481" s="61">
        <v>0</v>
      </c>
      <c r="Y481" s="61">
        <v>0</v>
      </c>
      <c r="Z481" s="5"/>
    </row>
    <row r="482" spans="1:26" x14ac:dyDescent="0.2">
      <c r="A482" s="5" t="s">
        <v>38</v>
      </c>
      <c r="B482" s="61">
        <v>405</v>
      </c>
      <c r="C482" s="61">
        <v>4</v>
      </c>
      <c r="D482" s="61">
        <v>5</v>
      </c>
      <c r="E482" s="62" t="s">
        <v>129</v>
      </c>
      <c r="F482" s="62" t="s">
        <v>45</v>
      </c>
      <c r="G482" s="61">
        <v>13.68</v>
      </c>
      <c r="H482" s="61">
        <v>17.5</v>
      </c>
      <c r="I482" s="61">
        <v>17.75</v>
      </c>
      <c r="J482" s="61">
        <f t="shared" si="7"/>
        <v>14.6225</v>
      </c>
      <c r="K482" s="61">
        <f t="shared" si="16"/>
        <v>17.173635057471266</v>
      </c>
      <c r="L482" s="61">
        <f t="shared" si="18"/>
        <v>62.340295258620692</v>
      </c>
      <c r="M482" s="5"/>
      <c r="N482" s="5" t="s">
        <v>38</v>
      </c>
      <c r="O482" s="61">
        <v>405</v>
      </c>
      <c r="P482" s="61">
        <v>4</v>
      </c>
      <c r="Q482" s="61">
        <v>5</v>
      </c>
      <c r="R482" s="62" t="s">
        <v>129</v>
      </c>
      <c r="S482" s="62" t="s">
        <v>45</v>
      </c>
      <c r="T482" s="61">
        <v>0</v>
      </c>
      <c r="U482" s="61">
        <v>64.583333333333329</v>
      </c>
      <c r="V482" s="61">
        <v>0</v>
      </c>
      <c r="W482" s="61">
        <v>0.5</v>
      </c>
      <c r="X482" s="61">
        <v>0</v>
      </c>
      <c r="Y482" s="61">
        <v>0</v>
      </c>
      <c r="Z482" s="5"/>
    </row>
    <row r="483" spans="1:26" x14ac:dyDescent="0.2">
      <c r="A483" s="5" t="s">
        <v>38</v>
      </c>
      <c r="B483" s="61">
        <v>406</v>
      </c>
      <c r="C483" s="61">
        <v>4</v>
      </c>
      <c r="D483" s="61">
        <v>6</v>
      </c>
      <c r="E483" s="62" t="s">
        <v>213</v>
      </c>
      <c r="F483" s="62" t="s">
        <v>45</v>
      </c>
      <c r="G483" s="61">
        <v>13.96</v>
      </c>
      <c r="H483" s="61">
        <v>17.21</v>
      </c>
      <c r="I483" s="61">
        <v>17.77</v>
      </c>
      <c r="J483" s="61">
        <f t="shared" si="7"/>
        <v>14.899900000000001</v>
      </c>
      <c r="K483" s="61">
        <f t="shared" si="16"/>
        <v>16.834169206896551</v>
      </c>
      <c r="L483" s="61">
        <f t="shared" si="18"/>
        <v>61.10803422103448</v>
      </c>
      <c r="M483" s="5"/>
      <c r="N483" s="5" t="s">
        <v>38</v>
      </c>
      <c r="O483" s="61">
        <v>406</v>
      </c>
      <c r="P483" s="61">
        <v>4</v>
      </c>
      <c r="Q483" s="61">
        <v>6</v>
      </c>
      <c r="R483" s="62" t="s">
        <v>213</v>
      </c>
      <c r="S483" s="62" t="s">
        <v>45</v>
      </c>
      <c r="T483" s="61">
        <v>0</v>
      </c>
      <c r="U483" s="61">
        <v>64.583333333333329</v>
      </c>
      <c r="V483" s="61">
        <v>0</v>
      </c>
      <c r="W483" s="61">
        <v>0.8</v>
      </c>
      <c r="X483" s="61">
        <v>0</v>
      </c>
      <c r="Y483" s="61">
        <v>1.1000000000000001</v>
      </c>
      <c r="Z483" s="5"/>
    </row>
    <row r="484" spans="1:26" x14ac:dyDescent="0.2">
      <c r="A484" s="5" t="s">
        <v>38</v>
      </c>
      <c r="B484" s="61">
        <v>407</v>
      </c>
      <c r="C484" s="61">
        <v>4</v>
      </c>
      <c r="D484" s="61">
        <v>1</v>
      </c>
      <c r="E484" s="62" t="s">
        <v>99</v>
      </c>
      <c r="F484" s="63" t="s">
        <v>211</v>
      </c>
      <c r="G484" s="61">
        <v>13.8</v>
      </c>
      <c r="H484" s="61">
        <v>18.149999999999999</v>
      </c>
      <c r="I484" s="61">
        <v>17.79</v>
      </c>
      <c r="J484" s="61">
        <f t="shared" si="7"/>
        <v>14.737300000000001</v>
      </c>
      <c r="K484" s="61">
        <f t="shared" si="16"/>
        <v>17.787563275862066</v>
      </c>
      <c r="L484" s="61">
        <f t="shared" si="18"/>
        <v>64.5688546913793</v>
      </c>
      <c r="M484" s="5"/>
      <c r="N484" s="5" t="s">
        <v>38</v>
      </c>
      <c r="O484" s="61">
        <v>407</v>
      </c>
      <c r="P484" s="61">
        <v>4</v>
      </c>
      <c r="Q484" s="61">
        <v>1</v>
      </c>
      <c r="R484" s="62" t="s">
        <v>99</v>
      </c>
      <c r="S484" s="63" t="s">
        <v>211</v>
      </c>
      <c r="T484" s="61">
        <v>0</v>
      </c>
      <c r="U484" s="61">
        <v>68.960863697705804</v>
      </c>
      <c r="V484" s="61">
        <v>0</v>
      </c>
      <c r="W484" s="61">
        <v>0</v>
      </c>
      <c r="X484" s="61">
        <v>0</v>
      </c>
      <c r="Y484" s="61">
        <v>0</v>
      </c>
      <c r="Z484" s="5"/>
    </row>
    <row r="485" spans="1:26" x14ac:dyDescent="0.2">
      <c r="A485" s="5" t="s">
        <v>38</v>
      </c>
      <c r="B485" s="61">
        <v>408</v>
      </c>
      <c r="C485" s="61">
        <v>4</v>
      </c>
      <c r="D485" s="61">
        <v>13</v>
      </c>
      <c r="E485" s="62" t="s">
        <v>187</v>
      </c>
      <c r="F485" s="62" t="s">
        <v>45</v>
      </c>
      <c r="G485" s="61">
        <v>13.81</v>
      </c>
      <c r="H485" s="61">
        <v>16.190000000000001</v>
      </c>
      <c r="I485" s="61">
        <v>17.48</v>
      </c>
      <c r="J485" s="61">
        <f t="shared" si="7"/>
        <v>14.787600000000001</v>
      </c>
      <c r="K485" s="61">
        <f t="shared" si="16"/>
        <v>15.857342022988506</v>
      </c>
      <c r="L485" s="61">
        <f t="shared" si="18"/>
        <v>57.562151543448287</v>
      </c>
      <c r="M485" s="5"/>
      <c r="N485" s="5" t="s">
        <v>38</v>
      </c>
      <c r="O485" s="61">
        <v>408</v>
      </c>
      <c r="P485" s="61">
        <v>4</v>
      </c>
      <c r="Q485" s="61">
        <v>13</v>
      </c>
      <c r="R485" s="62" t="s">
        <v>187</v>
      </c>
      <c r="S485" s="62" t="s">
        <v>45</v>
      </c>
      <c r="T485" s="61">
        <v>2.7777777779999999</v>
      </c>
      <c r="U485" s="61">
        <v>61.25</v>
      </c>
      <c r="V485" s="61">
        <v>0</v>
      </c>
      <c r="W485" s="61">
        <v>0</v>
      </c>
      <c r="X485" s="61">
        <v>0.2</v>
      </c>
      <c r="Y485" s="61">
        <v>0.1</v>
      </c>
      <c r="Z485" s="5"/>
    </row>
    <row r="486" spans="1:26" x14ac:dyDescent="0.2">
      <c r="A486" s="5" t="s">
        <v>38</v>
      </c>
      <c r="B486" s="61">
        <v>409</v>
      </c>
      <c r="C486" s="61">
        <v>4</v>
      </c>
      <c r="D486" s="61">
        <v>3</v>
      </c>
      <c r="E486" s="62" t="s">
        <v>162</v>
      </c>
      <c r="F486" s="62" t="s">
        <v>45</v>
      </c>
      <c r="G486" s="61">
        <v>13.69</v>
      </c>
      <c r="H486" s="61">
        <v>16.05</v>
      </c>
      <c r="I486" s="61">
        <v>17.45</v>
      </c>
      <c r="J486" s="61">
        <f t="shared" si="7"/>
        <v>14.6715</v>
      </c>
      <c r="K486" s="61">
        <f t="shared" si="16"/>
        <v>15.741637068965519</v>
      </c>
      <c r="L486" s="61">
        <f t="shared" si="18"/>
        <v>57.142142560344823</v>
      </c>
      <c r="M486" s="5"/>
      <c r="N486" s="5" t="s">
        <v>38</v>
      </c>
      <c r="O486" s="61">
        <v>409</v>
      </c>
      <c r="P486" s="61">
        <v>4</v>
      </c>
      <c r="Q486" s="61">
        <v>3</v>
      </c>
      <c r="R486" s="62" t="s">
        <v>162</v>
      </c>
      <c r="S486" s="62" t="s">
        <v>45</v>
      </c>
      <c r="T486" s="61">
        <v>2.3255813949999999</v>
      </c>
      <c r="U486" s="61">
        <v>55.776636713735563</v>
      </c>
      <c r="V486" s="61">
        <v>0</v>
      </c>
      <c r="W486" s="61">
        <v>0</v>
      </c>
      <c r="X486" s="61">
        <v>0</v>
      </c>
      <c r="Y486" s="61">
        <v>0.4</v>
      </c>
      <c r="Z486" s="5"/>
    </row>
    <row r="487" spans="1:26" x14ac:dyDescent="0.2">
      <c r="A487" s="5" t="s">
        <v>38</v>
      </c>
      <c r="B487" s="61">
        <v>410</v>
      </c>
      <c r="C487" s="61">
        <v>4</v>
      </c>
      <c r="D487" s="61">
        <v>7</v>
      </c>
      <c r="E487" s="62" t="s">
        <v>109</v>
      </c>
      <c r="F487" s="62" t="s">
        <v>45</v>
      </c>
      <c r="G487" s="61">
        <v>13.94</v>
      </c>
      <c r="H487" s="61">
        <v>16.489999999999998</v>
      </c>
      <c r="I487" s="61">
        <v>17.510000000000002</v>
      </c>
      <c r="J487" s="61">
        <f t="shared" si="7"/>
        <v>14.913699999999999</v>
      </c>
      <c r="K487" s="61">
        <f t="shared" si="16"/>
        <v>16.127276862068964</v>
      </c>
      <c r="L487" s="61">
        <f t="shared" si="18"/>
        <v>58.542015009310347</v>
      </c>
      <c r="M487" s="5"/>
      <c r="N487" s="5" t="s">
        <v>38</v>
      </c>
      <c r="O487" s="61">
        <v>410</v>
      </c>
      <c r="P487" s="61">
        <v>4</v>
      </c>
      <c r="Q487" s="61">
        <v>7</v>
      </c>
      <c r="R487" s="62" t="s">
        <v>109</v>
      </c>
      <c r="S487" s="62" t="s">
        <v>45</v>
      </c>
      <c r="T487" s="61">
        <v>5.8823529409999997</v>
      </c>
      <c r="U487" s="61">
        <v>62.957317073170728</v>
      </c>
      <c r="V487" s="61">
        <v>0</v>
      </c>
      <c r="W487" s="61">
        <v>0</v>
      </c>
      <c r="X487" s="61">
        <v>0.3</v>
      </c>
      <c r="Y487" s="61">
        <v>0.1</v>
      </c>
      <c r="Z487" s="5"/>
    </row>
    <row r="488" spans="1:26" x14ac:dyDescent="0.2">
      <c r="A488" s="5" t="s">
        <v>38</v>
      </c>
      <c r="B488" s="61">
        <v>411</v>
      </c>
      <c r="C488" s="61">
        <v>4</v>
      </c>
      <c r="D488" s="61">
        <v>11</v>
      </c>
      <c r="E488" s="62" t="s">
        <v>16</v>
      </c>
      <c r="F488" s="62" t="s">
        <v>45</v>
      </c>
      <c r="G488" s="61">
        <v>13.94</v>
      </c>
      <c r="H488" s="61">
        <v>15.37</v>
      </c>
      <c r="I488" s="61">
        <v>17.55</v>
      </c>
      <c r="J488" s="61">
        <f t="shared" si="7"/>
        <v>14.9085</v>
      </c>
      <c r="K488" s="61">
        <f t="shared" si="16"/>
        <v>15.032831666666665</v>
      </c>
      <c r="L488" s="61">
        <f t="shared" si="18"/>
        <v>54.569178949999994</v>
      </c>
      <c r="M488" s="5"/>
      <c r="N488" s="5" t="s">
        <v>38</v>
      </c>
      <c r="O488" s="61">
        <v>411</v>
      </c>
      <c r="P488" s="61">
        <v>4</v>
      </c>
      <c r="Q488" s="61">
        <v>11</v>
      </c>
      <c r="R488" s="62" t="s">
        <v>16</v>
      </c>
      <c r="S488" s="62" t="s">
        <v>45</v>
      </c>
      <c r="T488" s="61">
        <v>8.3333333330000006</v>
      </c>
      <c r="U488" s="61">
        <v>66.343669250645988</v>
      </c>
      <c r="V488" s="61">
        <v>0</v>
      </c>
      <c r="W488" s="61">
        <v>0</v>
      </c>
      <c r="X488" s="61">
        <v>0</v>
      </c>
      <c r="Y488" s="61">
        <v>0</v>
      </c>
      <c r="Z488" s="5"/>
    </row>
    <row r="489" spans="1:26" x14ac:dyDescent="0.2">
      <c r="A489" s="5" t="s">
        <v>38</v>
      </c>
      <c r="B489" s="61">
        <v>412</v>
      </c>
      <c r="C489" s="61">
        <v>4</v>
      </c>
      <c r="D489" s="61">
        <v>8</v>
      </c>
      <c r="E489" s="62" t="s">
        <v>189</v>
      </c>
      <c r="F489" s="62" t="s">
        <v>45</v>
      </c>
      <c r="G489" s="61">
        <v>13.82</v>
      </c>
      <c r="H489" s="61">
        <v>16.899999999999999</v>
      </c>
      <c r="I489" s="61">
        <v>17.63</v>
      </c>
      <c r="J489" s="61">
        <f t="shared" si="7"/>
        <v>14.7781</v>
      </c>
      <c r="K489" s="61">
        <f t="shared" si="16"/>
        <v>16.55459896551724</v>
      </c>
      <c r="L489" s="61">
        <f t="shared" si="18"/>
        <v>60.093194244827586</v>
      </c>
      <c r="M489" s="5"/>
      <c r="N489" s="5" t="s">
        <v>38</v>
      </c>
      <c r="O489" s="61">
        <v>412</v>
      </c>
      <c r="P489" s="61">
        <v>4</v>
      </c>
      <c r="Q489" s="61">
        <v>8</v>
      </c>
      <c r="R489" s="62" t="s">
        <v>189</v>
      </c>
      <c r="S489" s="62" t="s">
        <v>45</v>
      </c>
      <c r="T489" s="61">
        <v>0</v>
      </c>
      <c r="U489" s="61">
        <v>71.737804878048777</v>
      </c>
      <c r="V489" s="61">
        <v>0</v>
      </c>
      <c r="W489" s="61">
        <v>0.5</v>
      </c>
      <c r="X489" s="61">
        <v>0</v>
      </c>
      <c r="Y489" s="61">
        <v>0.2</v>
      </c>
      <c r="Z489" s="5"/>
    </row>
    <row r="490" spans="1:26" x14ac:dyDescent="0.2">
      <c r="A490" s="5" t="s">
        <v>38</v>
      </c>
      <c r="B490" s="61">
        <v>413</v>
      </c>
      <c r="C490" s="61">
        <v>4</v>
      </c>
      <c r="D490" s="61">
        <v>4</v>
      </c>
      <c r="E490" s="62" t="s">
        <v>137</v>
      </c>
      <c r="F490" s="62" t="s">
        <v>45</v>
      </c>
      <c r="G490" s="5" t="s">
        <v>18</v>
      </c>
      <c r="H490" s="5" t="s">
        <v>18</v>
      </c>
      <c r="I490" s="5" t="s">
        <v>18</v>
      </c>
      <c r="J490" s="5" t="s">
        <v>18</v>
      </c>
      <c r="K490" s="5" t="s">
        <v>18</v>
      </c>
      <c r="L490" s="5" t="s">
        <v>18</v>
      </c>
      <c r="M490" s="5"/>
      <c r="N490" s="5" t="s">
        <v>38</v>
      </c>
      <c r="O490" s="61">
        <v>413</v>
      </c>
      <c r="P490" s="61">
        <v>4</v>
      </c>
      <c r="Q490" s="61">
        <v>4</v>
      </c>
      <c r="R490" s="62" t="s">
        <v>137</v>
      </c>
      <c r="S490" s="62" t="s">
        <v>45</v>
      </c>
      <c r="T490" s="61">
        <v>3.5714285710000002</v>
      </c>
      <c r="U490" s="61">
        <v>59.390243902439025</v>
      </c>
      <c r="V490" s="61">
        <v>0</v>
      </c>
      <c r="W490" s="61">
        <v>0</v>
      </c>
      <c r="X490" s="61">
        <v>0</v>
      </c>
      <c r="Y490" s="61">
        <v>0.2</v>
      </c>
      <c r="Z490" s="5"/>
    </row>
    <row r="491" spans="1:26" x14ac:dyDescent="0.2">
      <c r="A491" s="5" t="s">
        <v>38</v>
      </c>
      <c r="B491" s="61">
        <v>414</v>
      </c>
      <c r="C491" s="61">
        <v>4</v>
      </c>
      <c r="D491" s="61">
        <v>12</v>
      </c>
      <c r="E491" s="62" t="s">
        <v>214</v>
      </c>
      <c r="F491" s="62" t="s">
        <v>45</v>
      </c>
      <c r="G491" s="5" t="s">
        <v>18</v>
      </c>
      <c r="H491" s="5" t="s">
        <v>18</v>
      </c>
      <c r="I491" s="5" t="s">
        <v>18</v>
      </c>
      <c r="J491" s="5" t="s">
        <v>18</v>
      </c>
      <c r="K491" s="5" t="s">
        <v>18</v>
      </c>
      <c r="L491" s="5" t="s">
        <v>18</v>
      </c>
      <c r="M491" s="5"/>
      <c r="N491" s="5" t="s">
        <v>38</v>
      </c>
      <c r="O491" s="61">
        <v>414</v>
      </c>
      <c r="P491" s="61">
        <v>4</v>
      </c>
      <c r="Q491" s="61">
        <v>12</v>
      </c>
      <c r="R491" s="62" t="s">
        <v>214</v>
      </c>
      <c r="S491" s="62" t="s">
        <v>45</v>
      </c>
      <c r="T491" s="61">
        <v>7.692307692</v>
      </c>
      <c r="U491" s="61">
        <v>57.31707317073171</v>
      </c>
      <c r="V491" s="5" t="s">
        <v>18</v>
      </c>
      <c r="W491" s="5" t="s">
        <v>18</v>
      </c>
      <c r="X491" s="5" t="s">
        <v>18</v>
      </c>
      <c r="Y491" s="5" t="s">
        <v>18</v>
      </c>
      <c r="Z491" s="5"/>
    </row>
    <row r="492" spans="1:26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x14ac:dyDescent="0.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1001"/>
  <sheetViews>
    <sheetView workbookViewId="0">
      <selection activeCell="L7" sqref="L7"/>
    </sheetView>
  </sheetViews>
  <sheetFormatPr baseColWidth="10" defaultColWidth="11.1640625" defaultRowHeight="15" customHeight="1" x14ac:dyDescent="0.2"/>
  <cols>
    <col min="1" max="1" width="13.5" customWidth="1"/>
    <col min="15" max="15" width="21.1640625" bestFit="1" customWidth="1"/>
  </cols>
  <sheetData>
    <row r="1" spans="1:26" x14ac:dyDescent="0.2">
      <c r="A1" s="65" t="s">
        <v>217</v>
      </c>
      <c r="B1" s="65"/>
      <c r="C1" s="65"/>
      <c r="D1" s="65"/>
      <c r="E1" s="65"/>
      <c r="F1" s="65"/>
      <c r="G1" s="65"/>
      <c r="H1" s="65"/>
      <c r="I1" s="65"/>
      <c r="J1" s="65"/>
      <c r="K1" s="66"/>
      <c r="L1" s="67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x14ac:dyDescent="0.2">
      <c r="A2" s="65"/>
      <c r="B2" s="65"/>
      <c r="C2" s="65"/>
      <c r="D2" s="65"/>
      <c r="E2" s="65"/>
      <c r="F2" s="65"/>
      <c r="G2" s="65" t="s">
        <v>218</v>
      </c>
      <c r="H2" s="65"/>
      <c r="I2" s="65"/>
      <c r="J2" s="65"/>
      <c r="K2" s="66"/>
      <c r="L2" s="67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</row>
    <row r="3" spans="1:26" x14ac:dyDescent="0.2">
      <c r="A3" s="65"/>
      <c r="B3" s="65"/>
      <c r="C3" s="65"/>
      <c r="D3" s="65"/>
      <c r="E3" s="65"/>
      <c r="F3" s="65"/>
      <c r="G3" s="65" t="s">
        <v>219</v>
      </c>
      <c r="H3" s="65"/>
      <c r="I3" s="65" t="s">
        <v>220</v>
      </c>
      <c r="J3" s="65" t="s">
        <v>221</v>
      </c>
      <c r="K3" s="66"/>
      <c r="L3" s="67"/>
      <c r="M3" s="65"/>
      <c r="N3" s="65"/>
      <c r="O3" s="65" t="s">
        <v>329</v>
      </c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</row>
    <row r="4" spans="1:26" x14ac:dyDescent="0.2">
      <c r="A4" s="65" t="s">
        <v>222</v>
      </c>
      <c r="B4" s="65" t="s">
        <v>223</v>
      </c>
      <c r="C4" s="65" t="s">
        <v>224</v>
      </c>
      <c r="D4" s="65" t="s">
        <v>195</v>
      </c>
      <c r="E4" s="5" t="s">
        <v>225</v>
      </c>
      <c r="F4" s="5" t="s">
        <v>197</v>
      </c>
      <c r="G4" s="65" t="s">
        <v>226</v>
      </c>
      <c r="H4" s="65" t="s">
        <v>227</v>
      </c>
      <c r="I4" s="65" t="s">
        <v>228</v>
      </c>
      <c r="J4" s="65" t="s">
        <v>229</v>
      </c>
      <c r="K4" s="66" t="s">
        <v>230</v>
      </c>
      <c r="L4" s="67" t="s">
        <v>231</v>
      </c>
      <c r="M4" s="65"/>
      <c r="N4" s="65"/>
      <c r="O4" s="65" t="s">
        <v>330</v>
      </c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</row>
    <row r="5" spans="1:26" x14ac:dyDescent="0.2">
      <c r="A5" s="65" t="s">
        <v>41</v>
      </c>
      <c r="B5" s="65" t="s">
        <v>232</v>
      </c>
      <c r="C5" s="65" t="s">
        <v>233</v>
      </c>
      <c r="D5" s="68">
        <v>101</v>
      </c>
      <c r="E5" s="61">
        <v>1</v>
      </c>
      <c r="F5" s="166">
        <v>1</v>
      </c>
      <c r="G5" s="167">
        <v>74.3</v>
      </c>
      <c r="H5" s="167">
        <v>0</v>
      </c>
      <c r="I5" s="167">
        <v>0</v>
      </c>
      <c r="J5" s="168" t="s">
        <v>18</v>
      </c>
      <c r="K5" s="118">
        <v>12.5</v>
      </c>
      <c r="L5" s="118">
        <v>80.2</v>
      </c>
      <c r="M5" s="65" t="s">
        <v>331</v>
      </c>
      <c r="N5" s="65" t="e">
        <f>M5-L5/M5</f>
        <v>#VALUE!</v>
      </c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</row>
    <row r="6" spans="1:26" x14ac:dyDescent="0.2">
      <c r="A6" s="65" t="s">
        <v>41</v>
      </c>
      <c r="B6" s="65" t="s">
        <v>232</v>
      </c>
      <c r="C6" s="65" t="s">
        <v>233</v>
      </c>
      <c r="D6" s="68">
        <v>219</v>
      </c>
      <c r="E6" s="72">
        <v>2</v>
      </c>
      <c r="F6" s="169">
        <v>1</v>
      </c>
      <c r="G6" s="167">
        <v>70</v>
      </c>
      <c r="H6" s="167">
        <v>0</v>
      </c>
      <c r="I6" s="167">
        <v>0</v>
      </c>
      <c r="J6" s="168" t="s">
        <v>18</v>
      </c>
      <c r="K6" s="118">
        <v>12.2</v>
      </c>
      <c r="L6" s="118">
        <v>56.8</v>
      </c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</row>
    <row r="7" spans="1:26" x14ac:dyDescent="0.2">
      <c r="A7" s="65" t="s">
        <v>41</v>
      </c>
      <c r="B7" s="65" t="s">
        <v>232</v>
      </c>
      <c r="C7" s="65" t="s">
        <v>233</v>
      </c>
      <c r="D7" s="68">
        <v>308</v>
      </c>
      <c r="E7" s="72">
        <v>3</v>
      </c>
      <c r="F7" s="169">
        <v>1</v>
      </c>
      <c r="G7" s="167">
        <v>68.8</v>
      </c>
      <c r="H7" s="167">
        <v>0</v>
      </c>
      <c r="I7" s="167">
        <v>0.6</v>
      </c>
      <c r="J7" s="168" t="s">
        <v>18</v>
      </c>
      <c r="K7" s="118">
        <v>12.6</v>
      </c>
      <c r="L7" s="118">
        <v>68.7</v>
      </c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</row>
    <row r="8" spans="1:26" x14ac:dyDescent="0.2">
      <c r="A8" s="65" t="s">
        <v>41</v>
      </c>
      <c r="B8" s="65" t="s">
        <v>232</v>
      </c>
      <c r="C8" s="65" t="s">
        <v>233</v>
      </c>
      <c r="D8" s="68">
        <v>407</v>
      </c>
      <c r="E8" s="61">
        <v>4</v>
      </c>
      <c r="F8" s="166">
        <v>1</v>
      </c>
      <c r="G8" s="167">
        <v>73.8</v>
      </c>
      <c r="H8" s="167">
        <v>0</v>
      </c>
      <c r="I8" s="167">
        <v>0.8</v>
      </c>
      <c r="J8" s="168" t="s">
        <v>18</v>
      </c>
      <c r="K8" s="118">
        <v>12.7</v>
      </c>
      <c r="L8" s="118">
        <v>72.599999999999994</v>
      </c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 spans="1:26" x14ac:dyDescent="0.2">
      <c r="A9" s="65" t="s">
        <v>41</v>
      </c>
      <c r="B9" s="65" t="s">
        <v>232</v>
      </c>
      <c r="C9" s="65" t="s">
        <v>233</v>
      </c>
      <c r="D9" s="68">
        <v>120</v>
      </c>
      <c r="E9" s="61">
        <v>1</v>
      </c>
      <c r="F9" s="166">
        <v>1</v>
      </c>
      <c r="G9" s="167">
        <v>73.5</v>
      </c>
      <c r="H9" s="167">
        <v>0</v>
      </c>
      <c r="I9" s="167">
        <v>0.1</v>
      </c>
      <c r="J9" s="168" t="s">
        <v>18</v>
      </c>
      <c r="K9" s="118">
        <v>12.2</v>
      </c>
      <c r="L9" s="118">
        <v>43.4</v>
      </c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</row>
    <row r="10" spans="1:26" x14ac:dyDescent="0.2">
      <c r="A10" s="65" t="s">
        <v>41</v>
      </c>
      <c r="B10" s="65" t="s">
        <v>232</v>
      </c>
      <c r="C10" s="65" t="s">
        <v>233</v>
      </c>
      <c r="D10" s="68">
        <v>210</v>
      </c>
      <c r="E10" s="72">
        <v>2</v>
      </c>
      <c r="F10" s="166">
        <v>1</v>
      </c>
      <c r="G10" s="167">
        <v>73.400000000000006</v>
      </c>
      <c r="H10" s="167">
        <v>0</v>
      </c>
      <c r="I10" s="167">
        <v>0</v>
      </c>
      <c r="J10" s="168" t="s">
        <v>18</v>
      </c>
      <c r="K10" s="118">
        <v>12.5</v>
      </c>
      <c r="L10" s="118">
        <v>50.7</v>
      </c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</row>
    <row r="11" spans="1:26" x14ac:dyDescent="0.2">
      <c r="A11" s="65" t="s">
        <v>41</v>
      </c>
      <c r="B11" s="65" t="s">
        <v>232</v>
      </c>
      <c r="C11" s="65" t="s">
        <v>233</v>
      </c>
      <c r="D11" s="68">
        <v>302</v>
      </c>
      <c r="E11" s="72">
        <v>3</v>
      </c>
      <c r="F11" s="166">
        <v>1</v>
      </c>
      <c r="G11" s="167">
        <v>70.599999999999994</v>
      </c>
      <c r="H11" s="167">
        <v>0</v>
      </c>
      <c r="I11" s="167">
        <v>0.3</v>
      </c>
      <c r="J11" s="168" t="s">
        <v>18</v>
      </c>
      <c r="K11" s="118">
        <v>12.8</v>
      </c>
      <c r="L11" s="118">
        <v>51.9</v>
      </c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</row>
    <row r="12" spans="1:26" x14ac:dyDescent="0.2">
      <c r="A12" s="65" t="s">
        <v>41</v>
      </c>
      <c r="B12" s="65" t="s">
        <v>232</v>
      </c>
      <c r="C12" s="65" t="s">
        <v>233</v>
      </c>
      <c r="D12" s="68">
        <v>403</v>
      </c>
      <c r="E12" s="61">
        <v>4</v>
      </c>
      <c r="F12" s="166">
        <v>1</v>
      </c>
      <c r="G12" s="167">
        <v>72.599999999999994</v>
      </c>
      <c r="H12" s="167">
        <v>0</v>
      </c>
      <c r="I12" s="167">
        <v>0.7</v>
      </c>
      <c r="J12" s="168" t="s">
        <v>18</v>
      </c>
      <c r="K12" s="118">
        <v>12.9</v>
      </c>
      <c r="L12" s="118">
        <v>70.3</v>
      </c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</row>
    <row r="13" spans="1:26" x14ac:dyDescent="0.2">
      <c r="A13" s="65" t="s">
        <v>41</v>
      </c>
      <c r="B13" s="65" t="s">
        <v>232</v>
      </c>
      <c r="C13" s="65" t="s">
        <v>233</v>
      </c>
      <c r="D13" s="68">
        <v>102</v>
      </c>
      <c r="E13" s="61">
        <v>1</v>
      </c>
      <c r="F13" s="61">
        <v>2</v>
      </c>
      <c r="G13" s="69">
        <v>68.900000000000006</v>
      </c>
      <c r="H13" s="69">
        <v>0</v>
      </c>
      <c r="I13" s="69">
        <v>0.2</v>
      </c>
      <c r="J13" s="70" t="s">
        <v>18</v>
      </c>
      <c r="K13" s="71">
        <v>12.5</v>
      </c>
      <c r="L13" s="71">
        <v>83.1</v>
      </c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</row>
    <row r="14" spans="1:26" x14ac:dyDescent="0.2">
      <c r="A14" s="65" t="s">
        <v>41</v>
      </c>
      <c r="B14" s="65" t="s">
        <v>232</v>
      </c>
      <c r="C14" s="65" t="s">
        <v>233</v>
      </c>
      <c r="D14" s="68">
        <v>214</v>
      </c>
      <c r="E14" s="72">
        <v>2</v>
      </c>
      <c r="F14" s="72">
        <v>2</v>
      </c>
      <c r="G14" s="69">
        <v>74.599999999999994</v>
      </c>
      <c r="H14" s="69">
        <v>0</v>
      </c>
      <c r="I14" s="69">
        <v>0</v>
      </c>
      <c r="J14" s="70" t="s">
        <v>18</v>
      </c>
      <c r="K14" s="71">
        <v>12.2</v>
      </c>
      <c r="L14" s="71">
        <v>56.6</v>
      </c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</row>
    <row r="15" spans="1:26" x14ac:dyDescent="0.2">
      <c r="A15" s="65" t="s">
        <v>41</v>
      </c>
      <c r="B15" s="65" t="s">
        <v>232</v>
      </c>
      <c r="C15" s="65" t="s">
        <v>233</v>
      </c>
      <c r="D15" s="68">
        <v>316</v>
      </c>
      <c r="E15" s="72">
        <v>3</v>
      </c>
      <c r="F15" s="72">
        <v>2</v>
      </c>
      <c r="G15" s="69">
        <v>69.7</v>
      </c>
      <c r="H15" s="69">
        <v>0</v>
      </c>
      <c r="I15" s="69">
        <v>0.4</v>
      </c>
      <c r="J15" s="70" t="s">
        <v>18</v>
      </c>
      <c r="K15" s="71">
        <v>12.4</v>
      </c>
      <c r="L15" s="71">
        <v>64</v>
      </c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</row>
    <row r="16" spans="1:26" x14ac:dyDescent="0.2">
      <c r="A16" s="65" t="s">
        <v>41</v>
      </c>
      <c r="B16" s="65" t="s">
        <v>232</v>
      </c>
      <c r="C16" s="65" t="s">
        <v>233</v>
      </c>
      <c r="D16" s="68">
        <v>401</v>
      </c>
      <c r="E16" s="61">
        <v>4</v>
      </c>
      <c r="F16" s="61">
        <v>2</v>
      </c>
      <c r="G16" s="69">
        <v>78.5</v>
      </c>
      <c r="H16" s="69">
        <v>0</v>
      </c>
      <c r="I16" s="69">
        <v>1</v>
      </c>
      <c r="J16" s="70" t="s">
        <v>18</v>
      </c>
      <c r="K16" s="71">
        <v>12.9</v>
      </c>
      <c r="L16" s="71">
        <v>64.900000000000006</v>
      </c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</row>
    <row r="17" spans="1:26" x14ac:dyDescent="0.2">
      <c r="A17" s="65" t="s">
        <v>41</v>
      </c>
      <c r="B17" s="65" t="s">
        <v>232</v>
      </c>
      <c r="C17" s="65" t="s">
        <v>233</v>
      </c>
      <c r="D17" s="68">
        <v>103</v>
      </c>
      <c r="E17" s="61">
        <v>1</v>
      </c>
      <c r="F17" s="61">
        <v>3</v>
      </c>
      <c r="G17" s="69">
        <v>66.7</v>
      </c>
      <c r="H17" s="69">
        <v>0</v>
      </c>
      <c r="I17" s="69">
        <v>0.3</v>
      </c>
      <c r="J17" s="70" t="s">
        <v>18</v>
      </c>
      <c r="K17" s="71">
        <v>13.3</v>
      </c>
      <c r="L17" s="71">
        <v>58.5</v>
      </c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</row>
    <row r="18" spans="1:26" x14ac:dyDescent="0.2">
      <c r="A18" s="65" t="s">
        <v>41</v>
      </c>
      <c r="B18" s="65" t="s">
        <v>232</v>
      </c>
      <c r="C18" s="65" t="s">
        <v>233</v>
      </c>
      <c r="D18" s="68">
        <v>215</v>
      </c>
      <c r="E18" s="72">
        <v>2</v>
      </c>
      <c r="F18" s="72">
        <v>3</v>
      </c>
      <c r="G18" s="69">
        <v>70</v>
      </c>
      <c r="H18" s="69">
        <v>0</v>
      </c>
      <c r="I18" s="69">
        <v>0</v>
      </c>
      <c r="J18" s="70" t="s">
        <v>18</v>
      </c>
      <c r="K18" s="71">
        <v>12.3</v>
      </c>
      <c r="L18" s="71">
        <v>51.8</v>
      </c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</row>
    <row r="19" spans="1:26" x14ac:dyDescent="0.2">
      <c r="A19" s="65" t="s">
        <v>41</v>
      </c>
      <c r="B19" s="65" t="s">
        <v>232</v>
      </c>
      <c r="C19" s="65" t="s">
        <v>233</v>
      </c>
      <c r="D19" s="68">
        <v>315</v>
      </c>
      <c r="E19" s="72">
        <v>3</v>
      </c>
      <c r="F19" s="72">
        <v>3</v>
      </c>
      <c r="G19" s="69">
        <v>72.7</v>
      </c>
      <c r="H19" s="69">
        <v>0</v>
      </c>
      <c r="I19" s="69">
        <v>0.1</v>
      </c>
      <c r="J19" s="70" t="s">
        <v>18</v>
      </c>
      <c r="K19" s="71">
        <v>12.4</v>
      </c>
      <c r="L19" s="71">
        <v>68.7</v>
      </c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</row>
    <row r="20" spans="1:26" x14ac:dyDescent="0.2">
      <c r="A20" s="65" t="s">
        <v>41</v>
      </c>
      <c r="B20" s="65" t="s">
        <v>232</v>
      </c>
      <c r="C20" s="65" t="s">
        <v>233</v>
      </c>
      <c r="D20" s="68">
        <v>419</v>
      </c>
      <c r="E20" s="61">
        <v>4</v>
      </c>
      <c r="F20" s="61">
        <v>3</v>
      </c>
      <c r="G20" s="69">
        <v>77.2</v>
      </c>
      <c r="H20" s="69">
        <v>0</v>
      </c>
      <c r="I20" s="69">
        <v>2.2999999999999998</v>
      </c>
      <c r="J20" s="70" t="s">
        <v>18</v>
      </c>
      <c r="K20" s="71">
        <v>12</v>
      </c>
      <c r="L20" s="71">
        <v>71.2</v>
      </c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</row>
    <row r="21" spans="1:26" x14ac:dyDescent="0.2">
      <c r="A21" s="65" t="s">
        <v>41</v>
      </c>
      <c r="B21" s="65" t="s">
        <v>232</v>
      </c>
      <c r="C21" s="65" t="s">
        <v>233</v>
      </c>
      <c r="D21" s="68">
        <v>104</v>
      </c>
      <c r="E21" s="61">
        <v>1</v>
      </c>
      <c r="F21" s="61">
        <v>4</v>
      </c>
      <c r="G21" s="69">
        <v>86.2</v>
      </c>
      <c r="H21" s="69">
        <v>0</v>
      </c>
      <c r="I21" s="69">
        <v>0</v>
      </c>
      <c r="J21" s="70" t="s">
        <v>18</v>
      </c>
      <c r="K21" s="71">
        <v>13.4</v>
      </c>
      <c r="L21" s="71">
        <v>59.7</v>
      </c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</row>
    <row r="22" spans="1:26" x14ac:dyDescent="0.2">
      <c r="A22" s="65" t="s">
        <v>41</v>
      </c>
      <c r="B22" s="65" t="s">
        <v>232</v>
      </c>
      <c r="C22" s="65" t="s">
        <v>233</v>
      </c>
      <c r="D22" s="68">
        <v>217</v>
      </c>
      <c r="E22" s="72">
        <v>2</v>
      </c>
      <c r="F22" s="72">
        <v>4</v>
      </c>
      <c r="G22" s="69">
        <v>70.599999999999994</v>
      </c>
      <c r="H22" s="69">
        <v>0</v>
      </c>
      <c r="I22" s="69">
        <v>0</v>
      </c>
      <c r="J22" s="70" t="s">
        <v>18</v>
      </c>
      <c r="K22" s="71">
        <v>12.1</v>
      </c>
      <c r="L22" s="71">
        <v>61.4</v>
      </c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</row>
    <row r="23" spans="1:26" x14ac:dyDescent="0.2">
      <c r="A23" s="65" t="s">
        <v>41</v>
      </c>
      <c r="B23" s="65" t="s">
        <v>232</v>
      </c>
      <c r="C23" s="65" t="s">
        <v>233</v>
      </c>
      <c r="D23" s="68">
        <v>303</v>
      </c>
      <c r="E23" s="72">
        <v>3</v>
      </c>
      <c r="F23" s="72">
        <v>4</v>
      </c>
      <c r="G23" s="69">
        <v>75</v>
      </c>
      <c r="H23" s="69">
        <v>0</v>
      </c>
      <c r="I23" s="69">
        <v>0</v>
      </c>
      <c r="J23" s="70" t="s">
        <v>18</v>
      </c>
      <c r="K23" s="71">
        <v>12.8</v>
      </c>
      <c r="L23" s="71">
        <v>67.099999999999994</v>
      </c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</row>
    <row r="24" spans="1:26" x14ac:dyDescent="0.2">
      <c r="A24" s="65" t="s">
        <v>41</v>
      </c>
      <c r="B24" s="65" t="s">
        <v>232</v>
      </c>
      <c r="C24" s="65" t="s">
        <v>233</v>
      </c>
      <c r="D24" s="68">
        <v>420</v>
      </c>
      <c r="E24" s="61">
        <v>4</v>
      </c>
      <c r="F24" s="61">
        <v>4</v>
      </c>
      <c r="G24" s="69">
        <v>79.2</v>
      </c>
      <c r="H24" s="69">
        <v>0</v>
      </c>
      <c r="I24" s="69">
        <v>0.4</v>
      </c>
      <c r="J24" s="70" t="s">
        <v>18</v>
      </c>
      <c r="K24" s="71">
        <v>11.8</v>
      </c>
      <c r="L24" s="71">
        <v>69.599999999999994</v>
      </c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</row>
    <row r="25" spans="1:26" x14ac:dyDescent="0.2">
      <c r="A25" s="65" t="s">
        <v>41</v>
      </c>
      <c r="B25" s="65" t="s">
        <v>232</v>
      </c>
      <c r="C25" s="65" t="s">
        <v>233</v>
      </c>
      <c r="D25" s="68">
        <v>105</v>
      </c>
      <c r="E25" s="61">
        <v>1</v>
      </c>
      <c r="F25" s="61">
        <v>5</v>
      </c>
      <c r="G25" s="69">
        <v>65.2</v>
      </c>
      <c r="H25" s="69">
        <v>0</v>
      </c>
      <c r="I25" s="69">
        <v>0</v>
      </c>
      <c r="J25" s="70" t="s">
        <v>18</v>
      </c>
      <c r="K25" s="71">
        <v>12.8</v>
      </c>
      <c r="L25" s="71">
        <v>52.6</v>
      </c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</row>
    <row r="26" spans="1:26" x14ac:dyDescent="0.2">
      <c r="A26" s="65" t="s">
        <v>41</v>
      </c>
      <c r="B26" s="65" t="s">
        <v>232</v>
      </c>
      <c r="C26" s="65" t="s">
        <v>233</v>
      </c>
      <c r="D26" s="68">
        <v>216</v>
      </c>
      <c r="E26" s="72">
        <v>2</v>
      </c>
      <c r="F26" s="72">
        <v>5</v>
      </c>
      <c r="G26" s="69">
        <v>72.3</v>
      </c>
      <c r="H26" s="69">
        <v>0</v>
      </c>
      <c r="I26" s="69">
        <v>0</v>
      </c>
      <c r="J26" s="70" t="s">
        <v>18</v>
      </c>
      <c r="K26" s="71">
        <v>12.2</v>
      </c>
      <c r="L26" s="71">
        <v>51.6</v>
      </c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</row>
    <row r="27" spans="1:26" x14ac:dyDescent="0.2">
      <c r="A27" s="65" t="s">
        <v>41</v>
      </c>
      <c r="B27" s="65" t="s">
        <v>232</v>
      </c>
      <c r="C27" s="65" t="s">
        <v>233</v>
      </c>
      <c r="D27" s="68">
        <v>306</v>
      </c>
      <c r="E27" s="72">
        <v>3</v>
      </c>
      <c r="F27" s="72">
        <v>5</v>
      </c>
      <c r="G27" s="69">
        <v>72.900000000000006</v>
      </c>
      <c r="H27" s="69">
        <v>0</v>
      </c>
      <c r="I27" s="69">
        <v>0.1</v>
      </c>
      <c r="J27" s="70" t="s">
        <v>18</v>
      </c>
      <c r="K27" s="71">
        <v>12.6</v>
      </c>
      <c r="L27" s="71">
        <v>57.7</v>
      </c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</row>
    <row r="28" spans="1:26" x14ac:dyDescent="0.2">
      <c r="A28" s="65" t="s">
        <v>41</v>
      </c>
      <c r="B28" s="65" t="s">
        <v>232</v>
      </c>
      <c r="C28" s="65" t="s">
        <v>233</v>
      </c>
      <c r="D28" s="68">
        <v>405</v>
      </c>
      <c r="E28" s="61">
        <v>4</v>
      </c>
      <c r="F28" s="61">
        <v>5</v>
      </c>
      <c r="G28" s="69">
        <v>73</v>
      </c>
      <c r="H28" s="69">
        <v>0</v>
      </c>
      <c r="I28" s="69">
        <v>0.2</v>
      </c>
      <c r="J28" s="70" t="s">
        <v>18</v>
      </c>
      <c r="K28" s="71">
        <v>12.7</v>
      </c>
      <c r="L28" s="71">
        <v>66.8</v>
      </c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</row>
    <row r="29" spans="1:26" x14ac:dyDescent="0.2">
      <c r="A29" s="65" t="s">
        <v>41</v>
      </c>
      <c r="B29" s="65" t="s">
        <v>232</v>
      </c>
      <c r="C29" s="65" t="s">
        <v>233</v>
      </c>
      <c r="D29" s="68">
        <v>106</v>
      </c>
      <c r="E29" s="61">
        <v>1</v>
      </c>
      <c r="F29" s="61">
        <v>6</v>
      </c>
      <c r="G29" s="69">
        <v>74.599999999999994</v>
      </c>
      <c r="H29" s="69">
        <v>0</v>
      </c>
      <c r="I29" s="69">
        <v>0</v>
      </c>
      <c r="J29" s="70" t="s">
        <v>18</v>
      </c>
      <c r="K29" s="71">
        <v>12.6</v>
      </c>
      <c r="L29" s="71">
        <v>54.8</v>
      </c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</row>
    <row r="30" spans="1:26" x14ac:dyDescent="0.2">
      <c r="A30" s="65" t="s">
        <v>41</v>
      </c>
      <c r="B30" s="65" t="s">
        <v>232</v>
      </c>
      <c r="C30" s="65" t="s">
        <v>233</v>
      </c>
      <c r="D30" s="68">
        <v>203</v>
      </c>
      <c r="E30" s="72">
        <v>2</v>
      </c>
      <c r="F30" s="72">
        <v>6</v>
      </c>
      <c r="G30" s="69">
        <v>69.8</v>
      </c>
      <c r="H30" s="69">
        <v>0</v>
      </c>
      <c r="I30" s="69">
        <v>0</v>
      </c>
      <c r="J30" s="70" t="s">
        <v>18</v>
      </c>
      <c r="K30" s="71">
        <v>12.8</v>
      </c>
      <c r="L30" s="71">
        <v>34.9</v>
      </c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</row>
    <row r="31" spans="1:26" x14ac:dyDescent="0.2">
      <c r="A31" s="65" t="s">
        <v>41</v>
      </c>
      <c r="B31" s="65" t="s">
        <v>232</v>
      </c>
      <c r="C31" s="65" t="s">
        <v>233</v>
      </c>
      <c r="D31" s="68">
        <v>312</v>
      </c>
      <c r="E31" s="72">
        <v>3</v>
      </c>
      <c r="F31" s="72">
        <v>6</v>
      </c>
      <c r="G31" s="69">
        <v>71.599999999999994</v>
      </c>
      <c r="H31" s="69">
        <v>0</v>
      </c>
      <c r="I31" s="69">
        <v>0.1</v>
      </c>
      <c r="J31" s="70" t="s">
        <v>18</v>
      </c>
      <c r="K31" s="71">
        <v>12.7</v>
      </c>
      <c r="L31" s="71">
        <v>67.8</v>
      </c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</row>
    <row r="32" spans="1:26" x14ac:dyDescent="0.2">
      <c r="A32" s="65" t="s">
        <v>41</v>
      </c>
      <c r="B32" s="65" t="s">
        <v>232</v>
      </c>
      <c r="C32" s="65" t="s">
        <v>233</v>
      </c>
      <c r="D32" s="68">
        <v>418</v>
      </c>
      <c r="E32" s="61">
        <v>4</v>
      </c>
      <c r="F32" s="61">
        <v>6</v>
      </c>
      <c r="G32" s="69">
        <v>69.5</v>
      </c>
      <c r="H32" s="69">
        <v>0</v>
      </c>
      <c r="I32" s="69">
        <v>1.1000000000000001</v>
      </c>
      <c r="J32" s="70" t="s">
        <v>18</v>
      </c>
      <c r="K32" s="71">
        <v>11.9</v>
      </c>
      <c r="L32" s="71">
        <v>79.900000000000006</v>
      </c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</row>
    <row r="33" spans="1:26" x14ac:dyDescent="0.2">
      <c r="A33" s="65" t="s">
        <v>41</v>
      </c>
      <c r="B33" s="65" t="s">
        <v>232</v>
      </c>
      <c r="C33" s="65" t="s">
        <v>233</v>
      </c>
      <c r="D33" s="68">
        <v>107</v>
      </c>
      <c r="E33" s="61">
        <v>1</v>
      </c>
      <c r="F33" s="61">
        <v>7</v>
      </c>
      <c r="G33" s="69">
        <v>70.900000000000006</v>
      </c>
      <c r="H33" s="69">
        <v>0</v>
      </c>
      <c r="I33" s="69">
        <v>0</v>
      </c>
      <c r="J33" s="70" t="s">
        <v>18</v>
      </c>
      <c r="K33" s="71">
        <v>12.6</v>
      </c>
      <c r="L33" s="71">
        <v>59.1</v>
      </c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</row>
    <row r="34" spans="1:26" x14ac:dyDescent="0.2">
      <c r="A34" s="65" t="s">
        <v>41</v>
      </c>
      <c r="B34" s="65" t="s">
        <v>232</v>
      </c>
      <c r="C34" s="65" t="s">
        <v>233</v>
      </c>
      <c r="D34" s="68">
        <v>207</v>
      </c>
      <c r="E34" s="72">
        <v>2</v>
      </c>
      <c r="F34" s="72">
        <v>7</v>
      </c>
      <c r="G34" s="69">
        <v>62.3</v>
      </c>
      <c r="H34" s="69">
        <v>0</v>
      </c>
      <c r="I34" s="69">
        <v>0</v>
      </c>
      <c r="J34" s="70" t="s">
        <v>18</v>
      </c>
      <c r="K34" s="71">
        <v>12.5</v>
      </c>
      <c r="L34" s="71">
        <v>40</v>
      </c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</row>
    <row r="35" spans="1:26" x14ac:dyDescent="0.2">
      <c r="A35" s="65" t="s">
        <v>41</v>
      </c>
      <c r="B35" s="65" t="s">
        <v>232</v>
      </c>
      <c r="C35" s="65" t="s">
        <v>233</v>
      </c>
      <c r="D35" s="68">
        <v>309</v>
      </c>
      <c r="E35" s="72">
        <v>3</v>
      </c>
      <c r="F35" s="72">
        <v>7</v>
      </c>
      <c r="G35" s="69">
        <v>70</v>
      </c>
      <c r="H35" s="69">
        <v>0</v>
      </c>
      <c r="I35" s="69">
        <v>0</v>
      </c>
      <c r="J35" s="70" t="s">
        <v>18</v>
      </c>
      <c r="K35" s="71">
        <v>12.6</v>
      </c>
      <c r="L35" s="71">
        <v>58.7</v>
      </c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</row>
    <row r="36" spans="1:26" x14ac:dyDescent="0.2">
      <c r="A36" s="65" t="s">
        <v>41</v>
      </c>
      <c r="B36" s="65" t="s">
        <v>232</v>
      </c>
      <c r="C36" s="65" t="s">
        <v>233</v>
      </c>
      <c r="D36" s="68">
        <v>410</v>
      </c>
      <c r="E36" s="61">
        <v>4</v>
      </c>
      <c r="F36" s="61">
        <v>7</v>
      </c>
      <c r="G36" s="69">
        <v>73.7</v>
      </c>
      <c r="H36" s="69">
        <v>0</v>
      </c>
      <c r="I36" s="69">
        <v>0.1</v>
      </c>
      <c r="J36" s="70" t="s">
        <v>18</v>
      </c>
      <c r="K36" s="71">
        <v>12.5</v>
      </c>
      <c r="L36" s="71">
        <v>72.400000000000006</v>
      </c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</row>
    <row r="37" spans="1:26" x14ac:dyDescent="0.2">
      <c r="A37" s="65" t="s">
        <v>41</v>
      </c>
      <c r="B37" s="65" t="s">
        <v>232</v>
      </c>
      <c r="C37" s="65" t="s">
        <v>233</v>
      </c>
      <c r="D37" s="68">
        <v>108</v>
      </c>
      <c r="E37" s="61">
        <v>1</v>
      </c>
      <c r="F37" s="61">
        <v>8</v>
      </c>
      <c r="G37" s="69">
        <v>69</v>
      </c>
      <c r="H37" s="69">
        <v>0</v>
      </c>
      <c r="I37" s="69">
        <v>0</v>
      </c>
      <c r="J37" s="70" t="s">
        <v>18</v>
      </c>
      <c r="K37" s="71">
        <v>12.6</v>
      </c>
      <c r="L37" s="71">
        <v>55.1</v>
      </c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</row>
    <row r="38" spans="1:26" x14ac:dyDescent="0.2">
      <c r="A38" s="65" t="s">
        <v>41</v>
      </c>
      <c r="B38" s="65" t="s">
        <v>232</v>
      </c>
      <c r="C38" s="65" t="s">
        <v>233</v>
      </c>
      <c r="D38" s="68">
        <v>208</v>
      </c>
      <c r="E38" s="72">
        <v>2</v>
      </c>
      <c r="F38" s="72">
        <v>8</v>
      </c>
      <c r="G38" s="69">
        <v>60</v>
      </c>
      <c r="H38" s="69">
        <v>0</v>
      </c>
      <c r="I38" s="69">
        <v>0</v>
      </c>
      <c r="J38" s="70" t="s">
        <v>18</v>
      </c>
      <c r="K38" s="71">
        <v>12.5</v>
      </c>
      <c r="L38" s="71">
        <v>40.9</v>
      </c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</row>
    <row r="39" spans="1:26" x14ac:dyDescent="0.2">
      <c r="A39" s="65" t="s">
        <v>41</v>
      </c>
      <c r="B39" s="65" t="s">
        <v>232</v>
      </c>
      <c r="C39" s="65" t="s">
        <v>233</v>
      </c>
      <c r="D39" s="68">
        <v>318</v>
      </c>
      <c r="E39" s="72">
        <v>3</v>
      </c>
      <c r="F39" s="72">
        <v>8</v>
      </c>
      <c r="G39" s="69">
        <v>70.5</v>
      </c>
      <c r="H39" s="69">
        <v>0</v>
      </c>
      <c r="I39" s="69">
        <v>0.1</v>
      </c>
      <c r="J39" s="70" t="s">
        <v>18</v>
      </c>
      <c r="K39" s="71">
        <v>12.2</v>
      </c>
      <c r="L39" s="71">
        <v>76.400000000000006</v>
      </c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</row>
    <row r="40" spans="1:26" x14ac:dyDescent="0.2">
      <c r="A40" s="65" t="s">
        <v>41</v>
      </c>
      <c r="B40" s="65" t="s">
        <v>232</v>
      </c>
      <c r="C40" s="65" t="s">
        <v>233</v>
      </c>
      <c r="D40" s="68">
        <v>412</v>
      </c>
      <c r="E40" s="61">
        <v>4</v>
      </c>
      <c r="F40" s="61">
        <v>8</v>
      </c>
      <c r="G40" s="69">
        <v>79.5</v>
      </c>
      <c r="H40" s="69">
        <v>0</v>
      </c>
      <c r="I40" s="69">
        <v>1</v>
      </c>
      <c r="J40" s="70" t="s">
        <v>18</v>
      </c>
      <c r="K40" s="71">
        <v>12.5</v>
      </c>
      <c r="L40" s="71">
        <v>63.4</v>
      </c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</row>
    <row r="41" spans="1:26" x14ac:dyDescent="0.2">
      <c r="A41" s="65" t="s">
        <v>41</v>
      </c>
      <c r="B41" s="65" t="s">
        <v>232</v>
      </c>
      <c r="C41" s="65" t="s">
        <v>233</v>
      </c>
      <c r="D41" s="68">
        <v>109</v>
      </c>
      <c r="E41" s="61">
        <v>1</v>
      </c>
      <c r="F41" s="61">
        <v>9</v>
      </c>
      <c r="G41" s="69">
        <v>84.5</v>
      </c>
      <c r="H41" s="69">
        <v>0</v>
      </c>
      <c r="I41" s="69">
        <v>0.1</v>
      </c>
      <c r="J41" s="70" t="s">
        <v>18</v>
      </c>
      <c r="K41" s="71">
        <v>12.5</v>
      </c>
      <c r="L41" s="71">
        <v>57.1</v>
      </c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</row>
    <row r="42" spans="1:26" x14ac:dyDescent="0.2">
      <c r="A42" s="65" t="s">
        <v>41</v>
      </c>
      <c r="B42" s="65" t="s">
        <v>232</v>
      </c>
      <c r="C42" s="65" t="s">
        <v>233</v>
      </c>
      <c r="D42" s="68">
        <v>220</v>
      </c>
      <c r="E42" s="72">
        <v>2</v>
      </c>
      <c r="F42" s="72">
        <v>9</v>
      </c>
      <c r="G42" s="69">
        <v>72.5</v>
      </c>
      <c r="H42" s="69">
        <v>0</v>
      </c>
      <c r="I42" s="69">
        <v>0.1</v>
      </c>
      <c r="J42" s="70" t="s">
        <v>18</v>
      </c>
      <c r="K42" s="71">
        <v>12.1</v>
      </c>
      <c r="L42" s="71">
        <v>61.4</v>
      </c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</row>
    <row r="43" spans="1:26" x14ac:dyDescent="0.2">
      <c r="A43" s="65" t="s">
        <v>41</v>
      </c>
      <c r="B43" s="65" t="s">
        <v>232</v>
      </c>
      <c r="C43" s="65" t="s">
        <v>233</v>
      </c>
      <c r="D43" s="68">
        <v>314</v>
      </c>
      <c r="E43" s="72">
        <v>3</v>
      </c>
      <c r="F43" s="72">
        <v>9</v>
      </c>
      <c r="G43" s="69">
        <v>74.3</v>
      </c>
      <c r="H43" s="69">
        <v>0</v>
      </c>
      <c r="I43" s="69">
        <v>0</v>
      </c>
      <c r="J43" s="70" t="s">
        <v>18</v>
      </c>
      <c r="K43" s="71">
        <v>12.4</v>
      </c>
      <c r="L43" s="71">
        <v>62.6</v>
      </c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</row>
    <row r="44" spans="1:26" x14ac:dyDescent="0.2">
      <c r="A44" s="65" t="s">
        <v>41</v>
      </c>
      <c r="B44" s="65" t="s">
        <v>232</v>
      </c>
      <c r="C44" s="65" t="s">
        <v>233</v>
      </c>
      <c r="D44" s="68">
        <v>404</v>
      </c>
      <c r="E44" s="61">
        <v>4</v>
      </c>
      <c r="F44" s="61">
        <v>9</v>
      </c>
      <c r="G44" s="69">
        <v>79.5</v>
      </c>
      <c r="H44" s="69">
        <v>0</v>
      </c>
      <c r="I44" s="69">
        <v>0.2</v>
      </c>
      <c r="J44" s="70" t="s">
        <v>18</v>
      </c>
      <c r="K44" s="71">
        <v>12.9</v>
      </c>
      <c r="L44" s="71">
        <v>73.099999999999994</v>
      </c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</row>
    <row r="45" spans="1:26" x14ac:dyDescent="0.2">
      <c r="A45" s="65" t="s">
        <v>41</v>
      </c>
      <c r="B45" s="65" t="s">
        <v>232</v>
      </c>
      <c r="C45" s="65" t="s">
        <v>233</v>
      </c>
      <c r="D45" s="68">
        <v>110</v>
      </c>
      <c r="E45" s="61">
        <v>1</v>
      </c>
      <c r="F45" s="61">
        <v>10</v>
      </c>
      <c r="G45" s="69">
        <v>71.599999999999994</v>
      </c>
      <c r="H45" s="69">
        <v>0</v>
      </c>
      <c r="I45" s="69">
        <v>0.1</v>
      </c>
      <c r="J45" s="70" t="s">
        <v>18</v>
      </c>
      <c r="K45" s="71">
        <v>12.7</v>
      </c>
      <c r="L45" s="71">
        <v>52.8</v>
      </c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</row>
    <row r="46" spans="1:26" x14ac:dyDescent="0.2">
      <c r="A46" s="65" t="s">
        <v>41</v>
      </c>
      <c r="B46" s="65" t="s">
        <v>232</v>
      </c>
      <c r="C46" s="65" t="s">
        <v>233</v>
      </c>
      <c r="D46" s="68">
        <v>213</v>
      </c>
      <c r="E46" s="72">
        <v>2</v>
      </c>
      <c r="F46" s="72">
        <v>10</v>
      </c>
      <c r="G46" s="69">
        <v>72.5</v>
      </c>
      <c r="H46" s="69">
        <v>0</v>
      </c>
      <c r="I46" s="69">
        <v>0.1</v>
      </c>
      <c r="J46" s="70" t="s">
        <v>18</v>
      </c>
      <c r="K46" s="71">
        <v>12.2</v>
      </c>
      <c r="L46" s="71">
        <v>50.2</v>
      </c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</row>
    <row r="47" spans="1:26" x14ac:dyDescent="0.2">
      <c r="A47" s="65" t="s">
        <v>41</v>
      </c>
      <c r="B47" s="65" t="s">
        <v>232</v>
      </c>
      <c r="C47" s="65" t="s">
        <v>233</v>
      </c>
      <c r="D47" s="68">
        <v>320</v>
      </c>
      <c r="E47" s="72">
        <v>3</v>
      </c>
      <c r="F47" s="72">
        <v>10</v>
      </c>
      <c r="G47" s="69">
        <v>79.2</v>
      </c>
      <c r="H47" s="69">
        <v>0</v>
      </c>
      <c r="I47" s="69">
        <v>0.5</v>
      </c>
      <c r="J47" s="70" t="s">
        <v>18</v>
      </c>
      <c r="K47" s="71">
        <v>12</v>
      </c>
      <c r="L47" s="71">
        <v>71.3</v>
      </c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</row>
    <row r="48" spans="1:26" x14ac:dyDescent="0.2">
      <c r="A48" s="65" t="s">
        <v>41</v>
      </c>
      <c r="B48" s="65" t="s">
        <v>232</v>
      </c>
      <c r="C48" s="65" t="s">
        <v>233</v>
      </c>
      <c r="D48" s="68">
        <v>415</v>
      </c>
      <c r="E48" s="61">
        <v>4</v>
      </c>
      <c r="F48" s="61">
        <v>10</v>
      </c>
      <c r="G48" s="69">
        <v>70.5</v>
      </c>
      <c r="H48" s="69">
        <v>0</v>
      </c>
      <c r="I48" s="69">
        <v>0.4</v>
      </c>
      <c r="J48" s="70" t="s">
        <v>18</v>
      </c>
      <c r="K48" s="71">
        <v>12.4</v>
      </c>
      <c r="L48" s="71">
        <v>66.099999999999994</v>
      </c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</row>
    <row r="49" spans="1:26" x14ac:dyDescent="0.2">
      <c r="A49" s="65" t="s">
        <v>41</v>
      </c>
      <c r="B49" s="65" t="s">
        <v>232</v>
      </c>
      <c r="C49" s="65" t="s">
        <v>233</v>
      </c>
      <c r="D49" s="68">
        <v>111</v>
      </c>
      <c r="E49" s="61">
        <v>1</v>
      </c>
      <c r="F49" s="61">
        <v>11</v>
      </c>
      <c r="G49" s="69">
        <v>78.3</v>
      </c>
      <c r="H49" s="69">
        <v>0</v>
      </c>
      <c r="I49" s="69">
        <v>0</v>
      </c>
      <c r="J49" s="70" t="s">
        <v>18</v>
      </c>
      <c r="K49" s="71">
        <v>12.5</v>
      </c>
      <c r="L49" s="71">
        <v>56.8</v>
      </c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</row>
    <row r="50" spans="1:26" x14ac:dyDescent="0.2">
      <c r="A50" s="65" t="s">
        <v>41</v>
      </c>
      <c r="B50" s="65" t="s">
        <v>232</v>
      </c>
      <c r="C50" s="65" t="s">
        <v>233</v>
      </c>
      <c r="D50" s="68">
        <v>201</v>
      </c>
      <c r="E50" s="72">
        <v>2</v>
      </c>
      <c r="F50" s="72">
        <v>11</v>
      </c>
      <c r="G50" s="69">
        <v>82.9</v>
      </c>
      <c r="H50" s="69">
        <v>0</v>
      </c>
      <c r="I50" s="69">
        <v>0</v>
      </c>
      <c r="J50" s="70" t="s">
        <v>18</v>
      </c>
      <c r="K50" s="71">
        <v>13.1</v>
      </c>
      <c r="L50" s="71">
        <v>58.7</v>
      </c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</row>
    <row r="51" spans="1:26" x14ac:dyDescent="0.2">
      <c r="A51" s="65" t="s">
        <v>41</v>
      </c>
      <c r="B51" s="65" t="s">
        <v>232</v>
      </c>
      <c r="C51" s="65" t="s">
        <v>233</v>
      </c>
      <c r="D51" s="68">
        <v>310</v>
      </c>
      <c r="E51" s="72">
        <v>3</v>
      </c>
      <c r="F51" s="72">
        <v>11</v>
      </c>
      <c r="G51" s="69">
        <v>75</v>
      </c>
      <c r="H51" s="69">
        <v>0</v>
      </c>
      <c r="I51" s="69">
        <v>0.1</v>
      </c>
      <c r="J51" s="70" t="s">
        <v>18</v>
      </c>
      <c r="K51" s="71">
        <v>12.6</v>
      </c>
      <c r="L51" s="71">
        <v>64.400000000000006</v>
      </c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</row>
    <row r="52" spans="1:26" x14ac:dyDescent="0.2">
      <c r="A52" s="65" t="s">
        <v>41</v>
      </c>
      <c r="B52" s="65" t="s">
        <v>232</v>
      </c>
      <c r="C52" s="65" t="s">
        <v>233</v>
      </c>
      <c r="D52" s="68">
        <v>411</v>
      </c>
      <c r="E52" s="61">
        <v>4</v>
      </c>
      <c r="F52" s="61">
        <v>11</v>
      </c>
      <c r="G52" s="69">
        <v>70.5</v>
      </c>
      <c r="H52" s="69">
        <v>0</v>
      </c>
      <c r="I52" s="69">
        <v>0.9</v>
      </c>
      <c r="J52" s="70" t="s">
        <v>18</v>
      </c>
      <c r="K52" s="71">
        <v>12.5</v>
      </c>
      <c r="L52" s="71">
        <v>67.900000000000006</v>
      </c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</row>
    <row r="53" spans="1:26" x14ac:dyDescent="0.2">
      <c r="A53" s="65" t="s">
        <v>41</v>
      </c>
      <c r="B53" s="65" t="s">
        <v>232</v>
      </c>
      <c r="C53" s="65" t="s">
        <v>233</v>
      </c>
      <c r="D53" s="68">
        <v>112</v>
      </c>
      <c r="E53" s="61">
        <v>1</v>
      </c>
      <c r="F53" s="61">
        <v>12</v>
      </c>
      <c r="G53" s="69">
        <v>75</v>
      </c>
      <c r="H53" s="69">
        <v>0</v>
      </c>
      <c r="I53" s="69">
        <v>0.2</v>
      </c>
      <c r="J53" s="70" t="s">
        <v>18</v>
      </c>
      <c r="K53" s="71">
        <v>12.6</v>
      </c>
      <c r="L53" s="71">
        <v>55.8</v>
      </c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</row>
    <row r="54" spans="1:26" x14ac:dyDescent="0.2">
      <c r="A54" s="65" t="s">
        <v>41</v>
      </c>
      <c r="B54" s="65" t="s">
        <v>232</v>
      </c>
      <c r="C54" s="65" t="s">
        <v>233</v>
      </c>
      <c r="D54" s="68">
        <v>206</v>
      </c>
      <c r="E54" s="72">
        <v>2</v>
      </c>
      <c r="F54" s="72">
        <v>12</v>
      </c>
      <c r="G54" s="69">
        <v>67.2</v>
      </c>
      <c r="H54" s="69">
        <v>0</v>
      </c>
      <c r="I54" s="69">
        <v>0</v>
      </c>
      <c r="J54" s="70" t="s">
        <v>18</v>
      </c>
      <c r="K54" s="71">
        <v>12.5</v>
      </c>
      <c r="L54" s="71">
        <v>49.2</v>
      </c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</row>
    <row r="55" spans="1:26" x14ac:dyDescent="0.2">
      <c r="A55" s="65" t="s">
        <v>41</v>
      </c>
      <c r="B55" s="65" t="s">
        <v>232</v>
      </c>
      <c r="C55" s="65" t="s">
        <v>233</v>
      </c>
      <c r="D55" s="68">
        <v>304</v>
      </c>
      <c r="E55" s="72">
        <v>3</v>
      </c>
      <c r="F55" s="72">
        <v>12</v>
      </c>
      <c r="G55" s="69">
        <v>74.7</v>
      </c>
      <c r="H55" s="69">
        <v>0</v>
      </c>
      <c r="I55" s="69">
        <v>0.1</v>
      </c>
      <c r="J55" s="70" t="s">
        <v>18</v>
      </c>
      <c r="K55" s="71">
        <v>12.9</v>
      </c>
      <c r="L55" s="71">
        <v>69.900000000000006</v>
      </c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</row>
    <row r="56" spans="1:26" x14ac:dyDescent="0.2">
      <c r="A56" s="65" t="s">
        <v>41</v>
      </c>
      <c r="B56" s="65" t="s">
        <v>232</v>
      </c>
      <c r="C56" s="65" t="s">
        <v>233</v>
      </c>
      <c r="D56" s="68">
        <v>414</v>
      </c>
      <c r="E56" s="61">
        <v>4</v>
      </c>
      <c r="F56" s="61">
        <v>12</v>
      </c>
      <c r="G56" s="69">
        <v>71.8</v>
      </c>
      <c r="H56" s="69">
        <v>0</v>
      </c>
      <c r="I56" s="69">
        <v>0.1</v>
      </c>
      <c r="J56" s="70" t="s">
        <v>18</v>
      </c>
      <c r="K56" s="71">
        <v>12.4</v>
      </c>
      <c r="L56" s="71">
        <v>67.099999999999994</v>
      </c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</row>
    <row r="57" spans="1:26" x14ac:dyDescent="0.2">
      <c r="A57" s="65" t="s">
        <v>41</v>
      </c>
      <c r="B57" s="65" t="s">
        <v>232</v>
      </c>
      <c r="C57" s="65" t="s">
        <v>233</v>
      </c>
      <c r="D57" s="68">
        <v>113</v>
      </c>
      <c r="E57" s="61">
        <v>1</v>
      </c>
      <c r="F57" s="61">
        <v>13</v>
      </c>
      <c r="G57" s="69">
        <v>75</v>
      </c>
      <c r="H57" s="69">
        <v>0</v>
      </c>
      <c r="I57" s="69">
        <v>0.1</v>
      </c>
      <c r="J57" s="70" t="s">
        <v>18</v>
      </c>
      <c r="K57" s="71">
        <v>12.4</v>
      </c>
      <c r="L57" s="71">
        <v>52.1</v>
      </c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</row>
    <row r="58" spans="1:26" x14ac:dyDescent="0.2">
      <c r="A58" s="65" t="s">
        <v>41</v>
      </c>
      <c r="B58" s="65" t="s">
        <v>232</v>
      </c>
      <c r="C58" s="65" t="s">
        <v>233</v>
      </c>
      <c r="D58" s="68">
        <v>212</v>
      </c>
      <c r="E58" s="72">
        <v>2</v>
      </c>
      <c r="F58" s="72">
        <v>13</v>
      </c>
      <c r="G58" s="69">
        <v>76.7</v>
      </c>
      <c r="H58" s="69">
        <v>0</v>
      </c>
      <c r="I58" s="69">
        <v>0</v>
      </c>
      <c r="J58" s="70" t="s">
        <v>18</v>
      </c>
      <c r="K58" s="71">
        <v>12.6</v>
      </c>
      <c r="L58" s="71">
        <v>52</v>
      </c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</row>
    <row r="59" spans="1:26" x14ac:dyDescent="0.2">
      <c r="A59" s="65" t="s">
        <v>41</v>
      </c>
      <c r="B59" s="65" t="s">
        <v>232</v>
      </c>
      <c r="C59" s="65" t="s">
        <v>233</v>
      </c>
      <c r="D59" s="68">
        <v>305</v>
      </c>
      <c r="E59" s="72">
        <v>3</v>
      </c>
      <c r="F59" s="72">
        <v>13</v>
      </c>
      <c r="G59" s="69">
        <v>72.7</v>
      </c>
      <c r="H59" s="69">
        <v>0</v>
      </c>
      <c r="I59" s="69">
        <v>0.1</v>
      </c>
      <c r="J59" s="70" t="s">
        <v>18</v>
      </c>
      <c r="K59" s="71">
        <v>12.7</v>
      </c>
      <c r="L59" s="71">
        <v>51.9</v>
      </c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</row>
    <row r="60" spans="1:26" x14ac:dyDescent="0.2">
      <c r="A60" s="65" t="s">
        <v>41</v>
      </c>
      <c r="B60" s="65" t="s">
        <v>232</v>
      </c>
      <c r="C60" s="65" t="s">
        <v>233</v>
      </c>
      <c r="D60" s="68">
        <v>408</v>
      </c>
      <c r="E60" s="61">
        <v>4</v>
      </c>
      <c r="F60" s="61">
        <v>13</v>
      </c>
      <c r="G60" s="69">
        <v>61.4</v>
      </c>
      <c r="H60" s="69">
        <v>0</v>
      </c>
      <c r="I60" s="69">
        <v>0.6</v>
      </c>
      <c r="J60" s="70" t="s">
        <v>18</v>
      </c>
      <c r="K60" s="71">
        <v>12.6</v>
      </c>
      <c r="L60" s="71">
        <v>67</v>
      </c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</row>
    <row r="61" spans="1:26" x14ac:dyDescent="0.2">
      <c r="A61" s="65" t="s">
        <v>41</v>
      </c>
      <c r="B61" s="65" t="s">
        <v>232</v>
      </c>
      <c r="C61" s="65" t="s">
        <v>233</v>
      </c>
      <c r="D61" s="68">
        <v>114</v>
      </c>
      <c r="E61" s="61">
        <v>1</v>
      </c>
      <c r="F61" s="61">
        <v>14</v>
      </c>
      <c r="G61" s="69">
        <v>80.599999999999994</v>
      </c>
      <c r="H61" s="69">
        <v>0</v>
      </c>
      <c r="I61" s="69">
        <v>0</v>
      </c>
      <c r="J61" s="70" t="s">
        <v>18</v>
      </c>
      <c r="K61" s="71">
        <v>12.4</v>
      </c>
      <c r="L61" s="71">
        <v>51.5</v>
      </c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</row>
    <row r="62" spans="1:26" x14ac:dyDescent="0.2">
      <c r="A62" s="65" t="s">
        <v>41</v>
      </c>
      <c r="B62" s="65" t="s">
        <v>232</v>
      </c>
      <c r="C62" s="65" t="s">
        <v>233</v>
      </c>
      <c r="D62" s="68">
        <v>218</v>
      </c>
      <c r="E62" s="72">
        <v>2</v>
      </c>
      <c r="F62" s="72">
        <v>14</v>
      </c>
      <c r="G62" s="69">
        <v>65.3</v>
      </c>
      <c r="H62" s="69">
        <v>0</v>
      </c>
      <c r="I62" s="69">
        <v>0</v>
      </c>
      <c r="J62" s="70" t="s">
        <v>18</v>
      </c>
      <c r="K62" s="71">
        <v>12.1</v>
      </c>
      <c r="L62" s="71">
        <v>57.3</v>
      </c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</row>
    <row r="63" spans="1:26" x14ac:dyDescent="0.2">
      <c r="A63" s="65" t="s">
        <v>41</v>
      </c>
      <c r="B63" s="65" t="s">
        <v>232</v>
      </c>
      <c r="C63" s="65" t="s">
        <v>233</v>
      </c>
      <c r="D63" s="68">
        <v>313</v>
      </c>
      <c r="E63" s="72">
        <v>3</v>
      </c>
      <c r="F63" s="72">
        <v>14</v>
      </c>
      <c r="G63" s="69">
        <v>70.8</v>
      </c>
      <c r="H63" s="69">
        <v>0</v>
      </c>
      <c r="I63" s="69">
        <v>0</v>
      </c>
      <c r="J63" s="70" t="s">
        <v>18</v>
      </c>
      <c r="K63" s="71">
        <v>12.3</v>
      </c>
      <c r="L63" s="71">
        <v>60.3</v>
      </c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</row>
    <row r="64" spans="1:26" x14ac:dyDescent="0.2">
      <c r="A64" s="65" t="s">
        <v>41</v>
      </c>
      <c r="B64" s="65" t="s">
        <v>232</v>
      </c>
      <c r="C64" s="65" t="s">
        <v>233</v>
      </c>
      <c r="D64" s="68">
        <v>416</v>
      </c>
      <c r="E64" s="61">
        <v>4</v>
      </c>
      <c r="F64" s="61">
        <v>14</v>
      </c>
      <c r="G64" s="69">
        <v>74.400000000000006</v>
      </c>
      <c r="H64" s="69">
        <v>0</v>
      </c>
      <c r="I64" s="69">
        <v>0.3</v>
      </c>
      <c r="J64" s="70" t="s">
        <v>18</v>
      </c>
      <c r="K64" s="71">
        <v>12.3</v>
      </c>
      <c r="L64" s="71">
        <v>66.5</v>
      </c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</row>
    <row r="65" spans="1:26" x14ac:dyDescent="0.2">
      <c r="A65" s="65" t="s">
        <v>41</v>
      </c>
      <c r="B65" s="65" t="s">
        <v>232</v>
      </c>
      <c r="C65" s="65" t="s">
        <v>233</v>
      </c>
      <c r="D65" s="68">
        <v>115</v>
      </c>
      <c r="E65" s="61">
        <v>1</v>
      </c>
      <c r="F65" s="61">
        <v>15</v>
      </c>
      <c r="G65" s="69">
        <v>73.099999999999994</v>
      </c>
      <c r="H65" s="69">
        <v>0</v>
      </c>
      <c r="I65" s="69">
        <v>0</v>
      </c>
      <c r="J65" s="70" t="s">
        <v>18</v>
      </c>
      <c r="K65" s="71">
        <v>11.9</v>
      </c>
      <c r="L65" s="71">
        <v>51.5</v>
      </c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</row>
    <row r="66" spans="1:26" x14ac:dyDescent="0.2">
      <c r="A66" s="65" t="s">
        <v>41</v>
      </c>
      <c r="B66" s="65" t="s">
        <v>232</v>
      </c>
      <c r="C66" s="65" t="s">
        <v>233</v>
      </c>
      <c r="D66" s="68">
        <v>211</v>
      </c>
      <c r="E66" s="72">
        <v>2</v>
      </c>
      <c r="F66" s="72">
        <v>15</v>
      </c>
      <c r="G66" s="69">
        <v>77.099999999999994</v>
      </c>
      <c r="H66" s="69">
        <v>0</v>
      </c>
      <c r="I66" s="69">
        <v>0</v>
      </c>
      <c r="J66" s="70" t="s">
        <v>18</v>
      </c>
      <c r="K66" s="71">
        <v>12.4</v>
      </c>
      <c r="L66" s="71">
        <v>49.8</v>
      </c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</row>
    <row r="67" spans="1:26" x14ac:dyDescent="0.2">
      <c r="A67" s="65" t="s">
        <v>41</v>
      </c>
      <c r="B67" s="65" t="s">
        <v>232</v>
      </c>
      <c r="C67" s="65" t="s">
        <v>233</v>
      </c>
      <c r="D67" s="68">
        <v>307</v>
      </c>
      <c r="E67" s="72">
        <v>3</v>
      </c>
      <c r="F67" s="72">
        <v>15</v>
      </c>
      <c r="G67" s="69">
        <v>70.400000000000006</v>
      </c>
      <c r="H67" s="69">
        <v>0</v>
      </c>
      <c r="I67" s="69">
        <v>1.7</v>
      </c>
      <c r="J67" s="70" t="s">
        <v>18</v>
      </c>
      <c r="K67" s="71">
        <v>12.6</v>
      </c>
      <c r="L67" s="71">
        <v>69.7</v>
      </c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</row>
    <row r="68" spans="1:26" x14ac:dyDescent="0.2">
      <c r="A68" s="65" t="s">
        <v>41</v>
      </c>
      <c r="B68" s="65" t="s">
        <v>232</v>
      </c>
      <c r="C68" s="65" t="s">
        <v>233</v>
      </c>
      <c r="D68" s="68">
        <v>409</v>
      </c>
      <c r="E68" s="61">
        <v>4</v>
      </c>
      <c r="F68" s="61">
        <v>15</v>
      </c>
      <c r="G68" s="69">
        <v>74.7</v>
      </c>
      <c r="H68" s="69">
        <v>0</v>
      </c>
      <c r="I68" s="69">
        <v>0.3</v>
      </c>
      <c r="J68" s="70" t="s">
        <v>18</v>
      </c>
      <c r="K68" s="71">
        <v>12.6</v>
      </c>
      <c r="L68" s="71">
        <v>64.5</v>
      </c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</row>
    <row r="69" spans="1:26" x14ac:dyDescent="0.2">
      <c r="A69" s="65" t="s">
        <v>41</v>
      </c>
      <c r="B69" s="65" t="s">
        <v>232</v>
      </c>
      <c r="C69" s="65" t="s">
        <v>233</v>
      </c>
      <c r="D69" s="68">
        <v>116</v>
      </c>
      <c r="E69" s="61">
        <v>1</v>
      </c>
      <c r="F69" s="61">
        <v>16</v>
      </c>
      <c r="G69" s="69">
        <v>79.400000000000006</v>
      </c>
      <c r="H69" s="69">
        <v>0</v>
      </c>
      <c r="I69" s="69">
        <v>0</v>
      </c>
      <c r="J69" s="70" t="s">
        <v>18</v>
      </c>
      <c r="K69" s="71">
        <v>12.1</v>
      </c>
      <c r="L69" s="71">
        <v>42.5</v>
      </c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</row>
    <row r="70" spans="1:26" x14ac:dyDescent="0.2">
      <c r="A70" s="65" t="s">
        <v>41</v>
      </c>
      <c r="B70" s="65" t="s">
        <v>232</v>
      </c>
      <c r="C70" s="65" t="s">
        <v>233</v>
      </c>
      <c r="D70" s="68">
        <v>205</v>
      </c>
      <c r="E70" s="72">
        <v>2</v>
      </c>
      <c r="F70" s="72">
        <v>16</v>
      </c>
      <c r="G70" s="69">
        <v>71.599999999999994</v>
      </c>
      <c r="H70" s="69">
        <v>0</v>
      </c>
      <c r="I70" s="69">
        <v>0.1</v>
      </c>
      <c r="J70" s="70" t="s">
        <v>18</v>
      </c>
      <c r="K70" s="71">
        <v>12.6</v>
      </c>
      <c r="L70" s="71">
        <v>56.1</v>
      </c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</row>
    <row r="71" spans="1:26" x14ac:dyDescent="0.2">
      <c r="A71" s="65" t="s">
        <v>41</v>
      </c>
      <c r="B71" s="65" t="s">
        <v>232</v>
      </c>
      <c r="C71" s="65" t="s">
        <v>233</v>
      </c>
      <c r="D71" s="68">
        <v>319</v>
      </c>
      <c r="E71" s="72">
        <v>3</v>
      </c>
      <c r="F71" s="72">
        <v>16</v>
      </c>
      <c r="G71" s="69">
        <v>59.3</v>
      </c>
      <c r="H71" s="69">
        <v>0</v>
      </c>
      <c r="I71" s="69">
        <v>0.3</v>
      </c>
      <c r="J71" s="70" t="s">
        <v>18</v>
      </c>
      <c r="K71" s="71">
        <v>12.1</v>
      </c>
      <c r="L71" s="71">
        <v>83.9</v>
      </c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</row>
    <row r="72" spans="1:26" x14ac:dyDescent="0.2">
      <c r="A72" s="65" t="s">
        <v>41</v>
      </c>
      <c r="B72" s="65" t="s">
        <v>232</v>
      </c>
      <c r="C72" s="65" t="s">
        <v>233</v>
      </c>
      <c r="D72" s="68">
        <v>417</v>
      </c>
      <c r="E72" s="61">
        <v>4</v>
      </c>
      <c r="F72" s="61">
        <v>16</v>
      </c>
      <c r="G72" s="69">
        <v>72.400000000000006</v>
      </c>
      <c r="H72" s="69">
        <v>0</v>
      </c>
      <c r="I72" s="69">
        <v>0.5</v>
      </c>
      <c r="J72" s="70" t="s">
        <v>18</v>
      </c>
      <c r="K72" s="71">
        <v>12.1</v>
      </c>
      <c r="L72" s="71">
        <v>69.7</v>
      </c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</row>
    <row r="73" spans="1:26" x14ac:dyDescent="0.2">
      <c r="A73" s="65" t="s">
        <v>41</v>
      </c>
      <c r="B73" s="65" t="s">
        <v>232</v>
      </c>
      <c r="C73" s="65" t="s">
        <v>233</v>
      </c>
      <c r="D73" s="68">
        <v>117</v>
      </c>
      <c r="E73" s="61">
        <v>1</v>
      </c>
      <c r="F73" s="61">
        <v>17</v>
      </c>
      <c r="G73" s="69">
        <v>77.599999999999994</v>
      </c>
      <c r="H73" s="69">
        <v>0</v>
      </c>
      <c r="I73" s="69">
        <v>0</v>
      </c>
      <c r="J73" s="70" t="s">
        <v>18</v>
      </c>
      <c r="K73" s="71">
        <v>12.2</v>
      </c>
      <c r="L73" s="71">
        <v>51.4</v>
      </c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</row>
    <row r="74" spans="1:26" x14ac:dyDescent="0.2">
      <c r="A74" s="65" t="s">
        <v>41</v>
      </c>
      <c r="B74" s="65" t="s">
        <v>232</v>
      </c>
      <c r="C74" s="65" t="s">
        <v>233</v>
      </c>
      <c r="D74" s="68">
        <v>209</v>
      </c>
      <c r="E74" s="72">
        <v>2</v>
      </c>
      <c r="F74" s="72">
        <v>17</v>
      </c>
      <c r="G74" s="69">
        <v>70.3</v>
      </c>
      <c r="H74" s="69">
        <v>0</v>
      </c>
      <c r="I74" s="69">
        <v>0.2</v>
      </c>
      <c r="J74" s="70" t="s">
        <v>18</v>
      </c>
      <c r="K74" s="71">
        <v>12.4</v>
      </c>
      <c r="L74" s="71">
        <v>56.2</v>
      </c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</row>
    <row r="75" spans="1:26" x14ac:dyDescent="0.2">
      <c r="A75" s="65" t="s">
        <v>41</v>
      </c>
      <c r="B75" s="65" t="s">
        <v>232</v>
      </c>
      <c r="C75" s="65" t="s">
        <v>233</v>
      </c>
      <c r="D75" s="68">
        <v>317</v>
      </c>
      <c r="E75" s="72">
        <v>3</v>
      </c>
      <c r="F75" s="72">
        <v>17</v>
      </c>
      <c r="G75" s="69">
        <v>73.599999999999994</v>
      </c>
      <c r="H75" s="69">
        <v>0</v>
      </c>
      <c r="I75" s="69">
        <v>0</v>
      </c>
      <c r="J75" s="70" t="s">
        <v>18</v>
      </c>
      <c r="K75" s="71">
        <v>12.1</v>
      </c>
      <c r="L75" s="71">
        <v>65.900000000000006</v>
      </c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</row>
    <row r="76" spans="1:26" x14ac:dyDescent="0.2">
      <c r="A76" s="65" t="s">
        <v>41</v>
      </c>
      <c r="B76" s="65" t="s">
        <v>232</v>
      </c>
      <c r="C76" s="65" t="s">
        <v>233</v>
      </c>
      <c r="D76" s="68">
        <v>402</v>
      </c>
      <c r="E76" s="61">
        <v>4</v>
      </c>
      <c r="F76" s="61">
        <v>17</v>
      </c>
      <c r="G76" s="69">
        <v>70.7</v>
      </c>
      <c r="H76" s="69">
        <v>0</v>
      </c>
      <c r="I76" s="69">
        <v>0.3</v>
      </c>
      <c r="J76" s="70" t="s">
        <v>18</v>
      </c>
      <c r="K76" s="71">
        <v>12.8</v>
      </c>
      <c r="L76" s="71">
        <v>67.599999999999994</v>
      </c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</row>
    <row r="77" spans="1:26" x14ac:dyDescent="0.2">
      <c r="A77" s="65" t="s">
        <v>41</v>
      </c>
      <c r="B77" s="65" t="s">
        <v>232</v>
      </c>
      <c r="C77" s="65" t="s">
        <v>233</v>
      </c>
      <c r="D77" s="68">
        <v>118</v>
      </c>
      <c r="E77" s="61">
        <v>1</v>
      </c>
      <c r="F77" s="61">
        <v>18</v>
      </c>
      <c r="G77" s="69">
        <v>74.2</v>
      </c>
      <c r="H77" s="69">
        <v>0</v>
      </c>
      <c r="I77" s="69">
        <v>0</v>
      </c>
      <c r="J77" s="70" t="s">
        <v>18</v>
      </c>
      <c r="K77" s="71">
        <v>12.1</v>
      </c>
      <c r="L77" s="71">
        <v>44.1</v>
      </c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</row>
    <row r="78" spans="1:26" x14ac:dyDescent="0.2">
      <c r="A78" s="65" t="s">
        <v>41</v>
      </c>
      <c r="B78" s="65" t="s">
        <v>232</v>
      </c>
      <c r="C78" s="65" t="s">
        <v>233</v>
      </c>
      <c r="D78" s="68">
        <v>204</v>
      </c>
      <c r="E78" s="72">
        <v>2</v>
      </c>
      <c r="F78" s="72">
        <v>18</v>
      </c>
      <c r="G78" s="69">
        <v>73.8</v>
      </c>
      <c r="H78" s="69">
        <v>0</v>
      </c>
      <c r="I78" s="69">
        <v>0</v>
      </c>
      <c r="J78" s="70" t="s">
        <v>18</v>
      </c>
      <c r="K78" s="71">
        <v>12.8</v>
      </c>
      <c r="L78" s="71">
        <v>39.1</v>
      </c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</row>
    <row r="79" spans="1:26" x14ac:dyDescent="0.2">
      <c r="A79" s="65" t="s">
        <v>41</v>
      </c>
      <c r="B79" s="65" t="s">
        <v>232</v>
      </c>
      <c r="C79" s="65" t="s">
        <v>233</v>
      </c>
      <c r="D79" s="68">
        <v>301</v>
      </c>
      <c r="E79" s="72">
        <v>3</v>
      </c>
      <c r="F79" s="72">
        <v>18</v>
      </c>
      <c r="G79" s="69">
        <v>65.099999999999994</v>
      </c>
      <c r="H79" s="69">
        <v>0</v>
      </c>
      <c r="I79" s="69">
        <v>0</v>
      </c>
      <c r="J79" s="70" t="s">
        <v>18</v>
      </c>
      <c r="K79" s="71">
        <v>12.7</v>
      </c>
      <c r="L79" s="71">
        <v>42.8</v>
      </c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</row>
    <row r="80" spans="1:26" x14ac:dyDescent="0.2">
      <c r="A80" s="65" t="s">
        <v>41</v>
      </c>
      <c r="B80" s="65" t="s">
        <v>232</v>
      </c>
      <c r="C80" s="65" t="s">
        <v>233</v>
      </c>
      <c r="D80" s="68">
        <v>406</v>
      </c>
      <c r="E80" s="61">
        <v>4</v>
      </c>
      <c r="F80" s="61">
        <v>18</v>
      </c>
      <c r="G80" s="69">
        <v>78.5</v>
      </c>
      <c r="H80" s="69">
        <v>0</v>
      </c>
      <c r="I80" s="69">
        <v>0.3</v>
      </c>
      <c r="J80" s="70" t="s">
        <v>18</v>
      </c>
      <c r="K80" s="71">
        <v>12.5</v>
      </c>
      <c r="L80" s="71">
        <v>68.8</v>
      </c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</row>
    <row r="81" spans="1:26" x14ac:dyDescent="0.2">
      <c r="A81" s="65" t="s">
        <v>41</v>
      </c>
      <c r="B81" s="65" t="s">
        <v>232</v>
      </c>
      <c r="C81" s="65" t="s">
        <v>233</v>
      </c>
      <c r="D81" s="68">
        <v>119</v>
      </c>
      <c r="E81" s="61">
        <v>1</v>
      </c>
      <c r="F81" s="61">
        <v>19</v>
      </c>
      <c r="G81" s="69">
        <v>73.8</v>
      </c>
      <c r="H81" s="69">
        <v>0</v>
      </c>
      <c r="I81" s="69">
        <v>0</v>
      </c>
      <c r="J81" s="70" t="s">
        <v>18</v>
      </c>
      <c r="K81" s="71">
        <v>12.1</v>
      </c>
      <c r="L81" s="71">
        <v>45.4</v>
      </c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</row>
    <row r="82" spans="1:26" x14ac:dyDescent="0.2">
      <c r="A82" s="65" t="s">
        <v>41</v>
      </c>
      <c r="B82" s="65" t="s">
        <v>232</v>
      </c>
      <c r="C82" s="65" t="s">
        <v>233</v>
      </c>
      <c r="D82" s="68">
        <v>202</v>
      </c>
      <c r="E82" s="72">
        <v>2</v>
      </c>
      <c r="F82" s="72">
        <v>19</v>
      </c>
      <c r="G82" s="69">
        <v>80.599999999999994</v>
      </c>
      <c r="H82" s="69">
        <v>0</v>
      </c>
      <c r="I82" s="69">
        <v>0.3</v>
      </c>
      <c r="J82" s="70" t="s">
        <v>18</v>
      </c>
      <c r="K82" s="71">
        <v>13</v>
      </c>
      <c r="L82" s="71">
        <v>45.9</v>
      </c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</row>
    <row r="83" spans="1:26" x14ac:dyDescent="0.2">
      <c r="A83" s="65" t="s">
        <v>41</v>
      </c>
      <c r="B83" s="65" t="s">
        <v>232</v>
      </c>
      <c r="C83" s="65" t="s">
        <v>233</v>
      </c>
      <c r="D83" s="68">
        <v>311</v>
      </c>
      <c r="E83" s="72">
        <v>3</v>
      </c>
      <c r="F83" s="72">
        <v>19</v>
      </c>
      <c r="G83" s="69">
        <v>72</v>
      </c>
      <c r="H83" s="69">
        <v>0</v>
      </c>
      <c r="I83" s="69">
        <v>0.3</v>
      </c>
      <c r="J83" s="70" t="s">
        <v>18</v>
      </c>
      <c r="K83" s="71">
        <v>12.5</v>
      </c>
      <c r="L83" s="71">
        <v>68.099999999999994</v>
      </c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</row>
    <row r="84" spans="1:26" x14ac:dyDescent="0.2">
      <c r="A84" s="65" t="s">
        <v>41</v>
      </c>
      <c r="B84" s="65" t="s">
        <v>232</v>
      </c>
      <c r="C84" s="65" t="s">
        <v>233</v>
      </c>
      <c r="D84" s="68">
        <v>413</v>
      </c>
      <c r="E84" s="61">
        <v>4</v>
      </c>
      <c r="F84" s="61">
        <v>19</v>
      </c>
      <c r="G84" s="69">
        <v>73.3</v>
      </c>
      <c r="H84" s="69">
        <v>0</v>
      </c>
      <c r="I84" s="69">
        <v>0.5</v>
      </c>
      <c r="J84" s="70" t="s">
        <v>18</v>
      </c>
      <c r="K84" s="71">
        <v>12.1</v>
      </c>
      <c r="L84" s="71">
        <v>65.900000000000006</v>
      </c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</row>
    <row r="85" spans="1:26" x14ac:dyDescent="0.2">
      <c r="A85" s="66" t="s">
        <v>37</v>
      </c>
      <c r="B85" s="66" t="s">
        <v>37</v>
      </c>
      <c r="C85" s="65" t="s">
        <v>233</v>
      </c>
      <c r="D85" s="73">
        <v>101</v>
      </c>
      <c r="E85" s="61">
        <v>1</v>
      </c>
      <c r="F85" s="61">
        <v>1</v>
      </c>
      <c r="G85" s="66" t="s">
        <v>18</v>
      </c>
      <c r="H85" s="66" t="s">
        <v>18</v>
      </c>
      <c r="I85" s="66" t="s">
        <v>18</v>
      </c>
      <c r="J85" s="67" t="s">
        <v>18</v>
      </c>
      <c r="K85" s="71">
        <v>11.9</v>
      </c>
      <c r="L85" s="71">
        <v>65.8</v>
      </c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</row>
    <row r="86" spans="1:26" x14ac:dyDescent="0.2">
      <c r="A86" s="66" t="s">
        <v>37</v>
      </c>
      <c r="B86" s="66" t="s">
        <v>37</v>
      </c>
      <c r="C86" s="65" t="s">
        <v>233</v>
      </c>
      <c r="D86" s="73">
        <v>219</v>
      </c>
      <c r="E86" s="72">
        <v>2</v>
      </c>
      <c r="F86" s="72">
        <v>1</v>
      </c>
      <c r="G86" s="66" t="s">
        <v>18</v>
      </c>
      <c r="H86" s="66" t="s">
        <v>18</v>
      </c>
      <c r="I86" s="66" t="s">
        <v>18</v>
      </c>
      <c r="J86" s="67" t="s">
        <v>18</v>
      </c>
      <c r="K86" s="71">
        <v>11.1</v>
      </c>
      <c r="L86" s="71">
        <v>74.5</v>
      </c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</row>
    <row r="87" spans="1:26" x14ac:dyDescent="0.2">
      <c r="A87" s="66" t="s">
        <v>37</v>
      </c>
      <c r="B87" s="66" t="s">
        <v>37</v>
      </c>
      <c r="C87" s="65" t="s">
        <v>233</v>
      </c>
      <c r="D87" s="73">
        <v>308</v>
      </c>
      <c r="E87" s="72">
        <v>3</v>
      </c>
      <c r="F87" s="72">
        <v>1</v>
      </c>
      <c r="G87" s="66" t="s">
        <v>18</v>
      </c>
      <c r="H87" s="66" t="s">
        <v>18</v>
      </c>
      <c r="I87" s="66" t="s">
        <v>18</v>
      </c>
      <c r="J87" s="67" t="s">
        <v>18</v>
      </c>
      <c r="K87" s="71">
        <v>11.2</v>
      </c>
      <c r="L87" s="71">
        <v>76.7</v>
      </c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</row>
    <row r="88" spans="1:26" x14ac:dyDescent="0.2">
      <c r="A88" s="66" t="s">
        <v>37</v>
      </c>
      <c r="B88" s="66" t="s">
        <v>37</v>
      </c>
      <c r="C88" s="65" t="s">
        <v>233</v>
      </c>
      <c r="D88" s="73">
        <v>407</v>
      </c>
      <c r="E88" s="61">
        <v>4</v>
      </c>
      <c r="F88" s="61">
        <v>1</v>
      </c>
      <c r="G88" s="66" t="s">
        <v>18</v>
      </c>
      <c r="H88" s="66" t="s">
        <v>18</v>
      </c>
      <c r="I88" s="66" t="s">
        <v>18</v>
      </c>
      <c r="J88" s="67" t="s">
        <v>18</v>
      </c>
      <c r="K88" s="71">
        <v>11.6</v>
      </c>
      <c r="L88" s="71">
        <v>77</v>
      </c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</row>
    <row r="89" spans="1:26" x14ac:dyDescent="0.2">
      <c r="A89" s="66" t="s">
        <v>37</v>
      </c>
      <c r="B89" s="66" t="s">
        <v>37</v>
      </c>
      <c r="C89" s="65" t="s">
        <v>233</v>
      </c>
      <c r="D89" s="73">
        <v>120</v>
      </c>
      <c r="E89" s="61">
        <v>1</v>
      </c>
      <c r="F89" s="61">
        <v>1</v>
      </c>
      <c r="G89" s="66" t="s">
        <v>18</v>
      </c>
      <c r="H89" s="66" t="s">
        <v>18</v>
      </c>
      <c r="I89" s="66" t="s">
        <v>18</v>
      </c>
      <c r="J89" s="67" t="s">
        <v>18</v>
      </c>
      <c r="K89" s="71">
        <v>11.1</v>
      </c>
      <c r="L89" s="71">
        <v>77.7</v>
      </c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</row>
    <row r="90" spans="1:26" x14ac:dyDescent="0.2">
      <c r="A90" s="66" t="s">
        <v>37</v>
      </c>
      <c r="B90" s="66" t="s">
        <v>37</v>
      </c>
      <c r="C90" s="65" t="s">
        <v>233</v>
      </c>
      <c r="D90" s="73">
        <v>210</v>
      </c>
      <c r="E90" s="72">
        <v>2</v>
      </c>
      <c r="F90" s="61">
        <v>1</v>
      </c>
      <c r="G90" s="66" t="s">
        <v>18</v>
      </c>
      <c r="H90" s="66" t="s">
        <v>18</v>
      </c>
      <c r="I90" s="66" t="s">
        <v>18</v>
      </c>
      <c r="J90" s="67" t="s">
        <v>18</v>
      </c>
      <c r="K90" s="71">
        <v>11.5</v>
      </c>
      <c r="L90" s="71">
        <v>79.3</v>
      </c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</row>
    <row r="91" spans="1:26" x14ac:dyDescent="0.2">
      <c r="A91" s="66" t="s">
        <v>37</v>
      </c>
      <c r="B91" s="66" t="s">
        <v>37</v>
      </c>
      <c r="C91" s="65" t="s">
        <v>233</v>
      </c>
      <c r="D91" s="73">
        <v>302</v>
      </c>
      <c r="E91" s="72">
        <v>3</v>
      </c>
      <c r="F91" s="61">
        <v>1</v>
      </c>
      <c r="G91" s="66" t="s">
        <v>18</v>
      </c>
      <c r="H91" s="66" t="s">
        <v>18</v>
      </c>
      <c r="I91" s="66" t="s">
        <v>18</v>
      </c>
      <c r="J91" s="67" t="s">
        <v>18</v>
      </c>
      <c r="K91" s="71">
        <v>11</v>
      </c>
      <c r="L91" s="71">
        <v>77.7</v>
      </c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</row>
    <row r="92" spans="1:26" x14ac:dyDescent="0.2">
      <c r="A92" s="66" t="s">
        <v>37</v>
      </c>
      <c r="B92" s="66" t="s">
        <v>37</v>
      </c>
      <c r="C92" s="65" t="s">
        <v>233</v>
      </c>
      <c r="D92" s="73">
        <v>403</v>
      </c>
      <c r="E92" s="61">
        <v>4</v>
      </c>
      <c r="F92" s="61">
        <v>1</v>
      </c>
      <c r="G92" s="66" t="s">
        <v>18</v>
      </c>
      <c r="H92" s="66" t="s">
        <v>18</v>
      </c>
      <c r="I92" s="66" t="s">
        <v>18</v>
      </c>
      <c r="J92" s="67" t="s">
        <v>18</v>
      </c>
      <c r="K92" s="71">
        <v>10.8</v>
      </c>
      <c r="L92" s="71">
        <v>76.900000000000006</v>
      </c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</row>
    <row r="93" spans="1:26" x14ac:dyDescent="0.2">
      <c r="A93" s="66" t="s">
        <v>37</v>
      </c>
      <c r="B93" s="66" t="s">
        <v>37</v>
      </c>
      <c r="C93" s="65" t="s">
        <v>233</v>
      </c>
      <c r="D93" s="73">
        <v>102</v>
      </c>
      <c r="E93" s="61">
        <v>1</v>
      </c>
      <c r="F93" s="61">
        <v>2</v>
      </c>
      <c r="G93" s="66" t="s">
        <v>18</v>
      </c>
      <c r="H93" s="66" t="s">
        <v>18</v>
      </c>
      <c r="I93" s="66" t="s">
        <v>18</v>
      </c>
      <c r="J93" s="67" t="s">
        <v>18</v>
      </c>
      <c r="K93" s="71">
        <v>11.9</v>
      </c>
      <c r="L93" s="71">
        <v>71.900000000000006</v>
      </c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</row>
    <row r="94" spans="1:26" x14ac:dyDescent="0.2">
      <c r="A94" s="66" t="s">
        <v>37</v>
      </c>
      <c r="B94" s="66" t="s">
        <v>37</v>
      </c>
      <c r="C94" s="65" t="s">
        <v>233</v>
      </c>
      <c r="D94" s="73">
        <v>214</v>
      </c>
      <c r="E94" s="72">
        <v>2</v>
      </c>
      <c r="F94" s="72">
        <v>2</v>
      </c>
      <c r="G94" s="66" t="s">
        <v>18</v>
      </c>
      <c r="H94" s="66" t="s">
        <v>18</v>
      </c>
      <c r="I94" s="66" t="s">
        <v>18</v>
      </c>
      <c r="J94" s="67" t="s">
        <v>18</v>
      </c>
      <c r="K94" s="71">
        <v>11.5</v>
      </c>
      <c r="L94" s="71">
        <v>74.099999999999994</v>
      </c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</row>
    <row r="95" spans="1:26" x14ac:dyDescent="0.2">
      <c r="A95" s="66" t="s">
        <v>37</v>
      </c>
      <c r="B95" s="66" t="s">
        <v>37</v>
      </c>
      <c r="C95" s="65" t="s">
        <v>233</v>
      </c>
      <c r="D95" s="73">
        <v>316</v>
      </c>
      <c r="E95" s="72">
        <v>3</v>
      </c>
      <c r="F95" s="72">
        <v>2</v>
      </c>
      <c r="G95" s="66" t="s">
        <v>18</v>
      </c>
      <c r="H95" s="66" t="s">
        <v>18</v>
      </c>
      <c r="I95" s="66" t="s">
        <v>18</v>
      </c>
      <c r="J95" s="67" t="s">
        <v>18</v>
      </c>
      <c r="K95" s="71">
        <v>11.1</v>
      </c>
      <c r="L95" s="71">
        <v>76.900000000000006</v>
      </c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</row>
    <row r="96" spans="1:26" x14ac:dyDescent="0.2">
      <c r="A96" s="66" t="s">
        <v>37</v>
      </c>
      <c r="B96" s="66" t="s">
        <v>37</v>
      </c>
      <c r="C96" s="65" t="s">
        <v>233</v>
      </c>
      <c r="D96" s="73">
        <v>401</v>
      </c>
      <c r="E96" s="61">
        <v>4</v>
      </c>
      <c r="F96" s="61">
        <v>2</v>
      </c>
      <c r="G96" s="66" t="s">
        <v>18</v>
      </c>
      <c r="H96" s="66" t="s">
        <v>18</v>
      </c>
      <c r="I96" s="66" t="s">
        <v>18</v>
      </c>
      <c r="J96" s="67" t="s">
        <v>18</v>
      </c>
      <c r="K96" s="71">
        <v>11.6</v>
      </c>
      <c r="L96" s="71">
        <v>74.900000000000006</v>
      </c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</row>
    <row r="97" spans="1:26" x14ac:dyDescent="0.2">
      <c r="A97" s="66" t="s">
        <v>37</v>
      </c>
      <c r="B97" s="66" t="s">
        <v>37</v>
      </c>
      <c r="C97" s="65" t="s">
        <v>233</v>
      </c>
      <c r="D97" s="73">
        <v>103</v>
      </c>
      <c r="E97" s="61">
        <v>1</v>
      </c>
      <c r="F97" s="61">
        <v>3</v>
      </c>
      <c r="G97" s="66" t="s">
        <v>18</v>
      </c>
      <c r="H97" s="66" t="s">
        <v>18</v>
      </c>
      <c r="I97" s="66" t="s">
        <v>18</v>
      </c>
      <c r="J97" s="67" t="s">
        <v>18</v>
      </c>
      <c r="K97" s="71">
        <v>11.7</v>
      </c>
      <c r="L97" s="71">
        <v>68</v>
      </c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</row>
    <row r="98" spans="1:26" x14ac:dyDescent="0.2">
      <c r="A98" s="66" t="s">
        <v>37</v>
      </c>
      <c r="B98" s="66" t="s">
        <v>37</v>
      </c>
      <c r="C98" s="65" t="s">
        <v>233</v>
      </c>
      <c r="D98" s="73">
        <v>215</v>
      </c>
      <c r="E98" s="72">
        <v>2</v>
      </c>
      <c r="F98" s="72">
        <v>3</v>
      </c>
      <c r="G98" s="66" t="s">
        <v>18</v>
      </c>
      <c r="H98" s="66" t="s">
        <v>18</v>
      </c>
      <c r="I98" s="66" t="s">
        <v>18</v>
      </c>
      <c r="J98" s="67" t="s">
        <v>18</v>
      </c>
      <c r="K98" s="71">
        <v>11.4</v>
      </c>
      <c r="L98" s="71">
        <v>84.7</v>
      </c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</row>
    <row r="99" spans="1:26" x14ac:dyDescent="0.2">
      <c r="A99" s="66" t="s">
        <v>37</v>
      </c>
      <c r="B99" s="66" t="s">
        <v>37</v>
      </c>
      <c r="C99" s="65" t="s">
        <v>233</v>
      </c>
      <c r="D99" s="73">
        <v>315</v>
      </c>
      <c r="E99" s="72">
        <v>3</v>
      </c>
      <c r="F99" s="72">
        <v>3</v>
      </c>
      <c r="G99" s="66" t="s">
        <v>18</v>
      </c>
      <c r="H99" s="66" t="s">
        <v>18</v>
      </c>
      <c r="I99" s="66" t="s">
        <v>18</v>
      </c>
      <c r="J99" s="67" t="s">
        <v>18</v>
      </c>
      <c r="K99" s="71">
        <v>11.1</v>
      </c>
      <c r="L99" s="71">
        <v>82.4</v>
      </c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</row>
    <row r="100" spans="1:26" x14ac:dyDescent="0.2">
      <c r="A100" s="66" t="s">
        <v>37</v>
      </c>
      <c r="B100" s="66" t="s">
        <v>37</v>
      </c>
      <c r="C100" s="65" t="s">
        <v>233</v>
      </c>
      <c r="D100" s="73">
        <v>419</v>
      </c>
      <c r="E100" s="61">
        <v>4</v>
      </c>
      <c r="F100" s="61">
        <v>3</v>
      </c>
      <c r="G100" s="66" t="s">
        <v>18</v>
      </c>
      <c r="H100" s="66" t="s">
        <v>18</v>
      </c>
      <c r="I100" s="66" t="s">
        <v>18</v>
      </c>
      <c r="J100" s="67" t="s">
        <v>18</v>
      </c>
      <c r="K100" s="71">
        <v>10.6</v>
      </c>
      <c r="L100" s="71">
        <v>75.7</v>
      </c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</row>
    <row r="101" spans="1:26" x14ac:dyDescent="0.2">
      <c r="A101" s="66" t="s">
        <v>37</v>
      </c>
      <c r="B101" s="66" t="s">
        <v>37</v>
      </c>
      <c r="C101" s="65" t="s">
        <v>233</v>
      </c>
      <c r="D101" s="73">
        <v>104</v>
      </c>
      <c r="E101" s="61">
        <v>1</v>
      </c>
      <c r="F101" s="61">
        <v>4</v>
      </c>
      <c r="G101" s="66" t="s">
        <v>18</v>
      </c>
      <c r="H101" s="66" t="s">
        <v>18</v>
      </c>
      <c r="I101" s="66" t="s">
        <v>18</v>
      </c>
      <c r="J101" s="67" t="s">
        <v>18</v>
      </c>
      <c r="K101" s="71">
        <v>11.5</v>
      </c>
      <c r="L101" s="71">
        <v>76.400000000000006</v>
      </c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</row>
    <row r="102" spans="1:26" x14ac:dyDescent="0.2">
      <c r="A102" s="66" t="s">
        <v>37</v>
      </c>
      <c r="B102" s="66" t="s">
        <v>37</v>
      </c>
      <c r="C102" s="65" t="s">
        <v>233</v>
      </c>
      <c r="D102" s="73">
        <v>217</v>
      </c>
      <c r="E102" s="72">
        <v>2</v>
      </c>
      <c r="F102" s="72">
        <v>4</v>
      </c>
      <c r="G102" s="66" t="s">
        <v>18</v>
      </c>
      <c r="H102" s="66" t="s">
        <v>18</v>
      </c>
      <c r="I102" s="66" t="s">
        <v>18</v>
      </c>
      <c r="J102" s="67" t="s">
        <v>18</v>
      </c>
      <c r="K102" s="71">
        <v>11.5</v>
      </c>
      <c r="L102" s="71">
        <v>74.5</v>
      </c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</row>
    <row r="103" spans="1:26" x14ac:dyDescent="0.2">
      <c r="A103" s="66" t="s">
        <v>37</v>
      </c>
      <c r="B103" s="66" t="s">
        <v>37</v>
      </c>
      <c r="C103" s="65" t="s">
        <v>233</v>
      </c>
      <c r="D103" s="73">
        <v>303</v>
      </c>
      <c r="E103" s="72">
        <v>3</v>
      </c>
      <c r="F103" s="72">
        <v>4</v>
      </c>
      <c r="G103" s="66" t="s">
        <v>18</v>
      </c>
      <c r="H103" s="66" t="s">
        <v>18</v>
      </c>
      <c r="I103" s="66" t="s">
        <v>18</v>
      </c>
      <c r="J103" s="67" t="s">
        <v>18</v>
      </c>
      <c r="K103" s="71">
        <v>11</v>
      </c>
      <c r="L103" s="71">
        <v>78.900000000000006</v>
      </c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</row>
    <row r="104" spans="1:26" x14ac:dyDescent="0.2">
      <c r="A104" s="66" t="s">
        <v>37</v>
      </c>
      <c r="B104" s="66" t="s">
        <v>37</v>
      </c>
      <c r="C104" s="65" t="s">
        <v>233</v>
      </c>
      <c r="D104" s="73">
        <v>420</v>
      </c>
      <c r="E104" s="61">
        <v>4</v>
      </c>
      <c r="F104" s="61">
        <v>4</v>
      </c>
      <c r="G104" s="66" t="s">
        <v>18</v>
      </c>
      <c r="H104" s="66" t="s">
        <v>18</v>
      </c>
      <c r="I104" s="66" t="s">
        <v>18</v>
      </c>
      <c r="J104" s="67" t="s">
        <v>18</v>
      </c>
      <c r="K104" s="71">
        <v>10.8</v>
      </c>
      <c r="L104" s="71">
        <v>78.3</v>
      </c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</row>
    <row r="105" spans="1:26" x14ac:dyDescent="0.2">
      <c r="A105" s="66" t="s">
        <v>37</v>
      </c>
      <c r="B105" s="66" t="s">
        <v>37</v>
      </c>
      <c r="C105" s="65" t="s">
        <v>233</v>
      </c>
      <c r="D105" s="73">
        <v>105</v>
      </c>
      <c r="E105" s="61">
        <v>1</v>
      </c>
      <c r="F105" s="61">
        <v>5</v>
      </c>
      <c r="G105" s="66" t="s">
        <v>18</v>
      </c>
      <c r="H105" s="66" t="s">
        <v>18</v>
      </c>
      <c r="I105" s="66" t="s">
        <v>18</v>
      </c>
      <c r="J105" s="67" t="s">
        <v>18</v>
      </c>
      <c r="K105" s="71">
        <v>11.6</v>
      </c>
      <c r="L105" s="71">
        <v>78.5</v>
      </c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</row>
    <row r="106" spans="1:26" x14ac:dyDescent="0.2">
      <c r="A106" s="66" t="s">
        <v>37</v>
      </c>
      <c r="B106" s="66" t="s">
        <v>37</v>
      </c>
      <c r="C106" s="65" t="s">
        <v>233</v>
      </c>
      <c r="D106" s="73">
        <v>216</v>
      </c>
      <c r="E106" s="72">
        <v>2</v>
      </c>
      <c r="F106" s="72">
        <v>5</v>
      </c>
      <c r="G106" s="66" t="s">
        <v>18</v>
      </c>
      <c r="H106" s="66" t="s">
        <v>18</v>
      </c>
      <c r="I106" s="66" t="s">
        <v>18</v>
      </c>
      <c r="J106" s="67" t="s">
        <v>18</v>
      </c>
      <c r="K106" s="71">
        <v>11.5</v>
      </c>
      <c r="L106" s="71">
        <v>74.599999999999994</v>
      </c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</row>
    <row r="107" spans="1:26" x14ac:dyDescent="0.2">
      <c r="A107" s="66" t="s">
        <v>37</v>
      </c>
      <c r="B107" s="66" t="s">
        <v>37</v>
      </c>
      <c r="C107" s="65" t="s">
        <v>233</v>
      </c>
      <c r="D107" s="73">
        <v>306</v>
      </c>
      <c r="E107" s="72">
        <v>3</v>
      </c>
      <c r="F107" s="72">
        <v>5</v>
      </c>
      <c r="G107" s="66" t="s">
        <v>18</v>
      </c>
      <c r="H107" s="66" t="s">
        <v>18</v>
      </c>
      <c r="I107" s="66" t="s">
        <v>18</v>
      </c>
      <c r="J107" s="67" t="s">
        <v>18</v>
      </c>
      <c r="K107" s="71">
        <v>11.2</v>
      </c>
      <c r="L107" s="71">
        <v>82.4</v>
      </c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</row>
    <row r="108" spans="1:26" x14ac:dyDescent="0.2">
      <c r="A108" s="66" t="s">
        <v>37</v>
      </c>
      <c r="B108" s="66" t="s">
        <v>37</v>
      </c>
      <c r="C108" s="65" t="s">
        <v>233</v>
      </c>
      <c r="D108" s="73">
        <v>405</v>
      </c>
      <c r="E108" s="61">
        <v>4</v>
      </c>
      <c r="F108" s="61">
        <v>5</v>
      </c>
      <c r="G108" s="66" t="s">
        <v>18</v>
      </c>
      <c r="H108" s="66" t="s">
        <v>18</v>
      </c>
      <c r="I108" s="66" t="s">
        <v>18</v>
      </c>
      <c r="J108" s="67" t="s">
        <v>18</v>
      </c>
      <c r="K108" s="71">
        <v>11.2</v>
      </c>
      <c r="L108" s="71">
        <v>80.099999999999994</v>
      </c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</row>
    <row r="109" spans="1:26" x14ac:dyDescent="0.2">
      <c r="A109" s="66" t="s">
        <v>37</v>
      </c>
      <c r="B109" s="66" t="s">
        <v>37</v>
      </c>
      <c r="C109" s="65" t="s">
        <v>233</v>
      </c>
      <c r="D109" s="73">
        <v>106</v>
      </c>
      <c r="E109" s="61">
        <v>1</v>
      </c>
      <c r="F109" s="61">
        <v>6</v>
      </c>
      <c r="G109" s="66" t="s">
        <v>18</v>
      </c>
      <c r="H109" s="66" t="s">
        <v>18</v>
      </c>
      <c r="I109" s="66" t="s">
        <v>18</v>
      </c>
      <c r="J109" s="67" t="s">
        <v>18</v>
      </c>
      <c r="K109" s="71">
        <v>11.6</v>
      </c>
      <c r="L109" s="71">
        <v>71.7</v>
      </c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</row>
    <row r="110" spans="1:26" x14ac:dyDescent="0.2">
      <c r="A110" s="66" t="s">
        <v>37</v>
      </c>
      <c r="B110" s="66" t="s">
        <v>37</v>
      </c>
      <c r="C110" s="65" t="s">
        <v>233</v>
      </c>
      <c r="D110" s="73">
        <v>203</v>
      </c>
      <c r="E110" s="72">
        <v>2</v>
      </c>
      <c r="F110" s="72">
        <v>6</v>
      </c>
      <c r="G110" s="66" t="s">
        <v>18</v>
      </c>
      <c r="H110" s="66" t="s">
        <v>18</v>
      </c>
      <c r="I110" s="66" t="s">
        <v>18</v>
      </c>
      <c r="J110" s="67" t="s">
        <v>18</v>
      </c>
      <c r="K110" s="71">
        <v>12</v>
      </c>
      <c r="L110" s="71">
        <v>75</v>
      </c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</row>
    <row r="111" spans="1:26" x14ac:dyDescent="0.2">
      <c r="A111" s="66" t="s">
        <v>37</v>
      </c>
      <c r="B111" s="66" t="s">
        <v>37</v>
      </c>
      <c r="C111" s="65" t="s">
        <v>233</v>
      </c>
      <c r="D111" s="73">
        <v>312</v>
      </c>
      <c r="E111" s="72">
        <v>3</v>
      </c>
      <c r="F111" s="72">
        <v>6</v>
      </c>
      <c r="G111" s="66" t="s">
        <v>18</v>
      </c>
      <c r="H111" s="66" t="s">
        <v>18</v>
      </c>
      <c r="I111" s="66" t="s">
        <v>18</v>
      </c>
      <c r="J111" s="67" t="s">
        <v>18</v>
      </c>
      <c r="K111" s="71">
        <v>11.3</v>
      </c>
      <c r="L111" s="71">
        <v>80</v>
      </c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</row>
    <row r="112" spans="1:26" x14ac:dyDescent="0.2">
      <c r="A112" s="66" t="s">
        <v>37</v>
      </c>
      <c r="B112" s="66" t="s">
        <v>37</v>
      </c>
      <c r="C112" s="65" t="s">
        <v>233</v>
      </c>
      <c r="D112" s="73">
        <v>418</v>
      </c>
      <c r="E112" s="61">
        <v>4</v>
      </c>
      <c r="F112" s="61">
        <v>6</v>
      </c>
      <c r="G112" s="66" t="s">
        <v>18</v>
      </c>
      <c r="H112" s="66" t="s">
        <v>18</v>
      </c>
      <c r="I112" s="66" t="s">
        <v>18</v>
      </c>
      <c r="J112" s="67" t="s">
        <v>18</v>
      </c>
      <c r="K112" s="71">
        <v>11.2</v>
      </c>
      <c r="L112" s="71">
        <v>82.3</v>
      </c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</row>
    <row r="113" spans="1:26" x14ac:dyDescent="0.2">
      <c r="A113" s="66" t="s">
        <v>37</v>
      </c>
      <c r="B113" s="66" t="s">
        <v>37</v>
      </c>
      <c r="C113" s="65" t="s">
        <v>233</v>
      </c>
      <c r="D113" s="73">
        <v>107</v>
      </c>
      <c r="E113" s="61">
        <v>1</v>
      </c>
      <c r="F113" s="61">
        <v>7</v>
      </c>
      <c r="G113" s="66" t="s">
        <v>18</v>
      </c>
      <c r="H113" s="66" t="s">
        <v>18</v>
      </c>
      <c r="I113" s="66" t="s">
        <v>18</v>
      </c>
      <c r="J113" s="67" t="s">
        <v>18</v>
      </c>
      <c r="K113" s="71">
        <v>11.2</v>
      </c>
      <c r="L113" s="71">
        <v>77.3</v>
      </c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</row>
    <row r="114" spans="1:26" x14ac:dyDescent="0.2">
      <c r="A114" s="66" t="s">
        <v>37</v>
      </c>
      <c r="B114" s="66" t="s">
        <v>37</v>
      </c>
      <c r="C114" s="65" t="s">
        <v>233</v>
      </c>
      <c r="D114" s="73">
        <v>207</v>
      </c>
      <c r="E114" s="72">
        <v>2</v>
      </c>
      <c r="F114" s="72">
        <v>7</v>
      </c>
      <c r="G114" s="66" t="s">
        <v>18</v>
      </c>
      <c r="H114" s="66" t="s">
        <v>18</v>
      </c>
      <c r="I114" s="66" t="s">
        <v>18</v>
      </c>
      <c r="J114" s="67" t="s">
        <v>18</v>
      </c>
      <c r="K114" s="71">
        <v>11</v>
      </c>
      <c r="L114" s="71">
        <v>80.099999999999994</v>
      </c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</row>
    <row r="115" spans="1:26" x14ac:dyDescent="0.2">
      <c r="A115" s="66" t="s">
        <v>37</v>
      </c>
      <c r="B115" s="66" t="s">
        <v>37</v>
      </c>
      <c r="C115" s="65" t="s">
        <v>233</v>
      </c>
      <c r="D115" s="73">
        <v>309</v>
      </c>
      <c r="E115" s="72">
        <v>3</v>
      </c>
      <c r="F115" s="72">
        <v>7</v>
      </c>
      <c r="G115" s="66" t="s">
        <v>18</v>
      </c>
      <c r="H115" s="66" t="s">
        <v>18</v>
      </c>
      <c r="I115" s="66" t="s">
        <v>18</v>
      </c>
      <c r="J115" s="67" t="s">
        <v>18</v>
      </c>
      <c r="K115" s="71">
        <v>11</v>
      </c>
      <c r="L115" s="71">
        <v>83</v>
      </c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</row>
    <row r="116" spans="1:26" x14ac:dyDescent="0.2">
      <c r="A116" s="66" t="s">
        <v>37</v>
      </c>
      <c r="B116" s="66" t="s">
        <v>37</v>
      </c>
      <c r="C116" s="65" t="s">
        <v>233</v>
      </c>
      <c r="D116" s="73">
        <v>410</v>
      </c>
      <c r="E116" s="61">
        <v>4</v>
      </c>
      <c r="F116" s="61">
        <v>7</v>
      </c>
      <c r="G116" s="66" t="s">
        <v>18</v>
      </c>
      <c r="H116" s="66" t="s">
        <v>18</v>
      </c>
      <c r="I116" s="66" t="s">
        <v>18</v>
      </c>
      <c r="J116" s="67" t="s">
        <v>18</v>
      </c>
      <c r="K116" s="71">
        <v>11.5</v>
      </c>
      <c r="L116" s="71">
        <v>80.7</v>
      </c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</row>
    <row r="117" spans="1:26" x14ac:dyDescent="0.2">
      <c r="A117" s="66" t="s">
        <v>37</v>
      </c>
      <c r="B117" s="66" t="s">
        <v>37</v>
      </c>
      <c r="C117" s="65" t="s">
        <v>233</v>
      </c>
      <c r="D117" s="73">
        <v>108</v>
      </c>
      <c r="E117" s="61">
        <v>1</v>
      </c>
      <c r="F117" s="61">
        <v>8</v>
      </c>
      <c r="G117" s="66" t="s">
        <v>18</v>
      </c>
      <c r="H117" s="66" t="s">
        <v>18</v>
      </c>
      <c r="I117" s="66" t="s">
        <v>18</v>
      </c>
      <c r="J117" s="67" t="s">
        <v>18</v>
      </c>
      <c r="K117" s="71">
        <v>11.2</v>
      </c>
      <c r="L117" s="71">
        <v>81.099999999999994</v>
      </c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</row>
    <row r="118" spans="1:26" x14ac:dyDescent="0.2">
      <c r="A118" s="66" t="s">
        <v>37</v>
      </c>
      <c r="B118" s="66" t="s">
        <v>37</v>
      </c>
      <c r="C118" s="65" t="s">
        <v>233</v>
      </c>
      <c r="D118" s="73">
        <v>208</v>
      </c>
      <c r="E118" s="72">
        <v>2</v>
      </c>
      <c r="F118" s="72">
        <v>8</v>
      </c>
      <c r="G118" s="66" t="s">
        <v>18</v>
      </c>
      <c r="H118" s="66" t="s">
        <v>18</v>
      </c>
      <c r="I118" s="66" t="s">
        <v>18</v>
      </c>
      <c r="J118" s="67" t="s">
        <v>18</v>
      </c>
      <c r="K118" s="71">
        <v>11.1</v>
      </c>
      <c r="L118" s="71">
        <v>84.5</v>
      </c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</row>
    <row r="119" spans="1:26" x14ac:dyDescent="0.2">
      <c r="A119" s="66" t="s">
        <v>37</v>
      </c>
      <c r="B119" s="66" t="s">
        <v>37</v>
      </c>
      <c r="C119" s="65" t="s">
        <v>233</v>
      </c>
      <c r="D119" s="73">
        <v>318</v>
      </c>
      <c r="E119" s="72">
        <v>3</v>
      </c>
      <c r="F119" s="72">
        <v>8</v>
      </c>
      <c r="G119" s="66" t="s">
        <v>18</v>
      </c>
      <c r="H119" s="66" t="s">
        <v>18</v>
      </c>
      <c r="I119" s="66" t="s">
        <v>18</v>
      </c>
      <c r="J119" s="67" t="s">
        <v>18</v>
      </c>
      <c r="K119" s="71">
        <v>11.1</v>
      </c>
      <c r="L119" s="71">
        <v>80.3</v>
      </c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</row>
    <row r="120" spans="1:26" x14ac:dyDescent="0.2">
      <c r="A120" s="66" t="s">
        <v>37</v>
      </c>
      <c r="B120" s="66" t="s">
        <v>37</v>
      </c>
      <c r="C120" s="65" t="s">
        <v>233</v>
      </c>
      <c r="D120" s="73">
        <v>412</v>
      </c>
      <c r="E120" s="61">
        <v>4</v>
      </c>
      <c r="F120" s="61">
        <v>8</v>
      </c>
      <c r="G120" s="66" t="s">
        <v>18</v>
      </c>
      <c r="H120" s="66" t="s">
        <v>18</v>
      </c>
      <c r="I120" s="66" t="s">
        <v>18</v>
      </c>
      <c r="J120" s="67" t="s">
        <v>18</v>
      </c>
      <c r="K120" s="71">
        <v>11.4</v>
      </c>
      <c r="L120" s="71">
        <v>79.400000000000006</v>
      </c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</row>
    <row r="121" spans="1:26" x14ac:dyDescent="0.2">
      <c r="A121" s="66" t="s">
        <v>37</v>
      </c>
      <c r="B121" s="66" t="s">
        <v>37</v>
      </c>
      <c r="C121" s="65" t="s">
        <v>233</v>
      </c>
      <c r="D121" s="73">
        <v>109</v>
      </c>
      <c r="E121" s="61">
        <v>1</v>
      </c>
      <c r="F121" s="61">
        <v>9</v>
      </c>
      <c r="G121" s="66" t="s">
        <v>18</v>
      </c>
      <c r="H121" s="66" t="s">
        <v>18</v>
      </c>
      <c r="I121" s="66" t="s">
        <v>18</v>
      </c>
      <c r="J121" s="67" t="s">
        <v>18</v>
      </c>
      <c r="K121" s="71">
        <v>11.3</v>
      </c>
      <c r="L121" s="71">
        <v>80.099999999999994</v>
      </c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</row>
    <row r="122" spans="1:26" x14ac:dyDescent="0.2">
      <c r="A122" s="66" t="s">
        <v>37</v>
      </c>
      <c r="B122" s="66" t="s">
        <v>37</v>
      </c>
      <c r="C122" s="65" t="s">
        <v>233</v>
      </c>
      <c r="D122" s="73">
        <v>220</v>
      </c>
      <c r="E122" s="72">
        <v>2</v>
      </c>
      <c r="F122" s="72">
        <v>9</v>
      </c>
      <c r="G122" s="66" t="s">
        <v>18</v>
      </c>
      <c r="H122" s="66" t="s">
        <v>18</v>
      </c>
      <c r="I122" s="66" t="s">
        <v>18</v>
      </c>
      <c r="J122" s="67" t="s">
        <v>18</v>
      </c>
      <c r="K122" s="71">
        <v>11.1</v>
      </c>
      <c r="L122" s="71">
        <v>75.3</v>
      </c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</row>
    <row r="123" spans="1:26" x14ac:dyDescent="0.2">
      <c r="A123" s="66" t="s">
        <v>37</v>
      </c>
      <c r="B123" s="66" t="s">
        <v>37</v>
      </c>
      <c r="C123" s="65" t="s">
        <v>233</v>
      </c>
      <c r="D123" s="73">
        <v>314</v>
      </c>
      <c r="E123" s="72">
        <v>3</v>
      </c>
      <c r="F123" s="72">
        <v>9</v>
      </c>
      <c r="G123" s="66" t="s">
        <v>18</v>
      </c>
      <c r="H123" s="66" t="s">
        <v>18</v>
      </c>
      <c r="I123" s="66" t="s">
        <v>18</v>
      </c>
      <c r="J123" s="67" t="s">
        <v>18</v>
      </c>
      <c r="K123" s="71">
        <v>11</v>
      </c>
      <c r="L123" s="71">
        <v>79.599999999999994</v>
      </c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</row>
    <row r="124" spans="1:26" x14ac:dyDescent="0.2">
      <c r="A124" s="66" t="s">
        <v>37</v>
      </c>
      <c r="B124" s="66" t="s">
        <v>37</v>
      </c>
      <c r="C124" s="65" t="s">
        <v>233</v>
      </c>
      <c r="D124" s="73">
        <v>404</v>
      </c>
      <c r="E124" s="61">
        <v>4</v>
      </c>
      <c r="F124" s="61">
        <v>9</v>
      </c>
      <c r="G124" s="66" t="s">
        <v>18</v>
      </c>
      <c r="H124" s="66" t="s">
        <v>18</v>
      </c>
      <c r="I124" s="66" t="s">
        <v>18</v>
      </c>
      <c r="J124" s="67" t="s">
        <v>18</v>
      </c>
      <c r="K124" s="71">
        <v>11.2</v>
      </c>
      <c r="L124" s="71">
        <v>80.900000000000006</v>
      </c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</row>
    <row r="125" spans="1:26" x14ac:dyDescent="0.2">
      <c r="A125" s="66" t="s">
        <v>37</v>
      </c>
      <c r="B125" s="66" t="s">
        <v>37</v>
      </c>
      <c r="C125" s="65" t="s">
        <v>233</v>
      </c>
      <c r="D125" s="73">
        <v>110</v>
      </c>
      <c r="E125" s="61">
        <v>1</v>
      </c>
      <c r="F125" s="61">
        <v>10</v>
      </c>
      <c r="G125" s="66" t="s">
        <v>18</v>
      </c>
      <c r="H125" s="66" t="s">
        <v>18</v>
      </c>
      <c r="I125" s="66" t="s">
        <v>18</v>
      </c>
      <c r="J125" s="67" t="s">
        <v>18</v>
      </c>
      <c r="K125" s="71">
        <v>11.2</v>
      </c>
      <c r="L125" s="71">
        <v>82.8</v>
      </c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</row>
    <row r="126" spans="1:26" x14ac:dyDescent="0.2">
      <c r="A126" s="66" t="s">
        <v>37</v>
      </c>
      <c r="B126" s="66" t="s">
        <v>37</v>
      </c>
      <c r="C126" s="65" t="s">
        <v>233</v>
      </c>
      <c r="D126" s="73">
        <v>213</v>
      </c>
      <c r="E126" s="72">
        <v>2</v>
      </c>
      <c r="F126" s="72">
        <v>10</v>
      </c>
      <c r="G126" s="66" t="s">
        <v>18</v>
      </c>
      <c r="H126" s="66" t="s">
        <v>18</v>
      </c>
      <c r="I126" s="66" t="s">
        <v>18</v>
      </c>
      <c r="J126" s="67" t="s">
        <v>18</v>
      </c>
      <c r="K126" s="71">
        <v>11.1</v>
      </c>
      <c r="L126" s="71">
        <v>81.099999999999994</v>
      </c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</row>
    <row r="127" spans="1:26" x14ac:dyDescent="0.2">
      <c r="A127" s="66" t="s">
        <v>37</v>
      </c>
      <c r="B127" s="66" t="s">
        <v>37</v>
      </c>
      <c r="C127" s="65" t="s">
        <v>233</v>
      </c>
      <c r="D127" s="73">
        <v>320</v>
      </c>
      <c r="E127" s="72">
        <v>3</v>
      </c>
      <c r="F127" s="72">
        <v>10</v>
      </c>
      <c r="G127" s="66" t="s">
        <v>18</v>
      </c>
      <c r="H127" s="66" t="s">
        <v>18</v>
      </c>
      <c r="I127" s="66" t="s">
        <v>18</v>
      </c>
      <c r="J127" s="67" t="s">
        <v>18</v>
      </c>
      <c r="K127" s="71">
        <v>10.6</v>
      </c>
      <c r="L127" s="71">
        <v>83.5</v>
      </c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</row>
    <row r="128" spans="1:26" x14ac:dyDescent="0.2">
      <c r="A128" s="66" t="s">
        <v>37</v>
      </c>
      <c r="B128" s="66" t="s">
        <v>37</v>
      </c>
      <c r="C128" s="65" t="s">
        <v>233</v>
      </c>
      <c r="D128" s="73">
        <v>415</v>
      </c>
      <c r="E128" s="61">
        <v>4</v>
      </c>
      <c r="F128" s="61">
        <v>10</v>
      </c>
      <c r="G128" s="66" t="s">
        <v>18</v>
      </c>
      <c r="H128" s="66" t="s">
        <v>18</v>
      </c>
      <c r="I128" s="66" t="s">
        <v>18</v>
      </c>
      <c r="J128" s="67" t="s">
        <v>18</v>
      </c>
      <c r="K128" s="71">
        <v>11.1</v>
      </c>
      <c r="L128" s="71">
        <v>72.900000000000006</v>
      </c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</row>
    <row r="129" spans="1:26" x14ac:dyDescent="0.2">
      <c r="A129" s="66" t="s">
        <v>37</v>
      </c>
      <c r="B129" s="66" t="s">
        <v>37</v>
      </c>
      <c r="C129" s="65" t="s">
        <v>233</v>
      </c>
      <c r="D129" s="73">
        <v>111</v>
      </c>
      <c r="E129" s="61">
        <v>1</v>
      </c>
      <c r="F129" s="61">
        <v>11</v>
      </c>
      <c r="G129" s="66" t="s">
        <v>18</v>
      </c>
      <c r="H129" s="66" t="s">
        <v>18</v>
      </c>
      <c r="I129" s="66" t="s">
        <v>18</v>
      </c>
      <c r="J129" s="67" t="s">
        <v>18</v>
      </c>
      <c r="K129" s="71">
        <v>11.4</v>
      </c>
      <c r="L129" s="71">
        <v>81.2</v>
      </c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</row>
    <row r="130" spans="1:26" x14ac:dyDescent="0.2">
      <c r="A130" s="66" t="s">
        <v>37</v>
      </c>
      <c r="B130" s="66" t="s">
        <v>37</v>
      </c>
      <c r="C130" s="65" t="s">
        <v>233</v>
      </c>
      <c r="D130" s="73">
        <v>201</v>
      </c>
      <c r="E130" s="72">
        <v>2</v>
      </c>
      <c r="F130" s="72">
        <v>11</v>
      </c>
      <c r="G130" s="66" t="s">
        <v>18</v>
      </c>
      <c r="H130" s="66" t="s">
        <v>18</v>
      </c>
      <c r="I130" s="66" t="s">
        <v>18</v>
      </c>
      <c r="J130" s="67" t="s">
        <v>18</v>
      </c>
      <c r="K130" s="71">
        <v>12.4</v>
      </c>
      <c r="L130" s="71">
        <v>68.2</v>
      </c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</row>
    <row r="131" spans="1:26" x14ac:dyDescent="0.2">
      <c r="A131" s="66" t="s">
        <v>37</v>
      </c>
      <c r="B131" s="66" t="s">
        <v>37</v>
      </c>
      <c r="C131" s="65" t="s">
        <v>233</v>
      </c>
      <c r="D131" s="73">
        <v>310</v>
      </c>
      <c r="E131" s="72">
        <v>3</v>
      </c>
      <c r="F131" s="72">
        <v>11</v>
      </c>
      <c r="G131" s="66" t="s">
        <v>18</v>
      </c>
      <c r="H131" s="66" t="s">
        <v>18</v>
      </c>
      <c r="I131" s="66" t="s">
        <v>18</v>
      </c>
      <c r="J131" s="67" t="s">
        <v>18</v>
      </c>
      <c r="K131" s="71">
        <v>11.4</v>
      </c>
      <c r="L131" s="71">
        <v>87.8</v>
      </c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</row>
    <row r="132" spans="1:26" x14ac:dyDescent="0.2">
      <c r="A132" s="66" t="s">
        <v>37</v>
      </c>
      <c r="B132" s="66" t="s">
        <v>37</v>
      </c>
      <c r="C132" s="65" t="s">
        <v>233</v>
      </c>
      <c r="D132" s="73">
        <v>411</v>
      </c>
      <c r="E132" s="61">
        <v>4</v>
      </c>
      <c r="F132" s="61">
        <v>11</v>
      </c>
      <c r="G132" s="66" t="s">
        <v>18</v>
      </c>
      <c r="H132" s="66" t="s">
        <v>18</v>
      </c>
      <c r="I132" s="66" t="s">
        <v>18</v>
      </c>
      <c r="J132" s="67" t="s">
        <v>18</v>
      </c>
      <c r="K132" s="71">
        <v>11.3</v>
      </c>
      <c r="L132" s="71">
        <v>78.7</v>
      </c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</row>
    <row r="133" spans="1:26" x14ac:dyDescent="0.2">
      <c r="A133" s="66" t="s">
        <v>37</v>
      </c>
      <c r="B133" s="66" t="s">
        <v>37</v>
      </c>
      <c r="C133" s="65" t="s">
        <v>233</v>
      </c>
      <c r="D133" s="73">
        <v>112</v>
      </c>
      <c r="E133" s="61">
        <v>1</v>
      </c>
      <c r="F133" s="61">
        <v>12</v>
      </c>
      <c r="G133" s="66" t="s">
        <v>18</v>
      </c>
      <c r="H133" s="66" t="s">
        <v>18</v>
      </c>
      <c r="I133" s="66" t="s">
        <v>18</v>
      </c>
      <c r="J133" s="67" t="s">
        <v>18</v>
      </c>
      <c r="K133" s="71">
        <v>11.3</v>
      </c>
      <c r="L133" s="71">
        <v>76.8</v>
      </c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</row>
    <row r="134" spans="1:26" x14ac:dyDescent="0.2">
      <c r="A134" s="66" t="s">
        <v>37</v>
      </c>
      <c r="B134" s="66" t="s">
        <v>37</v>
      </c>
      <c r="C134" s="65" t="s">
        <v>233</v>
      </c>
      <c r="D134" s="73">
        <v>206</v>
      </c>
      <c r="E134" s="72">
        <v>2</v>
      </c>
      <c r="F134" s="72">
        <v>12</v>
      </c>
      <c r="G134" s="66" t="s">
        <v>18</v>
      </c>
      <c r="H134" s="66" t="s">
        <v>18</v>
      </c>
      <c r="I134" s="66" t="s">
        <v>18</v>
      </c>
      <c r="J134" s="67" t="s">
        <v>18</v>
      </c>
      <c r="K134" s="71">
        <v>12</v>
      </c>
      <c r="L134" s="71">
        <v>79</v>
      </c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</row>
    <row r="135" spans="1:26" x14ac:dyDescent="0.2">
      <c r="A135" s="66" t="s">
        <v>37</v>
      </c>
      <c r="B135" s="66" t="s">
        <v>37</v>
      </c>
      <c r="C135" s="65" t="s">
        <v>233</v>
      </c>
      <c r="D135" s="73">
        <v>304</v>
      </c>
      <c r="E135" s="72">
        <v>3</v>
      </c>
      <c r="F135" s="72">
        <v>12</v>
      </c>
      <c r="G135" s="66" t="s">
        <v>18</v>
      </c>
      <c r="H135" s="66" t="s">
        <v>18</v>
      </c>
      <c r="I135" s="66" t="s">
        <v>18</v>
      </c>
      <c r="J135" s="67" t="s">
        <v>18</v>
      </c>
      <c r="K135" s="71">
        <v>11.1</v>
      </c>
      <c r="L135" s="71">
        <v>80.5</v>
      </c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</row>
    <row r="136" spans="1:26" x14ac:dyDescent="0.2">
      <c r="A136" s="66" t="s">
        <v>37</v>
      </c>
      <c r="B136" s="66" t="s">
        <v>37</v>
      </c>
      <c r="C136" s="65" t="s">
        <v>233</v>
      </c>
      <c r="D136" s="73">
        <v>414</v>
      </c>
      <c r="E136" s="61">
        <v>4</v>
      </c>
      <c r="F136" s="61">
        <v>12</v>
      </c>
      <c r="G136" s="66" t="s">
        <v>18</v>
      </c>
      <c r="H136" s="66" t="s">
        <v>18</v>
      </c>
      <c r="I136" s="66" t="s">
        <v>18</v>
      </c>
      <c r="J136" s="67" t="s">
        <v>18</v>
      </c>
      <c r="K136" s="71">
        <v>11</v>
      </c>
      <c r="L136" s="71">
        <v>79.900000000000006</v>
      </c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</row>
    <row r="137" spans="1:26" x14ac:dyDescent="0.2">
      <c r="A137" s="66" t="s">
        <v>37</v>
      </c>
      <c r="B137" s="66" t="s">
        <v>37</v>
      </c>
      <c r="C137" s="65" t="s">
        <v>233</v>
      </c>
      <c r="D137" s="73">
        <v>113</v>
      </c>
      <c r="E137" s="61">
        <v>1</v>
      </c>
      <c r="F137" s="61">
        <v>13</v>
      </c>
      <c r="G137" s="66" t="s">
        <v>18</v>
      </c>
      <c r="H137" s="66" t="s">
        <v>18</v>
      </c>
      <c r="I137" s="66" t="s">
        <v>18</v>
      </c>
      <c r="J137" s="67" t="s">
        <v>18</v>
      </c>
      <c r="K137" s="71">
        <v>11.1</v>
      </c>
      <c r="L137" s="71">
        <v>80.8</v>
      </c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</row>
    <row r="138" spans="1:26" x14ac:dyDescent="0.2">
      <c r="A138" s="66" t="s">
        <v>37</v>
      </c>
      <c r="B138" s="66" t="s">
        <v>37</v>
      </c>
      <c r="C138" s="65" t="s">
        <v>233</v>
      </c>
      <c r="D138" s="73">
        <v>212</v>
      </c>
      <c r="E138" s="72">
        <v>2</v>
      </c>
      <c r="F138" s="72">
        <v>13</v>
      </c>
      <c r="G138" s="66" t="s">
        <v>18</v>
      </c>
      <c r="H138" s="66" t="s">
        <v>18</v>
      </c>
      <c r="I138" s="66" t="s">
        <v>18</v>
      </c>
      <c r="J138" s="67" t="s">
        <v>18</v>
      </c>
      <c r="K138" s="71">
        <v>11.2</v>
      </c>
      <c r="L138" s="71">
        <v>86</v>
      </c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</row>
    <row r="139" spans="1:26" x14ac:dyDescent="0.2">
      <c r="A139" s="66" t="s">
        <v>37</v>
      </c>
      <c r="B139" s="66" t="s">
        <v>37</v>
      </c>
      <c r="C139" s="65" t="s">
        <v>233</v>
      </c>
      <c r="D139" s="73">
        <v>305</v>
      </c>
      <c r="E139" s="72">
        <v>3</v>
      </c>
      <c r="F139" s="72">
        <v>13</v>
      </c>
      <c r="G139" s="66" t="s">
        <v>18</v>
      </c>
      <c r="H139" s="66" t="s">
        <v>18</v>
      </c>
      <c r="I139" s="66" t="s">
        <v>18</v>
      </c>
      <c r="J139" s="67" t="s">
        <v>18</v>
      </c>
      <c r="K139" s="71">
        <v>11.1</v>
      </c>
      <c r="L139" s="71">
        <v>75.2</v>
      </c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</row>
    <row r="140" spans="1:26" x14ac:dyDescent="0.2">
      <c r="A140" s="66" t="s">
        <v>37</v>
      </c>
      <c r="B140" s="66" t="s">
        <v>37</v>
      </c>
      <c r="C140" s="65" t="s">
        <v>233</v>
      </c>
      <c r="D140" s="73">
        <v>408</v>
      </c>
      <c r="E140" s="61">
        <v>4</v>
      </c>
      <c r="F140" s="61">
        <v>13</v>
      </c>
      <c r="G140" s="66" t="s">
        <v>18</v>
      </c>
      <c r="H140" s="66" t="s">
        <v>18</v>
      </c>
      <c r="I140" s="66" t="s">
        <v>18</v>
      </c>
      <c r="J140" s="67" t="s">
        <v>18</v>
      </c>
      <c r="K140" s="71">
        <v>11</v>
      </c>
      <c r="L140" s="71">
        <v>82.1</v>
      </c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</row>
    <row r="141" spans="1:26" x14ac:dyDescent="0.2">
      <c r="A141" s="66" t="s">
        <v>37</v>
      </c>
      <c r="B141" s="66" t="s">
        <v>37</v>
      </c>
      <c r="C141" s="65" t="s">
        <v>233</v>
      </c>
      <c r="D141" s="73">
        <v>114</v>
      </c>
      <c r="E141" s="61">
        <v>1</v>
      </c>
      <c r="F141" s="61">
        <v>14</v>
      </c>
      <c r="G141" s="66" t="s">
        <v>18</v>
      </c>
      <c r="H141" s="66" t="s">
        <v>18</v>
      </c>
      <c r="I141" s="66" t="s">
        <v>18</v>
      </c>
      <c r="J141" s="67" t="s">
        <v>18</v>
      </c>
      <c r="K141" s="71">
        <v>11.1</v>
      </c>
      <c r="L141" s="71">
        <v>79.7</v>
      </c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</row>
    <row r="142" spans="1:26" x14ac:dyDescent="0.2">
      <c r="A142" s="66" t="s">
        <v>37</v>
      </c>
      <c r="B142" s="66" t="s">
        <v>37</v>
      </c>
      <c r="C142" s="65" t="s">
        <v>233</v>
      </c>
      <c r="D142" s="73">
        <v>218</v>
      </c>
      <c r="E142" s="72">
        <v>2</v>
      </c>
      <c r="F142" s="72">
        <v>14</v>
      </c>
      <c r="G142" s="66" t="s">
        <v>18</v>
      </c>
      <c r="H142" s="66" t="s">
        <v>18</v>
      </c>
      <c r="I142" s="66" t="s">
        <v>18</v>
      </c>
      <c r="J142" s="67" t="s">
        <v>18</v>
      </c>
      <c r="K142" s="71">
        <v>11.3</v>
      </c>
      <c r="L142" s="71">
        <v>83.3</v>
      </c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</row>
    <row r="143" spans="1:26" x14ac:dyDescent="0.2">
      <c r="A143" s="66" t="s">
        <v>37</v>
      </c>
      <c r="B143" s="66" t="s">
        <v>37</v>
      </c>
      <c r="C143" s="65" t="s">
        <v>233</v>
      </c>
      <c r="D143" s="73">
        <v>313</v>
      </c>
      <c r="E143" s="72">
        <v>3</v>
      </c>
      <c r="F143" s="72">
        <v>14</v>
      </c>
      <c r="G143" s="66" t="s">
        <v>18</v>
      </c>
      <c r="H143" s="66" t="s">
        <v>18</v>
      </c>
      <c r="I143" s="66" t="s">
        <v>18</v>
      </c>
      <c r="J143" s="67" t="s">
        <v>18</v>
      </c>
      <c r="K143" s="71">
        <v>11</v>
      </c>
      <c r="L143" s="71">
        <v>81.400000000000006</v>
      </c>
      <c r="M143" s="65"/>
      <c r="N143" s="65"/>
      <c r="O143" s="65"/>
      <c r="P143" s="65"/>
      <c r="Q143" s="65"/>
      <c r="R143" s="65"/>
      <c r="S143" s="65"/>
      <c r="T143" s="65"/>
      <c r="U143" s="65"/>
      <c r="V143" s="65"/>
      <c r="W143" s="65"/>
      <c r="X143" s="65"/>
      <c r="Y143" s="65"/>
      <c r="Z143" s="65"/>
    </row>
    <row r="144" spans="1:26" x14ac:dyDescent="0.2">
      <c r="A144" s="66" t="s">
        <v>37</v>
      </c>
      <c r="B144" s="66" t="s">
        <v>37</v>
      </c>
      <c r="C144" s="65" t="s">
        <v>233</v>
      </c>
      <c r="D144" s="73">
        <v>416</v>
      </c>
      <c r="E144" s="61">
        <v>4</v>
      </c>
      <c r="F144" s="61">
        <v>14</v>
      </c>
      <c r="G144" s="66" t="s">
        <v>18</v>
      </c>
      <c r="H144" s="66" t="s">
        <v>18</v>
      </c>
      <c r="I144" s="66" t="s">
        <v>18</v>
      </c>
      <c r="J144" s="67" t="s">
        <v>18</v>
      </c>
      <c r="K144" s="71">
        <v>11.1</v>
      </c>
      <c r="L144" s="71">
        <v>80.400000000000006</v>
      </c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</row>
    <row r="145" spans="1:26" x14ac:dyDescent="0.2">
      <c r="A145" s="66" t="s">
        <v>37</v>
      </c>
      <c r="B145" s="66" t="s">
        <v>37</v>
      </c>
      <c r="C145" s="65" t="s">
        <v>233</v>
      </c>
      <c r="D145" s="73">
        <v>118</v>
      </c>
      <c r="E145" s="61">
        <v>1</v>
      </c>
      <c r="F145" s="61">
        <v>18</v>
      </c>
      <c r="G145" s="66" t="s">
        <v>18</v>
      </c>
      <c r="H145" s="66" t="s">
        <v>18</v>
      </c>
      <c r="I145" s="66" t="s">
        <v>18</v>
      </c>
      <c r="J145" s="67" t="s">
        <v>18</v>
      </c>
      <c r="K145" s="71">
        <v>11.6</v>
      </c>
      <c r="L145" s="71">
        <v>79.2</v>
      </c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</row>
    <row r="146" spans="1:26" x14ac:dyDescent="0.2">
      <c r="A146" s="66" t="s">
        <v>37</v>
      </c>
      <c r="B146" s="66" t="s">
        <v>37</v>
      </c>
      <c r="C146" s="65" t="s">
        <v>233</v>
      </c>
      <c r="D146" s="73">
        <v>204</v>
      </c>
      <c r="E146" s="72">
        <v>2</v>
      </c>
      <c r="F146" s="72">
        <v>18</v>
      </c>
      <c r="G146" s="66" t="s">
        <v>18</v>
      </c>
      <c r="H146" s="66" t="s">
        <v>18</v>
      </c>
      <c r="I146" s="66" t="s">
        <v>18</v>
      </c>
      <c r="J146" s="67" t="s">
        <v>18</v>
      </c>
      <c r="K146" s="71">
        <v>11.6</v>
      </c>
      <c r="L146" s="71">
        <v>71.3</v>
      </c>
      <c r="M146" s="65"/>
      <c r="N146" s="65"/>
      <c r="O146" s="65"/>
      <c r="P146" s="65"/>
      <c r="Q146" s="65"/>
      <c r="R146" s="65"/>
      <c r="S146" s="65"/>
      <c r="T146" s="65"/>
      <c r="U146" s="65"/>
      <c r="V146" s="65"/>
      <c r="W146" s="65"/>
      <c r="X146" s="65"/>
      <c r="Y146" s="65"/>
      <c r="Z146" s="65"/>
    </row>
    <row r="147" spans="1:26" x14ac:dyDescent="0.2">
      <c r="A147" s="66" t="s">
        <v>37</v>
      </c>
      <c r="B147" s="66" t="s">
        <v>37</v>
      </c>
      <c r="C147" s="65" t="s">
        <v>233</v>
      </c>
      <c r="D147" s="73">
        <v>301</v>
      </c>
      <c r="E147" s="72">
        <v>3</v>
      </c>
      <c r="F147" s="72">
        <v>18</v>
      </c>
      <c r="G147" s="66" t="s">
        <v>18</v>
      </c>
      <c r="H147" s="66" t="s">
        <v>18</v>
      </c>
      <c r="I147" s="66" t="s">
        <v>18</v>
      </c>
      <c r="J147" s="67" t="s">
        <v>18</v>
      </c>
      <c r="K147" s="71">
        <v>11</v>
      </c>
      <c r="L147" s="71">
        <v>77.099999999999994</v>
      </c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</row>
    <row r="148" spans="1:26" x14ac:dyDescent="0.2">
      <c r="A148" s="66" t="s">
        <v>37</v>
      </c>
      <c r="B148" s="66" t="s">
        <v>37</v>
      </c>
      <c r="C148" s="65" t="s">
        <v>233</v>
      </c>
      <c r="D148" s="73">
        <v>406</v>
      </c>
      <c r="E148" s="61">
        <v>4</v>
      </c>
      <c r="F148" s="61">
        <v>18</v>
      </c>
      <c r="G148" s="66" t="s">
        <v>18</v>
      </c>
      <c r="H148" s="66" t="s">
        <v>18</v>
      </c>
      <c r="I148" s="66" t="s">
        <v>18</v>
      </c>
      <c r="J148" s="67" t="s">
        <v>18</v>
      </c>
      <c r="K148" s="71">
        <v>11.3</v>
      </c>
      <c r="L148" s="71">
        <v>84.1</v>
      </c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</row>
    <row r="149" spans="1:26" x14ac:dyDescent="0.2">
      <c r="A149" s="65" t="s">
        <v>15</v>
      </c>
      <c r="B149" s="65" t="s">
        <v>234</v>
      </c>
      <c r="C149" s="65" t="s">
        <v>233</v>
      </c>
      <c r="D149" s="68">
        <v>101</v>
      </c>
      <c r="E149" s="61">
        <v>1</v>
      </c>
      <c r="F149" s="61">
        <v>1</v>
      </c>
      <c r="G149" s="69">
        <v>54.8</v>
      </c>
      <c r="H149" s="69">
        <v>0</v>
      </c>
      <c r="I149" s="69">
        <v>0.2</v>
      </c>
      <c r="J149" s="69">
        <v>0.5</v>
      </c>
      <c r="K149" s="71">
        <v>12.5</v>
      </c>
      <c r="L149" s="71">
        <v>70.8</v>
      </c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</row>
    <row r="150" spans="1:26" x14ac:dyDescent="0.2">
      <c r="A150" s="65" t="s">
        <v>15</v>
      </c>
      <c r="B150" s="65" t="s">
        <v>234</v>
      </c>
      <c r="C150" s="65" t="s">
        <v>233</v>
      </c>
      <c r="D150" s="68">
        <v>219</v>
      </c>
      <c r="E150" s="72">
        <v>2</v>
      </c>
      <c r="F150" s="72">
        <v>1</v>
      </c>
      <c r="G150" s="69">
        <v>52.2</v>
      </c>
      <c r="H150" s="69">
        <v>0</v>
      </c>
      <c r="I150" s="69">
        <v>0.1</v>
      </c>
      <c r="J150" s="69">
        <v>6</v>
      </c>
      <c r="K150" s="71">
        <v>12.5</v>
      </c>
      <c r="L150" s="71">
        <v>73.099999999999994</v>
      </c>
      <c r="M150" s="65"/>
      <c r="N150" s="65"/>
      <c r="O150" s="65"/>
      <c r="P150" s="65"/>
      <c r="Q150" s="65"/>
      <c r="R150" s="65"/>
      <c r="S150" s="65"/>
      <c r="T150" s="65"/>
      <c r="U150" s="65"/>
      <c r="V150" s="65"/>
      <c r="W150" s="65"/>
      <c r="X150" s="65"/>
      <c r="Y150" s="65"/>
      <c r="Z150" s="65"/>
    </row>
    <row r="151" spans="1:26" x14ac:dyDescent="0.2">
      <c r="A151" s="65" t="s">
        <v>15</v>
      </c>
      <c r="B151" s="65" t="s">
        <v>234</v>
      </c>
      <c r="C151" s="65" t="s">
        <v>233</v>
      </c>
      <c r="D151" s="68">
        <v>308</v>
      </c>
      <c r="E151" s="72">
        <v>3</v>
      </c>
      <c r="F151" s="72">
        <v>1</v>
      </c>
      <c r="G151" s="69">
        <v>58.1</v>
      </c>
      <c r="H151" s="69">
        <v>0</v>
      </c>
      <c r="I151" s="69">
        <v>0.2</v>
      </c>
      <c r="J151" s="69">
        <v>2.6</v>
      </c>
      <c r="K151" s="71">
        <v>12.2</v>
      </c>
      <c r="L151" s="71">
        <v>71.8</v>
      </c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</row>
    <row r="152" spans="1:26" x14ac:dyDescent="0.2">
      <c r="A152" s="65" t="s">
        <v>15</v>
      </c>
      <c r="B152" s="65" t="s">
        <v>234</v>
      </c>
      <c r="C152" s="65" t="s">
        <v>233</v>
      </c>
      <c r="D152" s="68">
        <v>407</v>
      </c>
      <c r="E152" s="61">
        <v>4</v>
      </c>
      <c r="F152" s="61">
        <v>1</v>
      </c>
      <c r="G152" s="69">
        <v>56.5</v>
      </c>
      <c r="H152" s="69">
        <v>0</v>
      </c>
      <c r="I152" s="69">
        <v>0.3</v>
      </c>
      <c r="J152" s="69">
        <v>2.2999999999999998</v>
      </c>
      <c r="K152" s="71">
        <v>12.2</v>
      </c>
      <c r="L152" s="71">
        <v>77.099999999999994</v>
      </c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</row>
    <row r="153" spans="1:26" x14ac:dyDescent="0.2">
      <c r="A153" s="65" t="s">
        <v>15</v>
      </c>
      <c r="B153" s="65" t="s">
        <v>234</v>
      </c>
      <c r="C153" s="65" t="s">
        <v>233</v>
      </c>
      <c r="D153" s="68">
        <v>120</v>
      </c>
      <c r="E153" s="61">
        <v>1</v>
      </c>
      <c r="F153" s="61">
        <v>1</v>
      </c>
      <c r="G153" s="69">
        <v>59.1</v>
      </c>
      <c r="H153" s="69">
        <v>0</v>
      </c>
      <c r="I153" s="69">
        <v>0.4</v>
      </c>
      <c r="J153" s="69">
        <v>6.5</v>
      </c>
      <c r="K153" s="71">
        <v>12.4</v>
      </c>
      <c r="L153" s="71">
        <v>71.900000000000006</v>
      </c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</row>
    <row r="154" spans="1:26" x14ac:dyDescent="0.2">
      <c r="A154" s="65" t="s">
        <v>15</v>
      </c>
      <c r="B154" s="65" t="s">
        <v>234</v>
      </c>
      <c r="C154" s="65" t="s">
        <v>233</v>
      </c>
      <c r="D154" s="68">
        <v>210</v>
      </c>
      <c r="E154" s="72">
        <v>2</v>
      </c>
      <c r="F154" s="61">
        <v>1</v>
      </c>
      <c r="G154" s="69">
        <v>53.3</v>
      </c>
      <c r="H154" s="69">
        <v>0</v>
      </c>
      <c r="I154" s="69">
        <v>0.1</v>
      </c>
      <c r="J154" s="69">
        <v>2.6</v>
      </c>
      <c r="K154" s="71">
        <v>13.3</v>
      </c>
      <c r="L154" s="71">
        <v>71.2</v>
      </c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</row>
    <row r="155" spans="1:26" x14ac:dyDescent="0.2">
      <c r="A155" s="65" t="s">
        <v>15</v>
      </c>
      <c r="B155" s="65" t="s">
        <v>234</v>
      </c>
      <c r="C155" s="65" t="s">
        <v>233</v>
      </c>
      <c r="D155" s="68">
        <v>302</v>
      </c>
      <c r="E155" s="72">
        <v>3</v>
      </c>
      <c r="F155" s="61">
        <v>1</v>
      </c>
      <c r="G155" s="69">
        <v>53.3</v>
      </c>
      <c r="H155" s="69">
        <v>0</v>
      </c>
      <c r="I155" s="69">
        <v>0.1</v>
      </c>
      <c r="J155" s="69">
        <v>3.2</v>
      </c>
      <c r="K155" s="71">
        <v>12.3</v>
      </c>
      <c r="L155" s="71">
        <v>72.5</v>
      </c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</row>
    <row r="156" spans="1:26" x14ac:dyDescent="0.2">
      <c r="A156" s="65" t="s">
        <v>15</v>
      </c>
      <c r="B156" s="65" t="s">
        <v>234</v>
      </c>
      <c r="C156" s="65" t="s">
        <v>233</v>
      </c>
      <c r="D156" s="68">
        <v>403</v>
      </c>
      <c r="E156" s="61">
        <v>4</v>
      </c>
      <c r="F156" s="61">
        <v>1</v>
      </c>
      <c r="G156" s="69">
        <v>36.200000000000003</v>
      </c>
      <c r="H156" s="69">
        <v>0</v>
      </c>
      <c r="I156" s="69">
        <v>0.6</v>
      </c>
      <c r="J156" s="69">
        <v>2.7</v>
      </c>
      <c r="K156" s="71">
        <v>13.5</v>
      </c>
      <c r="L156" s="71">
        <v>73.2</v>
      </c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</row>
    <row r="157" spans="1:26" x14ac:dyDescent="0.2">
      <c r="A157" s="65" t="s">
        <v>15</v>
      </c>
      <c r="B157" s="65" t="s">
        <v>234</v>
      </c>
      <c r="C157" s="65" t="s">
        <v>233</v>
      </c>
      <c r="D157" s="68">
        <v>102</v>
      </c>
      <c r="E157" s="61">
        <v>1</v>
      </c>
      <c r="F157" s="61">
        <v>2</v>
      </c>
      <c r="G157" s="69">
        <v>53.3</v>
      </c>
      <c r="H157" s="69">
        <v>0</v>
      </c>
      <c r="I157" s="69">
        <v>0.1</v>
      </c>
      <c r="J157" s="69">
        <v>4.4000000000000004</v>
      </c>
      <c r="K157" s="71">
        <v>12.5</v>
      </c>
      <c r="L157" s="71">
        <v>72.400000000000006</v>
      </c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</row>
    <row r="158" spans="1:26" x14ac:dyDescent="0.2">
      <c r="A158" s="65" t="s">
        <v>15</v>
      </c>
      <c r="B158" s="65" t="s">
        <v>234</v>
      </c>
      <c r="C158" s="65" t="s">
        <v>233</v>
      </c>
      <c r="D158" s="68">
        <v>214</v>
      </c>
      <c r="E158" s="72">
        <v>2</v>
      </c>
      <c r="F158" s="72">
        <v>2</v>
      </c>
      <c r="G158" s="69">
        <v>52.2</v>
      </c>
      <c r="H158" s="69">
        <v>0</v>
      </c>
      <c r="I158" s="69">
        <v>0</v>
      </c>
      <c r="J158" s="69">
        <v>6.1</v>
      </c>
      <c r="K158" s="71">
        <v>12</v>
      </c>
      <c r="L158" s="71">
        <v>70.5</v>
      </c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</row>
    <row r="159" spans="1:26" x14ac:dyDescent="0.2">
      <c r="A159" s="65" t="s">
        <v>15</v>
      </c>
      <c r="B159" s="65" t="s">
        <v>234</v>
      </c>
      <c r="C159" s="65" t="s">
        <v>233</v>
      </c>
      <c r="D159" s="68">
        <v>316</v>
      </c>
      <c r="E159" s="72">
        <v>3</v>
      </c>
      <c r="F159" s="72">
        <v>2</v>
      </c>
      <c r="G159" s="69">
        <v>50</v>
      </c>
      <c r="H159" s="69">
        <v>0</v>
      </c>
      <c r="I159" s="69">
        <v>0.3</v>
      </c>
      <c r="J159" s="69">
        <v>2.7</v>
      </c>
      <c r="K159" s="71">
        <v>12</v>
      </c>
      <c r="L159" s="71">
        <v>72.599999999999994</v>
      </c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</row>
    <row r="160" spans="1:26" x14ac:dyDescent="0.2">
      <c r="A160" s="65" t="s">
        <v>15</v>
      </c>
      <c r="B160" s="65" t="s">
        <v>234</v>
      </c>
      <c r="C160" s="65" t="s">
        <v>233</v>
      </c>
      <c r="D160" s="68">
        <v>401</v>
      </c>
      <c r="E160" s="61">
        <v>4</v>
      </c>
      <c r="F160" s="61">
        <v>2</v>
      </c>
      <c r="G160" s="69">
        <v>48.9</v>
      </c>
      <c r="H160" s="69">
        <v>0</v>
      </c>
      <c r="I160" s="69">
        <v>0.6</v>
      </c>
      <c r="J160" s="69">
        <v>1.3</v>
      </c>
      <c r="K160" s="71">
        <v>12.4</v>
      </c>
      <c r="L160" s="71">
        <v>73.599999999999994</v>
      </c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</row>
    <row r="161" spans="1:26" x14ac:dyDescent="0.2">
      <c r="A161" s="65" t="s">
        <v>15</v>
      </c>
      <c r="B161" s="65" t="s">
        <v>234</v>
      </c>
      <c r="C161" s="65" t="s">
        <v>233</v>
      </c>
      <c r="D161" s="68">
        <v>103</v>
      </c>
      <c r="E161" s="61">
        <v>1</v>
      </c>
      <c r="F161" s="61">
        <v>3</v>
      </c>
      <c r="G161" s="69">
        <v>51.1</v>
      </c>
      <c r="H161" s="69">
        <v>0</v>
      </c>
      <c r="I161" s="69">
        <v>0.2</v>
      </c>
      <c r="J161" s="69">
        <v>3.8</v>
      </c>
      <c r="K161" s="71">
        <v>12.5</v>
      </c>
      <c r="L161" s="71">
        <v>69.3</v>
      </c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</row>
    <row r="162" spans="1:26" x14ac:dyDescent="0.2">
      <c r="A162" s="65" t="s">
        <v>15</v>
      </c>
      <c r="B162" s="65" t="s">
        <v>234</v>
      </c>
      <c r="C162" s="65" t="s">
        <v>233</v>
      </c>
      <c r="D162" s="68">
        <v>215</v>
      </c>
      <c r="E162" s="72">
        <v>2</v>
      </c>
      <c r="F162" s="72">
        <v>3</v>
      </c>
      <c r="G162" s="69">
        <v>54.3</v>
      </c>
      <c r="H162" s="69">
        <v>0</v>
      </c>
      <c r="I162" s="69">
        <v>0.3</v>
      </c>
      <c r="J162" s="69">
        <v>2.7</v>
      </c>
      <c r="K162" s="71">
        <v>12</v>
      </c>
      <c r="L162" s="71">
        <v>75.599999999999994</v>
      </c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</row>
    <row r="163" spans="1:26" x14ac:dyDescent="0.2">
      <c r="A163" s="65" t="s">
        <v>15</v>
      </c>
      <c r="B163" s="65" t="s">
        <v>234</v>
      </c>
      <c r="C163" s="65" t="s">
        <v>233</v>
      </c>
      <c r="D163" s="68">
        <v>315</v>
      </c>
      <c r="E163" s="72">
        <v>3</v>
      </c>
      <c r="F163" s="72">
        <v>3</v>
      </c>
      <c r="G163" s="69">
        <v>52.2</v>
      </c>
      <c r="H163" s="69">
        <v>0</v>
      </c>
      <c r="I163" s="69">
        <v>0.5</v>
      </c>
      <c r="J163" s="69">
        <v>3.7</v>
      </c>
      <c r="K163" s="71">
        <v>12.2</v>
      </c>
      <c r="L163" s="71">
        <v>73.400000000000006</v>
      </c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</row>
    <row r="164" spans="1:26" x14ac:dyDescent="0.2">
      <c r="A164" s="65" t="s">
        <v>15</v>
      </c>
      <c r="B164" s="65" t="s">
        <v>234</v>
      </c>
      <c r="C164" s="65" t="s">
        <v>233</v>
      </c>
      <c r="D164" s="68">
        <v>419</v>
      </c>
      <c r="E164" s="61">
        <v>4</v>
      </c>
      <c r="F164" s="61">
        <v>3</v>
      </c>
      <c r="G164" s="69">
        <v>57.1</v>
      </c>
      <c r="H164" s="69">
        <v>0</v>
      </c>
      <c r="I164" s="69">
        <v>0.7</v>
      </c>
      <c r="J164" s="69">
        <v>2.2000000000000002</v>
      </c>
      <c r="K164" s="71">
        <v>12.1</v>
      </c>
      <c r="L164" s="71">
        <v>78</v>
      </c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</row>
    <row r="165" spans="1:26" x14ac:dyDescent="0.2">
      <c r="A165" s="65" t="s">
        <v>15</v>
      </c>
      <c r="B165" s="65" t="s">
        <v>234</v>
      </c>
      <c r="C165" s="65" t="s">
        <v>233</v>
      </c>
      <c r="D165" s="68">
        <v>104</v>
      </c>
      <c r="E165" s="61">
        <v>1</v>
      </c>
      <c r="F165" s="61">
        <v>4</v>
      </c>
      <c r="G165" s="69">
        <v>52.3</v>
      </c>
      <c r="H165" s="69">
        <v>0</v>
      </c>
      <c r="I165" s="69">
        <v>0.6</v>
      </c>
      <c r="J165" s="69">
        <v>0.9</v>
      </c>
      <c r="K165" s="71">
        <v>12.3</v>
      </c>
      <c r="L165" s="71">
        <v>74.099999999999994</v>
      </c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</row>
    <row r="166" spans="1:26" x14ac:dyDescent="0.2">
      <c r="A166" s="65" t="s">
        <v>15</v>
      </c>
      <c r="B166" s="65" t="s">
        <v>234</v>
      </c>
      <c r="C166" s="65" t="s">
        <v>233</v>
      </c>
      <c r="D166" s="68">
        <v>217</v>
      </c>
      <c r="E166" s="72">
        <v>2</v>
      </c>
      <c r="F166" s="72">
        <v>4</v>
      </c>
      <c r="G166" s="69">
        <v>53.3</v>
      </c>
      <c r="H166" s="69">
        <v>0</v>
      </c>
      <c r="I166" s="69">
        <v>0.3</v>
      </c>
      <c r="J166" s="69">
        <v>2.6</v>
      </c>
      <c r="K166" s="71">
        <v>12.1</v>
      </c>
      <c r="L166" s="71">
        <v>80.8</v>
      </c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/>
    </row>
    <row r="167" spans="1:26" x14ac:dyDescent="0.2">
      <c r="A167" s="65" t="s">
        <v>15</v>
      </c>
      <c r="B167" s="65" t="s">
        <v>234</v>
      </c>
      <c r="C167" s="65" t="s">
        <v>233</v>
      </c>
      <c r="D167" s="68">
        <v>303</v>
      </c>
      <c r="E167" s="72">
        <v>3</v>
      </c>
      <c r="F167" s="72">
        <v>4</v>
      </c>
      <c r="G167" s="69">
        <v>55.3</v>
      </c>
      <c r="H167" s="69">
        <v>0</v>
      </c>
      <c r="I167" s="69">
        <v>0</v>
      </c>
      <c r="J167" s="69">
        <v>2.4</v>
      </c>
      <c r="K167" s="71">
        <v>12.1</v>
      </c>
      <c r="L167" s="71">
        <v>71.5</v>
      </c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</row>
    <row r="168" spans="1:26" x14ac:dyDescent="0.2">
      <c r="A168" s="65" t="s">
        <v>15</v>
      </c>
      <c r="B168" s="65" t="s">
        <v>234</v>
      </c>
      <c r="C168" s="65" t="s">
        <v>233</v>
      </c>
      <c r="D168" s="68">
        <v>420</v>
      </c>
      <c r="E168" s="61">
        <v>4</v>
      </c>
      <c r="F168" s="61">
        <v>4</v>
      </c>
      <c r="G168" s="69">
        <v>51.1</v>
      </c>
      <c r="H168" s="69">
        <v>0</v>
      </c>
      <c r="I168" s="69">
        <v>0.6</v>
      </c>
      <c r="J168" s="69">
        <v>3.5</v>
      </c>
      <c r="K168" s="71">
        <v>11.9</v>
      </c>
      <c r="L168" s="71">
        <v>74.2</v>
      </c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</row>
    <row r="169" spans="1:26" x14ac:dyDescent="0.2">
      <c r="A169" s="65" t="s">
        <v>15</v>
      </c>
      <c r="B169" s="65" t="s">
        <v>234</v>
      </c>
      <c r="C169" s="65" t="s">
        <v>233</v>
      </c>
      <c r="D169" s="68">
        <v>105</v>
      </c>
      <c r="E169" s="61">
        <v>1</v>
      </c>
      <c r="F169" s="61">
        <v>5</v>
      </c>
      <c r="G169" s="69">
        <v>51.1</v>
      </c>
      <c r="H169" s="69">
        <v>0</v>
      </c>
      <c r="I169" s="69">
        <v>0.4</v>
      </c>
      <c r="J169" s="69">
        <v>1.2</v>
      </c>
      <c r="K169" s="71">
        <v>12.5</v>
      </c>
      <c r="L169" s="71">
        <v>68.400000000000006</v>
      </c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</row>
    <row r="170" spans="1:26" x14ac:dyDescent="0.2">
      <c r="A170" s="65" t="s">
        <v>15</v>
      </c>
      <c r="B170" s="65" t="s">
        <v>234</v>
      </c>
      <c r="C170" s="65" t="s">
        <v>233</v>
      </c>
      <c r="D170" s="68">
        <v>216</v>
      </c>
      <c r="E170" s="72">
        <v>2</v>
      </c>
      <c r="F170" s="72">
        <v>5</v>
      </c>
      <c r="G170" s="69">
        <v>52.2</v>
      </c>
      <c r="H170" s="69">
        <v>0</v>
      </c>
      <c r="I170" s="69">
        <v>0.7</v>
      </c>
      <c r="J170" s="69">
        <v>3.5</v>
      </c>
      <c r="K170" s="71">
        <v>12.1</v>
      </c>
      <c r="L170" s="71">
        <v>72.5</v>
      </c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</row>
    <row r="171" spans="1:26" x14ac:dyDescent="0.2">
      <c r="A171" s="65" t="s">
        <v>15</v>
      </c>
      <c r="B171" s="65" t="s">
        <v>234</v>
      </c>
      <c r="C171" s="65" t="s">
        <v>233</v>
      </c>
      <c r="D171" s="68">
        <v>306</v>
      </c>
      <c r="E171" s="72">
        <v>3</v>
      </c>
      <c r="F171" s="72">
        <v>5</v>
      </c>
      <c r="G171" s="69">
        <v>52.2</v>
      </c>
      <c r="H171" s="69">
        <v>0</v>
      </c>
      <c r="I171" s="69">
        <v>0</v>
      </c>
      <c r="J171" s="69">
        <v>1.7</v>
      </c>
      <c r="K171" s="71">
        <v>12.2</v>
      </c>
      <c r="L171" s="71">
        <v>68.400000000000006</v>
      </c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</row>
    <row r="172" spans="1:26" x14ac:dyDescent="0.2">
      <c r="A172" s="65" t="s">
        <v>15</v>
      </c>
      <c r="B172" s="65" t="s">
        <v>234</v>
      </c>
      <c r="C172" s="65" t="s">
        <v>233</v>
      </c>
      <c r="D172" s="68">
        <v>405</v>
      </c>
      <c r="E172" s="61">
        <v>4</v>
      </c>
      <c r="F172" s="61">
        <v>5</v>
      </c>
      <c r="G172" s="69">
        <v>47.8</v>
      </c>
      <c r="H172" s="69">
        <v>0</v>
      </c>
      <c r="I172" s="69">
        <v>0.2</v>
      </c>
      <c r="J172" s="69">
        <v>2.4</v>
      </c>
      <c r="K172" s="71">
        <v>12.2</v>
      </c>
      <c r="L172" s="71">
        <v>75.8</v>
      </c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</row>
    <row r="173" spans="1:26" x14ac:dyDescent="0.2">
      <c r="A173" s="65" t="s">
        <v>15</v>
      </c>
      <c r="B173" s="65" t="s">
        <v>234</v>
      </c>
      <c r="C173" s="65" t="s">
        <v>233</v>
      </c>
      <c r="D173" s="68">
        <v>106</v>
      </c>
      <c r="E173" s="61">
        <v>1</v>
      </c>
      <c r="F173" s="61">
        <v>6</v>
      </c>
      <c r="G173" s="69">
        <v>50</v>
      </c>
      <c r="H173" s="69">
        <v>0</v>
      </c>
      <c r="I173" s="69">
        <v>0.3</v>
      </c>
      <c r="J173" s="69">
        <v>5</v>
      </c>
      <c r="K173" s="71">
        <v>12.6</v>
      </c>
      <c r="L173" s="71">
        <v>67.099999999999994</v>
      </c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</row>
    <row r="174" spans="1:26" x14ac:dyDescent="0.2">
      <c r="A174" s="65" t="s">
        <v>15</v>
      </c>
      <c r="B174" s="65" t="s">
        <v>234</v>
      </c>
      <c r="C174" s="65" t="s">
        <v>233</v>
      </c>
      <c r="D174" s="68">
        <v>203</v>
      </c>
      <c r="E174" s="72">
        <v>2</v>
      </c>
      <c r="F174" s="72">
        <v>6</v>
      </c>
      <c r="G174" s="69">
        <v>47.8</v>
      </c>
      <c r="H174" s="69">
        <v>0</v>
      </c>
      <c r="I174" s="69">
        <v>0.2</v>
      </c>
      <c r="J174" s="69">
        <v>3.7</v>
      </c>
      <c r="K174" s="71">
        <v>12.4</v>
      </c>
      <c r="L174" s="71">
        <v>74.8</v>
      </c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</row>
    <row r="175" spans="1:26" x14ac:dyDescent="0.2">
      <c r="A175" s="65" t="s">
        <v>15</v>
      </c>
      <c r="B175" s="65" t="s">
        <v>234</v>
      </c>
      <c r="C175" s="65" t="s">
        <v>233</v>
      </c>
      <c r="D175" s="68">
        <v>312</v>
      </c>
      <c r="E175" s="72">
        <v>3</v>
      </c>
      <c r="F175" s="72">
        <v>6</v>
      </c>
      <c r="G175" s="69">
        <v>50</v>
      </c>
      <c r="H175" s="69">
        <v>0</v>
      </c>
      <c r="I175" s="69">
        <v>0.4</v>
      </c>
      <c r="J175" s="69">
        <v>2.9</v>
      </c>
      <c r="K175" s="71">
        <v>11.9</v>
      </c>
      <c r="L175" s="71">
        <v>76.5</v>
      </c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</row>
    <row r="176" spans="1:26" x14ac:dyDescent="0.2">
      <c r="A176" s="65" t="s">
        <v>15</v>
      </c>
      <c r="B176" s="65" t="s">
        <v>234</v>
      </c>
      <c r="C176" s="65" t="s">
        <v>233</v>
      </c>
      <c r="D176" s="68">
        <v>418</v>
      </c>
      <c r="E176" s="61">
        <v>4</v>
      </c>
      <c r="F176" s="61">
        <v>6</v>
      </c>
      <c r="G176" s="69">
        <v>50</v>
      </c>
      <c r="H176" s="69">
        <v>0</v>
      </c>
      <c r="I176" s="69">
        <v>0.3</v>
      </c>
      <c r="J176" s="69">
        <v>3.9</v>
      </c>
      <c r="K176" s="71">
        <v>11.8</v>
      </c>
      <c r="L176" s="71">
        <v>73.5</v>
      </c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</row>
    <row r="177" spans="1:26" x14ac:dyDescent="0.2">
      <c r="A177" s="65" t="s">
        <v>15</v>
      </c>
      <c r="B177" s="65" t="s">
        <v>234</v>
      </c>
      <c r="C177" s="65" t="s">
        <v>233</v>
      </c>
      <c r="D177" s="68">
        <v>107</v>
      </c>
      <c r="E177" s="61">
        <v>1</v>
      </c>
      <c r="F177" s="61">
        <v>7</v>
      </c>
      <c r="G177" s="69">
        <v>50</v>
      </c>
      <c r="H177" s="69">
        <v>0</v>
      </c>
      <c r="I177" s="69">
        <v>0.4</v>
      </c>
      <c r="J177" s="69">
        <v>2.5</v>
      </c>
      <c r="K177" s="71">
        <v>12.5</v>
      </c>
      <c r="L177" s="71">
        <v>67.7</v>
      </c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</row>
    <row r="178" spans="1:26" x14ac:dyDescent="0.2">
      <c r="A178" s="65" t="s">
        <v>15</v>
      </c>
      <c r="B178" s="65" t="s">
        <v>234</v>
      </c>
      <c r="C178" s="65" t="s">
        <v>233</v>
      </c>
      <c r="D178" s="68">
        <v>207</v>
      </c>
      <c r="E178" s="72">
        <v>2</v>
      </c>
      <c r="F178" s="72">
        <v>7</v>
      </c>
      <c r="G178" s="69">
        <v>53.2</v>
      </c>
      <c r="H178" s="69">
        <v>0</v>
      </c>
      <c r="I178" s="69">
        <v>0</v>
      </c>
      <c r="J178" s="69">
        <v>4.7</v>
      </c>
      <c r="K178" s="71">
        <v>12.4</v>
      </c>
      <c r="L178" s="71">
        <v>76.099999999999994</v>
      </c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</row>
    <row r="179" spans="1:26" x14ac:dyDescent="0.2">
      <c r="A179" s="65" t="s">
        <v>15</v>
      </c>
      <c r="B179" s="65" t="s">
        <v>234</v>
      </c>
      <c r="C179" s="65" t="s">
        <v>233</v>
      </c>
      <c r="D179" s="68">
        <v>309</v>
      </c>
      <c r="E179" s="72">
        <v>3</v>
      </c>
      <c r="F179" s="72">
        <v>7</v>
      </c>
      <c r="G179" s="69">
        <v>47.8</v>
      </c>
      <c r="H179" s="69">
        <v>0</v>
      </c>
      <c r="I179" s="69">
        <v>0.3</v>
      </c>
      <c r="J179" s="69">
        <v>3.1</v>
      </c>
      <c r="K179" s="71">
        <v>12.4</v>
      </c>
      <c r="L179" s="71">
        <v>76.7</v>
      </c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</row>
    <row r="180" spans="1:26" x14ac:dyDescent="0.2">
      <c r="A180" s="65" t="s">
        <v>15</v>
      </c>
      <c r="B180" s="65" t="s">
        <v>234</v>
      </c>
      <c r="C180" s="65" t="s">
        <v>233</v>
      </c>
      <c r="D180" s="68">
        <v>410</v>
      </c>
      <c r="E180" s="61">
        <v>4</v>
      </c>
      <c r="F180" s="61">
        <v>7</v>
      </c>
      <c r="G180" s="69">
        <v>52.2</v>
      </c>
      <c r="H180" s="69">
        <v>0</v>
      </c>
      <c r="I180" s="69">
        <v>0.3</v>
      </c>
      <c r="J180" s="69">
        <v>1.6</v>
      </c>
      <c r="K180" s="71">
        <v>12.3</v>
      </c>
      <c r="L180" s="71">
        <v>72.400000000000006</v>
      </c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</row>
    <row r="181" spans="1:26" x14ac:dyDescent="0.2">
      <c r="A181" s="65" t="s">
        <v>15</v>
      </c>
      <c r="B181" s="65" t="s">
        <v>234</v>
      </c>
      <c r="C181" s="65" t="s">
        <v>233</v>
      </c>
      <c r="D181" s="68">
        <v>108</v>
      </c>
      <c r="E181" s="61">
        <v>1</v>
      </c>
      <c r="F181" s="61">
        <v>8</v>
      </c>
      <c r="G181" s="69">
        <v>46.7</v>
      </c>
      <c r="H181" s="69">
        <v>0</v>
      </c>
      <c r="I181" s="69">
        <v>0.4</v>
      </c>
      <c r="J181" s="69">
        <v>3.4</v>
      </c>
      <c r="K181" s="71">
        <v>12.7</v>
      </c>
      <c r="L181" s="71">
        <v>65</v>
      </c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</row>
    <row r="182" spans="1:26" x14ac:dyDescent="0.2">
      <c r="A182" s="65" t="s">
        <v>15</v>
      </c>
      <c r="B182" s="65" t="s">
        <v>234</v>
      </c>
      <c r="C182" s="65" t="s">
        <v>233</v>
      </c>
      <c r="D182" s="68">
        <v>208</v>
      </c>
      <c r="E182" s="72">
        <v>2</v>
      </c>
      <c r="F182" s="72">
        <v>8</v>
      </c>
      <c r="G182" s="69">
        <v>48.9</v>
      </c>
      <c r="H182" s="69">
        <v>0</v>
      </c>
      <c r="I182" s="69">
        <v>0.7</v>
      </c>
      <c r="J182" s="69">
        <v>4</v>
      </c>
      <c r="K182" s="71">
        <v>12.4</v>
      </c>
      <c r="L182" s="71">
        <v>69.400000000000006</v>
      </c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</row>
    <row r="183" spans="1:26" x14ac:dyDescent="0.2">
      <c r="A183" s="65" t="s">
        <v>15</v>
      </c>
      <c r="B183" s="65" t="s">
        <v>234</v>
      </c>
      <c r="C183" s="65" t="s">
        <v>233</v>
      </c>
      <c r="D183" s="68">
        <v>318</v>
      </c>
      <c r="E183" s="72">
        <v>3</v>
      </c>
      <c r="F183" s="72">
        <v>8</v>
      </c>
      <c r="G183" s="69">
        <v>47.8</v>
      </c>
      <c r="H183" s="69">
        <v>0</v>
      </c>
      <c r="I183" s="69">
        <v>0.5</v>
      </c>
      <c r="J183" s="69">
        <v>2.7</v>
      </c>
      <c r="K183" s="71">
        <v>11.9</v>
      </c>
      <c r="L183" s="71">
        <v>72.5</v>
      </c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</row>
    <row r="184" spans="1:26" x14ac:dyDescent="0.2">
      <c r="A184" s="65" t="s">
        <v>15</v>
      </c>
      <c r="B184" s="65" t="s">
        <v>234</v>
      </c>
      <c r="C184" s="65" t="s">
        <v>233</v>
      </c>
      <c r="D184" s="68">
        <v>412</v>
      </c>
      <c r="E184" s="61">
        <v>4</v>
      </c>
      <c r="F184" s="61">
        <v>8</v>
      </c>
      <c r="G184" s="69">
        <v>54.2</v>
      </c>
      <c r="H184" s="69">
        <v>0</v>
      </c>
      <c r="I184" s="69">
        <v>0</v>
      </c>
      <c r="J184" s="69">
        <v>14</v>
      </c>
      <c r="K184" s="71">
        <v>12.1</v>
      </c>
      <c r="L184" s="71">
        <v>75.3</v>
      </c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</row>
    <row r="185" spans="1:26" x14ac:dyDescent="0.2">
      <c r="A185" s="65" t="s">
        <v>15</v>
      </c>
      <c r="B185" s="65" t="s">
        <v>234</v>
      </c>
      <c r="C185" s="65" t="s">
        <v>233</v>
      </c>
      <c r="D185" s="68">
        <v>109</v>
      </c>
      <c r="E185" s="61">
        <v>1</v>
      </c>
      <c r="F185" s="61">
        <v>9</v>
      </c>
      <c r="G185" s="69">
        <v>50</v>
      </c>
      <c r="H185" s="69">
        <v>0</v>
      </c>
      <c r="I185" s="69">
        <v>0.2</v>
      </c>
      <c r="J185" s="69">
        <v>3.4</v>
      </c>
      <c r="K185" s="71">
        <v>12.5</v>
      </c>
      <c r="L185" s="71">
        <v>68.099999999999994</v>
      </c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</row>
    <row r="186" spans="1:26" x14ac:dyDescent="0.2">
      <c r="A186" s="65" t="s">
        <v>15</v>
      </c>
      <c r="B186" s="65" t="s">
        <v>234</v>
      </c>
      <c r="C186" s="65" t="s">
        <v>233</v>
      </c>
      <c r="D186" s="68">
        <v>220</v>
      </c>
      <c r="E186" s="72">
        <v>2</v>
      </c>
      <c r="F186" s="72">
        <v>9</v>
      </c>
      <c r="G186" s="69">
        <v>50</v>
      </c>
      <c r="H186" s="69">
        <v>0</v>
      </c>
      <c r="I186" s="69">
        <v>0.4</v>
      </c>
      <c r="J186" s="69">
        <v>6.5</v>
      </c>
      <c r="K186" s="71">
        <v>12</v>
      </c>
      <c r="L186" s="71">
        <v>69.599999999999994</v>
      </c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</row>
    <row r="187" spans="1:26" x14ac:dyDescent="0.2">
      <c r="A187" s="65" t="s">
        <v>15</v>
      </c>
      <c r="B187" s="65" t="s">
        <v>234</v>
      </c>
      <c r="C187" s="65" t="s">
        <v>233</v>
      </c>
      <c r="D187" s="68">
        <v>314</v>
      </c>
      <c r="E187" s="72">
        <v>3</v>
      </c>
      <c r="F187" s="72">
        <v>9</v>
      </c>
      <c r="G187" s="69">
        <v>46.8</v>
      </c>
      <c r="H187" s="69">
        <v>0</v>
      </c>
      <c r="I187" s="69">
        <v>0.4</v>
      </c>
      <c r="J187" s="69">
        <v>5.5</v>
      </c>
      <c r="K187" s="71">
        <v>11.9</v>
      </c>
      <c r="L187" s="71">
        <v>69.599999999999994</v>
      </c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</row>
    <row r="188" spans="1:26" x14ac:dyDescent="0.2">
      <c r="A188" s="65" t="s">
        <v>15</v>
      </c>
      <c r="B188" s="65" t="s">
        <v>234</v>
      </c>
      <c r="C188" s="65" t="s">
        <v>233</v>
      </c>
      <c r="D188" s="68">
        <v>404</v>
      </c>
      <c r="E188" s="61">
        <v>4</v>
      </c>
      <c r="F188" s="61">
        <v>9</v>
      </c>
      <c r="G188" s="69">
        <v>55.3</v>
      </c>
      <c r="H188" s="69">
        <v>0</v>
      </c>
      <c r="I188" s="69">
        <v>0</v>
      </c>
      <c r="J188" s="69">
        <v>3.6</v>
      </c>
      <c r="K188" s="71">
        <v>12.2</v>
      </c>
      <c r="L188" s="71">
        <v>76.5</v>
      </c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</row>
    <row r="189" spans="1:26" x14ac:dyDescent="0.2">
      <c r="A189" s="65" t="s">
        <v>15</v>
      </c>
      <c r="B189" s="65" t="s">
        <v>234</v>
      </c>
      <c r="C189" s="65" t="s">
        <v>233</v>
      </c>
      <c r="D189" s="68">
        <v>110</v>
      </c>
      <c r="E189" s="61">
        <v>1</v>
      </c>
      <c r="F189" s="61">
        <v>10</v>
      </c>
      <c r="G189" s="69">
        <v>51.1</v>
      </c>
      <c r="H189" s="69">
        <v>0</v>
      </c>
      <c r="I189" s="69">
        <v>0.2</v>
      </c>
      <c r="J189" s="69">
        <v>3.8</v>
      </c>
      <c r="K189" s="71">
        <v>12.6</v>
      </c>
      <c r="L189" s="71">
        <v>66.5</v>
      </c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</row>
    <row r="190" spans="1:26" x14ac:dyDescent="0.2">
      <c r="A190" s="65" t="s">
        <v>15</v>
      </c>
      <c r="B190" s="65" t="s">
        <v>234</v>
      </c>
      <c r="C190" s="65" t="s">
        <v>233</v>
      </c>
      <c r="D190" s="68">
        <v>213</v>
      </c>
      <c r="E190" s="72">
        <v>2</v>
      </c>
      <c r="F190" s="72">
        <v>10</v>
      </c>
      <c r="G190" s="69">
        <v>56.5</v>
      </c>
      <c r="H190" s="69">
        <v>0</v>
      </c>
      <c r="I190" s="69">
        <v>0.4</v>
      </c>
      <c r="J190" s="69">
        <v>7.2</v>
      </c>
      <c r="K190" s="71">
        <v>12</v>
      </c>
      <c r="L190" s="71">
        <v>77.099999999999994</v>
      </c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</row>
    <row r="191" spans="1:26" x14ac:dyDescent="0.2">
      <c r="A191" s="65" t="s">
        <v>15</v>
      </c>
      <c r="B191" s="65" t="s">
        <v>234</v>
      </c>
      <c r="C191" s="65" t="s">
        <v>233</v>
      </c>
      <c r="D191" s="68">
        <v>320</v>
      </c>
      <c r="E191" s="72">
        <v>3</v>
      </c>
      <c r="F191" s="72">
        <v>10</v>
      </c>
      <c r="G191" s="69">
        <v>50</v>
      </c>
      <c r="H191" s="69">
        <v>0</v>
      </c>
      <c r="I191" s="69">
        <v>0.6</v>
      </c>
      <c r="J191" s="69">
        <v>5.0999999999999996</v>
      </c>
      <c r="K191" s="71">
        <v>11.8</v>
      </c>
      <c r="L191" s="71">
        <v>69.900000000000006</v>
      </c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</row>
    <row r="192" spans="1:26" x14ac:dyDescent="0.2">
      <c r="A192" s="65" t="s">
        <v>15</v>
      </c>
      <c r="B192" s="65" t="s">
        <v>234</v>
      </c>
      <c r="C192" s="65" t="s">
        <v>233</v>
      </c>
      <c r="D192" s="68">
        <v>415</v>
      </c>
      <c r="E192" s="61">
        <v>4</v>
      </c>
      <c r="F192" s="61">
        <v>10</v>
      </c>
      <c r="G192" s="69">
        <v>54.2</v>
      </c>
      <c r="H192" s="69">
        <v>0</v>
      </c>
      <c r="I192" s="69">
        <v>0.5</v>
      </c>
      <c r="J192" s="69">
        <v>3</v>
      </c>
      <c r="K192" s="71">
        <v>12.3</v>
      </c>
      <c r="L192" s="71">
        <v>71.3</v>
      </c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</row>
    <row r="193" spans="1:26" x14ac:dyDescent="0.2">
      <c r="A193" s="65" t="s">
        <v>15</v>
      </c>
      <c r="B193" s="65" t="s">
        <v>234</v>
      </c>
      <c r="C193" s="65" t="s">
        <v>233</v>
      </c>
      <c r="D193" s="68">
        <v>111</v>
      </c>
      <c r="E193" s="61">
        <v>1</v>
      </c>
      <c r="F193" s="61">
        <v>11</v>
      </c>
      <c r="G193" s="69">
        <v>56.5</v>
      </c>
      <c r="H193" s="69">
        <v>0</v>
      </c>
      <c r="I193" s="69">
        <v>0</v>
      </c>
      <c r="J193" s="69">
        <v>9.1</v>
      </c>
      <c r="K193" s="71">
        <v>13</v>
      </c>
      <c r="L193" s="71">
        <v>76.2</v>
      </c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</row>
    <row r="194" spans="1:26" x14ac:dyDescent="0.2">
      <c r="A194" s="65" t="s">
        <v>15</v>
      </c>
      <c r="B194" s="65" t="s">
        <v>234</v>
      </c>
      <c r="C194" s="65" t="s">
        <v>233</v>
      </c>
      <c r="D194" s="68">
        <v>201</v>
      </c>
      <c r="E194" s="72">
        <v>2</v>
      </c>
      <c r="F194" s="72">
        <v>11</v>
      </c>
      <c r="G194" s="69">
        <v>45.8</v>
      </c>
      <c r="H194" s="69">
        <v>0</v>
      </c>
      <c r="I194" s="69">
        <v>0.3</v>
      </c>
      <c r="J194" s="69">
        <v>1.9</v>
      </c>
      <c r="K194" s="71">
        <v>12.9</v>
      </c>
      <c r="L194" s="71">
        <v>76.400000000000006</v>
      </c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</row>
    <row r="195" spans="1:26" x14ac:dyDescent="0.2">
      <c r="A195" s="65" t="s">
        <v>15</v>
      </c>
      <c r="B195" s="65" t="s">
        <v>234</v>
      </c>
      <c r="C195" s="65" t="s">
        <v>233</v>
      </c>
      <c r="D195" s="68">
        <v>310</v>
      </c>
      <c r="E195" s="72">
        <v>3</v>
      </c>
      <c r="F195" s="72">
        <v>11</v>
      </c>
      <c r="G195" s="69">
        <v>48.9</v>
      </c>
      <c r="H195" s="69">
        <v>0</v>
      </c>
      <c r="I195" s="69">
        <v>0.1</v>
      </c>
      <c r="J195" s="69">
        <v>1.7</v>
      </c>
      <c r="K195" s="71">
        <v>12.4</v>
      </c>
      <c r="L195" s="71">
        <v>71.2</v>
      </c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</row>
    <row r="196" spans="1:26" x14ac:dyDescent="0.2">
      <c r="A196" s="65" t="s">
        <v>15</v>
      </c>
      <c r="B196" s="65" t="s">
        <v>234</v>
      </c>
      <c r="C196" s="65" t="s">
        <v>233</v>
      </c>
      <c r="D196" s="68">
        <v>411</v>
      </c>
      <c r="E196" s="61">
        <v>4</v>
      </c>
      <c r="F196" s="61">
        <v>11</v>
      </c>
      <c r="G196" s="69">
        <v>48.9</v>
      </c>
      <c r="H196" s="69">
        <v>0</v>
      </c>
      <c r="I196" s="69">
        <v>0.1</v>
      </c>
      <c r="J196" s="69">
        <v>2.8</v>
      </c>
      <c r="K196" s="71">
        <v>11.7</v>
      </c>
      <c r="L196" s="71">
        <v>78.900000000000006</v>
      </c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</row>
    <row r="197" spans="1:26" x14ac:dyDescent="0.2">
      <c r="A197" s="65" t="s">
        <v>15</v>
      </c>
      <c r="B197" s="65" t="s">
        <v>234</v>
      </c>
      <c r="C197" s="65" t="s">
        <v>233</v>
      </c>
      <c r="D197" s="68">
        <v>112</v>
      </c>
      <c r="E197" s="61">
        <v>1</v>
      </c>
      <c r="F197" s="61">
        <v>12</v>
      </c>
      <c r="G197" s="69">
        <v>50</v>
      </c>
      <c r="H197" s="69">
        <v>0</v>
      </c>
      <c r="I197" s="69">
        <v>0.1</v>
      </c>
      <c r="J197" s="69">
        <v>5</v>
      </c>
      <c r="K197" s="71">
        <v>12</v>
      </c>
      <c r="L197" s="71">
        <v>71.599999999999994</v>
      </c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</row>
    <row r="198" spans="1:26" x14ac:dyDescent="0.2">
      <c r="A198" s="65" t="s">
        <v>15</v>
      </c>
      <c r="B198" s="65" t="s">
        <v>234</v>
      </c>
      <c r="C198" s="65" t="s">
        <v>233</v>
      </c>
      <c r="D198" s="68">
        <v>206</v>
      </c>
      <c r="E198" s="72">
        <v>2</v>
      </c>
      <c r="F198" s="72">
        <v>12</v>
      </c>
      <c r="G198" s="69">
        <v>58.3</v>
      </c>
      <c r="H198" s="69">
        <v>0</v>
      </c>
      <c r="I198" s="69">
        <v>0</v>
      </c>
      <c r="J198" s="69">
        <v>3.1</v>
      </c>
      <c r="K198" s="71">
        <v>12.6</v>
      </c>
      <c r="L198" s="71">
        <v>74.900000000000006</v>
      </c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</row>
    <row r="199" spans="1:26" x14ac:dyDescent="0.2">
      <c r="A199" s="65" t="s">
        <v>15</v>
      </c>
      <c r="B199" s="65" t="s">
        <v>234</v>
      </c>
      <c r="C199" s="65" t="s">
        <v>233</v>
      </c>
      <c r="D199" s="68">
        <v>304</v>
      </c>
      <c r="E199" s="72">
        <v>3</v>
      </c>
      <c r="F199" s="72">
        <v>12</v>
      </c>
      <c r="G199" s="69">
        <v>56.5</v>
      </c>
      <c r="H199" s="69">
        <v>0</v>
      </c>
      <c r="I199" s="69">
        <v>0</v>
      </c>
      <c r="J199" s="69">
        <v>2.9</v>
      </c>
      <c r="K199" s="71">
        <v>12.2</v>
      </c>
      <c r="L199" s="71">
        <v>72.5</v>
      </c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</row>
    <row r="200" spans="1:26" x14ac:dyDescent="0.2">
      <c r="A200" s="65" t="s">
        <v>15</v>
      </c>
      <c r="B200" s="65" t="s">
        <v>234</v>
      </c>
      <c r="C200" s="65" t="s">
        <v>233</v>
      </c>
      <c r="D200" s="68">
        <v>414</v>
      </c>
      <c r="E200" s="61">
        <v>4</v>
      </c>
      <c r="F200" s="61">
        <v>12</v>
      </c>
      <c r="G200" s="69">
        <v>54.2</v>
      </c>
      <c r="H200" s="69">
        <v>0</v>
      </c>
      <c r="I200" s="69">
        <v>0.2</v>
      </c>
      <c r="J200" s="69">
        <v>2.4</v>
      </c>
      <c r="K200" s="71">
        <v>11.9</v>
      </c>
      <c r="L200" s="71">
        <v>71.7</v>
      </c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</row>
    <row r="201" spans="1:26" x14ac:dyDescent="0.2">
      <c r="A201" s="65" t="s">
        <v>15</v>
      </c>
      <c r="B201" s="65" t="s">
        <v>234</v>
      </c>
      <c r="C201" s="65" t="s">
        <v>233</v>
      </c>
      <c r="D201" s="68">
        <v>113</v>
      </c>
      <c r="E201" s="61">
        <v>1</v>
      </c>
      <c r="F201" s="61">
        <v>13</v>
      </c>
      <c r="G201" s="69">
        <v>51</v>
      </c>
      <c r="H201" s="69">
        <v>0</v>
      </c>
      <c r="I201" s="69">
        <v>0.3</v>
      </c>
      <c r="J201" s="69">
        <v>3.5</v>
      </c>
      <c r="K201" s="71">
        <v>12.3</v>
      </c>
      <c r="L201" s="71">
        <v>74.099999999999994</v>
      </c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</row>
    <row r="202" spans="1:26" x14ac:dyDescent="0.2">
      <c r="A202" s="65" t="s">
        <v>15</v>
      </c>
      <c r="B202" s="65" t="s">
        <v>234</v>
      </c>
      <c r="C202" s="65" t="s">
        <v>233</v>
      </c>
      <c r="D202" s="68">
        <v>212</v>
      </c>
      <c r="E202" s="72">
        <v>2</v>
      </c>
      <c r="F202" s="72">
        <v>13</v>
      </c>
      <c r="G202" s="69">
        <v>58.7</v>
      </c>
      <c r="H202" s="69">
        <v>0</v>
      </c>
      <c r="I202" s="69">
        <v>0.3</v>
      </c>
      <c r="J202" s="69">
        <v>6.1</v>
      </c>
      <c r="K202" s="71">
        <v>12.1</v>
      </c>
      <c r="L202" s="71">
        <v>70.7</v>
      </c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</row>
    <row r="203" spans="1:26" x14ac:dyDescent="0.2">
      <c r="A203" s="65" t="s">
        <v>15</v>
      </c>
      <c r="B203" s="65" t="s">
        <v>234</v>
      </c>
      <c r="C203" s="65" t="s">
        <v>233</v>
      </c>
      <c r="D203" s="68">
        <v>305</v>
      </c>
      <c r="E203" s="72">
        <v>3</v>
      </c>
      <c r="F203" s="72">
        <v>13</v>
      </c>
      <c r="G203" s="69">
        <v>52.2</v>
      </c>
      <c r="H203" s="69">
        <v>0</v>
      </c>
      <c r="I203" s="69">
        <v>0.1</v>
      </c>
      <c r="J203" s="69">
        <v>1</v>
      </c>
      <c r="K203" s="71">
        <v>12.3</v>
      </c>
      <c r="L203" s="71">
        <v>72</v>
      </c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</row>
    <row r="204" spans="1:26" x14ac:dyDescent="0.2">
      <c r="A204" s="65" t="s">
        <v>15</v>
      </c>
      <c r="B204" s="65" t="s">
        <v>234</v>
      </c>
      <c r="C204" s="65" t="s">
        <v>233</v>
      </c>
      <c r="D204" s="68">
        <v>408</v>
      </c>
      <c r="E204" s="61">
        <v>4</v>
      </c>
      <c r="F204" s="61">
        <v>13</v>
      </c>
      <c r="G204" s="69">
        <v>54.3</v>
      </c>
      <c r="H204" s="69">
        <v>0</v>
      </c>
      <c r="I204" s="69">
        <v>0.1</v>
      </c>
      <c r="J204" s="69">
        <v>4.3</v>
      </c>
      <c r="K204" s="71">
        <v>12.2</v>
      </c>
      <c r="L204" s="71">
        <v>75.5</v>
      </c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</row>
    <row r="205" spans="1:26" x14ac:dyDescent="0.2">
      <c r="A205" s="65" t="s">
        <v>15</v>
      </c>
      <c r="B205" s="65" t="s">
        <v>234</v>
      </c>
      <c r="C205" s="65" t="s">
        <v>233</v>
      </c>
      <c r="D205" s="68">
        <v>114</v>
      </c>
      <c r="E205" s="61">
        <v>1</v>
      </c>
      <c r="F205" s="61">
        <v>14</v>
      </c>
      <c r="G205" s="69">
        <v>58.7</v>
      </c>
      <c r="H205" s="69">
        <v>0</v>
      </c>
      <c r="I205" s="69">
        <v>0.3</v>
      </c>
      <c r="J205" s="69">
        <v>5.4</v>
      </c>
      <c r="K205" s="71">
        <v>12.3</v>
      </c>
      <c r="L205" s="71">
        <v>71.7</v>
      </c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</row>
    <row r="206" spans="1:26" x14ac:dyDescent="0.2">
      <c r="A206" s="65" t="s">
        <v>15</v>
      </c>
      <c r="B206" s="65" t="s">
        <v>234</v>
      </c>
      <c r="C206" s="65" t="s">
        <v>233</v>
      </c>
      <c r="D206" s="68">
        <v>218</v>
      </c>
      <c r="E206" s="72">
        <v>2</v>
      </c>
      <c r="F206" s="72">
        <v>14</v>
      </c>
      <c r="G206" s="69">
        <v>61.7</v>
      </c>
      <c r="H206" s="69">
        <v>0</v>
      </c>
      <c r="I206" s="69">
        <v>0.7</v>
      </c>
      <c r="J206" s="69">
        <v>5.2</v>
      </c>
      <c r="K206" s="71">
        <v>12</v>
      </c>
      <c r="L206" s="71">
        <v>72.400000000000006</v>
      </c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</row>
    <row r="207" spans="1:26" x14ac:dyDescent="0.2">
      <c r="A207" s="65" t="s">
        <v>15</v>
      </c>
      <c r="B207" s="65" t="s">
        <v>234</v>
      </c>
      <c r="C207" s="65" t="s">
        <v>233</v>
      </c>
      <c r="D207" s="68">
        <v>313</v>
      </c>
      <c r="E207" s="72">
        <v>3</v>
      </c>
      <c r="F207" s="72">
        <v>14</v>
      </c>
      <c r="G207" s="69">
        <v>51.1</v>
      </c>
      <c r="H207" s="69">
        <v>0</v>
      </c>
      <c r="I207" s="69">
        <v>0.3</v>
      </c>
      <c r="J207" s="69">
        <v>4.5</v>
      </c>
      <c r="K207" s="71">
        <v>11.9</v>
      </c>
      <c r="L207" s="71">
        <v>75.3</v>
      </c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</row>
    <row r="208" spans="1:26" x14ac:dyDescent="0.2">
      <c r="A208" s="65" t="s">
        <v>15</v>
      </c>
      <c r="B208" s="65" t="s">
        <v>234</v>
      </c>
      <c r="C208" s="65" t="s">
        <v>233</v>
      </c>
      <c r="D208" s="68">
        <v>416</v>
      </c>
      <c r="E208" s="61">
        <v>4</v>
      </c>
      <c r="F208" s="61">
        <v>14</v>
      </c>
      <c r="G208" s="69">
        <v>51.1</v>
      </c>
      <c r="H208" s="69">
        <v>0</v>
      </c>
      <c r="I208" s="69">
        <v>0.6</v>
      </c>
      <c r="J208" s="69">
        <v>5.2</v>
      </c>
      <c r="K208" s="71">
        <v>12</v>
      </c>
      <c r="L208" s="71">
        <v>72.900000000000006</v>
      </c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</row>
    <row r="209" spans="1:26" x14ac:dyDescent="0.2">
      <c r="A209" s="65" t="s">
        <v>15</v>
      </c>
      <c r="B209" s="65" t="s">
        <v>234</v>
      </c>
      <c r="C209" s="65" t="s">
        <v>233</v>
      </c>
      <c r="D209" s="68">
        <v>118</v>
      </c>
      <c r="E209" s="61">
        <v>1</v>
      </c>
      <c r="F209" s="61">
        <v>18</v>
      </c>
      <c r="G209" s="69">
        <v>56.5</v>
      </c>
      <c r="H209" s="69">
        <v>0</v>
      </c>
      <c r="I209" s="69">
        <v>0.5</v>
      </c>
      <c r="J209" s="69">
        <v>3.8</v>
      </c>
      <c r="K209" s="71">
        <v>12.6</v>
      </c>
      <c r="L209" s="71">
        <v>70.7</v>
      </c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</row>
    <row r="210" spans="1:26" x14ac:dyDescent="0.2">
      <c r="A210" s="65" t="s">
        <v>15</v>
      </c>
      <c r="B210" s="65" t="s">
        <v>234</v>
      </c>
      <c r="C210" s="65" t="s">
        <v>233</v>
      </c>
      <c r="D210" s="68">
        <v>204</v>
      </c>
      <c r="E210" s="72">
        <v>2</v>
      </c>
      <c r="F210" s="72">
        <v>18</v>
      </c>
      <c r="G210" s="69">
        <v>52.2</v>
      </c>
      <c r="H210" s="69">
        <v>0</v>
      </c>
      <c r="I210" s="69">
        <v>0.4</v>
      </c>
      <c r="J210" s="69">
        <v>3.1</v>
      </c>
      <c r="K210" s="71">
        <v>12.6</v>
      </c>
      <c r="L210" s="71">
        <v>72</v>
      </c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</row>
    <row r="211" spans="1:26" x14ac:dyDescent="0.2">
      <c r="A211" s="65" t="s">
        <v>15</v>
      </c>
      <c r="B211" s="65" t="s">
        <v>234</v>
      </c>
      <c r="C211" s="65" t="s">
        <v>233</v>
      </c>
      <c r="D211" s="68">
        <v>301</v>
      </c>
      <c r="E211" s="72">
        <v>3</v>
      </c>
      <c r="F211" s="72">
        <v>18</v>
      </c>
      <c r="G211" s="69">
        <v>54.3</v>
      </c>
      <c r="H211" s="69">
        <v>0</v>
      </c>
      <c r="I211" s="69">
        <v>0.1</v>
      </c>
      <c r="J211" s="69">
        <v>2</v>
      </c>
      <c r="K211" s="71">
        <v>12.3</v>
      </c>
      <c r="L211" s="71">
        <v>71.5</v>
      </c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</row>
    <row r="212" spans="1:26" x14ac:dyDescent="0.2">
      <c r="A212" s="65" t="s">
        <v>15</v>
      </c>
      <c r="B212" s="65" t="s">
        <v>234</v>
      </c>
      <c r="C212" s="65" t="s">
        <v>233</v>
      </c>
      <c r="D212" s="68">
        <v>406</v>
      </c>
      <c r="E212" s="61">
        <v>4</v>
      </c>
      <c r="F212" s="61">
        <v>18</v>
      </c>
      <c r="G212" s="69">
        <v>50</v>
      </c>
      <c r="H212" s="69">
        <v>0</v>
      </c>
      <c r="I212" s="69">
        <v>0.9</v>
      </c>
      <c r="J212" s="69">
        <v>1.3</v>
      </c>
      <c r="K212" s="71">
        <v>12.2</v>
      </c>
      <c r="L212" s="71">
        <v>73.8</v>
      </c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/>
    </row>
    <row r="213" spans="1:26" x14ac:dyDescent="0.2">
      <c r="A213" s="65" t="s">
        <v>112</v>
      </c>
      <c r="B213" s="65" t="s">
        <v>235</v>
      </c>
      <c r="C213" s="65" t="s">
        <v>233</v>
      </c>
      <c r="D213" s="68">
        <v>101</v>
      </c>
      <c r="E213" s="61">
        <v>1</v>
      </c>
      <c r="F213" s="61">
        <v>1</v>
      </c>
      <c r="G213" s="69">
        <v>53.1</v>
      </c>
      <c r="H213" s="69">
        <v>69.400000000000006</v>
      </c>
      <c r="I213" s="69">
        <v>0</v>
      </c>
      <c r="J213" s="69">
        <v>0.4</v>
      </c>
      <c r="K213" s="71">
        <v>10.3</v>
      </c>
      <c r="L213" s="71">
        <v>54.4</v>
      </c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</row>
    <row r="214" spans="1:26" x14ac:dyDescent="0.2">
      <c r="A214" s="65" t="s">
        <v>112</v>
      </c>
      <c r="B214" s="65" t="s">
        <v>235</v>
      </c>
      <c r="C214" s="65" t="s">
        <v>233</v>
      </c>
      <c r="D214" s="68">
        <v>219</v>
      </c>
      <c r="E214" s="72">
        <v>2</v>
      </c>
      <c r="F214" s="72">
        <v>1</v>
      </c>
      <c r="G214" s="69">
        <v>54.3</v>
      </c>
      <c r="H214" s="69">
        <v>6.7</v>
      </c>
      <c r="I214" s="69">
        <v>0</v>
      </c>
      <c r="J214" s="69">
        <v>0.8</v>
      </c>
      <c r="K214" s="71">
        <v>10.6</v>
      </c>
      <c r="L214" s="71">
        <v>61.7</v>
      </c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</row>
    <row r="215" spans="1:26" x14ac:dyDescent="0.2">
      <c r="A215" s="65" t="s">
        <v>112</v>
      </c>
      <c r="B215" s="65" t="s">
        <v>235</v>
      </c>
      <c r="C215" s="65" t="s">
        <v>233</v>
      </c>
      <c r="D215" s="68">
        <v>308</v>
      </c>
      <c r="E215" s="72">
        <v>3</v>
      </c>
      <c r="F215" s="72">
        <v>1</v>
      </c>
      <c r="G215" s="69">
        <v>58.1</v>
      </c>
      <c r="H215" s="69">
        <v>8.3000000000000007</v>
      </c>
      <c r="I215" s="69">
        <v>0.2</v>
      </c>
      <c r="J215" s="69">
        <v>0</v>
      </c>
      <c r="K215" s="71">
        <v>10.6</v>
      </c>
      <c r="L215" s="71">
        <v>62.7</v>
      </c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</row>
    <row r="216" spans="1:26" x14ac:dyDescent="0.2">
      <c r="A216" s="65" t="s">
        <v>112</v>
      </c>
      <c r="B216" s="65" t="s">
        <v>235</v>
      </c>
      <c r="C216" s="65" t="s">
        <v>233</v>
      </c>
      <c r="D216" s="68">
        <v>407</v>
      </c>
      <c r="E216" s="61">
        <v>4</v>
      </c>
      <c r="F216" s="61">
        <v>1</v>
      </c>
      <c r="G216" s="69">
        <v>62</v>
      </c>
      <c r="H216" s="69">
        <v>10</v>
      </c>
      <c r="I216" s="69">
        <v>0</v>
      </c>
      <c r="J216" s="69">
        <v>0</v>
      </c>
      <c r="K216" s="71">
        <v>10.3</v>
      </c>
      <c r="L216" s="71">
        <v>61.6</v>
      </c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</row>
    <row r="217" spans="1:26" x14ac:dyDescent="0.2">
      <c r="A217" s="65" t="s">
        <v>112</v>
      </c>
      <c r="B217" s="65" t="s">
        <v>235</v>
      </c>
      <c r="C217" s="65" t="s">
        <v>233</v>
      </c>
      <c r="D217" s="68">
        <v>120</v>
      </c>
      <c r="E217" s="61">
        <v>1</v>
      </c>
      <c r="F217" s="61">
        <v>1</v>
      </c>
      <c r="G217" s="69">
        <v>52.1</v>
      </c>
      <c r="H217" s="69">
        <v>2.2000000000000002</v>
      </c>
      <c r="I217" s="69">
        <v>0</v>
      </c>
      <c r="J217" s="69">
        <v>2.7</v>
      </c>
      <c r="K217" s="71">
        <v>10.3</v>
      </c>
      <c r="L217" s="71">
        <v>60.9</v>
      </c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</row>
    <row r="218" spans="1:26" x14ac:dyDescent="0.2">
      <c r="A218" s="65" t="s">
        <v>112</v>
      </c>
      <c r="B218" s="65" t="s">
        <v>235</v>
      </c>
      <c r="C218" s="65" t="s">
        <v>233</v>
      </c>
      <c r="D218" s="68">
        <v>210</v>
      </c>
      <c r="E218" s="72">
        <v>2</v>
      </c>
      <c r="F218" s="61">
        <v>1</v>
      </c>
      <c r="G218" s="69">
        <v>40</v>
      </c>
      <c r="H218" s="69">
        <v>13.3</v>
      </c>
      <c r="I218" s="69">
        <v>0</v>
      </c>
      <c r="J218" s="69">
        <v>2.6</v>
      </c>
      <c r="K218" s="71">
        <v>10.6</v>
      </c>
      <c r="L218" s="71">
        <v>60.4</v>
      </c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</row>
    <row r="219" spans="1:26" x14ac:dyDescent="0.2">
      <c r="A219" s="65" t="s">
        <v>112</v>
      </c>
      <c r="B219" s="65" t="s">
        <v>235</v>
      </c>
      <c r="C219" s="65" t="s">
        <v>233</v>
      </c>
      <c r="D219" s="68">
        <v>302</v>
      </c>
      <c r="E219" s="72">
        <v>3</v>
      </c>
      <c r="F219" s="61">
        <v>1</v>
      </c>
      <c r="G219" s="69">
        <v>60.5</v>
      </c>
      <c r="H219" s="69">
        <v>1.1000000000000001</v>
      </c>
      <c r="I219" s="69">
        <v>0.5</v>
      </c>
      <c r="J219" s="69">
        <v>0</v>
      </c>
      <c r="K219" s="71">
        <v>10.4</v>
      </c>
      <c r="L219" s="71">
        <v>58.6</v>
      </c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</row>
    <row r="220" spans="1:26" x14ac:dyDescent="0.2">
      <c r="A220" s="65" t="s">
        <v>112</v>
      </c>
      <c r="B220" s="65" t="s">
        <v>235</v>
      </c>
      <c r="C220" s="65" t="s">
        <v>233</v>
      </c>
      <c r="D220" s="68">
        <v>403</v>
      </c>
      <c r="E220" s="61">
        <v>4</v>
      </c>
      <c r="F220" s="61">
        <v>1</v>
      </c>
      <c r="G220" s="69">
        <v>56.9</v>
      </c>
      <c r="H220" s="69">
        <v>33.299999999999997</v>
      </c>
      <c r="I220" s="69">
        <v>0</v>
      </c>
      <c r="J220" s="69">
        <v>0</v>
      </c>
      <c r="K220" s="71">
        <v>10.3</v>
      </c>
      <c r="L220" s="71">
        <v>60</v>
      </c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</row>
    <row r="221" spans="1:26" x14ac:dyDescent="0.2">
      <c r="A221" s="65" t="s">
        <v>112</v>
      </c>
      <c r="B221" s="65" t="s">
        <v>235</v>
      </c>
      <c r="C221" s="65" t="s">
        <v>233</v>
      </c>
      <c r="D221" s="68">
        <v>102</v>
      </c>
      <c r="E221" s="61">
        <v>1</v>
      </c>
      <c r="F221" s="61">
        <v>2</v>
      </c>
      <c r="G221" s="69">
        <v>32.4</v>
      </c>
      <c r="H221" s="69">
        <v>8.9</v>
      </c>
      <c r="I221" s="69">
        <v>0</v>
      </c>
      <c r="J221" s="69">
        <v>0.1</v>
      </c>
      <c r="K221" s="71">
        <v>10.3</v>
      </c>
      <c r="L221" s="71">
        <v>59.2</v>
      </c>
      <c r="M221" s="65"/>
      <c r="N221" s="65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65"/>
    </row>
    <row r="222" spans="1:26" x14ac:dyDescent="0.2">
      <c r="A222" s="65" t="s">
        <v>112</v>
      </c>
      <c r="B222" s="65" t="s">
        <v>235</v>
      </c>
      <c r="C222" s="65" t="s">
        <v>233</v>
      </c>
      <c r="D222" s="68">
        <v>214</v>
      </c>
      <c r="E222" s="72">
        <v>2</v>
      </c>
      <c r="F222" s="72">
        <v>2</v>
      </c>
      <c r="G222" s="69">
        <v>40.5</v>
      </c>
      <c r="H222" s="69">
        <v>3.3</v>
      </c>
      <c r="I222" s="69">
        <v>0</v>
      </c>
      <c r="J222" s="69">
        <v>2.9</v>
      </c>
      <c r="K222" s="71">
        <v>10.3</v>
      </c>
      <c r="L222" s="71">
        <v>59.8</v>
      </c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</row>
    <row r="223" spans="1:26" x14ac:dyDescent="0.2">
      <c r="A223" s="65" t="s">
        <v>112</v>
      </c>
      <c r="B223" s="65" t="s">
        <v>235</v>
      </c>
      <c r="C223" s="65" t="s">
        <v>233</v>
      </c>
      <c r="D223" s="68">
        <v>316</v>
      </c>
      <c r="E223" s="72">
        <v>3</v>
      </c>
      <c r="F223" s="72">
        <v>2</v>
      </c>
      <c r="G223" s="69">
        <v>50</v>
      </c>
      <c r="H223" s="69">
        <v>16.7</v>
      </c>
      <c r="I223" s="69">
        <v>0</v>
      </c>
      <c r="J223" s="69">
        <v>0</v>
      </c>
      <c r="K223" s="71">
        <v>10.5</v>
      </c>
      <c r="L223" s="71">
        <v>57.2</v>
      </c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</row>
    <row r="224" spans="1:26" x14ac:dyDescent="0.2">
      <c r="A224" s="65" t="s">
        <v>112</v>
      </c>
      <c r="B224" s="65" t="s">
        <v>235</v>
      </c>
      <c r="C224" s="65" t="s">
        <v>233</v>
      </c>
      <c r="D224" s="68">
        <v>401</v>
      </c>
      <c r="E224" s="61">
        <v>4</v>
      </c>
      <c r="F224" s="61">
        <v>2</v>
      </c>
      <c r="G224" s="69">
        <v>51.4</v>
      </c>
      <c r="H224" s="69">
        <v>38.9</v>
      </c>
      <c r="I224" s="69">
        <v>0</v>
      </c>
      <c r="J224" s="69">
        <v>0</v>
      </c>
      <c r="K224" s="71">
        <v>10.199999999999999</v>
      </c>
      <c r="L224" s="71">
        <v>50.4</v>
      </c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</row>
    <row r="225" spans="1:26" x14ac:dyDescent="0.2">
      <c r="A225" s="65" t="s">
        <v>112</v>
      </c>
      <c r="B225" s="65" t="s">
        <v>235</v>
      </c>
      <c r="C225" s="65" t="s">
        <v>233</v>
      </c>
      <c r="D225" s="68">
        <v>103</v>
      </c>
      <c r="E225" s="61">
        <v>1</v>
      </c>
      <c r="F225" s="61">
        <v>3</v>
      </c>
      <c r="G225" s="69">
        <v>32.9</v>
      </c>
      <c r="H225" s="69">
        <v>1.1000000000000001</v>
      </c>
      <c r="I225" s="69">
        <v>0</v>
      </c>
      <c r="J225" s="69">
        <v>0.1</v>
      </c>
      <c r="K225" s="71">
        <v>10.199999999999999</v>
      </c>
      <c r="L225" s="71">
        <v>61.1</v>
      </c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</row>
    <row r="226" spans="1:26" x14ac:dyDescent="0.2">
      <c r="A226" s="65" t="s">
        <v>112</v>
      </c>
      <c r="B226" s="65" t="s">
        <v>235</v>
      </c>
      <c r="C226" s="65" t="s">
        <v>233</v>
      </c>
      <c r="D226" s="68">
        <v>215</v>
      </c>
      <c r="E226" s="72">
        <v>2</v>
      </c>
      <c r="F226" s="72">
        <v>3</v>
      </c>
      <c r="G226" s="69">
        <v>49.3</v>
      </c>
      <c r="H226" s="69">
        <v>2.2000000000000002</v>
      </c>
      <c r="I226" s="69">
        <v>0</v>
      </c>
      <c r="J226" s="69">
        <v>0.6</v>
      </c>
      <c r="K226" s="71">
        <v>10.3</v>
      </c>
      <c r="L226" s="71">
        <v>63.8</v>
      </c>
      <c r="M226" s="65"/>
      <c r="N226" s="65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</row>
    <row r="227" spans="1:26" x14ac:dyDescent="0.2">
      <c r="A227" s="65" t="s">
        <v>112</v>
      </c>
      <c r="B227" s="65" t="s">
        <v>235</v>
      </c>
      <c r="C227" s="65" t="s">
        <v>233</v>
      </c>
      <c r="D227" s="68">
        <v>315</v>
      </c>
      <c r="E227" s="72">
        <v>3</v>
      </c>
      <c r="F227" s="72">
        <v>3</v>
      </c>
      <c r="G227" s="69">
        <v>52</v>
      </c>
      <c r="H227" s="69">
        <v>1.7</v>
      </c>
      <c r="I227" s="69">
        <v>0.3</v>
      </c>
      <c r="J227" s="69">
        <v>0</v>
      </c>
      <c r="K227" s="71">
        <v>10.3</v>
      </c>
      <c r="L227" s="71">
        <v>62.2</v>
      </c>
      <c r="M227" s="65"/>
      <c r="N227" s="65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</row>
    <row r="228" spans="1:26" x14ac:dyDescent="0.2">
      <c r="A228" s="65" t="s">
        <v>112</v>
      </c>
      <c r="B228" s="65" t="s">
        <v>235</v>
      </c>
      <c r="C228" s="65" t="s">
        <v>233</v>
      </c>
      <c r="D228" s="68">
        <v>419</v>
      </c>
      <c r="E228" s="61">
        <v>4</v>
      </c>
      <c r="F228" s="61">
        <v>3</v>
      </c>
      <c r="G228" s="69">
        <v>58.8</v>
      </c>
      <c r="H228" s="69">
        <v>10</v>
      </c>
      <c r="I228" s="69">
        <v>0</v>
      </c>
      <c r="J228" s="69">
        <v>0</v>
      </c>
      <c r="K228" s="71">
        <v>10.199999999999999</v>
      </c>
      <c r="L228" s="71">
        <v>59.6</v>
      </c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</row>
    <row r="229" spans="1:26" x14ac:dyDescent="0.2">
      <c r="A229" s="65" t="s">
        <v>112</v>
      </c>
      <c r="B229" s="65" t="s">
        <v>235</v>
      </c>
      <c r="C229" s="65" t="s">
        <v>233</v>
      </c>
      <c r="D229" s="68">
        <v>104</v>
      </c>
      <c r="E229" s="61">
        <v>1</v>
      </c>
      <c r="F229" s="61">
        <v>4</v>
      </c>
      <c r="G229" s="69">
        <v>51.3</v>
      </c>
      <c r="H229" s="69">
        <v>1.1000000000000001</v>
      </c>
      <c r="I229" s="69">
        <v>0</v>
      </c>
      <c r="J229" s="69">
        <v>0.2</v>
      </c>
      <c r="K229" s="71">
        <v>10.4</v>
      </c>
      <c r="L229" s="71">
        <v>60.8</v>
      </c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</row>
    <row r="230" spans="1:26" x14ac:dyDescent="0.2">
      <c r="A230" s="65" t="s">
        <v>112</v>
      </c>
      <c r="B230" s="65" t="s">
        <v>235</v>
      </c>
      <c r="C230" s="65" t="s">
        <v>233</v>
      </c>
      <c r="D230" s="68">
        <v>217</v>
      </c>
      <c r="E230" s="72">
        <v>2</v>
      </c>
      <c r="F230" s="72">
        <v>4</v>
      </c>
      <c r="G230" s="69">
        <v>54.9</v>
      </c>
      <c r="H230" s="69">
        <v>3.3</v>
      </c>
      <c r="I230" s="69">
        <v>0</v>
      </c>
      <c r="J230" s="69">
        <v>1.3</v>
      </c>
      <c r="K230" s="71">
        <v>10.4</v>
      </c>
      <c r="L230" s="71">
        <v>63.1</v>
      </c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</row>
    <row r="231" spans="1:26" x14ac:dyDescent="0.2">
      <c r="A231" s="65" t="s">
        <v>112</v>
      </c>
      <c r="B231" s="65" t="s">
        <v>235</v>
      </c>
      <c r="C231" s="65" t="s">
        <v>233</v>
      </c>
      <c r="D231" s="68">
        <v>303</v>
      </c>
      <c r="E231" s="72">
        <v>3</v>
      </c>
      <c r="F231" s="72">
        <v>4</v>
      </c>
      <c r="G231" s="69">
        <v>60.8</v>
      </c>
      <c r="H231" s="69">
        <v>0</v>
      </c>
      <c r="I231" s="69">
        <v>0</v>
      </c>
      <c r="J231" s="69">
        <v>0.2</v>
      </c>
      <c r="K231" s="71">
        <v>10.4</v>
      </c>
      <c r="L231" s="71">
        <v>65.5</v>
      </c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</row>
    <row r="232" spans="1:26" x14ac:dyDescent="0.2">
      <c r="A232" s="65" t="s">
        <v>112</v>
      </c>
      <c r="B232" s="65" t="s">
        <v>235</v>
      </c>
      <c r="C232" s="65" t="s">
        <v>233</v>
      </c>
      <c r="D232" s="68">
        <v>420</v>
      </c>
      <c r="E232" s="61">
        <v>4</v>
      </c>
      <c r="F232" s="61">
        <v>4</v>
      </c>
      <c r="G232" s="69">
        <v>53.8</v>
      </c>
      <c r="H232" s="69">
        <v>4.4000000000000004</v>
      </c>
      <c r="I232" s="69">
        <v>0</v>
      </c>
      <c r="J232" s="69">
        <v>0</v>
      </c>
      <c r="K232" s="71">
        <v>10.3</v>
      </c>
      <c r="L232" s="71">
        <v>58.9</v>
      </c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</row>
    <row r="233" spans="1:26" x14ac:dyDescent="0.2">
      <c r="A233" s="65" t="s">
        <v>112</v>
      </c>
      <c r="B233" s="65" t="s">
        <v>235</v>
      </c>
      <c r="C233" s="65" t="s">
        <v>233</v>
      </c>
      <c r="D233" s="68">
        <v>105</v>
      </c>
      <c r="E233" s="61">
        <v>1</v>
      </c>
      <c r="F233" s="61">
        <v>5</v>
      </c>
      <c r="G233" s="69">
        <v>55.6</v>
      </c>
      <c r="H233" s="69">
        <v>1.1000000000000001</v>
      </c>
      <c r="I233" s="69">
        <v>0</v>
      </c>
      <c r="J233" s="69">
        <v>2.1</v>
      </c>
      <c r="K233" s="71">
        <v>10.4</v>
      </c>
      <c r="L233" s="71">
        <v>61.5</v>
      </c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</row>
    <row r="234" spans="1:26" x14ac:dyDescent="0.2">
      <c r="A234" s="65" t="s">
        <v>112</v>
      </c>
      <c r="B234" s="65" t="s">
        <v>235</v>
      </c>
      <c r="C234" s="65" t="s">
        <v>233</v>
      </c>
      <c r="D234" s="68">
        <v>216</v>
      </c>
      <c r="E234" s="72">
        <v>2</v>
      </c>
      <c r="F234" s="72">
        <v>5</v>
      </c>
      <c r="G234" s="69">
        <v>51.9</v>
      </c>
      <c r="H234" s="69">
        <v>3.3</v>
      </c>
      <c r="I234" s="69">
        <v>0</v>
      </c>
      <c r="J234" s="69">
        <v>1.3</v>
      </c>
      <c r="K234" s="71">
        <v>10.5</v>
      </c>
      <c r="L234" s="71">
        <v>55.4</v>
      </c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</row>
    <row r="235" spans="1:26" x14ac:dyDescent="0.2">
      <c r="A235" s="65" t="s">
        <v>112</v>
      </c>
      <c r="B235" s="65" t="s">
        <v>235</v>
      </c>
      <c r="C235" s="65" t="s">
        <v>233</v>
      </c>
      <c r="D235" s="68">
        <v>306</v>
      </c>
      <c r="E235" s="72">
        <v>3</v>
      </c>
      <c r="F235" s="72">
        <v>5</v>
      </c>
      <c r="G235" s="69">
        <v>66.7</v>
      </c>
      <c r="H235" s="69">
        <v>1.1000000000000001</v>
      </c>
      <c r="I235" s="69">
        <v>0</v>
      </c>
      <c r="J235" s="69">
        <v>0</v>
      </c>
      <c r="K235" s="71">
        <v>10.5</v>
      </c>
      <c r="L235" s="71">
        <v>61.2</v>
      </c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</row>
    <row r="236" spans="1:26" x14ac:dyDescent="0.2">
      <c r="A236" s="65" t="s">
        <v>112</v>
      </c>
      <c r="B236" s="65" t="s">
        <v>235</v>
      </c>
      <c r="C236" s="65" t="s">
        <v>233</v>
      </c>
      <c r="D236" s="68">
        <v>405</v>
      </c>
      <c r="E236" s="61">
        <v>4</v>
      </c>
      <c r="F236" s="61">
        <v>5</v>
      </c>
      <c r="G236" s="69">
        <v>53.7</v>
      </c>
      <c r="H236" s="69">
        <v>17.8</v>
      </c>
      <c r="I236" s="69">
        <v>0</v>
      </c>
      <c r="J236" s="69">
        <v>0</v>
      </c>
      <c r="K236" s="71">
        <v>10.3</v>
      </c>
      <c r="L236" s="71">
        <v>62.5</v>
      </c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/>
      <c r="X236" s="65"/>
      <c r="Y236" s="65"/>
      <c r="Z236" s="65"/>
    </row>
    <row r="237" spans="1:26" x14ac:dyDescent="0.2">
      <c r="A237" s="65" t="s">
        <v>112</v>
      </c>
      <c r="B237" s="65" t="s">
        <v>235</v>
      </c>
      <c r="C237" s="65" t="s">
        <v>233</v>
      </c>
      <c r="D237" s="68">
        <v>106</v>
      </c>
      <c r="E237" s="61">
        <v>1</v>
      </c>
      <c r="F237" s="61">
        <v>6</v>
      </c>
      <c r="G237" s="69">
        <v>40.6</v>
      </c>
      <c r="H237" s="69">
        <v>1.1000000000000001</v>
      </c>
      <c r="I237" s="69">
        <v>0</v>
      </c>
      <c r="J237" s="69">
        <v>1.3</v>
      </c>
      <c r="K237" s="71">
        <v>10.199999999999999</v>
      </c>
      <c r="L237" s="71">
        <v>62</v>
      </c>
      <c r="M237" s="65"/>
      <c r="N237" s="65"/>
      <c r="O237" s="65"/>
      <c r="P237" s="65"/>
      <c r="Q237" s="65"/>
      <c r="R237" s="65"/>
      <c r="S237" s="65"/>
      <c r="T237" s="65"/>
      <c r="U237" s="65"/>
      <c r="V237" s="65"/>
      <c r="W237" s="65"/>
      <c r="X237" s="65"/>
      <c r="Y237" s="65"/>
      <c r="Z237" s="65"/>
    </row>
    <row r="238" spans="1:26" x14ac:dyDescent="0.2">
      <c r="A238" s="65" t="s">
        <v>112</v>
      </c>
      <c r="B238" s="65" t="s">
        <v>235</v>
      </c>
      <c r="C238" s="65" t="s">
        <v>233</v>
      </c>
      <c r="D238" s="68">
        <v>203</v>
      </c>
      <c r="E238" s="72">
        <v>2</v>
      </c>
      <c r="F238" s="72">
        <v>6</v>
      </c>
      <c r="G238" s="69">
        <v>50.7</v>
      </c>
      <c r="H238" s="69">
        <v>1.1000000000000001</v>
      </c>
      <c r="I238" s="69">
        <v>0</v>
      </c>
      <c r="J238" s="69">
        <v>0.4</v>
      </c>
      <c r="K238" s="71">
        <v>10.4</v>
      </c>
      <c r="L238" s="71">
        <v>65.8</v>
      </c>
      <c r="M238" s="65"/>
      <c r="N238" s="65"/>
      <c r="O238" s="65"/>
      <c r="P238" s="65"/>
      <c r="Q238" s="65"/>
      <c r="R238" s="65"/>
      <c r="S238" s="65"/>
      <c r="T238" s="65"/>
      <c r="U238" s="65"/>
      <c r="V238" s="65"/>
      <c r="W238" s="65"/>
      <c r="X238" s="65"/>
      <c r="Y238" s="65"/>
      <c r="Z238" s="65"/>
    </row>
    <row r="239" spans="1:26" x14ac:dyDescent="0.2">
      <c r="A239" s="65" t="s">
        <v>112</v>
      </c>
      <c r="B239" s="65" t="s">
        <v>235</v>
      </c>
      <c r="C239" s="65" t="s">
        <v>233</v>
      </c>
      <c r="D239" s="68">
        <v>312</v>
      </c>
      <c r="E239" s="72">
        <v>3</v>
      </c>
      <c r="F239" s="72">
        <v>6</v>
      </c>
      <c r="G239" s="69">
        <v>54.9</v>
      </c>
      <c r="H239" s="69">
        <v>3.3</v>
      </c>
      <c r="I239" s="69">
        <v>0</v>
      </c>
      <c r="J239" s="69">
        <v>0</v>
      </c>
      <c r="K239" s="71">
        <v>10.3</v>
      </c>
      <c r="L239" s="71">
        <v>55.6</v>
      </c>
      <c r="M239" s="65"/>
      <c r="N239" s="65"/>
      <c r="O239" s="65"/>
      <c r="P239" s="65"/>
      <c r="Q239" s="65"/>
      <c r="R239" s="65"/>
      <c r="S239" s="65"/>
      <c r="T239" s="65"/>
      <c r="U239" s="65"/>
      <c r="V239" s="65"/>
      <c r="W239" s="65"/>
      <c r="X239" s="65"/>
      <c r="Y239" s="65"/>
      <c r="Z239" s="65"/>
    </row>
    <row r="240" spans="1:26" x14ac:dyDescent="0.2">
      <c r="A240" s="65" t="s">
        <v>112</v>
      </c>
      <c r="B240" s="65" t="s">
        <v>235</v>
      </c>
      <c r="C240" s="65" t="s">
        <v>233</v>
      </c>
      <c r="D240" s="68">
        <v>418</v>
      </c>
      <c r="E240" s="61">
        <v>4</v>
      </c>
      <c r="F240" s="61">
        <v>6</v>
      </c>
      <c r="G240" s="69">
        <v>56.3</v>
      </c>
      <c r="H240" s="69">
        <v>16.7</v>
      </c>
      <c r="I240" s="69">
        <v>0</v>
      </c>
      <c r="J240" s="69">
        <v>0</v>
      </c>
      <c r="K240" s="71">
        <v>10.4</v>
      </c>
      <c r="L240" s="71">
        <v>59.3</v>
      </c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</row>
    <row r="241" spans="1:26" x14ac:dyDescent="0.2">
      <c r="A241" s="65" t="s">
        <v>112</v>
      </c>
      <c r="B241" s="65" t="s">
        <v>235</v>
      </c>
      <c r="C241" s="65" t="s">
        <v>233</v>
      </c>
      <c r="D241" s="68">
        <v>107</v>
      </c>
      <c r="E241" s="61">
        <v>1</v>
      </c>
      <c r="F241" s="61">
        <v>7</v>
      </c>
      <c r="G241" s="69">
        <v>52.9</v>
      </c>
      <c r="H241" s="69">
        <v>1.1000000000000001</v>
      </c>
      <c r="I241" s="69">
        <v>0</v>
      </c>
      <c r="J241" s="69">
        <v>1.2</v>
      </c>
      <c r="K241" s="71">
        <v>10.3</v>
      </c>
      <c r="L241" s="71">
        <v>66.900000000000006</v>
      </c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</row>
    <row r="242" spans="1:26" x14ac:dyDescent="0.2">
      <c r="A242" s="65" t="s">
        <v>112</v>
      </c>
      <c r="B242" s="65" t="s">
        <v>235</v>
      </c>
      <c r="C242" s="65" t="s">
        <v>233</v>
      </c>
      <c r="D242" s="68">
        <v>207</v>
      </c>
      <c r="E242" s="72">
        <v>2</v>
      </c>
      <c r="F242" s="72">
        <v>7</v>
      </c>
      <c r="G242" s="69">
        <v>48.8</v>
      </c>
      <c r="H242" s="69">
        <v>1.1000000000000001</v>
      </c>
      <c r="I242" s="69">
        <v>0</v>
      </c>
      <c r="J242" s="69">
        <v>1.4</v>
      </c>
      <c r="K242" s="71">
        <v>10.6</v>
      </c>
      <c r="L242" s="71">
        <v>70.599999999999994</v>
      </c>
      <c r="M242" s="65"/>
      <c r="N242" s="65"/>
      <c r="O242" s="65"/>
      <c r="P242" s="65"/>
      <c r="Q242" s="65"/>
      <c r="R242" s="65"/>
      <c r="S242" s="65"/>
      <c r="T242" s="65"/>
      <c r="U242" s="65"/>
      <c r="V242" s="65"/>
      <c r="W242" s="65"/>
      <c r="X242" s="65"/>
      <c r="Y242" s="65"/>
      <c r="Z242" s="65"/>
    </row>
    <row r="243" spans="1:26" x14ac:dyDescent="0.2">
      <c r="A243" s="65" t="s">
        <v>112</v>
      </c>
      <c r="B243" s="65" t="s">
        <v>235</v>
      </c>
      <c r="C243" s="65" t="s">
        <v>233</v>
      </c>
      <c r="D243" s="68">
        <v>309</v>
      </c>
      <c r="E243" s="72">
        <v>3</v>
      </c>
      <c r="F243" s="72">
        <v>7</v>
      </c>
      <c r="G243" s="69">
        <v>53.9</v>
      </c>
      <c r="H243" s="69">
        <v>3.3</v>
      </c>
      <c r="I243" s="69">
        <v>0</v>
      </c>
      <c r="J243" s="69">
        <v>0</v>
      </c>
      <c r="K243" s="71">
        <v>10.5</v>
      </c>
      <c r="L243" s="71">
        <v>64.3</v>
      </c>
      <c r="M243" s="65"/>
      <c r="N243" s="65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65"/>
    </row>
    <row r="244" spans="1:26" x14ac:dyDescent="0.2">
      <c r="A244" s="65" t="s">
        <v>112</v>
      </c>
      <c r="B244" s="65" t="s">
        <v>235</v>
      </c>
      <c r="C244" s="65" t="s">
        <v>233</v>
      </c>
      <c r="D244" s="68">
        <v>410</v>
      </c>
      <c r="E244" s="61">
        <v>4</v>
      </c>
      <c r="F244" s="61">
        <v>7</v>
      </c>
      <c r="G244" s="69">
        <v>59.4</v>
      </c>
      <c r="H244" s="69">
        <v>6.7</v>
      </c>
      <c r="I244" s="69">
        <v>0</v>
      </c>
      <c r="J244" s="69">
        <v>0</v>
      </c>
      <c r="K244" s="71">
        <v>10.4</v>
      </c>
      <c r="L244" s="71">
        <v>62.8</v>
      </c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/>
      <c r="X244" s="65"/>
      <c r="Y244" s="65"/>
      <c r="Z244" s="65"/>
    </row>
    <row r="245" spans="1:26" x14ac:dyDescent="0.2">
      <c r="A245" s="65" t="s">
        <v>112</v>
      </c>
      <c r="B245" s="65" t="s">
        <v>235</v>
      </c>
      <c r="C245" s="65" t="s">
        <v>233</v>
      </c>
      <c r="D245" s="68">
        <v>108</v>
      </c>
      <c r="E245" s="61">
        <v>1</v>
      </c>
      <c r="F245" s="61">
        <v>8</v>
      </c>
      <c r="G245" s="69">
        <v>44.9</v>
      </c>
      <c r="H245" s="69">
        <v>1.1000000000000001</v>
      </c>
      <c r="I245" s="69">
        <v>0</v>
      </c>
      <c r="J245" s="69">
        <v>1.9</v>
      </c>
      <c r="K245" s="71">
        <v>10.199999999999999</v>
      </c>
      <c r="L245" s="71">
        <v>61.7</v>
      </c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65"/>
    </row>
    <row r="246" spans="1:26" x14ac:dyDescent="0.2">
      <c r="A246" s="65" t="s">
        <v>112</v>
      </c>
      <c r="B246" s="65" t="s">
        <v>235</v>
      </c>
      <c r="C246" s="65" t="s">
        <v>233</v>
      </c>
      <c r="D246" s="68">
        <v>208</v>
      </c>
      <c r="E246" s="72">
        <v>2</v>
      </c>
      <c r="F246" s="72">
        <v>8</v>
      </c>
      <c r="G246" s="69">
        <v>49.4</v>
      </c>
      <c r="H246" s="69">
        <v>0.2</v>
      </c>
      <c r="I246" s="69">
        <v>0</v>
      </c>
      <c r="J246" s="69">
        <v>1.4</v>
      </c>
      <c r="K246" s="71">
        <v>10.6</v>
      </c>
      <c r="L246" s="71">
        <v>62.7</v>
      </c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</row>
    <row r="247" spans="1:26" x14ac:dyDescent="0.2">
      <c r="A247" s="65" t="s">
        <v>112</v>
      </c>
      <c r="B247" s="65" t="s">
        <v>235</v>
      </c>
      <c r="C247" s="65" t="s">
        <v>233</v>
      </c>
      <c r="D247" s="68">
        <v>318</v>
      </c>
      <c r="E247" s="72">
        <v>3</v>
      </c>
      <c r="F247" s="72">
        <v>8</v>
      </c>
      <c r="G247" s="69">
        <v>54.7</v>
      </c>
      <c r="H247" s="69">
        <v>10</v>
      </c>
      <c r="I247" s="69">
        <v>0</v>
      </c>
      <c r="J247" s="69">
        <v>0.1</v>
      </c>
      <c r="K247" s="71">
        <v>10.4</v>
      </c>
      <c r="L247" s="71">
        <v>59.4</v>
      </c>
      <c r="M247" s="65"/>
      <c r="N247" s="65"/>
      <c r="O247" s="65"/>
      <c r="P247" s="65"/>
      <c r="Q247" s="65"/>
      <c r="R247" s="65"/>
      <c r="S247" s="65"/>
      <c r="T247" s="65"/>
      <c r="U247" s="65"/>
      <c r="V247" s="65"/>
      <c r="W247" s="65"/>
      <c r="X247" s="65"/>
      <c r="Y247" s="65"/>
      <c r="Z247" s="65"/>
    </row>
    <row r="248" spans="1:26" x14ac:dyDescent="0.2">
      <c r="A248" s="65" t="s">
        <v>112</v>
      </c>
      <c r="B248" s="65" t="s">
        <v>235</v>
      </c>
      <c r="C248" s="65" t="s">
        <v>233</v>
      </c>
      <c r="D248" s="68">
        <v>412</v>
      </c>
      <c r="E248" s="61">
        <v>4</v>
      </c>
      <c r="F248" s="61">
        <v>8</v>
      </c>
      <c r="G248" s="69">
        <v>59.2</v>
      </c>
      <c r="H248" s="69">
        <v>13.9</v>
      </c>
      <c r="I248" s="69">
        <v>0</v>
      </c>
      <c r="J248" s="69">
        <v>0</v>
      </c>
      <c r="K248" s="71">
        <v>10.199999999999999</v>
      </c>
      <c r="L248" s="71">
        <v>51.5</v>
      </c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/>
      <c r="X248" s="65"/>
      <c r="Y248" s="65"/>
      <c r="Z248" s="65"/>
    </row>
    <row r="249" spans="1:26" x14ac:dyDescent="0.2">
      <c r="A249" s="65" t="s">
        <v>112</v>
      </c>
      <c r="B249" s="65" t="s">
        <v>235</v>
      </c>
      <c r="C249" s="65" t="s">
        <v>233</v>
      </c>
      <c r="D249" s="68">
        <v>109</v>
      </c>
      <c r="E249" s="61">
        <v>1</v>
      </c>
      <c r="F249" s="61">
        <v>9</v>
      </c>
      <c r="G249" s="69">
        <v>48.6</v>
      </c>
      <c r="H249" s="69">
        <v>1.1000000000000001</v>
      </c>
      <c r="I249" s="69">
        <v>0</v>
      </c>
      <c r="J249" s="69">
        <v>1.4</v>
      </c>
      <c r="K249" s="71">
        <v>10.3</v>
      </c>
      <c r="L249" s="71">
        <v>64.2</v>
      </c>
      <c r="M249" s="65"/>
      <c r="N249" s="65"/>
      <c r="O249" s="65"/>
      <c r="P249" s="65"/>
      <c r="Q249" s="65"/>
      <c r="R249" s="65"/>
      <c r="S249" s="65"/>
      <c r="T249" s="65"/>
      <c r="U249" s="65"/>
      <c r="V249" s="65"/>
      <c r="W249" s="65"/>
      <c r="X249" s="65"/>
      <c r="Y249" s="65"/>
      <c r="Z249" s="65"/>
    </row>
    <row r="250" spans="1:26" x14ac:dyDescent="0.2">
      <c r="A250" s="65" t="s">
        <v>112</v>
      </c>
      <c r="B250" s="65" t="s">
        <v>235</v>
      </c>
      <c r="C250" s="65" t="s">
        <v>233</v>
      </c>
      <c r="D250" s="68">
        <v>220</v>
      </c>
      <c r="E250" s="72">
        <v>2</v>
      </c>
      <c r="F250" s="72">
        <v>9</v>
      </c>
      <c r="G250" s="69">
        <v>54.3</v>
      </c>
      <c r="H250" s="69">
        <v>6.7</v>
      </c>
      <c r="I250" s="69">
        <v>0</v>
      </c>
      <c r="J250" s="69">
        <v>0.5</v>
      </c>
      <c r="K250" s="71">
        <v>10.5</v>
      </c>
      <c r="L250" s="71">
        <v>59.4</v>
      </c>
      <c r="M250" s="65"/>
      <c r="N250" s="65"/>
      <c r="O250" s="65"/>
      <c r="P250" s="65"/>
      <c r="Q250" s="65"/>
      <c r="R250" s="65"/>
      <c r="S250" s="65"/>
      <c r="T250" s="65"/>
      <c r="U250" s="65"/>
      <c r="V250" s="65"/>
      <c r="W250" s="65"/>
      <c r="X250" s="65"/>
      <c r="Y250" s="65"/>
      <c r="Z250" s="65"/>
    </row>
    <row r="251" spans="1:26" x14ac:dyDescent="0.2">
      <c r="A251" s="65" t="s">
        <v>112</v>
      </c>
      <c r="B251" s="65" t="s">
        <v>235</v>
      </c>
      <c r="C251" s="65" t="s">
        <v>233</v>
      </c>
      <c r="D251" s="68">
        <v>314</v>
      </c>
      <c r="E251" s="72">
        <v>3</v>
      </c>
      <c r="F251" s="72">
        <v>9</v>
      </c>
      <c r="G251" s="69">
        <v>58</v>
      </c>
      <c r="H251" s="69">
        <v>3.3</v>
      </c>
      <c r="I251" s="69">
        <v>0</v>
      </c>
      <c r="J251" s="69">
        <v>0</v>
      </c>
      <c r="K251" s="71">
        <v>10.1</v>
      </c>
      <c r="L251" s="71">
        <v>57.5</v>
      </c>
      <c r="M251" s="65"/>
      <c r="N251" s="65"/>
      <c r="O251" s="65"/>
      <c r="P251" s="65"/>
      <c r="Q251" s="65"/>
      <c r="R251" s="65"/>
      <c r="S251" s="65"/>
      <c r="T251" s="65"/>
      <c r="U251" s="65"/>
      <c r="V251" s="65"/>
      <c r="W251" s="65"/>
      <c r="X251" s="65"/>
      <c r="Y251" s="65"/>
      <c r="Z251" s="65"/>
    </row>
    <row r="252" spans="1:26" x14ac:dyDescent="0.2">
      <c r="A252" s="65" t="s">
        <v>112</v>
      </c>
      <c r="B252" s="65" t="s">
        <v>235</v>
      </c>
      <c r="C252" s="65" t="s">
        <v>233</v>
      </c>
      <c r="D252" s="68">
        <v>404</v>
      </c>
      <c r="E252" s="61">
        <v>4</v>
      </c>
      <c r="F252" s="61">
        <v>9</v>
      </c>
      <c r="G252" s="69">
        <v>53.6</v>
      </c>
      <c r="H252" s="69">
        <v>31.1</v>
      </c>
      <c r="I252" s="69">
        <v>0</v>
      </c>
      <c r="J252" s="69">
        <v>1.5</v>
      </c>
      <c r="K252" s="71">
        <v>10.4</v>
      </c>
      <c r="L252" s="71">
        <v>56.1</v>
      </c>
      <c r="M252" s="65"/>
      <c r="N252" s="65"/>
      <c r="O252" s="65"/>
      <c r="P252" s="65"/>
      <c r="Q252" s="65"/>
      <c r="R252" s="65"/>
      <c r="S252" s="65"/>
      <c r="T252" s="65"/>
      <c r="U252" s="65"/>
      <c r="V252" s="65"/>
      <c r="W252" s="65"/>
      <c r="X252" s="65"/>
      <c r="Y252" s="65"/>
      <c r="Z252" s="65"/>
    </row>
    <row r="253" spans="1:26" x14ac:dyDescent="0.2">
      <c r="A253" s="65" t="s">
        <v>112</v>
      </c>
      <c r="B253" s="65" t="s">
        <v>235</v>
      </c>
      <c r="C253" s="65" t="s">
        <v>233</v>
      </c>
      <c r="D253" s="68">
        <v>110</v>
      </c>
      <c r="E253" s="61">
        <v>1</v>
      </c>
      <c r="F253" s="61">
        <v>10</v>
      </c>
      <c r="G253" s="69">
        <v>50.7</v>
      </c>
      <c r="H253" s="69">
        <v>3.3</v>
      </c>
      <c r="I253" s="69">
        <v>0</v>
      </c>
      <c r="J253" s="69">
        <v>3</v>
      </c>
      <c r="K253" s="71">
        <v>10.4</v>
      </c>
      <c r="L253" s="71">
        <v>61.6</v>
      </c>
      <c r="M253" s="65"/>
      <c r="N253" s="65"/>
      <c r="O253" s="65"/>
      <c r="P253" s="65"/>
      <c r="Q253" s="65"/>
      <c r="R253" s="65"/>
      <c r="S253" s="65"/>
      <c r="T253" s="65"/>
      <c r="U253" s="65"/>
      <c r="V253" s="65"/>
      <c r="W253" s="65"/>
      <c r="X253" s="65"/>
      <c r="Y253" s="65"/>
      <c r="Z253" s="65"/>
    </row>
    <row r="254" spans="1:26" x14ac:dyDescent="0.2">
      <c r="A254" s="65" t="s">
        <v>112</v>
      </c>
      <c r="B254" s="65" t="s">
        <v>235</v>
      </c>
      <c r="C254" s="65" t="s">
        <v>233</v>
      </c>
      <c r="D254" s="68">
        <v>213</v>
      </c>
      <c r="E254" s="72">
        <v>2</v>
      </c>
      <c r="F254" s="72">
        <v>10</v>
      </c>
      <c r="G254" s="69">
        <v>52</v>
      </c>
      <c r="H254" s="69">
        <v>1.1000000000000001</v>
      </c>
      <c r="I254" s="69">
        <v>0</v>
      </c>
      <c r="J254" s="69">
        <v>0.8</v>
      </c>
      <c r="K254" s="71">
        <v>10.4</v>
      </c>
      <c r="L254" s="71">
        <v>61.8</v>
      </c>
      <c r="M254" s="65"/>
      <c r="N254" s="65"/>
      <c r="O254" s="65"/>
      <c r="P254" s="65"/>
      <c r="Q254" s="65"/>
      <c r="R254" s="65"/>
      <c r="S254" s="65"/>
      <c r="T254" s="65"/>
      <c r="U254" s="65"/>
      <c r="V254" s="65"/>
      <c r="W254" s="65"/>
      <c r="X254" s="65"/>
      <c r="Y254" s="65"/>
      <c r="Z254" s="65"/>
    </row>
    <row r="255" spans="1:26" x14ac:dyDescent="0.2">
      <c r="A255" s="65" t="s">
        <v>112</v>
      </c>
      <c r="B255" s="65" t="s">
        <v>235</v>
      </c>
      <c r="C255" s="65" t="s">
        <v>233</v>
      </c>
      <c r="D255" s="68">
        <v>320</v>
      </c>
      <c r="E255" s="72">
        <v>3</v>
      </c>
      <c r="F255" s="72">
        <v>10</v>
      </c>
      <c r="G255" s="69">
        <v>62.9</v>
      </c>
      <c r="H255" s="69">
        <v>2.2000000000000002</v>
      </c>
      <c r="I255" s="69">
        <v>0</v>
      </c>
      <c r="J255" s="69">
        <v>0.1</v>
      </c>
      <c r="K255" s="71">
        <v>10.4</v>
      </c>
      <c r="L255" s="71">
        <v>58.7</v>
      </c>
      <c r="M255" s="65"/>
      <c r="N255" s="65"/>
      <c r="O255" s="65"/>
      <c r="P255" s="65"/>
      <c r="Q255" s="65"/>
      <c r="R255" s="65"/>
      <c r="S255" s="65"/>
      <c r="T255" s="65"/>
      <c r="U255" s="65"/>
      <c r="V255" s="65"/>
      <c r="W255" s="65"/>
      <c r="X255" s="65"/>
      <c r="Y255" s="65"/>
      <c r="Z255" s="65"/>
    </row>
    <row r="256" spans="1:26" x14ac:dyDescent="0.2">
      <c r="A256" s="65" t="s">
        <v>112</v>
      </c>
      <c r="B256" s="65" t="s">
        <v>235</v>
      </c>
      <c r="C256" s="65" t="s">
        <v>233</v>
      </c>
      <c r="D256" s="68">
        <v>415</v>
      </c>
      <c r="E256" s="61">
        <v>4</v>
      </c>
      <c r="F256" s="61">
        <v>10</v>
      </c>
      <c r="G256" s="69">
        <v>54.8</v>
      </c>
      <c r="H256" s="69">
        <v>50</v>
      </c>
      <c r="I256" s="69">
        <v>0</v>
      </c>
      <c r="J256" s="69">
        <v>0</v>
      </c>
      <c r="K256" s="71">
        <v>10.199999999999999</v>
      </c>
      <c r="L256" s="71">
        <v>57.3</v>
      </c>
      <c r="M256" s="65"/>
      <c r="N256" s="65"/>
      <c r="O256" s="65"/>
      <c r="P256" s="65"/>
      <c r="Q256" s="65"/>
      <c r="R256" s="65"/>
      <c r="S256" s="65"/>
      <c r="T256" s="65"/>
      <c r="U256" s="65"/>
      <c r="V256" s="65"/>
      <c r="W256" s="65"/>
      <c r="X256" s="65"/>
      <c r="Y256" s="65"/>
      <c r="Z256" s="65"/>
    </row>
    <row r="257" spans="1:26" x14ac:dyDescent="0.2">
      <c r="A257" s="65" t="s">
        <v>112</v>
      </c>
      <c r="B257" s="65" t="s">
        <v>235</v>
      </c>
      <c r="C257" s="65" t="s">
        <v>233</v>
      </c>
      <c r="D257" s="68">
        <v>111</v>
      </c>
      <c r="E257" s="61">
        <v>1</v>
      </c>
      <c r="F257" s="61">
        <v>11</v>
      </c>
      <c r="G257" s="69">
        <v>38.6</v>
      </c>
      <c r="H257" s="69">
        <v>8.3000000000000007</v>
      </c>
      <c r="I257" s="69">
        <v>0</v>
      </c>
      <c r="J257" s="69">
        <v>3.7</v>
      </c>
      <c r="K257" s="71">
        <v>10.5</v>
      </c>
      <c r="L257" s="71">
        <v>54.9</v>
      </c>
      <c r="M257" s="65"/>
      <c r="N257" s="65"/>
      <c r="O257" s="65"/>
      <c r="P257" s="65"/>
      <c r="Q257" s="65"/>
      <c r="R257" s="65"/>
      <c r="S257" s="65"/>
      <c r="T257" s="65"/>
      <c r="U257" s="65"/>
      <c r="V257" s="65"/>
      <c r="W257" s="65"/>
      <c r="X257" s="65"/>
      <c r="Y257" s="65"/>
      <c r="Z257" s="65"/>
    </row>
    <row r="258" spans="1:26" x14ac:dyDescent="0.2">
      <c r="A258" s="65" t="s">
        <v>112</v>
      </c>
      <c r="B258" s="65" t="s">
        <v>235</v>
      </c>
      <c r="C258" s="65" t="s">
        <v>233</v>
      </c>
      <c r="D258" s="68">
        <v>201</v>
      </c>
      <c r="E258" s="72">
        <v>2</v>
      </c>
      <c r="F258" s="72">
        <v>11</v>
      </c>
      <c r="G258" s="69">
        <v>59.4</v>
      </c>
      <c r="H258" s="69">
        <v>17.8</v>
      </c>
      <c r="I258" s="69">
        <v>0</v>
      </c>
      <c r="J258" s="69">
        <v>1</v>
      </c>
      <c r="K258" s="71">
        <v>10.5</v>
      </c>
      <c r="L258" s="71">
        <v>54</v>
      </c>
      <c r="M258" s="65"/>
      <c r="N258" s="65"/>
      <c r="O258" s="65"/>
      <c r="P258" s="65"/>
      <c r="Q258" s="65"/>
      <c r="R258" s="65"/>
      <c r="S258" s="65"/>
      <c r="T258" s="65"/>
      <c r="U258" s="65"/>
      <c r="V258" s="65"/>
      <c r="W258" s="65"/>
      <c r="X258" s="65"/>
      <c r="Y258" s="65"/>
      <c r="Z258" s="65"/>
    </row>
    <row r="259" spans="1:26" x14ac:dyDescent="0.2">
      <c r="A259" s="65" t="s">
        <v>112</v>
      </c>
      <c r="B259" s="65" t="s">
        <v>235</v>
      </c>
      <c r="C259" s="65" t="s">
        <v>233</v>
      </c>
      <c r="D259" s="68">
        <v>310</v>
      </c>
      <c r="E259" s="72">
        <v>3</v>
      </c>
      <c r="F259" s="72">
        <v>11</v>
      </c>
      <c r="G259" s="69">
        <v>53.3</v>
      </c>
      <c r="H259" s="69">
        <v>1.1000000000000001</v>
      </c>
      <c r="I259" s="69">
        <v>0</v>
      </c>
      <c r="J259" s="69">
        <v>0</v>
      </c>
      <c r="K259" s="71">
        <v>10.5</v>
      </c>
      <c r="L259" s="71">
        <v>62.1</v>
      </c>
      <c r="M259" s="65"/>
      <c r="N259" s="65"/>
      <c r="O259" s="65"/>
      <c r="P259" s="65"/>
      <c r="Q259" s="65"/>
      <c r="R259" s="65"/>
      <c r="S259" s="65"/>
      <c r="T259" s="65"/>
      <c r="U259" s="65"/>
      <c r="V259" s="65"/>
      <c r="W259" s="65"/>
      <c r="X259" s="65"/>
      <c r="Y259" s="65"/>
      <c r="Z259" s="65"/>
    </row>
    <row r="260" spans="1:26" x14ac:dyDescent="0.2">
      <c r="A260" s="65" t="s">
        <v>112</v>
      </c>
      <c r="B260" s="65" t="s">
        <v>235</v>
      </c>
      <c r="C260" s="65" t="s">
        <v>233</v>
      </c>
      <c r="D260" s="68">
        <v>411</v>
      </c>
      <c r="E260" s="61">
        <v>4</v>
      </c>
      <c r="F260" s="61">
        <v>11</v>
      </c>
      <c r="G260" s="69">
        <v>59.4</v>
      </c>
      <c r="H260" s="69">
        <v>46.7</v>
      </c>
      <c r="I260" s="69">
        <v>0</v>
      </c>
      <c r="J260" s="69">
        <v>1.5</v>
      </c>
      <c r="K260" s="71">
        <v>10.199999999999999</v>
      </c>
      <c r="L260" s="71">
        <v>47.8</v>
      </c>
      <c r="M260" s="65"/>
      <c r="N260" s="65"/>
      <c r="O260" s="65"/>
      <c r="P260" s="65"/>
      <c r="Q260" s="65"/>
      <c r="R260" s="65"/>
      <c r="S260" s="65"/>
      <c r="T260" s="65"/>
      <c r="U260" s="65"/>
      <c r="V260" s="65"/>
      <c r="W260" s="65"/>
      <c r="X260" s="65"/>
      <c r="Y260" s="65"/>
      <c r="Z260" s="65"/>
    </row>
    <row r="261" spans="1:26" x14ac:dyDescent="0.2">
      <c r="A261" s="65" t="s">
        <v>112</v>
      </c>
      <c r="B261" s="65" t="s">
        <v>235</v>
      </c>
      <c r="C261" s="65" t="s">
        <v>233</v>
      </c>
      <c r="D261" s="68">
        <v>112</v>
      </c>
      <c r="E261" s="61">
        <v>1</v>
      </c>
      <c r="F261" s="61">
        <v>12</v>
      </c>
      <c r="G261" s="69">
        <v>55.1</v>
      </c>
      <c r="H261" s="69">
        <v>6.7</v>
      </c>
      <c r="I261" s="69">
        <v>0</v>
      </c>
      <c r="J261" s="69">
        <v>1.3</v>
      </c>
      <c r="K261" s="71">
        <v>10.4</v>
      </c>
      <c r="L261" s="71">
        <v>55.6</v>
      </c>
      <c r="M261" s="65"/>
      <c r="N261" s="65"/>
      <c r="O261" s="65"/>
      <c r="P261" s="65"/>
      <c r="Q261" s="65"/>
      <c r="R261" s="65"/>
      <c r="S261" s="65"/>
      <c r="T261" s="65"/>
      <c r="U261" s="65"/>
      <c r="V261" s="65"/>
      <c r="W261" s="65"/>
      <c r="X261" s="65"/>
      <c r="Y261" s="65"/>
      <c r="Z261" s="65"/>
    </row>
    <row r="262" spans="1:26" x14ac:dyDescent="0.2">
      <c r="A262" s="65" t="s">
        <v>112</v>
      </c>
      <c r="B262" s="65" t="s">
        <v>235</v>
      </c>
      <c r="C262" s="65" t="s">
        <v>233</v>
      </c>
      <c r="D262" s="68">
        <v>206</v>
      </c>
      <c r="E262" s="72">
        <v>2</v>
      </c>
      <c r="F262" s="72">
        <v>12</v>
      </c>
      <c r="G262" s="69">
        <v>45.9</v>
      </c>
      <c r="H262" s="69">
        <v>1.1000000000000001</v>
      </c>
      <c r="I262" s="69">
        <v>0</v>
      </c>
      <c r="J262" s="69">
        <v>0.7</v>
      </c>
      <c r="K262" s="71">
        <v>10.6</v>
      </c>
      <c r="L262" s="71">
        <v>61.6</v>
      </c>
      <c r="M262" s="65"/>
      <c r="N262" s="65"/>
      <c r="O262" s="65"/>
      <c r="P262" s="65"/>
      <c r="Q262" s="65"/>
      <c r="R262" s="65"/>
      <c r="S262" s="65"/>
      <c r="T262" s="65"/>
      <c r="U262" s="65"/>
      <c r="V262" s="65"/>
      <c r="W262" s="65"/>
      <c r="X262" s="65"/>
      <c r="Y262" s="65"/>
      <c r="Z262" s="65"/>
    </row>
    <row r="263" spans="1:26" x14ac:dyDescent="0.2">
      <c r="A263" s="65" t="s">
        <v>112</v>
      </c>
      <c r="B263" s="65" t="s">
        <v>235</v>
      </c>
      <c r="C263" s="65" t="s">
        <v>233</v>
      </c>
      <c r="D263" s="68">
        <v>304</v>
      </c>
      <c r="E263" s="72">
        <v>3</v>
      </c>
      <c r="F263" s="72">
        <v>12</v>
      </c>
      <c r="G263" s="69">
        <v>57.5</v>
      </c>
      <c r="H263" s="69">
        <v>1.1000000000000001</v>
      </c>
      <c r="I263" s="69">
        <v>0.1</v>
      </c>
      <c r="J263" s="69">
        <v>0.1</v>
      </c>
      <c r="K263" s="71">
        <v>10.4</v>
      </c>
      <c r="L263" s="71">
        <v>61.8</v>
      </c>
      <c r="M263" s="65"/>
      <c r="N263" s="65"/>
      <c r="O263" s="65"/>
      <c r="P263" s="65"/>
      <c r="Q263" s="65"/>
      <c r="R263" s="65"/>
      <c r="S263" s="65"/>
      <c r="T263" s="65"/>
      <c r="U263" s="65"/>
      <c r="V263" s="65"/>
      <c r="W263" s="65"/>
      <c r="X263" s="65"/>
      <c r="Y263" s="65"/>
      <c r="Z263" s="65"/>
    </row>
    <row r="264" spans="1:26" x14ac:dyDescent="0.2">
      <c r="A264" s="65" t="s">
        <v>112</v>
      </c>
      <c r="B264" s="65" t="s">
        <v>235</v>
      </c>
      <c r="C264" s="65" t="s">
        <v>233</v>
      </c>
      <c r="D264" s="68">
        <v>414</v>
      </c>
      <c r="E264" s="61">
        <v>4</v>
      </c>
      <c r="F264" s="61">
        <v>12</v>
      </c>
      <c r="G264" s="69">
        <v>58.3</v>
      </c>
      <c r="H264" s="69">
        <v>26.7</v>
      </c>
      <c r="I264" s="69">
        <v>0</v>
      </c>
      <c r="J264" s="69">
        <v>0.3</v>
      </c>
      <c r="K264" s="71">
        <v>10.1</v>
      </c>
      <c r="L264" s="71">
        <v>53.5</v>
      </c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/>
      <c r="X264" s="65"/>
      <c r="Y264" s="65"/>
      <c r="Z264" s="65"/>
    </row>
    <row r="265" spans="1:26" x14ac:dyDescent="0.2">
      <c r="A265" s="65" t="s">
        <v>112</v>
      </c>
      <c r="B265" s="65" t="s">
        <v>235</v>
      </c>
      <c r="C265" s="65" t="s">
        <v>233</v>
      </c>
      <c r="D265" s="68">
        <v>113</v>
      </c>
      <c r="E265" s="61">
        <v>1</v>
      </c>
      <c r="F265" s="61">
        <v>13</v>
      </c>
      <c r="G265" s="69">
        <v>48.1</v>
      </c>
      <c r="H265" s="69">
        <v>6.7</v>
      </c>
      <c r="I265" s="69">
        <v>0</v>
      </c>
      <c r="J265" s="69">
        <v>2.9</v>
      </c>
      <c r="K265" s="71">
        <v>10.4</v>
      </c>
      <c r="L265" s="71">
        <v>60.8</v>
      </c>
      <c r="M265" s="65"/>
      <c r="N265" s="65"/>
      <c r="O265" s="65"/>
      <c r="P265" s="65"/>
      <c r="Q265" s="65"/>
      <c r="R265" s="65"/>
      <c r="S265" s="65"/>
      <c r="T265" s="65"/>
      <c r="U265" s="65"/>
      <c r="V265" s="65"/>
      <c r="W265" s="65"/>
      <c r="X265" s="65"/>
      <c r="Y265" s="65"/>
      <c r="Z265" s="65"/>
    </row>
    <row r="266" spans="1:26" x14ac:dyDescent="0.2">
      <c r="A266" s="65" t="s">
        <v>112</v>
      </c>
      <c r="B266" s="65" t="s">
        <v>235</v>
      </c>
      <c r="C266" s="65" t="s">
        <v>233</v>
      </c>
      <c r="D266" s="68">
        <v>212</v>
      </c>
      <c r="E266" s="72">
        <v>2</v>
      </c>
      <c r="F266" s="72">
        <v>13</v>
      </c>
      <c r="G266" s="69">
        <v>56.4</v>
      </c>
      <c r="H266" s="69">
        <v>1.1000000000000001</v>
      </c>
      <c r="I266" s="69">
        <v>0</v>
      </c>
      <c r="J266" s="69">
        <v>0.4</v>
      </c>
      <c r="K266" s="71">
        <v>10.3</v>
      </c>
      <c r="L266" s="71">
        <v>51.2</v>
      </c>
      <c r="M266" s="65"/>
      <c r="N266" s="65"/>
      <c r="O266" s="65"/>
      <c r="P266" s="65"/>
      <c r="Q266" s="65"/>
      <c r="R266" s="65"/>
      <c r="S266" s="65"/>
      <c r="T266" s="65"/>
      <c r="U266" s="65"/>
      <c r="V266" s="65"/>
      <c r="W266" s="65"/>
      <c r="X266" s="65"/>
      <c r="Y266" s="65"/>
      <c r="Z266" s="65"/>
    </row>
    <row r="267" spans="1:26" x14ac:dyDescent="0.2">
      <c r="A267" s="65" t="s">
        <v>112</v>
      </c>
      <c r="B267" s="65" t="s">
        <v>235</v>
      </c>
      <c r="C267" s="65" t="s">
        <v>233</v>
      </c>
      <c r="D267" s="68">
        <v>305</v>
      </c>
      <c r="E267" s="72">
        <v>3</v>
      </c>
      <c r="F267" s="72">
        <v>13</v>
      </c>
      <c r="G267" s="69">
        <v>52.1</v>
      </c>
      <c r="H267" s="69">
        <v>1.1000000000000001</v>
      </c>
      <c r="I267" s="69">
        <v>0</v>
      </c>
      <c r="J267" s="69">
        <v>0.7</v>
      </c>
      <c r="K267" s="71">
        <v>10.4</v>
      </c>
      <c r="L267" s="71">
        <v>62.9</v>
      </c>
      <c r="M267" s="65"/>
      <c r="N267" s="65"/>
      <c r="O267" s="65"/>
      <c r="P267" s="65"/>
      <c r="Q267" s="65"/>
      <c r="R267" s="65"/>
      <c r="S267" s="65"/>
      <c r="T267" s="65"/>
      <c r="U267" s="65"/>
      <c r="V267" s="65"/>
      <c r="W267" s="65"/>
      <c r="X267" s="65"/>
      <c r="Y267" s="65"/>
      <c r="Z267" s="65"/>
    </row>
    <row r="268" spans="1:26" x14ac:dyDescent="0.2">
      <c r="A268" s="65" t="s">
        <v>112</v>
      </c>
      <c r="B268" s="65" t="s">
        <v>235</v>
      </c>
      <c r="C268" s="65" t="s">
        <v>233</v>
      </c>
      <c r="D268" s="68">
        <v>408</v>
      </c>
      <c r="E268" s="61">
        <v>4</v>
      </c>
      <c r="F268" s="61">
        <v>13</v>
      </c>
      <c r="G268" s="69">
        <v>60.6</v>
      </c>
      <c r="H268" s="69">
        <v>10</v>
      </c>
      <c r="I268" s="69">
        <v>0</v>
      </c>
      <c r="J268" s="69">
        <v>0</v>
      </c>
      <c r="K268" s="71">
        <v>10.4</v>
      </c>
      <c r="L268" s="71">
        <v>60.7</v>
      </c>
      <c r="M268" s="65"/>
      <c r="N268" s="65"/>
      <c r="O268" s="65"/>
      <c r="P268" s="65"/>
      <c r="Q268" s="65"/>
      <c r="R268" s="65"/>
      <c r="S268" s="65"/>
      <c r="T268" s="65"/>
      <c r="U268" s="65"/>
      <c r="V268" s="65"/>
      <c r="W268" s="65"/>
      <c r="X268" s="65"/>
      <c r="Y268" s="65"/>
      <c r="Z268" s="65"/>
    </row>
    <row r="269" spans="1:26" x14ac:dyDescent="0.2">
      <c r="A269" s="65" t="s">
        <v>112</v>
      </c>
      <c r="B269" s="65" t="s">
        <v>235</v>
      </c>
      <c r="C269" s="65" t="s">
        <v>233</v>
      </c>
      <c r="D269" s="68">
        <v>114</v>
      </c>
      <c r="E269" s="61">
        <v>1</v>
      </c>
      <c r="F269" s="61">
        <v>14</v>
      </c>
      <c r="G269" s="69">
        <v>45.3</v>
      </c>
      <c r="H269" s="69">
        <v>4.4000000000000004</v>
      </c>
      <c r="I269" s="69">
        <v>0</v>
      </c>
      <c r="J269" s="69">
        <v>2.1</v>
      </c>
      <c r="K269" s="71">
        <v>10.5</v>
      </c>
      <c r="L269" s="71">
        <v>56.4</v>
      </c>
      <c r="M269" s="65"/>
      <c r="N269" s="65"/>
      <c r="O269" s="65"/>
      <c r="P269" s="65"/>
      <c r="Q269" s="65"/>
      <c r="R269" s="65"/>
      <c r="S269" s="65"/>
      <c r="T269" s="65"/>
      <c r="U269" s="65"/>
      <c r="V269" s="65"/>
      <c r="W269" s="65"/>
      <c r="X269" s="65"/>
      <c r="Y269" s="65"/>
      <c r="Z269" s="65"/>
    </row>
    <row r="270" spans="1:26" x14ac:dyDescent="0.2">
      <c r="A270" s="65" t="s">
        <v>112</v>
      </c>
      <c r="B270" s="65" t="s">
        <v>235</v>
      </c>
      <c r="C270" s="65" t="s">
        <v>233</v>
      </c>
      <c r="D270" s="68">
        <v>218</v>
      </c>
      <c r="E270" s="72">
        <v>2</v>
      </c>
      <c r="F270" s="72">
        <v>14</v>
      </c>
      <c r="G270" s="69">
        <v>53.6</v>
      </c>
      <c r="H270" s="69">
        <v>3.3</v>
      </c>
      <c r="I270" s="69">
        <v>0</v>
      </c>
      <c r="J270" s="69">
        <v>2.6</v>
      </c>
      <c r="K270" s="71">
        <v>10.7</v>
      </c>
      <c r="L270" s="71">
        <v>59.6</v>
      </c>
      <c r="M270" s="65"/>
      <c r="N270" s="65"/>
      <c r="O270" s="65"/>
      <c r="P270" s="65"/>
      <c r="Q270" s="65"/>
      <c r="R270" s="65"/>
      <c r="S270" s="65"/>
      <c r="T270" s="65"/>
      <c r="U270" s="65"/>
      <c r="V270" s="65"/>
      <c r="W270" s="65"/>
      <c r="X270" s="65"/>
      <c r="Y270" s="65"/>
      <c r="Z270" s="65"/>
    </row>
    <row r="271" spans="1:26" x14ac:dyDescent="0.2">
      <c r="A271" s="65" t="s">
        <v>112</v>
      </c>
      <c r="B271" s="65" t="s">
        <v>235</v>
      </c>
      <c r="C271" s="65" t="s">
        <v>233</v>
      </c>
      <c r="D271" s="68">
        <v>313</v>
      </c>
      <c r="E271" s="72">
        <v>3</v>
      </c>
      <c r="F271" s="72">
        <v>14</v>
      </c>
      <c r="G271" s="69">
        <v>50</v>
      </c>
      <c r="H271" s="69">
        <v>3.3</v>
      </c>
      <c r="I271" s="69">
        <v>0</v>
      </c>
      <c r="J271" s="69">
        <v>0</v>
      </c>
      <c r="K271" s="71">
        <v>10.3</v>
      </c>
      <c r="L271" s="71">
        <v>60</v>
      </c>
      <c r="M271" s="65"/>
      <c r="N271" s="65"/>
      <c r="O271" s="65"/>
      <c r="P271" s="65"/>
      <c r="Q271" s="65"/>
      <c r="R271" s="65"/>
      <c r="S271" s="65"/>
      <c r="T271" s="65"/>
      <c r="U271" s="65"/>
      <c r="V271" s="65"/>
      <c r="W271" s="65"/>
      <c r="X271" s="65"/>
      <c r="Y271" s="65"/>
      <c r="Z271" s="65"/>
    </row>
    <row r="272" spans="1:26" x14ac:dyDescent="0.2">
      <c r="A272" s="65" t="s">
        <v>112</v>
      </c>
      <c r="B272" s="65" t="s">
        <v>235</v>
      </c>
      <c r="C272" s="65" t="s">
        <v>233</v>
      </c>
      <c r="D272" s="68">
        <v>416</v>
      </c>
      <c r="E272" s="61">
        <v>4</v>
      </c>
      <c r="F272" s="61">
        <v>14</v>
      </c>
      <c r="G272" s="69">
        <v>55.9</v>
      </c>
      <c r="H272" s="69">
        <v>13.3</v>
      </c>
      <c r="I272" s="69">
        <v>0</v>
      </c>
      <c r="J272" s="69">
        <v>0</v>
      </c>
      <c r="K272" s="71">
        <v>10.199999999999999</v>
      </c>
      <c r="L272" s="71">
        <v>53.9</v>
      </c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</row>
    <row r="273" spans="1:26" x14ac:dyDescent="0.2">
      <c r="A273" s="65" t="s">
        <v>112</v>
      </c>
      <c r="B273" s="65" t="s">
        <v>235</v>
      </c>
      <c r="C273" s="65" t="s">
        <v>233</v>
      </c>
      <c r="D273" s="68">
        <v>115</v>
      </c>
      <c r="E273" s="61">
        <v>1</v>
      </c>
      <c r="F273" s="61">
        <v>15</v>
      </c>
      <c r="G273" s="69">
        <v>50.6</v>
      </c>
      <c r="H273" s="69">
        <v>0.3</v>
      </c>
      <c r="I273" s="69">
        <v>0</v>
      </c>
      <c r="J273" s="69">
        <v>0.5</v>
      </c>
      <c r="K273" s="71">
        <v>10.4</v>
      </c>
      <c r="L273" s="71">
        <v>66</v>
      </c>
      <c r="M273" s="65"/>
      <c r="N273" s="65"/>
      <c r="O273" s="65"/>
      <c r="P273" s="65"/>
      <c r="Q273" s="65"/>
      <c r="R273" s="65"/>
      <c r="S273" s="65"/>
      <c r="T273" s="65"/>
      <c r="U273" s="65"/>
      <c r="V273" s="65"/>
      <c r="W273" s="65"/>
      <c r="X273" s="65"/>
      <c r="Y273" s="65"/>
      <c r="Z273" s="65"/>
    </row>
    <row r="274" spans="1:26" x14ac:dyDescent="0.2">
      <c r="A274" s="65" t="s">
        <v>112</v>
      </c>
      <c r="B274" s="65" t="s">
        <v>235</v>
      </c>
      <c r="C274" s="65" t="s">
        <v>233</v>
      </c>
      <c r="D274" s="68">
        <v>211</v>
      </c>
      <c r="E274" s="72">
        <v>2</v>
      </c>
      <c r="F274" s="72">
        <v>15</v>
      </c>
      <c r="G274" s="69">
        <v>49.3</v>
      </c>
      <c r="H274" s="69">
        <v>22.2</v>
      </c>
      <c r="I274" s="69">
        <v>0</v>
      </c>
      <c r="J274" s="69">
        <v>1.2</v>
      </c>
      <c r="K274" s="71">
        <v>10.3</v>
      </c>
      <c r="L274" s="71">
        <v>55.8</v>
      </c>
      <c r="M274" s="65"/>
      <c r="N274" s="65"/>
      <c r="O274" s="65"/>
      <c r="P274" s="65"/>
      <c r="Q274" s="65"/>
      <c r="R274" s="65"/>
      <c r="S274" s="65"/>
      <c r="T274" s="65"/>
      <c r="U274" s="65"/>
      <c r="V274" s="65"/>
      <c r="W274" s="65"/>
      <c r="X274" s="65"/>
      <c r="Y274" s="65"/>
      <c r="Z274" s="65"/>
    </row>
    <row r="275" spans="1:26" x14ac:dyDescent="0.2">
      <c r="A275" s="65" t="s">
        <v>112</v>
      </c>
      <c r="B275" s="65" t="s">
        <v>235</v>
      </c>
      <c r="C275" s="65" t="s">
        <v>233</v>
      </c>
      <c r="D275" s="68">
        <v>307</v>
      </c>
      <c r="E275" s="72">
        <v>3</v>
      </c>
      <c r="F275" s="72">
        <v>15</v>
      </c>
      <c r="G275" s="69">
        <v>62</v>
      </c>
      <c r="H275" s="69">
        <v>0</v>
      </c>
      <c r="I275" s="69">
        <v>0</v>
      </c>
      <c r="J275" s="69">
        <v>0</v>
      </c>
      <c r="K275" s="71">
        <v>10.5</v>
      </c>
      <c r="L275" s="71">
        <v>72.2</v>
      </c>
      <c r="M275" s="65"/>
      <c r="N275" s="65"/>
      <c r="O275" s="65"/>
      <c r="P275" s="65"/>
      <c r="Q275" s="65"/>
      <c r="R275" s="65"/>
      <c r="S275" s="65"/>
      <c r="T275" s="65"/>
      <c r="U275" s="65"/>
      <c r="V275" s="65"/>
      <c r="W275" s="65"/>
      <c r="X275" s="65"/>
      <c r="Y275" s="65"/>
      <c r="Z275" s="65"/>
    </row>
    <row r="276" spans="1:26" x14ac:dyDescent="0.2">
      <c r="A276" s="65" t="s">
        <v>112</v>
      </c>
      <c r="B276" s="65" t="s">
        <v>235</v>
      </c>
      <c r="C276" s="65" t="s">
        <v>233</v>
      </c>
      <c r="D276" s="68">
        <v>409</v>
      </c>
      <c r="E276" s="61">
        <v>4</v>
      </c>
      <c r="F276" s="61">
        <v>15</v>
      </c>
      <c r="G276" s="69">
        <v>62.9</v>
      </c>
      <c r="H276" s="69">
        <v>27.8</v>
      </c>
      <c r="I276" s="69">
        <v>0</v>
      </c>
      <c r="J276" s="69">
        <v>0</v>
      </c>
      <c r="K276" s="71">
        <v>10.5</v>
      </c>
      <c r="L276" s="71">
        <v>59.3</v>
      </c>
      <c r="M276" s="65"/>
      <c r="N276" s="65"/>
      <c r="O276" s="65"/>
      <c r="P276" s="65"/>
      <c r="Q276" s="65"/>
      <c r="R276" s="65"/>
      <c r="S276" s="65"/>
      <c r="T276" s="65"/>
      <c r="U276" s="65"/>
      <c r="V276" s="65"/>
      <c r="W276" s="65"/>
      <c r="X276" s="65"/>
      <c r="Y276" s="65"/>
      <c r="Z276" s="65"/>
    </row>
    <row r="277" spans="1:26" x14ac:dyDescent="0.2">
      <c r="A277" s="65" t="s">
        <v>112</v>
      </c>
      <c r="B277" s="65" t="s">
        <v>235</v>
      </c>
      <c r="C277" s="65" t="s">
        <v>233</v>
      </c>
      <c r="D277" s="68">
        <v>116</v>
      </c>
      <c r="E277" s="61">
        <v>1</v>
      </c>
      <c r="F277" s="61">
        <v>16</v>
      </c>
      <c r="G277" s="69">
        <v>50</v>
      </c>
      <c r="H277" s="69">
        <v>0.3</v>
      </c>
      <c r="I277" s="69">
        <v>0</v>
      </c>
      <c r="J277" s="69">
        <v>0.9</v>
      </c>
      <c r="K277" s="71">
        <v>10.4</v>
      </c>
      <c r="L277" s="71">
        <v>56.2</v>
      </c>
      <c r="M277" s="65"/>
      <c r="N277" s="65"/>
      <c r="O277" s="65"/>
      <c r="P277" s="65"/>
      <c r="Q277" s="65"/>
      <c r="R277" s="65"/>
      <c r="S277" s="65"/>
      <c r="T277" s="65"/>
      <c r="U277" s="65"/>
      <c r="V277" s="65"/>
      <c r="W277" s="65"/>
      <c r="X277" s="65"/>
      <c r="Y277" s="65"/>
      <c r="Z277" s="65"/>
    </row>
    <row r="278" spans="1:26" x14ac:dyDescent="0.2">
      <c r="A278" s="65" t="s">
        <v>112</v>
      </c>
      <c r="B278" s="65" t="s">
        <v>235</v>
      </c>
      <c r="C278" s="65" t="s">
        <v>233</v>
      </c>
      <c r="D278" s="68">
        <v>205</v>
      </c>
      <c r="E278" s="72">
        <v>2</v>
      </c>
      <c r="F278" s="72">
        <v>16</v>
      </c>
      <c r="G278" s="69">
        <v>46.1</v>
      </c>
      <c r="H278" s="69">
        <v>0.2</v>
      </c>
      <c r="I278" s="69">
        <v>0</v>
      </c>
      <c r="J278" s="69">
        <v>1</v>
      </c>
      <c r="K278" s="71">
        <v>10.7</v>
      </c>
      <c r="L278" s="71">
        <v>66.599999999999994</v>
      </c>
      <c r="M278" s="65"/>
      <c r="N278" s="65"/>
      <c r="O278" s="65"/>
      <c r="P278" s="65"/>
      <c r="Q278" s="65"/>
      <c r="R278" s="65"/>
      <c r="S278" s="65"/>
      <c r="T278" s="65"/>
      <c r="U278" s="65"/>
      <c r="V278" s="65"/>
      <c r="W278" s="65"/>
      <c r="X278" s="65"/>
      <c r="Y278" s="65"/>
      <c r="Z278" s="65"/>
    </row>
    <row r="279" spans="1:26" x14ac:dyDescent="0.2">
      <c r="A279" s="65" t="s">
        <v>112</v>
      </c>
      <c r="B279" s="65" t="s">
        <v>235</v>
      </c>
      <c r="C279" s="65" t="s">
        <v>233</v>
      </c>
      <c r="D279" s="68">
        <v>319</v>
      </c>
      <c r="E279" s="72">
        <v>3</v>
      </c>
      <c r="F279" s="72">
        <v>16</v>
      </c>
      <c r="G279" s="69">
        <v>55.4</v>
      </c>
      <c r="H279" s="69">
        <v>3.3</v>
      </c>
      <c r="I279" s="69">
        <v>0</v>
      </c>
      <c r="J279" s="69">
        <v>0.4</v>
      </c>
      <c r="K279" s="71">
        <v>10.4</v>
      </c>
      <c r="L279" s="71">
        <v>63.2</v>
      </c>
      <c r="M279" s="65"/>
      <c r="N279" s="65"/>
      <c r="O279" s="65"/>
      <c r="P279" s="65"/>
      <c r="Q279" s="65"/>
      <c r="R279" s="65"/>
      <c r="S279" s="65"/>
      <c r="T279" s="65"/>
      <c r="U279" s="65"/>
      <c r="V279" s="65"/>
      <c r="W279" s="65"/>
      <c r="X279" s="65"/>
      <c r="Y279" s="65"/>
      <c r="Z279" s="65"/>
    </row>
    <row r="280" spans="1:26" x14ac:dyDescent="0.2">
      <c r="A280" s="65" t="s">
        <v>112</v>
      </c>
      <c r="B280" s="65" t="s">
        <v>235</v>
      </c>
      <c r="C280" s="65" t="s">
        <v>233</v>
      </c>
      <c r="D280" s="68">
        <v>417</v>
      </c>
      <c r="E280" s="61">
        <v>4</v>
      </c>
      <c r="F280" s="61">
        <v>16</v>
      </c>
      <c r="G280" s="69">
        <v>56.9</v>
      </c>
      <c r="H280" s="69">
        <v>6.7</v>
      </c>
      <c r="I280" s="69">
        <v>0</v>
      </c>
      <c r="J280" s="69">
        <v>0</v>
      </c>
      <c r="K280" s="71">
        <v>10.1</v>
      </c>
      <c r="L280" s="71">
        <v>59.8</v>
      </c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</row>
    <row r="281" spans="1:26" x14ac:dyDescent="0.2">
      <c r="A281" s="65" t="s">
        <v>112</v>
      </c>
      <c r="B281" s="65" t="s">
        <v>235</v>
      </c>
      <c r="C281" s="65" t="s">
        <v>233</v>
      </c>
      <c r="D281" s="68">
        <v>117</v>
      </c>
      <c r="E281" s="61">
        <v>1</v>
      </c>
      <c r="F281" s="61">
        <v>17</v>
      </c>
      <c r="G281" s="69">
        <v>50.7</v>
      </c>
      <c r="H281" s="69">
        <v>1.1000000000000001</v>
      </c>
      <c r="I281" s="69">
        <v>0</v>
      </c>
      <c r="J281" s="69">
        <v>0.8</v>
      </c>
      <c r="K281" s="71">
        <v>10.199999999999999</v>
      </c>
      <c r="L281" s="71">
        <v>67.5</v>
      </c>
      <c r="M281" s="65"/>
      <c r="N281" s="65"/>
      <c r="O281" s="65"/>
      <c r="P281" s="65"/>
      <c r="Q281" s="65"/>
      <c r="R281" s="65"/>
      <c r="S281" s="65"/>
      <c r="T281" s="65"/>
      <c r="U281" s="65"/>
      <c r="V281" s="65"/>
      <c r="W281" s="65"/>
      <c r="X281" s="65"/>
      <c r="Y281" s="65"/>
      <c r="Z281" s="65"/>
    </row>
    <row r="282" spans="1:26" x14ac:dyDescent="0.2">
      <c r="A282" s="65" t="s">
        <v>112</v>
      </c>
      <c r="B282" s="65" t="s">
        <v>235</v>
      </c>
      <c r="C282" s="65" t="s">
        <v>233</v>
      </c>
      <c r="D282" s="68">
        <v>209</v>
      </c>
      <c r="E282" s="72">
        <v>2</v>
      </c>
      <c r="F282" s="72">
        <v>17</v>
      </c>
      <c r="G282" s="69">
        <v>47.4</v>
      </c>
      <c r="H282" s="69">
        <v>11.1</v>
      </c>
      <c r="I282" s="69">
        <v>0</v>
      </c>
      <c r="J282" s="69">
        <v>2.5</v>
      </c>
      <c r="K282" s="71">
        <v>10.8</v>
      </c>
      <c r="L282" s="71">
        <v>61.7</v>
      </c>
      <c r="M282" s="65"/>
      <c r="N282" s="65"/>
      <c r="O282" s="65"/>
      <c r="P282" s="65"/>
      <c r="Q282" s="65"/>
      <c r="R282" s="65"/>
      <c r="S282" s="65"/>
      <c r="T282" s="65"/>
      <c r="U282" s="65"/>
      <c r="V282" s="65"/>
      <c r="W282" s="65"/>
      <c r="X282" s="65"/>
      <c r="Y282" s="65"/>
      <c r="Z282" s="65"/>
    </row>
    <row r="283" spans="1:26" x14ac:dyDescent="0.2">
      <c r="A283" s="65" t="s">
        <v>112</v>
      </c>
      <c r="B283" s="65" t="s">
        <v>235</v>
      </c>
      <c r="C283" s="65" t="s">
        <v>233</v>
      </c>
      <c r="D283" s="68">
        <v>317</v>
      </c>
      <c r="E283" s="72">
        <v>3</v>
      </c>
      <c r="F283" s="72">
        <v>17</v>
      </c>
      <c r="G283" s="69">
        <v>62.2</v>
      </c>
      <c r="H283" s="69">
        <v>13.3</v>
      </c>
      <c r="I283" s="69">
        <v>0</v>
      </c>
      <c r="J283" s="69">
        <v>0.3</v>
      </c>
      <c r="K283" s="71">
        <v>10.3</v>
      </c>
      <c r="L283" s="71">
        <v>64.900000000000006</v>
      </c>
      <c r="M283" s="65"/>
      <c r="N283" s="65"/>
      <c r="O283" s="65"/>
      <c r="P283" s="65"/>
      <c r="Q283" s="65"/>
      <c r="R283" s="65"/>
      <c r="S283" s="65"/>
      <c r="T283" s="65"/>
      <c r="U283" s="65"/>
      <c r="V283" s="65"/>
      <c r="W283" s="65"/>
      <c r="X283" s="65"/>
      <c r="Y283" s="65"/>
      <c r="Z283" s="65"/>
    </row>
    <row r="284" spans="1:26" x14ac:dyDescent="0.2">
      <c r="A284" s="65" t="s">
        <v>112</v>
      </c>
      <c r="B284" s="65" t="s">
        <v>235</v>
      </c>
      <c r="C284" s="65" t="s">
        <v>233</v>
      </c>
      <c r="D284" s="68">
        <v>402</v>
      </c>
      <c r="E284" s="61">
        <v>4</v>
      </c>
      <c r="F284" s="61">
        <v>17</v>
      </c>
      <c r="G284" s="69">
        <v>57.4</v>
      </c>
      <c r="H284" s="69">
        <v>27.8</v>
      </c>
      <c r="I284" s="69">
        <v>0</v>
      </c>
      <c r="J284" s="69">
        <v>0.2</v>
      </c>
      <c r="K284" s="71">
        <v>10.3</v>
      </c>
      <c r="L284" s="71">
        <v>50.2</v>
      </c>
      <c r="M284" s="65"/>
      <c r="N284" s="65"/>
      <c r="O284" s="65"/>
      <c r="P284" s="65"/>
      <c r="Q284" s="65"/>
      <c r="R284" s="65"/>
      <c r="S284" s="65"/>
      <c r="T284" s="65"/>
      <c r="U284" s="65"/>
      <c r="V284" s="65"/>
      <c r="W284" s="65"/>
      <c r="X284" s="65"/>
      <c r="Y284" s="65"/>
      <c r="Z284" s="65"/>
    </row>
    <row r="285" spans="1:26" x14ac:dyDescent="0.2">
      <c r="A285" s="65" t="s">
        <v>112</v>
      </c>
      <c r="B285" s="65" t="s">
        <v>235</v>
      </c>
      <c r="C285" s="65" t="s">
        <v>233</v>
      </c>
      <c r="D285" s="68">
        <v>118</v>
      </c>
      <c r="E285" s="61">
        <v>1</v>
      </c>
      <c r="F285" s="61">
        <v>18</v>
      </c>
      <c r="G285" s="69">
        <v>61.1</v>
      </c>
      <c r="H285" s="69">
        <v>1.1000000000000001</v>
      </c>
      <c r="I285" s="69">
        <v>0</v>
      </c>
      <c r="J285" s="69">
        <v>1.2</v>
      </c>
      <c r="K285" s="71">
        <v>10.3</v>
      </c>
      <c r="L285" s="71">
        <v>63.5</v>
      </c>
      <c r="M285" s="65"/>
      <c r="N285" s="65"/>
      <c r="O285" s="65"/>
      <c r="P285" s="65"/>
      <c r="Q285" s="65"/>
      <c r="R285" s="65"/>
      <c r="S285" s="65"/>
      <c r="T285" s="65"/>
      <c r="U285" s="65"/>
      <c r="V285" s="65"/>
      <c r="W285" s="65"/>
      <c r="X285" s="65"/>
      <c r="Y285" s="65"/>
      <c r="Z285" s="65"/>
    </row>
    <row r="286" spans="1:26" x14ac:dyDescent="0.2">
      <c r="A286" s="65" t="s">
        <v>112</v>
      </c>
      <c r="B286" s="65" t="s">
        <v>235</v>
      </c>
      <c r="C286" s="65" t="s">
        <v>233</v>
      </c>
      <c r="D286" s="68">
        <v>204</v>
      </c>
      <c r="E286" s="72">
        <v>2</v>
      </c>
      <c r="F286" s="72">
        <v>18</v>
      </c>
      <c r="G286" s="69">
        <v>53.9</v>
      </c>
      <c r="H286" s="69">
        <v>2.2000000000000002</v>
      </c>
      <c r="I286" s="69">
        <v>0</v>
      </c>
      <c r="J286" s="69">
        <v>0.6</v>
      </c>
      <c r="K286" s="71">
        <v>10.7</v>
      </c>
      <c r="L286" s="71">
        <v>59.1</v>
      </c>
      <c r="M286" s="65"/>
      <c r="N286" s="65"/>
      <c r="O286" s="65"/>
      <c r="P286" s="65"/>
      <c r="Q286" s="65"/>
      <c r="R286" s="65"/>
      <c r="S286" s="65"/>
      <c r="T286" s="65"/>
      <c r="U286" s="65"/>
      <c r="V286" s="65"/>
      <c r="W286" s="65"/>
      <c r="X286" s="65"/>
      <c r="Y286" s="65"/>
      <c r="Z286" s="65"/>
    </row>
    <row r="287" spans="1:26" x14ac:dyDescent="0.2">
      <c r="A287" s="65" t="s">
        <v>112</v>
      </c>
      <c r="B287" s="65" t="s">
        <v>235</v>
      </c>
      <c r="C287" s="65" t="s">
        <v>233</v>
      </c>
      <c r="D287" s="68">
        <v>301</v>
      </c>
      <c r="E287" s="72">
        <v>3</v>
      </c>
      <c r="F287" s="72">
        <v>18</v>
      </c>
      <c r="G287" s="69">
        <v>59.2</v>
      </c>
      <c r="H287" s="69">
        <v>6.7</v>
      </c>
      <c r="I287" s="69">
        <v>0.1</v>
      </c>
      <c r="J287" s="69">
        <v>0</v>
      </c>
      <c r="K287" s="71">
        <v>10.4</v>
      </c>
      <c r="L287" s="71">
        <v>57.3</v>
      </c>
      <c r="M287" s="65"/>
      <c r="N287" s="65"/>
      <c r="O287" s="65"/>
      <c r="P287" s="65"/>
      <c r="Q287" s="65"/>
      <c r="R287" s="65"/>
      <c r="S287" s="65"/>
      <c r="T287" s="65"/>
      <c r="U287" s="65"/>
      <c r="V287" s="65"/>
      <c r="W287" s="65"/>
      <c r="X287" s="65"/>
      <c r="Y287" s="65"/>
      <c r="Z287" s="65"/>
    </row>
    <row r="288" spans="1:26" x14ac:dyDescent="0.2">
      <c r="A288" s="65" t="s">
        <v>112</v>
      </c>
      <c r="B288" s="65" t="s">
        <v>235</v>
      </c>
      <c r="C288" s="65" t="s">
        <v>233</v>
      </c>
      <c r="D288" s="68">
        <v>406</v>
      </c>
      <c r="E288" s="61">
        <v>4</v>
      </c>
      <c r="F288" s="61">
        <v>18</v>
      </c>
      <c r="G288" s="69">
        <v>56.5</v>
      </c>
      <c r="H288" s="69">
        <v>22.2</v>
      </c>
      <c r="I288" s="69">
        <v>0</v>
      </c>
      <c r="J288" s="69">
        <v>0</v>
      </c>
      <c r="K288" s="71">
        <v>10.4</v>
      </c>
      <c r="L288" s="71">
        <v>56.5</v>
      </c>
      <c r="M288" s="65"/>
      <c r="N288" s="65"/>
      <c r="O288" s="65"/>
      <c r="P288" s="65"/>
      <c r="Q288" s="65"/>
      <c r="R288" s="65"/>
      <c r="S288" s="65"/>
      <c r="T288" s="65"/>
      <c r="U288" s="65"/>
      <c r="V288" s="65"/>
      <c r="W288" s="65"/>
      <c r="X288" s="65"/>
      <c r="Y288" s="65"/>
      <c r="Z288" s="65"/>
    </row>
    <row r="289" spans="1:26" x14ac:dyDescent="0.2">
      <c r="A289" s="65" t="s">
        <v>112</v>
      </c>
      <c r="B289" s="65" t="s">
        <v>235</v>
      </c>
      <c r="C289" s="65" t="s">
        <v>233</v>
      </c>
      <c r="D289" s="68">
        <v>119</v>
      </c>
      <c r="E289" s="61">
        <v>1</v>
      </c>
      <c r="F289" s="61">
        <v>19</v>
      </c>
      <c r="G289" s="69">
        <v>59.4</v>
      </c>
      <c r="H289" s="69">
        <v>13.3</v>
      </c>
      <c r="I289" s="69">
        <v>0</v>
      </c>
      <c r="J289" s="69">
        <v>4.4000000000000004</v>
      </c>
      <c r="K289" s="71">
        <v>10.4</v>
      </c>
      <c r="L289" s="71">
        <v>58.7</v>
      </c>
      <c r="M289" s="65"/>
      <c r="N289" s="65"/>
      <c r="O289" s="65"/>
      <c r="P289" s="65"/>
      <c r="Q289" s="65"/>
      <c r="R289" s="65"/>
      <c r="S289" s="65"/>
      <c r="T289" s="65"/>
      <c r="U289" s="65"/>
      <c r="V289" s="65"/>
      <c r="W289" s="65"/>
      <c r="X289" s="65"/>
      <c r="Y289" s="65"/>
      <c r="Z289" s="65"/>
    </row>
    <row r="290" spans="1:26" x14ac:dyDescent="0.2">
      <c r="A290" s="65" t="s">
        <v>112</v>
      </c>
      <c r="B290" s="65" t="s">
        <v>235</v>
      </c>
      <c r="C290" s="65" t="s">
        <v>233</v>
      </c>
      <c r="D290" s="68">
        <v>202</v>
      </c>
      <c r="E290" s="72">
        <v>2</v>
      </c>
      <c r="F290" s="72">
        <v>19</v>
      </c>
      <c r="G290" s="69">
        <v>47.4</v>
      </c>
      <c r="H290" s="69">
        <v>3.3</v>
      </c>
      <c r="I290" s="69">
        <v>0</v>
      </c>
      <c r="J290" s="69">
        <v>1.4</v>
      </c>
      <c r="K290" s="71">
        <v>10.4</v>
      </c>
      <c r="L290" s="71">
        <v>59.1</v>
      </c>
      <c r="M290" s="65"/>
      <c r="N290" s="65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</row>
    <row r="291" spans="1:26" x14ac:dyDescent="0.2">
      <c r="A291" s="65" t="s">
        <v>112</v>
      </c>
      <c r="B291" s="65" t="s">
        <v>235</v>
      </c>
      <c r="C291" s="65" t="s">
        <v>233</v>
      </c>
      <c r="D291" s="68">
        <v>311</v>
      </c>
      <c r="E291" s="72">
        <v>3</v>
      </c>
      <c r="F291" s="72">
        <v>19</v>
      </c>
      <c r="G291" s="69">
        <v>52.1</v>
      </c>
      <c r="H291" s="69">
        <v>6.7</v>
      </c>
      <c r="I291" s="69">
        <v>0</v>
      </c>
      <c r="J291" s="69">
        <v>0</v>
      </c>
      <c r="K291" s="71">
        <v>10.1</v>
      </c>
      <c r="L291" s="71">
        <v>55.7</v>
      </c>
      <c r="M291" s="65"/>
      <c r="N291" s="65"/>
      <c r="O291" s="65"/>
      <c r="P291" s="65"/>
      <c r="Q291" s="65"/>
      <c r="R291" s="65"/>
      <c r="S291" s="65"/>
      <c r="T291" s="65"/>
      <c r="U291" s="65"/>
      <c r="V291" s="65"/>
      <c r="W291" s="65"/>
      <c r="X291" s="65"/>
      <c r="Y291" s="65"/>
      <c r="Z291" s="65"/>
    </row>
    <row r="292" spans="1:26" x14ac:dyDescent="0.2">
      <c r="A292" s="65" t="s">
        <v>112</v>
      </c>
      <c r="B292" s="65" t="s">
        <v>235</v>
      </c>
      <c r="C292" s="65" t="s">
        <v>233</v>
      </c>
      <c r="D292" s="68">
        <v>413</v>
      </c>
      <c r="E292" s="61">
        <v>4</v>
      </c>
      <c r="F292" s="61">
        <v>19</v>
      </c>
      <c r="G292" s="69">
        <v>51.3</v>
      </c>
      <c r="H292" s="69">
        <v>3.3</v>
      </c>
      <c r="I292" s="69">
        <v>0</v>
      </c>
      <c r="J292" s="69">
        <v>0</v>
      </c>
      <c r="K292" s="71">
        <v>10.1</v>
      </c>
      <c r="L292" s="71">
        <v>54.5</v>
      </c>
      <c r="M292" s="65"/>
      <c r="N292" s="65"/>
      <c r="O292" s="65"/>
      <c r="P292" s="65"/>
      <c r="Q292" s="65"/>
      <c r="R292" s="65"/>
      <c r="S292" s="65"/>
      <c r="T292" s="65"/>
      <c r="U292" s="65"/>
      <c r="V292" s="65"/>
      <c r="W292" s="65"/>
      <c r="X292" s="65"/>
      <c r="Y292" s="65"/>
      <c r="Z292" s="65"/>
    </row>
    <row r="293" spans="1:26" x14ac:dyDescent="0.2">
      <c r="A293" s="65" t="s">
        <v>34</v>
      </c>
      <c r="B293" s="65" t="s">
        <v>34</v>
      </c>
      <c r="C293" s="65" t="s">
        <v>233</v>
      </c>
      <c r="D293" s="68">
        <v>101</v>
      </c>
      <c r="E293" s="61">
        <v>1</v>
      </c>
      <c r="F293" s="61">
        <v>1</v>
      </c>
      <c r="G293" s="69">
        <v>28.8</v>
      </c>
      <c r="H293" s="69">
        <v>0</v>
      </c>
      <c r="I293" s="70" t="s">
        <v>18</v>
      </c>
      <c r="J293" s="69">
        <v>0.2</v>
      </c>
      <c r="K293" s="71">
        <v>12.9</v>
      </c>
      <c r="L293" s="71">
        <v>43.4</v>
      </c>
      <c r="M293" s="65"/>
      <c r="N293" s="65"/>
      <c r="O293" s="65"/>
      <c r="P293" s="65"/>
      <c r="Q293" s="65"/>
      <c r="R293" s="65"/>
      <c r="S293" s="65"/>
      <c r="T293" s="65"/>
      <c r="U293" s="65"/>
      <c r="V293" s="65"/>
      <c r="W293" s="65"/>
      <c r="X293" s="65"/>
      <c r="Y293" s="65"/>
      <c r="Z293" s="65"/>
    </row>
    <row r="294" spans="1:26" x14ac:dyDescent="0.2">
      <c r="A294" s="65" t="s">
        <v>34</v>
      </c>
      <c r="B294" s="65" t="s">
        <v>34</v>
      </c>
      <c r="C294" s="65" t="s">
        <v>233</v>
      </c>
      <c r="D294" s="68">
        <v>219</v>
      </c>
      <c r="E294" s="72">
        <v>2</v>
      </c>
      <c r="F294" s="72">
        <v>1</v>
      </c>
      <c r="G294" s="69">
        <v>43.9</v>
      </c>
      <c r="H294" s="69">
        <v>0</v>
      </c>
      <c r="I294" s="70" t="s">
        <v>18</v>
      </c>
      <c r="J294" s="69">
        <v>1.6</v>
      </c>
      <c r="K294" s="71">
        <v>12</v>
      </c>
      <c r="L294" s="71">
        <v>60.7</v>
      </c>
      <c r="M294" s="65"/>
      <c r="N294" s="65"/>
      <c r="O294" s="65"/>
      <c r="P294" s="65"/>
      <c r="Q294" s="65"/>
      <c r="R294" s="65"/>
      <c r="S294" s="65"/>
      <c r="T294" s="65"/>
      <c r="U294" s="65"/>
      <c r="V294" s="65"/>
      <c r="W294" s="65"/>
      <c r="X294" s="65"/>
      <c r="Y294" s="65"/>
      <c r="Z294" s="65"/>
    </row>
    <row r="295" spans="1:26" x14ac:dyDescent="0.2">
      <c r="A295" s="65" t="s">
        <v>34</v>
      </c>
      <c r="B295" s="65" t="s">
        <v>34</v>
      </c>
      <c r="C295" s="65" t="s">
        <v>233</v>
      </c>
      <c r="D295" s="68">
        <v>308</v>
      </c>
      <c r="E295" s="72">
        <v>3</v>
      </c>
      <c r="F295" s="72">
        <v>1</v>
      </c>
      <c r="G295" s="69">
        <v>33.9</v>
      </c>
      <c r="H295" s="69">
        <v>0</v>
      </c>
      <c r="I295" s="70" t="s">
        <v>18</v>
      </c>
      <c r="J295" s="69">
        <v>2.1</v>
      </c>
      <c r="K295" s="71">
        <v>12.2</v>
      </c>
      <c r="L295" s="71">
        <v>60.4</v>
      </c>
      <c r="M295" s="65"/>
      <c r="N295" s="65"/>
      <c r="O295" s="65"/>
      <c r="P295" s="65"/>
      <c r="Q295" s="65"/>
      <c r="R295" s="65"/>
      <c r="S295" s="65"/>
      <c r="T295" s="65"/>
      <c r="U295" s="65"/>
      <c r="V295" s="65"/>
      <c r="W295" s="65"/>
      <c r="X295" s="65"/>
      <c r="Y295" s="65"/>
      <c r="Z295" s="65"/>
    </row>
    <row r="296" spans="1:26" x14ac:dyDescent="0.2">
      <c r="A296" s="65" t="s">
        <v>34</v>
      </c>
      <c r="B296" s="65" t="s">
        <v>34</v>
      </c>
      <c r="C296" s="65" t="s">
        <v>233</v>
      </c>
      <c r="D296" s="68">
        <v>407</v>
      </c>
      <c r="E296" s="61">
        <v>4</v>
      </c>
      <c r="F296" s="61">
        <v>1</v>
      </c>
      <c r="G296" s="69">
        <v>37.700000000000003</v>
      </c>
      <c r="H296" s="69">
        <v>0</v>
      </c>
      <c r="I296" s="70" t="s">
        <v>18</v>
      </c>
      <c r="J296" s="69">
        <v>2.1</v>
      </c>
      <c r="K296" s="71">
        <v>11.8</v>
      </c>
      <c r="L296" s="71">
        <v>59.3</v>
      </c>
      <c r="M296" s="65"/>
      <c r="N296" s="65"/>
      <c r="O296" s="65"/>
      <c r="P296" s="65"/>
      <c r="Q296" s="65"/>
      <c r="R296" s="65"/>
      <c r="S296" s="65"/>
      <c r="T296" s="65"/>
      <c r="U296" s="65"/>
      <c r="V296" s="65"/>
      <c r="W296" s="65"/>
      <c r="X296" s="65"/>
      <c r="Y296" s="65"/>
      <c r="Z296" s="65"/>
    </row>
    <row r="297" spans="1:26" x14ac:dyDescent="0.2">
      <c r="A297" s="65" t="s">
        <v>34</v>
      </c>
      <c r="B297" s="65" t="s">
        <v>34</v>
      </c>
      <c r="C297" s="65" t="s">
        <v>233</v>
      </c>
      <c r="D297" s="68">
        <v>120</v>
      </c>
      <c r="E297" s="61">
        <v>1</v>
      </c>
      <c r="F297" s="61">
        <v>1</v>
      </c>
      <c r="G297" s="70" t="s">
        <v>18</v>
      </c>
      <c r="H297" s="70" t="s">
        <v>18</v>
      </c>
      <c r="I297" s="70" t="s">
        <v>18</v>
      </c>
      <c r="J297" s="70" t="s">
        <v>18</v>
      </c>
      <c r="K297" s="71">
        <v>12.7</v>
      </c>
      <c r="L297" s="71">
        <v>53.9</v>
      </c>
      <c r="M297" s="65"/>
      <c r="N297" s="65"/>
      <c r="O297" s="65"/>
      <c r="P297" s="65"/>
      <c r="Q297" s="65"/>
      <c r="R297" s="65"/>
      <c r="S297" s="65"/>
      <c r="T297" s="65"/>
      <c r="U297" s="65"/>
      <c r="V297" s="65"/>
      <c r="W297" s="65"/>
      <c r="X297" s="65"/>
      <c r="Y297" s="65"/>
      <c r="Z297" s="65"/>
    </row>
    <row r="298" spans="1:26" x14ac:dyDescent="0.2">
      <c r="A298" s="65" t="s">
        <v>34</v>
      </c>
      <c r="B298" s="65" t="s">
        <v>34</v>
      </c>
      <c r="C298" s="65" t="s">
        <v>233</v>
      </c>
      <c r="D298" s="68">
        <v>210</v>
      </c>
      <c r="E298" s="72">
        <v>2</v>
      </c>
      <c r="F298" s="61">
        <v>1</v>
      </c>
      <c r="G298" s="69">
        <v>33.9</v>
      </c>
      <c r="H298" s="69">
        <v>0</v>
      </c>
      <c r="I298" s="70" t="s">
        <v>18</v>
      </c>
      <c r="J298" s="69">
        <v>4</v>
      </c>
      <c r="K298" s="71">
        <v>12.4</v>
      </c>
      <c r="L298" s="71">
        <v>61.6</v>
      </c>
      <c r="M298" s="65"/>
      <c r="N298" s="65"/>
      <c r="O298" s="65"/>
      <c r="P298" s="65"/>
      <c r="Q298" s="65"/>
      <c r="R298" s="65"/>
      <c r="S298" s="65"/>
      <c r="T298" s="65"/>
      <c r="U298" s="65"/>
      <c r="V298" s="65"/>
      <c r="W298" s="65"/>
      <c r="X298" s="65"/>
      <c r="Y298" s="65"/>
      <c r="Z298" s="65"/>
    </row>
    <row r="299" spans="1:26" x14ac:dyDescent="0.2">
      <c r="A299" s="65" t="s">
        <v>34</v>
      </c>
      <c r="B299" s="65" t="s">
        <v>34</v>
      </c>
      <c r="C299" s="65" t="s">
        <v>233</v>
      </c>
      <c r="D299" s="68">
        <v>302</v>
      </c>
      <c r="E299" s="72">
        <v>3</v>
      </c>
      <c r="F299" s="61">
        <v>1</v>
      </c>
      <c r="G299" s="70" t="s">
        <v>18</v>
      </c>
      <c r="H299" s="70" t="s">
        <v>18</v>
      </c>
      <c r="I299" s="70" t="s">
        <v>18</v>
      </c>
      <c r="J299" s="70" t="s">
        <v>18</v>
      </c>
      <c r="K299" s="67" t="s">
        <v>18</v>
      </c>
      <c r="L299" s="67" t="s">
        <v>18</v>
      </c>
      <c r="M299" s="65"/>
      <c r="N299" s="65"/>
      <c r="O299" s="65"/>
      <c r="P299" s="65"/>
      <c r="Q299" s="65"/>
      <c r="R299" s="65"/>
      <c r="S299" s="65"/>
      <c r="T299" s="65"/>
      <c r="U299" s="65"/>
      <c r="V299" s="65"/>
      <c r="W299" s="65"/>
      <c r="X299" s="65"/>
      <c r="Y299" s="65"/>
      <c r="Z299" s="65"/>
    </row>
    <row r="300" spans="1:26" x14ac:dyDescent="0.2">
      <c r="A300" s="65" t="s">
        <v>34</v>
      </c>
      <c r="B300" s="65" t="s">
        <v>34</v>
      </c>
      <c r="C300" s="65" t="s">
        <v>233</v>
      </c>
      <c r="D300" s="68">
        <v>403</v>
      </c>
      <c r="E300" s="61">
        <v>4</v>
      </c>
      <c r="F300" s="61">
        <v>1</v>
      </c>
      <c r="G300" s="70" t="s">
        <v>18</v>
      </c>
      <c r="H300" s="70" t="s">
        <v>18</v>
      </c>
      <c r="I300" s="70" t="s">
        <v>18</v>
      </c>
      <c r="J300" s="70" t="s">
        <v>18</v>
      </c>
      <c r="K300" s="71">
        <v>11.7</v>
      </c>
      <c r="L300" s="71">
        <v>45.8</v>
      </c>
      <c r="M300" s="65"/>
      <c r="N300" s="65"/>
      <c r="O300" s="65"/>
      <c r="P300" s="65"/>
      <c r="Q300" s="65"/>
      <c r="R300" s="65"/>
      <c r="S300" s="65"/>
      <c r="T300" s="65"/>
      <c r="U300" s="65"/>
      <c r="V300" s="65"/>
      <c r="W300" s="65"/>
      <c r="X300" s="65"/>
      <c r="Y300" s="65"/>
      <c r="Z300" s="65"/>
    </row>
    <row r="301" spans="1:26" x14ac:dyDescent="0.2">
      <c r="A301" s="65" t="s">
        <v>34</v>
      </c>
      <c r="B301" s="65" t="s">
        <v>34</v>
      </c>
      <c r="C301" s="65" t="s">
        <v>233</v>
      </c>
      <c r="D301" s="68">
        <v>102</v>
      </c>
      <c r="E301" s="61">
        <v>1</v>
      </c>
      <c r="F301" s="61">
        <v>2</v>
      </c>
      <c r="G301" s="69">
        <v>48.1</v>
      </c>
      <c r="H301" s="69">
        <v>0</v>
      </c>
      <c r="I301" s="70" t="s">
        <v>18</v>
      </c>
      <c r="J301" s="69">
        <v>0</v>
      </c>
      <c r="K301" s="71">
        <v>12.7</v>
      </c>
      <c r="L301" s="71">
        <v>50.1</v>
      </c>
      <c r="M301" s="65"/>
      <c r="N301" s="65"/>
      <c r="O301" s="65"/>
      <c r="P301" s="65"/>
      <c r="Q301" s="65"/>
      <c r="R301" s="65"/>
      <c r="S301" s="65"/>
      <c r="T301" s="65"/>
      <c r="U301" s="65"/>
      <c r="V301" s="65"/>
      <c r="W301" s="65"/>
      <c r="X301" s="65"/>
      <c r="Y301" s="65"/>
      <c r="Z301" s="65"/>
    </row>
    <row r="302" spans="1:26" x14ac:dyDescent="0.2">
      <c r="A302" s="65" t="s">
        <v>34</v>
      </c>
      <c r="B302" s="65" t="s">
        <v>34</v>
      </c>
      <c r="C302" s="65" t="s">
        <v>233</v>
      </c>
      <c r="D302" s="68">
        <v>214</v>
      </c>
      <c r="E302" s="72">
        <v>2</v>
      </c>
      <c r="F302" s="72">
        <v>2</v>
      </c>
      <c r="G302" s="69">
        <v>34.5</v>
      </c>
      <c r="H302" s="69">
        <v>0</v>
      </c>
      <c r="I302" s="70" t="s">
        <v>18</v>
      </c>
      <c r="J302" s="69">
        <v>2</v>
      </c>
      <c r="K302" s="71">
        <v>11.9</v>
      </c>
      <c r="L302" s="71">
        <v>51.6</v>
      </c>
      <c r="M302" s="65"/>
      <c r="N302" s="65"/>
      <c r="O302" s="65"/>
      <c r="P302" s="65"/>
      <c r="Q302" s="65"/>
      <c r="R302" s="65"/>
      <c r="S302" s="65"/>
      <c r="T302" s="65"/>
      <c r="U302" s="65"/>
      <c r="V302" s="65"/>
      <c r="W302" s="65"/>
      <c r="X302" s="65"/>
      <c r="Y302" s="65"/>
      <c r="Z302" s="65"/>
    </row>
    <row r="303" spans="1:26" x14ac:dyDescent="0.2">
      <c r="A303" s="65" t="s">
        <v>34</v>
      </c>
      <c r="B303" s="65" t="s">
        <v>34</v>
      </c>
      <c r="C303" s="65" t="s">
        <v>233</v>
      </c>
      <c r="D303" s="68">
        <v>316</v>
      </c>
      <c r="E303" s="72">
        <v>3</v>
      </c>
      <c r="F303" s="72">
        <v>2</v>
      </c>
      <c r="G303" s="69">
        <v>28.6</v>
      </c>
      <c r="H303" s="69">
        <v>0</v>
      </c>
      <c r="I303" s="70" t="s">
        <v>18</v>
      </c>
      <c r="J303" s="69">
        <v>0.9</v>
      </c>
      <c r="K303" s="71">
        <v>12</v>
      </c>
      <c r="L303" s="71">
        <v>53.8</v>
      </c>
      <c r="M303" s="65"/>
      <c r="N303" s="65"/>
      <c r="O303" s="65"/>
      <c r="P303" s="65"/>
      <c r="Q303" s="65"/>
      <c r="R303" s="65"/>
      <c r="S303" s="65"/>
      <c r="T303" s="65"/>
      <c r="U303" s="65"/>
      <c r="V303" s="65"/>
      <c r="W303" s="65"/>
      <c r="X303" s="65"/>
      <c r="Y303" s="65"/>
      <c r="Z303" s="65"/>
    </row>
    <row r="304" spans="1:26" x14ac:dyDescent="0.2">
      <c r="A304" s="65" t="s">
        <v>34</v>
      </c>
      <c r="B304" s="65" t="s">
        <v>34</v>
      </c>
      <c r="C304" s="65" t="s">
        <v>233</v>
      </c>
      <c r="D304" s="68">
        <v>401</v>
      </c>
      <c r="E304" s="61">
        <v>4</v>
      </c>
      <c r="F304" s="61">
        <v>2</v>
      </c>
      <c r="G304" s="69">
        <v>26.9</v>
      </c>
      <c r="H304" s="69">
        <v>0</v>
      </c>
      <c r="I304" s="70" t="s">
        <v>18</v>
      </c>
      <c r="J304" s="69">
        <v>3.7</v>
      </c>
      <c r="K304" s="71">
        <v>11.8</v>
      </c>
      <c r="L304" s="71">
        <v>53.7</v>
      </c>
      <c r="M304" s="65"/>
      <c r="N304" s="65"/>
      <c r="O304" s="65"/>
      <c r="P304" s="65"/>
      <c r="Q304" s="65"/>
      <c r="R304" s="65"/>
      <c r="S304" s="65"/>
      <c r="T304" s="65"/>
      <c r="U304" s="65"/>
      <c r="V304" s="65"/>
      <c r="W304" s="65"/>
      <c r="X304" s="65"/>
      <c r="Y304" s="65"/>
      <c r="Z304" s="65"/>
    </row>
    <row r="305" spans="1:26" x14ac:dyDescent="0.2">
      <c r="A305" s="65" t="s">
        <v>34</v>
      </c>
      <c r="B305" s="65" t="s">
        <v>34</v>
      </c>
      <c r="C305" s="65" t="s">
        <v>233</v>
      </c>
      <c r="D305" s="68">
        <v>103</v>
      </c>
      <c r="E305" s="61">
        <v>1</v>
      </c>
      <c r="F305" s="61">
        <v>3</v>
      </c>
      <c r="G305" s="69">
        <v>37.700000000000003</v>
      </c>
      <c r="H305" s="69">
        <v>0</v>
      </c>
      <c r="I305" s="70" t="s">
        <v>18</v>
      </c>
      <c r="J305" s="69">
        <v>0.5</v>
      </c>
      <c r="K305" s="71">
        <v>12.6</v>
      </c>
      <c r="L305" s="71">
        <v>53.9</v>
      </c>
      <c r="M305" s="65"/>
      <c r="N305" s="65"/>
      <c r="O305" s="65"/>
      <c r="P305" s="65"/>
      <c r="Q305" s="65"/>
      <c r="R305" s="65"/>
      <c r="S305" s="65"/>
      <c r="T305" s="65"/>
      <c r="U305" s="65"/>
      <c r="V305" s="65"/>
      <c r="W305" s="65"/>
      <c r="X305" s="65"/>
      <c r="Y305" s="65"/>
      <c r="Z305" s="65"/>
    </row>
    <row r="306" spans="1:26" x14ac:dyDescent="0.2">
      <c r="A306" s="65" t="s">
        <v>34</v>
      </c>
      <c r="B306" s="65" t="s">
        <v>34</v>
      </c>
      <c r="C306" s="65" t="s">
        <v>233</v>
      </c>
      <c r="D306" s="68">
        <v>215</v>
      </c>
      <c r="E306" s="72">
        <v>2</v>
      </c>
      <c r="F306" s="72">
        <v>3</v>
      </c>
      <c r="G306" s="69">
        <v>33.9</v>
      </c>
      <c r="H306" s="69">
        <v>0</v>
      </c>
      <c r="I306" s="70" t="s">
        <v>18</v>
      </c>
      <c r="J306" s="69">
        <v>3</v>
      </c>
      <c r="K306" s="71">
        <v>12</v>
      </c>
      <c r="L306" s="71">
        <v>60.3</v>
      </c>
      <c r="M306" s="65"/>
      <c r="N306" s="65"/>
      <c r="O306" s="65"/>
      <c r="P306" s="65"/>
      <c r="Q306" s="65"/>
      <c r="R306" s="65"/>
      <c r="S306" s="65"/>
      <c r="T306" s="65"/>
      <c r="U306" s="65"/>
      <c r="V306" s="65"/>
      <c r="W306" s="65"/>
      <c r="X306" s="65"/>
      <c r="Y306" s="65"/>
      <c r="Z306" s="65"/>
    </row>
    <row r="307" spans="1:26" x14ac:dyDescent="0.2">
      <c r="A307" s="65" t="s">
        <v>34</v>
      </c>
      <c r="B307" s="65" t="s">
        <v>34</v>
      </c>
      <c r="C307" s="65" t="s">
        <v>233</v>
      </c>
      <c r="D307" s="68">
        <v>315</v>
      </c>
      <c r="E307" s="72">
        <v>3</v>
      </c>
      <c r="F307" s="72">
        <v>3</v>
      </c>
      <c r="G307" s="69">
        <v>37</v>
      </c>
      <c r="H307" s="69">
        <v>0</v>
      </c>
      <c r="I307" s="70" t="s">
        <v>18</v>
      </c>
      <c r="J307" s="69">
        <v>0</v>
      </c>
      <c r="K307" s="71">
        <v>11.7</v>
      </c>
      <c r="L307" s="71">
        <v>51.5</v>
      </c>
      <c r="M307" s="65"/>
      <c r="N307" s="65"/>
      <c r="O307" s="65"/>
      <c r="P307" s="65"/>
      <c r="Q307" s="65"/>
      <c r="R307" s="65"/>
      <c r="S307" s="65"/>
      <c r="T307" s="65"/>
      <c r="U307" s="65"/>
      <c r="V307" s="65"/>
      <c r="W307" s="65"/>
      <c r="X307" s="65"/>
      <c r="Y307" s="65"/>
      <c r="Z307" s="65"/>
    </row>
    <row r="308" spans="1:26" x14ac:dyDescent="0.2">
      <c r="A308" s="65" t="s">
        <v>34</v>
      </c>
      <c r="B308" s="65" t="s">
        <v>34</v>
      </c>
      <c r="C308" s="65" t="s">
        <v>233</v>
      </c>
      <c r="D308" s="68">
        <v>419</v>
      </c>
      <c r="E308" s="61">
        <v>4</v>
      </c>
      <c r="F308" s="61">
        <v>3</v>
      </c>
      <c r="G308" s="69">
        <v>34.6</v>
      </c>
      <c r="H308" s="69">
        <v>0</v>
      </c>
      <c r="I308" s="70" t="s">
        <v>18</v>
      </c>
      <c r="J308" s="69">
        <v>2.2999999999999998</v>
      </c>
      <c r="K308" s="71">
        <v>11.9</v>
      </c>
      <c r="L308" s="71">
        <v>56</v>
      </c>
      <c r="M308" s="65"/>
      <c r="N308" s="65"/>
      <c r="O308" s="65"/>
      <c r="P308" s="65"/>
      <c r="Q308" s="65"/>
      <c r="R308" s="65"/>
      <c r="S308" s="65"/>
      <c r="T308" s="65"/>
      <c r="U308" s="65"/>
      <c r="V308" s="65"/>
      <c r="W308" s="65"/>
      <c r="X308" s="65"/>
      <c r="Y308" s="65"/>
      <c r="Z308" s="65"/>
    </row>
    <row r="309" spans="1:26" x14ac:dyDescent="0.2">
      <c r="A309" s="65" t="s">
        <v>34</v>
      </c>
      <c r="B309" s="65" t="s">
        <v>34</v>
      </c>
      <c r="C309" s="65" t="s">
        <v>233</v>
      </c>
      <c r="D309" s="68">
        <v>104</v>
      </c>
      <c r="E309" s="61">
        <v>1</v>
      </c>
      <c r="F309" s="61">
        <v>4</v>
      </c>
      <c r="G309" s="69">
        <v>29.6</v>
      </c>
      <c r="H309" s="69">
        <v>0</v>
      </c>
      <c r="I309" s="70" t="s">
        <v>18</v>
      </c>
      <c r="J309" s="69">
        <v>0</v>
      </c>
      <c r="K309" s="71">
        <v>12.8</v>
      </c>
      <c r="L309" s="71">
        <v>48</v>
      </c>
      <c r="M309" s="65"/>
      <c r="N309" s="65"/>
      <c r="O309" s="65"/>
      <c r="P309" s="65"/>
      <c r="Q309" s="65"/>
      <c r="R309" s="65"/>
      <c r="S309" s="65"/>
      <c r="T309" s="65"/>
      <c r="U309" s="65"/>
      <c r="V309" s="65"/>
      <c r="W309" s="65"/>
      <c r="X309" s="65"/>
      <c r="Y309" s="65"/>
      <c r="Z309" s="65"/>
    </row>
    <row r="310" spans="1:26" x14ac:dyDescent="0.2">
      <c r="A310" s="65" t="s">
        <v>34</v>
      </c>
      <c r="B310" s="65" t="s">
        <v>34</v>
      </c>
      <c r="C310" s="65" t="s">
        <v>233</v>
      </c>
      <c r="D310" s="68">
        <v>217</v>
      </c>
      <c r="E310" s="72">
        <v>2</v>
      </c>
      <c r="F310" s="72">
        <v>4</v>
      </c>
      <c r="G310" s="69">
        <v>34.5</v>
      </c>
      <c r="H310" s="69">
        <v>0</v>
      </c>
      <c r="I310" s="70" t="s">
        <v>18</v>
      </c>
      <c r="J310" s="69">
        <v>0.4</v>
      </c>
      <c r="K310" s="71">
        <v>12</v>
      </c>
      <c r="L310" s="71">
        <v>64.599999999999994</v>
      </c>
      <c r="M310" s="65"/>
      <c r="N310" s="65"/>
      <c r="O310" s="65"/>
      <c r="P310" s="65"/>
      <c r="Q310" s="65"/>
      <c r="R310" s="65"/>
      <c r="S310" s="65"/>
      <c r="T310" s="65"/>
      <c r="U310" s="65"/>
      <c r="V310" s="65"/>
      <c r="W310" s="65"/>
      <c r="X310" s="65"/>
      <c r="Y310" s="65"/>
      <c r="Z310" s="65"/>
    </row>
    <row r="311" spans="1:26" x14ac:dyDescent="0.2">
      <c r="A311" s="65" t="s">
        <v>34</v>
      </c>
      <c r="B311" s="65" t="s">
        <v>34</v>
      </c>
      <c r="C311" s="65" t="s">
        <v>233</v>
      </c>
      <c r="D311" s="68">
        <v>303</v>
      </c>
      <c r="E311" s="72">
        <v>3</v>
      </c>
      <c r="F311" s="72">
        <v>4</v>
      </c>
      <c r="G311" s="70" t="s">
        <v>18</v>
      </c>
      <c r="H311" s="70" t="s">
        <v>18</v>
      </c>
      <c r="I311" s="70" t="s">
        <v>18</v>
      </c>
      <c r="J311" s="70" t="s">
        <v>18</v>
      </c>
      <c r="K311" s="67" t="s">
        <v>18</v>
      </c>
      <c r="L311" s="67" t="s">
        <v>18</v>
      </c>
      <c r="M311" s="65"/>
      <c r="N311" s="65"/>
      <c r="O311" s="65"/>
      <c r="P311" s="65"/>
      <c r="Q311" s="65"/>
      <c r="R311" s="65"/>
      <c r="S311" s="65"/>
      <c r="T311" s="65"/>
      <c r="U311" s="65"/>
      <c r="V311" s="65"/>
      <c r="W311" s="65"/>
      <c r="X311" s="65"/>
      <c r="Y311" s="65"/>
      <c r="Z311" s="65"/>
    </row>
    <row r="312" spans="1:26" x14ac:dyDescent="0.2">
      <c r="A312" s="65" t="s">
        <v>34</v>
      </c>
      <c r="B312" s="65" t="s">
        <v>34</v>
      </c>
      <c r="C312" s="65" t="s">
        <v>233</v>
      </c>
      <c r="D312" s="68">
        <v>420</v>
      </c>
      <c r="E312" s="61">
        <v>4</v>
      </c>
      <c r="F312" s="61">
        <v>4</v>
      </c>
      <c r="G312" s="69">
        <v>37</v>
      </c>
      <c r="H312" s="69">
        <v>0</v>
      </c>
      <c r="I312" s="70" t="s">
        <v>18</v>
      </c>
      <c r="J312" s="69">
        <v>3.7</v>
      </c>
      <c r="K312" s="71">
        <v>12.7</v>
      </c>
      <c r="L312" s="71">
        <v>60.2</v>
      </c>
      <c r="M312" s="65"/>
      <c r="N312" s="65"/>
      <c r="O312" s="65"/>
      <c r="P312" s="65"/>
      <c r="Q312" s="65"/>
      <c r="R312" s="65"/>
      <c r="S312" s="65"/>
      <c r="T312" s="65"/>
      <c r="U312" s="65"/>
      <c r="V312" s="65"/>
      <c r="W312" s="65"/>
      <c r="X312" s="65"/>
      <c r="Y312" s="65"/>
      <c r="Z312" s="65"/>
    </row>
    <row r="313" spans="1:26" x14ac:dyDescent="0.2">
      <c r="A313" s="65" t="s">
        <v>34</v>
      </c>
      <c r="B313" s="65" t="s">
        <v>34</v>
      </c>
      <c r="C313" s="65" t="s">
        <v>233</v>
      </c>
      <c r="D313" s="68">
        <v>105</v>
      </c>
      <c r="E313" s="61">
        <v>1</v>
      </c>
      <c r="F313" s="61">
        <v>5</v>
      </c>
      <c r="G313" s="69">
        <v>16.100000000000001</v>
      </c>
      <c r="H313" s="69">
        <v>0</v>
      </c>
      <c r="I313" s="70" t="s">
        <v>18</v>
      </c>
      <c r="J313" s="69">
        <v>0.9</v>
      </c>
      <c r="K313" s="71">
        <v>12.8</v>
      </c>
      <c r="L313" s="71">
        <v>49.5</v>
      </c>
      <c r="M313" s="65"/>
      <c r="N313" s="65"/>
      <c r="O313" s="65"/>
      <c r="P313" s="65"/>
      <c r="Q313" s="65"/>
      <c r="R313" s="65"/>
      <c r="S313" s="65"/>
      <c r="T313" s="65"/>
      <c r="U313" s="65"/>
      <c r="V313" s="65"/>
      <c r="W313" s="65"/>
      <c r="X313" s="65"/>
      <c r="Y313" s="65"/>
      <c r="Z313" s="65"/>
    </row>
    <row r="314" spans="1:26" x14ac:dyDescent="0.2">
      <c r="A314" s="65" t="s">
        <v>34</v>
      </c>
      <c r="B314" s="65" t="s">
        <v>34</v>
      </c>
      <c r="C314" s="65" t="s">
        <v>233</v>
      </c>
      <c r="D314" s="68">
        <v>216</v>
      </c>
      <c r="E314" s="72">
        <v>2</v>
      </c>
      <c r="F314" s="72">
        <v>5</v>
      </c>
      <c r="G314" s="69">
        <v>40.4</v>
      </c>
      <c r="H314" s="69">
        <v>0</v>
      </c>
      <c r="I314" s="70" t="s">
        <v>18</v>
      </c>
      <c r="J314" s="69">
        <v>0.1</v>
      </c>
      <c r="K314" s="71">
        <v>12</v>
      </c>
      <c r="L314" s="71">
        <v>60.7</v>
      </c>
      <c r="M314" s="65"/>
      <c r="N314" s="65"/>
      <c r="O314" s="65"/>
      <c r="P314" s="65"/>
      <c r="Q314" s="65"/>
      <c r="R314" s="65"/>
      <c r="S314" s="65"/>
      <c r="T314" s="65"/>
      <c r="U314" s="65"/>
      <c r="V314" s="65"/>
      <c r="W314" s="65"/>
      <c r="X314" s="65"/>
      <c r="Y314" s="65"/>
      <c r="Z314" s="65"/>
    </row>
    <row r="315" spans="1:26" x14ac:dyDescent="0.2">
      <c r="A315" s="65" t="s">
        <v>34</v>
      </c>
      <c r="B315" s="65" t="s">
        <v>34</v>
      </c>
      <c r="C315" s="65" t="s">
        <v>233</v>
      </c>
      <c r="D315" s="68">
        <v>306</v>
      </c>
      <c r="E315" s="72">
        <v>3</v>
      </c>
      <c r="F315" s="72">
        <v>5</v>
      </c>
      <c r="G315" s="69">
        <v>37.299999999999997</v>
      </c>
      <c r="H315" s="69">
        <v>0</v>
      </c>
      <c r="I315" s="70" t="s">
        <v>18</v>
      </c>
      <c r="J315" s="69">
        <v>2.8</v>
      </c>
      <c r="K315" s="71">
        <v>12.2</v>
      </c>
      <c r="L315" s="71">
        <v>66</v>
      </c>
      <c r="M315" s="65"/>
      <c r="N315" s="65"/>
      <c r="O315" s="65"/>
      <c r="P315" s="65"/>
      <c r="Q315" s="65"/>
      <c r="R315" s="65"/>
      <c r="S315" s="65"/>
      <c r="T315" s="65"/>
      <c r="U315" s="65"/>
      <c r="V315" s="65"/>
      <c r="W315" s="65"/>
      <c r="X315" s="65"/>
      <c r="Y315" s="65"/>
      <c r="Z315" s="65"/>
    </row>
    <row r="316" spans="1:26" x14ac:dyDescent="0.2">
      <c r="A316" s="65" t="s">
        <v>34</v>
      </c>
      <c r="B316" s="65" t="s">
        <v>34</v>
      </c>
      <c r="C316" s="65" t="s">
        <v>233</v>
      </c>
      <c r="D316" s="68">
        <v>405</v>
      </c>
      <c r="E316" s="61">
        <v>4</v>
      </c>
      <c r="F316" s="61">
        <v>5</v>
      </c>
      <c r="G316" s="70" t="s">
        <v>18</v>
      </c>
      <c r="H316" s="70" t="s">
        <v>18</v>
      </c>
      <c r="I316" s="70" t="s">
        <v>18</v>
      </c>
      <c r="J316" s="70" t="s">
        <v>18</v>
      </c>
      <c r="K316" s="71">
        <v>11.5</v>
      </c>
      <c r="L316" s="71">
        <v>65.3</v>
      </c>
      <c r="M316" s="65"/>
      <c r="N316" s="65"/>
      <c r="O316" s="65"/>
      <c r="P316" s="65"/>
      <c r="Q316" s="65"/>
      <c r="R316" s="65"/>
      <c r="S316" s="65"/>
      <c r="T316" s="65"/>
      <c r="U316" s="65"/>
      <c r="V316" s="65"/>
      <c r="W316" s="65"/>
      <c r="X316" s="65"/>
      <c r="Y316" s="65"/>
      <c r="Z316" s="65"/>
    </row>
    <row r="317" spans="1:26" x14ac:dyDescent="0.2">
      <c r="A317" s="65" t="s">
        <v>34</v>
      </c>
      <c r="B317" s="65" t="s">
        <v>34</v>
      </c>
      <c r="C317" s="65" t="s">
        <v>233</v>
      </c>
      <c r="D317" s="68">
        <v>106</v>
      </c>
      <c r="E317" s="61">
        <v>1</v>
      </c>
      <c r="F317" s="61">
        <v>6</v>
      </c>
      <c r="G317" s="69">
        <v>45.6</v>
      </c>
      <c r="H317" s="69">
        <v>0</v>
      </c>
      <c r="I317" s="70" t="s">
        <v>18</v>
      </c>
      <c r="J317" s="69">
        <v>0</v>
      </c>
      <c r="K317" s="71">
        <v>12.7</v>
      </c>
      <c r="L317" s="71">
        <v>54</v>
      </c>
      <c r="M317" s="65"/>
      <c r="N317" s="65"/>
      <c r="O317" s="65"/>
      <c r="P317" s="65"/>
      <c r="Q317" s="65"/>
      <c r="R317" s="65"/>
      <c r="S317" s="65"/>
      <c r="T317" s="65"/>
      <c r="U317" s="65"/>
      <c r="V317" s="65"/>
      <c r="W317" s="65"/>
      <c r="X317" s="65"/>
      <c r="Y317" s="65"/>
      <c r="Z317" s="65"/>
    </row>
    <row r="318" spans="1:26" x14ac:dyDescent="0.2">
      <c r="A318" s="65" t="s">
        <v>34</v>
      </c>
      <c r="B318" s="65" t="s">
        <v>34</v>
      </c>
      <c r="C318" s="65" t="s">
        <v>233</v>
      </c>
      <c r="D318" s="68">
        <v>203</v>
      </c>
      <c r="E318" s="72">
        <v>2</v>
      </c>
      <c r="F318" s="72">
        <v>6</v>
      </c>
      <c r="G318" s="69">
        <v>35.4</v>
      </c>
      <c r="H318" s="69">
        <v>0</v>
      </c>
      <c r="I318" s="70" t="s">
        <v>18</v>
      </c>
      <c r="J318" s="69">
        <v>1.3</v>
      </c>
      <c r="K318" s="71">
        <v>11.9</v>
      </c>
      <c r="L318" s="71">
        <v>54.6</v>
      </c>
      <c r="M318" s="65"/>
      <c r="N318" s="65"/>
      <c r="O318" s="65"/>
      <c r="P318" s="65"/>
      <c r="Q318" s="65"/>
      <c r="R318" s="65"/>
      <c r="S318" s="65"/>
      <c r="T318" s="65"/>
      <c r="U318" s="65"/>
      <c r="V318" s="65"/>
      <c r="W318" s="65"/>
      <c r="X318" s="65"/>
      <c r="Y318" s="65"/>
      <c r="Z318" s="65"/>
    </row>
    <row r="319" spans="1:26" x14ac:dyDescent="0.2">
      <c r="A319" s="65" t="s">
        <v>34</v>
      </c>
      <c r="B319" s="65" t="s">
        <v>34</v>
      </c>
      <c r="C319" s="65" t="s">
        <v>233</v>
      </c>
      <c r="D319" s="68">
        <v>312</v>
      </c>
      <c r="E319" s="72">
        <v>3</v>
      </c>
      <c r="F319" s="72">
        <v>6</v>
      </c>
      <c r="G319" s="69">
        <v>27.3</v>
      </c>
      <c r="H319" s="69">
        <v>0</v>
      </c>
      <c r="I319" s="70" t="s">
        <v>18</v>
      </c>
      <c r="J319" s="69">
        <v>1.1000000000000001</v>
      </c>
      <c r="K319" s="71">
        <v>12</v>
      </c>
      <c r="L319" s="71">
        <v>51.6</v>
      </c>
      <c r="M319" s="65"/>
      <c r="N319" s="65"/>
      <c r="O319" s="65"/>
      <c r="P319" s="65"/>
      <c r="Q319" s="65"/>
      <c r="R319" s="65"/>
      <c r="S319" s="65"/>
      <c r="T319" s="65"/>
      <c r="U319" s="65"/>
      <c r="V319" s="65"/>
      <c r="W319" s="65"/>
      <c r="X319" s="65"/>
      <c r="Y319" s="65"/>
      <c r="Z319" s="65"/>
    </row>
    <row r="320" spans="1:26" x14ac:dyDescent="0.2">
      <c r="A320" s="65" t="s">
        <v>34</v>
      </c>
      <c r="B320" s="65" t="s">
        <v>34</v>
      </c>
      <c r="C320" s="65" t="s">
        <v>233</v>
      </c>
      <c r="D320" s="68">
        <v>418</v>
      </c>
      <c r="E320" s="61">
        <v>4</v>
      </c>
      <c r="F320" s="61">
        <v>6</v>
      </c>
      <c r="G320" s="69">
        <v>34.6</v>
      </c>
      <c r="H320" s="69">
        <v>0</v>
      </c>
      <c r="I320" s="70" t="s">
        <v>18</v>
      </c>
      <c r="J320" s="69">
        <v>2.2999999999999998</v>
      </c>
      <c r="K320" s="71">
        <v>11.9</v>
      </c>
      <c r="L320" s="71">
        <v>66.2</v>
      </c>
      <c r="M320" s="65"/>
      <c r="N320" s="65"/>
      <c r="O320" s="65"/>
      <c r="P320" s="65"/>
      <c r="Q320" s="65"/>
      <c r="R320" s="65"/>
      <c r="S320" s="65"/>
      <c r="T320" s="65"/>
      <c r="U320" s="65"/>
      <c r="V320" s="65"/>
      <c r="W320" s="65"/>
      <c r="X320" s="65"/>
      <c r="Y320" s="65"/>
      <c r="Z320" s="65"/>
    </row>
    <row r="321" spans="1:26" x14ac:dyDescent="0.2">
      <c r="A321" s="65" t="s">
        <v>34</v>
      </c>
      <c r="B321" s="65" t="s">
        <v>34</v>
      </c>
      <c r="C321" s="65" t="s">
        <v>233</v>
      </c>
      <c r="D321" s="68">
        <v>107</v>
      </c>
      <c r="E321" s="61">
        <v>1</v>
      </c>
      <c r="F321" s="61">
        <v>7</v>
      </c>
      <c r="G321" s="69">
        <v>38.700000000000003</v>
      </c>
      <c r="H321" s="69">
        <v>0</v>
      </c>
      <c r="I321" s="70" t="s">
        <v>18</v>
      </c>
      <c r="J321" s="69">
        <v>1.2</v>
      </c>
      <c r="K321" s="71">
        <v>12.7</v>
      </c>
      <c r="L321" s="71">
        <v>66.7</v>
      </c>
      <c r="M321" s="65"/>
      <c r="N321" s="65"/>
      <c r="O321" s="65"/>
      <c r="P321" s="65"/>
      <c r="Q321" s="65"/>
      <c r="R321" s="65"/>
      <c r="S321" s="65"/>
      <c r="T321" s="65"/>
      <c r="U321" s="65"/>
      <c r="V321" s="65"/>
      <c r="W321" s="65"/>
      <c r="X321" s="65"/>
      <c r="Y321" s="65"/>
      <c r="Z321" s="65"/>
    </row>
    <row r="322" spans="1:26" x14ac:dyDescent="0.2">
      <c r="A322" s="65" t="s">
        <v>34</v>
      </c>
      <c r="B322" s="65" t="s">
        <v>34</v>
      </c>
      <c r="C322" s="65" t="s">
        <v>233</v>
      </c>
      <c r="D322" s="68">
        <v>207</v>
      </c>
      <c r="E322" s="72">
        <v>2</v>
      </c>
      <c r="F322" s="72">
        <v>7</v>
      </c>
      <c r="G322" s="69">
        <v>49.1</v>
      </c>
      <c r="H322" s="69">
        <v>0</v>
      </c>
      <c r="I322" s="70" t="s">
        <v>18</v>
      </c>
      <c r="J322" s="69">
        <v>1.6</v>
      </c>
      <c r="K322" s="71">
        <v>12</v>
      </c>
      <c r="L322" s="71">
        <v>66</v>
      </c>
      <c r="M322" s="65"/>
      <c r="N322" s="65"/>
      <c r="O322" s="65"/>
      <c r="P322" s="65"/>
      <c r="Q322" s="65"/>
      <c r="R322" s="65"/>
      <c r="S322" s="65"/>
      <c r="T322" s="65"/>
      <c r="U322" s="65"/>
      <c r="V322" s="65"/>
      <c r="W322" s="65"/>
      <c r="X322" s="65"/>
      <c r="Y322" s="65"/>
      <c r="Z322" s="65"/>
    </row>
    <row r="323" spans="1:26" x14ac:dyDescent="0.2">
      <c r="A323" s="65" t="s">
        <v>34</v>
      </c>
      <c r="B323" s="65" t="s">
        <v>34</v>
      </c>
      <c r="C323" s="65" t="s">
        <v>233</v>
      </c>
      <c r="D323" s="68">
        <v>309</v>
      </c>
      <c r="E323" s="72">
        <v>3</v>
      </c>
      <c r="F323" s="72">
        <v>7</v>
      </c>
      <c r="G323" s="69">
        <v>36.799999999999997</v>
      </c>
      <c r="H323" s="69">
        <v>0</v>
      </c>
      <c r="I323" s="70" t="s">
        <v>18</v>
      </c>
      <c r="J323" s="69">
        <v>1.7</v>
      </c>
      <c r="K323" s="71">
        <v>12.3</v>
      </c>
      <c r="L323" s="71">
        <v>66.2</v>
      </c>
      <c r="M323" s="65"/>
      <c r="N323" s="65"/>
      <c r="O323" s="65"/>
      <c r="P323" s="65"/>
      <c r="Q323" s="65"/>
      <c r="R323" s="65"/>
      <c r="S323" s="65"/>
      <c r="T323" s="65"/>
      <c r="U323" s="65"/>
      <c r="V323" s="65"/>
      <c r="W323" s="65"/>
      <c r="X323" s="65"/>
      <c r="Y323" s="65"/>
      <c r="Z323" s="65"/>
    </row>
    <row r="324" spans="1:26" x14ac:dyDescent="0.2">
      <c r="A324" s="65" t="s">
        <v>34</v>
      </c>
      <c r="B324" s="65" t="s">
        <v>34</v>
      </c>
      <c r="C324" s="65" t="s">
        <v>233</v>
      </c>
      <c r="D324" s="68">
        <v>410</v>
      </c>
      <c r="E324" s="61">
        <v>4</v>
      </c>
      <c r="F324" s="61">
        <v>7</v>
      </c>
      <c r="G324" s="69">
        <v>25.5</v>
      </c>
      <c r="H324" s="69">
        <v>0</v>
      </c>
      <c r="I324" s="70" t="s">
        <v>18</v>
      </c>
      <c r="J324" s="69">
        <v>1.5</v>
      </c>
      <c r="K324" s="71">
        <v>11.8</v>
      </c>
      <c r="L324" s="71">
        <v>56.5</v>
      </c>
      <c r="M324" s="65"/>
      <c r="N324" s="65"/>
      <c r="O324" s="65"/>
      <c r="P324" s="65"/>
      <c r="Q324" s="65"/>
      <c r="R324" s="65"/>
      <c r="S324" s="65"/>
      <c r="T324" s="65"/>
      <c r="U324" s="65"/>
      <c r="V324" s="65"/>
      <c r="W324" s="65"/>
      <c r="X324" s="65"/>
      <c r="Y324" s="65"/>
      <c r="Z324" s="65"/>
    </row>
    <row r="325" spans="1:26" x14ac:dyDescent="0.2">
      <c r="A325" s="65" t="s">
        <v>34</v>
      </c>
      <c r="B325" s="65" t="s">
        <v>34</v>
      </c>
      <c r="C325" s="65" t="s">
        <v>233</v>
      </c>
      <c r="D325" s="68">
        <v>108</v>
      </c>
      <c r="E325" s="61">
        <v>1</v>
      </c>
      <c r="F325" s="61">
        <v>8</v>
      </c>
      <c r="G325" s="69">
        <v>31.7</v>
      </c>
      <c r="H325" s="69">
        <v>0</v>
      </c>
      <c r="I325" s="70" t="s">
        <v>18</v>
      </c>
      <c r="J325" s="69">
        <v>0.5</v>
      </c>
      <c r="K325" s="71">
        <v>12.8</v>
      </c>
      <c r="L325" s="71">
        <v>74.599999999999994</v>
      </c>
      <c r="M325" s="65"/>
      <c r="N325" s="65"/>
      <c r="O325" s="65"/>
      <c r="P325" s="65"/>
      <c r="Q325" s="65"/>
      <c r="R325" s="65"/>
      <c r="S325" s="65"/>
      <c r="T325" s="65"/>
      <c r="U325" s="65"/>
      <c r="V325" s="65"/>
      <c r="W325" s="65"/>
      <c r="X325" s="65"/>
      <c r="Y325" s="65"/>
      <c r="Z325" s="65"/>
    </row>
    <row r="326" spans="1:26" x14ac:dyDescent="0.2">
      <c r="A326" s="65" t="s">
        <v>34</v>
      </c>
      <c r="B326" s="65" t="s">
        <v>34</v>
      </c>
      <c r="C326" s="65" t="s">
        <v>233</v>
      </c>
      <c r="D326" s="68">
        <v>208</v>
      </c>
      <c r="E326" s="72">
        <v>2</v>
      </c>
      <c r="F326" s="72">
        <v>8</v>
      </c>
      <c r="G326" s="69">
        <v>32.799999999999997</v>
      </c>
      <c r="H326" s="69">
        <v>0</v>
      </c>
      <c r="I326" s="70" t="s">
        <v>18</v>
      </c>
      <c r="J326" s="69">
        <v>2.4</v>
      </c>
      <c r="K326" s="71">
        <v>12.2</v>
      </c>
      <c r="L326" s="71">
        <v>66.599999999999994</v>
      </c>
      <c r="M326" s="65"/>
      <c r="N326" s="65"/>
      <c r="O326" s="65"/>
      <c r="P326" s="65"/>
      <c r="Q326" s="65"/>
      <c r="R326" s="65"/>
      <c r="S326" s="65"/>
      <c r="T326" s="65"/>
      <c r="U326" s="65"/>
      <c r="V326" s="65"/>
      <c r="W326" s="65"/>
      <c r="X326" s="65"/>
      <c r="Y326" s="65"/>
      <c r="Z326" s="65"/>
    </row>
    <row r="327" spans="1:26" x14ac:dyDescent="0.2">
      <c r="A327" s="65" t="s">
        <v>34</v>
      </c>
      <c r="B327" s="65" t="s">
        <v>34</v>
      </c>
      <c r="C327" s="65" t="s">
        <v>233</v>
      </c>
      <c r="D327" s="68">
        <v>318</v>
      </c>
      <c r="E327" s="72">
        <v>3</v>
      </c>
      <c r="F327" s="72">
        <v>8</v>
      </c>
      <c r="G327" s="69">
        <v>16.100000000000001</v>
      </c>
      <c r="H327" s="69">
        <v>0</v>
      </c>
      <c r="I327" s="70" t="s">
        <v>18</v>
      </c>
      <c r="J327" s="69">
        <v>3.1</v>
      </c>
      <c r="K327" s="71">
        <v>12.3</v>
      </c>
      <c r="L327" s="71">
        <v>61.6</v>
      </c>
      <c r="M327" s="65"/>
      <c r="N327" s="65"/>
      <c r="O327" s="65"/>
      <c r="P327" s="65"/>
      <c r="Q327" s="65"/>
      <c r="R327" s="65"/>
      <c r="S327" s="65"/>
      <c r="T327" s="65"/>
      <c r="U327" s="65"/>
      <c r="V327" s="65"/>
      <c r="W327" s="65"/>
      <c r="X327" s="65"/>
      <c r="Y327" s="65"/>
      <c r="Z327" s="65"/>
    </row>
    <row r="328" spans="1:26" x14ac:dyDescent="0.2">
      <c r="A328" s="65" t="s">
        <v>34</v>
      </c>
      <c r="B328" s="65" t="s">
        <v>34</v>
      </c>
      <c r="C328" s="65" t="s">
        <v>233</v>
      </c>
      <c r="D328" s="68">
        <v>412</v>
      </c>
      <c r="E328" s="61">
        <v>4</v>
      </c>
      <c r="F328" s="61">
        <v>8</v>
      </c>
      <c r="G328" s="69">
        <v>30.8</v>
      </c>
      <c r="H328" s="69">
        <v>0</v>
      </c>
      <c r="I328" s="70" t="s">
        <v>18</v>
      </c>
      <c r="J328" s="69">
        <v>1.5</v>
      </c>
      <c r="K328" s="71">
        <v>11.5</v>
      </c>
      <c r="L328" s="71">
        <v>55.2</v>
      </c>
      <c r="M328" s="65"/>
      <c r="N328" s="65"/>
      <c r="O328" s="65"/>
      <c r="P328" s="65"/>
      <c r="Q328" s="65"/>
      <c r="R328" s="65"/>
      <c r="S328" s="65"/>
      <c r="T328" s="65"/>
      <c r="U328" s="65"/>
      <c r="V328" s="65"/>
      <c r="W328" s="65"/>
      <c r="X328" s="65"/>
      <c r="Y328" s="65"/>
      <c r="Z328" s="65"/>
    </row>
    <row r="329" spans="1:26" x14ac:dyDescent="0.2">
      <c r="A329" s="65" t="s">
        <v>34</v>
      </c>
      <c r="B329" s="65" t="s">
        <v>34</v>
      </c>
      <c r="C329" s="65" t="s">
        <v>233</v>
      </c>
      <c r="D329" s="68">
        <v>109</v>
      </c>
      <c r="E329" s="61">
        <v>1</v>
      </c>
      <c r="F329" s="61">
        <v>9</v>
      </c>
      <c r="G329" s="69">
        <v>39.700000000000003</v>
      </c>
      <c r="H329" s="69">
        <v>0</v>
      </c>
      <c r="I329" s="70" t="s">
        <v>18</v>
      </c>
      <c r="J329" s="69">
        <v>0.6</v>
      </c>
      <c r="K329" s="71">
        <v>12.9</v>
      </c>
      <c r="L329" s="71">
        <v>70.8</v>
      </c>
      <c r="M329" s="65"/>
      <c r="N329" s="65"/>
      <c r="O329" s="65"/>
      <c r="P329" s="65"/>
      <c r="Q329" s="65"/>
      <c r="R329" s="65"/>
      <c r="S329" s="65"/>
      <c r="T329" s="65"/>
      <c r="U329" s="65"/>
      <c r="V329" s="65"/>
      <c r="W329" s="65"/>
      <c r="X329" s="65"/>
      <c r="Y329" s="65"/>
      <c r="Z329" s="65"/>
    </row>
    <row r="330" spans="1:26" x14ac:dyDescent="0.2">
      <c r="A330" s="65" t="s">
        <v>34</v>
      </c>
      <c r="B330" s="65" t="s">
        <v>34</v>
      </c>
      <c r="C330" s="65" t="s">
        <v>233</v>
      </c>
      <c r="D330" s="68">
        <v>220</v>
      </c>
      <c r="E330" s="72">
        <v>2</v>
      </c>
      <c r="F330" s="72">
        <v>9</v>
      </c>
      <c r="G330" s="69">
        <v>37.9</v>
      </c>
      <c r="H330" s="69">
        <v>0</v>
      </c>
      <c r="I330" s="70" t="s">
        <v>18</v>
      </c>
      <c r="J330" s="69">
        <v>0.5</v>
      </c>
      <c r="K330" s="71">
        <v>12.2</v>
      </c>
      <c r="L330" s="71">
        <v>58.4</v>
      </c>
      <c r="M330" s="65"/>
      <c r="N330" s="65"/>
      <c r="O330" s="65"/>
      <c r="P330" s="65"/>
      <c r="Q330" s="65"/>
      <c r="R330" s="65"/>
      <c r="S330" s="65"/>
      <c r="T330" s="65"/>
      <c r="U330" s="65"/>
      <c r="V330" s="65"/>
      <c r="W330" s="65"/>
      <c r="X330" s="65"/>
      <c r="Y330" s="65"/>
      <c r="Z330" s="65"/>
    </row>
    <row r="331" spans="1:26" x14ac:dyDescent="0.2">
      <c r="A331" s="65" t="s">
        <v>34</v>
      </c>
      <c r="B331" s="65" t="s">
        <v>34</v>
      </c>
      <c r="C331" s="65" t="s">
        <v>233</v>
      </c>
      <c r="D331" s="68">
        <v>314</v>
      </c>
      <c r="E331" s="72">
        <v>3</v>
      </c>
      <c r="F331" s="72">
        <v>9</v>
      </c>
      <c r="G331" s="69">
        <v>28.3</v>
      </c>
      <c r="H331" s="69">
        <v>0</v>
      </c>
      <c r="I331" s="70" t="s">
        <v>18</v>
      </c>
      <c r="J331" s="69">
        <v>1.9</v>
      </c>
      <c r="K331" s="71">
        <v>11.9</v>
      </c>
      <c r="L331" s="71">
        <v>57.2</v>
      </c>
      <c r="M331" s="65"/>
      <c r="N331" s="65"/>
      <c r="O331" s="65"/>
      <c r="P331" s="65"/>
      <c r="Q331" s="65"/>
      <c r="R331" s="65"/>
      <c r="S331" s="65"/>
      <c r="T331" s="65"/>
      <c r="U331" s="65"/>
      <c r="V331" s="65"/>
      <c r="W331" s="65"/>
      <c r="X331" s="65"/>
      <c r="Y331" s="65"/>
      <c r="Z331" s="65"/>
    </row>
    <row r="332" spans="1:26" x14ac:dyDescent="0.2">
      <c r="A332" s="65" t="s">
        <v>34</v>
      </c>
      <c r="B332" s="65" t="s">
        <v>34</v>
      </c>
      <c r="C332" s="65" t="s">
        <v>233</v>
      </c>
      <c r="D332" s="68">
        <v>404</v>
      </c>
      <c r="E332" s="61">
        <v>4</v>
      </c>
      <c r="F332" s="61">
        <v>9</v>
      </c>
      <c r="G332" s="70" t="s">
        <v>18</v>
      </c>
      <c r="H332" s="70" t="s">
        <v>18</v>
      </c>
      <c r="I332" s="70" t="s">
        <v>18</v>
      </c>
      <c r="J332" s="70" t="s">
        <v>18</v>
      </c>
      <c r="K332" s="71">
        <v>11.5</v>
      </c>
      <c r="L332" s="71">
        <v>69.400000000000006</v>
      </c>
      <c r="M332" s="65"/>
      <c r="N332" s="65"/>
      <c r="O332" s="65"/>
      <c r="P332" s="65"/>
      <c r="Q332" s="65"/>
      <c r="R332" s="65"/>
      <c r="S332" s="65"/>
      <c r="T332" s="65"/>
      <c r="U332" s="65"/>
      <c r="V332" s="65"/>
      <c r="W332" s="65"/>
      <c r="X332" s="65"/>
      <c r="Y332" s="65"/>
      <c r="Z332" s="65"/>
    </row>
    <row r="333" spans="1:26" x14ac:dyDescent="0.2">
      <c r="A333" s="65" t="s">
        <v>34</v>
      </c>
      <c r="B333" s="65" t="s">
        <v>34</v>
      </c>
      <c r="C333" s="65" t="s">
        <v>233</v>
      </c>
      <c r="D333" s="68">
        <v>110</v>
      </c>
      <c r="E333" s="61">
        <v>1</v>
      </c>
      <c r="F333" s="61">
        <v>10</v>
      </c>
      <c r="G333" s="70" t="s">
        <v>18</v>
      </c>
      <c r="H333" s="70" t="s">
        <v>18</v>
      </c>
      <c r="I333" s="70" t="s">
        <v>18</v>
      </c>
      <c r="J333" s="70" t="s">
        <v>18</v>
      </c>
      <c r="K333" s="67" t="s">
        <v>18</v>
      </c>
      <c r="L333" s="67" t="s">
        <v>18</v>
      </c>
      <c r="M333" s="65"/>
      <c r="N333" s="65"/>
      <c r="O333" s="65"/>
      <c r="P333" s="65"/>
      <c r="Q333" s="65"/>
      <c r="R333" s="65"/>
      <c r="S333" s="65"/>
      <c r="T333" s="65"/>
      <c r="U333" s="65"/>
      <c r="V333" s="65"/>
      <c r="W333" s="65"/>
      <c r="X333" s="65"/>
      <c r="Y333" s="65"/>
      <c r="Z333" s="65"/>
    </row>
    <row r="334" spans="1:26" x14ac:dyDescent="0.2">
      <c r="A334" s="65" t="s">
        <v>34</v>
      </c>
      <c r="B334" s="65" t="s">
        <v>34</v>
      </c>
      <c r="C334" s="65" t="s">
        <v>233</v>
      </c>
      <c r="D334" s="68">
        <v>213</v>
      </c>
      <c r="E334" s="72">
        <v>2</v>
      </c>
      <c r="F334" s="72">
        <v>10</v>
      </c>
      <c r="G334" s="69">
        <v>33.299999999999997</v>
      </c>
      <c r="H334" s="69">
        <v>0</v>
      </c>
      <c r="I334" s="70" t="s">
        <v>18</v>
      </c>
      <c r="J334" s="69">
        <v>2.7</v>
      </c>
      <c r="K334" s="71">
        <v>12.5</v>
      </c>
      <c r="L334" s="71">
        <v>52.9</v>
      </c>
      <c r="M334" s="65"/>
      <c r="N334" s="65"/>
      <c r="O334" s="65"/>
      <c r="P334" s="65"/>
      <c r="Q334" s="65"/>
      <c r="R334" s="65"/>
      <c r="S334" s="65"/>
      <c r="T334" s="65"/>
      <c r="U334" s="65"/>
      <c r="V334" s="65"/>
      <c r="W334" s="65"/>
      <c r="X334" s="65"/>
      <c r="Y334" s="65"/>
      <c r="Z334" s="65"/>
    </row>
    <row r="335" spans="1:26" x14ac:dyDescent="0.2">
      <c r="A335" s="65" t="s">
        <v>34</v>
      </c>
      <c r="B335" s="65" t="s">
        <v>34</v>
      </c>
      <c r="C335" s="65" t="s">
        <v>233</v>
      </c>
      <c r="D335" s="68">
        <v>320</v>
      </c>
      <c r="E335" s="72">
        <v>3</v>
      </c>
      <c r="F335" s="72">
        <v>10</v>
      </c>
      <c r="G335" s="69">
        <v>32.700000000000003</v>
      </c>
      <c r="H335" s="69">
        <v>0</v>
      </c>
      <c r="I335" s="70" t="s">
        <v>18</v>
      </c>
      <c r="J335" s="69">
        <v>1.3</v>
      </c>
      <c r="K335" s="71">
        <v>12.5</v>
      </c>
      <c r="L335" s="71">
        <v>56.8</v>
      </c>
      <c r="M335" s="65"/>
      <c r="N335" s="65"/>
      <c r="O335" s="65"/>
      <c r="P335" s="65"/>
      <c r="Q335" s="65"/>
      <c r="R335" s="65"/>
      <c r="S335" s="65"/>
      <c r="T335" s="65"/>
      <c r="U335" s="65"/>
      <c r="V335" s="65"/>
      <c r="W335" s="65"/>
      <c r="X335" s="65"/>
      <c r="Y335" s="65"/>
      <c r="Z335" s="65"/>
    </row>
    <row r="336" spans="1:26" x14ac:dyDescent="0.2">
      <c r="A336" s="65" t="s">
        <v>34</v>
      </c>
      <c r="B336" s="65" t="s">
        <v>34</v>
      </c>
      <c r="C336" s="65" t="s">
        <v>233</v>
      </c>
      <c r="D336" s="68">
        <v>415</v>
      </c>
      <c r="E336" s="61">
        <v>4</v>
      </c>
      <c r="F336" s="61">
        <v>10</v>
      </c>
      <c r="G336" s="69">
        <v>25.9</v>
      </c>
      <c r="H336" s="69">
        <v>0</v>
      </c>
      <c r="I336" s="70" t="s">
        <v>18</v>
      </c>
      <c r="J336" s="69">
        <v>1.2</v>
      </c>
      <c r="K336" s="71">
        <v>13.9</v>
      </c>
      <c r="L336" s="71">
        <v>56</v>
      </c>
      <c r="M336" s="65"/>
      <c r="N336" s="65"/>
      <c r="O336" s="65"/>
      <c r="P336" s="65"/>
      <c r="Q336" s="65"/>
      <c r="R336" s="65"/>
      <c r="S336" s="65"/>
      <c r="T336" s="65"/>
      <c r="U336" s="65"/>
      <c r="V336" s="65"/>
      <c r="W336" s="65"/>
      <c r="X336" s="65"/>
      <c r="Y336" s="65"/>
      <c r="Z336" s="65"/>
    </row>
    <row r="337" spans="1:26" x14ac:dyDescent="0.2">
      <c r="A337" s="65" t="s">
        <v>34</v>
      </c>
      <c r="B337" s="65" t="s">
        <v>34</v>
      </c>
      <c r="C337" s="65" t="s">
        <v>233</v>
      </c>
      <c r="D337" s="68">
        <v>111</v>
      </c>
      <c r="E337" s="61">
        <v>1</v>
      </c>
      <c r="F337" s="61">
        <v>11</v>
      </c>
      <c r="G337" s="69">
        <v>36.5</v>
      </c>
      <c r="H337" s="69">
        <v>0</v>
      </c>
      <c r="I337" s="70" t="s">
        <v>18</v>
      </c>
      <c r="J337" s="69">
        <v>0.3</v>
      </c>
      <c r="K337" s="71">
        <v>12.3</v>
      </c>
      <c r="L337" s="71">
        <v>49</v>
      </c>
      <c r="M337" s="65"/>
      <c r="N337" s="65"/>
      <c r="O337" s="65"/>
      <c r="P337" s="65"/>
      <c r="Q337" s="65"/>
      <c r="R337" s="65"/>
      <c r="S337" s="65"/>
      <c r="T337" s="65"/>
      <c r="U337" s="65"/>
      <c r="V337" s="65"/>
      <c r="W337" s="65"/>
      <c r="X337" s="65"/>
      <c r="Y337" s="65"/>
      <c r="Z337" s="65"/>
    </row>
    <row r="338" spans="1:26" x14ac:dyDescent="0.2">
      <c r="A338" s="65" t="s">
        <v>34</v>
      </c>
      <c r="B338" s="65" t="s">
        <v>34</v>
      </c>
      <c r="C338" s="65" t="s">
        <v>233</v>
      </c>
      <c r="D338" s="68">
        <v>201</v>
      </c>
      <c r="E338" s="72">
        <v>2</v>
      </c>
      <c r="F338" s="72">
        <v>11</v>
      </c>
      <c r="G338" s="69">
        <v>25</v>
      </c>
      <c r="H338" s="69">
        <v>0</v>
      </c>
      <c r="I338" s="70" t="s">
        <v>18</v>
      </c>
      <c r="J338" s="69">
        <v>1.4</v>
      </c>
      <c r="K338" s="71">
        <v>12</v>
      </c>
      <c r="L338" s="71">
        <v>54.8</v>
      </c>
      <c r="M338" s="65"/>
      <c r="N338" s="65"/>
      <c r="O338" s="65"/>
      <c r="P338" s="65"/>
      <c r="Q338" s="65"/>
      <c r="R338" s="65"/>
      <c r="S338" s="65"/>
      <c r="T338" s="65"/>
      <c r="U338" s="65"/>
      <c r="V338" s="65"/>
      <c r="W338" s="65"/>
      <c r="X338" s="65"/>
      <c r="Y338" s="65"/>
      <c r="Z338" s="65"/>
    </row>
    <row r="339" spans="1:26" x14ac:dyDescent="0.2">
      <c r="A339" s="65" t="s">
        <v>34</v>
      </c>
      <c r="B339" s="65" t="s">
        <v>34</v>
      </c>
      <c r="C339" s="65" t="s">
        <v>233</v>
      </c>
      <c r="D339" s="68">
        <v>310</v>
      </c>
      <c r="E339" s="72">
        <v>3</v>
      </c>
      <c r="F339" s="72">
        <v>11</v>
      </c>
      <c r="G339" s="69">
        <v>34.6</v>
      </c>
      <c r="H339" s="69">
        <v>0</v>
      </c>
      <c r="I339" s="70" t="s">
        <v>18</v>
      </c>
      <c r="J339" s="69">
        <v>3.7</v>
      </c>
      <c r="K339" s="71">
        <v>12.2</v>
      </c>
      <c r="L339" s="71">
        <v>55.9</v>
      </c>
      <c r="M339" s="65"/>
      <c r="N339" s="65"/>
      <c r="O339" s="65"/>
      <c r="P339" s="65"/>
      <c r="Q339" s="65"/>
      <c r="R339" s="65"/>
      <c r="S339" s="65"/>
      <c r="T339" s="65"/>
      <c r="U339" s="65"/>
      <c r="V339" s="65"/>
      <c r="W339" s="65"/>
      <c r="X339" s="65"/>
      <c r="Y339" s="65"/>
      <c r="Z339" s="65"/>
    </row>
    <row r="340" spans="1:26" x14ac:dyDescent="0.2">
      <c r="A340" s="65" t="s">
        <v>34</v>
      </c>
      <c r="B340" s="65" t="s">
        <v>34</v>
      </c>
      <c r="C340" s="65" t="s">
        <v>233</v>
      </c>
      <c r="D340" s="68">
        <v>411</v>
      </c>
      <c r="E340" s="61">
        <v>4</v>
      </c>
      <c r="F340" s="61">
        <v>11</v>
      </c>
      <c r="G340" s="69">
        <v>26</v>
      </c>
      <c r="H340" s="69">
        <v>0</v>
      </c>
      <c r="I340" s="70" t="s">
        <v>18</v>
      </c>
      <c r="J340" s="69">
        <v>2.7</v>
      </c>
      <c r="K340" s="71">
        <v>11.8</v>
      </c>
      <c r="L340" s="71">
        <v>50.6</v>
      </c>
      <c r="M340" s="65"/>
      <c r="N340" s="65"/>
      <c r="O340" s="65"/>
      <c r="P340" s="65"/>
      <c r="Q340" s="65"/>
      <c r="R340" s="65"/>
      <c r="S340" s="65"/>
      <c r="T340" s="65"/>
      <c r="U340" s="65"/>
      <c r="V340" s="65"/>
      <c r="W340" s="65"/>
      <c r="X340" s="65"/>
      <c r="Y340" s="65"/>
      <c r="Z340" s="65"/>
    </row>
    <row r="341" spans="1:26" x14ac:dyDescent="0.2">
      <c r="A341" s="65" t="s">
        <v>34</v>
      </c>
      <c r="B341" s="65" t="s">
        <v>34</v>
      </c>
      <c r="C341" s="65" t="s">
        <v>233</v>
      </c>
      <c r="D341" s="68">
        <v>112</v>
      </c>
      <c r="E341" s="61">
        <v>1</v>
      </c>
      <c r="F341" s="61">
        <v>12</v>
      </c>
      <c r="G341" s="69">
        <v>42.4</v>
      </c>
      <c r="H341" s="69">
        <v>0</v>
      </c>
      <c r="I341" s="70" t="s">
        <v>18</v>
      </c>
      <c r="J341" s="69">
        <v>0.5</v>
      </c>
      <c r="K341" s="71">
        <v>12.2</v>
      </c>
      <c r="L341" s="71">
        <v>50.4</v>
      </c>
      <c r="M341" s="65"/>
      <c r="N341" s="65"/>
      <c r="O341" s="65"/>
      <c r="P341" s="65"/>
      <c r="Q341" s="65"/>
      <c r="R341" s="65"/>
      <c r="S341" s="65"/>
      <c r="T341" s="65"/>
      <c r="U341" s="65"/>
      <c r="V341" s="65"/>
      <c r="W341" s="65"/>
      <c r="X341" s="65"/>
      <c r="Y341" s="65"/>
      <c r="Z341" s="65"/>
    </row>
    <row r="342" spans="1:26" x14ac:dyDescent="0.2">
      <c r="A342" s="65" t="s">
        <v>34</v>
      </c>
      <c r="B342" s="65" t="s">
        <v>34</v>
      </c>
      <c r="C342" s="65" t="s">
        <v>233</v>
      </c>
      <c r="D342" s="68">
        <v>206</v>
      </c>
      <c r="E342" s="72">
        <v>2</v>
      </c>
      <c r="F342" s="72">
        <v>12</v>
      </c>
      <c r="G342" s="69">
        <v>33.299999999999997</v>
      </c>
      <c r="H342" s="69">
        <v>0</v>
      </c>
      <c r="I342" s="70" t="s">
        <v>18</v>
      </c>
      <c r="J342" s="69">
        <v>1.3</v>
      </c>
      <c r="K342" s="71">
        <v>11.8</v>
      </c>
      <c r="L342" s="71">
        <v>59.4</v>
      </c>
      <c r="M342" s="65"/>
      <c r="N342" s="65"/>
      <c r="O342" s="65"/>
      <c r="P342" s="65"/>
      <c r="Q342" s="65"/>
      <c r="R342" s="65"/>
      <c r="S342" s="65"/>
      <c r="T342" s="65"/>
      <c r="U342" s="65"/>
      <c r="V342" s="65"/>
      <c r="W342" s="65"/>
      <c r="X342" s="65"/>
      <c r="Y342" s="65"/>
      <c r="Z342" s="65"/>
    </row>
    <row r="343" spans="1:26" x14ac:dyDescent="0.2">
      <c r="A343" s="65" t="s">
        <v>34</v>
      </c>
      <c r="B343" s="65" t="s">
        <v>34</v>
      </c>
      <c r="C343" s="65" t="s">
        <v>233</v>
      </c>
      <c r="D343" s="68">
        <v>304</v>
      </c>
      <c r="E343" s="72">
        <v>3</v>
      </c>
      <c r="F343" s="72">
        <v>12</v>
      </c>
      <c r="G343" s="70" t="s">
        <v>18</v>
      </c>
      <c r="H343" s="70" t="s">
        <v>18</v>
      </c>
      <c r="I343" s="70" t="s">
        <v>18</v>
      </c>
      <c r="J343" s="70" t="s">
        <v>18</v>
      </c>
      <c r="K343" s="67" t="s">
        <v>18</v>
      </c>
      <c r="L343" s="67" t="s">
        <v>18</v>
      </c>
      <c r="M343" s="65"/>
      <c r="N343" s="65"/>
      <c r="O343" s="65"/>
      <c r="P343" s="65"/>
      <c r="Q343" s="65"/>
      <c r="R343" s="65"/>
      <c r="S343" s="65"/>
      <c r="T343" s="65"/>
      <c r="U343" s="65"/>
      <c r="V343" s="65"/>
      <c r="W343" s="65"/>
      <c r="X343" s="65"/>
      <c r="Y343" s="65"/>
      <c r="Z343" s="65"/>
    </row>
    <row r="344" spans="1:26" x14ac:dyDescent="0.2">
      <c r="A344" s="65" t="s">
        <v>34</v>
      </c>
      <c r="B344" s="65" t="s">
        <v>34</v>
      </c>
      <c r="C344" s="65" t="s">
        <v>233</v>
      </c>
      <c r="D344" s="68">
        <v>414</v>
      </c>
      <c r="E344" s="61">
        <v>4</v>
      </c>
      <c r="F344" s="61">
        <v>12</v>
      </c>
      <c r="G344" s="69">
        <v>24.1</v>
      </c>
      <c r="H344" s="69">
        <v>0</v>
      </c>
      <c r="I344" s="70" t="s">
        <v>18</v>
      </c>
      <c r="J344" s="69">
        <v>2.2000000000000002</v>
      </c>
      <c r="K344" s="71">
        <v>12</v>
      </c>
      <c r="L344" s="71">
        <v>63.3</v>
      </c>
      <c r="M344" s="65"/>
      <c r="N344" s="65"/>
      <c r="O344" s="65"/>
      <c r="P344" s="65"/>
      <c r="Q344" s="65"/>
      <c r="R344" s="65"/>
      <c r="S344" s="65"/>
      <c r="T344" s="65"/>
      <c r="U344" s="65"/>
      <c r="V344" s="65"/>
      <c r="W344" s="65"/>
      <c r="X344" s="65"/>
      <c r="Y344" s="65"/>
      <c r="Z344" s="65"/>
    </row>
    <row r="345" spans="1:26" x14ac:dyDescent="0.2">
      <c r="A345" s="65" t="s">
        <v>34</v>
      </c>
      <c r="B345" s="65" t="s">
        <v>34</v>
      </c>
      <c r="C345" s="65" t="s">
        <v>233</v>
      </c>
      <c r="D345" s="68">
        <v>113</v>
      </c>
      <c r="E345" s="61">
        <v>1</v>
      </c>
      <c r="F345" s="61">
        <v>13</v>
      </c>
      <c r="G345" s="69">
        <v>37.299999999999997</v>
      </c>
      <c r="H345" s="69">
        <v>0</v>
      </c>
      <c r="I345" s="70" t="s">
        <v>18</v>
      </c>
      <c r="J345" s="69">
        <v>0.3</v>
      </c>
      <c r="K345" s="71">
        <v>12.5</v>
      </c>
      <c r="L345" s="71">
        <v>54.3</v>
      </c>
      <c r="M345" s="65"/>
      <c r="N345" s="65"/>
      <c r="O345" s="65"/>
      <c r="P345" s="65"/>
      <c r="Q345" s="65"/>
      <c r="R345" s="65"/>
      <c r="S345" s="65"/>
      <c r="T345" s="65"/>
      <c r="U345" s="65"/>
      <c r="V345" s="65"/>
      <c r="W345" s="65"/>
      <c r="X345" s="65"/>
      <c r="Y345" s="65"/>
      <c r="Z345" s="65"/>
    </row>
    <row r="346" spans="1:26" x14ac:dyDescent="0.2">
      <c r="A346" s="65" t="s">
        <v>34</v>
      </c>
      <c r="B346" s="65" t="s">
        <v>34</v>
      </c>
      <c r="C346" s="65" t="s">
        <v>233</v>
      </c>
      <c r="D346" s="68">
        <v>212</v>
      </c>
      <c r="E346" s="72">
        <v>2</v>
      </c>
      <c r="F346" s="72">
        <v>13</v>
      </c>
      <c r="G346" s="69">
        <v>36.200000000000003</v>
      </c>
      <c r="H346" s="69">
        <v>0</v>
      </c>
      <c r="I346" s="70" t="s">
        <v>18</v>
      </c>
      <c r="J346" s="69">
        <v>0.4</v>
      </c>
      <c r="K346" s="71">
        <v>12.5</v>
      </c>
      <c r="L346" s="71">
        <v>58.2</v>
      </c>
      <c r="M346" s="65"/>
      <c r="N346" s="65"/>
      <c r="O346" s="65"/>
      <c r="P346" s="65"/>
      <c r="Q346" s="65"/>
      <c r="R346" s="65"/>
      <c r="S346" s="65"/>
      <c r="T346" s="65"/>
      <c r="U346" s="65"/>
      <c r="V346" s="65"/>
      <c r="W346" s="65"/>
      <c r="X346" s="65"/>
      <c r="Y346" s="65"/>
      <c r="Z346" s="65"/>
    </row>
    <row r="347" spans="1:26" x14ac:dyDescent="0.2">
      <c r="A347" s="65" t="s">
        <v>34</v>
      </c>
      <c r="B347" s="65" t="s">
        <v>34</v>
      </c>
      <c r="C347" s="65" t="s">
        <v>233</v>
      </c>
      <c r="D347" s="68">
        <v>305</v>
      </c>
      <c r="E347" s="72">
        <v>3</v>
      </c>
      <c r="F347" s="72">
        <v>13</v>
      </c>
      <c r="G347" s="69">
        <v>31.7</v>
      </c>
      <c r="H347" s="69">
        <v>0</v>
      </c>
      <c r="I347" s="70" t="s">
        <v>18</v>
      </c>
      <c r="J347" s="69">
        <v>3.8</v>
      </c>
      <c r="K347" s="71">
        <v>12.4</v>
      </c>
      <c r="L347" s="71">
        <v>52</v>
      </c>
      <c r="M347" s="65"/>
      <c r="N347" s="65"/>
      <c r="O347" s="65"/>
      <c r="P347" s="65"/>
      <c r="Q347" s="65"/>
      <c r="R347" s="65"/>
      <c r="S347" s="65"/>
      <c r="T347" s="65"/>
      <c r="U347" s="65"/>
      <c r="V347" s="65"/>
      <c r="W347" s="65"/>
      <c r="X347" s="65"/>
      <c r="Y347" s="65"/>
      <c r="Z347" s="65"/>
    </row>
    <row r="348" spans="1:26" x14ac:dyDescent="0.2">
      <c r="A348" s="65" t="s">
        <v>34</v>
      </c>
      <c r="B348" s="65" t="s">
        <v>34</v>
      </c>
      <c r="C348" s="65" t="s">
        <v>233</v>
      </c>
      <c r="D348" s="68">
        <v>408</v>
      </c>
      <c r="E348" s="61">
        <v>4</v>
      </c>
      <c r="F348" s="61">
        <v>13</v>
      </c>
      <c r="G348" s="69">
        <v>21.4</v>
      </c>
      <c r="H348" s="69">
        <v>0</v>
      </c>
      <c r="I348" s="70" t="s">
        <v>18</v>
      </c>
      <c r="J348" s="69">
        <v>2</v>
      </c>
      <c r="K348" s="71">
        <v>11.9</v>
      </c>
      <c r="L348" s="71">
        <v>66.900000000000006</v>
      </c>
      <c r="M348" s="65"/>
      <c r="N348" s="65"/>
      <c r="O348" s="65"/>
      <c r="P348" s="65"/>
      <c r="Q348" s="65"/>
      <c r="R348" s="65"/>
      <c r="S348" s="65"/>
      <c r="T348" s="65"/>
      <c r="U348" s="65"/>
      <c r="V348" s="65"/>
      <c r="W348" s="65"/>
      <c r="X348" s="65"/>
      <c r="Y348" s="65"/>
      <c r="Z348" s="65"/>
    </row>
    <row r="349" spans="1:26" x14ac:dyDescent="0.2">
      <c r="A349" s="65" t="s">
        <v>34</v>
      </c>
      <c r="B349" s="65" t="s">
        <v>34</v>
      </c>
      <c r="C349" s="65" t="s">
        <v>233</v>
      </c>
      <c r="D349" s="68">
        <v>114</v>
      </c>
      <c r="E349" s="61">
        <v>1</v>
      </c>
      <c r="F349" s="61">
        <v>14</v>
      </c>
      <c r="G349" s="69">
        <v>45.8</v>
      </c>
      <c r="H349" s="69">
        <v>0</v>
      </c>
      <c r="I349" s="70" t="s">
        <v>18</v>
      </c>
      <c r="J349" s="69">
        <v>1.2</v>
      </c>
      <c r="K349" s="71">
        <v>12.4</v>
      </c>
      <c r="L349" s="71">
        <v>56.8</v>
      </c>
      <c r="M349" s="65"/>
      <c r="N349" s="65"/>
      <c r="O349" s="65"/>
      <c r="P349" s="65"/>
      <c r="Q349" s="65"/>
      <c r="R349" s="65"/>
      <c r="S349" s="65"/>
      <c r="T349" s="65"/>
      <c r="U349" s="65"/>
      <c r="V349" s="65"/>
      <c r="W349" s="65"/>
      <c r="X349" s="65"/>
      <c r="Y349" s="65"/>
      <c r="Z349" s="65"/>
    </row>
    <row r="350" spans="1:26" x14ac:dyDescent="0.2">
      <c r="A350" s="65" t="s">
        <v>34</v>
      </c>
      <c r="B350" s="65" t="s">
        <v>34</v>
      </c>
      <c r="C350" s="65" t="s">
        <v>233</v>
      </c>
      <c r="D350" s="68">
        <v>218</v>
      </c>
      <c r="E350" s="72">
        <v>2</v>
      </c>
      <c r="F350" s="72">
        <v>14</v>
      </c>
      <c r="G350" s="69">
        <v>32.700000000000003</v>
      </c>
      <c r="H350" s="69">
        <v>0</v>
      </c>
      <c r="I350" s="70" t="s">
        <v>18</v>
      </c>
      <c r="J350" s="69">
        <v>1.5</v>
      </c>
      <c r="K350" s="71">
        <v>12.2</v>
      </c>
      <c r="L350" s="71">
        <v>61.2</v>
      </c>
      <c r="M350" s="65"/>
      <c r="N350" s="65"/>
      <c r="O350" s="65"/>
      <c r="P350" s="65"/>
      <c r="Q350" s="65"/>
      <c r="R350" s="65"/>
      <c r="S350" s="65"/>
      <c r="T350" s="65"/>
      <c r="U350" s="65"/>
      <c r="V350" s="65"/>
      <c r="W350" s="65"/>
      <c r="X350" s="65"/>
      <c r="Y350" s="65"/>
      <c r="Z350" s="65"/>
    </row>
    <row r="351" spans="1:26" x14ac:dyDescent="0.2">
      <c r="A351" s="65" t="s">
        <v>34</v>
      </c>
      <c r="B351" s="65" t="s">
        <v>34</v>
      </c>
      <c r="C351" s="65" t="s">
        <v>233</v>
      </c>
      <c r="D351" s="68">
        <v>313</v>
      </c>
      <c r="E351" s="72">
        <v>3</v>
      </c>
      <c r="F351" s="72">
        <v>14</v>
      </c>
      <c r="G351" s="69">
        <v>17.2</v>
      </c>
      <c r="H351" s="69">
        <v>0</v>
      </c>
      <c r="I351" s="70" t="s">
        <v>18</v>
      </c>
      <c r="J351" s="69">
        <v>0.7</v>
      </c>
      <c r="K351" s="71">
        <v>12</v>
      </c>
      <c r="L351" s="71">
        <v>47</v>
      </c>
      <c r="M351" s="65"/>
      <c r="N351" s="65"/>
      <c r="O351" s="65"/>
      <c r="P351" s="65"/>
      <c r="Q351" s="65"/>
      <c r="R351" s="65"/>
      <c r="S351" s="65"/>
      <c r="T351" s="65"/>
      <c r="U351" s="65"/>
      <c r="V351" s="65"/>
      <c r="W351" s="65"/>
      <c r="X351" s="65"/>
      <c r="Y351" s="65"/>
      <c r="Z351" s="65"/>
    </row>
    <row r="352" spans="1:26" x14ac:dyDescent="0.2">
      <c r="A352" s="65" t="s">
        <v>34</v>
      </c>
      <c r="B352" s="65" t="s">
        <v>34</v>
      </c>
      <c r="C352" s="65" t="s">
        <v>233</v>
      </c>
      <c r="D352" s="68">
        <v>416</v>
      </c>
      <c r="E352" s="61">
        <v>4</v>
      </c>
      <c r="F352" s="61">
        <v>14</v>
      </c>
      <c r="G352" s="69">
        <v>19.100000000000001</v>
      </c>
      <c r="H352" s="69">
        <v>0</v>
      </c>
      <c r="I352" s="70" t="s">
        <v>18</v>
      </c>
      <c r="J352" s="69">
        <v>0.8</v>
      </c>
      <c r="K352" s="71">
        <v>11.5</v>
      </c>
      <c r="L352" s="71">
        <v>55.6</v>
      </c>
      <c r="M352" s="65"/>
      <c r="N352" s="65"/>
      <c r="O352" s="65"/>
      <c r="P352" s="65"/>
      <c r="Q352" s="65"/>
      <c r="R352" s="65"/>
      <c r="S352" s="65"/>
      <c r="T352" s="65"/>
      <c r="U352" s="65"/>
      <c r="V352" s="65"/>
      <c r="W352" s="65"/>
      <c r="X352" s="65"/>
      <c r="Y352" s="65"/>
      <c r="Z352" s="65"/>
    </row>
    <row r="353" spans="1:26" x14ac:dyDescent="0.2">
      <c r="A353" s="65" t="s">
        <v>34</v>
      </c>
      <c r="B353" s="65" t="s">
        <v>34</v>
      </c>
      <c r="C353" s="65" t="s">
        <v>233</v>
      </c>
      <c r="D353" s="68">
        <v>115</v>
      </c>
      <c r="E353" s="61">
        <v>1</v>
      </c>
      <c r="F353" s="61">
        <v>15</v>
      </c>
      <c r="G353" s="69">
        <v>45.8</v>
      </c>
      <c r="H353" s="69">
        <v>0</v>
      </c>
      <c r="I353" s="70" t="s">
        <v>18</v>
      </c>
      <c r="J353" s="69">
        <v>1</v>
      </c>
      <c r="K353" s="71">
        <v>12.4</v>
      </c>
      <c r="L353" s="71">
        <v>54.7</v>
      </c>
      <c r="M353" s="65"/>
      <c r="N353" s="65"/>
      <c r="O353" s="65"/>
      <c r="P353" s="65"/>
      <c r="Q353" s="65"/>
      <c r="R353" s="65"/>
      <c r="S353" s="65"/>
      <c r="T353" s="65"/>
      <c r="U353" s="65"/>
      <c r="V353" s="65"/>
      <c r="W353" s="65"/>
      <c r="X353" s="65"/>
      <c r="Y353" s="65"/>
      <c r="Z353" s="65"/>
    </row>
    <row r="354" spans="1:26" x14ac:dyDescent="0.2">
      <c r="A354" s="65" t="s">
        <v>34</v>
      </c>
      <c r="B354" s="65" t="s">
        <v>34</v>
      </c>
      <c r="C354" s="65" t="s">
        <v>233</v>
      </c>
      <c r="D354" s="68">
        <v>211</v>
      </c>
      <c r="E354" s="72">
        <v>2</v>
      </c>
      <c r="F354" s="72">
        <v>15</v>
      </c>
      <c r="G354" s="69">
        <v>30</v>
      </c>
      <c r="H354" s="69">
        <v>0</v>
      </c>
      <c r="I354" s="70" t="s">
        <v>18</v>
      </c>
      <c r="J354" s="69">
        <v>0.3</v>
      </c>
      <c r="K354" s="71">
        <v>12.5</v>
      </c>
      <c r="L354" s="71">
        <v>54.5</v>
      </c>
      <c r="M354" s="65"/>
      <c r="N354" s="65"/>
      <c r="O354" s="65"/>
      <c r="P354" s="65"/>
      <c r="Q354" s="65"/>
      <c r="R354" s="65"/>
      <c r="S354" s="65"/>
      <c r="T354" s="65"/>
      <c r="U354" s="65"/>
      <c r="V354" s="65"/>
      <c r="W354" s="65"/>
      <c r="X354" s="65"/>
      <c r="Y354" s="65"/>
      <c r="Z354" s="65"/>
    </row>
    <row r="355" spans="1:26" x14ac:dyDescent="0.2">
      <c r="A355" s="65" t="s">
        <v>34</v>
      </c>
      <c r="B355" s="65" t="s">
        <v>34</v>
      </c>
      <c r="C355" s="65" t="s">
        <v>233</v>
      </c>
      <c r="D355" s="68">
        <v>307</v>
      </c>
      <c r="E355" s="72">
        <v>3</v>
      </c>
      <c r="F355" s="72">
        <v>15</v>
      </c>
      <c r="G355" s="69">
        <v>52.5</v>
      </c>
      <c r="H355" s="69">
        <v>0</v>
      </c>
      <c r="I355" s="70" t="s">
        <v>18</v>
      </c>
      <c r="J355" s="69">
        <v>1.2</v>
      </c>
      <c r="K355" s="71">
        <v>12.1</v>
      </c>
      <c r="L355" s="71">
        <v>63.1</v>
      </c>
      <c r="M355" s="65"/>
      <c r="N355" s="65"/>
      <c r="O355" s="65"/>
      <c r="P355" s="65"/>
      <c r="Q355" s="65"/>
      <c r="R355" s="65"/>
      <c r="S355" s="65"/>
      <c r="T355" s="65"/>
      <c r="U355" s="65"/>
      <c r="V355" s="65"/>
      <c r="W355" s="65"/>
      <c r="X355" s="65"/>
      <c r="Y355" s="65"/>
      <c r="Z355" s="65"/>
    </row>
    <row r="356" spans="1:26" x14ac:dyDescent="0.2">
      <c r="A356" s="65" t="s">
        <v>34</v>
      </c>
      <c r="B356" s="65" t="s">
        <v>34</v>
      </c>
      <c r="C356" s="65" t="s">
        <v>233</v>
      </c>
      <c r="D356" s="68">
        <v>409</v>
      </c>
      <c r="E356" s="61">
        <v>4</v>
      </c>
      <c r="F356" s="61">
        <v>15</v>
      </c>
      <c r="G356" s="69">
        <v>26.5</v>
      </c>
      <c r="H356" s="69">
        <v>0</v>
      </c>
      <c r="I356" s="70" t="s">
        <v>18</v>
      </c>
      <c r="J356" s="69">
        <v>0.9</v>
      </c>
      <c r="K356" s="71">
        <v>11.9</v>
      </c>
      <c r="L356" s="71">
        <v>54.6</v>
      </c>
      <c r="M356" s="65"/>
      <c r="N356" s="65"/>
      <c r="O356" s="65"/>
      <c r="P356" s="65"/>
      <c r="Q356" s="65"/>
      <c r="R356" s="65"/>
      <c r="S356" s="65"/>
      <c r="T356" s="65"/>
      <c r="U356" s="65"/>
      <c r="V356" s="65"/>
      <c r="W356" s="65"/>
      <c r="X356" s="65"/>
      <c r="Y356" s="65"/>
      <c r="Z356" s="65"/>
    </row>
    <row r="357" spans="1:26" x14ac:dyDescent="0.2">
      <c r="A357" s="65" t="s">
        <v>34</v>
      </c>
      <c r="B357" s="65" t="s">
        <v>34</v>
      </c>
      <c r="C357" s="65" t="s">
        <v>233</v>
      </c>
      <c r="D357" s="68">
        <v>116</v>
      </c>
      <c r="E357" s="61">
        <v>1</v>
      </c>
      <c r="F357" s="61">
        <v>16</v>
      </c>
      <c r="G357" s="69">
        <v>42.6</v>
      </c>
      <c r="H357" s="69">
        <v>0</v>
      </c>
      <c r="I357" s="70" t="s">
        <v>18</v>
      </c>
      <c r="J357" s="69">
        <v>1.6</v>
      </c>
      <c r="K357" s="71">
        <v>12.5</v>
      </c>
      <c r="L357" s="71">
        <v>62.3</v>
      </c>
      <c r="M357" s="65"/>
      <c r="N357" s="65"/>
      <c r="O357" s="65"/>
      <c r="P357" s="65"/>
      <c r="Q357" s="65"/>
      <c r="R357" s="65"/>
      <c r="S357" s="65"/>
      <c r="T357" s="65"/>
      <c r="U357" s="65"/>
      <c r="V357" s="65"/>
      <c r="W357" s="65"/>
      <c r="X357" s="65"/>
      <c r="Y357" s="65"/>
      <c r="Z357" s="65"/>
    </row>
    <row r="358" spans="1:26" x14ac:dyDescent="0.2">
      <c r="A358" s="65" t="s">
        <v>34</v>
      </c>
      <c r="B358" s="65" t="s">
        <v>34</v>
      </c>
      <c r="C358" s="65" t="s">
        <v>233</v>
      </c>
      <c r="D358" s="68">
        <v>205</v>
      </c>
      <c r="E358" s="72">
        <v>2</v>
      </c>
      <c r="F358" s="72">
        <v>16</v>
      </c>
      <c r="G358" s="69">
        <v>32.200000000000003</v>
      </c>
      <c r="H358" s="69">
        <v>0</v>
      </c>
      <c r="I358" s="70" t="s">
        <v>18</v>
      </c>
      <c r="J358" s="69">
        <v>0.8</v>
      </c>
      <c r="K358" s="71">
        <v>11.9</v>
      </c>
      <c r="L358" s="71">
        <v>56.1</v>
      </c>
      <c r="M358" s="65"/>
      <c r="N358" s="65"/>
      <c r="O358" s="65"/>
      <c r="P358" s="65"/>
      <c r="Q358" s="65"/>
      <c r="R358" s="65"/>
      <c r="S358" s="65"/>
      <c r="T358" s="65"/>
      <c r="U358" s="65"/>
      <c r="V358" s="65"/>
      <c r="W358" s="65"/>
      <c r="X358" s="65"/>
      <c r="Y358" s="65"/>
      <c r="Z358" s="65"/>
    </row>
    <row r="359" spans="1:26" x14ac:dyDescent="0.2">
      <c r="A359" s="65" t="s">
        <v>34</v>
      </c>
      <c r="B359" s="65" t="s">
        <v>34</v>
      </c>
      <c r="C359" s="65" t="s">
        <v>233</v>
      </c>
      <c r="D359" s="68">
        <v>319</v>
      </c>
      <c r="E359" s="72">
        <v>3</v>
      </c>
      <c r="F359" s="72">
        <v>16</v>
      </c>
      <c r="G359" s="69">
        <v>10</v>
      </c>
      <c r="H359" s="69">
        <v>0</v>
      </c>
      <c r="I359" s="70" t="s">
        <v>18</v>
      </c>
      <c r="J359" s="69">
        <v>2.5</v>
      </c>
      <c r="K359" s="71">
        <v>12.3</v>
      </c>
      <c r="L359" s="71">
        <v>60.1</v>
      </c>
      <c r="M359" s="65"/>
      <c r="N359" s="65"/>
      <c r="O359" s="65"/>
      <c r="P359" s="65"/>
      <c r="Q359" s="65"/>
      <c r="R359" s="65"/>
      <c r="S359" s="65"/>
      <c r="T359" s="65"/>
      <c r="U359" s="65"/>
      <c r="V359" s="65"/>
      <c r="W359" s="65"/>
      <c r="X359" s="65"/>
      <c r="Y359" s="65"/>
      <c r="Z359" s="65"/>
    </row>
    <row r="360" spans="1:26" x14ac:dyDescent="0.2">
      <c r="A360" s="65" t="s">
        <v>34</v>
      </c>
      <c r="B360" s="65" t="s">
        <v>34</v>
      </c>
      <c r="C360" s="65" t="s">
        <v>233</v>
      </c>
      <c r="D360" s="68">
        <v>417</v>
      </c>
      <c r="E360" s="61">
        <v>4</v>
      </c>
      <c r="F360" s="61">
        <v>16</v>
      </c>
      <c r="G360" s="69">
        <v>24.1</v>
      </c>
      <c r="H360" s="69">
        <v>0</v>
      </c>
      <c r="I360" s="70" t="s">
        <v>18</v>
      </c>
      <c r="J360" s="69">
        <v>1.1000000000000001</v>
      </c>
      <c r="K360" s="71">
        <v>11.9</v>
      </c>
      <c r="L360" s="71">
        <v>60.5</v>
      </c>
      <c r="M360" s="65"/>
      <c r="N360" s="65"/>
      <c r="O360" s="65"/>
      <c r="P360" s="65"/>
      <c r="Q360" s="65"/>
      <c r="R360" s="65"/>
      <c r="S360" s="65"/>
      <c r="T360" s="65"/>
      <c r="U360" s="65"/>
      <c r="V360" s="65"/>
      <c r="W360" s="65"/>
      <c r="X360" s="65"/>
      <c r="Y360" s="65"/>
      <c r="Z360" s="65"/>
    </row>
    <row r="361" spans="1:26" x14ac:dyDescent="0.2">
      <c r="A361" s="65" t="s">
        <v>34</v>
      </c>
      <c r="B361" s="65" t="s">
        <v>34</v>
      </c>
      <c r="C361" s="65" t="s">
        <v>233</v>
      </c>
      <c r="D361" s="68">
        <v>117</v>
      </c>
      <c r="E361" s="61">
        <v>1</v>
      </c>
      <c r="F361" s="61">
        <v>17</v>
      </c>
      <c r="G361" s="69">
        <v>39</v>
      </c>
      <c r="H361" s="69">
        <v>0</v>
      </c>
      <c r="I361" s="70" t="s">
        <v>18</v>
      </c>
      <c r="J361" s="69">
        <v>0.9</v>
      </c>
      <c r="K361" s="71">
        <v>12.8</v>
      </c>
      <c r="L361" s="71">
        <v>62.1</v>
      </c>
      <c r="M361" s="65"/>
      <c r="N361" s="65"/>
      <c r="O361" s="65"/>
      <c r="P361" s="65"/>
      <c r="Q361" s="65"/>
      <c r="R361" s="65"/>
      <c r="S361" s="65"/>
      <c r="T361" s="65"/>
      <c r="U361" s="65"/>
      <c r="V361" s="65"/>
      <c r="W361" s="65"/>
      <c r="X361" s="65"/>
      <c r="Y361" s="65"/>
      <c r="Z361" s="65"/>
    </row>
    <row r="362" spans="1:26" x14ac:dyDescent="0.2">
      <c r="A362" s="65" t="s">
        <v>34</v>
      </c>
      <c r="B362" s="65" t="s">
        <v>34</v>
      </c>
      <c r="C362" s="65" t="s">
        <v>233</v>
      </c>
      <c r="D362" s="68">
        <v>209</v>
      </c>
      <c r="E362" s="72">
        <v>2</v>
      </c>
      <c r="F362" s="72">
        <v>17</v>
      </c>
      <c r="G362" s="69">
        <v>39.299999999999997</v>
      </c>
      <c r="H362" s="69">
        <v>0</v>
      </c>
      <c r="I362" s="70" t="s">
        <v>18</v>
      </c>
      <c r="J362" s="69">
        <v>1.5</v>
      </c>
      <c r="K362" s="71">
        <v>12</v>
      </c>
      <c r="L362" s="71">
        <v>62.2</v>
      </c>
      <c r="M362" s="65"/>
      <c r="N362" s="65"/>
      <c r="O362" s="65"/>
      <c r="P362" s="65"/>
      <c r="Q362" s="65"/>
      <c r="R362" s="65"/>
      <c r="S362" s="65"/>
      <c r="T362" s="65"/>
      <c r="U362" s="65"/>
      <c r="V362" s="65"/>
      <c r="W362" s="65"/>
      <c r="X362" s="65"/>
      <c r="Y362" s="65"/>
      <c r="Z362" s="65"/>
    </row>
    <row r="363" spans="1:26" x14ac:dyDescent="0.2">
      <c r="A363" s="65" t="s">
        <v>34</v>
      </c>
      <c r="B363" s="65" t="s">
        <v>34</v>
      </c>
      <c r="C363" s="65" t="s">
        <v>233</v>
      </c>
      <c r="D363" s="68">
        <v>317</v>
      </c>
      <c r="E363" s="72">
        <v>3</v>
      </c>
      <c r="F363" s="72">
        <v>17</v>
      </c>
      <c r="G363" s="69">
        <v>37.1</v>
      </c>
      <c r="H363" s="69">
        <v>0</v>
      </c>
      <c r="I363" s="70" t="s">
        <v>18</v>
      </c>
      <c r="J363" s="69">
        <v>1.7</v>
      </c>
      <c r="K363" s="71">
        <v>12.2</v>
      </c>
      <c r="L363" s="71">
        <v>58.5</v>
      </c>
      <c r="M363" s="65"/>
      <c r="N363" s="65"/>
      <c r="O363" s="65"/>
      <c r="P363" s="65"/>
      <c r="Q363" s="65"/>
      <c r="R363" s="65"/>
      <c r="S363" s="65"/>
      <c r="T363" s="65"/>
      <c r="U363" s="65"/>
      <c r="V363" s="65"/>
      <c r="W363" s="65"/>
      <c r="X363" s="65"/>
      <c r="Y363" s="65"/>
      <c r="Z363" s="65"/>
    </row>
    <row r="364" spans="1:26" x14ac:dyDescent="0.2">
      <c r="A364" s="65" t="s">
        <v>34</v>
      </c>
      <c r="B364" s="65" t="s">
        <v>34</v>
      </c>
      <c r="C364" s="65" t="s">
        <v>233</v>
      </c>
      <c r="D364" s="68">
        <v>402</v>
      </c>
      <c r="E364" s="61">
        <v>4</v>
      </c>
      <c r="F364" s="61">
        <v>17</v>
      </c>
      <c r="G364" s="69">
        <v>30.2</v>
      </c>
      <c r="H364" s="69">
        <v>0</v>
      </c>
      <c r="I364" s="70" t="s">
        <v>18</v>
      </c>
      <c r="J364" s="69">
        <v>1.5</v>
      </c>
      <c r="K364" s="71">
        <v>11.8</v>
      </c>
      <c r="L364" s="71">
        <v>50.3</v>
      </c>
      <c r="M364" s="65"/>
      <c r="N364" s="65"/>
      <c r="O364" s="65"/>
      <c r="P364" s="65"/>
      <c r="Q364" s="65"/>
      <c r="R364" s="65"/>
      <c r="S364" s="65"/>
      <c r="T364" s="65"/>
      <c r="U364" s="65"/>
      <c r="V364" s="65"/>
      <c r="W364" s="65"/>
      <c r="X364" s="65"/>
      <c r="Y364" s="65"/>
      <c r="Z364" s="65"/>
    </row>
    <row r="365" spans="1:26" x14ac:dyDescent="0.2">
      <c r="A365" s="65" t="s">
        <v>34</v>
      </c>
      <c r="B365" s="65" t="s">
        <v>34</v>
      </c>
      <c r="C365" s="65" t="s">
        <v>233</v>
      </c>
      <c r="D365" s="68">
        <v>118</v>
      </c>
      <c r="E365" s="61">
        <v>1</v>
      </c>
      <c r="F365" s="61">
        <v>18</v>
      </c>
      <c r="G365" s="69">
        <v>39.700000000000003</v>
      </c>
      <c r="H365" s="69">
        <v>0</v>
      </c>
      <c r="I365" s="70" t="s">
        <v>18</v>
      </c>
      <c r="J365" s="69">
        <v>4.3</v>
      </c>
      <c r="K365" s="71">
        <v>12.8</v>
      </c>
      <c r="L365" s="71">
        <v>64</v>
      </c>
      <c r="M365" s="65"/>
      <c r="N365" s="65"/>
      <c r="O365" s="65"/>
      <c r="P365" s="65"/>
      <c r="Q365" s="65"/>
      <c r="R365" s="65"/>
      <c r="S365" s="65"/>
      <c r="T365" s="65"/>
      <c r="U365" s="65"/>
      <c r="V365" s="65"/>
      <c r="W365" s="65"/>
      <c r="X365" s="65"/>
      <c r="Y365" s="65"/>
      <c r="Z365" s="65"/>
    </row>
    <row r="366" spans="1:26" x14ac:dyDescent="0.2">
      <c r="A366" s="65" t="s">
        <v>34</v>
      </c>
      <c r="B366" s="65" t="s">
        <v>34</v>
      </c>
      <c r="C366" s="65" t="s">
        <v>233</v>
      </c>
      <c r="D366" s="68">
        <v>204</v>
      </c>
      <c r="E366" s="72">
        <v>2</v>
      </c>
      <c r="F366" s="72">
        <v>18</v>
      </c>
      <c r="G366" s="69">
        <v>48.2</v>
      </c>
      <c r="H366" s="69">
        <v>0</v>
      </c>
      <c r="I366" s="70" t="s">
        <v>18</v>
      </c>
      <c r="J366" s="69">
        <v>0.4</v>
      </c>
      <c r="K366" s="71">
        <v>12.2</v>
      </c>
      <c r="L366" s="71">
        <v>53.9</v>
      </c>
      <c r="M366" s="65"/>
      <c r="N366" s="65"/>
      <c r="O366" s="65"/>
      <c r="P366" s="65"/>
      <c r="Q366" s="65"/>
      <c r="R366" s="65"/>
      <c r="S366" s="65"/>
      <c r="T366" s="65"/>
      <c r="U366" s="65"/>
      <c r="V366" s="65"/>
      <c r="W366" s="65"/>
      <c r="X366" s="65"/>
      <c r="Y366" s="65"/>
      <c r="Z366" s="65"/>
    </row>
    <row r="367" spans="1:26" x14ac:dyDescent="0.2">
      <c r="A367" s="65" t="s">
        <v>34</v>
      </c>
      <c r="B367" s="65" t="s">
        <v>34</v>
      </c>
      <c r="C367" s="65" t="s">
        <v>233</v>
      </c>
      <c r="D367" s="68">
        <v>301</v>
      </c>
      <c r="E367" s="72">
        <v>3</v>
      </c>
      <c r="F367" s="72">
        <v>18</v>
      </c>
      <c r="G367" s="69">
        <v>31.7</v>
      </c>
      <c r="H367" s="69">
        <v>0</v>
      </c>
      <c r="I367" s="70" t="s">
        <v>18</v>
      </c>
      <c r="J367" s="69">
        <v>1.8</v>
      </c>
      <c r="K367" s="71">
        <v>12.6</v>
      </c>
      <c r="L367" s="71">
        <v>53.8</v>
      </c>
      <c r="M367" s="65"/>
      <c r="N367" s="65"/>
      <c r="O367" s="65"/>
      <c r="P367" s="65"/>
      <c r="Q367" s="65"/>
      <c r="R367" s="65"/>
      <c r="S367" s="65"/>
      <c r="T367" s="65"/>
      <c r="U367" s="65"/>
      <c r="V367" s="65"/>
      <c r="W367" s="65"/>
      <c r="X367" s="65"/>
      <c r="Y367" s="65"/>
      <c r="Z367" s="65"/>
    </row>
    <row r="368" spans="1:26" x14ac:dyDescent="0.2">
      <c r="A368" s="65" t="s">
        <v>34</v>
      </c>
      <c r="B368" s="65" t="s">
        <v>34</v>
      </c>
      <c r="C368" s="65" t="s">
        <v>233</v>
      </c>
      <c r="D368" s="68">
        <v>406</v>
      </c>
      <c r="E368" s="61">
        <v>4</v>
      </c>
      <c r="F368" s="61">
        <v>18</v>
      </c>
      <c r="G368" s="69">
        <v>32</v>
      </c>
      <c r="H368" s="69">
        <v>0</v>
      </c>
      <c r="I368" s="70" t="s">
        <v>18</v>
      </c>
      <c r="J368" s="69">
        <v>1.1000000000000001</v>
      </c>
      <c r="K368" s="71">
        <v>11.7</v>
      </c>
      <c r="L368" s="71">
        <v>58.8</v>
      </c>
      <c r="M368" s="65"/>
      <c r="N368" s="65"/>
      <c r="O368" s="65"/>
      <c r="P368" s="65"/>
      <c r="Q368" s="65"/>
      <c r="R368" s="65"/>
      <c r="S368" s="65"/>
      <c r="T368" s="65"/>
      <c r="U368" s="65"/>
      <c r="V368" s="65"/>
      <c r="W368" s="65"/>
      <c r="X368" s="65"/>
      <c r="Y368" s="65"/>
      <c r="Z368" s="65"/>
    </row>
    <row r="369" spans="1:26" x14ac:dyDescent="0.2">
      <c r="A369" s="65" t="s">
        <v>34</v>
      </c>
      <c r="B369" s="65" t="s">
        <v>34</v>
      </c>
      <c r="C369" s="65" t="s">
        <v>233</v>
      </c>
      <c r="D369" s="68">
        <v>119</v>
      </c>
      <c r="E369" s="61">
        <v>1</v>
      </c>
      <c r="F369" s="61">
        <v>19</v>
      </c>
      <c r="G369" s="69">
        <v>70</v>
      </c>
      <c r="H369" s="69">
        <v>0</v>
      </c>
      <c r="I369" s="70" t="s">
        <v>18</v>
      </c>
      <c r="J369" s="69">
        <v>1.2</v>
      </c>
      <c r="K369" s="71">
        <v>12.6</v>
      </c>
      <c r="L369" s="71">
        <v>58.5</v>
      </c>
      <c r="M369" s="65"/>
      <c r="N369" s="65"/>
      <c r="O369" s="65"/>
      <c r="P369" s="65"/>
      <c r="Q369" s="65"/>
      <c r="R369" s="65"/>
      <c r="S369" s="65"/>
      <c r="T369" s="65"/>
      <c r="U369" s="65"/>
      <c r="V369" s="65"/>
      <c r="W369" s="65"/>
      <c r="X369" s="65"/>
      <c r="Y369" s="65"/>
      <c r="Z369" s="65"/>
    </row>
    <row r="370" spans="1:26" x14ac:dyDescent="0.2">
      <c r="A370" s="65" t="s">
        <v>34</v>
      </c>
      <c r="B370" s="65" t="s">
        <v>34</v>
      </c>
      <c r="C370" s="65" t="s">
        <v>233</v>
      </c>
      <c r="D370" s="68">
        <v>202</v>
      </c>
      <c r="E370" s="72">
        <v>2</v>
      </c>
      <c r="F370" s="72">
        <v>19</v>
      </c>
      <c r="G370" s="69">
        <v>29.5</v>
      </c>
      <c r="H370" s="69">
        <v>0</v>
      </c>
      <c r="I370" s="70" t="s">
        <v>18</v>
      </c>
      <c r="J370" s="69">
        <v>0.8</v>
      </c>
      <c r="K370" s="71">
        <v>12</v>
      </c>
      <c r="L370" s="71">
        <v>51.6</v>
      </c>
      <c r="M370" s="65"/>
      <c r="N370" s="65"/>
      <c r="O370" s="65"/>
      <c r="P370" s="65"/>
      <c r="Q370" s="65"/>
      <c r="R370" s="65"/>
      <c r="S370" s="65"/>
      <c r="T370" s="65"/>
      <c r="U370" s="65"/>
      <c r="V370" s="65"/>
      <c r="W370" s="65"/>
      <c r="X370" s="65"/>
      <c r="Y370" s="65"/>
      <c r="Z370" s="65"/>
    </row>
    <row r="371" spans="1:26" x14ac:dyDescent="0.2">
      <c r="A371" s="65" t="s">
        <v>34</v>
      </c>
      <c r="B371" s="65" t="s">
        <v>34</v>
      </c>
      <c r="C371" s="65" t="s">
        <v>233</v>
      </c>
      <c r="D371" s="68">
        <v>311</v>
      </c>
      <c r="E371" s="72">
        <v>3</v>
      </c>
      <c r="F371" s="72">
        <v>19</v>
      </c>
      <c r="G371" s="69">
        <v>39.6</v>
      </c>
      <c r="H371" s="69">
        <v>0</v>
      </c>
      <c r="I371" s="70" t="s">
        <v>18</v>
      </c>
      <c r="J371" s="69">
        <v>0.8</v>
      </c>
      <c r="K371" s="71">
        <v>11.8</v>
      </c>
      <c r="L371" s="71">
        <v>49.3</v>
      </c>
      <c r="M371" s="65"/>
      <c r="N371" s="65"/>
      <c r="O371" s="65"/>
      <c r="P371" s="65"/>
      <c r="Q371" s="65"/>
      <c r="R371" s="65"/>
      <c r="S371" s="65"/>
      <c r="T371" s="65"/>
      <c r="U371" s="65"/>
      <c r="V371" s="65"/>
      <c r="W371" s="65"/>
      <c r="X371" s="65"/>
      <c r="Y371" s="65"/>
      <c r="Z371" s="65"/>
    </row>
    <row r="372" spans="1:26" x14ac:dyDescent="0.2">
      <c r="A372" s="65" t="s">
        <v>34</v>
      </c>
      <c r="B372" s="65" t="s">
        <v>34</v>
      </c>
      <c r="C372" s="65" t="s">
        <v>233</v>
      </c>
      <c r="D372" s="68">
        <v>413</v>
      </c>
      <c r="E372" s="61">
        <v>4</v>
      </c>
      <c r="F372" s="61">
        <v>19</v>
      </c>
      <c r="G372" s="69">
        <v>33.299999999999997</v>
      </c>
      <c r="H372" s="69">
        <v>0</v>
      </c>
      <c r="I372" s="70" t="s">
        <v>18</v>
      </c>
      <c r="J372" s="69">
        <v>1</v>
      </c>
      <c r="K372" s="71">
        <v>11.7</v>
      </c>
      <c r="L372" s="71">
        <v>57.5</v>
      </c>
      <c r="M372" s="65"/>
      <c r="N372" s="65"/>
      <c r="O372" s="65"/>
      <c r="P372" s="65"/>
      <c r="Q372" s="65"/>
      <c r="R372" s="65"/>
      <c r="S372" s="65"/>
      <c r="T372" s="65"/>
      <c r="U372" s="65"/>
      <c r="V372" s="65"/>
      <c r="W372" s="65"/>
      <c r="X372" s="65"/>
      <c r="Y372" s="65"/>
      <c r="Z372" s="65"/>
    </row>
    <row r="373" spans="1:26" x14ac:dyDescent="0.2">
      <c r="A373" s="65" t="s">
        <v>33</v>
      </c>
      <c r="B373" s="65" t="s">
        <v>236</v>
      </c>
      <c r="C373" s="65" t="s">
        <v>233</v>
      </c>
      <c r="D373" s="68">
        <v>101</v>
      </c>
      <c r="E373" s="61">
        <v>1</v>
      </c>
      <c r="F373" s="61">
        <v>1</v>
      </c>
      <c r="G373" s="69">
        <v>100</v>
      </c>
      <c r="H373" s="69">
        <v>33.299999999999997</v>
      </c>
      <c r="I373" s="69">
        <v>0.2</v>
      </c>
      <c r="J373" s="69">
        <v>0</v>
      </c>
      <c r="K373" s="71">
        <v>13.9</v>
      </c>
      <c r="L373" s="71">
        <v>52.7</v>
      </c>
      <c r="M373" s="65"/>
      <c r="N373" s="65"/>
      <c r="O373" s="65"/>
      <c r="P373" s="65"/>
      <c r="Q373" s="65"/>
      <c r="R373" s="65"/>
      <c r="S373" s="65"/>
      <c r="T373" s="65"/>
      <c r="U373" s="65"/>
      <c r="V373" s="65"/>
      <c r="W373" s="65"/>
      <c r="X373" s="65"/>
      <c r="Y373" s="65"/>
      <c r="Z373" s="65"/>
    </row>
    <row r="374" spans="1:26" x14ac:dyDescent="0.2">
      <c r="A374" s="65" t="s">
        <v>33</v>
      </c>
      <c r="B374" s="65" t="s">
        <v>236</v>
      </c>
      <c r="C374" s="65" t="s">
        <v>233</v>
      </c>
      <c r="D374" s="68">
        <v>219</v>
      </c>
      <c r="E374" s="72">
        <v>2</v>
      </c>
      <c r="F374" s="72">
        <v>1</v>
      </c>
      <c r="G374" s="69">
        <v>100</v>
      </c>
      <c r="H374" s="69">
        <v>10</v>
      </c>
      <c r="I374" s="69">
        <v>0.2</v>
      </c>
      <c r="J374" s="69">
        <v>0</v>
      </c>
      <c r="K374" s="71">
        <v>13.2</v>
      </c>
      <c r="L374" s="71">
        <v>65.5</v>
      </c>
      <c r="M374" s="65"/>
      <c r="N374" s="65"/>
      <c r="O374" s="65"/>
      <c r="P374" s="65"/>
      <c r="Q374" s="65"/>
      <c r="R374" s="65"/>
      <c r="S374" s="65"/>
      <c r="T374" s="65"/>
      <c r="U374" s="65"/>
      <c r="V374" s="65"/>
      <c r="W374" s="65"/>
      <c r="X374" s="65"/>
      <c r="Y374" s="65"/>
      <c r="Z374" s="65"/>
    </row>
    <row r="375" spans="1:26" x14ac:dyDescent="0.2">
      <c r="A375" s="65" t="s">
        <v>33</v>
      </c>
      <c r="B375" s="65" t="s">
        <v>236</v>
      </c>
      <c r="C375" s="65" t="s">
        <v>233</v>
      </c>
      <c r="D375" s="68">
        <v>308</v>
      </c>
      <c r="E375" s="72">
        <v>3</v>
      </c>
      <c r="F375" s="72">
        <v>1</v>
      </c>
      <c r="G375" s="69">
        <v>100</v>
      </c>
      <c r="H375" s="69">
        <v>8.3000000000000007</v>
      </c>
      <c r="I375" s="69">
        <v>0.2</v>
      </c>
      <c r="J375" s="69">
        <v>0</v>
      </c>
      <c r="K375" s="71">
        <v>13.1</v>
      </c>
      <c r="L375" s="71">
        <v>64.7</v>
      </c>
      <c r="M375" s="65"/>
      <c r="N375" s="65"/>
      <c r="O375" s="65"/>
      <c r="P375" s="65"/>
      <c r="Q375" s="65"/>
      <c r="R375" s="65"/>
      <c r="S375" s="65"/>
      <c r="T375" s="65"/>
      <c r="U375" s="65"/>
      <c r="V375" s="65"/>
      <c r="W375" s="65"/>
      <c r="X375" s="65"/>
      <c r="Y375" s="65"/>
      <c r="Z375" s="65"/>
    </row>
    <row r="376" spans="1:26" x14ac:dyDescent="0.2">
      <c r="A376" s="65" t="s">
        <v>33</v>
      </c>
      <c r="B376" s="65" t="s">
        <v>236</v>
      </c>
      <c r="C376" s="65" t="s">
        <v>233</v>
      </c>
      <c r="D376" s="68">
        <v>407</v>
      </c>
      <c r="E376" s="61">
        <v>4</v>
      </c>
      <c r="F376" s="61">
        <v>1</v>
      </c>
      <c r="G376" s="69">
        <v>100</v>
      </c>
      <c r="H376" s="69">
        <v>11.1</v>
      </c>
      <c r="I376" s="69">
        <v>0.3</v>
      </c>
      <c r="J376" s="69">
        <v>0</v>
      </c>
      <c r="K376" s="71">
        <v>13.1</v>
      </c>
      <c r="L376" s="71">
        <v>71.8</v>
      </c>
      <c r="M376" s="65"/>
      <c r="N376" s="65"/>
      <c r="O376" s="65"/>
      <c r="P376" s="65"/>
      <c r="Q376" s="65"/>
      <c r="R376" s="65"/>
      <c r="S376" s="65"/>
      <c r="T376" s="65"/>
      <c r="U376" s="65"/>
      <c r="V376" s="65"/>
      <c r="W376" s="65"/>
      <c r="X376" s="65"/>
      <c r="Y376" s="65"/>
      <c r="Z376" s="65"/>
    </row>
    <row r="377" spans="1:26" x14ac:dyDescent="0.2">
      <c r="A377" s="65" t="s">
        <v>33</v>
      </c>
      <c r="B377" s="65" t="s">
        <v>236</v>
      </c>
      <c r="C377" s="65" t="s">
        <v>233</v>
      </c>
      <c r="D377" s="68">
        <v>120</v>
      </c>
      <c r="E377" s="61">
        <v>1</v>
      </c>
      <c r="F377" s="61">
        <v>1</v>
      </c>
      <c r="G377" s="69">
        <v>100</v>
      </c>
      <c r="H377" s="69">
        <v>6.7</v>
      </c>
      <c r="I377" s="69">
        <v>0.3</v>
      </c>
      <c r="J377" s="69">
        <v>0.7</v>
      </c>
      <c r="K377" s="71">
        <v>13.6</v>
      </c>
      <c r="L377" s="71">
        <v>67.2</v>
      </c>
      <c r="M377" s="65"/>
      <c r="N377" s="65"/>
      <c r="O377" s="65"/>
      <c r="P377" s="65"/>
      <c r="Q377" s="65"/>
      <c r="R377" s="65"/>
      <c r="S377" s="65"/>
      <c r="T377" s="65"/>
      <c r="U377" s="65"/>
      <c r="V377" s="65"/>
      <c r="W377" s="65"/>
      <c r="X377" s="65"/>
      <c r="Y377" s="65"/>
      <c r="Z377" s="65"/>
    </row>
    <row r="378" spans="1:26" x14ac:dyDescent="0.2">
      <c r="A378" s="65" t="s">
        <v>33</v>
      </c>
      <c r="B378" s="65" t="s">
        <v>236</v>
      </c>
      <c r="C378" s="65" t="s">
        <v>233</v>
      </c>
      <c r="D378" s="68">
        <v>210</v>
      </c>
      <c r="E378" s="72">
        <v>2</v>
      </c>
      <c r="F378" s="61">
        <v>1</v>
      </c>
      <c r="G378" s="69">
        <v>100</v>
      </c>
      <c r="H378" s="69">
        <v>33.299999999999997</v>
      </c>
      <c r="I378" s="69">
        <v>0.1</v>
      </c>
      <c r="J378" s="69">
        <v>0</v>
      </c>
      <c r="K378" s="71">
        <v>13.2</v>
      </c>
      <c r="L378" s="71">
        <v>64.099999999999994</v>
      </c>
      <c r="M378" s="65"/>
      <c r="N378" s="65"/>
      <c r="O378" s="65"/>
      <c r="P378" s="65"/>
      <c r="Q378" s="65"/>
      <c r="R378" s="65"/>
      <c r="S378" s="65"/>
      <c r="T378" s="65"/>
      <c r="U378" s="65"/>
      <c r="V378" s="65"/>
      <c r="W378" s="65"/>
      <c r="X378" s="65"/>
      <c r="Y378" s="65"/>
      <c r="Z378" s="65"/>
    </row>
    <row r="379" spans="1:26" x14ac:dyDescent="0.2">
      <c r="A379" s="65" t="s">
        <v>33</v>
      </c>
      <c r="B379" s="65" t="s">
        <v>236</v>
      </c>
      <c r="C379" s="65" t="s">
        <v>233</v>
      </c>
      <c r="D379" s="68">
        <v>302</v>
      </c>
      <c r="E379" s="72">
        <v>3</v>
      </c>
      <c r="F379" s="61">
        <v>1</v>
      </c>
      <c r="G379" s="69">
        <v>65.8</v>
      </c>
      <c r="H379" s="69">
        <v>11.1</v>
      </c>
      <c r="I379" s="69">
        <v>0</v>
      </c>
      <c r="J379" s="69">
        <v>0</v>
      </c>
      <c r="K379" s="71">
        <v>13.5</v>
      </c>
      <c r="L379" s="71">
        <v>58.1</v>
      </c>
      <c r="M379" s="65"/>
      <c r="N379" s="65"/>
      <c r="O379" s="65"/>
      <c r="P379" s="65"/>
      <c r="Q379" s="65"/>
      <c r="R379" s="65"/>
      <c r="S379" s="65"/>
      <c r="T379" s="65"/>
      <c r="U379" s="65"/>
      <c r="V379" s="65"/>
      <c r="W379" s="65"/>
      <c r="X379" s="65"/>
      <c r="Y379" s="65"/>
      <c r="Z379" s="65"/>
    </row>
    <row r="380" spans="1:26" x14ac:dyDescent="0.2">
      <c r="A380" s="65" t="s">
        <v>33</v>
      </c>
      <c r="B380" s="65" t="s">
        <v>236</v>
      </c>
      <c r="C380" s="65" t="s">
        <v>233</v>
      </c>
      <c r="D380" s="68">
        <v>403</v>
      </c>
      <c r="E380" s="61">
        <v>4</v>
      </c>
      <c r="F380" s="61">
        <v>1</v>
      </c>
      <c r="G380" s="69">
        <v>61.1</v>
      </c>
      <c r="H380" s="69">
        <v>4.4000000000000004</v>
      </c>
      <c r="I380" s="69">
        <v>0</v>
      </c>
      <c r="J380" s="69">
        <v>0</v>
      </c>
      <c r="K380" s="71">
        <v>13.6</v>
      </c>
      <c r="L380" s="71">
        <v>64.2</v>
      </c>
      <c r="M380" s="65"/>
      <c r="N380" s="65"/>
      <c r="O380" s="65"/>
      <c r="P380" s="65"/>
      <c r="Q380" s="65"/>
      <c r="R380" s="65"/>
      <c r="S380" s="65"/>
      <c r="T380" s="65"/>
      <c r="U380" s="65"/>
      <c r="V380" s="65"/>
      <c r="W380" s="65"/>
      <c r="X380" s="65"/>
      <c r="Y380" s="65"/>
      <c r="Z380" s="65"/>
    </row>
    <row r="381" spans="1:26" x14ac:dyDescent="0.2">
      <c r="A381" s="65" t="s">
        <v>33</v>
      </c>
      <c r="B381" s="65" t="s">
        <v>236</v>
      </c>
      <c r="C381" s="65" t="s">
        <v>233</v>
      </c>
      <c r="D381" s="68">
        <v>102</v>
      </c>
      <c r="E381" s="61">
        <v>1</v>
      </c>
      <c r="F381" s="61">
        <v>2</v>
      </c>
      <c r="G381" s="69">
        <v>100</v>
      </c>
      <c r="H381" s="69">
        <v>33.299999999999997</v>
      </c>
      <c r="I381" s="69">
        <v>0</v>
      </c>
      <c r="J381" s="69">
        <v>0</v>
      </c>
      <c r="K381" s="71">
        <v>13.6</v>
      </c>
      <c r="L381" s="71">
        <v>52</v>
      </c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</row>
    <row r="382" spans="1:26" x14ac:dyDescent="0.2">
      <c r="A382" s="65" t="s">
        <v>33</v>
      </c>
      <c r="B382" s="65" t="s">
        <v>236</v>
      </c>
      <c r="C382" s="65" t="s">
        <v>233</v>
      </c>
      <c r="D382" s="68">
        <v>214</v>
      </c>
      <c r="E382" s="72">
        <v>2</v>
      </c>
      <c r="F382" s="72">
        <v>2</v>
      </c>
      <c r="G382" s="69">
        <v>62.5</v>
      </c>
      <c r="H382" s="69">
        <v>4.4000000000000004</v>
      </c>
      <c r="I382" s="69">
        <v>0</v>
      </c>
      <c r="J382" s="69">
        <v>0.1</v>
      </c>
      <c r="K382" s="71">
        <v>13.3</v>
      </c>
      <c r="L382" s="71">
        <v>64.3</v>
      </c>
      <c r="M382" s="65"/>
      <c r="N382" s="65"/>
      <c r="O382" s="65"/>
      <c r="P382" s="65"/>
      <c r="Q382" s="65"/>
      <c r="R382" s="65"/>
      <c r="S382" s="65"/>
      <c r="T382" s="65"/>
      <c r="U382" s="65"/>
      <c r="V382" s="65"/>
      <c r="W382" s="65"/>
      <c r="X382" s="65"/>
      <c r="Y382" s="65"/>
      <c r="Z382" s="65"/>
    </row>
    <row r="383" spans="1:26" x14ac:dyDescent="0.2">
      <c r="A383" s="65" t="s">
        <v>33</v>
      </c>
      <c r="B383" s="65" t="s">
        <v>236</v>
      </c>
      <c r="C383" s="65" t="s">
        <v>233</v>
      </c>
      <c r="D383" s="68">
        <v>316</v>
      </c>
      <c r="E383" s="72">
        <v>3</v>
      </c>
      <c r="F383" s="72">
        <v>2</v>
      </c>
      <c r="G383" s="69">
        <v>86.5</v>
      </c>
      <c r="H383" s="69">
        <v>3.3</v>
      </c>
      <c r="I383" s="69">
        <v>0</v>
      </c>
      <c r="J383" s="69">
        <v>0</v>
      </c>
      <c r="K383" s="71">
        <v>13.3</v>
      </c>
      <c r="L383" s="71">
        <v>61.1</v>
      </c>
      <c r="M383" s="65"/>
      <c r="N383" s="65"/>
      <c r="O383" s="65"/>
      <c r="P383" s="65"/>
      <c r="Q383" s="65"/>
      <c r="R383" s="65"/>
      <c r="S383" s="65"/>
      <c r="T383" s="65"/>
      <c r="U383" s="65"/>
      <c r="V383" s="65"/>
      <c r="W383" s="65"/>
      <c r="X383" s="65"/>
      <c r="Y383" s="65"/>
      <c r="Z383" s="65"/>
    </row>
    <row r="384" spans="1:26" x14ac:dyDescent="0.2">
      <c r="A384" s="65" t="s">
        <v>33</v>
      </c>
      <c r="B384" s="65" t="s">
        <v>236</v>
      </c>
      <c r="C384" s="65" t="s">
        <v>233</v>
      </c>
      <c r="D384" s="68">
        <v>401</v>
      </c>
      <c r="E384" s="61">
        <v>4</v>
      </c>
      <c r="F384" s="61">
        <v>2</v>
      </c>
      <c r="G384" s="69">
        <v>76.3</v>
      </c>
      <c r="H384" s="69">
        <v>5.6</v>
      </c>
      <c r="I384" s="69">
        <v>0.1</v>
      </c>
      <c r="J384" s="69">
        <v>0</v>
      </c>
      <c r="K384" s="71">
        <v>13.6</v>
      </c>
      <c r="L384" s="71">
        <v>69.400000000000006</v>
      </c>
      <c r="M384" s="65"/>
      <c r="N384" s="65"/>
      <c r="O384" s="65"/>
      <c r="P384" s="65"/>
      <c r="Q384" s="65"/>
      <c r="R384" s="65"/>
      <c r="S384" s="65"/>
      <c r="T384" s="65"/>
      <c r="U384" s="65"/>
      <c r="V384" s="65"/>
      <c r="W384" s="65"/>
      <c r="X384" s="65"/>
      <c r="Y384" s="65"/>
      <c r="Z384" s="65"/>
    </row>
    <row r="385" spans="1:26" x14ac:dyDescent="0.2">
      <c r="A385" s="65" t="s">
        <v>33</v>
      </c>
      <c r="B385" s="65" t="s">
        <v>236</v>
      </c>
      <c r="C385" s="65" t="s">
        <v>233</v>
      </c>
      <c r="D385" s="68">
        <v>103</v>
      </c>
      <c r="E385" s="61">
        <v>1</v>
      </c>
      <c r="F385" s="61">
        <v>3</v>
      </c>
      <c r="G385" s="69">
        <v>100</v>
      </c>
      <c r="H385" s="69">
        <v>50</v>
      </c>
      <c r="I385" s="69">
        <v>0</v>
      </c>
      <c r="J385" s="69">
        <v>0</v>
      </c>
      <c r="K385" s="71">
        <v>13.7</v>
      </c>
      <c r="L385" s="71">
        <v>52.1</v>
      </c>
      <c r="M385" s="65"/>
      <c r="N385" s="65"/>
      <c r="O385" s="65"/>
      <c r="P385" s="65"/>
      <c r="Q385" s="65"/>
      <c r="R385" s="65"/>
      <c r="S385" s="65"/>
      <c r="T385" s="65"/>
      <c r="U385" s="65"/>
      <c r="V385" s="65"/>
      <c r="W385" s="65"/>
      <c r="X385" s="65"/>
      <c r="Y385" s="65"/>
      <c r="Z385" s="65"/>
    </row>
    <row r="386" spans="1:26" x14ac:dyDescent="0.2">
      <c r="A386" s="65" t="s">
        <v>33</v>
      </c>
      <c r="B386" s="65" t="s">
        <v>236</v>
      </c>
      <c r="C386" s="65" t="s">
        <v>233</v>
      </c>
      <c r="D386" s="68">
        <v>215</v>
      </c>
      <c r="E386" s="72">
        <v>2</v>
      </c>
      <c r="F386" s="72">
        <v>3</v>
      </c>
      <c r="G386" s="69">
        <v>100</v>
      </c>
      <c r="H386" s="69">
        <v>6.7</v>
      </c>
      <c r="I386" s="69">
        <v>0.1</v>
      </c>
      <c r="J386" s="69">
        <v>0</v>
      </c>
      <c r="K386" s="71">
        <v>13.2</v>
      </c>
      <c r="L386" s="71">
        <v>67.8</v>
      </c>
      <c r="M386" s="65"/>
      <c r="N386" s="65"/>
      <c r="O386" s="65"/>
      <c r="P386" s="65"/>
      <c r="Q386" s="65"/>
      <c r="R386" s="65"/>
      <c r="S386" s="65"/>
      <c r="T386" s="65"/>
      <c r="U386" s="65"/>
      <c r="V386" s="65"/>
      <c r="W386" s="65"/>
      <c r="X386" s="65"/>
      <c r="Y386" s="65"/>
      <c r="Z386" s="65"/>
    </row>
    <row r="387" spans="1:26" x14ac:dyDescent="0.2">
      <c r="A387" s="65" t="s">
        <v>33</v>
      </c>
      <c r="B387" s="65" t="s">
        <v>236</v>
      </c>
      <c r="C387" s="65" t="s">
        <v>233</v>
      </c>
      <c r="D387" s="68">
        <v>315</v>
      </c>
      <c r="E387" s="72">
        <v>3</v>
      </c>
      <c r="F387" s="72">
        <v>3</v>
      </c>
      <c r="G387" s="69">
        <v>73</v>
      </c>
      <c r="H387" s="69">
        <v>11.1</v>
      </c>
      <c r="I387" s="69">
        <v>0.1</v>
      </c>
      <c r="J387" s="69">
        <v>0.2</v>
      </c>
      <c r="K387" s="71">
        <v>13.2</v>
      </c>
      <c r="L387" s="71">
        <v>67.599999999999994</v>
      </c>
      <c r="M387" s="65"/>
      <c r="N387" s="65"/>
      <c r="O387" s="65"/>
      <c r="P387" s="65"/>
      <c r="Q387" s="65"/>
      <c r="R387" s="65"/>
      <c r="S387" s="65"/>
      <c r="T387" s="65"/>
      <c r="U387" s="65"/>
      <c r="V387" s="65"/>
      <c r="W387" s="65"/>
      <c r="X387" s="65"/>
      <c r="Y387" s="65"/>
      <c r="Z387" s="65"/>
    </row>
    <row r="388" spans="1:26" x14ac:dyDescent="0.2">
      <c r="A388" s="65" t="s">
        <v>33</v>
      </c>
      <c r="B388" s="65" t="s">
        <v>236</v>
      </c>
      <c r="C388" s="65" t="s">
        <v>233</v>
      </c>
      <c r="D388" s="68">
        <v>419</v>
      </c>
      <c r="E388" s="61">
        <v>4</v>
      </c>
      <c r="F388" s="61">
        <v>3</v>
      </c>
      <c r="G388" s="69">
        <v>83.8</v>
      </c>
      <c r="H388" s="69">
        <v>13.3</v>
      </c>
      <c r="I388" s="69">
        <v>0.1</v>
      </c>
      <c r="J388" s="69">
        <v>0</v>
      </c>
      <c r="K388" s="71">
        <v>13.1</v>
      </c>
      <c r="L388" s="71">
        <v>55.7</v>
      </c>
      <c r="M388" s="65"/>
      <c r="N388" s="65"/>
      <c r="O388" s="65"/>
      <c r="P388" s="65"/>
      <c r="Q388" s="65"/>
      <c r="R388" s="65"/>
      <c r="S388" s="65"/>
      <c r="T388" s="65"/>
      <c r="U388" s="65"/>
      <c r="V388" s="65"/>
      <c r="W388" s="65"/>
      <c r="X388" s="65"/>
      <c r="Y388" s="65"/>
      <c r="Z388" s="65"/>
    </row>
    <row r="389" spans="1:26" x14ac:dyDescent="0.2">
      <c r="A389" s="65" t="s">
        <v>33</v>
      </c>
      <c r="B389" s="65" t="s">
        <v>236</v>
      </c>
      <c r="C389" s="65" t="s">
        <v>233</v>
      </c>
      <c r="D389" s="68">
        <v>104</v>
      </c>
      <c r="E389" s="61">
        <v>1</v>
      </c>
      <c r="F389" s="61">
        <v>4</v>
      </c>
      <c r="G389" s="69">
        <v>100</v>
      </c>
      <c r="H389" s="69">
        <v>53.3</v>
      </c>
      <c r="I389" s="69">
        <v>0.2</v>
      </c>
      <c r="J389" s="69">
        <v>0</v>
      </c>
      <c r="K389" s="71">
        <v>13.3</v>
      </c>
      <c r="L389" s="71">
        <v>53.8</v>
      </c>
      <c r="M389" s="65"/>
      <c r="N389" s="65"/>
      <c r="O389" s="65"/>
      <c r="P389" s="65"/>
      <c r="Q389" s="65"/>
      <c r="R389" s="65"/>
      <c r="S389" s="65"/>
      <c r="T389" s="65"/>
      <c r="U389" s="65"/>
      <c r="V389" s="65"/>
      <c r="W389" s="65"/>
      <c r="X389" s="65"/>
      <c r="Y389" s="65"/>
      <c r="Z389" s="65"/>
    </row>
    <row r="390" spans="1:26" x14ac:dyDescent="0.2">
      <c r="A390" s="65" t="s">
        <v>33</v>
      </c>
      <c r="B390" s="65" t="s">
        <v>236</v>
      </c>
      <c r="C390" s="65" t="s">
        <v>233</v>
      </c>
      <c r="D390" s="68">
        <v>217</v>
      </c>
      <c r="E390" s="72">
        <v>2</v>
      </c>
      <c r="F390" s="72">
        <v>4</v>
      </c>
      <c r="G390" s="69">
        <v>100</v>
      </c>
      <c r="H390" s="69">
        <v>27.8</v>
      </c>
      <c r="I390" s="69">
        <v>0.4</v>
      </c>
      <c r="J390" s="69">
        <v>0.6</v>
      </c>
      <c r="K390" s="71">
        <v>13.3</v>
      </c>
      <c r="L390" s="71">
        <v>67.400000000000006</v>
      </c>
      <c r="M390" s="65"/>
      <c r="N390" s="65"/>
      <c r="O390" s="65"/>
      <c r="P390" s="65"/>
      <c r="Q390" s="65"/>
      <c r="R390" s="65"/>
      <c r="S390" s="65"/>
      <c r="T390" s="65"/>
      <c r="U390" s="65"/>
      <c r="V390" s="65"/>
      <c r="W390" s="65"/>
      <c r="X390" s="65"/>
      <c r="Y390" s="65"/>
      <c r="Z390" s="65"/>
    </row>
    <row r="391" spans="1:26" x14ac:dyDescent="0.2">
      <c r="A391" s="65" t="s">
        <v>33</v>
      </c>
      <c r="B391" s="65" t="s">
        <v>236</v>
      </c>
      <c r="C391" s="65" t="s">
        <v>233</v>
      </c>
      <c r="D391" s="68">
        <v>303</v>
      </c>
      <c r="E391" s="72">
        <v>3</v>
      </c>
      <c r="F391" s="72">
        <v>4</v>
      </c>
      <c r="G391" s="69">
        <v>100</v>
      </c>
      <c r="H391" s="69">
        <v>13.9</v>
      </c>
      <c r="I391" s="69">
        <v>0.2</v>
      </c>
      <c r="J391" s="69">
        <v>0</v>
      </c>
      <c r="K391" s="71">
        <v>13.6</v>
      </c>
      <c r="L391" s="71">
        <v>61.9</v>
      </c>
      <c r="M391" s="65"/>
      <c r="N391" s="65"/>
      <c r="O391" s="65"/>
      <c r="P391" s="65"/>
      <c r="Q391" s="65"/>
      <c r="R391" s="65"/>
      <c r="S391" s="65"/>
      <c r="T391" s="65"/>
      <c r="U391" s="65"/>
      <c r="V391" s="65"/>
      <c r="W391" s="65"/>
      <c r="X391" s="65"/>
      <c r="Y391" s="65"/>
      <c r="Z391" s="65"/>
    </row>
    <row r="392" spans="1:26" x14ac:dyDescent="0.2">
      <c r="A392" s="65" t="s">
        <v>33</v>
      </c>
      <c r="B392" s="65" t="s">
        <v>236</v>
      </c>
      <c r="C392" s="65" t="s">
        <v>233</v>
      </c>
      <c r="D392" s="68">
        <v>420</v>
      </c>
      <c r="E392" s="61">
        <v>4</v>
      </c>
      <c r="F392" s="61">
        <v>4</v>
      </c>
      <c r="G392" s="69">
        <v>100</v>
      </c>
      <c r="H392" s="69">
        <v>3.3</v>
      </c>
      <c r="I392" s="69">
        <v>0.1</v>
      </c>
      <c r="J392" s="69">
        <v>0</v>
      </c>
      <c r="K392" s="71">
        <v>12.9</v>
      </c>
      <c r="L392" s="71">
        <v>52.5</v>
      </c>
      <c r="M392" s="65"/>
      <c r="N392" s="65"/>
      <c r="O392" s="65"/>
      <c r="P392" s="65"/>
      <c r="Q392" s="65"/>
      <c r="R392" s="65"/>
      <c r="S392" s="65"/>
      <c r="T392" s="65"/>
      <c r="U392" s="65"/>
      <c r="V392" s="65"/>
      <c r="W392" s="65"/>
      <c r="X392" s="65"/>
      <c r="Y392" s="65"/>
      <c r="Z392" s="65"/>
    </row>
    <row r="393" spans="1:26" x14ac:dyDescent="0.2">
      <c r="A393" s="65" t="s">
        <v>33</v>
      </c>
      <c r="B393" s="65" t="s">
        <v>236</v>
      </c>
      <c r="C393" s="65" t="s">
        <v>233</v>
      </c>
      <c r="D393" s="68">
        <v>105</v>
      </c>
      <c r="E393" s="61">
        <v>1</v>
      </c>
      <c r="F393" s="61">
        <v>5</v>
      </c>
      <c r="G393" s="69">
        <v>100</v>
      </c>
      <c r="H393" s="69">
        <v>8.9</v>
      </c>
      <c r="I393" s="69">
        <v>0.1</v>
      </c>
      <c r="J393" s="69">
        <v>0</v>
      </c>
      <c r="K393" s="71">
        <v>13.4</v>
      </c>
      <c r="L393" s="71">
        <v>59.2</v>
      </c>
      <c r="M393" s="65"/>
      <c r="N393" s="65"/>
      <c r="O393" s="65"/>
      <c r="P393" s="65"/>
      <c r="Q393" s="65"/>
      <c r="R393" s="65"/>
      <c r="S393" s="65"/>
      <c r="T393" s="65"/>
      <c r="U393" s="65"/>
      <c r="V393" s="65"/>
      <c r="W393" s="65"/>
      <c r="X393" s="65"/>
      <c r="Y393" s="65"/>
      <c r="Z393" s="65"/>
    </row>
    <row r="394" spans="1:26" x14ac:dyDescent="0.2">
      <c r="A394" s="65" t="s">
        <v>33</v>
      </c>
      <c r="B394" s="65" t="s">
        <v>236</v>
      </c>
      <c r="C394" s="65" t="s">
        <v>233</v>
      </c>
      <c r="D394" s="68">
        <v>216</v>
      </c>
      <c r="E394" s="72">
        <v>2</v>
      </c>
      <c r="F394" s="72">
        <v>5</v>
      </c>
      <c r="G394" s="69">
        <v>100</v>
      </c>
      <c r="H394" s="69">
        <v>13.9</v>
      </c>
      <c r="I394" s="69">
        <v>0.1</v>
      </c>
      <c r="J394" s="69">
        <v>0.2</v>
      </c>
      <c r="K394" s="71">
        <v>13.3</v>
      </c>
      <c r="L394" s="71">
        <v>62.2</v>
      </c>
      <c r="M394" s="65"/>
      <c r="N394" s="65"/>
      <c r="O394" s="65"/>
      <c r="P394" s="65"/>
      <c r="Q394" s="65"/>
      <c r="R394" s="65"/>
      <c r="S394" s="65"/>
      <c r="T394" s="65"/>
      <c r="U394" s="65"/>
      <c r="V394" s="65"/>
      <c r="W394" s="65"/>
      <c r="X394" s="65"/>
      <c r="Y394" s="65"/>
      <c r="Z394" s="65"/>
    </row>
    <row r="395" spans="1:26" x14ac:dyDescent="0.2">
      <c r="A395" s="65" t="s">
        <v>33</v>
      </c>
      <c r="B395" s="65" t="s">
        <v>236</v>
      </c>
      <c r="C395" s="65" t="s">
        <v>233</v>
      </c>
      <c r="D395" s="68">
        <v>306</v>
      </c>
      <c r="E395" s="72">
        <v>3</v>
      </c>
      <c r="F395" s="72">
        <v>5</v>
      </c>
      <c r="G395" s="69">
        <v>100</v>
      </c>
      <c r="H395" s="69">
        <v>6.7</v>
      </c>
      <c r="I395" s="69">
        <v>0.1</v>
      </c>
      <c r="J395" s="69">
        <v>0</v>
      </c>
      <c r="K395" s="71">
        <v>13.2</v>
      </c>
      <c r="L395" s="71">
        <v>62.7</v>
      </c>
      <c r="M395" s="65"/>
      <c r="N395" s="65"/>
      <c r="O395" s="65"/>
      <c r="P395" s="65"/>
      <c r="Q395" s="65"/>
      <c r="R395" s="65"/>
      <c r="S395" s="65"/>
      <c r="T395" s="65"/>
      <c r="U395" s="65"/>
      <c r="V395" s="65"/>
      <c r="W395" s="65"/>
      <c r="X395" s="65"/>
      <c r="Y395" s="65"/>
      <c r="Z395" s="65"/>
    </row>
    <row r="396" spans="1:26" x14ac:dyDescent="0.2">
      <c r="A396" s="65" t="s">
        <v>33</v>
      </c>
      <c r="B396" s="65" t="s">
        <v>236</v>
      </c>
      <c r="C396" s="65" t="s">
        <v>233</v>
      </c>
      <c r="D396" s="68">
        <v>405</v>
      </c>
      <c r="E396" s="61">
        <v>4</v>
      </c>
      <c r="F396" s="61">
        <v>5</v>
      </c>
      <c r="G396" s="69">
        <v>86.5</v>
      </c>
      <c r="H396" s="69">
        <v>5.6</v>
      </c>
      <c r="I396" s="69">
        <v>0</v>
      </c>
      <c r="J396" s="69">
        <v>0</v>
      </c>
      <c r="K396" s="71">
        <v>13.5</v>
      </c>
      <c r="L396" s="71">
        <v>67.7</v>
      </c>
      <c r="M396" s="65"/>
      <c r="N396" s="65"/>
      <c r="O396" s="65"/>
      <c r="P396" s="65"/>
      <c r="Q396" s="65"/>
      <c r="R396" s="65"/>
      <c r="S396" s="65"/>
      <c r="T396" s="65"/>
      <c r="U396" s="65"/>
      <c r="V396" s="65"/>
      <c r="W396" s="65"/>
      <c r="X396" s="65"/>
      <c r="Y396" s="65"/>
      <c r="Z396" s="65"/>
    </row>
    <row r="397" spans="1:26" x14ac:dyDescent="0.2">
      <c r="A397" s="65" t="s">
        <v>33</v>
      </c>
      <c r="B397" s="65" t="s">
        <v>236</v>
      </c>
      <c r="C397" s="65" t="s">
        <v>233</v>
      </c>
      <c r="D397" s="68">
        <v>106</v>
      </c>
      <c r="E397" s="61">
        <v>1</v>
      </c>
      <c r="F397" s="61">
        <v>6</v>
      </c>
      <c r="G397" s="69">
        <v>100</v>
      </c>
      <c r="H397" s="69">
        <v>33.299999999999997</v>
      </c>
      <c r="I397" s="69">
        <v>0.3</v>
      </c>
      <c r="J397" s="69">
        <v>0.1</v>
      </c>
      <c r="K397" s="71">
        <v>13.2</v>
      </c>
      <c r="L397" s="71">
        <v>53.7</v>
      </c>
      <c r="M397" s="65"/>
      <c r="N397" s="65"/>
      <c r="O397" s="65"/>
      <c r="P397" s="65"/>
      <c r="Q397" s="65"/>
      <c r="R397" s="65"/>
      <c r="S397" s="65"/>
      <c r="T397" s="65"/>
      <c r="U397" s="65"/>
      <c r="V397" s="65"/>
      <c r="W397" s="65"/>
      <c r="X397" s="65"/>
      <c r="Y397" s="65"/>
      <c r="Z397" s="65"/>
    </row>
    <row r="398" spans="1:26" x14ac:dyDescent="0.2">
      <c r="A398" s="65" t="s">
        <v>33</v>
      </c>
      <c r="B398" s="65" t="s">
        <v>236</v>
      </c>
      <c r="C398" s="65" t="s">
        <v>233</v>
      </c>
      <c r="D398" s="68">
        <v>203</v>
      </c>
      <c r="E398" s="72">
        <v>2</v>
      </c>
      <c r="F398" s="72">
        <v>6</v>
      </c>
      <c r="G398" s="69">
        <v>100</v>
      </c>
      <c r="H398" s="69">
        <v>27.8</v>
      </c>
      <c r="I398" s="69">
        <v>0</v>
      </c>
      <c r="J398" s="69">
        <v>0</v>
      </c>
      <c r="K398" s="71">
        <v>13.5</v>
      </c>
      <c r="L398" s="71">
        <v>56.8</v>
      </c>
      <c r="M398" s="65"/>
      <c r="N398" s="65"/>
      <c r="O398" s="65"/>
      <c r="P398" s="65"/>
      <c r="Q398" s="65"/>
      <c r="R398" s="65"/>
      <c r="S398" s="65"/>
      <c r="T398" s="65"/>
      <c r="U398" s="65"/>
      <c r="V398" s="65"/>
      <c r="W398" s="65"/>
      <c r="X398" s="65"/>
      <c r="Y398" s="65"/>
      <c r="Z398" s="65"/>
    </row>
    <row r="399" spans="1:26" x14ac:dyDescent="0.2">
      <c r="A399" s="65" t="s">
        <v>33</v>
      </c>
      <c r="B399" s="65" t="s">
        <v>236</v>
      </c>
      <c r="C399" s="65" t="s">
        <v>233</v>
      </c>
      <c r="D399" s="68">
        <v>312</v>
      </c>
      <c r="E399" s="72">
        <v>3</v>
      </c>
      <c r="F399" s="72">
        <v>6</v>
      </c>
      <c r="G399" s="69">
        <v>100</v>
      </c>
      <c r="H399" s="69">
        <v>11.1</v>
      </c>
      <c r="I399" s="69">
        <v>0.5</v>
      </c>
      <c r="J399" s="69">
        <v>0</v>
      </c>
      <c r="K399" s="71">
        <v>13.4</v>
      </c>
      <c r="L399" s="71">
        <v>64.900000000000006</v>
      </c>
      <c r="M399" s="65"/>
      <c r="N399" s="65"/>
      <c r="O399" s="65"/>
      <c r="P399" s="65"/>
      <c r="Q399" s="65"/>
      <c r="R399" s="65"/>
      <c r="S399" s="65"/>
      <c r="T399" s="65"/>
      <c r="U399" s="65"/>
      <c r="V399" s="65"/>
      <c r="W399" s="65"/>
      <c r="X399" s="65"/>
      <c r="Y399" s="65"/>
      <c r="Z399" s="65"/>
    </row>
    <row r="400" spans="1:26" x14ac:dyDescent="0.2">
      <c r="A400" s="65" t="s">
        <v>33</v>
      </c>
      <c r="B400" s="65" t="s">
        <v>236</v>
      </c>
      <c r="C400" s="65" t="s">
        <v>233</v>
      </c>
      <c r="D400" s="68">
        <v>418</v>
      </c>
      <c r="E400" s="61">
        <v>4</v>
      </c>
      <c r="F400" s="61">
        <v>6</v>
      </c>
      <c r="G400" s="69">
        <v>100</v>
      </c>
      <c r="H400" s="69">
        <v>5.6</v>
      </c>
      <c r="I400" s="69">
        <v>0.4</v>
      </c>
      <c r="J400" s="69">
        <v>0</v>
      </c>
      <c r="K400" s="71">
        <v>13.4</v>
      </c>
      <c r="L400" s="71">
        <v>56.2</v>
      </c>
      <c r="M400" s="65"/>
      <c r="N400" s="65"/>
      <c r="O400" s="65"/>
      <c r="P400" s="65"/>
      <c r="Q400" s="65"/>
      <c r="R400" s="65"/>
      <c r="S400" s="65"/>
      <c r="T400" s="65"/>
      <c r="U400" s="65"/>
      <c r="V400" s="65"/>
      <c r="W400" s="65"/>
      <c r="X400" s="65"/>
      <c r="Y400" s="65"/>
      <c r="Z400" s="65"/>
    </row>
    <row r="401" spans="1:26" x14ac:dyDescent="0.2">
      <c r="A401" s="65" t="s">
        <v>33</v>
      </c>
      <c r="B401" s="65" t="s">
        <v>236</v>
      </c>
      <c r="C401" s="65" t="s">
        <v>233</v>
      </c>
      <c r="D401" s="68">
        <v>107</v>
      </c>
      <c r="E401" s="61">
        <v>1</v>
      </c>
      <c r="F401" s="61">
        <v>7</v>
      </c>
      <c r="G401" s="69">
        <v>100</v>
      </c>
      <c r="H401" s="69">
        <v>50</v>
      </c>
      <c r="I401" s="69">
        <v>0</v>
      </c>
      <c r="J401" s="69">
        <v>0</v>
      </c>
      <c r="K401" s="71">
        <v>13.1</v>
      </c>
      <c r="L401" s="71">
        <v>55.1</v>
      </c>
      <c r="M401" s="65"/>
      <c r="N401" s="65"/>
      <c r="O401" s="65"/>
      <c r="P401" s="65"/>
      <c r="Q401" s="65"/>
      <c r="R401" s="65"/>
      <c r="S401" s="65"/>
      <c r="T401" s="65"/>
      <c r="U401" s="65"/>
      <c r="V401" s="65"/>
      <c r="W401" s="65"/>
      <c r="X401" s="65"/>
      <c r="Y401" s="65"/>
      <c r="Z401" s="65"/>
    </row>
    <row r="402" spans="1:26" x14ac:dyDescent="0.2">
      <c r="A402" s="65" t="s">
        <v>33</v>
      </c>
      <c r="B402" s="65" t="s">
        <v>236</v>
      </c>
      <c r="C402" s="65" t="s">
        <v>233</v>
      </c>
      <c r="D402" s="68">
        <v>207</v>
      </c>
      <c r="E402" s="72">
        <v>2</v>
      </c>
      <c r="F402" s="72">
        <v>7</v>
      </c>
      <c r="G402" s="69">
        <v>100</v>
      </c>
      <c r="H402" s="69">
        <v>4.4000000000000004</v>
      </c>
      <c r="I402" s="69">
        <v>0.4</v>
      </c>
      <c r="J402" s="69">
        <v>0</v>
      </c>
      <c r="K402" s="71">
        <v>13.1</v>
      </c>
      <c r="L402" s="71">
        <v>61.2</v>
      </c>
      <c r="M402" s="65"/>
      <c r="N402" s="65"/>
      <c r="O402" s="65"/>
      <c r="P402" s="65"/>
      <c r="Q402" s="65"/>
      <c r="R402" s="65"/>
      <c r="S402" s="65"/>
      <c r="T402" s="65"/>
      <c r="U402" s="65"/>
      <c r="V402" s="65"/>
      <c r="W402" s="65"/>
      <c r="X402" s="65"/>
      <c r="Y402" s="65"/>
      <c r="Z402" s="65"/>
    </row>
    <row r="403" spans="1:26" x14ac:dyDescent="0.2">
      <c r="A403" s="65" t="s">
        <v>33</v>
      </c>
      <c r="B403" s="65" t="s">
        <v>236</v>
      </c>
      <c r="C403" s="65" t="s">
        <v>233</v>
      </c>
      <c r="D403" s="68">
        <v>309</v>
      </c>
      <c r="E403" s="72">
        <v>3</v>
      </c>
      <c r="F403" s="72">
        <v>7</v>
      </c>
      <c r="G403" s="69">
        <v>100</v>
      </c>
      <c r="H403" s="69">
        <v>16.7</v>
      </c>
      <c r="I403" s="69">
        <v>0.2</v>
      </c>
      <c r="J403" s="69">
        <v>0</v>
      </c>
      <c r="K403" s="71">
        <v>13.2</v>
      </c>
      <c r="L403" s="71">
        <v>66.900000000000006</v>
      </c>
      <c r="M403" s="65"/>
      <c r="N403" s="65"/>
      <c r="O403" s="65"/>
      <c r="P403" s="65"/>
      <c r="Q403" s="65"/>
      <c r="R403" s="65"/>
      <c r="S403" s="65"/>
      <c r="T403" s="65"/>
      <c r="U403" s="65"/>
      <c r="V403" s="65"/>
      <c r="W403" s="65"/>
      <c r="X403" s="65"/>
      <c r="Y403" s="65"/>
      <c r="Z403" s="65"/>
    </row>
    <row r="404" spans="1:26" x14ac:dyDescent="0.2">
      <c r="A404" s="65" t="s">
        <v>33</v>
      </c>
      <c r="B404" s="65" t="s">
        <v>236</v>
      </c>
      <c r="C404" s="65" t="s">
        <v>233</v>
      </c>
      <c r="D404" s="68">
        <v>410</v>
      </c>
      <c r="E404" s="61">
        <v>4</v>
      </c>
      <c r="F404" s="61">
        <v>7</v>
      </c>
      <c r="G404" s="69">
        <v>57.9</v>
      </c>
      <c r="H404" s="69">
        <v>3.3</v>
      </c>
      <c r="I404" s="69">
        <v>0.1</v>
      </c>
      <c r="J404" s="69">
        <v>0.1</v>
      </c>
      <c r="K404" s="71">
        <v>14</v>
      </c>
      <c r="L404" s="71">
        <v>62.1</v>
      </c>
      <c r="M404" s="65"/>
      <c r="N404" s="65"/>
      <c r="O404" s="65"/>
      <c r="P404" s="65"/>
      <c r="Q404" s="65"/>
      <c r="R404" s="65"/>
      <c r="S404" s="65"/>
      <c r="T404" s="65"/>
      <c r="U404" s="65"/>
      <c r="V404" s="65"/>
      <c r="W404" s="65"/>
      <c r="X404" s="65"/>
      <c r="Y404" s="65"/>
      <c r="Z404" s="65"/>
    </row>
    <row r="405" spans="1:26" x14ac:dyDescent="0.2">
      <c r="A405" s="65" t="s">
        <v>33</v>
      </c>
      <c r="B405" s="65" t="s">
        <v>236</v>
      </c>
      <c r="C405" s="65" t="s">
        <v>233</v>
      </c>
      <c r="D405" s="68">
        <v>108</v>
      </c>
      <c r="E405" s="61">
        <v>1</v>
      </c>
      <c r="F405" s="61">
        <v>8</v>
      </c>
      <c r="G405" s="69">
        <v>100</v>
      </c>
      <c r="H405" s="69">
        <v>17.8</v>
      </c>
      <c r="I405" s="69">
        <v>0.2</v>
      </c>
      <c r="J405" s="69">
        <v>0</v>
      </c>
      <c r="K405" s="71">
        <v>12.9</v>
      </c>
      <c r="L405" s="71">
        <v>58.1</v>
      </c>
      <c r="M405" s="65"/>
      <c r="N405" s="65"/>
      <c r="O405" s="65"/>
      <c r="P405" s="65"/>
      <c r="Q405" s="65"/>
      <c r="R405" s="65"/>
      <c r="S405" s="65"/>
      <c r="T405" s="65"/>
      <c r="U405" s="65"/>
      <c r="V405" s="65"/>
      <c r="W405" s="65"/>
      <c r="X405" s="65"/>
      <c r="Y405" s="65"/>
      <c r="Z405" s="65"/>
    </row>
    <row r="406" spans="1:26" x14ac:dyDescent="0.2">
      <c r="A406" s="65" t="s">
        <v>33</v>
      </c>
      <c r="B406" s="65" t="s">
        <v>236</v>
      </c>
      <c r="C406" s="65" t="s">
        <v>233</v>
      </c>
      <c r="D406" s="68">
        <v>208</v>
      </c>
      <c r="E406" s="72">
        <v>2</v>
      </c>
      <c r="F406" s="72">
        <v>8</v>
      </c>
      <c r="G406" s="69">
        <v>100</v>
      </c>
      <c r="H406" s="69">
        <v>27.8</v>
      </c>
      <c r="I406" s="69">
        <v>0.1</v>
      </c>
      <c r="J406" s="69">
        <v>0</v>
      </c>
      <c r="K406" s="71">
        <v>12.9</v>
      </c>
      <c r="L406" s="71">
        <v>59.9</v>
      </c>
      <c r="M406" s="65"/>
      <c r="N406" s="65"/>
      <c r="O406" s="65"/>
      <c r="P406" s="65"/>
      <c r="Q406" s="65"/>
      <c r="R406" s="65"/>
      <c r="S406" s="65"/>
      <c r="T406" s="65"/>
      <c r="U406" s="65"/>
      <c r="V406" s="65"/>
      <c r="W406" s="65"/>
      <c r="X406" s="65"/>
      <c r="Y406" s="65"/>
      <c r="Z406" s="65"/>
    </row>
    <row r="407" spans="1:26" x14ac:dyDescent="0.2">
      <c r="A407" s="65" t="s">
        <v>33</v>
      </c>
      <c r="B407" s="65" t="s">
        <v>236</v>
      </c>
      <c r="C407" s="65" t="s">
        <v>233</v>
      </c>
      <c r="D407" s="68">
        <v>318</v>
      </c>
      <c r="E407" s="72">
        <v>3</v>
      </c>
      <c r="F407" s="72">
        <v>8</v>
      </c>
      <c r="G407" s="69">
        <v>100</v>
      </c>
      <c r="H407" s="69">
        <v>11.1</v>
      </c>
      <c r="I407" s="69">
        <v>0.3</v>
      </c>
      <c r="J407" s="69">
        <v>0</v>
      </c>
      <c r="K407" s="71">
        <v>13.4</v>
      </c>
      <c r="L407" s="71">
        <v>66.2</v>
      </c>
      <c r="M407" s="65"/>
      <c r="N407" s="65"/>
      <c r="O407" s="65"/>
      <c r="P407" s="65"/>
      <c r="Q407" s="65"/>
      <c r="R407" s="65"/>
      <c r="S407" s="65"/>
      <c r="T407" s="65"/>
      <c r="U407" s="65"/>
      <c r="V407" s="65"/>
      <c r="W407" s="65"/>
      <c r="X407" s="65"/>
      <c r="Y407" s="65"/>
      <c r="Z407" s="65"/>
    </row>
    <row r="408" spans="1:26" x14ac:dyDescent="0.2">
      <c r="A408" s="65" t="s">
        <v>33</v>
      </c>
      <c r="B408" s="65" t="s">
        <v>236</v>
      </c>
      <c r="C408" s="65" t="s">
        <v>233</v>
      </c>
      <c r="D408" s="68">
        <v>412</v>
      </c>
      <c r="E408" s="61">
        <v>4</v>
      </c>
      <c r="F408" s="61">
        <v>8</v>
      </c>
      <c r="G408" s="69">
        <v>66.2</v>
      </c>
      <c r="H408" s="69">
        <v>6.7</v>
      </c>
      <c r="I408" s="69">
        <v>0.3</v>
      </c>
      <c r="J408" s="69">
        <v>0</v>
      </c>
      <c r="K408" s="71">
        <v>14.8</v>
      </c>
      <c r="L408" s="71">
        <v>65.2</v>
      </c>
      <c r="M408" s="65"/>
      <c r="N408" s="65"/>
      <c r="O408" s="65"/>
      <c r="P408" s="65"/>
      <c r="Q408" s="65"/>
      <c r="R408" s="65"/>
      <c r="S408" s="65"/>
      <c r="T408" s="65"/>
      <c r="U408" s="65"/>
      <c r="V408" s="65"/>
      <c r="W408" s="65"/>
      <c r="X408" s="65"/>
      <c r="Y408" s="65"/>
      <c r="Z408" s="65"/>
    </row>
    <row r="409" spans="1:26" x14ac:dyDescent="0.2">
      <c r="A409" s="65" t="s">
        <v>33</v>
      </c>
      <c r="B409" s="65" t="s">
        <v>236</v>
      </c>
      <c r="C409" s="65" t="s">
        <v>233</v>
      </c>
      <c r="D409" s="68">
        <v>109</v>
      </c>
      <c r="E409" s="61">
        <v>1</v>
      </c>
      <c r="F409" s="61">
        <v>9</v>
      </c>
      <c r="G409" s="69">
        <v>100</v>
      </c>
      <c r="H409" s="69">
        <v>50</v>
      </c>
      <c r="I409" s="69">
        <v>0.2</v>
      </c>
      <c r="J409" s="69">
        <v>0</v>
      </c>
      <c r="K409" s="71">
        <v>13.2</v>
      </c>
      <c r="L409" s="71">
        <v>56.2</v>
      </c>
      <c r="M409" s="65"/>
      <c r="N409" s="65"/>
      <c r="O409" s="65"/>
      <c r="P409" s="65"/>
      <c r="Q409" s="65"/>
      <c r="R409" s="65"/>
      <c r="S409" s="65"/>
      <c r="T409" s="65"/>
      <c r="U409" s="65"/>
      <c r="V409" s="65"/>
      <c r="W409" s="65"/>
      <c r="X409" s="65"/>
      <c r="Y409" s="65"/>
      <c r="Z409" s="65"/>
    </row>
    <row r="410" spans="1:26" x14ac:dyDescent="0.2">
      <c r="A410" s="65" t="s">
        <v>33</v>
      </c>
      <c r="B410" s="65" t="s">
        <v>236</v>
      </c>
      <c r="C410" s="65" t="s">
        <v>233</v>
      </c>
      <c r="D410" s="68">
        <v>220</v>
      </c>
      <c r="E410" s="72">
        <v>2</v>
      </c>
      <c r="F410" s="72">
        <v>9</v>
      </c>
      <c r="G410" s="69">
        <v>100</v>
      </c>
      <c r="H410" s="69">
        <v>13.3</v>
      </c>
      <c r="I410" s="69">
        <v>0.1</v>
      </c>
      <c r="J410" s="69">
        <v>0</v>
      </c>
      <c r="K410" s="71">
        <v>13.1</v>
      </c>
      <c r="L410" s="71">
        <v>65.400000000000006</v>
      </c>
      <c r="M410" s="65"/>
      <c r="N410" s="65"/>
      <c r="O410" s="65"/>
      <c r="P410" s="65"/>
      <c r="Q410" s="65"/>
      <c r="R410" s="65"/>
      <c r="S410" s="65"/>
      <c r="T410" s="65"/>
      <c r="U410" s="65"/>
      <c r="V410" s="65"/>
      <c r="W410" s="65"/>
      <c r="X410" s="65"/>
      <c r="Y410" s="65"/>
      <c r="Z410" s="65"/>
    </row>
    <row r="411" spans="1:26" x14ac:dyDescent="0.2">
      <c r="A411" s="65" t="s">
        <v>33</v>
      </c>
      <c r="B411" s="65" t="s">
        <v>236</v>
      </c>
      <c r="C411" s="65" t="s">
        <v>233</v>
      </c>
      <c r="D411" s="68">
        <v>314</v>
      </c>
      <c r="E411" s="72">
        <v>3</v>
      </c>
      <c r="F411" s="72">
        <v>9</v>
      </c>
      <c r="G411" s="69">
        <v>100</v>
      </c>
      <c r="H411" s="69">
        <v>13.9</v>
      </c>
      <c r="I411" s="69">
        <v>0.1</v>
      </c>
      <c r="J411" s="69">
        <v>0.1</v>
      </c>
      <c r="K411" s="71">
        <v>13.2</v>
      </c>
      <c r="L411" s="71">
        <v>65.400000000000006</v>
      </c>
      <c r="M411" s="65"/>
      <c r="N411" s="65"/>
      <c r="O411" s="65"/>
      <c r="P411" s="65"/>
      <c r="Q411" s="65"/>
      <c r="R411" s="65"/>
      <c r="S411" s="65"/>
      <c r="T411" s="65"/>
      <c r="U411" s="65"/>
      <c r="V411" s="65"/>
      <c r="W411" s="65"/>
      <c r="X411" s="65"/>
      <c r="Y411" s="65"/>
      <c r="Z411" s="65"/>
    </row>
    <row r="412" spans="1:26" x14ac:dyDescent="0.2">
      <c r="A412" s="65" t="s">
        <v>33</v>
      </c>
      <c r="B412" s="65" t="s">
        <v>236</v>
      </c>
      <c r="C412" s="65" t="s">
        <v>233</v>
      </c>
      <c r="D412" s="68">
        <v>404</v>
      </c>
      <c r="E412" s="61">
        <v>4</v>
      </c>
      <c r="F412" s="61">
        <v>9</v>
      </c>
      <c r="G412" s="69">
        <v>100</v>
      </c>
      <c r="H412" s="69">
        <v>8.9</v>
      </c>
      <c r="I412" s="69">
        <v>0.2</v>
      </c>
      <c r="J412" s="69">
        <v>0</v>
      </c>
      <c r="K412" s="71">
        <v>13.7</v>
      </c>
      <c r="L412" s="71">
        <v>67</v>
      </c>
      <c r="M412" s="65"/>
      <c r="N412" s="65"/>
      <c r="O412" s="65"/>
      <c r="P412" s="65"/>
      <c r="Q412" s="65"/>
      <c r="R412" s="65"/>
      <c r="S412" s="65"/>
      <c r="T412" s="65"/>
      <c r="U412" s="65"/>
      <c r="V412" s="65"/>
      <c r="W412" s="65"/>
      <c r="X412" s="65"/>
      <c r="Y412" s="65"/>
      <c r="Z412" s="65"/>
    </row>
    <row r="413" spans="1:26" x14ac:dyDescent="0.2">
      <c r="A413" s="65" t="s">
        <v>33</v>
      </c>
      <c r="B413" s="65" t="s">
        <v>236</v>
      </c>
      <c r="C413" s="65" t="s">
        <v>233</v>
      </c>
      <c r="D413" s="68">
        <v>110</v>
      </c>
      <c r="E413" s="61">
        <v>1</v>
      </c>
      <c r="F413" s="61">
        <v>10</v>
      </c>
      <c r="G413" s="69">
        <v>100</v>
      </c>
      <c r="H413" s="69">
        <v>33.299999999999997</v>
      </c>
      <c r="I413" s="69">
        <v>0.5</v>
      </c>
      <c r="J413" s="69">
        <v>0</v>
      </c>
      <c r="K413" s="71">
        <v>13</v>
      </c>
      <c r="L413" s="71">
        <v>60.2</v>
      </c>
      <c r="M413" s="65"/>
      <c r="N413" s="65"/>
      <c r="O413" s="65"/>
      <c r="P413" s="65"/>
      <c r="Q413" s="65"/>
      <c r="R413" s="65"/>
      <c r="S413" s="65"/>
      <c r="T413" s="65"/>
      <c r="U413" s="65"/>
      <c r="V413" s="65"/>
      <c r="W413" s="65"/>
      <c r="X413" s="65"/>
      <c r="Y413" s="65"/>
      <c r="Z413" s="65"/>
    </row>
    <row r="414" spans="1:26" x14ac:dyDescent="0.2">
      <c r="A414" s="65" t="s">
        <v>33</v>
      </c>
      <c r="B414" s="65" t="s">
        <v>236</v>
      </c>
      <c r="C414" s="65" t="s">
        <v>233</v>
      </c>
      <c r="D414" s="68">
        <v>213</v>
      </c>
      <c r="E414" s="72">
        <v>2</v>
      </c>
      <c r="F414" s="72">
        <v>10</v>
      </c>
      <c r="G414" s="69">
        <v>100</v>
      </c>
      <c r="H414" s="69">
        <v>3.3</v>
      </c>
      <c r="I414" s="69">
        <v>0</v>
      </c>
      <c r="J414" s="69">
        <v>0</v>
      </c>
      <c r="K414" s="71">
        <v>13.3</v>
      </c>
      <c r="L414" s="71">
        <v>63.5</v>
      </c>
      <c r="M414" s="65"/>
      <c r="N414" s="65"/>
      <c r="O414" s="65"/>
      <c r="P414" s="65"/>
      <c r="Q414" s="65"/>
      <c r="R414" s="65"/>
      <c r="S414" s="65"/>
      <c r="T414" s="65"/>
      <c r="U414" s="65"/>
      <c r="V414" s="65"/>
      <c r="W414" s="65"/>
      <c r="X414" s="65"/>
      <c r="Y414" s="65"/>
      <c r="Z414" s="65"/>
    </row>
    <row r="415" spans="1:26" x14ac:dyDescent="0.2">
      <c r="A415" s="65" t="s">
        <v>33</v>
      </c>
      <c r="B415" s="65" t="s">
        <v>236</v>
      </c>
      <c r="C415" s="65" t="s">
        <v>233</v>
      </c>
      <c r="D415" s="68">
        <v>320</v>
      </c>
      <c r="E415" s="72">
        <v>3</v>
      </c>
      <c r="F415" s="72">
        <v>10</v>
      </c>
      <c r="G415" s="69">
        <v>100</v>
      </c>
      <c r="H415" s="69">
        <v>6.7</v>
      </c>
      <c r="I415" s="69">
        <v>0</v>
      </c>
      <c r="J415" s="69">
        <v>0.1</v>
      </c>
      <c r="K415" s="71">
        <v>13.1</v>
      </c>
      <c r="L415" s="71">
        <v>64.400000000000006</v>
      </c>
      <c r="M415" s="65"/>
      <c r="N415" s="65"/>
      <c r="O415" s="65"/>
      <c r="P415" s="65"/>
      <c r="Q415" s="65"/>
      <c r="R415" s="65"/>
      <c r="S415" s="65"/>
      <c r="T415" s="65"/>
      <c r="U415" s="65"/>
      <c r="V415" s="65"/>
      <c r="W415" s="65"/>
      <c r="X415" s="65"/>
      <c r="Y415" s="65"/>
      <c r="Z415" s="65"/>
    </row>
    <row r="416" spans="1:26" x14ac:dyDescent="0.2">
      <c r="A416" s="65" t="s">
        <v>33</v>
      </c>
      <c r="B416" s="65" t="s">
        <v>236</v>
      </c>
      <c r="C416" s="65" t="s">
        <v>233</v>
      </c>
      <c r="D416" s="68">
        <v>415</v>
      </c>
      <c r="E416" s="61">
        <v>4</v>
      </c>
      <c r="F416" s="61">
        <v>10</v>
      </c>
      <c r="G416" s="69">
        <v>100</v>
      </c>
      <c r="H416" s="69">
        <v>5.6</v>
      </c>
      <c r="I416" s="69">
        <v>0.3</v>
      </c>
      <c r="J416" s="69">
        <v>0.2</v>
      </c>
      <c r="K416" s="71">
        <v>13.5</v>
      </c>
      <c r="L416" s="71">
        <v>63</v>
      </c>
      <c r="M416" s="65"/>
      <c r="N416" s="65"/>
      <c r="O416" s="65"/>
      <c r="P416" s="65"/>
      <c r="Q416" s="65"/>
      <c r="R416" s="65"/>
      <c r="S416" s="65"/>
      <c r="T416" s="65"/>
      <c r="U416" s="65"/>
      <c r="V416" s="65"/>
      <c r="W416" s="65"/>
      <c r="X416" s="65"/>
      <c r="Y416" s="65"/>
      <c r="Z416" s="65"/>
    </row>
    <row r="417" spans="1:26" x14ac:dyDescent="0.2">
      <c r="A417" s="65" t="s">
        <v>33</v>
      </c>
      <c r="B417" s="65" t="s">
        <v>236</v>
      </c>
      <c r="C417" s="65" t="s">
        <v>233</v>
      </c>
      <c r="D417" s="68">
        <v>111</v>
      </c>
      <c r="E417" s="61">
        <v>1</v>
      </c>
      <c r="F417" s="61">
        <v>11</v>
      </c>
      <c r="G417" s="69">
        <v>100</v>
      </c>
      <c r="H417" s="69">
        <v>17.8</v>
      </c>
      <c r="I417" s="69">
        <v>0.1</v>
      </c>
      <c r="J417" s="69">
        <v>0</v>
      </c>
      <c r="K417" s="71">
        <v>13.6</v>
      </c>
      <c r="L417" s="71">
        <v>68.400000000000006</v>
      </c>
      <c r="M417" s="65"/>
      <c r="N417" s="65"/>
      <c r="O417" s="65"/>
      <c r="P417" s="65"/>
      <c r="Q417" s="65"/>
      <c r="R417" s="65"/>
      <c r="S417" s="65"/>
      <c r="T417" s="65"/>
      <c r="U417" s="65"/>
      <c r="V417" s="65"/>
      <c r="W417" s="65"/>
      <c r="X417" s="65"/>
      <c r="Y417" s="65"/>
      <c r="Z417" s="65"/>
    </row>
    <row r="418" spans="1:26" x14ac:dyDescent="0.2">
      <c r="A418" s="65" t="s">
        <v>33</v>
      </c>
      <c r="B418" s="65" t="s">
        <v>236</v>
      </c>
      <c r="C418" s="65" t="s">
        <v>233</v>
      </c>
      <c r="D418" s="68">
        <v>201</v>
      </c>
      <c r="E418" s="72">
        <v>2</v>
      </c>
      <c r="F418" s="72">
        <v>11</v>
      </c>
      <c r="G418" s="69">
        <v>100</v>
      </c>
      <c r="H418" s="69">
        <v>50</v>
      </c>
      <c r="I418" s="69">
        <v>0.1</v>
      </c>
      <c r="J418" s="69">
        <v>0.1</v>
      </c>
      <c r="K418" s="71">
        <v>13.9</v>
      </c>
      <c r="L418" s="71">
        <v>50.2</v>
      </c>
      <c r="M418" s="65"/>
      <c r="N418" s="65"/>
      <c r="O418" s="65"/>
      <c r="P418" s="65"/>
      <c r="Q418" s="65"/>
      <c r="R418" s="65"/>
      <c r="S418" s="65"/>
      <c r="T418" s="65"/>
      <c r="U418" s="65"/>
      <c r="V418" s="65"/>
      <c r="W418" s="65"/>
      <c r="X418" s="65"/>
      <c r="Y418" s="65"/>
      <c r="Z418" s="65"/>
    </row>
    <row r="419" spans="1:26" x14ac:dyDescent="0.2">
      <c r="A419" s="65" t="s">
        <v>33</v>
      </c>
      <c r="B419" s="65" t="s">
        <v>236</v>
      </c>
      <c r="C419" s="65" t="s">
        <v>233</v>
      </c>
      <c r="D419" s="68">
        <v>310</v>
      </c>
      <c r="E419" s="72">
        <v>3</v>
      </c>
      <c r="F419" s="72">
        <v>11</v>
      </c>
      <c r="G419" s="69">
        <v>66.7</v>
      </c>
      <c r="H419" s="69">
        <v>3.3</v>
      </c>
      <c r="I419" s="69">
        <v>0.2</v>
      </c>
      <c r="J419" s="69">
        <v>0</v>
      </c>
      <c r="K419" s="71">
        <v>13.3</v>
      </c>
      <c r="L419" s="71">
        <v>65.599999999999994</v>
      </c>
      <c r="M419" s="65"/>
      <c r="N419" s="65"/>
      <c r="O419" s="65"/>
      <c r="P419" s="65"/>
      <c r="Q419" s="65"/>
      <c r="R419" s="65"/>
      <c r="S419" s="65"/>
      <c r="T419" s="65"/>
      <c r="U419" s="65"/>
      <c r="V419" s="65"/>
      <c r="W419" s="65"/>
      <c r="X419" s="65"/>
      <c r="Y419" s="65"/>
      <c r="Z419" s="65"/>
    </row>
    <row r="420" spans="1:26" x14ac:dyDescent="0.2">
      <c r="A420" s="65" t="s">
        <v>33</v>
      </c>
      <c r="B420" s="65" t="s">
        <v>236</v>
      </c>
      <c r="C420" s="65" t="s">
        <v>233</v>
      </c>
      <c r="D420" s="68">
        <v>411</v>
      </c>
      <c r="E420" s="61">
        <v>4</v>
      </c>
      <c r="F420" s="61">
        <v>11</v>
      </c>
      <c r="G420" s="69">
        <v>57.5</v>
      </c>
      <c r="H420" s="69">
        <v>3.3</v>
      </c>
      <c r="I420" s="69">
        <v>0</v>
      </c>
      <c r="J420" s="69">
        <v>0</v>
      </c>
      <c r="K420" s="71">
        <v>13.7</v>
      </c>
      <c r="L420" s="71">
        <v>66.400000000000006</v>
      </c>
      <c r="M420" s="65"/>
      <c r="N420" s="65"/>
      <c r="O420" s="65"/>
      <c r="P420" s="65"/>
      <c r="Q420" s="65"/>
      <c r="R420" s="65"/>
      <c r="S420" s="65"/>
      <c r="T420" s="65"/>
      <c r="U420" s="65"/>
      <c r="V420" s="65"/>
      <c r="W420" s="65"/>
      <c r="X420" s="65"/>
      <c r="Y420" s="65"/>
      <c r="Z420" s="65"/>
    </row>
    <row r="421" spans="1:26" x14ac:dyDescent="0.2">
      <c r="A421" s="65" t="s">
        <v>33</v>
      </c>
      <c r="B421" s="65" t="s">
        <v>236</v>
      </c>
      <c r="C421" s="65" t="s">
        <v>233</v>
      </c>
      <c r="D421" s="68">
        <v>112</v>
      </c>
      <c r="E421" s="61">
        <v>1</v>
      </c>
      <c r="F421" s="61">
        <v>12</v>
      </c>
      <c r="G421" s="69">
        <v>100</v>
      </c>
      <c r="H421" s="69">
        <v>11.1</v>
      </c>
      <c r="I421" s="69">
        <v>0.2</v>
      </c>
      <c r="J421" s="69">
        <v>0</v>
      </c>
      <c r="K421" s="71">
        <v>13.3</v>
      </c>
      <c r="L421" s="71">
        <v>66.599999999999994</v>
      </c>
      <c r="M421" s="65"/>
      <c r="N421" s="65"/>
      <c r="O421" s="65"/>
      <c r="P421" s="65"/>
      <c r="Q421" s="65"/>
      <c r="R421" s="65"/>
      <c r="S421" s="65"/>
      <c r="T421" s="65"/>
      <c r="U421" s="65"/>
      <c r="V421" s="65"/>
      <c r="W421" s="65"/>
      <c r="X421" s="65"/>
      <c r="Y421" s="65"/>
      <c r="Z421" s="65"/>
    </row>
    <row r="422" spans="1:26" x14ac:dyDescent="0.2">
      <c r="A422" s="65" t="s">
        <v>33</v>
      </c>
      <c r="B422" s="65" t="s">
        <v>236</v>
      </c>
      <c r="C422" s="65" t="s">
        <v>233</v>
      </c>
      <c r="D422" s="68">
        <v>206</v>
      </c>
      <c r="E422" s="72">
        <v>2</v>
      </c>
      <c r="F422" s="72">
        <v>12</v>
      </c>
      <c r="G422" s="69">
        <v>100</v>
      </c>
      <c r="H422" s="69">
        <v>27.8</v>
      </c>
      <c r="I422" s="69">
        <v>0.3</v>
      </c>
      <c r="J422" s="69">
        <v>0.2</v>
      </c>
      <c r="K422" s="71">
        <v>13.2</v>
      </c>
      <c r="L422" s="71">
        <v>56.4</v>
      </c>
      <c r="M422" s="65"/>
      <c r="N422" s="65"/>
      <c r="O422" s="65"/>
      <c r="P422" s="65"/>
      <c r="Q422" s="65"/>
      <c r="R422" s="65"/>
      <c r="S422" s="65"/>
      <c r="T422" s="65"/>
      <c r="U422" s="65"/>
      <c r="V422" s="65"/>
      <c r="W422" s="65"/>
      <c r="X422" s="65"/>
      <c r="Y422" s="65"/>
      <c r="Z422" s="65"/>
    </row>
    <row r="423" spans="1:26" x14ac:dyDescent="0.2">
      <c r="A423" s="65" t="s">
        <v>33</v>
      </c>
      <c r="B423" s="65" t="s">
        <v>236</v>
      </c>
      <c r="C423" s="65" t="s">
        <v>233</v>
      </c>
      <c r="D423" s="68">
        <v>304</v>
      </c>
      <c r="E423" s="72">
        <v>3</v>
      </c>
      <c r="F423" s="72">
        <v>12</v>
      </c>
      <c r="G423" s="69">
        <v>100</v>
      </c>
      <c r="H423" s="69">
        <v>6.7</v>
      </c>
      <c r="I423" s="69">
        <v>0</v>
      </c>
      <c r="J423" s="69">
        <v>0</v>
      </c>
      <c r="K423" s="71">
        <v>13.2</v>
      </c>
      <c r="L423" s="71">
        <v>60.7</v>
      </c>
      <c r="M423" s="65"/>
      <c r="N423" s="65"/>
      <c r="O423" s="65"/>
      <c r="P423" s="65"/>
      <c r="Q423" s="65"/>
      <c r="R423" s="65"/>
      <c r="S423" s="65"/>
      <c r="T423" s="65"/>
      <c r="U423" s="65"/>
      <c r="V423" s="65"/>
      <c r="W423" s="65"/>
      <c r="X423" s="65"/>
      <c r="Y423" s="65"/>
      <c r="Z423" s="65"/>
    </row>
    <row r="424" spans="1:26" x14ac:dyDescent="0.2">
      <c r="A424" s="65" t="s">
        <v>33</v>
      </c>
      <c r="B424" s="65" t="s">
        <v>236</v>
      </c>
      <c r="C424" s="65" t="s">
        <v>233</v>
      </c>
      <c r="D424" s="68">
        <v>414</v>
      </c>
      <c r="E424" s="61">
        <v>4</v>
      </c>
      <c r="F424" s="61">
        <v>12</v>
      </c>
      <c r="G424" s="69">
        <v>100</v>
      </c>
      <c r="H424" s="69">
        <v>8.9</v>
      </c>
      <c r="I424" s="69">
        <v>0.1</v>
      </c>
      <c r="J424" s="69">
        <v>0.3</v>
      </c>
      <c r="K424" s="71">
        <v>14</v>
      </c>
      <c r="L424" s="71">
        <v>68.3</v>
      </c>
      <c r="M424" s="65"/>
      <c r="N424" s="65"/>
      <c r="O424" s="65"/>
      <c r="P424" s="65"/>
      <c r="Q424" s="65"/>
      <c r="R424" s="65"/>
      <c r="S424" s="65"/>
      <c r="T424" s="65"/>
      <c r="U424" s="65"/>
      <c r="V424" s="65"/>
      <c r="W424" s="65"/>
      <c r="X424" s="65"/>
      <c r="Y424" s="65"/>
      <c r="Z424" s="65"/>
    </row>
    <row r="425" spans="1:26" x14ac:dyDescent="0.2">
      <c r="A425" s="65" t="s">
        <v>33</v>
      </c>
      <c r="B425" s="65" t="s">
        <v>236</v>
      </c>
      <c r="C425" s="65" t="s">
        <v>233</v>
      </c>
      <c r="D425" s="68">
        <v>113</v>
      </c>
      <c r="E425" s="61">
        <v>1</v>
      </c>
      <c r="F425" s="61">
        <v>13</v>
      </c>
      <c r="G425" s="69">
        <v>74.400000000000006</v>
      </c>
      <c r="H425" s="69">
        <v>6.7</v>
      </c>
      <c r="I425" s="69">
        <v>0</v>
      </c>
      <c r="J425" s="69">
        <v>0</v>
      </c>
      <c r="K425" s="71">
        <v>13.7</v>
      </c>
      <c r="L425" s="71">
        <v>66.599999999999994</v>
      </c>
      <c r="M425" s="65"/>
      <c r="N425" s="65"/>
      <c r="O425" s="65"/>
      <c r="P425" s="65"/>
      <c r="Q425" s="65"/>
      <c r="R425" s="65"/>
      <c r="S425" s="65"/>
      <c r="T425" s="65"/>
      <c r="U425" s="65"/>
      <c r="V425" s="65"/>
      <c r="W425" s="65"/>
      <c r="X425" s="65"/>
      <c r="Y425" s="65"/>
      <c r="Z425" s="65"/>
    </row>
    <row r="426" spans="1:26" x14ac:dyDescent="0.2">
      <c r="A426" s="65" t="s">
        <v>33</v>
      </c>
      <c r="B426" s="65" t="s">
        <v>236</v>
      </c>
      <c r="C426" s="65" t="s">
        <v>233</v>
      </c>
      <c r="D426" s="68">
        <v>212</v>
      </c>
      <c r="E426" s="72">
        <v>2</v>
      </c>
      <c r="F426" s="72">
        <v>13</v>
      </c>
      <c r="G426" s="69">
        <v>50</v>
      </c>
      <c r="H426" s="69">
        <v>1.1000000000000001</v>
      </c>
      <c r="I426" s="69">
        <v>0.1</v>
      </c>
      <c r="J426" s="69">
        <v>0</v>
      </c>
      <c r="K426" s="71">
        <v>13.5</v>
      </c>
      <c r="L426" s="71">
        <v>61.7</v>
      </c>
      <c r="M426" s="65"/>
      <c r="N426" s="65"/>
      <c r="O426" s="65"/>
      <c r="P426" s="65"/>
      <c r="Q426" s="65"/>
      <c r="R426" s="65"/>
      <c r="S426" s="65"/>
      <c r="T426" s="65"/>
      <c r="U426" s="65"/>
      <c r="V426" s="65"/>
      <c r="W426" s="65"/>
      <c r="X426" s="65"/>
      <c r="Y426" s="65"/>
      <c r="Z426" s="65"/>
    </row>
    <row r="427" spans="1:26" x14ac:dyDescent="0.2">
      <c r="A427" s="65" t="s">
        <v>33</v>
      </c>
      <c r="B427" s="65" t="s">
        <v>236</v>
      </c>
      <c r="C427" s="65" t="s">
        <v>233</v>
      </c>
      <c r="D427" s="68">
        <v>305</v>
      </c>
      <c r="E427" s="72">
        <v>3</v>
      </c>
      <c r="F427" s="72">
        <v>13</v>
      </c>
      <c r="G427" s="69">
        <v>100</v>
      </c>
      <c r="H427" s="69">
        <v>13.3</v>
      </c>
      <c r="I427" s="69">
        <v>0</v>
      </c>
      <c r="J427" s="69">
        <v>0</v>
      </c>
      <c r="K427" s="71">
        <v>13.5</v>
      </c>
      <c r="L427" s="71">
        <v>67.900000000000006</v>
      </c>
      <c r="M427" s="65"/>
      <c r="N427" s="65"/>
      <c r="O427" s="65"/>
      <c r="P427" s="65"/>
      <c r="Q427" s="65"/>
      <c r="R427" s="65"/>
      <c r="S427" s="65"/>
      <c r="T427" s="65"/>
      <c r="U427" s="65"/>
      <c r="V427" s="65"/>
      <c r="W427" s="65"/>
      <c r="X427" s="65"/>
      <c r="Y427" s="65"/>
      <c r="Z427" s="65"/>
    </row>
    <row r="428" spans="1:26" x14ac:dyDescent="0.2">
      <c r="A428" s="65" t="s">
        <v>33</v>
      </c>
      <c r="B428" s="65" t="s">
        <v>236</v>
      </c>
      <c r="C428" s="65" t="s">
        <v>233</v>
      </c>
      <c r="D428" s="68">
        <v>408</v>
      </c>
      <c r="E428" s="61">
        <v>4</v>
      </c>
      <c r="F428" s="61">
        <v>13</v>
      </c>
      <c r="G428" s="69">
        <v>57.9</v>
      </c>
      <c r="H428" s="69">
        <v>2.2000000000000002</v>
      </c>
      <c r="I428" s="69">
        <v>0.2</v>
      </c>
      <c r="J428" s="69">
        <v>0.1</v>
      </c>
      <c r="K428" s="71">
        <v>13.2</v>
      </c>
      <c r="L428" s="71">
        <v>72.2</v>
      </c>
      <c r="M428" s="65"/>
      <c r="N428" s="65"/>
      <c r="O428" s="65"/>
      <c r="P428" s="65"/>
      <c r="Q428" s="65"/>
      <c r="R428" s="65"/>
      <c r="S428" s="65"/>
      <c r="T428" s="65"/>
      <c r="U428" s="65"/>
      <c r="V428" s="65"/>
      <c r="W428" s="65"/>
      <c r="X428" s="65"/>
      <c r="Y428" s="65"/>
      <c r="Z428" s="65"/>
    </row>
    <row r="429" spans="1:26" x14ac:dyDescent="0.2">
      <c r="A429" s="65" t="s">
        <v>33</v>
      </c>
      <c r="B429" s="65" t="s">
        <v>236</v>
      </c>
      <c r="C429" s="65" t="s">
        <v>233</v>
      </c>
      <c r="D429" s="68">
        <v>114</v>
      </c>
      <c r="E429" s="61">
        <v>1</v>
      </c>
      <c r="F429" s="61">
        <v>14</v>
      </c>
      <c r="G429" s="69">
        <v>87.2</v>
      </c>
      <c r="H429" s="69">
        <v>11.1</v>
      </c>
      <c r="I429" s="69">
        <v>0.5</v>
      </c>
      <c r="J429" s="69">
        <v>1.5</v>
      </c>
      <c r="K429" s="71">
        <v>13.3</v>
      </c>
      <c r="L429" s="71">
        <v>68.8</v>
      </c>
      <c r="M429" s="65"/>
      <c r="N429" s="65"/>
      <c r="O429" s="65"/>
      <c r="P429" s="65"/>
      <c r="Q429" s="65"/>
      <c r="R429" s="65"/>
      <c r="S429" s="65"/>
      <c r="T429" s="65"/>
      <c r="U429" s="65"/>
      <c r="V429" s="65"/>
      <c r="W429" s="65"/>
      <c r="X429" s="65"/>
      <c r="Y429" s="65"/>
      <c r="Z429" s="65"/>
    </row>
    <row r="430" spans="1:26" x14ac:dyDescent="0.2">
      <c r="A430" s="65" t="s">
        <v>33</v>
      </c>
      <c r="B430" s="65" t="s">
        <v>236</v>
      </c>
      <c r="C430" s="65" t="s">
        <v>233</v>
      </c>
      <c r="D430" s="68">
        <v>218</v>
      </c>
      <c r="E430" s="72">
        <v>2</v>
      </c>
      <c r="F430" s="72">
        <v>14</v>
      </c>
      <c r="G430" s="69">
        <v>73</v>
      </c>
      <c r="H430" s="69">
        <v>5.6</v>
      </c>
      <c r="I430" s="69">
        <v>0.2</v>
      </c>
      <c r="J430" s="69">
        <v>0.2</v>
      </c>
      <c r="K430" s="71">
        <v>13.2</v>
      </c>
      <c r="L430" s="71">
        <v>63.6</v>
      </c>
      <c r="M430" s="65"/>
      <c r="N430" s="65"/>
      <c r="O430" s="65"/>
      <c r="P430" s="65"/>
      <c r="Q430" s="65"/>
      <c r="R430" s="65"/>
      <c r="S430" s="65"/>
      <c r="T430" s="65"/>
      <c r="U430" s="65"/>
      <c r="V430" s="65"/>
      <c r="W430" s="65"/>
      <c r="X430" s="65"/>
      <c r="Y430" s="65"/>
      <c r="Z430" s="65"/>
    </row>
    <row r="431" spans="1:26" x14ac:dyDescent="0.2">
      <c r="A431" s="65" t="s">
        <v>33</v>
      </c>
      <c r="B431" s="65" t="s">
        <v>236</v>
      </c>
      <c r="C431" s="65" t="s">
        <v>233</v>
      </c>
      <c r="D431" s="68">
        <v>313</v>
      </c>
      <c r="E431" s="72">
        <v>3</v>
      </c>
      <c r="F431" s="72">
        <v>14</v>
      </c>
      <c r="G431" s="69">
        <v>97.5</v>
      </c>
      <c r="H431" s="69">
        <v>13.9</v>
      </c>
      <c r="I431" s="69">
        <v>0</v>
      </c>
      <c r="J431" s="69">
        <v>0.1</v>
      </c>
      <c r="K431" s="71">
        <v>13.3</v>
      </c>
      <c r="L431" s="71">
        <v>63.1</v>
      </c>
      <c r="M431" s="65"/>
      <c r="N431" s="65"/>
      <c r="O431" s="65"/>
      <c r="P431" s="65"/>
      <c r="Q431" s="65"/>
      <c r="R431" s="65"/>
      <c r="S431" s="65"/>
      <c r="T431" s="65"/>
      <c r="U431" s="65"/>
      <c r="V431" s="65"/>
      <c r="W431" s="65"/>
      <c r="X431" s="65"/>
      <c r="Y431" s="65"/>
      <c r="Z431" s="65"/>
    </row>
    <row r="432" spans="1:26" x14ac:dyDescent="0.2">
      <c r="A432" s="65" t="s">
        <v>33</v>
      </c>
      <c r="B432" s="65" t="s">
        <v>236</v>
      </c>
      <c r="C432" s="65" t="s">
        <v>233</v>
      </c>
      <c r="D432" s="68">
        <v>416</v>
      </c>
      <c r="E432" s="61">
        <v>4</v>
      </c>
      <c r="F432" s="61">
        <v>14</v>
      </c>
      <c r="G432" s="69">
        <v>55.6</v>
      </c>
      <c r="H432" s="69">
        <v>11.1</v>
      </c>
      <c r="I432" s="69">
        <v>0</v>
      </c>
      <c r="J432" s="69">
        <v>0</v>
      </c>
      <c r="K432" s="71">
        <v>13.8</v>
      </c>
      <c r="L432" s="71">
        <v>54.2</v>
      </c>
      <c r="M432" s="65"/>
      <c r="N432" s="65"/>
      <c r="O432" s="65"/>
      <c r="P432" s="65"/>
      <c r="Q432" s="65"/>
      <c r="R432" s="65"/>
      <c r="S432" s="65"/>
      <c r="T432" s="65"/>
      <c r="U432" s="65"/>
      <c r="V432" s="65"/>
      <c r="W432" s="65"/>
      <c r="X432" s="65"/>
      <c r="Y432" s="65"/>
      <c r="Z432" s="65"/>
    </row>
    <row r="433" spans="1:26" x14ac:dyDescent="0.2">
      <c r="A433" s="65" t="s">
        <v>33</v>
      </c>
      <c r="B433" s="65" t="s">
        <v>236</v>
      </c>
      <c r="C433" s="65" t="s">
        <v>233</v>
      </c>
      <c r="D433" s="68">
        <v>118</v>
      </c>
      <c r="E433" s="61">
        <v>1</v>
      </c>
      <c r="F433" s="61">
        <v>18</v>
      </c>
      <c r="G433" s="69">
        <v>100</v>
      </c>
      <c r="H433" s="69">
        <v>13.3</v>
      </c>
      <c r="I433" s="69">
        <v>0.2</v>
      </c>
      <c r="J433" s="69">
        <v>0.1</v>
      </c>
      <c r="K433" s="71">
        <v>13.2</v>
      </c>
      <c r="L433" s="71">
        <v>66.900000000000006</v>
      </c>
      <c r="M433" s="65"/>
      <c r="N433" s="65"/>
      <c r="O433" s="65"/>
      <c r="P433" s="65"/>
      <c r="Q433" s="65"/>
      <c r="R433" s="65"/>
      <c r="S433" s="65"/>
      <c r="T433" s="65"/>
      <c r="U433" s="65"/>
      <c r="V433" s="65"/>
      <c r="W433" s="65"/>
      <c r="X433" s="65"/>
      <c r="Y433" s="65"/>
      <c r="Z433" s="65"/>
    </row>
    <row r="434" spans="1:26" x14ac:dyDescent="0.2">
      <c r="A434" s="65" t="s">
        <v>33</v>
      </c>
      <c r="B434" s="65" t="s">
        <v>236</v>
      </c>
      <c r="C434" s="65" t="s">
        <v>233</v>
      </c>
      <c r="D434" s="68">
        <v>204</v>
      </c>
      <c r="E434" s="72">
        <v>2</v>
      </c>
      <c r="F434" s="72">
        <v>18</v>
      </c>
      <c r="G434" s="69">
        <v>100</v>
      </c>
      <c r="H434" s="69">
        <v>13.3</v>
      </c>
      <c r="I434" s="69">
        <v>0.2</v>
      </c>
      <c r="J434" s="69">
        <v>0</v>
      </c>
      <c r="K434" s="71">
        <v>13.4</v>
      </c>
      <c r="L434" s="71">
        <v>56.3</v>
      </c>
      <c r="M434" s="65"/>
      <c r="N434" s="65"/>
      <c r="O434" s="65"/>
      <c r="P434" s="65"/>
      <c r="Q434" s="65"/>
      <c r="R434" s="65"/>
      <c r="S434" s="65"/>
      <c r="T434" s="65"/>
      <c r="U434" s="65"/>
      <c r="V434" s="65"/>
      <c r="W434" s="65"/>
      <c r="X434" s="65"/>
      <c r="Y434" s="65"/>
      <c r="Z434" s="65"/>
    </row>
    <row r="435" spans="1:26" x14ac:dyDescent="0.2">
      <c r="A435" s="65" t="s">
        <v>33</v>
      </c>
      <c r="B435" s="65" t="s">
        <v>236</v>
      </c>
      <c r="C435" s="65" t="s">
        <v>233</v>
      </c>
      <c r="D435" s="68">
        <v>301</v>
      </c>
      <c r="E435" s="72">
        <v>3</v>
      </c>
      <c r="F435" s="72">
        <v>18</v>
      </c>
      <c r="G435" s="69">
        <v>100</v>
      </c>
      <c r="H435" s="69">
        <v>13.9</v>
      </c>
      <c r="I435" s="69">
        <v>0.1</v>
      </c>
      <c r="J435" s="69">
        <v>0</v>
      </c>
      <c r="K435" s="71">
        <v>13.6</v>
      </c>
      <c r="L435" s="71">
        <v>58</v>
      </c>
      <c r="M435" s="65"/>
      <c r="N435" s="65"/>
      <c r="O435" s="65"/>
      <c r="P435" s="65"/>
      <c r="Q435" s="65"/>
      <c r="R435" s="65"/>
      <c r="S435" s="65"/>
      <c r="T435" s="65"/>
      <c r="U435" s="65"/>
      <c r="V435" s="65"/>
      <c r="W435" s="65"/>
      <c r="X435" s="65"/>
      <c r="Y435" s="65"/>
      <c r="Z435" s="65"/>
    </row>
    <row r="436" spans="1:26" x14ac:dyDescent="0.2">
      <c r="A436" s="65" t="s">
        <v>33</v>
      </c>
      <c r="B436" s="65" t="s">
        <v>236</v>
      </c>
      <c r="C436" s="65" t="s">
        <v>233</v>
      </c>
      <c r="D436" s="68">
        <v>406</v>
      </c>
      <c r="E436" s="61">
        <v>4</v>
      </c>
      <c r="F436" s="61">
        <v>18</v>
      </c>
      <c r="G436" s="69">
        <v>76.3</v>
      </c>
      <c r="H436" s="69">
        <v>3.3</v>
      </c>
      <c r="I436" s="69">
        <v>0.1</v>
      </c>
      <c r="J436" s="69">
        <v>0</v>
      </c>
      <c r="K436" s="71">
        <v>13.4</v>
      </c>
      <c r="L436" s="71">
        <v>67</v>
      </c>
      <c r="M436" s="65"/>
      <c r="N436" s="65"/>
      <c r="O436" s="65"/>
      <c r="P436" s="65"/>
      <c r="Q436" s="65"/>
      <c r="R436" s="65"/>
      <c r="S436" s="65"/>
      <c r="T436" s="65"/>
      <c r="U436" s="65"/>
      <c r="V436" s="65"/>
      <c r="W436" s="65"/>
      <c r="X436" s="65"/>
      <c r="Y436" s="65"/>
      <c r="Z436" s="65"/>
    </row>
    <row r="437" spans="1:26" x14ac:dyDescent="0.2">
      <c r="A437" s="65" t="s">
        <v>38</v>
      </c>
      <c r="B437" s="65" t="s">
        <v>237</v>
      </c>
      <c r="C437" s="65" t="s">
        <v>233</v>
      </c>
      <c r="D437" s="68">
        <v>101</v>
      </c>
      <c r="E437" s="61">
        <v>1</v>
      </c>
      <c r="F437" s="61">
        <v>1</v>
      </c>
      <c r="G437" s="69">
        <v>57.6</v>
      </c>
      <c r="H437" s="69">
        <v>0</v>
      </c>
      <c r="I437" s="70" t="s">
        <v>18</v>
      </c>
      <c r="J437" s="69">
        <v>1.5</v>
      </c>
      <c r="K437" s="71">
        <v>13.2</v>
      </c>
      <c r="L437" s="71">
        <v>60.6</v>
      </c>
      <c r="M437" s="65"/>
      <c r="N437" s="65"/>
      <c r="O437" s="65"/>
      <c r="P437" s="65"/>
      <c r="Q437" s="65"/>
      <c r="R437" s="65"/>
      <c r="S437" s="65"/>
      <c r="T437" s="65"/>
      <c r="U437" s="65"/>
      <c r="V437" s="65"/>
      <c r="W437" s="65"/>
      <c r="X437" s="65"/>
      <c r="Y437" s="65"/>
      <c r="Z437" s="65"/>
    </row>
    <row r="438" spans="1:26" x14ac:dyDescent="0.2">
      <c r="A438" s="65" t="s">
        <v>38</v>
      </c>
      <c r="B438" s="65" t="s">
        <v>237</v>
      </c>
      <c r="C438" s="65" t="s">
        <v>233</v>
      </c>
      <c r="D438" s="68">
        <v>219</v>
      </c>
      <c r="E438" s="72">
        <v>2</v>
      </c>
      <c r="F438" s="72">
        <v>1</v>
      </c>
      <c r="G438" s="69">
        <v>50</v>
      </c>
      <c r="H438" s="69">
        <v>0</v>
      </c>
      <c r="I438" s="70" t="s">
        <v>18</v>
      </c>
      <c r="J438" s="69">
        <v>1.6</v>
      </c>
      <c r="K438" s="71">
        <v>13.8</v>
      </c>
      <c r="L438" s="71">
        <v>59.4</v>
      </c>
      <c r="M438" s="65"/>
      <c r="N438" s="65"/>
      <c r="O438" s="65"/>
      <c r="P438" s="65"/>
      <c r="Q438" s="65"/>
      <c r="R438" s="65"/>
      <c r="S438" s="65"/>
      <c r="T438" s="65"/>
      <c r="U438" s="65"/>
      <c r="V438" s="65"/>
      <c r="W438" s="65"/>
      <c r="X438" s="65"/>
      <c r="Y438" s="65"/>
      <c r="Z438" s="65"/>
    </row>
    <row r="439" spans="1:26" x14ac:dyDescent="0.2">
      <c r="A439" s="65" t="s">
        <v>38</v>
      </c>
      <c r="B439" s="65" t="s">
        <v>237</v>
      </c>
      <c r="C439" s="65" t="s">
        <v>233</v>
      </c>
      <c r="D439" s="68">
        <v>308</v>
      </c>
      <c r="E439" s="72">
        <v>3</v>
      </c>
      <c r="F439" s="72">
        <v>1</v>
      </c>
      <c r="G439" s="69">
        <v>47.1</v>
      </c>
      <c r="H439" s="69">
        <v>0</v>
      </c>
      <c r="I439" s="70" t="s">
        <v>18</v>
      </c>
      <c r="J439" s="69">
        <v>0.7</v>
      </c>
      <c r="K439" s="71">
        <v>13.5</v>
      </c>
      <c r="L439" s="71">
        <v>65.599999999999994</v>
      </c>
      <c r="M439" s="65"/>
      <c r="N439" s="65"/>
      <c r="O439" s="65"/>
      <c r="P439" s="65"/>
      <c r="Q439" s="65"/>
      <c r="R439" s="65"/>
      <c r="S439" s="65"/>
      <c r="T439" s="65"/>
      <c r="U439" s="65"/>
      <c r="V439" s="65"/>
      <c r="W439" s="65"/>
      <c r="X439" s="65"/>
      <c r="Y439" s="65"/>
      <c r="Z439" s="65"/>
    </row>
    <row r="440" spans="1:26" x14ac:dyDescent="0.2">
      <c r="A440" s="65" t="s">
        <v>38</v>
      </c>
      <c r="B440" s="65" t="s">
        <v>237</v>
      </c>
      <c r="C440" s="65" t="s">
        <v>233</v>
      </c>
      <c r="D440" s="68">
        <v>407</v>
      </c>
      <c r="E440" s="61">
        <v>4</v>
      </c>
      <c r="F440" s="61">
        <v>1</v>
      </c>
      <c r="G440" s="69">
        <v>51.7</v>
      </c>
      <c r="H440" s="69">
        <v>0</v>
      </c>
      <c r="I440" s="70" t="s">
        <v>18</v>
      </c>
      <c r="J440" s="69">
        <v>0.5</v>
      </c>
      <c r="K440" s="71">
        <v>13.4</v>
      </c>
      <c r="L440" s="71">
        <v>57.9</v>
      </c>
      <c r="M440" s="65"/>
      <c r="N440" s="65"/>
      <c r="O440" s="65"/>
      <c r="P440" s="65"/>
      <c r="Q440" s="65"/>
      <c r="R440" s="65"/>
      <c r="S440" s="65"/>
      <c r="T440" s="65"/>
      <c r="U440" s="65"/>
      <c r="V440" s="65"/>
      <c r="W440" s="65"/>
      <c r="X440" s="65"/>
      <c r="Y440" s="65"/>
      <c r="Z440" s="65"/>
    </row>
    <row r="441" spans="1:26" x14ac:dyDescent="0.2">
      <c r="A441" s="65" t="s">
        <v>38</v>
      </c>
      <c r="B441" s="65" t="s">
        <v>237</v>
      </c>
      <c r="C441" s="65" t="s">
        <v>233</v>
      </c>
      <c r="D441" s="68">
        <v>120</v>
      </c>
      <c r="E441" s="61">
        <v>1</v>
      </c>
      <c r="F441" s="61">
        <v>1</v>
      </c>
      <c r="G441" s="69">
        <v>57</v>
      </c>
      <c r="H441" s="69">
        <v>0</v>
      </c>
      <c r="I441" s="70" t="s">
        <v>18</v>
      </c>
      <c r="J441" s="69">
        <v>2</v>
      </c>
      <c r="K441" s="71">
        <v>13.5</v>
      </c>
      <c r="L441" s="71">
        <v>60.6</v>
      </c>
      <c r="M441" s="65"/>
      <c r="N441" s="65"/>
      <c r="O441" s="65"/>
      <c r="P441" s="65"/>
      <c r="Q441" s="65"/>
      <c r="R441" s="65"/>
      <c r="S441" s="65"/>
      <c r="T441" s="65"/>
      <c r="U441" s="65"/>
      <c r="V441" s="65"/>
      <c r="W441" s="65"/>
      <c r="X441" s="65"/>
      <c r="Y441" s="65"/>
      <c r="Z441" s="65"/>
    </row>
    <row r="442" spans="1:26" x14ac:dyDescent="0.2">
      <c r="A442" s="65" t="s">
        <v>38</v>
      </c>
      <c r="B442" s="65" t="s">
        <v>237</v>
      </c>
      <c r="C442" s="65" t="s">
        <v>233</v>
      </c>
      <c r="D442" s="68">
        <v>210</v>
      </c>
      <c r="E442" s="72">
        <v>2</v>
      </c>
      <c r="F442" s="61">
        <v>1</v>
      </c>
      <c r="G442" s="69">
        <v>55.3</v>
      </c>
      <c r="H442" s="69">
        <v>0</v>
      </c>
      <c r="I442" s="70" t="s">
        <v>18</v>
      </c>
      <c r="J442" s="69">
        <v>1.4</v>
      </c>
      <c r="K442" s="71">
        <v>13.5</v>
      </c>
      <c r="L442" s="71">
        <v>55.2</v>
      </c>
      <c r="M442" s="65"/>
      <c r="N442" s="65"/>
      <c r="O442" s="65"/>
      <c r="P442" s="65"/>
      <c r="Q442" s="65"/>
      <c r="R442" s="65"/>
      <c r="S442" s="65"/>
      <c r="T442" s="65"/>
      <c r="U442" s="65"/>
      <c r="V442" s="65"/>
      <c r="W442" s="65"/>
      <c r="X442" s="65"/>
      <c r="Y442" s="65"/>
      <c r="Z442" s="65"/>
    </row>
    <row r="443" spans="1:26" x14ac:dyDescent="0.2">
      <c r="A443" s="65" t="s">
        <v>38</v>
      </c>
      <c r="B443" s="65" t="s">
        <v>237</v>
      </c>
      <c r="C443" s="65" t="s">
        <v>233</v>
      </c>
      <c r="D443" s="68">
        <v>302</v>
      </c>
      <c r="E443" s="72">
        <v>3</v>
      </c>
      <c r="F443" s="61">
        <v>1</v>
      </c>
      <c r="G443" s="69">
        <v>52.4</v>
      </c>
      <c r="H443" s="69">
        <v>0</v>
      </c>
      <c r="I443" s="70" t="s">
        <v>18</v>
      </c>
      <c r="J443" s="69">
        <v>2.1</v>
      </c>
      <c r="K443" s="71">
        <v>13.3</v>
      </c>
      <c r="L443" s="71">
        <v>58.2</v>
      </c>
      <c r="M443" s="65"/>
      <c r="N443" s="65"/>
      <c r="O443" s="65"/>
      <c r="P443" s="65"/>
      <c r="Q443" s="65"/>
      <c r="R443" s="65"/>
      <c r="S443" s="65"/>
      <c r="T443" s="65"/>
      <c r="U443" s="65"/>
      <c r="V443" s="65"/>
      <c r="W443" s="65"/>
      <c r="X443" s="65"/>
      <c r="Y443" s="65"/>
      <c r="Z443" s="65"/>
    </row>
    <row r="444" spans="1:26" x14ac:dyDescent="0.2">
      <c r="A444" s="65" t="s">
        <v>38</v>
      </c>
      <c r="B444" s="65" t="s">
        <v>237</v>
      </c>
      <c r="C444" s="65" t="s">
        <v>233</v>
      </c>
      <c r="D444" s="68">
        <v>403</v>
      </c>
      <c r="E444" s="61">
        <v>4</v>
      </c>
      <c r="F444" s="61">
        <v>1</v>
      </c>
      <c r="G444" s="69">
        <v>69.900000000000006</v>
      </c>
      <c r="H444" s="69">
        <v>0</v>
      </c>
      <c r="I444" s="70" t="s">
        <v>18</v>
      </c>
      <c r="J444" s="69">
        <v>1.2</v>
      </c>
      <c r="K444" s="71">
        <v>13.5</v>
      </c>
      <c r="L444" s="71">
        <v>49.9</v>
      </c>
      <c r="M444" s="65"/>
      <c r="N444" s="65"/>
      <c r="O444" s="65"/>
      <c r="P444" s="65"/>
      <c r="Q444" s="65"/>
      <c r="R444" s="65"/>
      <c r="S444" s="65"/>
      <c r="T444" s="65"/>
      <c r="U444" s="65"/>
      <c r="V444" s="65"/>
      <c r="W444" s="65"/>
      <c r="X444" s="65"/>
      <c r="Y444" s="65"/>
      <c r="Z444" s="65"/>
    </row>
    <row r="445" spans="1:26" x14ac:dyDescent="0.2">
      <c r="A445" s="65" t="s">
        <v>38</v>
      </c>
      <c r="B445" s="65" t="s">
        <v>237</v>
      </c>
      <c r="C445" s="65" t="s">
        <v>233</v>
      </c>
      <c r="D445" s="68">
        <v>102</v>
      </c>
      <c r="E445" s="61">
        <v>1</v>
      </c>
      <c r="F445" s="61">
        <v>2</v>
      </c>
      <c r="G445" s="69">
        <v>54.9</v>
      </c>
      <c r="H445" s="69">
        <v>0</v>
      </c>
      <c r="I445" s="70" t="s">
        <v>18</v>
      </c>
      <c r="J445" s="69">
        <v>1.9</v>
      </c>
      <c r="K445" s="71">
        <v>13.6</v>
      </c>
      <c r="L445" s="71">
        <v>50</v>
      </c>
      <c r="M445" s="65"/>
      <c r="N445" s="65"/>
      <c r="O445" s="65"/>
      <c r="P445" s="65"/>
      <c r="Q445" s="65"/>
      <c r="R445" s="65"/>
      <c r="S445" s="65"/>
      <c r="T445" s="65"/>
      <c r="U445" s="65"/>
      <c r="V445" s="65"/>
      <c r="W445" s="65"/>
      <c r="X445" s="65"/>
      <c r="Y445" s="65"/>
      <c r="Z445" s="65"/>
    </row>
    <row r="446" spans="1:26" x14ac:dyDescent="0.2">
      <c r="A446" s="65" t="s">
        <v>38</v>
      </c>
      <c r="B446" s="65" t="s">
        <v>237</v>
      </c>
      <c r="C446" s="65" t="s">
        <v>233</v>
      </c>
      <c r="D446" s="68">
        <v>214</v>
      </c>
      <c r="E446" s="72">
        <v>2</v>
      </c>
      <c r="F446" s="72">
        <v>2</v>
      </c>
      <c r="G446" s="69">
        <v>55.2</v>
      </c>
      <c r="H446" s="69">
        <v>0</v>
      </c>
      <c r="I446" s="70" t="s">
        <v>18</v>
      </c>
      <c r="J446" s="69">
        <v>2</v>
      </c>
      <c r="K446" s="71">
        <v>13.7</v>
      </c>
      <c r="L446" s="71">
        <v>53.5</v>
      </c>
      <c r="M446" s="65"/>
      <c r="N446" s="65"/>
      <c r="O446" s="65"/>
      <c r="P446" s="65"/>
      <c r="Q446" s="65"/>
      <c r="R446" s="65"/>
      <c r="S446" s="65"/>
      <c r="T446" s="65"/>
      <c r="U446" s="65"/>
      <c r="V446" s="65"/>
      <c r="W446" s="65"/>
      <c r="X446" s="65"/>
      <c r="Y446" s="65"/>
      <c r="Z446" s="65"/>
    </row>
    <row r="447" spans="1:26" x14ac:dyDescent="0.2">
      <c r="A447" s="65" t="s">
        <v>38</v>
      </c>
      <c r="B447" s="65" t="s">
        <v>237</v>
      </c>
      <c r="C447" s="65" t="s">
        <v>233</v>
      </c>
      <c r="D447" s="68">
        <v>316</v>
      </c>
      <c r="E447" s="72">
        <v>3</v>
      </c>
      <c r="F447" s="72">
        <v>2</v>
      </c>
      <c r="G447" s="69">
        <v>48.9</v>
      </c>
      <c r="H447" s="69">
        <v>0</v>
      </c>
      <c r="I447" s="70" t="s">
        <v>18</v>
      </c>
      <c r="J447" s="69">
        <v>0.9</v>
      </c>
      <c r="K447" s="71">
        <v>12.8</v>
      </c>
      <c r="L447" s="71">
        <v>55.5</v>
      </c>
      <c r="M447" s="65"/>
      <c r="N447" s="65"/>
      <c r="O447" s="65"/>
      <c r="P447" s="65"/>
      <c r="Q447" s="65"/>
      <c r="R447" s="65"/>
      <c r="S447" s="65"/>
      <c r="T447" s="65"/>
      <c r="U447" s="65"/>
      <c r="V447" s="65"/>
      <c r="W447" s="65"/>
      <c r="X447" s="65"/>
      <c r="Y447" s="65"/>
      <c r="Z447" s="65"/>
    </row>
    <row r="448" spans="1:26" x14ac:dyDescent="0.2">
      <c r="A448" s="65" t="s">
        <v>38</v>
      </c>
      <c r="B448" s="65" t="s">
        <v>237</v>
      </c>
      <c r="C448" s="65" t="s">
        <v>233</v>
      </c>
      <c r="D448" s="68">
        <v>401</v>
      </c>
      <c r="E448" s="61">
        <v>4</v>
      </c>
      <c r="F448" s="61">
        <v>2</v>
      </c>
      <c r="G448" s="69">
        <v>54.8</v>
      </c>
      <c r="H448" s="69">
        <v>0</v>
      </c>
      <c r="I448" s="70" t="s">
        <v>18</v>
      </c>
      <c r="J448" s="69">
        <v>1.1000000000000001</v>
      </c>
      <c r="K448" s="71">
        <v>13.6</v>
      </c>
      <c r="L448" s="71">
        <v>52.8</v>
      </c>
      <c r="M448" s="65"/>
      <c r="N448" s="65"/>
      <c r="O448" s="65"/>
      <c r="P448" s="65"/>
      <c r="Q448" s="65"/>
      <c r="R448" s="65"/>
      <c r="S448" s="65"/>
      <c r="T448" s="65"/>
      <c r="U448" s="65"/>
      <c r="V448" s="65"/>
      <c r="W448" s="65"/>
      <c r="X448" s="65"/>
      <c r="Y448" s="65"/>
      <c r="Z448" s="65"/>
    </row>
    <row r="449" spans="1:26" x14ac:dyDescent="0.2">
      <c r="A449" s="65" t="s">
        <v>38</v>
      </c>
      <c r="B449" s="65" t="s">
        <v>237</v>
      </c>
      <c r="C449" s="65" t="s">
        <v>233</v>
      </c>
      <c r="D449" s="68">
        <v>103</v>
      </c>
      <c r="E449" s="61">
        <v>1</v>
      </c>
      <c r="F449" s="61">
        <v>3</v>
      </c>
      <c r="G449" s="69">
        <v>50.7</v>
      </c>
      <c r="H449" s="69">
        <v>0</v>
      </c>
      <c r="I449" s="70" t="s">
        <v>18</v>
      </c>
      <c r="J449" s="69">
        <v>2.2999999999999998</v>
      </c>
      <c r="K449" s="71">
        <v>13.5</v>
      </c>
      <c r="L449" s="71">
        <v>51.1</v>
      </c>
      <c r="M449" s="65"/>
      <c r="N449" s="65"/>
      <c r="O449" s="65"/>
      <c r="P449" s="65"/>
      <c r="Q449" s="65"/>
      <c r="R449" s="65"/>
      <c r="S449" s="65"/>
      <c r="T449" s="65"/>
      <c r="U449" s="65"/>
      <c r="V449" s="65"/>
      <c r="W449" s="65"/>
      <c r="X449" s="65"/>
      <c r="Y449" s="65"/>
      <c r="Z449" s="65"/>
    </row>
    <row r="450" spans="1:26" x14ac:dyDescent="0.2">
      <c r="A450" s="65" t="s">
        <v>38</v>
      </c>
      <c r="B450" s="65" t="s">
        <v>237</v>
      </c>
      <c r="C450" s="65" t="s">
        <v>233</v>
      </c>
      <c r="D450" s="68">
        <v>215</v>
      </c>
      <c r="E450" s="72">
        <v>2</v>
      </c>
      <c r="F450" s="72">
        <v>3</v>
      </c>
      <c r="G450" s="69">
        <v>43.5</v>
      </c>
      <c r="H450" s="69">
        <v>0</v>
      </c>
      <c r="I450" s="70" t="s">
        <v>18</v>
      </c>
      <c r="J450" s="69">
        <v>2.5</v>
      </c>
      <c r="K450" s="71">
        <v>13.9</v>
      </c>
      <c r="L450" s="71">
        <v>52.2</v>
      </c>
      <c r="M450" s="65"/>
      <c r="N450" s="65"/>
      <c r="O450" s="65"/>
      <c r="P450" s="65"/>
      <c r="Q450" s="65"/>
      <c r="R450" s="65"/>
      <c r="S450" s="65"/>
      <c r="T450" s="65"/>
      <c r="U450" s="65"/>
      <c r="V450" s="65"/>
      <c r="W450" s="65"/>
      <c r="X450" s="65"/>
      <c r="Y450" s="65"/>
      <c r="Z450" s="65"/>
    </row>
    <row r="451" spans="1:26" x14ac:dyDescent="0.2">
      <c r="A451" s="65" t="s">
        <v>38</v>
      </c>
      <c r="B451" s="65" t="s">
        <v>237</v>
      </c>
      <c r="C451" s="65" t="s">
        <v>233</v>
      </c>
      <c r="D451" s="68">
        <v>315</v>
      </c>
      <c r="E451" s="72">
        <v>3</v>
      </c>
      <c r="F451" s="72">
        <v>3</v>
      </c>
      <c r="G451" s="69">
        <v>54.5</v>
      </c>
      <c r="H451" s="69">
        <v>0</v>
      </c>
      <c r="I451" s="70" t="s">
        <v>18</v>
      </c>
      <c r="J451" s="69">
        <v>1.8</v>
      </c>
      <c r="K451" s="71">
        <v>13</v>
      </c>
      <c r="L451" s="71">
        <v>55.2</v>
      </c>
      <c r="M451" s="65"/>
      <c r="N451" s="65"/>
      <c r="O451" s="65"/>
      <c r="P451" s="65"/>
      <c r="Q451" s="65"/>
      <c r="R451" s="65"/>
      <c r="S451" s="65"/>
      <c r="T451" s="65"/>
      <c r="U451" s="65"/>
      <c r="V451" s="65"/>
      <c r="W451" s="65"/>
      <c r="X451" s="65"/>
      <c r="Y451" s="65"/>
      <c r="Z451" s="65"/>
    </row>
    <row r="452" spans="1:26" x14ac:dyDescent="0.2">
      <c r="A452" s="65" t="s">
        <v>38</v>
      </c>
      <c r="B452" s="65" t="s">
        <v>237</v>
      </c>
      <c r="C452" s="65" t="s">
        <v>233</v>
      </c>
      <c r="D452" s="68">
        <v>419</v>
      </c>
      <c r="E452" s="61">
        <v>4</v>
      </c>
      <c r="F452" s="61">
        <v>3</v>
      </c>
      <c r="G452" s="69">
        <v>58.8</v>
      </c>
      <c r="H452" s="69">
        <v>0</v>
      </c>
      <c r="I452" s="70" t="s">
        <v>18</v>
      </c>
      <c r="J452" s="69">
        <v>0</v>
      </c>
      <c r="K452" s="71">
        <v>12.9</v>
      </c>
      <c r="L452" s="71">
        <v>60.3</v>
      </c>
      <c r="M452" s="65"/>
      <c r="N452" s="65"/>
      <c r="O452" s="65"/>
      <c r="P452" s="65"/>
      <c r="Q452" s="65"/>
      <c r="R452" s="65"/>
      <c r="S452" s="65"/>
      <c r="T452" s="65"/>
      <c r="U452" s="65"/>
      <c r="V452" s="65"/>
      <c r="W452" s="65"/>
      <c r="X452" s="65"/>
      <c r="Y452" s="65"/>
      <c r="Z452" s="65"/>
    </row>
    <row r="453" spans="1:26" x14ac:dyDescent="0.2">
      <c r="A453" s="65" t="s">
        <v>38</v>
      </c>
      <c r="B453" s="65" t="s">
        <v>237</v>
      </c>
      <c r="C453" s="65" t="s">
        <v>233</v>
      </c>
      <c r="D453" s="68">
        <v>104</v>
      </c>
      <c r="E453" s="61">
        <v>1</v>
      </c>
      <c r="F453" s="61">
        <v>4</v>
      </c>
      <c r="G453" s="70" t="s">
        <v>18</v>
      </c>
      <c r="H453" s="69">
        <v>0</v>
      </c>
      <c r="I453" s="70" t="s">
        <v>18</v>
      </c>
      <c r="J453" s="69">
        <v>0</v>
      </c>
      <c r="K453" s="71">
        <v>13.6</v>
      </c>
      <c r="L453" s="71">
        <v>63.8</v>
      </c>
      <c r="M453" s="65"/>
      <c r="N453" s="65"/>
      <c r="O453" s="65"/>
      <c r="P453" s="65"/>
      <c r="Q453" s="65"/>
      <c r="R453" s="65"/>
      <c r="S453" s="65"/>
      <c r="T453" s="65"/>
      <c r="U453" s="65"/>
      <c r="V453" s="65"/>
      <c r="W453" s="65"/>
      <c r="X453" s="65"/>
      <c r="Y453" s="65"/>
      <c r="Z453" s="65"/>
    </row>
    <row r="454" spans="1:26" x14ac:dyDescent="0.2">
      <c r="A454" s="65" t="s">
        <v>38</v>
      </c>
      <c r="B454" s="65" t="s">
        <v>237</v>
      </c>
      <c r="C454" s="65" t="s">
        <v>233</v>
      </c>
      <c r="D454" s="68">
        <v>217</v>
      </c>
      <c r="E454" s="72">
        <v>2</v>
      </c>
      <c r="F454" s="72">
        <v>4</v>
      </c>
      <c r="G454" s="69">
        <v>40.799999999999997</v>
      </c>
      <c r="H454" s="69">
        <v>0</v>
      </c>
      <c r="I454" s="70" t="s">
        <v>18</v>
      </c>
      <c r="J454" s="69">
        <v>2.5</v>
      </c>
      <c r="K454" s="71">
        <v>13.5</v>
      </c>
      <c r="L454" s="71">
        <v>53.1</v>
      </c>
      <c r="M454" s="65"/>
      <c r="N454" s="65"/>
      <c r="O454" s="65"/>
      <c r="P454" s="65"/>
      <c r="Q454" s="65"/>
      <c r="R454" s="65"/>
      <c r="S454" s="65"/>
      <c r="T454" s="65"/>
      <c r="U454" s="65"/>
      <c r="V454" s="65"/>
      <c r="W454" s="65"/>
      <c r="X454" s="65"/>
      <c r="Y454" s="65"/>
      <c r="Z454" s="65"/>
    </row>
    <row r="455" spans="1:26" x14ac:dyDescent="0.2">
      <c r="A455" s="65" t="s">
        <v>38</v>
      </c>
      <c r="B455" s="65" t="s">
        <v>237</v>
      </c>
      <c r="C455" s="65" t="s">
        <v>233</v>
      </c>
      <c r="D455" s="68">
        <v>303</v>
      </c>
      <c r="E455" s="72">
        <v>3</v>
      </c>
      <c r="F455" s="72">
        <v>4</v>
      </c>
      <c r="G455" s="69">
        <v>54.8</v>
      </c>
      <c r="H455" s="69">
        <v>0</v>
      </c>
      <c r="I455" s="70" t="s">
        <v>18</v>
      </c>
      <c r="J455" s="69">
        <v>1.1000000000000001</v>
      </c>
      <c r="K455" s="71">
        <v>13.4</v>
      </c>
      <c r="L455" s="71">
        <v>48.1</v>
      </c>
      <c r="M455" s="65"/>
      <c r="N455" s="65"/>
      <c r="O455" s="65"/>
      <c r="P455" s="65"/>
      <c r="Q455" s="65"/>
      <c r="R455" s="65"/>
      <c r="S455" s="65"/>
      <c r="T455" s="65"/>
      <c r="U455" s="65"/>
      <c r="V455" s="65"/>
      <c r="W455" s="65"/>
      <c r="X455" s="65"/>
      <c r="Y455" s="65"/>
      <c r="Z455" s="65"/>
    </row>
    <row r="456" spans="1:26" x14ac:dyDescent="0.2">
      <c r="A456" s="65" t="s">
        <v>38</v>
      </c>
      <c r="B456" s="65" t="s">
        <v>237</v>
      </c>
      <c r="C456" s="65" t="s">
        <v>233</v>
      </c>
      <c r="D456" s="68">
        <v>420</v>
      </c>
      <c r="E456" s="61">
        <v>4</v>
      </c>
      <c r="F456" s="61">
        <v>4</v>
      </c>
      <c r="G456" s="69">
        <v>49.4</v>
      </c>
      <c r="H456" s="69">
        <v>0</v>
      </c>
      <c r="I456" s="70" t="s">
        <v>18</v>
      </c>
      <c r="J456" s="69">
        <v>0.5</v>
      </c>
      <c r="K456" s="71">
        <v>13.2</v>
      </c>
      <c r="L456" s="71">
        <v>59.3</v>
      </c>
      <c r="M456" s="65"/>
      <c r="N456" s="65"/>
      <c r="O456" s="65"/>
      <c r="P456" s="65"/>
      <c r="Q456" s="65"/>
      <c r="R456" s="65"/>
      <c r="S456" s="65"/>
      <c r="T456" s="65"/>
      <c r="U456" s="65"/>
      <c r="V456" s="65"/>
      <c r="W456" s="65"/>
      <c r="X456" s="65"/>
      <c r="Y456" s="65"/>
      <c r="Z456" s="65"/>
    </row>
    <row r="457" spans="1:26" x14ac:dyDescent="0.2">
      <c r="A457" s="65" t="s">
        <v>38</v>
      </c>
      <c r="B457" s="65" t="s">
        <v>237</v>
      </c>
      <c r="C457" s="65" t="s">
        <v>233</v>
      </c>
      <c r="D457" s="68">
        <v>105</v>
      </c>
      <c r="E457" s="61">
        <v>1</v>
      </c>
      <c r="F457" s="61">
        <v>5</v>
      </c>
      <c r="G457" s="70" t="s">
        <v>18</v>
      </c>
      <c r="H457" s="69">
        <v>0</v>
      </c>
      <c r="I457" s="70" t="s">
        <v>18</v>
      </c>
      <c r="J457" s="69">
        <v>0</v>
      </c>
      <c r="K457" s="71">
        <v>13.6</v>
      </c>
      <c r="L457" s="71">
        <v>55.9</v>
      </c>
      <c r="M457" s="65"/>
      <c r="N457" s="65"/>
      <c r="O457" s="65"/>
      <c r="P457" s="65"/>
      <c r="Q457" s="65"/>
      <c r="R457" s="65"/>
      <c r="S457" s="65"/>
      <c r="T457" s="65"/>
      <c r="U457" s="65"/>
      <c r="V457" s="65"/>
      <c r="W457" s="65"/>
      <c r="X457" s="65"/>
      <c r="Y457" s="65"/>
      <c r="Z457" s="65"/>
    </row>
    <row r="458" spans="1:26" x14ac:dyDescent="0.2">
      <c r="A458" s="65" t="s">
        <v>38</v>
      </c>
      <c r="B458" s="65" t="s">
        <v>237</v>
      </c>
      <c r="C458" s="65" t="s">
        <v>233</v>
      </c>
      <c r="D458" s="68">
        <v>216</v>
      </c>
      <c r="E458" s="72">
        <v>2</v>
      </c>
      <c r="F458" s="72">
        <v>5</v>
      </c>
      <c r="G458" s="69">
        <v>51.9</v>
      </c>
      <c r="H458" s="69">
        <v>0</v>
      </c>
      <c r="I458" s="70" t="s">
        <v>18</v>
      </c>
      <c r="J458" s="69">
        <v>1.1000000000000001</v>
      </c>
      <c r="K458" s="71">
        <v>13.7</v>
      </c>
      <c r="L458" s="71">
        <v>55.3</v>
      </c>
      <c r="M458" s="65"/>
      <c r="N458" s="65"/>
      <c r="O458" s="65"/>
      <c r="P458" s="65"/>
      <c r="Q458" s="65"/>
      <c r="R458" s="65"/>
      <c r="S458" s="65"/>
      <c r="T458" s="65"/>
      <c r="U458" s="65"/>
      <c r="V458" s="65"/>
      <c r="W458" s="65"/>
      <c r="X458" s="65"/>
      <c r="Y458" s="65"/>
      <c r="Z458" s="65"/>
    </row>
    <row r="459" spans="1:26" x14ac:dyDescent="0.2">
      <c r="A459" s="65" t="s">
        <v>38</v>
      </c>
      <c r="B459" s="65" t="s">
        <v>237</v>
      </c>
      <c r="C459" s="65" t="s">
        <v>233</v>
      </c>
      <c r="D459" s="68">
        <v>306</v>
      </c>
      <c r="E459" s="72">
        <v>3</v>
      </c>
      <c r="F459" s="72">
        <v>5</v>
      </c>
      <c r="G459" s="69">
        <v>51.2</v>
      </c>
      <c r="H459" s="69">
        <v>0</v>
      </c>
      <c r="I459" s="70" t="s">
        <v>18</v>
      </c>
      <c r="J459" s="69">
        <v>1.6</v>
      </c>
      <c r="K459" s="71">
        <v>13.2</v>
      </c>
      <c r="L459" s="71">
        <v>52</v>
      </c>
      <c r="M459" s="65"/>
      <c r="N459" s="65"/>
      <c r="O459" s="65"/>
      <c r="P459" s="65"/>
      <c r="Q459" s="65"/>
      <c r="R459" s="65"/>
      <c r="S459" s="65"/>
      <c r="T459" s="65"/>
      <c r="U459" s="65"/>
      <c r="V459" s="65"/>
      <c r="W459" s="65"/>
      <c r="X459" s="65"/>
      <c r="Y459" s="65"/>
      <c r="Z459" s="65"/>
    </row>
    <row r="460" spans="1:26" x14ac:dyDescent="0.2">
      <c r="A460" s="65" t="s">
        <v>38</v>
      </c>
      <c r="B460" s="65" t="s">
        <v>237</v>
      </c>
      <c r="C460" s="65" t="s">
        <v>233</v>
      </c>
      <c r="D460" s="68">
        <v>405</v>
      </c>
      <c r="E460" s="61">
        <v>4</v>
      </c>
      <c r="F460" s="61">
        <v>5</v>
      </c>
      <c r="G460" s="69">
        <v>53.1</v>
      </c>
      <c r="H460" s="69">
        <v>0</v>
      </c>
      <c r="I460" s="70" t="s">
        <v>18</v>
      </c>
      <c r="J460" s="69">
        <v>1</v>
      </c>
      <c r="K460" s="71">
        <v>13.5</v>
      </c>
      <c r="L460" s="71">
        <v>54.3</v>
      </c>
      <c r="M460" s="65"/>
      <c r="N460" s="65"/>
      <c r="O460" s="65"/>
      <c r="P460" s="65"/>
      <c r="Q460" s="65"/>
      <c r="R460" s="65"/>
      <c r="S460" s="65"/>
      <c r="T460" s="65"/>
      <c r="U460" s="65"/>
      <c r="V460" s="65"/>
      <c r="W460" s="65"/>
      <c r="X460" s="65"/>
      <c r="Y460" s="65"/>
      <c r="Z460" s="65"/>
    </row>
    <row r="461" spans="1:26" x14ac:dyDescent="0.2">
      <c r="A461" s="65" t="s">
        <v>38</v>
      </c>
      <c r="B461" s="65" t="s">
        <v>237</v>
      </c>
      <c r="C461" s="65" t="s">
        <v>233</v>
      </c>
      <c r="D461" s="68">
        <v>106</v>
      </c>
      <c r="E461" s="61">
        <v>1</v>
      </c>
      <c r="F461" s="61">
        <v>6</v>
      </c>
      <c r="G461" s="69">
        <v>42</v>
      </c>
      <c r="H461" s="69">
        <v>0</v>
      </c>
      <c r="I461" s="70" t="s">
        <v>18</v>
      </c>
      <c r="J461" s="69">
        <v>0.5</v>
      </c>
      <c r="K461" s="71">
        <v>13.5</v>
      </c>
      <c r="L461" s="71">
        <v>55.5</v>
      </c>
      <c r="M461" s="65"/>
      <c r="N461" s="65"/>
      <c r="O461" s="65"/>
      <c r="P461" s="65"/>
      <c r="Q461" s="65"/>
      <c r="R461" s="65"/>
      <c r="S461" s="65"/>
      <c r="T461" s="65"/>
      <c r="U461" s="65"/>
      <c r="V461" s="65"/>
      <c r="W461" s="65"/>
      <c r="X461" s="65"/>
      <c r="Y461" s="65"/>
      <c r="Z461" s="65"/>
    </row>
    <row r="462" spans="1:26" x14ac:dyDescent="0.2">
      <c r="A462" s="65" t="s">
        <v>38</v>
      </c>
      <c r="B462" s="65" t="s">
        <v>237</v>
      </c>
      <c r="C462" s="65" t="s">
        <v>233</v>
      </c>
      <c r="D462" s="68">
        <v>203</v>
      </c>
      <c r="E462" s="72">
        <v>2</v>
      </c>
      <c r="F462" s="72">
        <v>6</v>
      </c>
      <c r="G462" s="69">
        <v>55.7</v>
      </c>
      <c r="H462" s="69">
        <v>0</v>
      </c>
      <c r="I462" s="70" t="s">
        <v>18</v>
      </c>
      <c r="J462" s="69">
        <v>3.6</v>
      </c>
      <c r="K462" s="71">
        <v>13.4</v>
      </c>
      <c r="L462" s="71">
        <v>37.700000000000003</v>
      </c>
      <c r="M462" s="65"/>
      <c r="N462" s="65"/>
      <c r="O462" s="65"/>
      <c r="P462" s="65"/>
      <c r="Q462" s="65"/>
      <c r="R462" s="65"/>
      <c r="S462" s="65"/>
      <c r="T462" s="65"/>
      <c r="U462" s="65"/>
      <c r="V462" s="65"/>
      <c r="W462" s="65"/>
      <c r="X462" s="65"/>
      <c r="Y462" s="65"/>
      <c r="Z462" s="65"/>
    </row>
    <row r="463" spans="1:26" x14ac:dyDescent="0.2">
      <c r="A463" s="65" t="s">
        <v>38</v>
      </c>
      <c r="B463" s="65" t="s">
        <v>237</v>
      </c>
      <c r="C463" s="65" t="s">
        <v>233</v>
      </c>
      <c r="D463" s="68">
        <v>312</v>
      </c>
      <c r="E463" s="72">
        <v>3</v>
      </c>
      <c r="F463" s="72">
        <v>6</v>
      </c>
      <c r="G463" s="69">
        <v>57.1</v>
      </c>
      <c r="H463" s="69">
        <v>0</v>
      </c>
      <c r="I463" s="70" t="s">
        <v>18</v>
      </c>
      <c r="J463" s="69">
        <v>2.4</v>
      </c>
      <c r="K463" s="71">
        <v>13.2</v>
      </c>
      <c r="L463" s="71">
        <v>58</v>
      </c>
      <c r="M463" s="65"/>
      <c r="N463" s="65"/>
      <c r="O463" s="65"/>
      <c r="P463" s="65"/>
      <c r="Q463" s="65"/>
      <c r="R463" s="65"/>
      <c r="S463" s="65"/>
      <c r="T463" s="65"/>
      <c r="U463" s="65"/>
      <c r="V463" s="65"/>
      <c r="W463" s="65"/>
      <c r="X463" s="65"/>
      <c r="Y463" s="65"/>
      <c r="Z463" s="65"/>
    </row>
    <row r="464" spans="1:26" x14ac:dyDescent="0.2">
      <c r="A464" s="65" t="s">
        <v>38</v>
      </c>
      <c r="B464" s="65" t="s">
        <v>237</v>
      </c>
      <c r="C464" s="65" t="s">
        <v>233</v>
      </c>
      <c r="D464" s="68">
        <v>418</v>
      </c>
      <c r="E464" s="61">
        <v>4</v>
      </c>
      <c r="F464" s="61">
        <v>6</v>
      </c>
      <c r="G464" s="69">
        <v>53.7</v>
      </c>
      <c r="H464" s="69">
        <v>0</v>
      </c>
      <c r="I464" s="70" t="s">
        <v>18</v>
      </c>
      <c r="J464" s="69">
        <v>1</v>
      </c>
      <c r="K464" s="71">
        <v>13</v>
      </c>
      <c r="L464" s="71">
        <v>50.3</v>
      </c>
      <c r="M464" s="65"/>
      <c r="N464" s="65"/>
      <c r="O464" s="65"/>
      <c r="P464" s="65"/>
      <c r="Q464" s="65"/>
      <c r="R464" s="65"/>
      <c r="S464" s="65"/>
      <c r="T464" s="65"/>
      <c r="U464" s="65"/>
      <c r="V464" s="65"/>
      <c r="W464" s="65"/>
      <c r="X464" s="65"/>
      <c r="Y464" s="65"/>
      <c r="Z464" s="65"/>
    </row>
    <row r="465" spans="1:26" x14ac:dyDescent="0.2">
      <c r="A465" s="65" t="s">
        <v>38</v>
      </c>
      <c r="B465" s="65" t="s">
        <v>237</v>
      </c>
      <c r="C465" s="65" t="s">
        <v>233</v>
      </c>
      <c r="D465" s="68">
        <v>107</v>
      </c>
      <c r="E465" s="61">
        <v>1</v>
      </c>
      <c r="F465" s="61">
        <v>7</v>
      </c>
      <c r="G465" s="69">
        <v>51.7</v>
      </c>
      <c r="H465" s="69">
        <v>0</v>
      </c>
      <c r="I465" s="70" t="s">
        <v>18</v>
      </c>
      <c r="J465" s="69">
        <v>1.3</v>
      </c>
      <c r="K465" s="71">
        <v>13.3</v>
      </c>
      <c r="L465" s="71">
        <v>62.8</v>
      </c>
      <c r="M465" s="65"/>
      <c r="N465" s="65"/>
      <c r="O465" s="65"/>
      <c r="P465" s="65"/>
      <c r="Q465" s="65"/>
      <c r="R465" s="65"/>
      <c r="S465" s="65"/>
      <c r="T465" s="65"/>
      <c r="U465" s="65"/>
      <c r="V465" s="65"/>
      <c r="W465" s="65"/>
      <c r="X465" s="65"/>
      <c r="Y465" s="65"/>
      <c r="Z465" s="65"/>
    </row>
    <row r="466" spans="1:26" x14ac:dyDescent="0.2">
      <c r="A466" s="65" t="s">
        <v>38</v>
      </c>
      <c r="B466" s="65" t="s">
        <v>237</v>
      </c>
      <c r="C466" s="65" t="s">
        <v>233</v>
      </c>
      <c r="D466" s="68">
        <v>207</v>
      </c>
      <c r="E466" s="72">
        <v>2</v>
      </c>
      <c r="F466" s="72">
        <v>7</v>
      </c>
      <c r="G466" s="69">
        <v>49.4</v>
      </c>
      <c r="H466" s="69">
        <v>0</v>
      </c>
      <c r="I466" s="70" t="s">
        <v>18</v>
      </c>
      <c r="J466" s="69">
        <v>0.6</v>
      </c>
      <c r="K466" s="71">
        <v>13.9</v>
      </c>
      <c r="L466" s="71">
        <v>52.6</v>
      </c>
      <c r="M466" s="65"/>
      <c r="N466" s="65"/>
      <c r="O466" s="65"/>
      <c r="P466" s="65"/>
      <c r="Q466" s="65"/>
      <c r="R466" s="65"/>
      <c r="S466" s="65"/>
      <c r="T466" s="65"/>
      <c r="U466" s="65"/>
      <c r="V466" s="65"/>
      <c r="W466" s="65"/>
      <c r="X466" s="65"/>
      <c r="Y466" s="65"/>
      <c r="Z466" s="65"/>
    </row>
    <row r="467" spans="1:26" x14ac:dyDescent="0.2">
      <c r="A467" s="65" t="s">
        <v>38</v>
      </c>
      <c r="B467" s="65" t="s">
        <v>237</v>
      </c>
      <c r="C467" s="65" t="s">
        <v>233</v>
      </c>
      <c r="D467" s="68">
        <v>309</v>
      </c>
      <c r="E467" s="72">
        <v>3</v>
      </c>
      <c r="F467" s="72">
        <v>7</v>
      </c>
      <c r="G467" s="69">
        <v>44.3</v>
      </c>
      <c r="H467" s="69">
        <v>0</v>
      </c>
      <c r="I467" s="70" t="s">
        <v>18</v>
      </c>
      <c r="J467" s="69">
        <v>0.9</v>
      </c>
      <c r="K467" s="71">
        <v>13.4</v>
      </c>
      <c r="L467" s="71">
        <v>62.9</v>
      </c>
      <c r="M467" s="65"/>
      <c r="N467" s="65"/>
      <c r="O467" s="65"/>
      <c r="P467" s="65"/>
      <c r="Q467" s="65"/>
      <c r="R467" s="65"/>
      <c r="S467" s="65"/>
      <c r="T467" s="65"/>
      <c r="U467" s="65"/>
      <c r="V467" s="65"/>
      <c r="W467" s="65"/>
      <c r="X467" s="65"/>
      <c r="Y467" s="65"/>
      <c r="Z467" s="65"/>
    </row>
    <row r="468" spans="1:26" x14ac:dyDescent="0.2">
      <c r="A468" s="65" t="s">
        <v>38</v>
      </c>
      <c r="B468" s="65" t="s">
        <v>237</v>
      </c>
      <c r="C468" s="65" t="s">
        <v>233</v>
      </c>
      <c r="D468" s="68">
        <v>410</v>
      </c>
      <c r="E468" s="61">
        <v>4</v>
      </c>
      <c r="F468" s="61">
        <v>7</v>
      </c>
      <c r="G468" s="69">
        <v>67.400000000000006</v>
      </c>
      <c r="H468" s="69">
        <v>0</v>
      </c>
      <c r="I468" s="70" t="s">
        <v>18</v>
      </c>
      <c r="J468" s="69">
        <v>2.2000000000000002</v>
      </c>
      <c r="K468" s="71">
        <v>13.1</v>
      </c>
      <c r="L468" s="71">
        <v>61.7</v>
      </c>
      <c r="M468" s="65"/>
      <c r="N468" s="65"/>
      <c r="O468" s="65"/>
      <c r="P468" s="65"/>
      <c r="Q468" s="65"/>
      <c r="R468" s="65"/>
      <c r="S468" s="65"/>
      <c r="T468" s="65"/>
      <c r="U468" s="65"/>
      <c r="V468" s="65"/>
      <c r="W468" s="65"/>
      <c r="X468" s="65"/>
      <c r="Y468" s="65"/>
      <c r="Z468" s="65"/>
    </row>
    <row r="469" spans="1:26" x14ac:dyDescent="0.2">
      <c r="A469" s="65" t="s">
        <v>38</v>
      </c>
      <c r="B469" s="65" t="s">
        <v>237</v>
      </c>
      <c r="C469" s="65" t="s">
        <v>233</v>
      </c>
      <c r="D469" s="68">
        <v>108</v>
      </c>
      <c r="E469" s="61">
        <v>1</v>
      </c>
      <c r="F469" s="61">
        <v>8</v>
      </c>
      <c r="G469" s="69">
        <v>49.4</v>
      </c>
      <c r="H469" s="69">
        <v>0</v>
      </c>
      <c r="I469" s="70" t="s">
        <v>18</v>
      </c>
      <c r="J469" s="69">
        <v>2.2999999999999998</v>
      </c>
      <c r="K469" s="71">
        <v>13.4</v>
      </c>
      <c r="L469" s="71">
        <v>58.7</v>
      </c>
      <c r="M469" s="65"/>
      <c r="N469" s="65"/>
      <c r="O469" s="65"/>
      <c r="P469" s="65"/>
      <c r="Q469" s="65"/>
      <c r="R469" s="65"/>
      <c r="S469" s="65"/>
      <c r="T469" s="65"/>
      <c r="U469" s="65"/>
      <c r="V469" s="65"/>
      <c r="W469" s="65"/>
      <c r="X469" s="65"/>
      <c r="Y469" s="65"/>
      <c r="Z469" s="65"/>
    </row>
    <row r="470" spans="1:26" x14ac:dyDescent="0.2">
      <c r="A470" s="65" t="s">
        <v>38</v>
      </c>
      <c r="B470" s="65" t="s">
        <v>237</v>
      </c>
      <c r="C470" s="65" t="s">
        <v>233</v>
      </c>
      <c r="D470" s="68">
        <v>208</v>
      </c>
      <c r="E470" s="72">
        <v>2</v>
      </c>
      <c r="F470" s="72">
        <v>8</v>
      </c>
      <c r="G470" s="69">
        <v>50.7</v>
      </c>
      <c r="H470" s="69">
        <v>0</v>
      </c>
      <c r="I470" s="70" t="s">
        <v>18</v>
      </c>
      <c r="J470" s="69">
        <v>1.5</v>
      </c>
      <c r="K470" s="71">
        <v>13.4</v>
      </c>
      <c r="L470" s="71">
        <v>47.9</v>
      </c>
      <c r="M470" s="65"/>
      <c r="N470" s="65"/>
      <c r="O470" s="65"/>
      <c r="P470" s="65"/>
      <c r="Q470" s="65"/>
      <c r="R470" s="65"/>
      <c r="S470" s="65"/>
      <c r="T470" s="65"/>
      <c r="U470" s="65"/>
      <c r="V470" s="65"/>
      <c r="W470" s="65"/>
      <c r="X470" s="65"/>
      <c r="Y470" s="65"/>
      <c r="Z470" s="65"/>
    </row>
    <row r="471" spans="1:26" x14ac:dyDescent="0.2">
      <c r="A471" s="65" t="s">
        <v>38</v>
      </c>
      <c r="B471" s="65" t="s">
        <v>237</v>
      </c>
      <c r="C471" s="65" t="s">
        <v>233</v>
      </c>
      <c r="D471" s="68">
        <v>318</v>
      </c>
      <c r="E471" s="72">
        <v>3</v>
      </c>
      <c r="F471" s="72">
        <v>8</v>
      </c>
      <c r="G471" s="69">
        <v>50</v>
      </c>
      <c r="H471" s="69">
        <v>0</v>
      </c>
      <c r="I471" s="70" t="s">
        <v>18</v>
      </c>
      <c r="J471" s="69">
        <v>1.1000000000000001</v>
      </c>
      <c r="K471" s="71">
        <v>13</v>
      </c>
      <c r="L471" s="71">
        <v>62.9</v>
      </c>
      <c r="M471" s="65"/>
      <c r="N471" s="65"/>
      <c r="O471" s="65"/>
      <c r="P471" s="65"/>
      <c r="Q471" s="65"/>
      <c r="R471" s="65"/>
      <c r="S471" s="65"/>
      <c r="T471" s="65"/>
      <c r="U471" s="65"/>
      <c r="V471" s="65"/>
      <c r="W471" s="65"/>
      <c r="X471" s="65"/>
      <c r="Y471" s="65"/>
      <c r="Z471" s="65"/>
    </row>
    <row r="472" spans="1:26" x14ac:dyDescent="0.2">
      <c r="A472" s="65" t="s">
        <v>38</v>
      </c>
      <c r="B472" s="65" t="s">
        <v>237</v>
      </c>
      <c r="C472" s="65" t="s">
        <v>233</v>
      </c>
      <c r="D472" s="68">
        <v>412</v>
      </c>
      <c r="E472" s="61">
        <v>4</v>
      </c>
      <c r="F472" s="61">
        <v>8</v>
      </c>
      <c r="G472" s="69">
        <v>42.2</v>
      </c>
      <c r="H472" s="69">
        <v>0</v>
      </c>
      <c r="I472" s="70" t="s">
        <v>18</v>
      </c>
      <c r="J472" s="69">
        <v>1.6</v>
      </c>
      <c r="K472" s="71">
        <v>13.5</v>
      </c>
      <c r="L472" s="71">
        <v>56.1</v>
      </c>
      <c r="M472" s="65"/>
      <c r="N472" s="65"/>
      <c r="O472" s="65"/>
      <c r="P472" s="65"/>
      <c r="Q472" s="65"/>
      <c r="R472" s="65"/>
      <c r="S472" s="65"/>
      <c r="T472" s="65"/>
      <c r="U472" s="65"/>
      <c r="V472" s="65"/>
      <c r="W472" s="65"/>
      <c r="X472" s="65"/>
      <c r="Y472" s="65"/>
      <c r="Z472" s="65"/>
    </row>
    <row r="473" spans="1:26" x14ac:dyDescent="0.2">
      <c r="A473" s="65" t="s">
        <v>38</v>
      </c>
      <c r="B473" s="65" t="s">
        <v>237</v>
      </c>
      <c r="C473" s="65" t="s">
        <v>233</v>
      </c>
      <c r="D473" s="68">
        <v>109</v>
      </c>
      <c r="E473" s="61">
        <v>1</v>
      </c>
      <c r="F473" s="61">
        <v>9</v>
      </c>
      <c r="G473" s="69">
        <v>60.3</v>
      </c>
      <c r="H473" s="69">
        <v>0</v>
      </c>
      <c r="I473" s="70" t="s">
        <v>18</v>
      </c>
      <c r="J473" s="69">
        <v>0.8</v>
      </c>
      <c r="K473" s="71">
        <v>13.6</v>
      </c>
      <c r="L473" s="71">
        <v>53.7</v>
      </c>
      <c r="M473" s="65"/>
      <c r="N473" s="65"/>
      <c r="O473" s="65"/>
      <c r="P473" s="65"/>
      <c r="Q473" s="65"/>
      <c r="R473" s="65"/>
      <c r="S473" s="65"/>
      <c r="T473" s="65"/>
      <c r="U473" s="65"/>
      <c r="V473" s="65"/>
      <c r="W473" s="65"/>
      <c r="X473" s="65"/>
      <c r="Y473" s="65"/>
      <c r="Z473" s="65"/>
    </row>
    <row r="474" spans="1:26" x14ac:dyDescent="0.2">
      <c r="A474" s="65" t="s">
        <v>38</v>
      </c>
      <c r="B474" s="65" t="s">
        <v>237</v>
      </c>
      <c r="C474" s="65" t="s">
        <v>233</v>
      </c>
      <c r="D474" s="68">
        <v>220</v>
      </c>
      <c r="E474" s="72">
        <v>2</v>
      </c>
      <c r="F474" s="72">
        <v>9</v>
      </c>
      <c r="G474" s="69">
        <v>48.1</v>
      </c>
      <c r="H474" s="69">
        <v>0</v>
      </c>
      <c r="I474" s="70" t="s">
        <v>18</v>
      </c>
      <c r="J474" s="69">
        <v>2.1</v>
      </c>
      <c r="K474" s="71">
        <v>13.6</v>
      </c>
      <c r="L474" s="71">
        <v>55.2</v>
      </c>
      <c r="M474" s="65"/>
      <c r="N474" s="65"/>
      <c r="O474" s="65"/>
      <c r="P474" s="65"/>
      <c r="Q474" s="65"/>
      <c r="R474" s="65"/>
      <c r="S474" s="65"/>
      <c r="T474" s="65"/>
      <c r="U474" s="65"/>
      <c r="V474" s="65"/>
      <c r="W474" s="65"/>
      <c r="X474" s="65"/>
      <c r="Y474" s="65"/>
      <c r="Z474" s="65"/>
    </row>
    <row r="475" spans="1:26" x14ac:dyDescent="0.2">
      <c r="A475" s="65" t="s">
        <v>38</v>
      </c>
      <c r="B475" s="65" t="s">
        <v>237</v>
      </c>
      <c r="C475" s="65" t="s">
        <v>233</v>
      </c>
      <c r="D475" s="68">
        <v>314</v>
      </c>
      <c r="E475" s="72">
        <v>3</v>
      </c>
      <c r="F475" s="72">
        <v>9</v>
      </c>
      <c r="G475" s="69">
        <v>50.6</v>
      </c>
      <c r="H475" s="69">
        <v>0</v>
      </c>
      <c r="I475" s="70" t="s">
        <v>18</v>
      </c>
      <c r="J475" s="69">
        <v>2.4</v>
      </c>
      <c r="K475" s="71">
        <v>12.9</v>
      </c>
      <c r="L475" s="71">
        <v>62.5</v>
      </c>
      <c r="M475" s="65"/>
      <c r="N475" s="65"/>
      <c r="O475" s="65"/>
      <c r="P475" s="65"/>
      <c r="Q475" s="65"/>
      <c r="R475" s="65"/>
      <c r="S475" s="65"/>
      <c r="T475" s="65"/>
      <c r="U475" s="65"/>
      <c r="V475" s="65"/>
      <c r="W475" s="65"/>
      <c r="X475" s="65"/>
      <c r="Y475" s="65"/>
      <c r="Z475" s="65"/>
    </row>
    <row r="476" spans="1:26" x14ac:dyDescent="0.2">
      <c r="A476" s="65" t="s">
        <v>38</v>
      </c>
      <c r="B476" s="65" t="s">
        <v>237</v>
      </c>
      <c r="C476" s="65" t="s">
        <v>233</v>
      </c>
      <c r="D476" s="68">
        <v>404</v>
      </c>
      <c r="E476" s="61">
        <v>4</v>
      </c>
      <c r="F476" s="61">
        <v>9</v>
      </c>
      <c r="G476" s="69">
        <v>50.6</v>
      </c>
      <c r="H476" s="69">
        <v>0</v>
      </c>
      <c r="I476" s="70" t="s">
        <v>18</v>
      </c>
      <c r="J476" s="69">
        <v>3</v>
      </c>
      <c r="K476" s="71">
        <v>13.5</v>
      </c>
      <c r="L476" s="71">
        <v>59.2</v>
      </c>
      <c r="M476" s="65"/>
      <c r="N476" s="65"/>
      <c r="O476" s="65"/>
      <c r="P476" s="65"/>
      <c r="Q476" s="65"/>
      <c r="R476" s="65"/>
      <c r="S476" s="65"/>
      <c r="T476" s="65"/>
      <c r="U476" s="65"/>
      <c r="V476" s="65"/>
      <c r="W476" s="65"/>
      <c r="X476" s="65"/>
      <c r="Y476" s="65"/>
      <c r="Z476" s="65"/>
    </row>
    <row r="477" spans="1:26" x14ac:dyDescent="0.2">
      <c r="A477" s="65" t="s">
        <v>38</v>
      </c>
      <c r="B477" s="65" t="s">
        <v>237</v>
      </c>
      <c r="C477" s="65" t="s">
        <v>233</v>
      </c>
      <c r="D477" s="68">
        <v>110</v>
      </c>
      <c r="E477" s="61">
        <v>1</v>
      </c>
      <c r="F477" s="61">
        <v>10</v>
      </c>
      <c r="G477" s="69">
        <v>51.6</v>
      </c>
      <c r="H477" s="69">
        <v>0</v>
      </c>
      <c r="I477" s="70" t="s">
        <v>18</v>
      </c>
      <c r="J477" s="69">
        <v>2.5</v>
      </c>
      <c r="K477" s="71">
        <v>13.4</v>
      </c>
      <c r="L477" s="71">
        <v>63.4</v>
      </c>
      <c r="M477" s="65"/>
      <c r="N477" s="65"/>
      <c r="O477" s="65"/>
      <c r="P477" s="65"/>
      <c r="Q477" s="65"/>
      <c r="R477" s="65"/>
      <c r="S477" s="65"/>
      <c r="T477" s="65"/>
      <c r="U477" s="65"/>
      <c r="V477" s="65"/>
      <c r="W477" s="65"/>
      <c r="X477" s="65"/>
      <c r="Y477" s="65"/>
      <c r="Z477" s="65"/>
    </row>
    <row r="478" spans="1:26" x14ac:dyDescent="0.2">
      <c r="A478" s="65" t="s">
        <v>38</v>
      </c>
      <c r="B478" s="65" t="s">
        <v>237</v>
      </c>
      <c r="C478" s="65" t="s">
        <v>233</v>
      </c>
      <c r="D478" s="68">
        <v>213</v>
      </c>
      <c r="E478" s="72">
        <v>2</v>
      </c>
      <c r="F478" s="72">
        <v>10</v>
      </c>
      <c r="G478" s="69">
        <v>50.6</v>
      </c>
      <c r="H478" s="69">
        <v>0</v>
      </c>
      <c r="I478" s="70" t="s">
        <v>18</v>
      </c>
      <c r="J478" s="69">
        <v>2</v>
      </c>
      <c r="K478" s="71">
        <v>13.9</v>
      </c>
      <c r="L478" s="71">
        <v>54</v>
      </c>
      <c r="M478" s="65"/>
      <c r="N478" s="65"/>
      <c r="O478" s="65"/>
      <c r="P478" s="65"/>
      <c r="Q478" s="65"/>
      <c r="R478" s="65"/>
      <c r="S478" s="65"/>
      <c r="T478" s="65"/>
      <c r="U478" s="65"/>
      <c r="V478" s="65"/>
      <c r="W478" s="65"/>
      <c r="X478" s="65"/>
      <c r="Y478" s="65"/>
      <c r="Z478" s="65"/>
    </row>
    <row r="479" spans="1:26" x14ac:dyDescent="0.2">
      <c r="A479" s="65" t="s">
        <v>38</v>
      </c>
      <c r="B479" s="65" t="s">
        <v>237</v>
      </c>
      <c r="C479" s="65" t="s">
        <v>233</v>
      </c>
      <c r="D479" s="68">
        <v>320</v>
      </c>
      <c r="E479" s="72">
        <v>3</v>
      </c>
      <c r="F479" s="72">
        <v>10</v>
      </c>
      <c r="G479" s="69">
        <v>50.6</v>
      </c>
      <c r="H479" s="69">
        <v>0</v>
      </c>
      <c r="I479" s="70" t="s">
        <v>18</v>
      </c>
      <c r="J479" s="69">
        <v>0.9</v>
      </c>
      <c r="K479" s="71">
        <v>13</v>
      </c>
      <c r="L479" s="71">
        <v>57.7</v>
      </c>
      <c r="M479" s="65"/>
      <c r="N479" s="65"/>
      <c r="O479" s="65"/>
      <c r="P479" s="65"/>
      <c r="Q479" s="65"/>
      <c r="R479" s="65"/>
      <c r="S479" s="65"/>
      <c r="T479" s="65"/>
      <c r="U479" s="65"/>
      <c r="V479" s="65"/>
      <c r="W479" s="65"/>
      <c r="X479" s="65"/>
      <c r="Y479" s="65"/>
      <c r="Z479" s="65"/>
    </row>
    <row r="480" spans="1:26" x14ac:dyDescent="0.2">
      <c r="A480" s="65" t="s">
        <v>38</v>
      </c>
      <c r="B480" s="65" t="s">
        <v>237</v>
      </c>
      <c r="C480" s="65" t="s">
        <v>233</v>
      </c>
      <c r="D480" s="68">
        <v>415</v>
      </c>
      <c r="E480" s="61">
        <v>4</v>
      </c>
      <c r="F480" s="61">
        <v>10</v>
      </c>
      <c r="G480" s="69">
        <v>44.7</v>
      </c>
      <c r="H480" s="69">
        <v>0</v>
      </c>
      <c r="I480" s="70" t="s">
        <v>18</v>
      </c>
      <c r="J480" s="69">
        <v>0.9</v>
      </c>
      <c r="K480" s="71">
        <v>13.2</v>
      </c>
      <c r="L480" s="71">
        <v>56</v>
      </c>
      <c r="M480" s="65"/>
      <c r="N480" s="65"/>
      <c r="O480" s="65"/>
      <c r="P480" s="65"/>
      <c r="Q480" s="65"/>
      <c r="R480" s="65"/>
      <c r="S480" s="65"/>
      <c r="T480" s="65"/>
      <c r="U480" s="65"/>
      <c r="V480" s="65"/>
      <c r="W480" s="65"/>
      <c r="X480" s="65"/>
      <c r="Y480" s="65"/>
      <c r="Z480" s="65"/>
    </row>
    <row r="481" spans="1:26" x14ac:dyDescent="0.2">
      <c r="A481" s="65" t="s">
        <v>38</v>
      </c>
      <c r="B481" s="65" t="s">
        <v>237</v>
      </c>
      <c r="C481" s="65" t="s">
        <v>233</v>
      </c>
      <c r="D481" s="68">
        <v>111</v>
      </c>
      <c r="E481" s="61">
        <v>1</v>
      </c>
      <c r="F481" s="61">
        <v>11</v>
      </c>
      <c r="G481" s="69">
        <v>55.2</v>
      </c>
      <c r="H481" s="69">
        <v>0</v>
      </c>
      <c r="I481" s="70" t="s">
        <v>18</v>
      </c>
      <c r="J481" s="69">
        <v>3.7</v>
      </c>
      <c r="K481" s="71">
        <v>13.2</v>
      </c>
      <c r="L481" s="71">
        <v>63.6</v>
      </c>
      <c r="M481" s="65"/>
      <c r="N481" s="65"/>
      <c r="O481" s="65"/>
      <c r="P481" s="65"/>
      <c r="Q481" s="65"/>
      <c r="R481" s="65"/>
      <c r="S481" s="65"/>
      <c r="T481" s="65"/>
      <c r="U481" s="65"/>
      <c r="V481" s="65"/>
      <c r="W481" s="65"/>
      <c r="X481" s="65"/>
      <c r="Y481" s="65"/>
      <c r="Z481" s="65"/>
    </row>
    <row r="482" spans="1:26" x14ac:dyDescent="0.2">
      <c r="A482" s="65" t="s">
        <v>38</v>
      </c>
      <c r="B482" s="65" t="s">
        <v>237</v>
      </c>
      <c r="C482" s="65" t="s">
        <v>233</v>
      </c>
      <c r="D482" s="68">
        <v>201</v>
      </c>
      <c r="E482" s="72">
        <v>2</v>
      </c>
      <c r="F482" s="72">
        <v>11</v>
      </c>
      <c r="G482" s="69">
        <v>55.4</v>
      </c>
      <c r="H482" s="69">
        <v>0</v>
      </c>
      <c r="I482" s="70" t="s">
        <v>18</v>
      </c>
      <c r="J482" s="69">
        <v>2.2999999999999998</v>
      </c>
      <c r="K482" s="71">
        <v>13.7</v>
      </c>
      <c r="L482" s="71">
        <v>48.8</v>
      </c>
      <c r="M482" s="65"/>
      <c r="N482" s="65"/>
      <c r="O482" s="65"/>
      <c r="P482" s="65"/>
      <c r="Q482" s="65"/>
      <c r="R482" s="65"/>
      <c r="S482" s="65"/>
      <c r="T482" s="65"/>
      <c r="U482" s="65"/>
      <c r="V482" s="65"/>
      <c r="W482" s="65"/>
      <c r="X482" s="65"/>
      <c r="Y482" s="65"/>
      <c r="Z482" s="65"/>
    </row>
    <row r="483" spans="1:26" x14ac:dyDescent="0.2">
      <c r="A483" s="65" t="s">
        <v>38</v>
      </c>
      <c r="B483" s="65" t="s">
        <v>237</v>
      </c>
      <c r="C483" s="65" t="s">
        <v>233</v>
      </c>
      <c r="D483" s="68">
        <v>310</v>
      </c>
      <c r="E483" s="72">
        <v>3</v>
      </c>
      <c r="F483" s="72">
        <v>11</v>
      </c>
      <c r="G483" s="69">
        <v>52.2</v>
      </c>
      <c r="H483" s="69">
        <v>0</v>
      </c>
      <c r="I483" s="70" t="s">
        <v>18</v>
      </c>
      <c r="J483" s="69">
        <v>0.8</v>
      </c>
      <c r="K483" s="71">
        <v>13.2</v>
      </c>
      <c r="L483" s="71">
        <v>59.6</v>
      </c>
      <c r="M483" s="65"/>
      <c r="N483" s="65"/>
      <c r="O483" s="65"/>
      <c r="P483" s="65"/>
      <c r="Q483" s="65"/>
      <c r="R483" s="65"/>
      <c r="S483" s="65"/>
      <c r="T483" s="65"/>
      <c r="U483" s="65"/>
      <c r="V483" s="65"/>
      <c r="W483" s="65"/>
      <c r="X483" s="65"/>
      <c r="Y483" s="65"/>
      <c r="Z483" s="65"/>
    </row>
    <row r="484" spans="1:26" x14ac:dyDescent="0.2">
      <c r="A484" s="65" t="s">
        <v>38</v>
      </c>
      <c r="B484" s="65" t="s">
        <v>237</v>
      </c>
      <c r="C484" s="65" t="s">
        <v>233</v>
      </c>
      <c r="D484" s="68">
        <v>411</v>
      </c>
      <c r="E484" s="61">
        <v>4</v>
      </c>
      <c r="F484" s="61">
        <v>11</v>
      </c>
      <c r="G484" s="69">
        <v>46.4</v>
      </c>
      <c r="H484" s="69">
        <v>0</v>
      </c>
      <c r="I484" s="70" t="s">
        <v>18</v>
      </c>
      <c r="J484" s="69">
        <v>1.8</v>
      </c>
      <c r="K484" s="71">
        <v>13.3</v>
      </c>
      <c r="L484" s="71">
        <v>60.7</v>
      </c>
      <c r="M484" s="65"/>
      <c r="N484" s="65"/>
      <c r="O484" s="65"/>
      <c r="P484" s="65"/>
      <c r="Q484" s="65"/>
      <c r="R484" s="65"/>
      <c r="S484" s="65"/>
      <c r="T484" s="65"/>
      <c r="U484" s="65"/>
      <c r="V484" s="65"/>
      <c r="W484" s="65"/>
      <c r="X484" s="65"/>
      <c r="Y484" s="65"/>
      <c r="Z484" s="65"/>
    </row>
    <row r="485" spans="1:26" x14ac:dyDescent="0.2">
      <c r="A485" s="65" t="s">
        <v>38</v>
      </c>
      <c r="B485" s="65" t="s">
        <v>237</v>
      </c>
      <c r="C485" s="65" t="s">
        <v>233</v>
      </c>
      <c r="D485" s="68">
        <v>112</v>
      </c>
      <c r="E485" s="61">
        <v>1</v>
      </c>
      <c r="F485" s="61">
        <v>12</v>
      </c>
      <c r="G485" s="69">
        <v>50.7</v>
      </c>
      <c r="H485" s="69">
        <v>0</v>
      </c>
      <c r="I485" s="70" t="s">
        <v>18</v>
      </c>
      <c r="J485" s="69">
        <v>1.7</v>
      </c>
      <c r="K485" s="71">
        <v>13.5</v>
      </c>
      <c r="L485" s="71">
        <v>56.4</v>
      </c>
      <c r="M485" s="65"/>
      <c r="N485" s="65"/>
      <c r="O485" s="65"/>
      <c r="P485" s="65"/>
      <c r="Q485" s="65"/>
      <c r="R485" s="65"/>
      <c r="S485" s="65"/>
      <c r="T485" s="65"/>
      <c r="U485" s="65"/>
      <c r="V485" s="65"/>
      <c r="W485" s="65"/>
      <c r="X485" s="65"/>
      <c r="Y485" s="65"/>
      <c r="Z485" s="65"/>
    </row>
    <row r="486" spans="1:26" x14ac:dyDescent="0.2">
      <c r="A486" s="65" t="s">
        <v>38</v>
      </c>
      <c r="B486" s="65" t="s">
        <v>237</v>
      </c>
      <c r="C486" s="65" t="s">
        <v>233</v>
      </c>
      <c r="D486" s="68">
        <v>206</v>
      </c>
      <c r="E486" s="72">
        <v>2</v>
      </c>
      <c r="F486" s="72">
        <v>12</v>
      </c>
      <c r="G486" s="69">
        <v>59</v>
      </c>
      <c r="H486" s="69">
        <v>0</v>
      </c>
      <c r="I486" s="70" t="s">
        <v>18</v>
      </c>
      <c r="J486" s="69">
        <v>2.7</v>
      </c>
      <c r="K486" s="71">
        <v>13.5</v>
      </c>
      <c r="L486" s="71">
        <v>40</v>
      </c>
      <c r="M486" s="65"/>
      <c r="N486" s="65"/>
      <c r="O486" s="65"/>
      <c r="P486" s="65"/>
      <c r="Q486" s="65"/>
      <c r="R486" s="65"/>
      <c r="S486" s="65"/>
      <c r="T486" s="65"/>
      <c r="U486" s="65"/>
      <c r="V486" s="65"/>
      <c r="W486" s="65"/>
      <c r="X486" s="65"/>
      <c r="Y486" s="65"/>
      <c r="Z486" s="65"/>
    </row>
    <row r="487" spans="1:26" x14ac:dyDescent="0.2">
      <c r="A487" s="65" t="s">
        <v>38</v>
      </c>
      <c r="B487" s="65" t="s">
        <v>237</v>
      </c>
      <c r="C487" s="65" t="s">
        <v>233</v>
      </c>
      <c r="D487" s="68">
        <v>304</v>
      </c>
      <c r="E487" s="72">
        <v>3</v>
      </c>
      <c r="F487" s="72">
        <v>12</v>
      </c>
      <c r="G487" s="69">
        <v>52.9</v>
      </c>
      <c r="H487" s="69">
        <v>0</v>
      </c>
      <c r="I487" s="70" t="s">
        <v>18</v>
      </c>
      <c r="J487" s="69">
        <v>2.4</v>
      </c>
      <c r="K487" s="71">
        <v>13.2</v>
      </c>
      <c r="L487" s="71">
        <v>62.4</v>
      </c>
      <c r="M487" s="65"/>
      <c r="N487" s="65"/>
      <c r="O487" s="65"/>
      <c r="P487" s="65"/>
      <c r="Q487" s="65"/>
      <c r="R487" s="65"/>
      <c r="S487" s="65"/>
      <c r="T487" s="65"/>
      <c r="U487" s="65"/>
      <c r="V487" s="65"/>
      <c r="W487" s="65"/>
      <c r="X487" s="65"/>
      <c r="Y487" s="65"/>
      <c r="Z487" s="65"/>
    </row>
    <row r="488" spans="1:26" x14ac:dyDescent="0.2">
      <c r="A488" s="65" t="s">
        <v>38</v>
      </c>
      <c r="B488" s="65" t="s">
        <v>237</v>
      </c>
      <c r="C488" s="65" t="s">
        <v>233</v>
      </c>
      <c r="D488" s="68">
        <v>414</v>
      </c>
      <c r="E488" s="61">
        <v>4</v>
      </c>
      <c r="F488" s="61">
        <v>12</v>
      </c>
      <c r="G488" s="69">
        <v>54</v>
      </c>
      <c r="H488" s="69">
        <v>0</v>
      </c>
      <c r="I488" s="70" t="s">
        <v>18</v>
      </c>
      <c r="J488" s="69">
        <v>1.3</v>
      </c>
      <c r="K488" s="71">
        <v>13</v>
      </c>
      <c r="L488" s="71">
        <v>61.6</v>
      </c>
      <c r="M488" s="65"/>
      <c r="N488" s="65"/>
      <c r="O488" s="65"/>
      <c r="P488" s="65"/>
      <c r="Q488" s="65"/>
      <c r="R488" s="65"/>
      <c r="S488" s="65"/>
      <c r="T488" s="65"/>
      <c r="U488" s="65"/>
      <c r="V488" s="65"/>
      <c r="W488" s="65"/>
      <c r="X488" s="65"/>
      <c r="Y488" s="65"/>
      <c r="Z488" s="65"/>
    </row>
    <row r="489" spans="1:26" x14ac:dyDescent="0.2">
      <c r="A489" s="65" t="s">
        <v>38</v>
      </c>
      <c r="B489" s="65" t="s">
        <v>237</v>
      </c>
      <c r="C489" s="65" t="s">
        <v>233</v>
      </c>
      <c r="D489" s="68">
        <v>113</v>
      </c>
      <c r="E489" s="61">
        <v>1</v>
      </c>
      <c r="F489" s="61">
        <v>13</v>
      </c>
      <c r="G489" s="69">
        <v>48.8</v>
      </c>
      <c r="H489" s="69">
        <v>0</v>
      </c>
      <c r="I489" s="70" t="s">
        <v>18</v>
      </c>
      <c r="J489" s="69">
        <v>2.4</v>
      </c>
      <c r="K489" s="71">
        <v>13.3</v>
      </c>
      <c r="L489" s="71">
        <v>62.2</v>
      </c>
      <c r="M489" s="65"/>
      <c r="N489" s="65"/>
      <c r="O489" s="65"/>
      <c r="P489" s="65"/>
      <c r="Q489" s="65"/>
      <c r="R489" s="65"/>
      <c r="S489" s="65"/>
      <c r="T489" s="65"/>
      <c r="U489" s="65"/>
      <c r="V489" s="65"/>
      <c r="W489" s="65"/>
      <c r="X489" s="65"/>
      <c r="Y489" s="65"/>
      <c r="Z489" s="65"/>
    </row>
    <row r="490" spans="1:26" x14ac:dyDescent="0.2">
      <c r="A490" s="65" t="s">
        <v>38</v>
      </c>
      <c r="B490" s="65" t="s">
        <v>237</v>
      </c>
      <c r="C490" s="65" t="s">
        <v>233</v>
      </c>
      <c r="D490" s="68">
        <v>212</v>
      </c>
      <c r="E490" s="72">
        <v>2</v>
      </c>
      <c r="F490" s="72">
        <v>13</v>
      </c>
      <c r="G490" s="69">
        <v>50</v>
      </c>
      <c r="H490" s="69">
        <v>0</v>
      </c>
      <c r="I490" s="70" t="s">
        <v>18</v>
      </c>
      <c r="J490" s="69">
        <v>2.6</v>
      </c>
      <c r="K490" s="71">
        <v>13.5</v>
      </c>
      <c r="L490" s="71">
        <v>46.7</v>
      </c>
      <c r="M490" s="65"/>
      <c r="N490" s="65"/>
      <c r="O490" s="65"/>
      <c r="P490" s="65"/>
      <c r="Q490" s="65"/>
      <c r="R490" s="65"/>
      <c r="S490" s="65"/>
      <c r="T490" s="65"/>
      <c r="U490" s="65"/>
      <c r="V490" s="65"/>
      <c r="W490" s="65"/>
      <c r="X490" s="65"/>
      <c r="Y490" s="65"/>
      <c r="Z490" s="65"/>
    </row>
    <row r="491" spans="1:26" x14ac:dyDescent="0.2">
      <c r="A491" s="65" t="s">
        <v>38</v>
      </c>
      <c r="B491" s="65" t="s">
        <v>237</v>
      </c>
      <c r="C491" s="65" t="s">
        <v>233</v>
      </c>
      <c r="D491" s="68">
        <v>305</v>
      </c>
      <c r="E491" s="72">
        <v>3</v>
      </c>
      <c r="F491" s="72">
        <v>13</v>
      </c>
      <c r="G491" s="69">
        <v>48.8</v>
      </c>
      <c r="H491" s="69">
        <v>0</v>
      </c>
      <c r="I491" s="70" t="s">
        <v>18</v>
      </c>
      <c r="J491" s="69">
        <v>1.2</v>
      </c>
      <c r="K491" s="71">
        <v>13.2</v>
      </c>
      <c r="L491" s="71">
        <v>57.4</v>
      </c>
      <c r="M491" s="65"/>
      <c r="N491" s="65"/>
      <c r="O491" s="65"/>
      <c r="P491" s="65"/>
      <c r="Q491" s="65"/>
      <c r="R491" s="65"/>
      <c r="S491" s="65"/>
      <c r="T491" s="65"/>
      <c r="U491" s="65"/>
      <c r="V491" s="65"/>
      <c r="W491" s="65"/>
      <c r="X491" s="65"/>
      <c r="Y491" s="65"/>
      <c r="Z491" s="65"/>
    </row>
    <row r="492" spans="1:26" x14ac:dyDescent="0.2">
      <c r="A492" s="65" t="s">
        <v>38</v>
      </c>
      <c r="B492" s="65" t="s">
        <v>237</v>
      </c>
      <c r="C492" s="65" t="s">
        <v>233</v>
      </c>
      <c r="D492" s="68">
        <v>408</v>
      </c>
      <c r="E492" s="61">
        <v>4</v>
      </c>
      <c r="F492" s="61">
        <v>13</v>
      </c>
      <c r="G492" s="69">
        <v>52.4</v>
      </c>
      <c r="H492" s="69">
        <v>0</v>
      </c>
      <c r="I492" s="70" t="s">
        <v>18</v>
      </c>
      <c r="J492" s="69">
        <v>1.1000000000000001</v>
      </c>
      <c r="K492" s="71">
        <v>13.6</v>
      </c>
      <c r="L492" s="71">
        <v>53.9</v>
      </c>
      <c r="M492" s="65"/>
      <c r="N492" s="65"/>
      <c r="O492" s="65"/>
      <c r="P492" s="65"/>
      <c r="Q492" s="65"/>
      <c r="R492" s="65"/>
      <c r="S492" s="65"/>
      <c r="T492" s="65"/>
      <c r="U492" s="65"/>
      <c r="V492" s="65"/>
      <c r="W492" s="65"/>
      <c r="X492" s="65"/>
      <c r="Y492" s="65"/>
      <c r="Z492" s="65"/>
    </row>
    <row r="493" spans="1:26" x14ac:dyDescent="0.2">
      <c r="A493" s="65" t="s">
        <v>38</v>
      </c>
      <c r="B493" s="65" t="s">
        <v>237</v>
      </c>
      <c r="C493" s="65" t="s">
        <v>233</v>
      </c>
      <c r="D493" s="68">
        <v>114</v>
      </c>
      <c r="E493" s="61">
        <v>1</v>
      </c>
      <c r="F493" s="61">
        <v>14</v>
      </c>
      <c r="G493" s="69">
        <v>53.7</v>
      </c>
      <c r="H493" s="69">
        <v>0</v>
      </c>
      <c r="I493" s="70" t="s">
        <v>18</v>
      </c>
      <c r="J493" s="69">
        <v>2.6</v>
      </c>
      <c r="K493" s="71">
        <v>13.7</v>
      </c>
      <c r="L493" s="71">
        <v>59.4</v>
      </c>
      <c r="M493" s="65"/>
      <c r="N493" s="65"/>
      <c r="O493" s="65"/>
      <c r="P493" s="65"/>
      <c r="Q493" s="65"/>
      <c r="R493" s="65"/>
      <c r="S493" s="65"/>
      <c r="T493" s="65"/>
      <c r="U493" s="65"/>
      <c r="V493" s="65"/>
      <c r="W493" s="65"/>
      <c r="X493" s="65"/>
      <c r="Y493" s="65"/>
      <c r="Z493" s="65"/>
    </row>
    <row r="494" spans="1:26" x14ac:dyDescent="0.2">
      <c r="A494" s="65" t="s">
        <v>38</v>
      </c>
      <c r="B494" s="65" t="s">
        <v>237</v>
      </c>
      <c r="C494" s="65" t="s">
        <v>233</v>
      </c>
      <c r="D494" s="68">
        <v>218</v>
      </c>
      <c r="E494" s="72">
        <v>2</v>
      </c>
      <c r="F494" s="72">
        <v>14</v>
      </c>
      <c r="G494" s="69">
        <v>47.9</v>
      </c>
      <c r="H494" s="69">
        <v>0</v>
      </c>
      <c r="I494" s="70" t="s">
        <v>18</v>
      </c>
      <c r="J494" s="69">
        <v>0.7</v>
      </c>
      <c r="K494" s="71">
        <v>13.7</v>
      </c>
      <c r="L494" s="71">
        <v>46</v>
      </c>
      <c r="M494" s="65"/>
      <c r="N494" s="65"/>
      <c r="O494" s="65"/>
      <c r="P494" s="65"/>
      <c r="Q494" s="65"/>
      <c r="R494" s="65"/>
      <c r="S494" s="65"/>
      <c r="T494" s="65"/>
      <c r="U494" s="65"/>
      <c r="V494" s="65"/>
      <c r="W494" s="65"/>
      <c r="X494" s="65"/>
      <c r="Y494" s="65"/>
      <c r="Z494" s="65"/>
    </row>
    <row r="495" spans="1:26" x14ac:dyDescent="0.2">
      <c r="A495" s="65" t="s">
        <v>38</v>
      </c>
      <c r="B495" s="65" t="s">
        <v>237</v>
      </c>
      <c r="C495" s="65" t="s">
        <v>233</v>
      </c>
      <c r="D495" s="68">
        <v>313</v>
      </c>
      <c r="E495" s="72">
        <v>3</v>
      </c>
      <c r="F495" s="72">
        <v>14</v>
      </c>
      <c r="G495" s="69">
        <v>42.9</v>
      </c>
      <c r="H495" s="69">
        <v>0</v>
      </c>
      <c r="I495" s="70" t="s">
        <v>18</v>
      </c>
      <c r="J495" s="69">
        <v>0.9</v>
      </c>
      <c r="K495" s="71">
        <v>13.5</v>
      </c>
      <c r="L495" s="71">
        <v>63.5</v>
      </c>
      <c r="M495" s="65"/>
      <c r="N495" s="65"/>
      <c r="O495" s="65"/>
      <c r="P495" s="65"/>
      <c r="Q495" s="65"/>
      <c r="R495" s="65"/>
      <c r="S495" s="65"/>
      <c r="T495" s="65"/>
      <c r="U495" s="65"/>
      <c r="V495" s="65"/>
      <c r="W495" s="65"/>
      <c r="X495" s="65"/>
      <c r="Y495" s="65"/>
      <c r="Z495" s="65"/>
    </row>
    <row r="496" spans="1:26" x14ac:dyDescent="0.2">
      <c r="A496" s="65" t="s">
        <v>38</v>
      </c>
      <c r="B496" s="65" t="s">
        <v>237</v>
      </c>
      <c r="C496" s="65" t="s">
        <v>233</v>
      </c>
      <c r="D496" s="68">
        <v>416</v>
      </c>
      <c r="E496" s="61">
        <v>4</v>
      </c>
      <c r="F496" s="61">
        <v>14</v>
      </c>
      <c r="G496" s="69">
        <v>55.4</v>
      </c>
      <c r="H496" s="69">
        <v>0</v>
      </c>
      <c r="I496" s="70" t="s">
        <v>18</v>
      </c>
      <c r="J496" s="69">
        <v>1.8</v>
      </c>
      <c r="K496" s="71">
        <v>13</v>
      </c>
      <c r="L496" s="71">
        <v>62.4</v>
      </c>
      <c r="M496" s="65"/>
      <c r="N496" s="65"/>
      <c r="O496" s="65"/>
      <c r="P496" s="65"/>
      <c r="Q496" s="65"/>
      <c r="R496" s="65"/>
      <c r="S496" s="65"/>
      <c r="T496" s="65"/>
      <c r="U496" s="65"/>
      <c r="V496" s="65"/>
      <c r="W496" s="65"/>
      <c r="X496" s="65"/>
      <c r="Y496" s="65"/>
      <c r="Z496" s="65"/>
    </row>
    <row r="497" spans="1:26" x14ac:dyDescent="0.2">
      <c r="A497" s="65" t="s">
        <v>38</v>
      </c>
      <c r="B497" s="65" t="s">
        <v>237</v>
      </c>
      <c r="C497" s="65" t="s">
        <v>233</v>
      </c>
      <c r="D497" s="68">
        <v>118</v>
      </c>
      <c r="E497" s="61">
        <v>1</v>
      </c>
      <c r="F497" s="61">
        <v>18</v>
      </c>
      <c r="G497" s="69">
        <v>48.8</v>
      </c>
      <c r="H497" s="69">
        <v>0</v>
      </c>
      <c r="I497" s="70" t="s">
        <v>18</v>
      </c>
      <c r="J497" s="69">
        <v>1.7</v>
      </c>
      <c r="K497" s="71">
        <v>13.5</v>
      </c>
      <c r="L497" s="71">
        <v>56</v>
      </c>
      <c r="M497" s="65"/>
      <c r="N497" s="65"/>
      <c r="O497" s="65"/>
      <c r="P497" s="65"/>
      <c r="Q497" s="65"/>
      <c r="R497" s="65"/>
      <c r="S497" s="65"/>
      <c r="T497" s="65"/>
      <c r="U497" s="65"/>
      <c r="V497" s="65"/>
      <c r="W497" s="65"/>
      <c r="X497" s="65"/>
      <c r="Y497" s="65"/>
      <c r="Z497" s="65"/>
    </row>
    <row r="498" spans="1:26" x14ac:dyDescent="0.2">
      <c r="A498" s="65" t="s">
        <v>38</v>
      </c>
      <c r="B498" s="65" t="s">
        <v>237</v>
      </c>
      <c r="C498" s="65" t="s">
        <v>233</v>
      </c>
      <c r="D498" s="68">
        <v>204</v>
      </c>
      <c r="E498" s="72">
        <v>2</v>
      </c>
      <c r="F498" s="72">
        <v>18</v>
      </c>
      <c r="G498" s="69">
        <v>48.6</v>
      </c>
      <c r="H498" s="69">
        <v>0</v>
      </c>
      <c r="I498" s="70" t="s">
        <v>18</v>
      </c>
      <c r="J498" s="69">
        <v>2</v>
      </c>
      <c r="K498" s="71">
        <v>13.5</v>
      </c>
      <c r="L498" s="71">
        <v>47.5</v>
      </c>
      <c r="M498" s="65"/>
      <c r="N498" s="65"/>
      <c r="O498" s="65"/>
      <c r="P498" s="65"/>
      <c r="Q498" s="65"/>
      <c r="R498" s="65"/>
      <c r="S498" s="65"/>
      <c r="T498" s="65"/>
      <c r="U498" s="65"/>
      <c r="V498" s="65"/>
      <c r="W498" s="65"/>
      <c r="X498" s="65"/>
      <c r="Y498" s="65"/>
      <c r="Z498" s="65"/>
    </row>
    <row r="499" spans="1:26" x14ac:dyDescent="0.2">
      <c r="A499" s="65" t="s">
        <v>38</v>
      </c>
      <c r="B499" s="65" t="s">
        <v>237</v>
      </c>
      <c r="C499" s="65" t="s">
        <v>233</v>
      </c>
      <c r="D499" s="68">
        <v>301</v>
      </c>
      <c r="E499" s="72">
        <v>3</v>
      </c>
      <c r="F499" s="72">
        <v>18</v>
      </c>
      <c r="G499" s="69">
        <v>44.2</v>
      </c>
      <c r="H499" s="69">
        <v>0</v>
      </c>
      <c r="I499" s="70" t="s">
        <v>18</v>
      </c>
      <c r="J499" s="69">
        <v>3.6</v>
      </c>
      <c r="K499" s="71">
        <v>13.3</v>
      </c>
      <c r="L499" s="71">
        <v>58.5</v>
      </c>
      <c r="M499" s="65"/>
      <c r="N499" s="65"/>
      <c r="O499" s="65"/>
      <c r="P499" s="65"/>
      <c r="Q499" s="65"/>
      <c r="R499" s="65"/>
      <c r="S499" s="65"/>
      <c r="T499" s="65"/>
      <c r="U499" s="65"/>
      <c r="V499" s="65"/>
      <c r="W499" s="65"/>
      <c r="X499" s="65"/>
      <c r="Y499" s="65"/>
      <c r="Z499" s="65"/>
    </row>
    <row r="500" spans="1:26" x14ac:dyDescent="0.2">
      <c r="A500" s="65" t="s">
        <v>38</v>
      </c>
      <c r="B500" s="65" t="s">
        <v>237</v>
      </c>
      <c r="C500" s="65" t="s">
        <v>233</v>
      </c>
      <c r="D500" s="68">
        <v>406</v>
      </c>
      <c r="E500" s="61">
        <v>4</v>
      </c>
      <c r="F500" s="61">
        <v>18</v>
      </c>
      <c r="G500" s="69">
        <v>56</v>
      </c>
      <c r="H500" s="69">
        <v>0</v>
      </c>
      <c r="I500" s="70" t="s">
        <v>18</v>
      </c>
      <c r="J500" s="69">
        <v>0.9</v>
      </c>
      <c r="K500" s="71">
        <v>13.6</v>
      </c>
      <c r="L500" s="71">
        <v>49.4</v>
      </c>
      <c r="M500" s="65"/>
      <c r="N500" s="65"/>
      <c r="O500" s="65"/>
      <c r="P500" s="65"/>
      <c r="Q500" s="65"/>
      <c r="R500" s="65"/>
      <c r="S500" s="65"/>
      <c r="T500" s="65"/>
      <c r="U500" s="65"/>
      <c r="V500" s="65"/>
      <c r="W500" s="65"/>
      <c r="X500" s="65"/>
      <c r="Y500" s="65"/>
      <c r="Z500" s="65"/>
    </row>
    <row r="501" spans="1:26" x14ac:dyDescent="0.2">
      <c r="A501" s="65" t="s">
        <v>41</v>
      </c>
      <c r="B501" s="65" t="s">
        <v>232</v>
      </c>
      <c r="C501" s="65" t="s">
        <v>238</v>
      </c>
      <c r="D501" s="68">
        <v>101</v>
      </c>
      <c r="E501" s="61">
        <v>1</v>
      </c>
      <c r="F501" s="61">
        <v>1</v>
      </c>
      <c r="G501" s="69">
        <v>74.3</v>
      </c>
      <c r="H501" s="69">
        <v>0</v>
      </c>
      <c r="I501" s="69">
        <v>0</v>
      </c>
      <c r="J501" s="70" t="s">
        <v>18</v>
      </c>
      <c r="K501" s="71">
        <v>12.5</v>
      </c>
      <c r="L501" s="71">
        <v>80.2</v>
      </c>
      <c r="M501" s="65"/>
      <c r="N501" s="65"/>
      <c r="O501" s="65"/>
      <c r="P501" s="65"/>
      <c r="Q501" s="65"/>
      <c r="R501" s="65"/>
      <c r="S501" s="65"/>
      <c r="T501" s="65"/>
      <c r="U501" s="65"/>
      <c r="V501" s="65"/>
      <c r="W501" s="65"/>
      <c r="X501" s="65"/>
      <c r="Y501" s="65"/>
      <c r="Z501" s="65"/>
    </row>
    <row r="502" spans="1:26" x14ac:dyDescent="0.2">
      <c r="A502" s="65" t="s">
        <v>41</v>
      </c>
      <c r="B502" s="65" t="s">
        <v>232</v>
      </c>
      <c r="C502" s="65" t="s">
        <v>238</v>
      </c>
      <c r="D502" s="68">
        <v>219</v>
      </c>
      <c r="E502" s="72">
        <v>2</v>
      </c>
      <c r="F502" s="72">
        <v>1</v>
      </c>
      <c r="G502" s="69">
        <v>70</v>
      </c>
      <c r="H502" s="69">
        <v>0</v>
      </c>
      <c r="I502" s="69">
        <v>0</v>
      </c>
      <c r="J502" s="70" t="s">
        <v>18</v>
      </c>
      <c r="K502" s="71">
        <v>12.2</v>
      </c>
      <c r="L502" s="71">
        <v>56.8</v>
      </c>
      <c r="M502" s="65"/>
      <c r="N502" s="65"/>
      <c r="O502" s="65"/>
      <c r="P502" s="65"/>
      <c r="Q502" s="65"/>
      <c r="R502" s="65"/>
      <c r="S502" s="65"/>
      <c r="T502" s="65"/>
      <c r="U502" s="65"/>
      <c r="V502" s="65"/>
      <c r="W502" s="65"/>
      <c r="X502" s="65"/>
      <c r="Y502" s="65"/>
      <c r="Z502" s="65"/>
    </row>
    <row r="503" spans="1:26" x14ac:dyDescent="0.2">
      <c r="A503" s="65" t="s">
        <v>41</v>
      </c>
      <c r="B503" s="65" t="s">
        <v>232</v>
      </c>
      <c r="C503" s="65" t="s">
        <v>238</v>
      </c>
      <c r="D503" s="68">
        <v>308</v>
      </c>
      <c r="E503" s="72">
        <v>3</v>
      </c>
      <c r="F503" s="72">
        <v>1</v>
      </c>
      <c r="G503" s="69">
        <v>68.8</v>
      </c>
      <c r="H503" s="69">
        <v>0</v>
      </c>
      <c r="I503" s="69">
        <v>0.6</v>
      </c>
      <c r="J503" s="70" t="s">
        <v>18</v>
      </c>
      <c r="K503" s="71">
        <v>12.6</v>
      </c>
      <c r="L503" s="71">
        <v>68.7</v>
      </c>
      <c r="M503" s="65"/>
      <c r="N503" s="65"/>
      <c r="O503" s="65"/>
      <c r="P503" s="65"/>
      <c r="Q503" s="65"/>
      <c r="R503" s="65"/>
      <c r="S503" s="65"/>
      <c r="T503" s="65"/>
      <c r="U503" s="65"/>
      <c r="V503" s="65"/>
      <c r="W503" s="65"/>
      <c r="X503" s="65"/>
      <c r="Y503" s="65"/>
      <c r="Z503" s="65"/>
    </row>
    <row r="504" spans="1:26" x14ac:dyDescent="0.2">
      <c r="A504" s="65" t="s">
        <v>41</v>
      </c>
      <c r="B504" s="65" t="s">
        <v>232</v>
      </c>
      <c r="C504" s="65" t="s">
        <v>238</v>
      </c>
      <c r="D504" s="68">
        <v>407</v>
      </c>
      <c r="E504" s="61">
        <v>4</v>
      </c>
      <c r="F504" s="61">
        <v>1</v>
      </c>
      <c r="G504" s="69">
        <v>73.8</v>
      </c>
      <c r="H504" s="69">
        <v>0</v>
      </c>
      <c r="I504" s="69">
        <v>0.8</v>
      </c>
      <c r="J504" s="70" t="s">
        <v>18</v>
      </c>
      <c r="K504" s="71">
        <v>12.7</v>
      </c>
      <c r="L504" s="71">
        <v>72.599999999999994</v>
      </c>
      <c r="M504" s="65"/>
      <c r="N504" s="65"/>
      <c r="O504" s="65"/>
      <c r="P504" s="65"/>
      <c r="Q504" s="65"/>
      <c r="R504" s="65"/>
      <c r="S504" s="65"/>
      <c r="T504" s="65"/>
      <c r="U504" s="65"/>
      <c r="V504" s="65"/>
      <c r="W504" s="65"/>
      <c r="X504" s="65"/>
      <c r="Y504" s="65"/>
      <c r="Z504" s="65"/>
    </row>
    <row r="505" spans="1:26" x14ac:dyDescent="0.2">
      <c r="A505" s="65" t="s">
        <v>41</v>
      </c>
      <c r="B505" s="65" t="s">
        <v>232</v>
      </c>
      <c r="C505" s="65" t="s">
        <v>238</v>
      </c>
      <c r="D505" s="68">
        <v>120</v>
      </c>
      <c r="E505" s="61">
        <v>1</v>
      </c>
      <c r="F505" s="61">
        <v>1</v>
      </c>
      <c r="G505" s="69">
        <v>73.5</v>
      </c>
      <c r="H505" s="69">
        <v>0</v>
      </c>
      <c r="I505" s="69">
        <v>0.1</v>
      </c>
      <c r="J505" s="70" t="s">
        <v>18</v>
      </c>
      <c r="K505" s="71">
        <v>12.2</v>
      </c>
      <c r="L505" s="71">
        <v>43.4</v>
      </c>
      <c r="M505" s="65"/>
      <c r="N505" s="65"/>
      <c r="O505" s="65"/>
      <c r="P505" s="65"/>
      <c r="Q505" s="65"/>
      <c r="R505" s="65"/>
      <c r="S505" s="65"/>
      <c r="T505" s="65"/>
      <c r="U505" s="65"/>
      <c r="V505" s="65"/>
      <c r="W505" s="65"/>
      <c r="X505" s="65"/>
      <c r="Y505" s="65"/>
      <c r="Z505" s="65"/>
    </row>
    <row r="506" spans="1:26" x14ac:dyDescent="0.2">
      <c r="A506" s="65" t="s">
        <v>41</v>
      </c>
      <c r="B506" s="65" t="s">
        <v>232</v>
      </c>
      <c r="C506" s="65" t="s">
        <v>238</v>
      </c>
      <c r="D506" s="68">
        <v>210</v>
      </c>
      <c r="E506" s="72">
        <v>2</v>
      </c>
      <c r="F506" s="61">
        <v>1</v>
      </c>
      <c r="G506" s="69">
        <v>73.400000000000006</v>
      </c>
      <c r="H506" s="69">
        <v>0</v>
      </c>
      <c r="I506" s="69">
        <v>0</v>
      </c>
      <c r="J506" s="70" t="s">
        <v>18</v>
      </c>
      <c r="K506" s="71">
        <v>12.5</v>
      </c>
      <c r="L506" s="71">
        <v>50.7</v>
      </c>
      <c r="M506" s="65"/>
      <c r="N506" s="65"/>
      <c r="O506" s="65"/>
      <c r="P506" s="65"/>
      <c r="Q506" s="65"/>
      <c r="R506" s="65"/>
      <c r="S506" s="65"/>
      <c r="T506" s="65"/>
      <c r="U506" s="65"/>
      <c r="V506" s="65"/>
      <c r="W506" s="65"/>
      <c r="X506" s="65"/>
      <c r="Y506" s="65"/>
      <c r="Z506" s="65"/>
    </row>
    <row r="507" spans="1:26" x14ac:dyDescent="0.2">
      <c r="A507" s="65" t="s">
        <v>41</v>
      </c>
      <c r="B507" s="65" t="s">
        <v>232</v>
      </c>
      <c r="C507" s="65" t="s">
        <v>238</v>
      </c>
      <c r="D507" s="68">
        <v>302</v>
      </c>
      <c r="E507" s="72">
        <v>3</v>
      </c>
      <c r="F507" s="61">
        <v>1</v>
      </c>
      <c r="G507" s="69">
        <v>70.599999999999994</v>
      </c>
      <c r="H507" s="69">
        <v>0</v>
      </c>
      <c r="I507" s="69">
        <v>0.3</v>
      </c>
      <c r="J507" s="70" t="s">
        <v>18</v>
      </c>
      <c r="K507" s="71">
        <v>12.8</v>
      </c>
      <c r="L507" s="71">
        <v>51.9</v>
      </c>
      <c r="M507" s="65"/>
      <c r="N507" s="65"/>
      <c r="O507" s="65"/>
      <c r="P507" s="65"/>
      <c r="Q507" s="65"/>
      <c r="R507" s="65"/>
      <c r="S507" s="65"/>
      <c r="T507" s="65"/>
      <c r="U507" s="65"/>
      <c r="V507" s="65"/>
      <c r="W507" s="65"/>
      <c r="X507" s="65"/>
      <c r="Y507" s="65"/>
      <c r="Z507" s="65"/>
    </row>
    <row r="508" spans="1:26" x14ac:dyDescent="0.2">
      <c r="A508" s="65" t="s">
        <v>41</v>
      </c>
      <c r="B508" s="65" t="s">
        <v>232</v>
      </c>
      <c r="C508" s="65" t="s">
        <v>238</v>
      </c>
      <c r="D508" s="68">
        <v>403</v>
      </c>
      <c r="E508" s="61">
        <v>4</v>
      </c>
      <c r="F508" s="61">
        <v>1</v>
      </c>
      <c r="G508" s="69">
        <v>72.599999999999994</v>
      </c>
      <c r="H508" s="69">
        <v>0</v>
      </c>
      <c r="I508" s="69">
        <v>0.7</v>
      </c>
      <c r="J508" s="70" t="s">
        <v>18</v>
      </c>
      <c r="K508" s="71">
        <v>12.9</v>
      </c>
      <c r="L508" s="71">
        <v>70.3</v>
      </c>
      <c r="M508" s="65"/>
      <c r="N508" s="65"/>
      <c r="O508" s="65"/>
      <c r="P508" s="65"/>
      <c r="Q508" s="65"/>
      <c r="R508" s="65"/>
      <c r="S508" s="65"/>
      <c r="T508" s="65"/>
      <c r="U508" s="65"/>
      <c r="V508" s="65"/>
      <c r="W508" s="65"/>
      <c r="X508" s="65"/>
      <c r="Y508" s="65"/>
      <c r="Z508" s="65"/>
    </row>
    <row r="509" spans="1:26" x14ac:dyDescent="0.2">
      <c r="A509" s="65" t="s">
        <v>41</v>
      </c>
      <c r="B509" s="65" t="s">
        <v>232</v>
      </c>
      <c r="C509" s="65" t="s">
        <v>238</v>
      </c>
      <c r="D509" s="68">
        <v>106</v>
      </c>
      <c r="E509" s="61">
        <v>1</v>
      </c>
      <c r="F509" s="61">
        <v>6</v>
      </c>
      <c r="G509" s="69">
        <v>74.599999999999994</v>
      </c>
      <c r="H509" s="69">
        <v>0</v>
      </c>
      <c r="I509" s="69">
        <v>0</v>
      </c>
      <c r="J509" s="70" t="s">
        <v>18</v>
      </c>
      <c r="K509" s="71">
        <v>12.6</v>
      </c>
      <c r="L509" s="71">
        <v>54.8</v>
      </c>
      <c r="M509" s="65"/>
      <c r="N509" s="65"/>
      <c r="O509" s="65"/>
      <c r="P509" s="65"/>
      <c r="Q509" s="65"/>
      <c r="R509" s="65"/>
      <c r="S509" s="65"/>
      <c r="T509" s="65"/>
      <c r="U509" s="65"/>
      <c r="V509" s="65"/>
      <c r="W509" s="65"/>
      <c r="X509" s="65"/>
      <c r="Y509" s="65"/>
      <c r="Z509" s="65"/>
    </row>
    <row r="510" spans="1:26" x14ac:dyDescent="0.2">
      <c r="A510" s="65" t="s">
        <v>41</v>
      </c>
      <c r="B510" s="65" t="s">
        <v>232</v>
      </c>
      <c r="C510" s="65" t="s">
        <v>238</v>
      </c>
      <c r="D510" s="68">
        <v>203</v>
      </c>
      <c r="E510" s="72">
        <v>2</v>
      </c>
      <c r="F510" s="72">
        <v>6</v>
      </c>
      <c r="G510" s="69">
        <v>69.8</v>
      </c>
      <c r="H510" s="69">
        <v>0</v>
      </c>
      <c r="I510" s="69">
        <v>0</v>
      </c>
      <c r="J510" s="70" t="s">
        <v>18</v>
      </c>
      <c r="K510" s="71">
        <v>12.8</v>
      </c>
      <c r="L510" s="71">
        <v>34.9</v>
      </c>
      <c r="M510" s="65"/>
      <c r="N510" s="65"/>
      <c r="O510" s="65"/>
      <c r="P510" s="65"/>
      <c r="Q510" s="65"/>
      <c r="R510" s="65"/>
      <c r="S510" s="65"/>
      <c r="T510" s="65"/>
      <c r="U510" s="65"/>
      <c r="V510" s="65"/>
      <c r="W510" s="65"/>
      <c r="X510" s="65"/>
      <c r="Y510" s="65"/>
      <c r="Z510" s="65"/>
    </row>
    <row r="511" spans="1:26" x14ac:dyDescent="0.2">
      <c r="A511" s="65" t="s">
        <v>41</v>
      </c>
      <c r="B511" s="65" t="s">
        <v>232</v>
      </c>
      <c r="C511" s="65" t="s">
        <v>238</v>
      </c>
      <c r="D511" s="68">
        <v>312</v>
      </c>
      <c r="E511" s="72">
        <v>3</v>
      </c>
      <c r="F511" s="72">
        <v>6</v>
      </c>
      <c r="G511" s="69">
        <v>71.599999999999994</v>
      </c>
      <c r="H511" s="69">
        <v>0</v>
      </c>
      <c r="I511" s="69">
        <v>0.1</v>
      </c>
      <c r="J511" s="70" t="s">
        <v>18</v>
      </c>
      <c r="K511" s="71">
        <v>12.7</v>
      </c>
      <c r="L511" s="71">
        <v>67.8</v>
      </c>
      <c r="M511" s="65"/>
      <c r="N511" s="65"/>
      <c r="O511" s="65"/>
      <c r="P511" s="65"/>
      <c r="Q511" s="65"/>
      <c r="R511" s="65"/>
      <c r="S511" s="65"/>
      <c r="T511" s="65"/>
      <c r="U511" s="65"/>
      <c r="V511" s="65"/>
      <c r="W511" s="65"/>
      <c r="X511" s="65"/>
      <c r="Y511" s="65"/>
      <c r="Z511" s="65"/>
    </row>
    <row r="512" spans="1:26" x14ac:dyDescent="0.2">
      <c r="A512" s="65" t="s">
        <v>41</v>
      </c>
      <c r="B512" s="65" t="s">
        <v>232</v>
      </c>
      <c r="C512" s="65" t="s">
        <v>238</v>
      </c>
      <c r="D512" s="68">
        <v>418</v>
      </c>
      <c r="E512" s="61">
        <v>4</v>
      </c>
      <c r="F512" s="61">
        <v>6</v>
      </c>
      <c r="G512" s="69">
        <v>69.5</v>
      </c>
      <c r="H512" s="69">
        <v>0</v>
      </c>
      <c r="I512" s="69">
        <v>1.1000000000000001</v>
      </c>
      <c r="J512" s="70" t="s">
        <v>18</v>
      </c>
      <c r="K512" s="71">
        <v>11.9</v>
      </c>
      <c r="L512" s="71">
        <v>79.900000000000006</v>
      </c>
      <c r="M512" s="65"/>
      <c r="N512" s="65"/>
      <c r="O512" s="65"/>
      <c r="P512" s="65"/>
      <c r="Q512" s="65"/>
      <c r="R512" s="65"/>
      <c r="S512" s="65"/>
      <c r="T512" s="65"/>
      <c r="U512" s="65"/>
      <c r="V512" s="65"/>
      <c r="W512" s="65"/>
      <c r="X512" s="65"/>
      <c r="Y512" s="65"/>
      <c r="Z512" s="65"/>
    </row>
    <row r="513" spans="1:26" x14ac:dyDescent="0.2">
      <c r="A513" s="65" t="s">
        <v>41</v>
      </c>
      <c r="B513" s="65" t="s">
        <v>232</v>
      </c>
      <c r="C513" s="65" t="s">
        <v>238</v>
      </c>
      <c r="D513" s="68">
        <v>112</v>
      </c>
      <c r="E513" s="61">
        <v>1</v>
      </c>
      <c r="F513" s="61">
        <v>12</v>
      </c>
      <c r="G513" s="69">
        <v>75</v>
      </c>
      <c r="H513" s="69">
        <v>0</v>
      </c>
      <c r="I513" s="69">
        <v>0.2</v>
      </c>
      <c r="J513" s="70" t="s">
        <v>18</v>
      </c>
      <c r="K513" s="71">
        <v>12.6</v>
      </c>
      <c r="L513" s="71">
        <v>55.8</v>
      </c>
      <c r="M513" s="65"/>
      <c r="N513" s="65"/>
      <c r="O513" s="65"/>
      <c r="P513" s="65"/>
      <c r="Q513" s="65"/>
      <c r="R513" s="65"/>
      <c r="S513" s="65"/>
      <c r="T513" s="65"/>
      <c r="U513" s="65"/>
      <c r="V513" s="65"/>
      <c r="W513" s="65"/>
      <c r="X513" s="65"/>
      <c r="Y513" s="65"/>
      <c r="Z513" s="65"/>
    </row>
    <row r="514" spans="1:26" x14ac:dyDescent="0.2">
      <c r="A514" s="65" t="s">
        <v>41</v>
      </c>
      <c r="B514" s="65" t="s">
        <v>232</v>
      </c>
      <c r="C514" s="65" t="s">
        <v>238</v>
      </c>
      <c r="D514" s="68">
        <v>206</v>
      </c>
      <c r="E514" s="72">
        <v>2</v>
      </c>
      <c r="F514" s="72">
        <v>12</v>
      </c>
      <c r="G514" s="69">
        <v>67.2</v>
      </c>
      <c r="H514" s="69">
        <v>0</v>
      </c>
      <c r="I514" s="69">
        <v>0</v>
      </c>
      <c r="J514" s="70" t="s">
        <v>18</v>
      </c>
      <c r="K514" s="71">
        <v>12.5</v>
      </c>
      <c r="L514" s="71">
        <v>49.2</v>
      </c>
      <c r="M514" s="65"/>
      <c r="N514" s="65"/>
      <c r="O514" s="65"/>
      <c r="P514" s="65"/>
      <c r="Q514" s="65"/>
      <c r="R514" s="65"/>
      <c r="S514" s="65"/>
      <c r="T514" s="65"/>
      <c r="U514" s="65"/>
      <c r="V514" s="65"/>
      <c r="W514" s="65"/>
      <c r="X514" s="65"/>
      <c r="Y514" s="65"/>
      <c r="Z514" s="65"/>
    </row>
    <row r="515" spans="1:26" x14ac:dyDescent="0.2">
      <c r="A515" s="65" t="s">
        <v>41</v>
      </c>
      <c r="B515" s="65" t="s">
        <v>232</v>
      </c>
      <c r="C515" s="65" t="s">
        <v>238</v>
      </c>
      <c r="D515" s="68">
        <v>304</v>
      </c>
      <c r="E515" s="72">
        <v>3</v>
      </c>
      <c r="F515" s="72">
        <v>12</v>
      </c>
      <c r="G515" s="69">
        <v>74.7</v>
      </c>
      <c r="H515" s="69">
        <v>0</v>
      </c>
      <c r="I515" s="69">
        <v>0.1</v>
      </c>
      <c r="J515" s="70" t="s">
        <v>18</v>
      </c>
      <c r="K515" s="71">
        <v>12.9</v>
      </c>
      <c r="L515" s="71">
        <v>69.900000000000006</v>
      </c>
      <c r="M515" s="65"/>
      <c r="N515" s="65"/>
      <c r="O515" s="65"/>
      <c r="P515" s="65"/>
      <c r="Q515" s="65"/>
      <c r="R515" s="65"/>
      <c r="S515" s="65"/>
      <c r="T515" s="65"/>
      <c r="U515" s="65"/>
      <c r="V515" s="65"/>
      <c r="W515" s="65"/>
      <c r="X515" s="65"/>
      <c r="Y515" s="65"/>
      <c r="Z515" s="65"/>
    </row>
    <row r="516" spans="1:26" x14ac:dyDescent="0.2">
      <c r="A516" s="65" t="s">
        <v>41</v>
      </c>
      <c r="B516" s="65" t="s">
        <v>232</v>
      </c>
      <c r="C516" s="65" t="s">
        <v>238</v>
      </c>
      <c r="D516" s="68">
        <v>414</v>
      </c>
      <c r="E516" s="61">
        <v>4</v>
      </c>
      <c r="F516" s="61">
        <v>12</v>
      </c>
      <c r="G516" s="69">
        <v>71.8</v>
      </c>
      <c r="H516" s="69">
        <v>0</v>
      </c>
      <c r="I516" s="69">
        <v>0.1</v>
      </c>
      <c r="J516" s="70" t="s">
        <v>18</v>
      </c>
      <c r="K516" s="71">
        <v>12.4</v>
      </c>
      <c r="L516" s="71">
        <v>67.099999999999994</v>
      </c>
      <c r="M516" s="65"/>
      <c r="N516" s="65"/>
      <c r="O516" s="65"/>
      <c r="P516" s="65"/>
      <c r="Q516" s="65"/>
      <c r="R516" s="65"/>
      <c r="S516" s="65"/>
      <c r="T516" s="65"/>
      <c r="U516" s="65"/>
      <c r="V516" s="65"/>
      <c r="W516" s="65"/>
      <c r="X516" s="65"/>
      <c r="Y516" s="65"/>
      <c r="Z516" s="65"/>
    </row>
    <row r="517" spans="1:26" x14ac:dyDescent="0.2">
      <c r="A517" s="66" t="s">
        <v>37</v>
      </c>
      <c r="B517" s="66" t="s">
        <v>37</v>
      </c>
      <c r="C517" s="65" t="s">
        <v>238</v>
      </c>
      <c r="D517" s="73">
        <v>101</v>
      </c>
      <c r="E517" s="61">
        <v>1</v>
      </c>
      <c r="F517" s="61">
        <v>1</v>
      </c>
      <c r="G517" s="66" t="s">
        <v>18</v>
      </c>
      <c r="H517" s="66" t="s">
        <v>18</v>
      </c>
      <c r="I517" s="66" t="s">
        <v>18</v>
      </c>
      <c r="J517" s="67" t="s">
        <v>18</v>
      </c>
      <c r="K517" s="71">
        <v>11.9</v>
      </c>
      <c r="L517" s="71">
        <v>65.8</v>
      </c>
      <c r="M517" s="65"/>
      <c r="N517" s="65"/>
      <c r="O517" s="65"/>
      <c r="P517" s="65"/>
      <c r="Q517" s="65"/>
      <c r="R517" s="65"/>
      <c r="S517" s="65"/>
      <c r="T517" s="65"/>
      <c r="U517" s="65"/>
      <c r="V517" s="65"/>
      <c r="W517" s="65"/>
      <c r="X517" s="65"/>
      <c r="Y517" s="65"/>
      <c r="Z517" s="65"/>
    </row>
    <row r="518" spans="1:26" x14ac:dyDescent="0.2">
      <c r="A518" s="66" t="s">
        <v>37</v>
      </c>
      <c r="B518" s="66" t="s">
        <v>37</v>
      </c>
      <c r="C518" s="65" t="s">
        <v>238</v>
      </c>
      <c r="D518" s="73">
        <v>219</v>
      </c>
      <c r="E518" s="72">
        <v>2</v>
      </c>
      <c r="F518" s="72">
        <v>1</v>
      </c>
      <c r="G518" s="66" t="s">
        <v>18</v>
      </c>
      <c r="H518" s="66" t="s">
        <v>18</v>
      </c>
      <c r="I518" s="66" t="s">
        <v>18</v>
      </c>
      <c r="J518" s="67" t="s">
        <v>18</v>
      </c>
      <c r="K518" s="71">
        <v>11.1</v>
      </c>
      <c r="L518" s="71">
        <v>74.5</v>
      </c>
      <c r="M518" s="65"/>
      <c r="N518" s="65"/>
      <c r="O518" s="65"/>
      <c r="P518" s="65"/>
      <c r="Q518" s="65"/>
      <c r="R518" s="65"/>
      <c r="S518" s="65"/>
      <c r="T518" s="65"/>
      <c r="U518" s="65"/>
      <c r="V518" s="65"/>
      <c r="W518" s="65"/>
      <c r="X518" s="65"/>
      <c r="Y518" s="65"/>
      <c r="Z518" s="65"/>
    </row>
    <row r="519" spans="1:26" x14ac:dyDescent="0.2">
      <c r="A519" s="66" t="s">
        <v>37</v>
      </c>
      <c r="B519" s="66" t="s">
        <v>37</v>
      </c>
      <c r="C519" s="65" t="s">
        <v>238</v>
      </c>
      <c r="D519" s="73">
        <v>308</v>
      </c>
      <c r="E519" s="72">
        <v>3</v>
      </c>
      <c r="F519" s="72">
        <v>1</v>
      </c>
      <c r="G519" s="66" t="s">
        <v>18</v>
      </c>
      <c r="H519" s="66" t="s">
        <v>18</v>
      </c>
      <c r="I519" s="66" t="s">
        <v>18</v>
      </c>
      <c r="J519" s="67" t="s">
        <v>18</v>
      </c>
      <c r="K519" s="71">
        <v>11.2</v>
      </c>
      <c r="L519" s="71">
        <v>76.7</v>
      </c>
      <c r="M519" s="65"/>
      <c r="N519" s="65"/>
      <c r="O519" s="65"/>
      <c r="P519" s="65"/>
      <c r="Q519" s="65"/>
      <c r="R519" s="65"/>
      <c r="S519" s="65"/>
      <c r="T519" s="65"/>
      <c r="U519" s="65"/>
      <c r="V519" s="65"/>
      <c r="W519" s="65"/>
      <c r="X519" s="65"/>
      <c r="Y519" s="65"/>
      <c r="Z519" s="65"/>
    </row>
    <row r="520" spans="1:26" x14ac:dyDescent="0.2">
      <c r="A520" s="66" t="s">
        <v>37</v>
      </c>
      <c r="B520" s="66" t="s">
        <v>37</v>
      </c>
      <c r="C520" s="65" t="s">
        <v>238</v>
      </c>
      <c r="D520" s="73">
        <v>407</v>
      </c>
      <c r="E520" s="61">
        <v>4</v>
      </c>
      <c r="F520" s="61">
        <v>1</v>
      </c>
      <c r="G520" s="66" t="s">
        <v>18</v>
      </c>
      <c r="H520" s="66" t="s">
        <v>18</v>
      </c>
      <c r="I520" s="66" t="s">
        <v>18</v>
      </c>
      <c r="J520" s="67" t="s">
        <v>18</v>
      </c>
      <c r="K520" s="71">
        <v>11.6</v>
      </c>
      <c r="L520" s="71">
        <v>77</v>
      </c>
      <c r="M520" s="65"/>
      <c r="N520" s="65"/>
      <c r="O520" s="65"/>
      <c r="P520" s="65"/>
      <c r="Q520" s="65"/>
      <c r="R520" s="65"/>
      <c r="S520" s="65"/>
      <c r="T520" s="65"/>
      <c r="U520" s="65"/>
      <c r="V520" s="65"/>
      <c r="W520" s="65"/>
      <c r="X520" s="65"/>
      <c r="Y520" s="65"/>
      <c r="Z520" s="65"/>
    </row>
    <row r="521" spans="1:26" x14ac:dyDescent="0.2">
      <c r="A521" s="66" t="s">
        <v>37</v>
      </c>
      <c r="B521" s="66" t="s">
        <v>37</v>
      </c>
      <c r="C521" s="65" t="s">
        <v>238</v>
      </c>
      <c r="D521" s="73">
        <v>120</v>
      </c>
      <c r="E521" s="61">
        <v>1</v>
      </c>
      <c r="F521" s="61">
        <v>1</v>
      </c>
      <c r="G521" s="66" t="s">
        <v>18</v>
      </c>
      <c r="H521" s="66" t="s">
        <v>18</v>
      </c>
      <c r="I521" s="66" t="s">
        <v>18</v>
      </c>
      <c r="J521" s="67" t="s">
        <v>18</v>
      </c>
      <c r="K521" s="71">
        <v>11.1</v>
      </c>
      <c r="L521" s="71">
        <v>77.7</v>
      </c>
      <c r="M521" s="65"/>
      <c r="N521" s="65"/>
      <c r="O521" s="65"/>
      <c r="P521" s="65"/>
      <c r="Q521" s="65"/>
      <c r="R521" s="65"/>
      <c r="S521" s="65"/>
      <c r="T521" s="65"/>
      <c r="U521" s="65"/>
      <c r="V521" s="65"/>
      <c r="W521" s="65"/>
      <c r="X521" s="65"/>
      <c r="Y521" s="65"/>
      <c r="Z521" s="65"/>
    </row>
    <row r="522" spans="1:26" x14ac:dyDescent="0.2">
      <c r="A522" s="66" t="s">
        <v>37</v>
      </c>
      <c r="B522" s="66" t="s">
        <v>37</v>
      </c>
      <c r="C522" s="65" t="s">
        <v>238</v>
      </c>
      <c r="D522" s="73">
        <v>210</v>
      </c>
      <c r="E522" s="72">
        <v>2</v>
      </c>
      <c r="F522" s="61">
        <v>1</v>
      </c>
      <c r="G522" s="66" t="s">
        <v>18</v>
      </c>
      <c r="H522" s="66" t="s">
        <v>18</v>
      </c>
      <c r="I522" s="66" t="s">
        <v>18</v>
      </c>
      <c r="J522" s="67" t="s">
        <v>18</v>
      </c>
      <c r="K522" s="71">
        <v>11.5</v>
      </c>
      <c r="L522" s="71">
        <v>79.3</v>
      </c>
      <c r="M522" s="65"/>
      <c r="N522" s="65"/>
      <c r="O522" s="65"/>
      <c r="P522" s="65"/>
      <c r="Q522" s="65"/>
      <c r="R522" s="65"/>
      <c r="S522" s="65"/>
      <c r="T522" s="65"/>
      <c r="U522" s="65"/>
      <c r="V522" s="65"/>
      <c r="W522" s="65"/>
      <c r="X522" s="65"/>
      <c r="Y522" s="65"/>
      <c r="Z522" s="65"/>
    </row>
    <row r="523" spans="1:26" x14ac:dyDescent="0.2">
      <c r="A523" s="66" t="s">
        <v>37</v>
      </c>
      <c r="B523" s="66" t="s">
        <v>37</v>
      </c>
      <c r="C523" s="65" t="s">
        <v>238</v>
      </c>
      <c r="D523" s="73">
        <v>302</v>
      </c>
      <c r="E523" s="72">
        <v>3</v>
      </c>
      <c r="F523" s="61">
        <v>1</v>
      </c>
      <c r="G523" s="66" t="s">
        <v>18</v>
      </c>
      <c r="H523" s="66" t="s">
        <v>18</v>
      </c>
      <c r="I523" s="66" t="s">
        <v>18</v>
      </c>
      <c r="J523" s="67" t="s">
        <v>18</v>
      </c>
      <c r="K523" s="71">
        <v>11</v>
      </c>
      <c r="L523" s="71">
        <v>77.7</v>
      </c>
      <c r="M523" s="65"/>
      <c r="N523" s="65"/>
      <c r="O523" s="65"/>
      <c r="P523" s="65"/>
      <c r="Q523" s="65"/>
      <c r="R523" s="65"/>
      <c r="S523" s="65"/>
      <c r="T523" s="65"/>
      <c r="U523" s="65"/>
      <c r="V523" s="65"/>
      <c r="W523" s="65"/>
      <c r="X523" s="65"/>
      <c r="Y523" s="65"/>
      <c r="Z523" s="65"/>
    </row>
    <row r="524" spans="1:26" x14ac:dyDescent="0.2">
      <c r="A524" s="66" t="s">
        <v>37</v>
      </c>
      <c r="B524" s="66" t="s">
        <v>37</v>
      </c>
      <c r="C524" s="65" t="s">
        <v>238</v>
      </c>
      <c r="D524" s="73">
        <v>403</v>
      </c>
      <c r="E524" s="61">
        <v>4</v>
      </c>
      <c r="F524" s="61">
        <v>1</v>
      </c>
      <c r="G524" s="66" t="s">
        <v>18</v>
      </c>
      <c r="H524" s="66" t="s">
        <v>18</v>
      </c>
      <c r="I524" s="66" t="s">
        <v>18</v>
      </c>
      <c r="J524" s="67" t="s">
        <v>18</v>
      </c>
      <c r="K524" s="71">
        <v>10.8</v>
      </c>
      <c r="L524" s="71">
        <v>76.900000000000006</v>
      </c>
      <c r="M524" s="65"/>
      <c r="N524" s="65"/>
      <c r="O524" s="65"/>
      <c r="P524" s="65"/>
      <c r="Q524" s="65"/>
      <c r="R524" s="65"/>
      <c r="S524" s="65"/>
      <c r="T524" s="65"/>
      <c r="U524" s="65"/>
      <c r="V524" s="65"/>
      <c r="W524" s="65"/>
      <c r="X524" s="65"/>
      <c r="Y524" s="65"/>
      <c r="Z524" s="65"/>
    </row>
    <row r="525" spans="1:26" x14ac:dyDescent="0.2">
      <c r="A525" s="66" t="s">
        <v>37</v>
      </c>
      <c r="B525" s="66" t="s">
        <v>37</v>
      </c>
      <c r="C525" s="65" t="s">
        <v>238</v>
      </c>
      <c r="D525" s="73">
        <v>106</v>
      </c>
      <c r="E525" s="61">
        <v>1</v>
      </c>
      <c r="F525" s="61">
        <v>6</v>
      </c>
      <c r="G525" s="66" t="s">
        <v>18</v>
      </c>
      <c r="H525" s="66" t="s">
        <v>18</v>
      </c>
      <c r="I525" s="66" t="s">
        <v>18</v>
      </c>
      <c r="J525" s="67" t="s">
        <v>18</v>
      </c>
      <c r="K525" s="71">
        <v>11.6</v>
      </c>
      <c r="L525" s="71">
        <v>71.7</v>
      </c>
      <c r="M525" s="65"/>
      <c r="N525" s="65"/>
      <c r="O525" s="65"/>
      <c r="P525" s="65"/>
      <c r="Q525" s="65"/>
      <c r="R525" s="65"/>
      <c r="S525" s="65"/>
      <c r="T525" s="65"/>
      <c r="U525" s="65"/>
      <c r="V525" s="65"/>
      <c r="W525" s="65"/>
      <c r="X525" s="65"/>
      <c r="Y525" s="65"/>
      <c r="Z525" s="65"/>
    </row>
    <row r="526" spans="1:26" x14ac:dyDescent="0.2">
      <c r="A526" s="66" t="s">
        <v>37</v>
      </c>
      <c r="B526" s="66" t="s">
        <v>37</v>
      </c>
      <c r="C526" s="65" t="s">
        <v>238</v>
      </c>
      <c r="D526" s="73">
        <v>203</v>
      </c>
      <c r="E526" s="72">
        <v>2</v>
      </c>
      <c r="F526" s="72">
        <v>6</v>
      </c>
      <c r="G526" s="66" t="s">
        <v>18</v>
      </c>
      <c r="H526" s="66" t="s">
        <v>18</v>
      </c>
      <c r="I526" s="66" t="s">
        <v>18</v>
      </c>
      <c r="J526" s="67" t="s">
        <v>18</v>
      </c>
      <c r="K526" s="71">
        <v>12</v>
      </c>
      <c r="L526" s="71">
        <v>75</v>
      </c>
      <c r="M526" s="65"/>
      <c r="N526" s="65"/>
      <c r="O526" s="65"/>
      <c r="P526" s="65"/>
      <c r="Q526" s="65"/>
      <c r="R526" s="65"/>
      <c r="S526" s="65"/>
      <c r="T526" s="65"/>
      <c r="U526" s="65"/>
      <c r="V526" s="65"/>
      <c r="W526" s="65"/>
      <c r="X526" s="65"/>
      <c r="Y526" s="65"/>
      <c r="Z526" s="65"/>
    </row>
    <row r="527" spans="1:26" x14ac:dyDescent="0.2">
      <c r="A527" s="66" t="s">
        <v>37</v>
      </c>
      <c r="B527" s="66" t="s">
        <v>37</v>
      </c>
      <c r="C527" s="65" t="s">
        <v>238</v>
      </c>
      <c r="D527" s="73">
        <v>312</v>
      </c>
      <c r="E527" s="72">
        <v>3</v>
      </c>
      <c r="F527" s="72">
        <v>6</v>
      </c>
      <c r="G527" s="66" t="s">
        <v>18</v>
      </c>
      <c r="H527" s="66" t="s">
        <v>18</v>
      </c>
      <c r="I527" s="66" t="s">
        <v>18</v>
      </c>
      <c r="J527" s="67" t="s">
        <v>18</v>
      </c>
      <c r="K527" s="71">
        <v>11.3</v>
      </c>
      <c r="L527" s="71">
        <v>80</v>
      </c>
      <c r="M527" s="65"/>
      <c r="N527" s="65"/>
      <c r="O527" s="65"/>
      <c r="P527" s="65"/>
      <c r="Q527" s="65"/>
      <c r="R527" s="65"/>
      <c r="S527" s="65"/>
      <c r="T527" s="65"/>
      <c r="U527" s="65"/>
      <c r="V527" s="65"/>
      <c r="W527" s="65"/>
      <c r="X527" s="65"/>
      <c r="Y527" s="65"/>
      <c r="Z527" s="65"/>
    </row>
    <row r="528" spans="1:26" x14ac:dyDescent="0.2">
      <c r="A528" s="66" t="s">
        <v>37</v>
      </c>
      <c r="B528" s="66" t="s">
        <v>37</v>
      </c>
      <c r="C528" s="65" t="s">
        <v>238</v>
      </c>
      <c r="D528" s="73">
        <v>418</v>
      </c>
      <c r="E528" s="61">
        <v>4</v>
      </c>
      <c r="F528" s="61">
        <v>6</v>
      </c>
      <c r="G528" s="66" t="s">
        <v>18</v>
      </c>
      <c r="H528" s="66" t="s">
        <v>18</v>
      </c>
      <c r="I528" s="66" t="s">
        <v>18</v>
      </c>
      <c r="J528" s="67" t="s">
        <v>18</v>
      </c>
      <c r="K528" s="71">
        <v>11.2</v>
      </c>
      <c r="L528" s="71">
        <v>82.3</v>
      </c>
      <c r="M528" s="65"/>
      <c r="N528" s="65"/>
      <c r="O528" s="65"/>
      <c r="P528" s="65"/>
      <c r="Q528" s="65"/>
      <c r="R528" s="65"/>
      <c r="S528" s="65"/>
      <c r="T528" s="65"/>
      <c r="U528" s="65"/>
      <c r="V528" s="65"/>
      <c r="W528" s="65"/>
      <c r="X528" s="65"/>
      <c r="Y528" s="65"/>
      <c r="Z528" s="65"/>
    </row>
    <row r="529" spans="1:26" x14ac:dyDescent="0.2">
      <c r="A529" s="66" t="s">
        <v>37</v>
      </c>
      <c r="B529" s="66" t="s">
        <v>37</v>
      </c>
      <c r="C529" s="65" t="s">
        <v>238</v>
      </c>
      <c r="D529" s="73">
        <v>112</v>
      </c>
      <c r="E529" s="61">
        <v>1</v>
      </c>
      <c r="F529" s="61">
        <v>12</v>
      </c>
      <c r="G529" s="66" t="s">
        <v>18</v>
      </c>
      <c r="H529" s="66" t="s">
        <v>18</v>
      </c>
      <c r="I529" s="66" t="s">
        <v>18</v>
      </c>
      <c r="J529" s="67" t="s">
        <v>18</v>
      </c>
      <c r="K529" s="71">
        <v>11.3</v>
      </c>
      <c r="L529" s="71">
        <v>76.8</v>
      </c>
      <c r="M529" s="65"/>
      <c r="N529" s="65"/>
      <c r="O529" s="65"/>
      <c r="P529" s="65"/>
      <c r="Q529" s="65"/>
      <c r="R529" s="65"/>
      <c r="S529" s="65"/>
      <c r="T529" s="65"/>
      <c r="U529" s="65"/>
      <c r="V529" s="65"/>
      <c r="W529" s="65"/>
      <c r="X529" s="65"/>
      <c r="Y529" s="65"/>
      <c r="Z529" s="65"/>
    </row>
    <row r="530" spans="1:26" x14ac:dyDescent="0.2">
      <c r="A530" s="66" t="s">
        <v>37</v>
      </c>
      <c r="B530" s="66" t="s">
        <v>37</v>
      </c>
      <c r="C530" s="65" t="s">
        <v>238</v>
      </c>
      <c r="D530" s="73">
        <v>206</v>
      </c>
      <c r="E530" s="72">
        <v>2</v>
      </c>
      <c r="F530" s="72">
        <v>12</v>
      </c>
      <c r="G530" s="66" t="s">
        <v>18</v>
      </c>
      <c r="H530" s="66" t="s">
        <v>18</v>
      </c>
      <c r="I530" s="66" t="s">
        <v>18</v>
      </c>
      <c r="J530" s="67" t="s">
        <v>18</v>
      </c>
      <c r="K530" s="71">
        <v>12</v>
      </c>
      <c r="L530" s="71">
        <v>79</v>
      </c>
      <c r="M530" s="65"/>
      <c r="N530" s="65"/>
      <c r="O530" s="65"/>
      <c r="P530" s="65"/>
      <c r="Q530" s="65"/>
      <c r="R530" s="65"/>
      <c r="S530" s="65"/>
      <c r="T530" s="65"/>
      <c r="U530" s="65"/>
      <c r="V530" s="65"/>
      <c r="W530" s="65"/>
      <c r="X530" s="65"/>
      <c r="Y530" s="65"/>
      <c r="Z530" s="65"/>
    </row>
    <row r="531" spans="1:26" x14ac:dyDescent="0.2">
      <c r="A531" s="66" t="s">
        <v>37</v>
      </c>
      <c r="B531" s="66" t="s">
        <v>37</v>
      </c>
      <c r="C531" s="65" t="s">
        <v>238</v>
      </c>
      <c r="D531" s="73">
        <v>304</v>
      </c>
      <c r="E531" s="72">
        <v>3</v>
      </c>
      <c r="F531" s="72">
        <v>12</v>
      </c>
      <c r="G531" s="66" t="s">
        <v>18</v>
      </c>
      <c r="H531" s="66" t="s">
        <v>18</v>
      </c>
      <c r="I531" s="66" t="s">
        <v>18</v>
      </c>
      <c r="J531" s="67" t="s">
        <v>18</v>
      </c>
      <c r="K531" s="71">
        <v>11.1</v>
      </c>
      <c r="L531" s="71">
        <v>80.5</v>
      </c>
      <c r="M531" s="65"/>
      <c r="N531" s="65"/>
      <c r="O531" s="65"/>
      <c r="P531" s="65"/>
      <c r="Q531" s="65"/>
      <c r="R531" s="65"/>
      <c r="S531" s="65"/>
      <c r="T531" s="65"/>
      <c r="U531" s="65"/>
      <c r="V531" s="65"/>
      <c r="W531" s="65"/>
      <c r="X531" s="65"/>
      <c r="Y531" s="65"/>
      <c r="Z531" s="65"/>
    </row>
    <row r="532" spans="1:26" x14ac:dyDescent="0.2">
      <c r="A532" s="66" t="s">
        <v>37</v>
      </c>
      <c r="B532" s="66" t="s">
        <v>37</v>
      </c>
      <c r="C532" s="65" t="s">
        <v>238</v>
      </c>
      <c r="D532" s="73">
        <v>414</v>
      </c>
      <c r="E532" s="61">
        <v>4</v>
      </c>
      <c r="F532" s="61">
        <v>12</v>
      </c>
      <c r="G532" s="66" t="s">
        <v>18</v>
      </c>
      <c r="H532" s="66" t="s">
        <v>18</v>
      </c>
      <c r="I532" s="66" t="s">
        <v>18</v>
      </c>
      <c r="J532" s="67" t="s">
        <v>18</v>
      </c>
      <c r="K532" s="71">
        <v>11</v>
      </c>
      <c r="L532" s="71">
        <v>79.900000000000006</v>
      </c>
      <c r="M532" s="65"/>
      <c r="N532" s="65"/>
      <c r="O532" s="65"/>
      <c r="P532" s="65"/>
      <c r="Q532" s="65"/>
      <c r="R532" s="65"/>
      <c r="S532" s="65"/>
      <c r="T532" s="65"/>
      <c r="U532" s="65"/>
      <c r="V532" s="65"/>
      <c r="W532" s="65"/>
      <c r="X532" s="65"/>
      <c r="Y532" s="65"/>
      <c r="Z532" s="65"/>
    </row>
    <row r="533" spans="1:26" x14ac:dyDescent="0.2">
      <c r="A533" s="65" t="s">
        <v>15</v>
      </c>
      <c r="B533" s="65" t="s">
        <v>234</v>
      </c>
      <c r="C533" s="65" t="s">
        <v>238</v>
      </c>
      <c r="D533" s="68">
        <v>101</v>
      </c>
      <c r="E533" s="61">
        <v>1</v>
      </c>
      <c r="F533" s="61">
        <v>1</v>
      </c>
      <c r="G533" s="69">
        <v>54.8</v>
      </c>
      <c r="H533" s="69">
        <v>0</v>
      </c>
      <c r="I533" s="69">
        <v>0.2</v>
      </c>
      <c r="J533" s="69">
        <v>0.5</v>
      </c>
      <c r="K533" s="71">
        <v>12.5</v>
      </c>
      <c r="L533" s="71">
        <v>70.8</v>
      </c>
      <c r="M533" s="65"/>
      <c r="N533" s="65"/>
      <c r="O533" s="65"/>
      <c r="P533" s="65"/>
      <c r="Q533" s="65"/>
      <c r="R533" s="65"/>
      <c r="S533" s="65"/>
      <c r="T533" s="65"/>
      <c r="U533" s="65"/>
      <c r="V533" s="65"/>
      <c r="W533" s="65"/>
      <c r="X533" s="65"/>
      <c r="Y533" s="65"/>
      <c r="Z533" s="65"/>
    </row>
    <row r="534" spans="1:26" x14ac:dyDescent="0.2">
      <c r="A534" s="65" t="s">
        <v>15</v>
      </c>
      <c r="B534" s="65" t="s">
        <v>234</v>
      </c>
      <c r="C534" s="65" t="s">
        <v>238</v>
      </c>
      <c r="D534" s="68">
        <v>219</v>
      </c>
      <c r="E534" s="72">
        <v>2</v>
      </c>
      <c r="F534" s="72">
        <v>1</v>
      </c>
      <c r="G534" s="69">
        <v>52.2</v>
      </c>
      <c r="H534" s="69">
        <v>0</v>
      </c>
      <c r="I534" s="69">
        <v>0.1</v>
      </c>
      <c r="J534" s="69">
        <v>6</v>
      </c>
      <c r="K534" s="71">
        <v>12.5</v>
      </c>
      <c r="L534" s="71">
        <v>73.099999999999994</v>
      </c>
      <c r="M534" s="65"/>
      <c r="N534" s="65"/>
      <c r="O534" s="65"/>
      <c r="P534" s="65"/>
      <c r="Q534" s="65"/>
      <c r="R534" s="65"/>
      <c r="S534" s="65"/>
      <c r="T534" s="65"/>
      <c r="U534" s="65"/>
      <c r="V534" s="65"/>
      <c r="W534" s="65"/>
      <c r="X534" s="65"/>
      <c r="Y534" s="65"/>
      <c r="Z534" s="65"/>
    </row>
    <row r="535" spans="1:26" x14ac:dyDescent="0.2">
      <c r="A535" s="65" t="s">
        <v>15</v>
      </c>
      <c r="B535" s="65" t="s">
        <v>234</v>
      </c>
      <c r="C535" s="65" t="s">
        <v>238</v>
      </c>
      <c r="D535" s="68">
        <v>308</v>
      </c>
      <c r="E535" s="72">
        <v>3</v>
      </c>
      <c r="F535" s="72">
        <v>1</v>
      </c>
      <c r="G535" s="69">
        <v>58.1</v>
      </c>
      <c r="H535" s="69">
        <v>0</v>
      </c>
      <c r="I535" s="69">
        <v>0.2</v>
      </c>
      <c r="J535" s="69">
        <v>2.6</v>
      </c>
      <c r="K535" s="71">
        <v>12.2</v>
      </c>
      <c r="L535" s="71">
        <v>71.8</v>
      </c>
      <c r="M535" s="65"/>
      <c r="N535" s="65"/>
      <c r="O535" s="65"/>
      <c r="P535" s="65"/>
      <c r="Q535" s="65"/>
      <c r="R535" s="65"/>
      <c r="S535" s="65"/>
      <c r="T535" s="65"/>
      <c r="U535" s="65"/>
      <c r="V535" s="65"/>
      <c r="W535" s="65"/>
      <c r="X535" s="65"/>
      <c r="Y535" s="65"/>
      <c r="Z535" s="65"/>
    </row>
    <row r="536" spans="1:26" x14ac:dyDescent="0.2">
      <c r="A536" s="65" t="s">
        <v>15</v>
      </c>
      <c r="B536" s="65" t="s">
        <v>234</v>
      </c>
      <c r="C536" s="65" t="s">
        <v>238</v>
      </c>
      <c r="D536" s="68">
        <v>407</v>
      </c>
      <c r="E536" s="61">
        <v>4</v>
      </c>
      <c r="F536" s="61">
        <v>1</v>
      </c>
      <c r="G536" s="69">
        <v>56.5</v>
      </c>
      <c r="H536" s="69">
        <v>0</v>
      </c>
      <c r="I536" s="69">
        <v>0.3</v>
      </c>
      <c r="J536" s="69">
        <v>2.2999999999999998</v>
      </c>
      <c r="K536" s="71">
        <v>12.2</v>
      </c>
      <c r="L536" s="71">
        <v>77.099999999999994</v>
      </c>
      <c r="M536" s="65"/>
      <c r="N536" s="65"/>
      <c r="O536" s="65"/>
      <c r="P536" s="65"/>
      <c r="Q536" s="65"/>
      <c r="R536" s="65"/>
      <c r="S536" s="65"/>
      <c r="T536" s="65"/>
      <c r="U536" s="65"/>
      <c r="V536" s="65"/>
      <c r="W536" s="65"/>
      <c r="X536" s="65"/>
      <c r="Y536" s="65"/>
      <c r="Z536" s="65"/>
    </row>
    <row r="537" spans="1:26" x14ac:dyDescent="0.2">
      <c r="A537" s="65" t="s">
        <v>15</v>
      </c>
      <c r="B537" s="65" t="s">
        <v>234</v>
      </c>
      <c r="C537" s="65" t="s">
        <v>238</v>
      </c>
      <c r="D537" s="68">
        <v>120</v>
      </c>
      <c r="E537" s="61">
        <v>1</v>
      </c>
      <c r="F537" s="61">
        <v>1</v>
      </c>
      <c r="G537" s="69">
        <v>59.1</v>
      </c>
      <c r="H537" s="69">
        <v>0</v>
      </c>
      <c r="I537" s="69">
        <v>0.4</v>
      </c>
      <c r="J537" s="69">
        <v>6.5</v>
      </c>
      <c r="K537" s="71">
        <v>12.4</v>
      </c>
      <c r="L537" s="71">
        <v>71.900000000000006</v>
      </c>
      <c r="M537" s="65"/>
      <c r="N537" s="65"/>
      <c r="O537" s="65"/>
      <c r="P537" s="65"/>
      <c r="Q537" s="65"/>
      <c r="R537" s="65"/>
      <c r="S537" s="65"/>
      <c r="T537" s="65"/>
      <c r="U537" s="65"/>
      <c r="V537" s="65"/>
      <c r="W537" s="65"/>
      <c r="X537" s="65"/>
      <c r="Y537" s="65"/>
      <c r="Z537" s="65"/>
    </row>
    <row r="538" spans="1:26" x14ac:dyDescent="0.2">
      <c r="A538" s="65" t="s">
        <v>15</v>
      </c>
      <c r="B538" s="65" t="s">
        <v>234</v>
      </c>
      <c r="C538" s="65" t="s">
        <v>238</v>
      </c>
      <c r="D538" s="68">
        <v>210</v>
      </c>
      <c r="E538" s="72">
        <v>2</v>
      </c>
      <c r="F538" s="61">
        <v>1</v>
      </c>
      <c r="G538" s="69">
        <v>53.3</v>
      </c>
      <c r="H538" s="69">
        <v>0</v>
      </c>
      <c r="I538" s="69">
        <v>0.1</v>
      </c>
      <c r="J538" s="69">
        <v>2.6</v>
      </c>
      <c r="K538" s="71">
        <v>13.3</v>
      </c>
      <c r="L538" s="71">
        <v>71.2</v>
      </c>
      <c r="M538" s="65"/>
      <c r="N538" s="65"/>
      <c r="O538" s="65"/>
      <c r="P538" s="65"/>
      <c r="Q538" s="65"/>
      <c r="R538" s="65"/>
      <c r="S538" s="65"/>
      <c r="T538" s="65"/>
      <c r="U538" s="65"/>
      <c r="V538" s="65"/>
      <c r="W538" s="65"/>
      <c r="X538" s="65"/>
      <c r="Y538" s="65"/>
      <c r="Z538" s="65"/>
    </row>
    <row r="539" spans="1:26" x14ac:dyDescent="0.2">
      <c r="A539" s="65" t="s">
        <v>15</v>
      </c>
      <c r="B539" s="65" t="s">
        <v>234</v>
      </c>
      <c r="C539" s="65" t="s">
        <v>238</v>
      </c>
      <c r="D539" s="68">
        <v>302</v>
      </c>
      <c r="E539" s="72">
        <v>3</v>
      </c>
      <c r="F539" s="61">
        <v>1</v>
      </c>
      <c r="G539" s="69">
        <v>53.3</v>
      </c>
      <c r="H539" s="69">
        <v>0</v>
      </c>
      <c r="I539" s="69">
        <v>0.1</v>
      </c>
      <c r="J539" s="69">
        <v>3.2</v>
      </c>
      <c r="K539" s="71">
        <v>12.3</v>
      </c>
      <c r="L539" s="71">
        <v>72.5</v>
      </c>
      <c r="M539" s="65"/>
      <c r="N539" s="65"/>
      <c r="O539" s="65"/>
      <c r="P539" s="65"/>
      <c r="Q539" s="65"/>
      <c r="R539" s="65"/>
      <c r="S539" s="65"/>
      <c r="T539" s="65"/>
      <c r="U539" s="65"/>
      <c r="V539" s="65"/>
      <c r="W539" s="65"/>
      <c r="X539" s="65"/>
      <c r="Y539" s="65"/>
      <c r="Z539" s="65"/>
    </row>
    <row r="540" spans="1:26" x14ac:dyDescent="0.2">
      <c r="A540" s="65" t="s">
        <v>15</v>
      </c>
      <c r="B540" s="65" t="s">
        <v>234</v>
      </c>
      <c r="C540" s="65" t="s">
        <v>238</v>
      </c>
      <c r="D540" s="68">
        <v>403</v>
      </c>
      <c r="E540" s="61">
        <v>4</v>
      </c>
      <c r="F540" s="61">
        <v>1</v>
      </c>
      <c r="G540" s="69">
        <v>36.200000000000003</v>
      </c>
      <c r="H540" s="69">
        <v>0</v>
      </c>
      <c r="I540" s="69">
        <v>0.6</v>
      </c>
      <c r="J540" s="69">
        <v>2.7</v>
      </c>
      <c r="K540" s="71">
        <v>13.5</v>
      </c>
      <c r="L540" s="71">
        <v>73.2</v>
      </c>
      <c r="M540" s="65"/>
      <c r="N540" s="65"/>
      <c r="O540" s="65"/>
      <c r="P540" s="65"/>
      <c r="Q540" s="65"/>
      <c r="R540" s="65"/>
      <c r="S540" s="65"/>
      <c r="T540" s="65"/>
      <c r="U540" s="65"/>
      <c r="V540" s="65"/>
      <c r="W540" s="65"/>
      <c r="X540" s="65"/>
      <c r="Y540" s="65"/>
      <c r="Z540" s="65"/>
    </row>
    <row r="541" spans="1:26" x14ac:dyDescent="0.2">
      <c r="A541" s="65" t="s">
        <v>15</v>
      </c>
      <c r="B541" s="65" t="s">
        <v>234</v>
      </c>
      <c r="C541" s="65" t="s">
        <v>238</v>
      </c>
      <c r="D541" s="68">
        <v>106</v>
      </c>
      <c r="E541" s="61">
        <v>1</v>
      </c>
      <c r="F541" s="61">
        <v>6</v>
      </c>
      <c r="G541" s="69">
        <v>50</v>
      </c>
      <c r="H541" s="69">
        <v>0</v>
      </c>
      <c r="I541" s="69">
        <v>0.3</v>
      </c>
      <c r="J541" s="69">
        <v>5</v>
      </c>
      <c r="K541" s="71">
        <v>12.6</v>
      </c>
      <c r="L541" s="71">
        <v>67.099999999999994</v>
      </c>
      <c r="M541" s="65"/>
      <c r="N541" s="65"/>
      <c r="O541" s="65"/>
      <c r="P541" s="65"/>
      <c r="Q541" s="65"/>
      <c r="R541" s="65"/>
      <c r="S541" s="65"/>
      <c r="T541" s="65"/>
      <c r="U541" s="65"/>
      <c r="V541" s="65"/>
      <c r="W541" s="65"/>
      <c r="X541" s="65"/>
      <c r="Y541" s="65"/>
      <c r="Z541" s="65"/>
    </row>
    <row r="542" spans="1:26" x14ac:dyDescent="0.2">
      <c r="A542" s="65" t="s">
        <v>15</v>
      </c>
      <c r="B542" s="65" t="s">
        <v>234</v>
      </c>
      <c r="C542" s="65" t="s">
        <v>238</v>
      </c>
      <c r="D542" s="68">
        <v>203</v>
      </c>
      <c r="E542" s="72">
        <v>2</v>
      </c>
      <c r="F542" s="72">
        <v>6</v>
      </c>
      <c r="G542" s="69">
        <v>47.8</v>
      </c>
      <c r="H542" s="69">
        <v>0</v>
      </c>
      <c r="I542" s="69">
        <v>0.2</v>
      </c>
      <c r="J542" s="69">
        <v>3.7</v>
      </c>
      <c r="K542" s="71">
        <v>12.4</v>
      </c>
      <c r="L542" s="71">
        <v>74.8</v>
      </c>
      <c r="M542" s="65"/>
      <c r="N542" s="65"/>
      <c r="O542" s="65"/>
      <c r="P542" s="65"/>
      <c r="Q542" s="65"/>
      <c r="R542" s="65"/>
      <c r="S542" s="65"/>
      <c r="T542" s="65"/>
      <c r="U542" s="65"/>
      <c r="V542" s="65"/>
      <c r="W542" s="65"/>
      <c r="X542" s="65"/>
      <c r="Y542" s="65"/>
      <c r="Z542" s="65"/>
    </row>
    <row r="543" spans="1:26" x14ac:dyDescent="0.2">
      <c r="A543" s="65" t="s">
        <v>15</v>
      </c>
      <c r="B543" s="65" t="s">
        <v>234</v>
      </c>
      <c r="C543" s="65" t="s">
        <v>238</v>
      </c>
      <c r="D543" s="68">
        <v>312</v>
      </c>
      <c r="E543" s="72">
        <v>3</v>
      </c>
      <c r="F543" s="72">
        <v>6</v>
      </c>
      <c r="G543" s="69">
        <v>50</v>
      </c>
      <c r="H543" s="69">
        <v>0</v>
      </c>
      <c r="I543" s="69">
        <v>0.4</v>
      </c>
      <c r="J543" s="69">
        <v>2.9</v>
      </c>
      <c r="K543" s="71">
        <v>11.9</v>
      </c>
      <c r="L543" s="71">
        <v>76.5</v>
      </c>
      <c r="M543" s="65"/>
      <c r="N543" s="65"/>
      <c r="O543" s="65"/>
      <c r="P543" s="65"/>
      <c r="Q543" s="65"/>
      <c r="R543" s="65"/>
      <c r="S543" s="65"/>
      <c r="T543" s="65"/>
      <c r="U543" s="65"/>
      <c r="V543" s="65"/>
      <c r="W543" s="65"/>
      <c r="X543" s="65"/>
      <c r="Y543" s="65"/>
      <c r="Z543" s="65"/>
    </row>
    <row r="544" spans="1:26" x14ac:dyDescent="0.2">
      <c r="A544" s="65" t="s">
        <v>15</v>
      </c>
      <c r="B544" s="65" t="s">
        <v>234</v>
      </c>
      <c r="C544" s="65" t="s">
        <v>238</v>
      </c>
      <c r="D544" s="68">
        <v>418</v>
      </c>
      <c r="E544" s="61">
        <v>4</v>
      </c>
      <c r="F544" s="61">
        <v>6</v>
      </c>
      <c r="G544" s="69">
        <v>50</v>
      </c>
      <c r="H544" s="69">
        <v>0</v>
      </c>
      <c r="I544" s="69">
        <v>0.3</v>
      </c>
      <c r="J544" s="69">
        <v>3.9</v>
      </c>
      <c r="K544" s="71">
        <v>11.8</v>
      </c>
      <c r="L544" s="71">
        <v>73.5</v>
      </c>
      <c r="M544" s="65"/>
      <c r="N544" s="65"/>
      <c r="O544" s="65"/>
      <c r="P544" s="65"/>
      <c r="Q544" s="65"/>
      <c r="R544" s="65"/>
      <c r="S544" s="65"/>
      <c r="T544" s="65"/>
      <c r="U544" s="65"/>
      <c r="V544" s="65"/>
      <c r="W544" s="65"/>
      <c r="X544" s="65"/>
      <c r="Y544" s="65"/>
      <c r="Z544" s="65"/>
    </row>
    <row r="545" spans="1:26" x14ac:dyDescent="0.2">
      <c r="A545" s="65" t="s">
        <v>15</v>
      </c>
      <c r="B545" s="65" t="s">
        <v>234</v>
      </c>
      <c r="C545" s="65" t="s">
        <v>238</v>
      </c>
      <c r="D545" s="68">
        <v>112</v>
      </c>
      <c r="E545" s="61">
        <v>1</v>
      </c>
      <c r="F545" s="61">
        <v>12</v>
      </c>
      <c r="G545" s="69">
        <v>50</v>
      </c>
      <c r="H545" s="69">
        <v>0</v>
      </c>
      <c r="I545" s="69">
        <v>0.1</v>
      </c>
      <c r="J545" s="69">
        <v>5</v>
      </c>
      <c r="K545" s="71">
        <v>12</v>
      </c>
      <c r="L545" s="71">
        <v>71.599999999999994</v>
      </c>
      <c r="M545" s="65"/>
      <c r="N545" s="65"/>
      <c r="O545" s="65"/>
      <c r="P545" s="65"/>
      <c r="Q545" s="65"/>
      <c r="R545" s="65"/>
      <c r="S545" s="65"/>
      <c r="T545" s="65"/>
      <c r="U545" s="65"/>
      <c r="V545" s="65"/>
      <c r="W545" s="65"/>
      <c r="X545" s="65"/>
      <c r="Y545" s="65"/>
      <c r="Z545" s="65"/>
    </row>
    <row r="546" spans="1:26" x14ac:dyDescent="0.2">
      <c r="A546" s="65" t="s">
        <v>15</v>
      </c>
      <c r="B546" s="65" t="s">
        <v>234</v>
      </c>
      <c r="C546" s="65" t="s">
        <v>238</v>
      </c>
      <c r="D546" s="68">
        <v>206</v>
      </c>
      <c r="E546" s="72">
        <v>2</v>
      </c>
      <c r="F546" s="72">
        <v>12</v>
      </c>
      <c r="G546" s="69">
        <v>58.3</v>
      </c>
      <c r="H546" s="69">
        <v>0</v>
      </c>
      <c r="I546" s="69">
        <v>0</v>
      </c>
      <c r="J546" s="69">
        <v>3.1</v>
      </c>
      <c r="K546" s="71">
        <v>12.6</v>
      </c>
      <c r="L546" s="71">
        <v>74.900000000000006</v>
      </c>
      <c r="M546" s="65"/>
      <c r="N546" s="65"/>
      <c r="O546" s="65"/>
      <c r="P546" s="65"/>
      <c r="Q546" s="65"/>
      <c r="R546" s="65"/>
      <c r="S546" s="65"/>
      <c r="T546" s="65"/>
      <c r="U546" s="65"/>
      <c r="V546" s="65"/>
      <c r="W546" s="65"/>
      <c r="X546" s="65"/>
      <c r="Y546" s="65"/>
      <c r="Z546" s="65"/>
    </row>
    <row r="547" spans="1:26" x14ac:dyDescent="0.2">
      <c r="A547" s="65" t="s">
        <v>15</v>
      </c>
      <c r="B547" s="65" t="s">
        <v>234</v>
      </c>
      <c r="C547" s="65" t="s">
        <v>238</v>
      </c>
      <c r="D547" s="68">
        <v>304</v>
      </c>
      <c r="E547" s="72">
        <v>3</v>
      </c>
      <c r="F547" s="72">
        <v>12</v>
      </c>
      <c r="G547" s="69">
        <v>56.5</v>
      </c>
      <c r="H547" s="69">
        <v>0</v>
      </c>
      <c r="I547" s="69">
        <v>0</v>
      </c>
      <c r="J547" s="69">
        <v>2.9</v>
      </c>
      <c r="K547" s="71">
        <v>12.2</v>
      </c>
      <c r="L547" s="71">
        <v>72.5</v>
      </c>
      <c r="M547" s="65"/>
      <c r="N547" s="65"/>
      <c r="O547" s="65"/>
      <c r="P547" s="65"/>
      <c r="Q547" s="65"/>
      <c r="R547" s="65"/>
      <c r="S547" s="65"/>
      <c r="T547" s="65"/>
      <c r="U547" s="65"/>
      <c r="V547" s="65"/>
      <c r="W547" s="65"/>
      <c r="X547" s="65"/>
      <c r="Y547" s="65"/>
      <c r="Z547" s="65"/>
    </row>
    <row r="548" spans="1:26" x14ac:dyDescent="0.2">
      <c r="A548" s="65" t="s">
        <v>15</v>
      </c>
      <c r="B548" s="65" t="s">
        <v>234</v>
      </c>
      <c r="C548" s="65" t="s">
        <v>238</v>
      </c>
      <c r="D548" s="68">
        <v>414</v>
      </c>
      <c r="E548" s="61">
        <v>4</v>
      </c>
      <c r="F548" s="61">
        <v>12</v>
      </c>
      <c r="G548" s="69">
        <v>54.2</v>
      </c>
      <c r="H548" s="69">
        <v>0</v>
      </c>
      <c r="I548" s="69">
        <v>0.2</v>
      </c>
      <c r="J548" s="69">
        <v>2.4</v>
      </c>
      <c r="K548" s="71">
        <v>11.9</v>
      </c>
      <c r="L548" s="71">
        <v>71.7</v>
      </c>
      <c r="M548" s="65"/>
      <c r="N548" s="65"/>
      <c r="O548" s="65"/>
      <c r="P548" s="65"/>
      <c r="Q548" s="65"/>
      <c r="R548" s="65"/>
      <c r="S548" s="65"/>
      <c r="T548" s="65"/>
      <c r="U548" s="65"/>
      <c r="V548" s="65"/>
      <c r="W548" s="65"/>
      <c r="X548" s="65"/>
      <c r="Y548" s="65"/>
      <c r="Z548" s="65"/>
    </row>
    <row r="549" spans="1:26" x14ac:dyDescent="0.2">
      <c r="A549" s="65" t="s">
        <v>112</v>
      </c>
      <c r="B549" s="65" t="s">
        <v>235</v>
      </c>
      <c r="C549" s="65" t="s">
        <v>238</v>
      </c>
      <c r="D549" s="68">
        <v>101</v>
      </c>
      <c r="E549" s="61">
        <v>1</v>
      </c>
      <c r="F549" s="61">
        <v>1</v>
      </c>
      <c r="G549" s="69">
        <v>53.1</v>
      </c>
      <c r="H549" s="69">
        <v>69.400000000000006</v>
      </c>
      <c r="I549" s="69">
        <v>0</v>
      </c>
      <c r="J549" s="69">
        <v>0.4</v>
      </c>
      <c r="K549" s="71">
        <v>10.3</v>
      </c>
      <c r="L549" s="71">
        <v>54.4</v>
      </c>
      <c r="M549" s="65"/>
      <c r="N549" s="65"/>
      <c r="O549" s="65"/>
      <c r="P549" s="65"/>
      <c r="Q549" s="65"/>
      <c r="R549" s="65"/>
      <c r="S549" s="65"/>
      <c r="T549" s="65"/>
      <c r="U549" s="65"/>
      <c r="V549" s="65"/>
      <c r="W549" s="65"/>
      <c r="X549" s="65"/>
      <c r="Y549" s="65"/>
      <c r="Z549" s="65"/>
    </row>
    <row r="550" spans="1:26" x14ac:dyDescent="0.2">
      <c r="A550" s="65" t="s">
        <v>112</v>
      </c>
      <c r="B550" s="65" t="s">
        <v>235</v>
      </c>
      <c r="C550" s="65" t="s">
        <v>238</v>
      </c>
      <c r="D550" s="68">
        <v>219</v>
      </c>
      <c r="E550" s="72">
        <v>2</v>
      </c>
      <c r="F550" s="72">
        <v>1</v>
      </c>
      <c r="G550" s="69">
        <v>54.3</v>
      </c>
      <c r="H550" s="69">
        <v>6.7</v>
      </c>
      <c r="I550" s="69">
        <v>0</v>
      </c>
      <c r="J550" s="69">
        <v>0.8</v>
      </c>
      <c r="K550" s="71">
        <v>10.6</v>
      </c>
      <c r="L550" s="71">
        <v>61.7</v>
      </c>
      <c r="M550" s="65"/>
      <c r="N550" s="65"/>
      <c r="O550" s="65"/>
      <c r="P550" s="65"/>
      <c r="Q550" s="65"/>
      <c r="R550" s="65"/>
      <c r="S550" s="65"/>
      <c r="T550" s="65"/>
      <c r="U550" s="65"/>
      <c r="V550" s="65"/>
      <c r="W550" s="65"/>
      <c r="X550" s="65"/>
      <c r="Y550" s="65"/>
      <c r="Z550" s="65"/>
    </row>
    <row r="551" spans="1:26" x14ac:dyDescent="0.2">
      <c r="A551" s="65" t="s">
        <v>112</v>
      </c>
      <c r="B551" s="65" t="s">
        <v>235</v>
      </c>
      <c r="C551" s="65" t="s">
        <v>238</v>
      </c>
      <c r="D551" s="68">
        <v>308</v>
      </c>
      <c r="E551" s="72">
        <v>3</v>
      </c>
      <c r="F551" s="72">
        <v>1</v>
      </c>
      <c r="G551" s="69">
        <v>58.1</v>
      </c>
      <c r="H551" s="69">
        <v>8.3000000000000007</v>
      </c>
      <c r="I551" s="69">
        <v>0.2</v>
      </c>
      <c r="J551" s="69">
        <v>0</v>
      </c>
      <c r="K551" s="71">
        <v>10.6</v>
      </c>
      <c r="L551" s="71">
        <v>62.7</v>
      </c>
      <c r="M551" s="65"/>
      <c r="N551" s="65"/>
      <c r="O551" s="65"/>
      <c r="P551" s="65"/>
      <c r="Q551" s="65"/>
      <c r="R551" s="65"/>
      <c r="S551" s="65"/>
      <c r="T551" s="65"/>
      <c r="U551" s="65"/>
      <c r="V551" s="65"/>
      <c r="W551" s="65"/>
      <c r="X551" s="65"/>
      <c r="Y551" s="65"/>
      <c r="Z551" s="65"/>
    </row>
    <row r="552" spans="1:26" x14ac:dyDescent="0.2">
      <c r="A552" s="65" t="s">
        <v>112</v>
      </c>
      <c r="B552" s="65" t="s">
        <v>235</v>
      </c>
      <c r="C552" s="65" t="s">
        <v>238</v>
      </c>
      <c r="D552" s="68">
        <v>407</v>
      </c>
      <c r="E552" s="61">
        <v>4</v>
      </c>
      <c r="F552" s="61">
        <v>1</v>
      </c>
      <c r="G552" s="69">
        <v>62</v>
      </c>
      <c r="H552" s="69">
        <v>10</v>
      </c>
      <c r="I552" s="69">
        <v>0</v>
      </c>
      <c r="J552" s="69">
        <v>0</v>
      </c>
      <c r="K552" s="71">
        <v>10.3</v>
      </c>
      <c r="L552" s="71">
        <v>61.6</v>
      </c>
      <c r="M552" s="65"/>
      <c r="N552" s="65"/>
      <c r="O552" s="65"/>
      <c r="P552" s="65"/>
      <c r="Q552" s="65"/>
      <c r="R552" s="65"/>
      <c r="S552" s="65"/>
      <c r="T552" s="65"/>
      <c r="U552" s="65"/>
      <c r="V552" s="65"/>
      <c r="W552" s="65"/>
      <c r="X552" s="65"/>
      <c r="Y552" s="65"/>
      <c r="Z552" s="65"/>
    </row>
    <row r="553" spans="1:26" x14ac:dyDescent="0.2">
      <c r="A553" s="65" t="s">
        <v>112</v>
      </c>
      <c r="B553" s="65" t="s">
        <v>235</v>
      </c>
      <c r="C553" s="65" t="s">
        <v>238</v>
      </c>
      <c r="D553" s="68">
        <v>120</v>
      </c>
      <c r="E553" s="61">
        <v>1</v>
      </c>
      <c r="F553" s="61">
        <v>1</v>
      </c>
      <c r="G553" s="69">
        <v>52.1</v>
      </c>
      <c r="H553" s="69">
        <v>2.2000000000000002</v>
      </c>
      <c r="I553" s="69">
        <v>0</v>
      </c>
      <c r="J553" s="69">
        <v>2.7</v>
      </c>
      <c r="K553" s="71">
        <v>10.3</v>
      </c>
      <c r="L553" s="71">
        <v>60.9</v>
      </c>
      <c r="M553" s="65"/>
      <c r="N553" s="65"/>
      <c r="O553" s="65"/>
      <c r="P553" s="65"/>
      <c r="Q553" s="65"/>
      <c r="R553" s="65"/>
      <c r="S553" s="65"/>
      <c r="T553" s="65"/>
      <c r="U553" s="65"/>
      <c r="V553" s="65"/>
      <c r="W553" s="65"/>
      <c r="X553" s="65"/>
      <c r="Y553" s="65"/>
      <c r="Z553" s="65"/>
    </row>
    <row r="554" spans="1:26" x14ac:dyDescent="0.2">
      <c r="A554" s="65" t="s">
        <v>112</v>
      </c>
      <c r="B554" s="65" t="s">
        <v>235</v>
      </c>
      <c r="C554" s="65" t="s">
        <v>238</v>
      </c>
      <c r="D554" s="68">
        <v>210</v>
      </c>
      <c r="E554" s="72">
        <v>2</v>
      </c>
      <c r="F554" s="61">
        <v>1</v>
      </c>
      <c r="G554" s="69">
        <v>40</v>
      </c>
      <c r="H554" s="69">
        <v>13.3</v>
      </c>
      <c r="I554" s="69">
        <v>0</v>
      </c>
      <c r="J554" s="69">
        <v>2.6</v>
      </c>
      <c r="K554" s="71">
        <v>10.6</v>
      </c>
      <c r="L554" s="71">
        <v>60.4</v>
      </c>
      <c r="M554" s="65"/>
      <c r="N554" s="65"/>
      <c r="O554" s="65"/>
      <c r="P554" s="65"/>
      <c r="Q554" s="65"/>
      <c r="R554" s="65"/>
      <c r="S554" s="65"/>
      <c r="T554" s="65"/>
      <c r="U554" s="65"/>
      <c r="V554" s="65"/>
      <c r="W554" s="65"/>
      <c r="X554" s="65"/>
      <c r="Y554" s="65"/>
      <c r="Z554" s="65"/>
    </row>
    <row r="555" spans="1:26" x14ac:dyDescent="0.2">
      <c r="A555" s="65" t="s">
        <v>112</v>
      </c>
      <c r="B555" s="65" t="s">
        <v>235</v>
      </c>
      <c r="C555" s="65" t="s">
        <v>238</v>
      </c>
      <c r="D555" s="68">
        <v>302</v>
      </c>
      <c r="E555" s="72">
        <v>3</v>
      </c>
      <c r="F555" s="61">
        <v>1</v>
      </c>
      <c r="G555" s="69">
        <v>60.5</v>
      </c>
      <c r="H555" s="69">
        <v>1.1000000000000001</v>
      </c>
      <c r="I555" s="69">
        <v>0.5</v>
      </c>
      <c r="J555" s="69">
        <v>0</v>
      </c>
      <c r="K555" s="71">
        <v>10.4</v>
      </c>
      <c r="L555" s="71">
        <v>58.6</v>
      </c>
      <c r="M555" s="65"/>
      <c r="N555" s="65"/>
      <c r="O555" s="65"/>
      <c r="P555" s="65"/>
      <c r="Q555" s="65"/>
      <c r="R555" s="65"/>
      <c r="S555" s="65"/>
      <c r="T555" s="65"/>
      <c r="U555" s="65"/>
      <c r="V555" s="65"/>
      <c r="W555" s="65"/>
      <c r="X555" s="65"/>
      <c r="Y555" s="65"/>
      <c r="Z555" s="65"/>
    </row>
    <row r="556" spans="1:26" x14ac:dyDescent="0.2">
      <c r="A556" s="65" t="s">
        <v>112</v>
      </c>
      <c r="B556" s="65" t="s">
        <v>235</v>
      </c>
      <c r="C556" s="65" t="s">
        <v>238</v>
      </c>
      <c r="D556" s="68">
        <v>403</v>
      </c>
      <c r="E556" s="61">
        <v>4</v>
      </c>
      <c r="F556" s="61">
        <v>1</v>
      </c>
      <c r="G556" s="69">
        <v>56.9</v>
      </c>
      <c r="H556" s="69">
        <v>33.299999999999997</v>
      </c>
      <c r="I556" s="69">
        <v>0</v>
      </c>
      <c r="J556" s="69">
        <v>0</v>
      </c>
      <c r="K556" s="71">
        <v>10.3</v>
      </c>
      <c r="L556" s="71">
        <v>60</v>
      </c>
      <c r="M556" s="65"/>
      <c r="N556" s="65"/>
      <c r="O556" s="65"/>
      <c r="P556" s="65"/>
      <c r="Q556" s="65"/>
      <c r="R556" s="65"/>
      <c r="S556" s="65"/>
      <c r="T556" s="65"/>
      <c r="U556" s="65"/>
      <c r="V556" s="65"/>
      <c r="W556" s="65"/>
      <c r="X556" s="65"/>
      <c r="Y556" s="65"/>
      <c r="Z556" s="65"/>
    </row>
    <row r="557" spans="1:26" x14ac:dyDescent="0.2">
      <c r="A557" s="65" t="s">
        <v>112</v>
      </c>
      <c r="B557" s="65" t="s">
        <v>235</v>
      </c>
      <c r="C557" s="65" t="s">
        <v>238</v>
      </c>
      <c r="D557" s="68">
        <v>106</v>
      </c>
      <c r="E557" s="61">
        <v>1</v>
      </c>
      <c r="F557" s="61">
        <v>6</v>
      </c>
      <c r="G557" s="69">
        <v>40.6</v>
      </c>
      <c r="H557" s="69">
        <v>1.1000000000000001</v>
      </c>
      <c r="I557" s="69">
        <v>0</v>
      </c>
      <c r="J557" s="69">
        <v>1.3</v>
      </c>
      <c r="K557" s="71">
        <v>10.199999999999999</v>
      </c>
      <c r="L557" s="71">
        <v>62</v>
      </c>
      <c r="M557" s="65"/>
      <c r="N557" s="65"/>
      <c r="O557" s="65"/>
      <c r="P557" s="65"/>
      <c r="Q557" s="65"/>
      <c r="R557" s="65"/>
      <c r="S557" s="65"/>
      <c r="T557" s="65"/>
      <c r="U557" s="65"/>
      <c r="V557" s="65"/>
      <c r="W557" s="65"/>
      <c r="X557" s="65"/>
      <c r="Y557" s="65"/>
      <c r="Z557" s="65"/>
    </row>
    <row r="558" spans="1:26" x14ac:dyDescent="0.2">
      <c r="A558" s="65" t="s">
        <v>112</v>
      </c>
      <c r="B558" s="65" t="s">
        <v>235</v>
      </c>
      <c r="C558" s="65" t="s">
        <v>238</v>
      </c>
      <c r="D558" s="68">
        <v>203</v>
      </c>
      <c r="E558" s="72">
        <v>2</v>
      </c>
      <c r="F558" s="72">
        <v>6</v>
      </c>
      <c r="G558" s="69">
        <v>50.7</v>
      </c>
      <c r="H558" s="69">
        <v>1.1000000000000001</v>
      </c>
      <c r="I558" s="69">
        <v>0</v>
      </c>
      <c r="J558" s="69">
        <v>0.4</v>
      </c>
      <c r="K558" s="71">
        <v>10.4</v>
      </c>
      <c r="L558" s="71">
        <v>65.8</v>
      </c>
      <c r="M558" s="65"/>
      <c r="N558" s="65"/>
      <c r="O558" s="65"/>
      <c r="P558" s="65"/>
      <c r="Q558" s="65"/>
      <c r="R558" s="65"/>
      <c r="S558" s="65"/>
      <c r="T558" s="65"/>
      <c r="U558" s="65"/>
      <c r="V558" s="65"/>
      <c r="W558" s="65"/>
      <c r="X558" s="65"/>
      <c r="Y558" s="65"/>
      <c r="Z558" s="65"/>
    </row>
    <row r="559" spans="1:26" x14ac:dyDescent="0.2">
      <c r="A559" s="65" t="s">
        <v>112</v>
      </c>
      <c r="B559" s="65" t="s">
        <v>235</v>
      </c>
      <c r="C559" s="65" t="s">
        <v>238</v>
      </c>
      <c r="D559" s="68">
        <v>312</v>
      </c>
      <c r="E559" s="72">
        <v>3</v>
      </c>
      <c r="F559" s="72">
        <v>6</v>
      </c>
      <c r="G559" s="69">
        <v>54.9</v>
      </c>
      <c r="H559" s="69">
        <v>3.3</v>
      </c>
      <c r="I559" s="69">
        <v>0</v>
      </c>
      <c r="J559" s="69">
        <v>0</v>
      </c>
      <c r="K559" s="71">
        <v>10.3</v>
      </c>
      <c r="L559" s="71">
        <v>55.6</v>
      </c>
      <c r="M559" s="65"/>
      <c r="N559" s="65"/>
      <c r="O559" s="65"/>
      <c r="P559" s="65"/>
      <c r="Q559" s="65"/>
      <c r="R559" s="65"/>
      <c r="S559" s="65"/>
      <c r="T559" s="65"/>
      <c r="U559" s="65"/>
      <c r="V559" s="65"/>
      <c r="W559" s="65"/>
      <c r="X559" s="65"/>
      <c r="Y559" s="65"/>
      <c r="Z559" s="65"/>
    </row>
    <row r="560" spans="1:26" x14ac:dyDescent="0.2">
      <c r="A560" s="65" t="s">
        <v>112</v>
      </c>
      <c r="B560" s="65" t="s">
        <v>235</v>
      </c>
      <c r="C560" s="65" t="s">
        <v>238</v>
      </c>
      <c r="D560" s="68">
        <v>418</v>
      </c>
      <c r="E560" s="61">
        <v>4</v>
      </c>
      <c r="F560" s="61">
        <v>6</v>
      </c>
      <c r="G560" s="69">
        <v>56.3</v>
      </c>
      <c r="H560" s="69">
        <v>16.7</v>
      </c>
      <c r="I560" s="69">
        <v>0</v>
      </c>
      <c r="J560" s="69">
        <v>0</v>
      </c>
      <c r="K560" s="71">
        <v>10.4</v>
      </c>
      <c r="L560" s="71">
        <v>59.3</v>
      </c>
      <c r="M560" s="65"/>
      <c r="N560" s="65"/>
      <c r="O560" s="65"/>
      <c r="P560" s="65"/>
      <c r="Q560" s="65"/>
      <c r="R560" s="65"/>
      <c r="S560" s="65"/>
      <c r="T560" s="65"/>
      <c r="U560" s="65"/>
      <c r="V560" s="65"/>
      <c r="W560" s="65"/>
      <c r="X560" s="65"/>
      <c r="Y560" s="65"/>
      <c r="Z560" s="65"/>
    </row>
    <row r="561" spans="1:26" x14ac:dyDescent="0.2">
      <c r="A561" s="65" t="s">
        <v>112</v>
      </c>
      <c r="B561" s="65" t="s">
        <v>235</v>
      </c>
      <c r="C561" s="65" t="s">
        <v>238</v>
      </c>
      <c r="D561" s="68">
        <v>112</v>
      </c>
      <c r="E561" s="61">
        <v>1</v>
      </c>
      <c r="F561" s="61">
        <v>12</v>
      </c>
      <c r="G561" s="69">
        <v>55.1</v>
      </c>
      <c r="H561" s="69">
        <v>6.7</v>
      </c>
      <c r="I561" s="69">
        <v>0</v>
      </c>
      <c r="J561" s="69">
        <v>1.3</v>
      </c>
      <c r="K561" s="71">
        <v>10.4</v>
      </c>
      <c r="L561" s="71">
        <v>55.6</v>
      </c>
      <c r="M561" s="65"/>
      <c r="N561" s="65"/>
      <c r="O561" s="65"/>
      <c r="P561" s="65"/>
      <c r="Q561" s="65"/>
      <c r="R561" s="65"/>
      <c r="S561" s="65"/>
      <c r="T561" s="65"/>
      <c r="U561" s="65"/>
      <c r="V561" s="65"/>
      <c r="W561" s="65"/>
      <c r="X561" s="65"/>
      <c r="Y561" s="65"/>
      <c r="Z561" s="65"/>
    </row>
    <row r="562" spans="1:26" x14ac:dyDescent="0.2">
      <c r="A562" s="65" t="s">
        <v>112</v>
      </c>
      <c r="B562" s="65" t="s">
        <v>235</v>
      </c>
      <c r="C562" s="65" t="s">
        <v>238</v>
      </c>
      <c r="D562" s="68">
        <v>206</v>
      </c>
      <c r="E562" s="72">
        <v>2</v>
      </c>
      <c r="F562" s="72">
        <v>12</v>
      </c>
      <c r="G562" s="69">
        <v>45.9</v>
      </c>
      <c r="H562" s="69">
        <v>1.1000000000000001</v>
      </c>
      <c r="I562" s="69">
        <v>0</v>
      </c>
      <c r="J562" s="69">
        <v>0.7</v>
      </c>
      <c r="K562" s="71">
        <v>10.6</v>
      </c>
      <c r="L562" s="71">
        <v>61.6</v>
      </c>
      <c r="M562" s="65"/>
      <c r="N562" s="65"/>
      <c r="O562" s="65"/>
      <c r="P562" s="65"/>
      <c r="Q562" s="65"/>
      <c r="R562" s="65"/>
      <c r="S562" s="65"/>
      <c r="T562" s="65"/>
      <c r="U562" s="65"/>
      <c r="V562" s="65"/>
      <c r="W562" s="65"/>
      <c r="X562" s="65"/>
      <c r="Y562" s="65"/>
      <c r="Z562" s="65"/>
    </row>
    <row r="563" spans="1:26" x14ac:dyDescent="0.2">
      <c r="A563" s="65" t="s">
        <v>112</v>
      </c>
      <c r="B563" s="65" t="s">
        <v>235</v>
      </c>
      <c r="C563" s="65" t="s">
        <v>238</v>
      </c>
      <c r="D563" s="68">
        <v>304</v>
      </c>
      <c r="E563" s="72">
        <v>3</v>
      </c>
      <c r="F563" s="72">
        <v>12</v>
      </c>
      <c r="G563" s="69">
        <v>57.5</v>
      </c>
      <c r="H563" s="69">
        <v>1.1000000000000001</v>
      </c>
      <c r="I563" s="69">
        <v>0.1</v>
      </c>
      <c r="J563" s="69">
        <v>0.1</v>
      </c>
      <c r="K563" s="71">
        <v>10.4</v>
      </c>
      <c r="L563" s="71">
        <v>61.8</v>
      </c>
      <c r="M563" s="65"/>
      <c r="N563" s="65"/>
      <c r="O563" s="65"/>
      <c r="P563" s="65"/>
      <c r="Q563" s="65"/>
      <c r="R563" s="65"/>
      <c r="S563" s="65"/>
      <c r="T563" s="65"/>
      <c r="U563" s="65"/>
      <c r="V563" s="65"/>
      <c r="W563" s="65"/>
      <c r="X563" s="65"/>
      <c r="Y563" s="65"/>
      <c r="Z563" s="65"/>
    </row>
    <row r="564" spans="1:26" x14ac:dyDescent="0.2">
      <c r="A564" s="65" t="s">
        <v>112</v>
      </c>
      <c r="B564" s="65" t="s">
        <v>235</v>
      </c>
      <c r="C564" s="65" t="s">
        <v>238</v>
      </c>
      <c r="D564" s="68">
        <v>414</v>
      </c>
      <c r="E564" s="61">
        <v>4</v>
      </c>
      <c r="F564" s="61">
        <v>12</v>
      </c>
      <c r="G564" s="69">
        <v>58.3</v>
      </c>
      <c r="H564" s="69">
        <v>26.7</v>
      </c>
      <c r="I564" s="69">
        <v>0</v>
      </c>
      <c r="J564" s="69">
        <v>0.3</v>
      </c>
      <c r="K564" s="71">
        <v>10.1</v>
      </c>
      <c r="L564" s="71">
        <v>53.5</v>
      </c>
      <c r="M564" s="65"/>
      <c r="N564" s="65"/>
      <c r="O564" s="65"/>
      <c r="P564" s="65"/>
      <c r="Q564" s="65"/>
      <c r="R564" s="65"/>
      <c r="S564" s="65"/>
      <c r="T564" s="65"/>
      <c r="U564" s="65"/>
      <c r="V564" s="65"/>
      <c r="W564" s="65"/>
      <c r="X564" s="65"/>
      <c r="Y564" s="65"/>
      <c r="Z564" s="65"/>
    </row>
    <row r="565" spans="1:26" x14ac:dyDescent="0.2">
      <c r="A565" s="65" t="s">
        <v>34</v>
      </c>
      <c r="B565" s="65" t="s">
        <v>34</v>
      </c>
      <c r="C565" s="65" t="s">
        <v>238</v>
      </c>
      <c r="D565" s="68">
        <v>101</v>
      </c>
      <c r="E565" s="61">
        <v>1</v>
      </c>
      <c r="F565" s="61">
        <v>1</v>
      </c>
      <c r="G565" s="69">
        <v>28.8</v>
      </c>
      <c r="H565" s="69">
        <v>0</v>
      </c>
      <c r="I565" s="70" t="s">
        <v>18</v>
      </c>
      <c r="J565" s="69">
        <v>0.2</v>
      </c>
      <c r="K565" s="71">
        <v>12.9</v>
      </c>
      <c r="L565" s="71">
        <v>43.4</v>
      </c>
      <c r="M565" s="65"/>
      <c r="N565" s="65"/>
      <c r="O565" s="65"/>
      <c r="P565" s="65"/>
      <c r="Q565" s="65"/>
      <c r="R565" s="65"/>
      <c r="S565" s="65"/>
      <c r="T565" s="65"/>
      <c r="U565" s="65"/>
      <c r="V565" s="65"/>
      <c r="W565" s="65"/>
      <c r="X565" s="65"/>
      <c r="Y565" s="65"/>
      <c r="Z565" s="65"/>
    </row>
    <row r="566" spans="1:26" x14ac:dyDescent="0.2">
      <c r="A566" s="65" t="s">
        <v>34</v>
      </c>
      <c r="B566" s="65" t="s">
        <v>34</v>
      </c>
      <c r="C566" s="65" t="s">
        <v>238</v>
      </c>
      <c r="D566" s="68">
        <v>219</v>
      </c>
      <c r="E566" s="72">
        <v>2</v>
      </c>
      <c r="F566" s="72">
        <v>1</v>
      </c>
      <c r="G566" s="69">
        <v>43.9</v>
      </c>
      <c r="H566" s="69">
        <v>0</v>
      </c>
      <c r="I566" s="70" t="s">
        <v>18</v>
      </c>
      <c r="J566" s="69">
        <v>1.6</v>
      </c>
      <c r="K566" s="71">
        <v>12</v>
      </c>
      <c r="L566" s="71">
        <v>60.7</v>
      </c>
      <c r="M566" s="74"/>
      <c r="N566" s="74"/>
      <c r="O566" s="74"/>
      <c r="P566" s="74"/>
      <c r="Q566" s="74"/>
      <c r="R566" s="74"/>
      <c r="S566" s="74"/>
      <c r="T566" s="74"/>
      <c r="U566" s="74"/>
      <c r="V566" s="74"/>
      <c r="W566" s="74"/>
      <c r="X566" s="74"/>
      <c r="Y566" s="74"/>
      <c r="Z566" s="74"/>
    </row>
    <row r="567" spans="1:26" x14ac:dyDescent="0.2">
      <c r="A567" s="65" t="s">
        <v>34</v>
      </c>
      <c r="B567" s="65" t="s">
        <v>34</v>
      </c>
      <c r="C567" s="65" t="s">
        <v>238</v>
      </c>
      <c r="D567" s="68">
        <v>308</v>
      </c>
      <c r="E567" s="72">
        <v>3</v>
      </c>
      <c r="F567" s="72">
        <v>1</v>
      </c>
      <c r="G567" s="69">
        <v>33.9</v>
      </c>
      <c r="H567" s="69">
        <v>0</v>
      </c>
      <c r="I567" s="70" t="s">
        <v>18</v>
      </c>
      <c r="J567" s="69">
        <v>2.1</v>
      </c>
      <c r="K567" s="71">
        <v>12.2</v>
      </c>
      <c r="L567" s="71">
        <v>60.4</v>
      </c>
      <c r="M567" s="74"/>
      <c r="N567" s="74"/>
      <c r="O567" s="74"/>
      <c r="P567" s="74"/>
      <c r="Q567" s="74"/>
      <c r="R567" s="74"/>
      <c r="S567" s="74"/>
      <c r="T567" s="74"/>
      <c r="U567" s="74"/>
      <c r="V567" s="74"/>
      <c r="W567" s="74"/>
      <c r="X567" s="74"/>
      <c r="Y567" s="74"/>
      <c r="Z567" s="74"/>
    </row>
    <row r="568" spans="1:26" x14ac:dyDescent="0.2">
      <c r="A568" s="65" t="s">
        <v>34</v>
      </c>
      <c r="B568" s="65" t="s">
        <v>34</v>
      </c>
      <c r="C568" s="65" t="s">
        <v>238</v>
      </c>
      <c r="D568" s="68">
        <v>407</v>
      </c>
      <c r="E568" s="61">
        <v>4</v>
      </c>
      <c r="F568" s="61">
        <v>1</v>
      </c>
      <c r="G568" s="69">
        <v>37.700000000000003</v>
      </c>
      <c r="H568" s="69">
        <v>0</v>
      </c>
      <c r="I568" s="70" t="s">
        <v>18</v>
      </c>
      <c r="J568" s="69">
        <v>2.1</v>
      </c>
      <c r="K568" s="71">
        <v>11.8</v>
      </c>
      <c r="L568" s="71">
        <v>59.3</v>
      </c>
      <c r="M568" s="65"/>
      <c r="N568" s="65"/>
      <c r="O568" s="65"/>
      <c r="P568" s="65"/>
      <c r="Q568" s="65"/>
      <c r="R568" s="65"/>
      <c r="S568" s="65"/>
      <c r="T568" s="65"/>
      <c r="U568" s="65"/>
      <c r="V568" s="65"/>
      <c r="W568" s="65"/>
      <c r="X568" s="65"/>
      <c r="Y568" s="65"/>
      <c r="Z568" s="65"/>
    </row>
    <row r="569" spans="1:26" x14ac:dyDescent="0.2">
      <c r="A569" s="65" t="s">
        <v>34</v>
      </c>
      <c r="B569" s="65" t="s">
        <v>34</v>
      </c>
      <c r="C569" s="65" t="s">
        <v>238</v>
      </c>
      <c r="D569" s="68">
        <v>120</v>
      </c>
      <c r="E569" s="61">
        <v>1</v>
      </c>
      <c r="F569" s="61">
        <v>1</v>
      </c>
      <c r="G569" s="70" t="s">
        <v>18</v>
      </c>
      <c r="H569" s="70" t="s">
        <v>18</v>
      </c>
      <c r="I569" s="70" t="s">
        <v>18</v>
      </c>
      <c r="J569" s="70" t="s">
        <v>18</v>
      </c>
      <c r="K569" s="71">
        <v>12.7</v>
      </c>
      <c r="L569" s="71">
        <v>53.9</v>
      </c>
      <c r="M569" s="65"/>
      <c r="N569" s="65"/>
      <c r="O569" s="65"/>
      <c r="P569" s="65"/>
      <c r="Q569" s="65"/>
      <c r="R569" s="65"/>
      <c r="S569" s="65"/>
      <c r="T569" s="65"/>
      <c r="U569" s="65"/>
      <c r="V569" s="65"/>
      <c r="W569" s="65"/>
      <c r="X569" s="65"/>
      <c r="Y569" s="65"/>
      <c r="Z569" s="65"/>
    </row>
    <row r="570" spans="1:26" x14ac:dyDescent="0.2">
      <c r="A570" s="65" t="s">
        <v>34</v>
      </c>
      <c r="B570" s="65" t="s">
        <v>34</v>
      </c>
      <c r="C570" s="65" t="s">
        <v>238</v>
      </c>
      <c r="D570" s="68">
        <v>210</v>
      </c>
      <c r="E570" s="72">
        <v>2</v>
      </c>
      <c r="F570" s="61">
        <v>1</v>
      </c>
      <c r="G570" s="69">
        <v>33.9</v>
      </c>
      <c r="H570" s="69">
        <v>0</v>
      </c>
      <c r="I570" s="70" t="s">
        <v>18</v>
      </c>
      <c r="J570" s="69">
        <v>4</v>
      </c>
      <c r="K570" s="71">
        <v>12.4</v>
      </c>
      <c r="L570" s="71">
        <v>61.6</v>
      </c>
      <c r="M570" s="74"/>
      <c r="N570" s="74"/>
      <c r="O570" s="74"/>
      <c r="P570" s="74"/>
      <c r="Q570" s="74"/>
      <c r="R570" s="74"/>
      <c r="S570" s="74"/>
      <c r="T570" s="74"/>
      <c r="U570" s="74"/>
      <c r="V570" s="74"/>
      <c r="W570" s="74"/>
      <c r="X570" s="74"/>
      <c r="Y570" s="74"/>
      <c r="Z570" s="74"/>
    </row>
    <row r="571" spans="1:26" x14ac:dyDescent="0.2">
      <c r="A571" s="65" t="s">
        <v>34</v>
      </c>
      <c r="B571" s="65" t="s">
        <v>34</v>
      </c>
      <c r="C571" s="65" t="s">
        <v>238</v>
      </c>
      <c r="D571" s="68">
        <v>302</v>
      </c>
      <c r="E571" s="72">
        <v>3</v>
      </c>
      <c r="F571" s="61">
        <v>1</v>
      </c>
      <c r="G571" s="70" t="s">
        <v>18</v>
      </c>
      <c r="H571" s="70" t="s">
        <v>18</v>
      </c>
      <c r="I571" s="70" t="s">
        <v>18</v>
      </c>
      <c r="J571" s="70" t="s">
        <v>18</v>
      </c>
      <c r="K571" s="67" t="s">
        <v>18</v>
      </c>
      <c r="L571" s="67" t="s">
        <v>18</v>
      </c>
      <c r="M571" s="74"/>
      <c r="N571" s="74"/>
      <c r="O571" s="74"/>
      <c r="P571" s="74"/>
      <c r="Q571" s="74"/>
      <c r="R571" s="74"/>
      <c r="S571" s="74"/>
      <c r="T571" s="74"/>
      <c r="U571" s="74"/>
      <c r="V571" s="74"/>
      <c r="W571" s="74"/>
      <c r="X571" s="74"/>
      <c r="Y571" s="74"/>
      <c r="Z571" s="74"/>
    </row>
    <row r="572" spans="1:26" x14ac:dyDescent="0.2">
      <c r="A572" s="65" t="s">
        <v>34</v>
      </c>
      <c r="B572" s="65" t="s">
        <v>34</v>
      </c>
      <c r="C572" s="65" t="s">
        <v>238</v>
      </c>
      <c r="D572" s="68">
        <v>403</v>
      </c>
      <c r="E572" s="61">
        <v>4</v>
      </c>
      <c r="F572" s="61">
        <v>1</v>
      </c>
      <c r="G572" s="70" t="s">
        <v>18</v>
      </c>
      <c r="H572" s="70" t="s">
        <v>18</v>
      </c>
      <c r="I572" s="70" t="s">
        <v>18</v>
      </c>
      <c r="J572" s="70" t="s">
        <v>18</v>
      </c>
      <c r="K572" s="71">
        <v>11.7</v>
      </c>
      <c r="L572" s="71">
        <v>45.8</v>
      </c>
      <c r="M572" s="65"/>
      <c r="N572" s="65"/>
      <c r="O572" s="65"/>
      <c r="P572" s="65"/>
      <c r="Q572" s="65"/>
      <c r="R572" s="65"/>
      <c r="S572" s="65"/>
      <c r="T572" s="65"/>
      <c r="U572" s="65"/>
      <c r="V572" s="65"/>
      <c r="W572" s="65"/>
      <c r="X572" s="65"/>
      <c r="Y572" s="65"/>
      <c r="Z572" s="65"/>
    </row>
    <row r="573" spans="1:26" x14ac:dyDescent="0.2">
      <c r="A573" s="65" t="s">
        <v>34</v>
      </c>
      <c r="B573" s="65" t="s">
        <v>34</v>
      </c>
      <c r="C573" s="65" t="s">
        <v>238</v>
      </c>
      <c r="D573" s="68">
        <v>106</v>
      </c>
      <c r="E573" s="61">
        <v>1</v>
      </c>
      <c r="F573" s="61">
        <v>6</v>
      </c>
      <c r="G573" s="69">
        <v>45.6</v>
      </c>
      <c r="H573" s="69">
        <v>0</v>
      </c>
      <c r="I573" s="70" t="s">
        <v>18</v>
      </c>
      <c r="J573" s="69">
        <v>0</v>
      </c>
      <c r="K573" s="71">
        <v>12.7</v>
      </c>
      <c r="L573" s="71">
        <v>54</v>
      </c>
      <c r="M573" s="74"/>
      <c r="N573" s="74"/>
      <c r="O573" s="74"/>
      <c r="P573" s="74"/>
      <c r="Q573" s="74"/>
      <c r="R573" s="74"/>
      <c r="S573" s="74"/>
      <c r="T573" s="74"/>
      <c r="U573" s="74"/>
      <c r="V573" s="74"/>
      <c r="W573" s="74"/>
      <c r="X573" s="74"/>
      <c r="Y573" s="74"/>
      <c r="Z573" s="74"/>
    </row>
    <row r="574" spans="1:26" x14ac:dyDescent="0.2">
      <c r="A574" s="65" t="s">
        <v>34</v>
      </c>
      <c r="B574" s="65" t="s">
        <v>34</v>
      </c>
      <c r="C574" s="65" t="s">
        <v>238</v>
      </c>
      <c r="D574" s="68">
        <v>203</v>
      </c>
      <c r="E574" s="72">
        <v>2</v>
      </c>
      <c r="F574" s="72">
        <v>6</v>
      </c>
      <c r="G574" s="69">
        <v>35.4</v>
      </c>
      <c r="H574" s="69">
        <v>0</v>
      </c>
      <c r="I574" s="70" t="s">
        <v>18</v>
      </c>
      <c r="J574" s="69">
        <v>1.3</v>
      </c>
      <c r="K574" s="71">
        <v>11.9</v>
      </c>
      <c r="L574" s="71">
        <v>54.6</v>
      </c>
      <c r="M574" s="74"/>
      <c r="N574" s="74"/>
      <c r="O574" s="74"/>
      <c r="P574" s="74"/>
      <c r="Q574" s="74"/>
      <c r="R574" s="74"/>
      <c r="S574" s="74"/>
      <c r="T574" s="74"/>
      <c r="U574" s="74"/>
      <c r="V574" s="74"/>
      <c r="W574" s="74"/>
      <c r="X574" s="74"/>
      <c r="Y574" s="74"/>
      <c r="Z574" s="74"/>
    </row>
    <row r="575" spans="1:26" x14ac:dyDescent="0.2">
      <c r="A575" s="65" t="s">
        <v>34</v>
      </c>
      <c r="B575" s="65" t="s">
        <v>34</v>
      </c>
      <c r="C575" s="65" t="s">
        <v>238</v>
      </c>
      <c r="D575" s="68">
        <v>312</v>
      </c>
      <c r="E575" s="72">
        <v>3</v>
      </c>
      <c r="F575" s="72">
        <v>6</v>
      </c>
      <c r="G575" s="69">
        <v>27.3</v>
      </c>
      <c r="H575" s="69">
        <v>0</v>
      </c>
      <c r="I575" s="70" t="s">
        <v>18</v>
      </c>
      <c r="J575" s="69">
        <v>1.1000000000000001</v>
      </c>
      <c r="K575" s="71">
        <v>12</v>
      </c>
      <c r="L575" s="71">
        <v>51.6</v>
      </c>
      <c r="M575" s="65"/>
      <c r="N575" s="65"/>
      <c r="O575" s="65"/>
      <c r="P575" s="65"/>
      <c r="Q575" s="65"/>
      <c r="R575" s="65"/>
      <c r="S575" s="65"/>
      <c r="T575" s="65"/>
      <c r="U575" s="65"/>
      <c r="V575" s="65"/>
      <c r="W575" s="65"/>
      <c r="X575" s="65"/>
      <c r="Y575" s="65"/>
      <c r="Z575" s="65"/>
    </row>
    <row r="576" spans="1:26" x14ac:dyDescent="0.2">
      <c r="A576" s="65" t="s">
        <v>34</v>
      </c>
      <c r="B576" s="65" t="s">
        <v>34</v>
      </c>
      <c r="C576" s="65" t="s">
        <v>238</v>
      </c>
      <c r="D576" s="68">
        <v>418</v>
      </c>
      <c r="E576" s="61">
        <v>4</v>
      </c>
      <c r="F576" s="61">
        <v>6</v>
      </c>
      <c r="G576" s="69">
        <v>34.6</v>
      </c>
      <c r="H576" s="69">
        <v>0</v>
      </c>
      <c r="I576" s="70" t="s">
        <v>18</v>
      </c>
      <c r="J576" s="69">
        <v>2.2999999999999998</v>
      </c>
      <c r="K576" s="71">
        <v>11.9</v>
      </c>
      <c r="L576" s="71">
        <v>66.2</v>
      </c>
      <c r="M576" s="65"/>
      <c r="N576" s="65"/>
      <c r="O576" s="65"/>
      <c r="P576" s="65"/>
      <c r="Q576" s="65"/>
      <c r="R576" s="65"/>
      <c r="S576" s="65"/>
      <c r="T576" s="65"/>
      <c r="U576" s="65"/>
      <c r="V576" s="65"/>
      <c r="W576" s="65"/>
      <c r="X576" s="65"/>
      <c r="Y576" s="65"/>
      <c r="Z576" s="65"/>
    </row>
    <row r="577" spans="1:26" x14ac:dyDescent="0.2">
      <c r="A577" s="65" t="s">
        <v>34</v>
      </c>
      <c r="B577" s="65" t="s">
        <v>34</v>
      </c>
      <c r="C577" s="65" t="s">
        <v>238</v>
      </c>
      <c r="D577" s="68">
        <v>112</v>
      </c>
      <c r="E577" s="61">
        <v>1</v>
      </c>
      <c r="F577" s="61">
        <v>12</v>
      </c>
      <c r="G577" s="69">
        <v>42.4</v>
      </c>
      <c r="H577" s="69">
        <v>0</v>
      </c>
      <c r="I577" s="70" t="s">
        <v>18</v>
      </c>
      <c r="J577" s="69">
        <v>0.5</v>
      </c>
      <c r="K577" s="71">
        <v>12.2</v>
      </c>
      <c r="L577" s="71">
        <v>50.4</v>
      </c>
      <c r="M577" s="74"/>
      <c r="N577" s="74"/>
      <c r="O577" s="74"/>
      <c r="P577" s="74"/>
      <c r="Q577" s="74"/>
      <c r="R577" s="74"/>
      <c r="S577" s="74"/>
      <c r="T577" s="74"/>
      <c r="U577" s="74"/>
      <c r="V577" s="74"/>
      <c r="W577" s="74"/>
      <c r="X577" s="74"/>
      <c r="Y577" s="74"/>
      <c r="Z577" s="74"/>
    </row>
    <row r="578" spans="1:26" x14ac:dyDescent="0.2">
      <c r="A578" s="65" t="s">
        <v>34</v>
      </c>
      <c r="B578" s="65" t="s">
        <v>34</v>
      </c>
      <c r="C578" s="65" t="s">
        <v>238</v>
      </c>
      <c r="D578" s="68">
        <v>206</v>
      </c>
      <c r="E578" s="72">
        <v>2</v>
      </c>
      <c r="F578" s="72">
        <v>12</v>
      </c>
      <c r="G578" s="69">
        <v>33.299999999999997</v>
      </c>
      <c r="H578" s="69">
        <v>0</v>
      </c>
      <c r="I578" s="70" t="s">
        <v>18</v>
      </c>
      <c r="J578" s="69">
        <v>1.3</v>
      </c>
      <c r="K578" s="71">
        <v>11.8</v>
      </c>
      <c r="L578" s="71">
        <v>59.4</v>
      </c>
      <c r="M578" s="74"/>
      <c r="N578" s="74"/>
      <c r="O578" s="74"/>
      <c r="P578" s="74"/>
      <c r="Q578" s="74"/>
      <c r="R578" s="74"/>
      <c r="S578" s="74"/>
      <c r="T578" s="74"/>
      <c r="U578" s="74"/>
      <c r="V578" s="74"/>
      <c r="W578" s="74"/>
      <c r="X578" s="74"/>
      <c r="Y578" s="74"/>
      <c r="Z578" s="74"/>
    </row>
    <row r="579" spans="1:26" x14ac:dyDescent="0.2">
      <c r="A579" s="65" t="s">
        <v>34</v>
      </c>
      <c r="B579" s="65" t="s">
        <v>34</v>
      </c>
      <c r="C579" s="65" t="s">
        <v>238</v>
      </c>
      <c r="D579" s="68">
        <v>304</v>
      </c>
      <c r="E579" s="72">
        <v>3</v>
      </c>
      <c r="F579" s="72">
        <v>12</v>
      </c>
      <c r="G579" s="70" t="s">
        <v>18</v>
      </c>
      <c r="H579" s="70" t="s">
        <v>18</v>
      </c>
      <c r="I579" s="70" t="s">
        <v>18</v>
      </c>
      <c r="J579" s="70" t="s">
        <v>18</v>
      </c>
      <c r="K579" s="67" t="s">
        <v>18</v>
      </c>
      <c r="L579" s="67" t="s">
        <v>18</v>
      </c>
      <c r="M579" s="65"/>
      <c r="N579" s="65"/>
      <c r="O579" s="65"/>
      <c r="P579" s="65"/>
      <c r="Q579" s="65"/>
      <c r="R579" s="65"/>
      <c r="S579" s="65"/>
      <c r="T579" s="65"/>
      <c r="U579" s="65"/>
      <c r="V579" s="65"/>
      <c r="W579" s="65"/>
      <c r="X579" s="65"/>
      <c r="Y579" s="65"/>
      <c r="Z579" s="65"/>
    </row>
    <row r="580" spans="1:26" x14ac:dyDescent="0.2">
      <c r="A580" s="65" t="s">
        <v>34</v>
      </c>
      <c r="B580" s="65" t="s">
        <v>34</v>
      </c>
      <c r="C580" s="65" t="s">
        <v>238</v>
      </c>
      <c r="D580" s="68">
        <v>414</v>
      </c>
      <c r="E580" s="61">
        <v>4</v>
      </c>
      <c r="F580" s="61">
        <v>12</v>
      </c>
      <c r="G580" s="69">
        <v>24.1</v>
      </c>
      <c r="H580" s="69">
        <v>0</v>
      </c>
      <c r="I580" s="70" t="s">
        <v>18</v>
      </c>
      <c r="J580" s="69">
        <v>2.2000000000000002</v>
      </c>
      <c r="K580" s="71">
        <v>12</v>
      </c>
      <c r="L580" s="71">
        <v>63.3</v>
      </c>
      <c r="M580" s="74"/>
      <c r="N580" s="74"/>
      <c r="O580" s="74"/>
      <c r="P580" s="74"/>
      <c r="Q580" s="74"/>
      <c r="R580" s="74"/>
      <c r="S580" s="74"/>
      <c r="T580" s="74"/>
      <c r="U580" s="74"/>
      <c r="V580" s="74"/>
      <c r="W580" s="74"/>
      <c r="X580" s="74"/>
      <c r="Y580" s="74"/>
      <c r="Z580" s="74"/>
    </row>
    <row r="581" spans="1:26" x14ac:dyDescent="0.2">
      <c r="A581" s="65" t="s">
        <v>33</v>
      </c>
      <c r="B581" s="65" t="s">
        <v>236</v>
      </c>
      <c r="C581" s="65" t="s">
        <v>238</v>
      </c>
      <c r="D581" s="68">
        <v>101</v>
      </c>
      <c r="E581" s="61">
        <v>1</v>
      </c>
      <c r="F581" s="61">
        <v>1</v>
      </c>
      <c r="G581" s="69">
        <v>100</v>
      </c>
      <c r="H581" s="69">
        <v>33.299999999999997</v>
      </c>
      <c r="I581" s="69">
        <v>0.2</v>
      </c>
      <c r="J581" s="69">
        <v>0</v>
      </c>
      <c r="K581" s="71">
        <v>13.9</v>
      </c>
      <c r="L581" s="71">
        <v>52.7</v>
      </c>
      <c r="M581" s="74"/>
      <c r="N581" s="74"/>
      <c r="O581" s="74"/>
      <c r="P581" s="74"/>
      <c r="Q581" s="74"/>
      <c r="R581" s="74"/>
      <c r="S581" s="74"/>
      <c r="T581" s="74"/>
      <c r="U581" s="74"/>
      <c r="V581" s="74"/>
      <c r="W581" s="74"/>
      <c r="X581" s="74"/>
      <c r="Y581" s="74"/>
      <c r="Z581" s="74"/>
    </row>
    <row r="582" spans="1:26" x14ac:dyDescent="0.2">
      <c r="A582" s="65" t="s">
        <v>33</v>
      </c>
      <c r="B582" s="65" t="s">
        <v>236</v>
      </c>
      <c r="C582" s="65" t="s">
        <v>238</v>
      </c>
      <c r="D582" s="68">
        <v>219</v>
      </c>
      <c r="E582" s="72">
        <v>2</v>
      </c>
      <c r="F582" s="72">
        <v>1</v>
      </c>
      <c r="G582" s="69">
        <v>100</v>
      </c>
      <c r="H582" s="69">
        <v>10</v>
      </c>
      <c r="I582" s="69">
        <v>0.2</v>
      </c>
      <c r="J582" s="69">
        <v>0</v>
      </c>
      <c r="K582" s="71">
        <v>13.2</v>
      </c>
      <c r="L582" s="71">
        <v>65.5</v>
      </c>
      <c r="M582" s="65"/>
      <c r="N582" s="65"/>
      <c r="O582" s="65"/>
      <c r="P582" s="65"/>
      <c r="Q582" s="65"/>
      <c r="R582" s="65"/>
      <c r="S582" s="65"/>
      <c r="T582" s="65"/>
      <c r="U582" s="65"/>
      <c r="V582" s="65"/>
      <c r="W582" s="65"/>
      <c r="X582" s="65"/>
      <c r="Y582" s="65"/>
      <c r="Z582" s="65"/>
    </row>
    <row r="583" spans="1:26" x14ac:dyDescent="0.2">
      <c r="A583" s="65" t="s">
        <v>33</v>
      </c>
      <c r="B583" s="65" t="s">
        <v>236</v>
      </c>
      <c r="C583" s="65" t="s">
        <v>238</v>
      </c>
      <c r="D583" s="68">
        <v>308</v>
      </c>
      <c r="E583" s="72">
        <v>3</v>
      </c>
      <c r="F583" s="72">
        <v>1</v>
      </c>
      <c r="G583" s="69">
        <v>100</v>
      </c>
      <c r="H583" s="69">
        <v>8.3000000000000007</v>
      </c>
      <c r="I583" s="69">
        <v>0.2</v>
      </c>
      <c r="J583" s="69">
        <v>0</v>
      </c>
      <c r="K583" s="71">
        <v>13.1</v>
      </c>
      <c r="L583" s="71">
        <v>64.7</v>
      </c>
      <c r="M583" s="65"/>
      <c r="N583" s="65"/>
      <c r="O583" s="65"/>
      <c r="P583" s="65"/>
      <c r="Q583" s="65"/>
      <c r="R583" s="65"/>
      <c r="S583" s="65"/>
      <c r="T583" s="65"/>
      <c r="U583" s="65"/>
      <c r="V583" s="65"/>
      <c r="W583" s="65"/>
      <c r="X583" s="65"/>
      <c r="Y583" s="65"/>
      <c r="Z583" s="65"/>
    </row>
    <row r="584" spans="1:26" x14ac:dyDescent="0.2">
      <c r="A584" s="65" t="s">
        <v>33</v>
      </c>
      <c r="B584" s="65" t="s">
        <v>236</v>
      </c>
      <c r="C584" s="65" t="s">
        <v>238</v>
      </c>
      <c r="D584" s="68">
        <v>407</v>
      </c>
      <c r="E584" s="61">
        <v>4</v>
      </c>
      <c r="F584" s="61">
        <v>1</v>
      </c>
      <c r="G584" s="69">
        <v>100</v>
      </c>
      <c r="H584" s="69">
        <v>11.1</v>
      </c>
      <c r="I584" s="69">
        <v>0.3</v>
      </c>
      <c r="J584" s="69">
        <v>0</v>
      </c>
      <c r="K584" s="71">
        <v>13.1</v>
      </c>
      <c r="L584" s="71">
        <v>71.8</v>
      </c>
      <c r="M584" s="74"/>
      <c r="N584" s="74"/>
      <c r="O584" s="74"/>
      <c r="P584" s="74"/>
      <c r="Q584" s="74"/>
      <c r="R584" s="74"/>
      <c r="S584" s="74"/>
      <c r="T584" s="74"/>
      <c r="U584" s="74"/>
      <c r="V584" s="74"/>
      <c r="W584" s="74"/>
      <c r="X584" s="74"/>
      <c r="Y584" s="74"/>
      <c r="Z584" s="74"/>
    </row>
    <row r="585" spans="1:26" x14ac:dyDescent="0.2">
      <c r="A585" s="65" t="s">
        <v>33</v>
      </c>
      <c r="B585" s="65" t="s">
        <v>236</v>
      </c>
      <c r="C585" s="65" t="s">
        <v>238</v>
      </c>
      <c r="D585" s="68">
        <v>120</v>
      </c>
      <c r="E585" s="61">
        <v>1</v>
      </c>
      <c r="F585" s="61">
        <v>1</v>
      </c>
      <c r="G585" s="69">
        <v>100</v>
      </c>
      <c r="H585" s="69">
        <v>6.7</v>
      </c>
      <c r="I585" s="69">
        <v>0.3</v>
      </c>
      <c r="J585" s="69">
        <v>0.7</v>
      </c>
      <c r="K585" s="71">
        <v>13.6</v>
      </c>
      <c r="L585" s="71">
        <v>67.2</v>
      </c>
      <c r="M585" s="74"/>
      <c r="N585" s="74"/>
      <c r="O585" s="74"/>
      <c r="P585" s="74"/>
      <c r="Q585" s="74"/>
      <c r="R585" s="74"/>
      <c r="S585" s="74"/>
      <c r="T585" s="74"/>
      <c r="U585" s="74"/>
      <c r="V585" s="74"/>
      <c r="W585" s="74"/>
      <c r="X585" s="74"/>
      <c r="Y585" s="74"/>
      <c r="Z585" s="74"/>
    </row>
    <row r="586" spans="1:26" x14ac:dyDescent="0.2">
      <c r="A586" s="65" t="s">
        <v>33</v>
      </c>
      <c r="B586" s="65" t="s">
        <v>236</v>
      </c>
      <c r="C586" s="65" t="s">
        <v>238</v>
      </c>
      <c r="D586" s="68">
        <v>210</v>
      </c>
      <c r="E586" s="72">
        <v>2</v>
      </c>
      <c r="F586" s="61">
        <v>1</v>
      </c>
      <c r="G586" s="69">
        <v>100</v>
      </c>
      <c r="H586" s="69">
        <v>33.299999999999997</v>
      </c>
      <c r="I586" s="69">
        <v>0.1</v>
      </c>
      <c r="J586" s="69">
        <v>0</v>
      </c>
      <c r="K586" s="71">
        <v>13.2</v>
      </c>
      <c r="L586" s="71">
        <v>64.099999999999994</v>
      </c>
      <c r="M586" s="65"/>
      <c r="N586" s="65"/>
      <c r="O586" s="65"/>
      <c r="P586" s="65"/>
      <c r="Q586" s="65"/>
      <c r="R586" s="65"/>
      <c r="S586" s="65"/>
      <c r="T586" s="65"/>
      <c r="U586" s="65"/>
      <c r="V586" s="65"/>
      <c r="W586" s="65"/>
      <c r="X586" s="65"/>
      <c r="Y586" s="65"/>
      <c r="Z586" s="65"/>
    </row>
    <row r="587" spans="1:26" x14ac:dyDescent="0.2">
      <c r="A587" s="65" t="s">
        <v>33</v>
      </c>
      <c r="B587" s="65" t="s">
        <v>236</v>
      </c>
      <c r="C587" s="65" t="s">
        <v>238</v>
      </c>
      <c r="D587" s="68">
        <v>302</v>
      </c>
      <c r="E587" s="72">
        <v>3</v>
      </c>
      <c r="F587" s="61">
        <v>1</v>
      </c>
      <c r="G587" s="69">
        <v>65.8</v>
      </c>
      <c r="H587" s="69">
        <v>11.1</v>
      </c>
      <c r="I587" s="69">
        <v>0</v>
      </c>
      <c r="J587" s="69">
        <v>0</v>
      </c>
      <c r="K587" s="71">
        <v>13.5</v>
      </c>
      <c r="L587" s="71">
        <v>58.1</v>
      </c>
      <c r="M587" s="74"/>
      <c r="N587" s="74"/>
      <c r="O587" s="74"/>
      <c r="P587" s="74"/>
      <c r="Q587" s="74"/>
      <c r="R587" s="74"/>
      <c r="S587" s="74"/>
      <c r="T587" s="74"/>
      <c r="U587" s="74"/>
      <c r="V587" s="74"/>
      <c r="W587" s="74"/>
      <c r="X587" s="74"/>
      <c r="Y587" s="74"/>
      <c r="Z587" s="74"/>
    </row>
    <row r="588" spans="1:26" x14ac:dyDescent="0.2">
      <c r="A588" s="65" t="s">
        <v>33</v>
      </c>
      <c r="B588" s="65" t="s">
        <v>236</v>
      </c>
      <c r="C588" s="65" t="s">
        <v>238</v>
      </c>
      <c r="D588" s="68">
        <v>403</v>
      </c>
      <c r="E588" s="61">
        <v>4</v>
      </c>
      <c r="F588" s="61">
        <v>1</v>
      </c>
      <c r="G588" s="69">
        <v>61.1</v>
      </c>
      <c r="H588" s="69">
        <v>4.4000000000000004</v>
      </c>
      <c r="I588" s="69">
        <v>0</v>
      </c>
      <c r="J588" s="69">
        <v>0</v>
      </c>
      <c r="K588" s="71">
        <v>13.6</v>
      </c>
      <c r="L588" s="71">
        <v>64.2</v>
      </c>
      <c r="M588" s="74"/>
      <c r="N588" s="74"/>
      <c r="O588" s="74"/>
      <c r="P588" s="74"/>
      <c r="Q588" s="74"/>
      <c r="R588" s="74"/>
      <c r="S588" s="74"/>
      <c r="T588" s="74"/>
      <c r="U588" s="74"/>
      <c r="V588" s="74"/>
      <c r="W588" s="74"/>
      <c r="X588" s="74"/>
      <c r="Y588" s="74"/>
      <c r="Z588" s="74"/>
    </row>
    <row r="589" spans="1:26" x14ac:dyDescent="0.2">
      <c r="A589" s="65" t="s">
        <v>33</v>
      </c>
      <c r="B589" s="65" t="s">
        <v>236</v>
      </c>
      <c r="C589" s="65" t="s">
        <v>238</v>
      </c>
      <c r="D589" s="68">
        <v>106</v>
      </c>
      <c r="E589" s="61">
        <v>1</v>
      </c>
      <c r="F589" s="61">
        <v>6</v>
      </c>
      <c r="G589" s="69">
        <v>100</v>
      </c>
      <c r="H589" s="69">
        <v>33.299999999999997</v>
      </c>
      <c r="I589" s="69">
        <v>0.3</v>
      </c>
      <c r="J589" s="69">
        <v>0.1</v>
      </c>
      <c r="K589" s="71">
        <v>13.2</v>
      </c>
      <c r="L589" s="71">
        <v>53.7</v>
      </c>
      <c r="M589" s="65"/>
      <c r="N589" s="65"/>
      <c r="O589" s="65"/>
      <c r="P589" s="65"/>
      <c r="Q589" s="65"/>
      <c r="R589" s="65"/>
      <c r="S589" s="65"/>
      <c r="T589" s="65"/>
      <c r="U589" s="65"/>
      <c r="V589" s="65"/>
      <c r="W589" s="65"/>
      <c r="X589" s="65"/>
      <c r="Y589" s="65"/>
      <c r="Z589" s="65"/>
    </row>
    <row r="590" spans="1:26" x14ac:dyDescent="0.2">
      <c r="A590" s="65" t="s">
        <v>33</v>
      </c>
      <c r="B590" s="65" t="s">
        <v>236</v>
      </c>
      <c r="C590" s="65" t="s">
        <v>238</v>
      </c>
      <c r="D590" s="68">
        <v>203</v>
      </c>
      <c r="E590" s="72">
        <v>2</v>
      </c>
      <c r="F590" s="72">
        <v>6</v>
      </c>
      <c r="G590" s="69">
        <v>100</v>
      </c>
      <c r="H590" s="69">
        <v>27.8</v>
      </c>
      <c r="I590" s="69">
        <v>0</v>
      </c>
      <c r="J590" s="69">
        <v>0</v>
      </c>
      <c r="K590" s="71">
        <v>13.5</v>
      </c>
      <c r="L590" s="71">
        <v>56.8</v>
      </c>
      <c r="M590" s="65"/>
      <c r="N590" s="65"/>
      <c r="O590" s="65"/>
      <c r="P590" s="65"/>
      <c r="Q590" s="65"/>
      <c r="R590" s="65"/>
      <c r="S590" s="65"/>
      <c r="T590" s="65"/>
      <c r="U590" s="65"/>
      <c r="V590" s="65"/>
      <c r="W590" s="65"/>
      <c r="X590" s="65"/>
      <c r="Y590" s="65"/>
      <c r="Z590" s="65"/>
    </row>
    <row r="591" spans="1:26" x14ac:dyDescent="0.2">
      <c r="A591" s="65" t="s">
        <v>33</v>
      </c>
      <c r="B591" s="65" t="s">
        <v>236</v>
      </c>
      <c r="C591" s="65" t="s">
        <v>238</v>
      </c>
      <c r="D591" s="68">
        <v>312</v>
      </c>
      <c r="E591" s="72">
        <v>3</v>
      </c>
      <c r="F591" s="72">
        <v>6</v>
      </c>
      <c r="G591" s="69">
        <v>100</v>
      </c>
      <c r="H591" s="69">
        <v>11.1</v>
      </c>
      <c r="I591" s="69">
        <v>0.5</v>
      </c>
      <c r="J591" s="69">
        <v>0</v>
      </c>
      <c r="K591" s="71">
        <v>13.4</v>
      </c>
      <c r="L591" s="71">
        <v>64.900000000000006</v>
      </c>
      <c r="M591" s="74"/>
      <c r="N591" s="74"/>
      <c r="O591" s="74"/>
      <c r="P591" s="74"/>
      <c r="Q591" s="74"/>
      <c r="R591" s="74"/>
      <c r="S591" s="74"/>
      <c r="T591" s="74"/>
      <c r="U591" s="74"/>
      <c r="V591" s="74"/>
      <c r="W591" s="74"/>
      <c r="X591" s="74"/>
      <c r="Y591" s="74"/>
      <c r="Z591" s="74"/>
    </row>
    <row r="592" spans="1:26" x14ac:dyDescent="0.2">
      <c r="A592" s="65" t="s">
        <v>33</v>
      </c>
      <c r="B592" s="65" t="s">
        <v>236</v>
      </c>
      <c r="C592" s="65" t="s">
        <v>238</v>
      </c>
      <c r="D592" s="68">
        <v>418</v>
      </c>
      <c r="E592" s="61">
        <v>4</v>
      </c>
      <c r="F592" s="61">
        <v>6</v>
      </c>
      <c r="G592" s="69">
        <v>100</v>
      </c>
      <c r="H592" s="69">
        <v>5.6</v>
      </c>
      <c r="I592" s="69">
        <v>0.4</v>
      </c>
      <c r="J592" s="69">
        <v>0</v>
      </c>
      <c r="K592" s="71">
        <v>13.4</v>
      </c>
      <c r="L592" s="71">
        <v>56.2</v>
      </c>
      <c r="M592" s="74"/>
      <c r="N592" s="74"/>
      <c r="O592" s="74"/>
      <c r="P592" s="74"/>
      <c r="Q592" s="74"/>
      <c r="R592" s="74"/>
      <c r="S592" s="74"/>
      <c r="T592" s="74"/>
      <c r="U592" s="74"/>
      <c r="V592" s="74"/>
      <c r="W592" s="74"/>
      <c r="X592" s="74"/>
      <c r="Y592" s="74"/>
      <c r="Z592" s="74"/>
    </row>
    <row r="593" spans="1:26" x14ac:dyDescent="0.2">
      <c r="A593" s="65" t="s">
        <v>33</v>
      </c>
      <c r="B593" s="65" t="s">
        <v>236</v>
      </c>
      <c r="C593" s="65" t="s">
        <v>238</v>
      </c>
      <c r="D593" s="68">
        <v>112</v>
      </c>
      <c r="E593" s="61">
        <v>1</v>
      </c>
      <c r="F593" s="61">
        <v>12</v>
      </c>
      <c r="G593" s="69">
        <v>100</v>
      </c>
      <c r="H593" s="69">
        <v>11.1</v>
      </c>
      <c r="I593" s="69">
        <v>0.2</v>
      </c>
      <c r="J593" s="69">
        <v>0</v>
      </c>
      <c r="K593" s="71">
        <v>13.3</v>
      </c>
      <c r="L593" s="71">
        <v>66.599999999999994</v>
      </c>
      <c r="M593" s="65"/>
      <c r="N593" s="65"/>
      <c r="O593" s="65"/>
      <c r="P593" s="65"/>
      <c r="Q593" s="65"/>
      <c r="R593" s="65"/>
      <c r="S593" s="65"/>
      <c r="T593" s="65"/>
      <c r="U593" s="65"/>
      <c r="V593" s="65"/>
      <c r="W593" s="65"/>
      <c r="X593" s="65"/>
      <c r="Y593" s="65"/>
      <c r="Z593" s="65"/>
    </row>
    <row r="594" spans="1:26" x14ac:dyDescent="0.2">
      <c r="A594" s="65" t="s">
        <v>33</v>
      </c>
      <c r="B594" s="65" t="s">
        <v>236</v>
      </c>
      <c r="C594" s="65" t="s">
        <v>238</v>
      </c>
      <c r="D594" s="68">
        <v>206</v>
      </c>
      <c r="E594" s="72">
        <v>2</v>
      </c>
      <c r="F594" s="72">
        <v>12</v>
      </c>
      <c r="G594" s="69">
        <v>100</v>
      </c>
      <c r="H594" s="69">
        <v>27.8</v>
      </c>
      <c r="I594" s="69">
        <v>0.3</v>
      </c>
      <c r="J594" s="69">
        <v>0.2</v>
      </c>
      <c r="K594" s="71">
        <v>13.2</v>
      </c>
      <c r="L594" s="71">
        <v>56.4</v>
      </c>
      <c r="M594" s="74"/>
      <c r="N594" s="74"/>
      <c r="O594" s="74"/>
      <c r="P594" s="74"/>
      <c r="Q594" s="74"/>
      <c r="R594" s="74"/>
      <c r="S594" s="74"/>
      <c r="T594" s="74"/>
      <c r="U594" s="74"/>
      <c r="V594" s="74"/>
      <c r="W594" s="74"/>
      <c r="X594" s="74"/>
      <c r="Y594" s="74"/>
      <c r="Z594" s="74"/>
    </row>
    <row r="595" spans="1:26" x14ac:dyDescent="0.2">
      <c r="A595" s="65" t="s">
        <v>33</v>
      </c>
      <c r="B595" s="65" t="s">
        <v>236</v>
      </c>
      <c r="C595" s="65" t="s">
        <v>238</v>
      </c>
      <c r="D595" s="68">
        <v>304</v>
      </c>
      <c r="E595" s="72">
        <v>3</v>
      </c>
      <c r="F595" s="72">
        <v>12</v>
      </c>
      <c r="G595" s="69">
        <v>100</v>
      </c>
      <c r="H595" s="69">
        <v>6.7</v>
      </c>
      <c r="I595" s="69">
        <v>0</v>
      </c>
      <c r="J595" s="69">
        <v>0</v>
      </c>
      <c r="K595" s="71">
        <v>13.2</v>
      </c>
      <c r="L595" s="71">
        <v>60.7</v>
      </c>
      <c r="M595" s="74"/>
      <c r="N595" s="74"/>
      <c r="O595" s="74"/>
      <c r="P595" s="74"/>
      <c r="Q595" s="74"/>
      <c r="R595" s="74"/>
      <c r="S595" s="74"/>
      <c r="T595" s="74"/>
      <c r="U595" s="74"/>
      <c r="V595" s="74"/>
      <c r="W595" s="74"/>
      <c r="X595" s="74"/>
      <c r="Y595" s="74"/>
      <c r="Z595" s="74"/>
    </row>
    <row r="596" spans="1:26" x14ac:dyDescent="0.2">
      <c r="A596" s="65" t="s">
        <v>33</v>
      </c>
      <c r="B596" s="65" t="s">
        <v>236</v>
      </c>
      <c r="C596" s="65" t="s">
        <v>238</v>
      </c>
      <c r="D596" s="68">
        <v>414</v>
      </c>
      <c r="E596" s="61">
        <v>4</v>
      </c>
      <c r="F596" s="61">
        <v>12</v>
      </c>
      <c r="G596" s="69">
        <v>100</v>
      </c>
      <c r="H596" s="69">
        <v>8.9</v>
      </c>
      <c r="I596" s="69">
        <v>0.1</v>
      </c>
      <c r="J596" s="69">
        <v>0.3</v>
      </c>
      <c r="K596" s="71">
        <v>14</v>
      </c>
      <c r="L596" s="71">
        <v>68.3</v>
      </c>
      <c r="M596" s="65"/>
      <c r="N596" s="65"/>
      <c r="O596" s="65"/>
      <c r="P596" s="65"/>
      <c r="Q596" s="65"/>
      <c r="R596" s="65"/>
      <c r="S596" s="65"/>
      <c r="T596" s="65"/>
      <c r="U596" s="65"/>
      <c r="V596" s="65"/>
      <c r="W596" s="65"/>
      <c r="X596" s="65"/>
      <c r="Y596" s="65"/>
      <c r="Z596" s="65"/>
    </row>
    <row r="597" spans="1:26" x14ac:dyDescent="0.2">
      <c r="A597" s="65" t="s">
        <v>38</v>
      </c>
      <c r="B597" s="65" t="s">
        <v>237</v>
      </c>
      <c r="C597" s="65" t="s">
        <v>238</v>
      </c>
      <c r="D597" s="68">
        <v>101</v>
      </c>
      <c r="E597" s="61">
        <v>1</v>
      </c>
      <c r="F597" s="61">
        <v>1</v>
      </c>
      <c r="G597" s="69">
        <v>57.6</v>
      </c>
      <c r="H597" s="69">
        <v>0</v>
      </c>
      <c r="I597" s="70" t="s">
        <v>18</v>
      </c>
      <c r="J597" s="69">
        <v>1.5</v>
      </c>
      <c r="K597" s="71">
        <v>13.2</v>
      </c>
      <c r="L597" s="71">
        <v>60.6</v>
      </c>
      <c r="M597" s="65"/>
      <c r="N597" s="65"/>
      <c r="O597" s="65"/>
      <c r="P597" s="65"/>
      <c r="Q597" s="65"/>
      <c r="R597" s="65"/>
      <c r="S597" s="65"/>
      <c r="T597" s="65"/>
      <c r="U597" s="65"/>
      <c r="V597" s="65"/>
      <c r="W597" s="65"/>
      <c r="X597" s="65"/>
      <c r="Y597" s="65"/>
      <c r="Z597" s="65"/>
    </row>
    <row r="598" spans="1:26" x14ac:dyDescent="0.2">
      <c r="A598" s="65" t="s">
        <v>38</v>
      </c>
      <c r="B598" s="65" t="s">
        <v>237</v>
      </c>
      <c r="C598" s="65" t="s">
        <v>238</v>
      </c>
      <c r="D598" s="68">
        <v>219</v>
      </c>
      <c r="E598" s="72">
        <v>2</v>
      </c>
      <c r="F598" s="72">
        <v>1</v>
      </c>
      <c r="G598" s="69">
        <v>50</v>
      </c>
      <c r="H598" s="69">
        <v>0</v>
      </c>
      <c r="I598" s="70" t="s">
        <v>18</v>
      </c>
      <c r="J598" s="69">
        <v>1.6</v>
      </c>
      <c r="K598" s="71">
        <v>13.8</v>
      </c>
      <c r="L598" s="71">
        <v>59.4</v>
      </c>
      <c r="M598" s="74"/>
      <c r="N598" s="74"/>
      <c r="O598" s="74"/>
      <c r="P598" s="74"/>
      <c r="Q598" s="74"/>
      <c r="R598" s="74"/>
      <c r="S598" s="74"/>
      <c r="T598" s="74"/>
      <c r="U598" s="74"/>
      <c r="V598" s="74"/>
      <c r="W598" s="74"/>
      <c r="X598" s="74"/>
      <c r="Y598" s="74"/>
      <c r="Z598" s="74"/>
    </row>
    <row r="599" spans="1:26" x14ac:dyDescent="0.2">
      <c r="A599" s="65" t="s">
        <v>38</v>
      </c>
      <c r="B599" s="65" t="s">
        <v>237</v>
      </c>
      <c r="C599" s="65" t="s">
        <v>238</v>
      </c>
      <c r="D599" s="68">
        <v>308</v>
      </c>
      <c r="E599" s="72">
        <v>3</v>
      </c>
      <c r="F599" s="72">
        <v>1</v>
      </c>
      <c r="G599" s="69">
        <v>47.1</v>
      </c>
      <c r="H599" s="69">
        <v>0</v>
      </c>
      <c r="I599" s="70" t="s">
        <v>18</v>
      </c>
      <c r="J599" s="69">
        <v>0.7</v>
      </c>
      <c r="K599" s="71">
        <v>13.5</v>
      </c>
      <c r="L599" s="71">
        <v>65.599999999999994</v>
      </c>
      <c r="M599" s="74"/>
      <c r="N599" s="74"/>
      <c r="O599" s="74"/>
      <c r="P599" s="74"/>
      <c r="Q599" s="74"/>
      <c r="R599" s="74"/>
      <c r="S599" s="74"/>
      <c r="T599" s="74"/>
      <c r="U599" s="74"/>
      <c r="V599" s="74"/>
      <c r="W599" s="74"/>
      <c r="X599" s="74"/>
      <c r="Y599" s="74"/>
      <c r="Z599" s="74"/>
    </row>
    <row r="600" spans="1:26" x14ac:dyDescent="0.2">
      <c r="A600" s="65" t="s">
        <v>38</v>
      </c>
      <c r="B600" s="65" t="s">
        <v>237</v>
      </c>
      <c r="C600" s="65" t="s">
        <v>238</v>
      </c>
      <c r="D600" s="68">
        <v>407</v>
      </c>
      <c r="E600" s="61">
        <v>4</v>
      </c>
      <c r="F600" s="61">
        <v>1</v>
      </c>
      <c r="G600" s="69">
        <v>51.7</v>
      </c>
      <c r="H600" s="69">
        <v>0</v>
      </c>
      <c r="I600" s="70" t="s">
        <v>18</v>
      </c>
      <c r="J600" s="69">
        <v>0.5</v>
      </c>
      <c r="K600" s="71">
        <v>13.4</v>
      </c>
      <c r="L600" s="71">
        <v>57.9</v>
      </c>
      <c r="M600" s="65"/>
      <c r="N600" s="65"/>
      <c r="O600" s="65"/>
      <c r="P600" s="65"/>
      <c r="Q600" s="65"/>
      <c r="R600" s="65"/>
      <c r="S600" s="65"/>
      <c r="T600" s="65"/>
      <c r="U600" s="65"/>
      <c r="V600" s="65"/>
      <c r="W600" s="65"/>
      <c r="X600" s="65"/>
      <c r="Y600" s="65"/>
      <c r="Z600" s="65"/>
    </row>
    <row r="601" spans="1:26" x14ac:dyDescent="0.2">
      <c r="A601" s="65" t="s">
        <v>38</v>
      </c>
      <c r="B601" s="65" t="s">
        <v>237</v>
      </c>
      <c r="C601" s="65" t="s">
        <v>238</v>
      </c>
      <c r="D601" s="68">
        <v>120</v>
      </c>
      <c r="E601" s="61">
        <v>1</v>
      </c>
      <c r="F601" s="61">
        <v>1</v>
      </c>
      <c r="G601" s="69">
        <v>57</v>
      </c>
      <c r="H601" s="69">
        <v>0</v>
      </c>
      <c r="I601" s="70" t="s">
        <v>18</v>
      </c>
      <c r="J601" s="69">
        <v>2</v>
      </c>
      <c r="K601" s="71">
        <v>13.5</v>
      </c>
      <c r="L601" s="71">
        <v>60.6</v>
      </c>
      <c r="M601" s="74"/>
      <c r="N601" s="74"/>
      <c r="O601" s="74"/>
      <c r="P601" s="74"/>
      <c r="Q601" s="74"/>
      <c r="R601" s="74"/>
      <c r="S601" s="74"/>
      <c r="T601" s="74"/>
      <c r="U601" s="74"/>
      <c r="V601" s="74"/>
      <c r="W601" s="74"/>
      <c r="X601" s="74"/>
      <c r="Y601" s="74"/>
      <c r="Z601" s="74"/>
    </row>
    <row r="602" spans="1:26" x14ac:dyDescent="0.2">
      <c r="A602" s="65" t="s">
        <v>38</v>
      </c>
      <c r="B602" s="65" t="s">
        <v>237</v>
      </c>
      <c r="C602" s="65" t="s">
        <v>238</v>
      </c>
      <c r="D602" s="68">
        <v>210</v>
      </c>
      <c r="E602" s="72">
        <v>2</v>
      </c>
      <c r="F602" s="61">
        <v>1</v>
      </c>
      <c r="G602" s="69">
        <v>55.3</v>
      </c>
      <c r="H602" s="69">
        <v>0</v>
      </c>
      <c r="I602" s="70" t="s">
        <v>18</v>
      </c>
      <c r="J602" s="69">
        <v>1.4</v>
      </c>
      <c r="K602" s="71">
        <v>13.5</v>
      </c>
      <c r="L602" s="71">
        <v>55.2</v>
      </c>
      <c r="M602" s="74"/>
      <c r="N602" s="74"/>
      <c r="O602" s="74"/>
      <c r="P602" s="74"/>
      <c r="Q602" s="74"/>
      <c r="R602" s="74"/>
      <c r="S602" s="74"/>
      <c r="T602" s="74"/>
      <c r="U602" s="74"/>
      <c r="V602" s="74"/>
      <c r="W602" s="74"/>
      <c r="X602" s="74"/>
      <c r="Y602" s="74"/>
      <c r="Z602" s="74"/>
    </row>
    <row r="603" spans="1:26" x14ac:dyDescent="0.2">
      <c r="A603" s="65" t="s">
        <v>38</v>
      </c>
      <c r="B603" s="65" t="s">
        <v>237</v>
      </c>
      <c r="C603" s="65" t="s">
        <v>238</v>
      </c>
      <c r="D603" s="68">
        <v>302</v>
      </c>
      <c r="E603" s="72">
        <v>3</v>
      </c>
      <c r="F603" s="61">
        <v>1</v>
      </c>
      <c r="G603" s="69">
        <v>52.4</v>
      </c>
      <c r="H603" s="69">
        <v>0</v>
      </c>
      <c r="I603" s="70" t="s">
        <v>18</v>
      </c>
      <c r="J603" s="69">
        <v>2.1</v>
      </c>
      <c r="K603" s="71">
        <v>13.3</v>
      </c>
      <c r="L603" s="71">
        <v>58.2</v>
      </c>
      <c r="M603" s="65"/>
      <c r="N603" s="65"/>
      <c r="O603" s="65"/>
      <c r="P603" s="65"/>
      <c r="Q603" s="65"/>
      <c r="R603" s="65"/>
      <c r="S603" s="65"/>
      <c r="T603" s="65"/>
      <c r="U603" s="65"/>
      <c r="V603" s="65"/>
      <c r="W603" s="65"/>
      <c r="X603" s="65"/>
      <c r="Y603" s="65"/>
      <c r="Z603" s="65"/>
    </row>
    <row r="604" spans="1:26" x14ac:dyDescent="0.2">
      <c r="A604" s="65" t="s">
        <v>38</v>
      </c>
      <c r="B604" s="65" t="s">
        <v>237</v>
      </c>
      <c r="C604" s="65" t="s">
        <v>238</v>
      </c>
      <c r="D604" s="68">
        <v>403</v>
      </c>
      <c r="E604" s="61">
        <v>4</v>
      </c>
      <c r="F604" s="61">
        <v>1</v>
      </c>
      <c r="G604" s="69">
        <v>69.900000000000006</v>
      </c>
      <c r="H604" s="69">
        <v>0</v>
      </c>
      <c r="I604" s="70" t="s">
        <v>18</v>
      </c>
      <c r="J604" s="69">
        <v>1.2</v>
      </c>
      <c r="K604" s="71">
        <v>13.5</v>
      </c>
      <c r="L604" s="71">
        <v>49.9</v>
      </c>
      <c r="M604" s="65"/>
      <c r="N604" s="65"/>
      <c r="O604" s="65"/>
      <c r="P604" s="65"/>
      <c r="Q604" s="65"/>
      <c r="R604" s="65"/>
      <c r="S604" s="65"/>
      <c r="T604" s="65"/>
      <c r="U604" s="65"/>
      <c r="V604" s="65"/>
      <c r="W604" s="65"/>
      <c r="X604" s="65"/>
      <c r="Y604" s="65"/>
      <c r="Z604" s="65"/>
    </row>
    <row r="605" spans="1:26" x14ac:dyDescent="0.2">
      <c r="A605" s="65" t="s">
        <v>38</v>
      </c>
      <c r="B605" s="65" t="s">
        <v>237</v>
      </c>
      <c r="C605" s="65" t="s">
        <v>238</v>
      </c>
      <c r="D605" s="68">
        <v>106</v>
      </c>
      <c r="E605" s="61">
        <v>1</v>
      </c>
      <c r="F605" s="61">
        <v>6</v>
      </c>
      <c r="G605" s="69">
        <v>42</v>
      </c>
      <c r="H605" s="69">
        <v>0</v>
      </c>
      <c r="I605" s="70" t="s">
        <v>18</v>
      </c>
      <c r="J605" s="69">
        <v>0.5</v>
      </c>
      <c r="K605" s="71">
        <v>13.5</v>
      </c>
      <c r="L605" s="71">
        <v>55.5</v>
      </c>
      <c r="M605" s="74"/>
      <c r="N605" s="74"/>
      <c r="O605" s="74"/>
      <c r="P605" s="74"/>
      <c r="Q605" s="74"/>
      <c r="R605" s="74"/>
      <c r="S605" s="74"/>
      <c r="T605" s="74"/>
      <c r="U605" s="74"/>
      <c r="V605" s="74"/>
      <c r="W605" s="74"/>
      <c r="X605" s="74"/>
      <c r="Y605" s="74"/>
      <c r="Z605" s="74"/>
    </row>
    <row r="606" spans="1:26" x14ac:dyDescent="0.2">
      <c r="A606" s="65" t="s">
        <v>38</v>
      </c>
      <c r="B606" s="65" t="s">
        <v>237</v>
      </c>
      <c r="C606" s="65" t="s">
        <v>238</v>
      </c>
      <c r="D606" s="68">
        <v>203</v>
      </c>
      <c r="E606" s="72">
        <v>2</v>
      </c>
      <c r="F606" s="72">
        <v>6</v>
      </c>
      <c r="G606" s="69">
        <v>55.7</v>
      </c>
      <c r="H606" s="69">
        <v>0</v>
      </c>
      <c r="I606" s="70" t="s">
        <v>18</v>
      </c>
      <c r="J606" s="69">
        <v>3.6</v>
      </c>
      <c r="K606" s="71">
        <v>13.4</v>
      </c>
      <c r="L606" s="71">
        <v>37.700000000000003</v>
      </c>
      <c r="M606" s="74"/>
      <c r="N606" s="74"/>
      <c r="O606" s="74"/>
      <c r="P606" s="74"/>
      <c r="Q606" s="74"/>
      <c r="R606" s="74"/>
      <c r="S606" s="74"/>
      <c r="T606" s="74"/>
      <c r="U606" s="74"/>
      <c r="V606" s="74"/>
      <c r="W606" s="74"/>
      <c r="X606" s="74"/>
      <c r="Y606" s="74"/>
      <c r="Z606" s="74"/>
    </row>
    <row r="607" spans="1:26" x14ac:dyDescent="0.2">
      <c r="A607" s="65" t="s">
        <v>38</v>
      </c>
      <c r="B607" s="65" t="s">
        <v>237</v>
      </c>
      <c r="C607" s="65" t="s">
        <v>238</v>
      </c>
      <c r="D607" s="68">
        <v>312</v>
      </c>
      <c r="E607" s="72">
        <v>3</v>
      </c>
      <c r="F607" s="72">
        <v>6</v>
      </c>
      <c r="G607" s="69">
        <v>57.1</v>
      </c>
      <c r="H607" s="69">
        <v>0</v>
      </c>
      <c r="I607" s="70" t="s">
        <v>18</v>
      </c>
      <c r="J607" s="69">
        <v>2.4</v>
      </c>
      <c r="K607" s="71">
        <v>13.2</v>
      </c>
      <c r="L607" s="71">
        <v>58</v>
      </c>
      <c r="M607" s="65"/>
      <c r="N607" s="65"/>
      <c r="O607" s="65"/>
      <c r="P607" s="65"/>
      <c r="Q607" s="65"/>
      <c r="R607" s="65"/>
      <c r="S607" s="65"/>
      <c r="T607" s="65"/>
      <c r="U607" s="65"/>
      <c r="V607" s="65"/>
      <c r="W607" s="65"/>
      <c r="X607" s="65"/>
      <c r="Y607" s="65"/>
      <c r="Z607" s="65"/>
    </row>
    <row r="608" spans="1:26" x14ac:dyDescent="0.2">
      <c r="A608" s="65" t="s">
        <v>38</v>
      </c>
      <c r="B608" s="65" t="s">
        <v>237</v>
      </c>
      <c r="C608" s="65" t="s">
        <v>238</v>
      </c>
      <c r="D608" s="68">
        <v>418</v>
      </c>
      <c r="E608" s="61">
        <v>4</v>
      </c>
      <c r="F608" s="61">
        <v>6</v>
      </c>
      <c r="G608" s="69">
        <v>53.7</v>
      </c>
      <c r="H608" s="69">
        <v>0</v>
      </c>
      <c r="I608" s="70" t="s">
        <v>18</v>
      </c>
      <c r="J608" s="69">
        <v>1</v>
      </c>
      <c r="K608" s="71">
        <v>13</v>
      </c>
      <c r="L608" s="71">
        <v>50.3</v>
      </c>
      <c r="M608" s="74"/>
      <c r="N608" s="74"/>
      <c r="O608" s="74"/>
      <c r="P608" s="74"/>
      <c r="Q608" s="74"/>
      <c r="R608" s="74"/>
      <c r="S608" s="74"/>
      <c r="T608" s="74"/>
      <c r="U608" s="74"/>
      <c r="V608" s="74"/>
      <c r="W608" s="74"/>
      <c r="X608" s="74"/>
      <c r="Y608" s="74"/>
      <c r="Z608" s="74"/>
    </row>
    <row r="609" spans="1:26" x14ac:dyDescent="0.2">
      <c r="A609" s="65" t="s">
        <v>38</v>
      </c>
      <c r="B609" s="65" t="s">
        <v>237</v>
      </c>
      <c r="C609" s="65" t="s">
        <v>238</v>
      </c>
      <c r="D609" s="68">
        <v>112</v>
      </c>
      <c r="E609" s="61">
        <v>1</v>
      </c>
      <c r="F609" s="61">
        <v>12</v>
      </c>
      <c r="G609" s="69">
        <v>50.7</v>
      </c>
      <c r="H609" s="69">
        <v>0</v>
      </c>
      <c r="I609" s="70" t="s">
        <v>18</v>
      </c>
      <c r="J609" s="69">
        <v>1.7</v>
      </c>
      <c r="K609" s="71">
        <v>13.5</v>
      </c>
      <c r="L609" s="71">
        <v>56.4</v>
      </c>
      <c r="M609" s="74"/>
      <c r="N609" s="74"/>
      <c r="O609" s="74"/>
      <c r="P609" s="74"/>
      <c r="Q609" s="74"/>
      <c r="R609" s="74"/>
      <c r="S609" s="74"/>
      <c r="T609" s="74"/>
      <c r="U609" s="74"/>
      <c r="V609" s="74"/>
      <c r="W609" s="74"/>
      <c r="X609" s="74"/>
      <c r="Y609" s="74"/>
      <c r="Z609" s="74"/>
    </row>
    <row r="610" spans="1:26" x14ac:dyDescent="0.2">
      <c r="A610" s="65" t="s">
        <v>38</v>
      </c>
      <c r="B610" s="65" t="s">
        <v>237</v>
      </c>
      <c r="C610" s="65" t="s">
        <v>238</v>
      </c>
      <c r="D610" s="68">
        <v>206</v>
      </c>
      <c r="E610" s="72">
        <v>2</v>
      </c>
      <c r="F610" s="72">
        <v>12</v>
      </c>
      <c r="G610" s="69">
        <v>59</v>
      </c>
      <c r="H610" s="69">
        <v>0</v>
      </c>
      <c r="I610" s="70" t="s">
        <v>18</v>
      </c>
      <c r="J610" s="69">
        <v>2.7</v>
      </c>
      <c r="K610" s="71">
        <v>13.5</v>
      </c>
      <c r="L610" s="71">
        <v>40</v>
      </c>
      <c r="M610" s="65"/>
      <c r="N610" s="65"/>
      <c r="O610" s="65"/>
      <c r="P610" s="65"/>
      <c r="Q610" s="65"/>
      <c r="R610" s="65"/>
      <c r="S610" s="65"/>
      <c r="T610" s="65"/>
      <c r="U610" s="65"/>
      <c r="V610" s="65"/>
      <c r="W610" s="65"/>
      <c r="X610" s="65"/>
      <c r="Y610" s="65"/>
      <c r="Z610" s="65"/>
    </row>
    <row r="611" spans="1:26" x14ac:dyDescent="0.2">
      <c r="A611" s="65" t="s">
        <v>38</v>
      </c>
      <c r="B611" s="65" t="s">
        <v>237</v>
      </c>
      <c r="C611" s="65" t="s">
        <v>238</v>
      </c>
      <c r="D611" s="68">
        <v>304</v>
      </c>
      <c r="E611" s="72">
        <v>3</v>
      </c>
      <c r="F611" s="72">
        <v>12</v>
      </c>
      <c r="G611" s="69">
        <v>52.9</v>
      </c>
      <c r="H611" s="69">
        <v>0</v>
      </c>
      <c r="I611" s="70" t="s">
        <v>18</v>
      </c>
      <c r="J611" s="69">
        <v>2.4</v>
      </c>
      <c r="K611" s="71">
        <v>13.2</v>
      </c>
      <c r="L611" s="71">
        <v>62.4</v>
      </c>
      <c r="M611" s="65"/>
      <c r="N611" s="65"/>
      <c r="O611" s="65"/>
      <c r="P611" s="65"/>
      <c r="Q611" s="65"/>
      <c r="R611" s="65"/>
      <c r="S611" s="65"/>
      <c r="T611" s="65"/>
      <c r="U611" s="65"/>
      <c r="V611" s="65"/>
      <c r="W611" s="65"/>
      <c r="X611" s="65"/>
      <c r="Y611" s="65"/>
      <c r="Z611" s="65"/>
    </row>
    <row r="612" spans="1:26" x14ac:dyDescent="0.2">
      <c r="A612" s="65" t="s">
        <v>38</v>
      </c>
      <c r="B612" s="65" t="s">
        <v>237</v>
      </c>
      <c r="C612" s="65" t="s">
        <v>238</v>
      </c>
      <c r="D612" s="68">
        <v>414</v>
      </c>
      <c r="E612" s="61">
        <v>4</v>
      </c>
      <c r="F612" s="61">
        <v>12</v>
      </c>
      <c r="G612" s="69">
        <v>54</v>
      </c>
      <c r="H612" s="69">
        <v>0</v>
      </c>
      <c r="I612" s="70" t="s">
        <v>18</v>
      </c>
      <c r="J612" s="69">
        <v>1.3</v>
      </c>
      <c r="K612" s="71">
        <v>13</v>
      </c>
      <c r="L612" s="71">
        <v>61.6</v>
      </c>
      <c r="M612" s="74"/>
      <c r="N612" s="74"/>
      <c r="O612" s="74"/>
      <c r="P612" s="74"/>
      <c r="Q612" s="74"/>
      <c r="R612" s="74"/>
      <c r="S612" s="74"/>
      <c r="T612" s="74"/>
      <c r="U612" s="74"/>
      <c r="V612" s="74"/>
      <c r="W612" s="74"/>
      <c r="X612" s="74"/>
      <c r="Y612" s="74"/>
      <c r="Z612" s="74"/>
    </row>
    <row r="613" spans="1:26" x14ac:dyDescent="0.2">
      <c r="A613" s="65" t="s">
        <v>41</v>
      </c>
      <c r="B613" s="65" t="s">
        <v>232</v>
      </c>
      <c r="C613" s="65" t="s">
        <v>239</v>
      </c>
      <c r="D613" s="68">
        <v>101</v>
      </c>
      <c r="E613" s="61">
        <v>1</v>
      </c>
      <c r="F613" s="61">
        <v>1</v>
      </c>
      <c r="G613" s="69">
        <v>74.3</v>
      </c>
      <c r="H613" s="69">
        <v>0</v>
      </c>
      <c r="I613" s="69">
        <v>0</v>
      </c>
      <c r="J613" s="70" t="s">
        <v>18</v>
      </c>
      <c r="K613" s="71">
        <v>12.5</v>
      </c>
      <c r="L613" s="71">
        <v>80.2</v>
      </c>
      <c r="M613" s="74"/>
      <c r="N613" s="74"/>
      <c r="O613" s="74"/>
      <c r="P613" s="74"/>
      <c r="Q613" s="74"/>
      <c r="R613" s="74"/>
      <c r="S613" s="74"/>
      <c r="T613" s="74"/>
      <c r="U613" s="74"/>
      <c r="V613" s="74"/>
      <c r="W613" s="74"/>
      <c r="X613" s="74"/>
      <c r="Y613" s="74"/>
      <c r="Z613" s="74"/>
    </row>
    <row r="614" spans="1:26" x14ac:dyDescent="0.2">
      <c r="A614" s="65" t="s">
        <v>41</v>
      </c>
      <c r="B614" s="65" t="s">
        <v>232</v>
      </c>
      <c r="C614" s="65" t="s">
        <v>239</v>
      </c>
      <c r="D614" s="68">
        <v>219</v>
      </c>
      <c r="E614" s="72">
        <v>2</v>
      </c>
      <c r="F614" s="72">
        <v>1</v>
      </c>
      <c r="G614" s="69">
        <v>70</v>
      </c>
      <c r="H614" s="69">
        <v>0</v>
      </c>
      <c r="I614" s="69">
        <v>0</v>
      </c>
      <c r="J614" s="70" t="s">
        <v>18</v>
      </c>
      <c r="K614" s="71">
        <v>12.2</v>
      </c>
      <c r="L614" s="71">
        <v>56.8</v>
      </c>
      <c r="M614" s="65"/>
      <c r="N614" s="65"/>
      <c r="O614" s="65"/>
      <c r="P614" s="65"/>
      <c r="Q614" s="65"/>
      <c r="R614" s="65"/>
      <c r="S614" s="65"/>
      <c r="T614" s="65"/>
      <c r="U614" s="65"/>
      <c r="V614" s="65"/>
      <c r="W614" s="65"/>
      <c r="X614" s="65"/>
      <c r="Y614" s="65"/>
      <c r="Z614" s="65"/>
    </row>
    <row r="615" spans="1:26" x14ac:dyDescent="0.2">
      <c r="A615" s="65" t="s">
        <v>41</v>
      </c>
      <c r="B615" s="65" t="s">
        <v>232</v>
      </c>
      <c r="C615" s="65" t="s">
        <v>239</v>
      </c>
      <c r="D615" s="68">
        <v>308</v>
      </c>
      <c r="E615" s="72">
        <v>3</v>
      </c>
      <c r="F615" s="72">
        <v>1</v>
      </c>
      <c r="G615" s="69">
        <v>68.8</v>
      </c>
      <c r="H615" s="69">
        <v>0</v>
      </c>
      <c r="I615" s="69">
        <v>0.6</v>
      </c>
      <c r="J615" s="70" t="s">
        <v>18</v>
      </c>
      <c r="K615" s="71">
        <v>12.6</v>
      </c>
      <c r="L615" s="71">
        <v>68.7</v>
      </c>
      <c r="M615" s="74"/>
      <c r="N615" s="74"/>
      <c r="O615" s="74"/>
      <c r="P615" s="74"/>
      <c r="Q615" s="74"/>
      <c r="R615" s="74"/>
      <c r="S615" s="74"/>
      <c r="T615" s="74"/>
      <c r="U615" s="74"/>
      <c r="V615" s="74"/>
      <c r="W615" s="74"/>
      <c r="X615" s="74"/>
      <c r="Y615" s="74"/>
      <c r="Z615" s="74"/>
    </row>
    <row r="616" spans="1:26" x14ac:dyDescent="0.2">
      <c r="A616" s="65" t="s">
        <v>41</v>
      </c>
      <c r="B616" s="65" t="s">
        <v>232</v>
      </c>
      <c r="C616" s="65" t="s">
        <v>239</v>
      </c>
      <c r="D616" s="68">
        <v>407</v>
      </c>
      <c r="E616" s="61">
        <v>4</v>
      </c>
      <c r="F616" s="61">
        <v>1</v>
      </c>
      <c r="G616" s="69">
        <v>73.8</v>
      </c>
      <c r="H616" s="69">
        <v>0</v>
      </c>
      <c r="I616" s="69">
        <v>0.8</v>
      </c>
      <c r="J616" s="70" t="s">
        <v>18</v>
      </c>
      <c r="K616" s="71">
        <v>12.7</v>
      </c>
      <c r="L616" s="71">
        <v>72.599999999999994</v>
      </c>
      <c r="M616" s="74"/>
      <c r="N616" s="74"/>
      <c r="O616" s="74"/>
      <c r="P616" s="74"/>
      <c r="Q616" s="74"/>
      <c r="R616" s="74"/>
      <c r="S616" s="74"/>
      <c r="T616" s="74"/>
      <c r="U616" s="74"/>
      <c r="V616" s="74"/>
      <c r="W616" s="74"/>
      <c r="X616" s="74"/>
      <c r="Y616" s="74"/>
      <c r="Z616" s="74"/>
    </row>
    <row r="617" spans="1:26" x14ac:dyDescent="0.2">
      <c r="A617" s="65" t="s">
        <v>41</v>
      </c>
      <c r="B617" s="65" t="s">
        <v>232</v>
      </c>
      <c r="C617" s="65" t="s">
        <v>239</v>
      </c>
      <c r="D617" s="68">
        <v>120</v>
      </c>
      <c r="E617" s="61">
        <v>1</v>
      </c>
      <c r="F617" s="61">
        <v>1</v>
      </c>
      <c r="G617" s="69">
        <v>73.5</v>
      </c>
      <c r="H617" s="69">
        <v>0</v>
      </c>
      <c r="I617" s="69">
        <v>0.1</v>
      </c>
      <c r="J617" s="70" t="s">
        <v>18</v>
      </c>
      <c r="K617" s="71">
        <v>12.2</v>
      </c>
      <c r="L617" s="71">
        <v>43.4</v>
      </c>
      <c r="M617" s="65"/>
      <c r="N617" s="65"/>
      <c r="O617" s="65"/>
      <c r="P617" s="65"/>
      <c r="Q617" s="65"/>
      <c r="R617" s="65"/>
      <c r="S617" s="65"/>
      <c r="T617" s="65"/>
      <c r="U617" s="65"/>
      <c r="V617" s="65"/>
      <c r="W617" s="65"/>
      <c r="X617" s="65"/>
      <c r="Y617" s="65"/>
      <c r="Z617" s="65"/>
    </row>
    <row r="618" spans="1:26" x14ac:dyDescent="0.2">
      <c r="A618" s="65" t="s">
        <v>41</v>
      </c>
      <c r="B618" s="65" t="s">
        <v>232</v>
      </c>
      <c r="C618" s="65" t="s">
        <v>239</v>
      </c>
      <c r="D618" s="68">
        <v>210</v>
      </c>
      <c r="E618" s="72">
        <v>2</v>
      </c>
      <c r="F618" s="61">
        <v>1</v>
      </c>
      <c r="G618" s="69">
        <v>73.400000000000006</v>
      </c>
      <c r="H618" s="69">
        <v>0</v>
      </c>
      <c r="I618" s="69">
        <v>0</v>
      </c>
      <c r="J618" s="70" t="s">
        <v>18</v>
      </c>
      <c r="K618" s="71">
        <v>12.5</v>
      </c>
      <c r="L618" s="71">
        <v>50.7</v>
      </c>
      <c r="M618" s="65"/>
      <c r="N618" s="65"/>
      <c r="O618" s="65"/>
      <c r="P618" s="65"/>
      <c r="Q618" s="65"/>
      <c r="R618" s="65"/>
      <c r="S618" s="65"/>
      <c r="T618" s="65"/>
      <c r="U618" s="65"/>
      <c r="V618" s="65"/>
      <c r="W618" s="65"/>
      <c r="X618" s="65"/>
      <c r="Y618" s="65"/>
      <c r="Z618" s="65"/>
    </row>
    <row r="619" spans="1:26" x14ac:dyDescent="0.2">
      <c r="A619" s="65" t="s">
        <v>41</v>
      </c>
      <c r="B619" s="65" t="s">
        <v>232</v>
      </c>
      <c r="C619" s="65" t="s">
        <v>239</v>
      </c>
      <c r="D619" s="68">
        <v>302</v>
      </c>
      <c r="E619" s="72">
        <v>3</v>
      </c>
      <c r="F619" s="61">
        <v>1</v>
      </c>
      <c r="G619" s="69">
        <v>70.599999999999994</v>
      </c>
      <c r="H619" s="69">
        <v>0</v>
      </c>
      <c r="I619" s="69">
        <v>0.3</v>
      </c>
      <c r="J619" s="70" t="s">
        <v>18</v>
      </c>
      <c r="K619" s="71">
        <v>12.8</v>
      </c>
      <c r="L619" s="71">
        <v>51.9</v>
      </c>
      <c r="M619" s="74"/>
      <c r="N619" s="74"/>
      <c r="O619" s="74"/>
      <c r="P619" s="74"/>
      <c r="Q619" s="74"/>
      <c r="R619" s="74"/>
      <c r="S619" s="74"/>
      <c r="T619" s="74"/>
      <c r="U619" s="74"/>
      <c r="V619" s="74"/>
      <c r="W619" s="74"/>
      <c r="X619" s="74"/>
      <c r="Y619" s="74"/>
      <c r="Z619" s="74"/>
    </row>
    <row r="620" spans="1:26" x14ac:dyDescent="0.2">
      <c r="A620" s="65" t="s">
        <v>41</v>
      </c>
      <c r="B620" s="65" t="s">
        <v>232</v>
      </c>
      <c r="C620" s="65" t="s">
        <v>239</v>
      </c>
      <c r="D620" s="68">
        <v>403</v>
      </c>
      <c r="E620" s="61">
        <v>4</v>
      </c>
      <c r="F620" s="61">
        <v>1</v>
      </c>
      <c r="G620" s="69">
        <v>72.599999999999994</v>
      </c>
      <c r="H620" s="69">
        <v>0</v>
      </c>
      <c r="I620" s="69">
        <v>0.7</v>
      </c>
      <c r="J620" s="70" t="s">
        <v>18</v>
      </c>
      <c r="K620" s="71">
        <v>12.9</v>
      </c>
      <c r="L620" s="71">
        <v>70.3</v>
      </c>
      <c r="M620" s="74"/>
      <c r="N620" s="74"/>
      <c r="O620" s="74"/>
      <c r="P620" s="74"/>
      <c r="Q620" s="74"/>
      <c r="R620" s="74"/>
      <c r="S620" s="74"/>
      <c r="T620" s="74"/>
      <c r="U620" s="74"/>
      <c r="V620" s="74"/>
      <c r="W620" s="74"/>
      <c r="X620" s="74"/>
      <c r="Y620" s="74"/>
      <c r="Z620" s="74"/>
    </row>
    <row r="621" spans="1:26" x14ac:dyDescent="0.2">
      <c r="A621" s="65" t="s">
        <v>41</v>
      </c>
      <c r="B621" s="65" t="s">
        <v>232</v>
      </c>
      <c r="C621" s="65" t="s">
        <v>239</v>
      </c>
      <c r="D621" s="68">
        <v>117</v>
      </c>
      <c r="E621" s="61">
        <v>1</v>
      </c>
      <c r="F621" s="61">
        <v>17</v>
      </c>
      <c r="G621" s="69">
        <v>77.599999999999994</v>
      </c>
      <c r="H621" s="69">
        <v>0</v>
      </c>
      <c r="I621" s="69">
        <v>0</v>
      </c>
      <c r="J621" s="70" t="s">
        <v>18</v>
      </c>
      <c r="K621" s="71">
        <v>12.2</v>
      </c>
      <c r="L621" s="71">
        <v>51.4</v>
      </c>
      <c r="M621" s="65"/>
      <c r="N621" s="65"/>
      <c r="O621" s="65"/>
      <c r="P621" s="65"/>
      <c r="Q621" s="65"/>
      <c r="R621" s="65"/>
      <c r="S621" s="65"/>
      <c r="T621" s="65"/>
      <c r="U621" s="65"/>
      <c r="V621" s="65"/>
      <c r="W621" s="65"/>
      <c r="X621" s="65"/>
      <c r="Y621" s="65"/>
      <c r="Z621" s="65"/>
    </row>
    <row r="622" spans="1:26" x14ac:dyDescent="0.2">
      <c r="A622" s="65" t="s">
        <v>41</v>
      </c>
      <c r="B622" s="65" t="s">
        <v>232</v>
      </c>
      <c r="C622" s="65" t="s">
        <v>239</v>
      </c>
      <c r="D622" s="68">
        <v>209</v>
      </c>
      <c r="E622" s="72">
        <v>2</v>
      </c>
      <c r="F622" s="72">
        <v>17</v>
      </c>
      <c r="G622" s="69">
        <v>70.3</v>
      </c>
      <c r="H622" s="69">
        <v>0</v>
      </c>
      <c r="I622" s="69">
        <v>0.2</v>
      </c>
      <c r="J622" s="70" t="s">
        <v>18</v>
      </c>
      <c r="K622" s="71">
        <v>12.4</v>
      </c>
      <c r="L622" s="71">
        <v>56.2</v>
      </c>
      <c r="M622" s="74"/>
      <c r="N622" s="74"/>
      <c r="O622" s="74"/>
      <c r="P622" s="74"/>
      <c r="Q622" s="74"/>
      <c r="R622" s="74"/>
      <c r="S622" s="74"/>
      <c r="T622" s="74"/>
      <c r="U622" s="74"/>
      <c r="V622" s="74"/>
      <c r="W622" s="74"/>
      <c r="X622" s="74"/>
      <c r="Y622" s="74"/>
      <c r="Z622" s="74"/>
    </row>
    <row r="623" spans="1:26" x14ac:dyDescent="0.2">
      <c r="A623" s="65" t="s">
        <v>41</v>
      </c>
      <c r="B623" s="65" t="s">
        <v>232</v>
      </c>
      <c r="C623" s="65" t="s">
        <v>239</v>
      </c>
      <c r="D623" s="68">
        <v>317</v>
      </c>
      <c r="E623" s="72">
        <v>3</v>
      </c>
      <c r="F623" s="72">
        <v>17</v>
      </c>
      <c r="G623" s="69">
        <v>73.599999999999994</v>
      </c>
      <c r="H623" s="69">
        <v>0</v>
      </c>
      <c r="I623" s="69">
        <v>0</v>
      </c>
      <c r="J623" s="70" t="s">
        <v>18</v>
      </c>
      <c r="K623" s="71">
        <v>12.1</v>
      </c>
      <c r="L623" s="71">
        <v>65.900000000000006</v>
      </c>
      <c r="M623" s="74"/>
      <c r="N623" s="74"/>
      <c r="O623" s="74"/>
      <c r="P623" s="74"/>
      <c r="Q623" s="74"/>
      <c r="R623" s="74"/>
      <c r="S623" s="74"/>
      <c r="T623" s="74"/>
      <c r="U623" s="74"/>
      <c r="V623" s="74"/>
      <c r="W623" s="74"/>
      <c r="X623" s="74"/>
      <c r="Y623" s="74"/>
      <c r="Z623" s="74"/>
    </row>
    <row r="624" spans="1:26" x14ac:dyDescent="0.2">
      <c r="A624" s="65" t="s">
        <v>41</v>
      </c>
      <c r="B624" s="65" t="s">
        <v>232</v>
      </c>
      <c r="C624" s="65" t="s">
        <v>239</v>
      </c>
      <c r="D624" s="68">
        <v>402</v>
      </c>
      <c r="E624" s="61">
        <v>4</v>
      </c>
      <c r="F624" s="61">
        <v>17</v>
      </c>
      <c r="G624" s="69">
        <v>70.7</v>
      </c>
      <c r="H624" s="69">
        <v>0</v>
      </c>
      <c r="I624" s="69">
        <v>0.3</v>
      </c>
      <c r="J624" s="70" t="s">
        <v>18</v>
      </c>
      <c r="K624" s="71">
        <v>12.8</v>
      </c>
      <c r="L624" s="71">
        <v>67.599999999999994</v>
      </c>
      <c r="M624" s="65"/>
      <c r="N624" s="65"/>
      <c r="O624" s="65"/>
      <c r="P624" s="65"/>
      <c r="Q624" s="65"/>
      <c r="R624" s="65"/>
      <c r="S624" s="65"/>
      <c r="T624" s="65"/>
      <c r="U624" s="65"/>
      <c r="V624" s="65"/>
      <c r="W624" s="65"/>
      <c r="X624" s="65"/>
      <c r="Y624" s="65"/>
      <c r="Z624" s="65"/>
    </row>
    <row r="625" spans="1:26" x14ac:dyDescent="0.2">
      <c r="A625" s="65" t="s">
        <v>41</v>
      </c>
      <c r="B625" s="65" t="s">
        <v>232</v>
      </c>
      <c r="C625" s="65" t="s">
        <v>239</v>
      </c>
      <c r="D625" s="68">
        <v>118</v>
      </c>
      <c r="E625" s="61">
        <v>1</v>
      </c>
      <c r="F625" s="61">
        <v>18</v>
      </c>
      <c r="G625" s="69">
        <v>74.2</v>
      </c>
      <c r="H625" s="69">
        <v>0</v>
      </c>
      <c r="I625" s="69">
        <v>0</v>
      </c>
      <c r="J625" s="70" t="s">
        <v>18</v>
      </c>
      <c r="K625" s="71">
        <v>12.1</v>
      </c>
      <c r="L625" s="71">
        <v>44.1</v>
      </c>
      <c r="M625" s="65"/>
      <c r="N625" s="65"/>
      <c r="O625" s="65"/>
      <c r="P625" s="65"/>
      <c r="Q625" s="65"/>
      <c r="R625" s="65"/>
      <c r="S625" s="65"/>
      <c r="T625" s="65"/>
      <c r="U625" s="65"/>
      <c r="V625" s="65"/>
      <c r="W625" s="65"/>
      <c r="X625" s="65"/>
      <c r="Y625" s="65"/>
      <c r="Z625" s="65"/>
    </row>
    <row r="626" spans="1:26" x14ac:dyDescent="0.2">
      <c r="A626" s="65" t="s">
        <v>41</v>
      </c>
      <c r="B626" s="65" t="s">
        <v>232</v>
      </c>
      <c r="C626" s="65" t="s">
        <v>239</v>
      </c>
      <c r="D626" s="68">
        <v>204</v>
      </c>
      <c r="E626" s="72">
        <v>2</v>
      </c>
      <c r="F626" s="72">
        <v>18</v>
      </c>
      <c r="G626" s="69">
        <v>73.8</v>
      </c>
      <c r="H626" s="69">
        <v>0</v>
      </c>
      <c r="I626" s="69">
        <v>0</v>
      </c>
      <c r="J626" s="70" t="s">
        <v>18</v>
      </c>
      <c r="K626" s="71">
        <v>12.8</v>
      </c>
      <c r="L626" s="71">
        <v>39.1</v>
      </c>
      <c r="M626" s="74"/>
      <c r="N626" s="74"/>
      <c r="O626" s="74"/>
      <c r="P626" s="74"/>
      <c r="Q626" s="74"/>
      <c r="R626" s="74"/>
      <c r="S626" s="74"/>
      <c r="T626" s="74"/>
      <c r="U626" s="74"/>
      <c r="V626" s="74"/>
      <c r="W626" s="74"/>
      <c r="X626" s="74"/>
      <c r="Y626" s="74"/>
      <c r="Z626" s="74"/>
    </row>
    <row r="627" spans="1:26" x14ac:dyDescent="0.2">
      <c r="A627" s="65" t="s">
        <v>41</v>
      </c>
      <c r="B627" s="65" t="s">
        <v>232</v>
      </c>
      <c r="C627" s="65" t="s">
        <v>239</v>
      </c>
      <c r="D627" s="68">
        <v>301</v>
      </c>
      <c r="E627" s="72">
        <v>3</v>
      </c>
      <c r="F627" s="72">
        <v>18</v>
      </c>
      <c r="G627" s="69">
        <v>65.099999999999994</v>
      </c>
      <c r="H627" s="69">
        <v>0</v>
      </c>
      <c r="I627" s="69">
        <v>0</v>
      </c>
      <c r="J627" s="70" t="s">
        <v>18</v>
      </c>
      <c r="K627" s="71">
        <v>12.7</v>
      </c>
      <c r="L627" s="71">
        <v>42.8</v>
      </c>
      <c r="M627" s="74"/>
      <c r="N627" s="74"/>
      <c r="O627" s="74"/>
      <c r="P627" s="74"/>
      <c r="Q627" s="74"/>
      <c r="R627" s="74"/>
      <c r="S627" s="74"/>
      <c r="T627" s="74"/>
      <c r="U627" s="74"/>
      <c r="V627" s="74"/>
      <c r="W627" s="74"/>
      <c r="X627" s="74"/>
      <c r="Y627" s="74"/>
      <c r="Z627" s="74"/>
    </row>
    <row r="628" spans="1:26" x14ac:dyDescent="0.2">
      <c r="A628" s="65" t="s">
        <v>41</v>
      </c>
      <c r="B628" s="65" t="s">
        <v>232</v>
      </c>
      <c r="C628" s="65" t="s">
        <v>239</v>
      </c>
      <c r="D628" s="68">
        <v>406</v>
      </c>
      <c r="E628" s="61">
        <v>4</v>
      </c>
      <c r="F628" s="61">
        <v>18</v>
      </c>
      <c r="G628" s="69">
        <v>78.5</v>
      </c>
      <c r="H628" s="69">
        <v>0</v>
      </c>
      <c r="I628" s="69">
        <v>0.3</v>
      </c>
      <c r="J628" s="70" t="s">
        <v>18</v>
      </c>
      <c r="K628" s="71">
        <v>12.5</v>
      </c>
      <c r="L628" s="71">
        <v>68.8</v>
      </c>
      <c r="M628" s="65"/>
      <c r="N628" s="65"/>
      <c r="O628" s="65"/>
      <c r="P628" s="65"/>
      <c r="Q628" s="65"/>
      <c r="R628" s="65"/>
      <c r="S628" s="65"/>
      <c r="T628" s="65"/>
      <c r="U628" s="65"/>
      <c r="V628" s="65"/>
      <c r="W628" s="65"/>
      <c r="X628" s="65"/>
      <c r="Y628" s="65"/>
      <c r="Z628" s="65"/>
    </row>
    <row r="629" spans="1:26" x14ac:dyDescent="0.2">
      <c r="A629" s="65" t="s">
        <v>41</v>
      </c>
      <c r="B629" s="65" t="s">
        <v>232</v>
      </c>
      <c r="C629" s="65" t="s">
        <v>239</v>
      </c>
      <c r="D629" s="68">
        <v>119</v>
      </c>
      <c r="E629" s="61">
        <v>1</v>
      </c>
      <c r="F629" s="61">
        <v>19</v>
      </c>
      <c r="G629" s="69">
        <v>73.8</v>
      </c>
      <c r="H629" s="69">
        <v>0</v>
      </c>
      <c r="I629" s="69">
        <v>0</v>
      </c>
      <c r="J629" s="70" t="s">
        <v>18</v>
      </c>
      <c r="K629" s="71">
        <v>12.1</v>
      </c>
      <c r="L629" s="71">
        <v>45.4</v>
      </c>
      <c r="M629" s="74"/>
      <c r="N629" s="74"/>
      <c r="O629" s="74"/>
      <c r="P629" s="74"/>
      <c r="Q629" s="74"/>
      <c r="R629" s="74"/>
      <c r="S629" s="74"/>
      <c r="T629" s="74"/>
      <c r="U629" s="74"/>
      <c r="V629" s="74"/>
      <c r="W629" s="74"/>
      <c r="X629" s="74"/>
      <c r="Y629" s="74"/>
      <c r="Z629" s="74"/>
    </row>
    <row r="630" spans="1:26" x14ac:dyDescent="0.2">
      <c r="A630" s="65" t="s">
        <v>41</v>
      </c>
      <c r="B630" s="65" t="s">
        <v>232</v>
      </c>
      <c r="C630" s="65" t="s">
        <v>239</v>
      </c>
      <c r="D630" s="68">
        <v>202</v>
      </c>
      <c r="E630" s="72">
        <v>2</v>
      </c>
      <c r="F630" s="72">
        <v>19</v>
      </c>
      <c r="G630" s="69">
        <v>80.599999999999994</v>
      </c>
      <c r="H630" s="69">
        <v>0</v>
      </c>
      <c r="I630" s="69">
        <v>0.3</v>
      </c>
      <c r="J630" s="70" t="s">
        <v>18</v>
      </c>
      <c r="K630" s="71">
        <v>13</v>
      </c>
      <c r="L630" s="71">
        <v>45.9</v>
      </c>
      <c r="M630" s="74"/>
      <c r="N630" s="74"/>
      <c r="O630" s="74"/>
      <c r="P630" s="74"/>
      <c r="Q630" s="74"/>
      <c r="R630" s="74"/>
      <c r="S630" s="74"/>
      <c r="T630" s="74"/>
      <c r="U630" s="74"/>
      <c r="V630" s="74"/>
      <c r="W630" s="74"/>
      <c r="X630" s="74"/>
      <c r="Y630" s="74"/>
      <c r="Z630" s="74"/>
    </row>
    <row r="631" spans="1:26" x14ac:dyDescent="0.2">
      <c r="A631" s="65" t="s">
        <v>41</v>
      </c>
      <c r="B631" s="65" t="s">
        <v>232</v>
      </c>
      <c r="C631" s="65" t="s">
        <v>239</v>
      </c>
      <c r="D631" s="68">
        <v>311</v>
      </c>
      <c r="E631" s="72">
        <v>3</v>
      </c>
      <c r="F631" s="72">
        <v>19</v>
      </c>
      <c r="G631" s="69">
        <v>72</v>
      </c>
      <c r="H631" s="69">
        <v>0</v>
      </c>
      <c r="I631" s="69">
        <v>0.3</v>
      </c>
      <c r="J631" s="70" t="s">
        <v>18</v>
      </c>
      <c r="K631" s="71">
        <v>12.5</v>
      </c>
      <c r="L631" s="71">
        <v>68.099999999999994</v>
      </c>
      <c r="M631" s="65"/>
      <c r="N631" s="65"/>
      <c r="O631" s="65"/>
      <c r="P631" s="65"/>
      <c r="Q631" s="65"/>
      <c r="R631" s="65"/>
      <c r="S631" s="65"/>
      <c r="T631" s="65"/>
      <c r="U631" s="65"/>
      <c r="V631" s="65"/>
      <c r="W631" s="65"/>
      <c r="X631" s="65"/>
      <c r="Y631" s="65"/>
      <c r="Z631" s="65"/>
    </row>
    <row r="632" spans="1:26" x14ac:dyDescent="0.2">
      <c r="A632" s="65" t="s">
        <v>41</v>
      </c>
      <c r="B632" s="65" t="s">
        <v>232</v>
      </c>
      <c r="C632" s="65" t="s">
        <v>239</v>
      </c>
      <c r="D632" s="68">
        <v>413</v>
      </c>
      <c r="E632" s="61">
        <v>4</v>
      </c>
      <c r="F632" s="61">
        <v>19</v>
      </c>
      <c r="G632" s="69">
        <v>73.3</v>
      </c>
      <c r="H632" s="69">
        <v>0</v>
      </c>
      <c r="I632" s="69">
        <v>0.5</v>
      </c>
      <c r="J632" s="70" t="s">
        <v>18</v>
      </c>
      <c r="K632" s="71">
        <v>12.1</v>
      </c>
      <c r="L632" s="71">
        <v>65.900000000000006</v>
      </c>
      <c r="M632" s="65"/>
      <c r="N632" s="65"/>
      <c r="O632" s="65"/>
      <c r="P632" s="65"/>
      <c r="Q632" s="65"/>
      <c r="R632" s="65"/>
      <c r="S632" s="65"/>
      <c r="T632" s="65"/>
      <c r="U632" s="65"/>
      <c r="V632" s="65"/>
      <c r="W632" s="65"/>
      <c r="X632" s="65"/>
      <c r="Y632" s="65"/>
      <c r="Z632" s="65"/>
    </row>
    <row r="633" spans="1:26" x14ac:dyDescent="0.2">
      <c r="A633" s="66" t="s">
        <v>37</v>
      </c>
      <c r="B633" s="66" t="s">
        <v>37</v>
      </c>
      <c r="C633" s="65" t="s">
        <v>239</v>
      </c>
      <c r="D633" s="73">
        <v>101</v>
      </c>
      <c r="E633" s="61">
        <v>1</v>
      </c>
      <c r="F633" s="61">
        <v>1</v>
      </c>
      <c r="G633" s="66" t="s">
        <v>18</v>
      </c>
      <c r="H633" s="66" t="s">
        <v>18</v>
      </c>
      <c r="I633" s="66" t="s">
        <v>18</v>
      </c>
      <c r="J633" s="67" t="s">
        <v>18</v>
      </c>
      <c r="K633" s="71">
        <v>11.9</v>
      </c>
      <c r="L633" s="71">
        <v>65.8</v>
      </c>
      <c r="M633" s="74"/>
      <c r="N633" s="74"/>
      <c r="O633" s="74"/>
      <c r="P633" s="74"/>
      <c r="Q633" s="74"/>
      <c r="R633" s="74"/>
      <c r="S633" s="74"/>
      <c r="T633" s="74"/>
      <c r="U633" s="74"/>
      <c r="V633" s="74"/>
      <c r="W633" s="74"/>
      <c r="X633" s="74"/>
      <c r="Y633" s="74"/>
      <c r="Z633" s="74"/>
    </row>
    <row r="634" spans="1:26" x14ac:dyDescent="0.2">
      <c r="A634" s="66" t="s">
        <v>37</v>
      </c>
      <c r="B634" s="66" t="s">
        <v>37</v>
      </c>
      <c r="C634" s="65" t="s">
        <v>239</v>
      </c>
      <c r="D634" s="73">
        <v>219</v>
      </c>
      <c r="E634" s="72">
        <v>2</v>
      </c>
      <c r="F634" s="72">
        <v>1</v>
      </c>
      <c r="G634" s="66" t="s">
        <v>18</v>
      </c>
      <c r="H634" s="66" t="s">
        <v>18</v>
      </c>
      <c r="I634" s="66" t="s">
        <v>18</v>
      </c>
      <c r="J634" s="67" t="s">
        <v>18</v>
      </c>
      <c r="K634" s="71">
        <v>11.1</v>
      </c>
      <c r="L634" s="71">
        <v>74.5</v>
      </c>
      <c r="M634" s="74"/>
      <c r="N634" s="74"/>
      <c r="O634" s="74"/>
      <c r="P634" s="74"/>
      <c r="Q634" s="74"/>
      <c r="R634" s="74"/>
      <c r="S634" s="74"/>
      <c r="T634" s="74"/>
      <c r="U634" s="74"/>
      <c r="V634" s="74"/>
      <c r="W634" s="74"/>
      <c r="X634" s="74"/>
      <c r="Y634" s="74"/>
      <c r="Z634" s="74"/>
    </row>
    <row r="635" spans="1:26" x14ac:dyDescent="0.2">
      <c r="A635" s="66" t="s">
        <v>37</v>
      </c>
      <c r="B635" s="66" t="s">
        <v>37</v>
      </c>
      <c r="C635" s="65" t="s">
        <v>239</v>
      </c>
      <c r="D635" s="73">
        <v>308</v>
      </c>
      <c r="E635" s="72">
        <v>3</v>
      </c>
      <c r="F635" s="72">
        <v>1</v>
      </c>
      <c r="G635" s="66" t="s">
        <v>18</v>
      </c>
      <c r="H635" s="66" t="s">
        <v>18</v>
      </c>
      <c r="I635" s="66" t="s">
        <v>18</v>
      </c>
      <c r="J635" s="67" t="s">
        <v>18</v>
      </c>
      <c r="K635" s="71">
        <v>11.2</v>
      </c>
      <c r="L635" s="71">
        <v>76.7</v>
      </c>
      <c r="M635" s="65"/>
      <c r="N635" s="65"/>
      <c r="O635" s="65"/>
      <c r="P635" s="65"/>
      <c r="Q635" s="65"/>
      <c r="R635" s="65"/>
      <c r="S635" s="65"/>
      <c r="T635" s="65"/>
      <c r="U635" s="65"/>
      <c r="V635" s="65"/>
      <c r="W635" s="65"/>
      <c r="X635" s="65"/>
      <c r="Y635" s="65"/>
      <c r="Z635" s="65"/>
    </row>
    <row r="636" spans="1:26" x14ac:dyDescent="0.2">
      <c r="A636" s="66" t="s">
        <v>37</v>
      </c>
      <c r="B636" s="66" t="s">
        <v>37</v>
      </c>
      <c r="C636" s="65" t="s">
        <v>239</v>
      </c>
      <c r="D636" s="73">
        <v>407</v>
      </c>
      <c r="E636" s="61">
        <v>4</v>
      </c>
      <c r="F636" s="61">
        <v>1</v>
      </c>
      <c r="G636" s="66" t="s">
        <v>18</v>
      </c>
      <c r="H636" s="66" t="s">
        <v>18</v>
      </c>
      <c r="I636" s="66" t="s">
        <v>18</v>
      </c>
      <c r="J636" s="67" t="s">
        <v>18</v>
      </c>
      <c r="K636" s="71">
        <v>11.6</v>
      </c>
      <c r="L636" s="71">
        <v>77</v>
      </c>
      <c r="M636" s="74"/>
      <c r="N636" s="74"/>
      <c r="O636" s="74"/>
      <c r="P636" s="74"/>
      <c r="Q636" s="74"/>
      <c r="R636" s="74"/>
      <c r="S636" s="74"/>
      <c r="T636" s="74"/>
      <c r="U636" s="74"/>
      <c r="V636" s="74"/>
      <c r="W636" s="74"/>
      <c r="X636" s="74"/>
      <c r="Y636" s="74"/>
      <c r="Z636" s="74"/>
    </row>
    <row r="637" spans="1:26" x14ac:dyDescent="0.2">
      <c r="A637" s="66" t="s">
        <v>37</v>
      </c>
      <c r="B637" s="66" t="s">
        <v>37</v>
      </c>
      <c r="C637" s="65" t="s">
        <v>239</v>
      </c>
      <c r="D637" s="73">
        <v>120</v>
      </c>
      <c r="E637" s="61">
        <v>1</v>
      </c>
      <c r="F637" s="61">
        <v>1</v>
      </c>
      <c r="G637" s="66" t="s">
        <v>18</v>
      </c>
      <c r="H637" s="66" t="s">
        <v>18</v>
      </c>
      <c r="I637" s="66" t="s">
        <v>18</v>
      </c>
      <c r="J637" s="67" t="s">
        <v>18</v>
      </c>
      <c r="K637" s="71">
        <v>11.1</v>
      </c>
      <c r="L637" s="71">
        <v>77.7</v>
      </c>
      <c r="M637" s="74"/>
      <c r="N637" s="74"/>
      <c r="O637" s="74"/>
      <c r="P637" s="74"/>
      <c r="Q637" s="74"/>
      <c r="R637" s="74"/>
      <c r="S637" s="74"/>
      <c r="T637" s="74"/>
      <c r="U637" s="74"/>
      <c r="V637" s="74"/>
      <c r="W637" s="74"/>
      <c r="X637" s="74"/>
      <c r="Y637" s="74"/>
      <c r="Z637" s="74"/>
    </row>
    <row r="638" spans="1:26" x14ac:dyDescent="0.2">
      <c r="A638" s="66" t="s">
        <v>37</v>
      </c>
      <c r="B638" s="66" t="s">
        <v>37</v>
      </c>
      <c r="C638" s="65" t="s">
        <v>239</v>
      </c>
      <c r="D638" s="73">
        <v>210</v>
      </c>
      <c r="E638" s="72">
        <v>2</v>
      </c>
      <c r="F638" s="61">
        <v>1</v>
      </c>
      <c r="G638" s="66" t="s">
        <v>18</v>
      </c>
      <c r="H638" s="66" t="s">
        <v>18</v>
      </c>
      <c r="I638" s="66" t="s">
        <v>18</v>
      </c>
      <c r="J638" s="67" t="s">
        <v>18</v>
      </c>
      <c r="K638" s="71">
        <v>11.5</v>
      </c>
      <c r="L638" s="71">
        <v>79.3</v>
      </c>
      <c r="M638" s="65"/>
      <c r="N638" s="65"/>
      <c r="O638" s="65"/>
      <c r="P638" s="65"/>
      <c r="Q638" s="65"/>
      <c r="R638" s="65"/>
      <c r="S638" s="65"/>
      <c r="T638" s="65"/>
      <c r="U638" s="65"/>
      <c r="V638" s="65"/>
      <c r="W638" s="65"/>
      <c r="X638" s="65"/>
      <c r="Y638" s="65"/>
      <c r="Z638" s="65"/>
    </row>
    <row r="639" spans="1:26" x14ac:dyDescent="0.2">
      <c r="A639" s="66" t="s">
        <v>37</v>
      </c>
      <c r="B639" s="66" t="s">
        <v>37</v>
      </c>
      <c r="C639" s="65" t="s">
        <v>239</v>
      </c>
      <c r="D639" s="73">
        <v>302</v>
      </c>
      <c r="E639" s="72">
        <v>3</v>
      </c>
      <c r="F639" s="61">
        <v>1</v>
      </c>
      <c r="G639" s="66" t="s">
        <v>18</v>
      </c>
      <c r="H639" s="66" t="s">
        <v>18</v>
      </c>
      <c r="I639" s="66" t="s">
        <v>18</v>
      </c>
      <c r="J639" s="67" t="s">
        <v>18</v>
      </c>
      <c r="K639" s="71">
        <v>11</v>
      </c>
      <c r="L639" s="71">
        <v>77.7</v>
      </c>
      <c r="M639" s="65"/>
      <c r="N639" s="65"/>
      <c r="O639" s="65"/>
      <c r="P639" s="65"/>
      <c r="Q639" s="65"/>
      <c r="R639" s="65"/>
      <c r="S639" s="65"/>
      <c r="T639" s="65"/>
      <c r="U639" s="65"/>
      <c r="V639" s="65"/>
      <c r="W639" s="65"/>
      <c r="X639" s="65"/>
      <c r="Y639" s="65"/>
      <c r="Z639" s="65"/>
    </row>
    <row r="640" spans="1:26" x14ac:dyDescent="0.2">
      <c r="A640" s="66" t="s">
        <v>37</v>
      </c>
      <c r="B640" s="66" t="s">
        <v>37</v>
      </c>
      <c r="C640" s="65" t="s">
        <v>239</v>
      </c>
      <c r="D640" s="73">
        <v>403</v>
      </c>
      <c r="E640" s="61">
        <v>4</v>
      </c>
      <c r="F640" s="61">
        <v>1</v>
      </c>
      <c r="G640" s="66" t="s">
        <v>18</v>
      </c>
      <c r="H640" s="66" t="s">
        <v>18</v>
      </c>
      <c r="I640" s="66" t="s">
        <v>18</v>
      </c>
      <c r="J640" s="67" t="s">
        <v>18</v>
      </c>
      <c r="K640" s="71">
        <v>10.8</v>
      </c>
      <c r="L640" s="71">
        <v>76.900000000000006</v>
      </c>
      <c r="M640" s="74"/>
      <c r="N640" s="74"/>
      <c r="O640" s="74"/>
      <c r="P640" s="74"/>
      <c r="Q640" s="74"/>
      <c r="R640" s="74"/>
      <c r="S640" s="74"/>
      <c r="T640" s="74"/>
      <c r="U640" s="74"/>
      <c r="V640" s="74"/>
      <c r="W640" s="74"/>
      <c r="X640" s="74"/>
      <c r="Y640" s="74"/>
      <c r="Z640" s="74"/>
    </row>
    <row r="641" spans="1:26" x14ac:dyDescent="0.2">
      <c r="A641" s="66" t="s">
        <v>37</v>
      </c>
      <c r="B641" s="66" t="s">
        <v>37</v>
      </c>
      <c r="C641" s="65" t="s">
        <v>239</v>
      </c>
      <c r="D641" s="73">
        <v>118</v>
      </c>
      <c r="E641" s="61">
        <v>1</v>
      </c>
      <c r="F641" s="61">
        <v>18</v>
      </c>
      <c r="G641" s="66" t="s">
        <v>18</v>
      </c>
      <c r="H641" s="66" t="s">
        <v>18</v>
      </c>
      <c r="I641" s="66" t="s">
        <v>18</v>
      </c>
      <c r="J641" s="67" t="s">
        <v>18</v>
      </c>
      <c r="K641" s="71">
        <v>11.6</v>
      </c>
      <c r="L641" s="71">
        <v>79.2</v>
      </c>
      <c r="M641" s="74"/>
      <c r="N641" s="74"/>
      <c r="O641" s="74"/>
      <c r="P641" s="74"/>
      <c r="Q641" s="74"/>
      <c r="R641" s="74"/>
      <c r="S641" s="74"/>
      <c r="T641" s="74"/>
      <c r="U641" s="74"/>
      <c r="V641" s="74"/>
      <c r="W641" s="74"/>
      <c r="X641" s="74"/>
      <c r="Y641" s="74"/>
      <c r="Z641" s="74"/>
    </row>
    <row r="642" spans="1:26" x14ac:dyDescent="0.2">
      <c r="A642" s="66" t="s">
        <v>37</v>
      </c>
      <c r="B642" s="66" t="s">
        <v>37</v>
      </c>
      <c r="C642" s="65" t="s">
        <v>239</v>
      </c>
      <c r="D642" s="73">
        <v>204</v>
      </c>
      <c r="E642" s="72">
        <v>2</v>
      </c>
      <c r="F642" s="72">
        <v>18</v>
      </c>
      <c r="G642" s="66" t="s">
        <v>18</v>
      </c>
      <c r="H642" s="66" t="s">
        <v>18</v>
      </c>
      <c r="I642" s="66" t="s">
        <v>18</v>
      </c>
      <c r="J642" s="67" t="s">
        <v>18</v>
      </c>
      <c r="K642" s="71">
        <v>11.6</v>
      </c>
      <c r="L642" s="71">
        <v>71.3</v>
      </c>
      <c r="M642" s="65"/>
      <c r="N642" s="65"/>
      <c r="O642" s="65"/>
      <c r="P642" s="65"/>
      <c r="Q642" s="65"/>
      <c r="R642" s="65"/>
      <c r="S642" s="65"/>
      <c r="T642" s="65"/>
      <c r="U642" s="65"/>
      <c r="V642" s="65"/>
      <c r="W642" s="65"/>
      <c r="X642" s="65"/>
      <c r="Y642" s="65"/>
      <c r="Z642" s="65"/>
    </row>
    <row r="643" spans="1:26" x14ac:dyDescent="0.2">
      <c r="A643" s="66" t="s">
        <v>37</v>
      </c>
      <c r="B643" s="66" t="s">
        <v>37</v>
      </c>
      <c r="C643" s="65" t="s">
        <v>239</v>
      </c>
      <c r="D643" s="73">
        <v>301</v>
      </c>
      <c r="E643" s="72">
        <v>3</v>
      </c>
      <c r="F643" s="72">
        <v>18</v>
      </c>
      <c r="G643" s="66" t="s">
        <v>18</v>
      </c>
      <c r="H643" s="66" t="s">
        <v>18</v>
      </c>
      <c r="I643" s="66" t="s">
        <v>18</v>
      </c>
      <c r="J643" s="67" t="s">
        <v>18</v>
      </c>
      <c r="K643" s="71">
        <v>11</v>
      </c>
      <c r="L643" s="71">
        <v>77.099999999999994</v>
      </c>
      <c r="M643" s="74"/>
      <c r="N643" s="74"/>
      <c r="O643" s="74"/>
      <c r="P643" s="74"/>
      <c r="Q643" s="74"/>
      <c r="R643" s="74"/>
      <c r="S643" s="74"/>
      <c r="T643" s="74"/>
      <c r="U643" s="74"/>
      <c r="V643" s="74"/>
      <c r="W643" s="74"/>
      <c r="X643" s="74"/>
      <c r="Y643" s="74"/>
      <c r="Z643" s="74"/>
    </row>
    <row r="644" spans="1:26" x14ac:dyDescent="0.2">
      <c r="A644" s="66" t="s">
        <v>37</v>
      </c>
      <c r="B644" s="66" t="s">
        <v>37</v>
      </c>
      <c r="C644" s="65" t="s">
        <v>239</v>
      </c>
      <c r="D644" s="73">
        <v>406</v>
      </c>
      <c r="E644" s="61">
        <v>4</v>
      </c>
      <c r="F644" s="61">
        <v>18</v>
      </c>
      <c r="G644" s="66" t="s">
        <v>18</v>
      </c>
      <c r="H644" s="66" t="s">
        <v>18</v>
      </c>
      <c r="I644" s="66" t="s">
        <v>18</v>
      </c>
      <c r="J644" s="67" t="s">
        <v>18</v>
      </c>
      <c r="K644" s="71">
        <v>11.3</v>
      </c>
      <c r="L644" s="71">
        <v>84.1</v>
      </c>
      <c r="M644" s="74"/>
      <c r="N644" s="74"/>
      <c r="O644" s="74"/>
      <c r="P644" s="74"/>
      <c r="Q644" s="74"/>
      <c r="R644" s="74"/>
      <c r="S644" s="74"/>
      <c r="T644" s="74"/>
      <c r="U644" s="74"/>
      <c r="V644" s="74"/>
      <c r="W644" s="74"/>
      <c r="X644" s="74"/>
      <c r="Y644" s="74"/>
      <c r="Z644" s="74"/>
    </row>
    <row r="645" spans="1:26" x14ac:dyDescent="0.2">
      <c r="A645" s="65" t="s">
        <v>15</v>
      </c>
      <c r="B645" s="65" t="s">
        <v>234</v>
      </c>
      <c r="C645" s="65" t="s">
        <v>239</v>
      </c>
      <c r="D645" s="68">
        <v>101</v>
      </c>
      <c r="E645" s="61">
        <v>1</v>
      </c>
      <c r="F645" s="61">
        <v>1</v>
      </c>
      <c r="G645" s="69">
        <v>54.8</v>
      </c>
      <c r="H645" s="69">
        <v>0</v>
      </c>
      <c r="I645" s="69">
        <v>0.2</v>
      </c>
      <c r="J645" s="69">
        <v>0.5</v>
      </c>
      <c r="K645" s="71">
        <v>12.5</v>
      </c>
      <c r="L645" s="71">
        <v>70.8</v>
      </c>
      <c r="M645" s="65"/>
      <c r="N645" s="65"/>
      <c r="O645" s="65"/>
      <c r="P645" s="65"/>
      <c r="Q645" s="65"/>
      <c r="R645" s="65"/>
      <c r="S645" s="65"/>
      <c r="T645" s="65"/>
      <c r="U645" s="65"/>
      <c r="V645" s="65"/>
      <c r="W645" s="65"/>
      <c r="X645" s="65"/>
      <c r="Y645" s="65"/>
      <c r="Z645" s="65"/>
    </row>
    <row r="646" spans="1:26" x14ac:dyDescent="0.2">
      <c r="A646" s="65" t="s">
        <v>15</v>
      </c>
      <c r="B646" s="65" t="s">
        <v>234</v>
      </c>
      <c r="C646" s="65" t="s">
        <v>239</v>
      </c>
      <c r="D646" s="68">
        <v>219</v>
      </c>
      <c r="E646" s="72">
        <v>2</v>
      </c>
      <c r="F646" s="72">
        <v>1</v>
      </c>
      <c r="G646" s="69">
        <v>52.2</v>
      </c>
      <c r="H646" s="69">
        <v>0</v>
      </c>
      <c r="I646" s="69">
        <v>0.1</v>
      </c>
      <c r="J646" s="69">
        <v>6</v>
      </c>
      <c r="K646" s="71">
        <v>12.5</v>
      </c>
      <c r="L646" s="71">
        <v>73.099999999999994</v>
      </c>
      <c r="M646" s="65"/>
      <c r="N646" s="65"/>
      <c r="O646" s="65"/>
      <c r="P646" s="65"/>
      <c r="Q646" s="65"/>
      <c r="R646" s="65"/>
      <c r="S646" s="65"/>
      <c r="T646" s="65"/>
      <c r="U646" s="65"/>
      <c r="V646" s="65"/>
      <c r="W646" s="65"/>
      <c r="X646" s="65"/>
      <c r="Y646" s="65"/>
      <c r="Z646" s="65"/>
    </row>
    <row r="647" spans="1:26" x14ac:dyDescent="0.2">
      <c r="A647" s="65" t="s">
        <v>15</v>
      </c>
      <c r="B647" s="65" t="s">
        <v>234</v>
      </c>
      <c r="C647" s="65" t="s">
        <v>239</v>
      </c>
      <c r="D647" s="68">
        <v>308</v>
      </c>
      <c r="E647" s="72">
        <v>3</v>
      </c>
      <c r="F647" s="72">
        <v>1</v>
      </c>
      <c r="G647" s="69">
        <v>58.1</v>
      </c>
      <c r="H647" s="69">
        <v>0</v>
      </c>
      <c r="I647" s="69">
        <v>0.2</v>
      </c>
      <c r="J647" s="69">
        <v>2.6</v>
      </c>
      <c r="K647" s="71">
        <v>12.2</v>
      </c>
      <c r="L647" s="71">
        <v>71.8</v>
      </c>
      <c r="M647" s="74"/>
      <c r="N647" s="74"/>
      <c r="O647" s="74"/>
      <c r="P647" s="74"/>
      <c r="Q647" s="74"/>
      <c r="R647" s="74"/>
      <c r="S647" s="74"/>
      <c r="T647" s="74"/>
      <c r="U647" s="74"/>
      <c r="V647" s="74"/>
      <c r="W647" s="74"/>
      <c r="X647" s="74"/>
      <c r="Y647" s="74"/>
      <c r="Z647" s="74"/>
    </row>
    <row r="648" spans="1:26" x14ac:dyDescent="0.2">
      <c r="A648" s="65" t="s">
        <v>15</v>
      </c>
      <c r="B648" s="65" t="s">
        <v>234</v>
      </c>
      <c r="C648" s="65" t="s">
        <v>239</v>
      </c>
      <c r="D648" s="68">
        <v>407</v>
      </c>
      <c r="E648" s="61">
        <v>4</v>
      </c>
      <c r="F648" s="61">
        <v>1</v>
      </c>
      <c r="G648" s="69">
        <v>56.5</v>
      </c>
      <c r="H648" s="69">
        <v>0</v>
      </c>
      <c r="I648" s="69">
        <v>0.3</v>
      </c>
      <c r="J648" s="69">
        <v>2.2999999999999998</v>
      </c>
      <c r="K648" s="71">
        <v>12.2</v>
      </c>
      <c r="L648" s="71">
        <v>77.099999999999994</v>
      </c>
      <c r="M648" s="74"/>
      <c r="N648" s="74"/>
      <c r="O648" s="74"/>
      <c r="P648" s="74"/>
      <c r="Q648" s="74"/>
      <c r="R648" s="74"/>
      <c r="S648" s="74"/>
      <c r="T648" s="74"/>
      <c r="U648" s="74"/>
      <c r="V648" s="74"/>
      <c r="W648" s="74"/>
      <c r="X648" s="74"/>
      <c r="Y648" s="74"/>
      <c r="Z648" s="74"/>
    </row>
    <row r="649" spans="1:26" x14ac:dyDescent="0.2">
      <c r="A649" s="65" t="s">
        <v>15</v>
      </c>
      <c r="B649" s="65" t="s">
        <v>234</v>
      </c>
      <c r="C649" s="65" t="s">
        <v>239</v>
      </c>
      <c r="D649" s="68">
        <v>120</v>
      </c>
      <c r="E649" s="61">
        <v>1</v>
      </c>
      <c r="F649" s="61">
        <v>1</v>
      </c>
      <c r="G649" s="69">
        <v>59.1</v>
      </c>
      <c r="H649" s="69">
        <v>0</v>
      </c>
      <c r="I649" s="69">
        <v>0.4</v>
      </c>
      <c r="J649" s="69">
        <v>6.5</v>
      </c>
      <c r="K649" s="71">
        <v>12.4</v>
      </c>
      <c r="L649" s="71">
        <v>71.900000000000006</v>
      </c>
      <c r="M649" s="65"/>
      <c r="N649" s="65"/>
      <c r="O649" s="65"/>
      <c r="P649" s="65"/>
      <c r="Q649" s="65"/>
      <c r="R649" s="65"/>
      <c r="S649" s="65"/>
      <c r="T649" s="65"/>
      <c r="U649" s="65"/>
      <c r="V649" s="65"/>
      <c r="W649" s="65"/>
      <c r="X649" s="65"/>
      <c r="Y649" s="65"/>
      <c r="Z649" s="65"/>
    </row>
    <row r="650" spans="1:26" x14ac:dyDescent="0.2">
      <c r="A650" s="65" t="s">
        <v>15</v>
      </c>
      <c r="B650" s="65" t="s">
        <v>234</v>
      </c>
      <c r="C650" s="65" t="s">
        <v>239</v>
      </c>
      <c r="D650" s="68">
        <v>210</v>
      </c>
      <c r="E650" s="72">
        <v>2</v>
      </c>
      <c r="F650" s="61">
        <v>1</v>
      </c>
      <c r="G650" s="69">
        <v>53.3</v>
      </c>
      <c r="H650" s="69">
        <v>0</v>
      </c>
      <c r="I650" s="69">
        <v>0.1</v>
      </c>
      <c r="J650" s="69">
        <v>2.6</v>
      </c>
      <c r="K650" s="71">
        <v>13.3</v>
      </c>
      <c r="L650" s="71">
        <v>71.2</v>
      </c>
      <c r="M650" s="74"/>
      <c r="N650" s="74"/>
      <c r="O650" s="74"/>
      <c r="P650" s="74"/>
      <c r="Q650" s="74"/>
      <c r="R650" s="74"/>
      <c r="S650" s="74"/>
      <c r="T650" s="74"/>
      <c r="U650" s="74"/>
      <c r="V650" s="74"/>
      <c r="W650" s="74"/>
      <c r="X650" s="74"/>
      <c r="Y650" s="74"/>
      <c r="Z650" s="74"/>
    </row>
    <row r="651" spans="1:26" x14ac:dyDescent="0.2">
      <c r="A651" s="65" t="s">
        <v>15</v>
      </c>
      <c r="B651" s="65" t="s">
        <v>234</v>
      </c>
      <c r="C651" s="65" t="s">
        <v>239</v>
      </c>
      <c r="D651" s="68">
        <v>302</v>
      </c>
      <c r="E651" s="72">
        <v>3</v>
      </c>
      <c r="F651" s="61">
        <v>1</v>
      </c>
      <c r="G651" s="69">
        <v>53.3</v>
      </c>
      <c r="H651" s="69">
        <v>0</v>
      </c>
      <c r="I651" s="69">
        <v>0.1</v>
      </c>
      <c r="J651" s="69">
        <v>3.2</v>
      </c>
      <c r="K651" s="71">
        <v>12.3</v>
      </c>
      <c r="L651" s="71">
        <v>72.5</v>
      </c>
      <c r="M651" s="74"/>
      <c r="N651" s="74"/>
      <c r="O651" s="74"/>
      <c r="P651" s="74"/>
      <c r="Q651" s="74"/>
      <c r="R651" s="74"/>
      <c r="S651" s="74"/>
      <c r="T651" s="74"/>
      <c r="U651" s="74"/>
      <c r="V651" s="74"/>
      <c r="W651" s="74"/>
      <c r="X651" s="74"/>
      <c r="Y651" s="74"/>
      <c r="Z651" s="74"/>
    </row>
    <row r="652" spans="1:26" x14ac:dyDescent="0.2">
      <c r="A652" s="65" t="s">
        <v>15</v>
      </c>
      <c r="B652" s="65" t="s">
        <v>234</v>
      </c>
      <c r="C652" s="65" t="s">
        <v>239</v>
      </c>
      <c r="D652" s="68">
        <v>403</v>
      </c>
      <c r="E652" s="61">
        <v>4</v>
      </c>
      <c r="F652" s="61">
        <v>1</v>
      </c>
      <c r="G652" s="69">
        <v>36.200000000000003</v>
      </c>
      <c r="H652" s="69">
        <v>0</v>
      </c>
      <c r="I652" s="69">
        <v>0.6</v>
      </c>
      <c r="J652" s="69">
        <v>2.7</v>
      </c>
      <c r="K652" s="71">
        <v>13.5</v>
      </c>
      <c r="L652" s="71">
        <v>73.2</v>
      </c>
      <c r="M652" s="65"/>
      <c r="N652" s="65"/>
      <c r="O652" s="65"/>
      <c r="P652" s="65"/>
      <c r="Q652" s="65"/>
      <c r="R652" s="65"/>
      <c r="S652" s="65"/>
      <c r="T652" s="65"/>
      <c r="U652" s="65"/>
      <c r="V652" s="65"/>
      <c r="W652" s="65"/>
      <c r="X652" s="65"/>
      <c r="Y652" s="65"/>
      <c r="Z652" s="65"/>
    </row>
    <row r="653" spans="1:26" x14ac:dyDescent="0.2">
      <c r="A653" s="65" t="s">
        <v>15</v>
      </c>
      <c r="B653" s="65" t="s">
        <v>234</v>
      </c>
      <c r="C653" s="65" t="s">
        <v>239</v>
      </c>
      <c r="D653" s="68">
        <v>118</v>
      </c>
      <c r="E653" s="61">
        <v>1</v>
      </c>
      <c r="F653" s="61">
        <v>18</v>
      </c>
      <c r="G653" s="69">
        <v>56.5</v>
      </c>
      <c r="H653" s="69">
        <v>0</v>
      </c>
      <c r="I653" s="69">
        <v>0.5</v>
      </c>
      <c r="J653" s="69">
        <v>3.8</v>
      </c>
      <c r="K653" s="71">
        <v>12.6</v>
      </c>
      <c r="L653" s="71">
        <v>70.7</v>
      </c>
      <c r="M653" s="65"/>
      <c r="N653" s="65"/>
      <c r="O653" s="65"/>
      <c r="P653" s="65"/>
      <c r="Q653" s="65"/>
      <c r="R653" s="65"/>
      <c r="S653" s="65"/>
      <c r="T653" s="65"/>
      <c r="U653" s="65"/>
      <c r="V653" s="65"/>
      <c r="W653" s="65"/>
      <c r="X653" s="65"/>
      <c r="Y653" s="65"/>
      <c r="Z653" s="65"/>
    </row>
    <row r="654" spans="1:26" x14ac:dyDescent="0.2">
      <c r="A654" s="65" t="s">
        <v>15</v>
      </c>
      <c r="B654" s="65" t="s">
        <v>234</v>
      </c>
      <c r="C654" s="65" t="s">
        <v>239</v>
      </c>
      <c r="D654" s="68">
        <v>204</v>
      </c>
      <c r="E654" s="72">
        <v>2</v>
      </c>
      <c r="F654" s="72">
        <v>18</v>
      </c>
      <c r="G654" s="69">
        <v>52.2</v>
      </c>
      <c r="H654" s="69">
        <v>0</v>
      </c>
      <c r="I654" s="69">
        <v>0.4</v>
      </c>
      <c r="J654" s="69">
        <v>3.1</v>
      </c>
      <c r="K654" s="71">
        <v>12.6</v>
      </c>
      <c r="L654" s="71">
        <v>72</v>
      </c>
      <c r="M654" s="74"/>
      <c r="N654" s="74"/>
      <c r="O654" s="74"/>
      <c r="P654" s="74"/>
      <c r="Q654" s="74"/>
      <c r="R654" s="74"/>
      <c r="S654" s="74"/>
      <c r="T654" s="74"/>
      <c r="U654" s="74"/>
      <c r="V654" s="74"/>
      <c r="W654" s="74"/>
      <c r="X654" s="74"/>
      <c r="Y654" s="74"/>
      <c r="Z654" s="74"/>
    </row>
    <row r="655" spans="1:26" x14ac:dyDescent="0.2">
      <c r="A655" s="65" t="s">
        <v>15</v>
      </c>
      <c r="B655" s="65" t="s">
        <v>234</v>
      </c>
      <c r="C655" s="65" t="s">
        <v>239</v>
      </c>
      <c r="D655" s="68">
        <v>301</v>
      </c>
      <c r="E655" s="72">
        <v>3</v>
      </c>
      <c r="F655" s="72">
        <v>18</v>
      </c>
      <c r="G655" s="69">
        <v>54.3</v>
      </c>
      <c r="H655" s="69">
        <v>0</v>
      </c>
      <c r="I655" s="69">
        <v>0.1</v>
      </c>
      <c r="J655" s="69">
        <v>2</v>
      </c>
      <c r="K655" s="71">
        <v>12.3</v>
      </c>
      <c r="L655" s="71">
        <v>71.5</v>
      </c>
      <c r="M655" s="74"/>
      <c r="N655" s="74"/>
      <c r="O655" s="74"/>
      <c r="P655" s="74"/>
      <c r="Q655" s="74"/>
      <c r="R655" s="74"/>
      <c r="S655" s="74"/>
      <c r="T655" s="74"/>
      <c r="U655" s="74"/>
      <c r="V655" s="74"/>
      <c r="W655" s="74"/>
      <c r="X655" s="74"/>
      <c r="Y655" s="74"/>
      <c r="Z655" s="74"/>
    </row>
    <row r="656" spans="1:26" x14ac:dyDescent="0.2">
      <c r="A656" s="65" t="s">
        <v>15</v>
      </c>
      <c r="B656" s="65" t="s">
        <v>234</v>
      </c>
      <c r="C656" s="65" t="s">
        <v>239</v>
      </c>
      <c r="D656" s="68">
        <v>406</v>
      </c>
      <c r="E656" s="61">
        <v>4</v>
      </c>
      <c r="F656" s="61">
        <v>18</v>
      </c>
      <c r="G656" s="69">
        <v>50</v>
      </c>
      <c r="H656" s="69">
        <v>0</v>
      </c>
      <c r="I656" s="69">
        <v>0.9</v>
      </c>
      <c r="J656" s="69">
        <v>1.3</v>
      </c>
      <c r="K656" s="71">
        <v>12.2</v>
      </c>
      <c r="L656" s="71">
        <v>73.8</v>
      </c>
      <c r="M656" s="65"/>
      <c r="N656" s="65"/>
      <c r="O656" s="65"/>
      <c r="P656" s="65"/>
      <c r="Q656" s="65"/>
      <c r="R656" s="65"/>
      <c r="S656" s="65"/>
      <c r="T656" s="65"/>
      <c r="U656" s="65"/>
      <c r="V656" s="65"/>
      <c r="W656" s="65"/>
      <c r="X656" s="65"/>
      <c r="Y656" s="65"/>
      <c r="Z656" s="65"/>
    </row>
    <row r="657" spans="1:26" x14ac:dyDescent="0.2">
      <c r="A657" s="65" t="s">
        <v>112</v>
      </c>
      <c r="B657" s="65" t="s">
        <v>235</v>
      </c>
      <c r="C657" s="65" t="s">
        <v>239</v>
      </c>
      <c r="D657" s="68">
        <v>101</v>
      </c>
      <c r="E657" s="61">
        <v>1</v>
      </c>
      <c r="F657" s="61">
        <v>1</v>
      </c>
      <c r="G657" s="69">
        <v>53.1</v>
      </c>
      <c r="H657" s="69">
        <v>69.400000000000006</v>
      </c>
      <c r="I657" s="69">
        <v>0</v>
      </c>
      <c r="J657" s="69">
        <v>0.4</v>
      </c>
      <c r="K657" s="71">
        <v>10.3</v>
      </c>
      <c r="L657" s="71">
        <v>54.4</v>
      </c>
      <c r="M657" s="74"/>
      <c r="N657" s="74"/>
      <c r="O657" s="74"/>
      <c r="P657" s="74"/>
      <c r="Q657" s="74"/>
      <c r="R657" s="74"/>
      <c r="S657" s="74"/>
      <c r="T657" s="74"/>
      <c r="U657" s="74"/>
      <c r="V657" s="74"/>
      <c r="W657" s="74"/>
      <c r="X657" s="74"/>
      <c r="Y657" s="74"/>
      <c r="Z657" s="74"/>
    </row>
    <row r="658" spans="1:26" x14ac:dyDescent="0.2">
      <c r="A658" s="65" t="s">
        <v>112</v>
      </c>
      <c r="B658" s="65" t="s">
        <v>235</v>
      </c>
      <c r="C658" s="65" t="s">
        <v>239</v>
      </c>
      <c r="D658" s="68">
        <v>219</v>
      </c>
      <c r="E658" s="72">
        <v>2</v>
      </c>
      <c r="F658" s="72">
        <v>1</v>
      </c>
      <c r="G658" s="69">
        <v>54.3</v>
      </c>
      <c r="H658" s="69">
        <v>6.7</v>
      </c>
      <c r="I658" s="69">
        <v>0</v>
      </c>
      <c r="J658" s="69">
        <v>0.8</v>
      </c>
      <c r="K658" s="71">
        <v>10.6</v>
      </c>
      <c r="L658" s="71">
        <v>61.7</v>
      </c>
      <c r="M658" s="74"/>
      <c r="N658" s="74"/>
      <c r="O658" s="74"/>
      <c r="P658" s="74"/>
      <c r="Q658" s="74"/>
      <c r="R658" s="74"/>
      <c r="S658" s="74"/>
      <c r="T658" s="74"/>
      <c r="U658" s="74"/>
      <c r="V658" s="74"/>
      <c r="W658" s="74"/>
      <c r="X658" s="74"/>
      <c r="Y658" s="74"/>
      <c r="Z658" s="74"/>
    </row>
    <row r="659" spans="1:26" x14ac:dyDescent="0.2">
      <c r="A659" s="65" t="s">
        <v>112</v>
      </c>
      <c r="B659" s="65" t="s">
        <v>235</v>
      </c>
      <c r="C659" s="65" t="s">
        <v>239</v>
      </c>
      <c r="D659" s="68">
        <v>308</v>
      </c>
      <c r="E659" s="72">
        <v>3</v>
      </c>
      <c r="F659" s="72">
        <v>1</v>
      </c>
      <c r="G659" s="69">
        <v>58.1</v>
      </c>
      <c r="H659" s="69">
        <v>8.3000000000000007</v>
      </c>
      <c r="I659" s="69">
        <v>0.2</v>
      </c>
      <c r="J659" s="69">
        <v>0</v>
      </c>
      <c r="K659" s="71">
        <v>10.6</v>
      </c>
      <c r="L659" s="71">
        <v>62.7</v>
      </c>
      <c r="M659" s="65"/>
      <c r="N659" s="65"/>
      <c r="O659" s="65"/>
      <c r="P659" s="65"/>
      <c r="Q659" s="65"/>
      <c r="R659" s="65"/>
      <c r="S659" s="65"/>
      <c r="T659" s="65"/>
      <c r="U659" s="65"/>
      <c r="V659" s="65"/>
      <c r="W659" s="65"/>
      <c r="X659" s="65"/>
      <c r="Y659" s="65"/>
      <c r="Z659" s="65"/>
    </row>
    <row r="660" spans="1:26" x14ac:dyDescent="0.2">
      <c r="A660" s="65" t="s">
        <v>112</v>
      </c>
      <c r="B660" s="65" t="s">
        <v>235</v>
      </c>
      <c r="C660" s="65" t="s">
        <v>239</v>
      </c>
      <c r="D660" s="68">
        <v>407</v>
      </c>
      <c r="E660" s="61">
        <v>4</v>
      </c>
      <c r="F660" s="61">
        <v>1</v>
      </c>
      <c r="G660" s="69">
        <v>62</v>
      </c>
      <c r="H660" s="69">
        <v>10</v>
      </c>
      <c r="I660" s="69">
        <v>0</v>
      </c>
      <c r="J660" s="69">
        <v>0</v>
      </c>
      <c r="K660" s="71">
        <v>10.3</v>
      </c>
      <c r="L660" s="71">
        <v>61.6</v>
      </c>
      <c r="M660" s="65"/>
      <c r="N660" s="65"/>
      <c r="O660" s="65"/>
      <c r="P660" s="65"/>
      <c r="Q660" s="65"/>
      <c r="R660" s="65"/>
      <c r="S660" s="65"/>
      <c r="T660" s="65"/>
      <c r="U660" s="65"/>
      <c r="V660" s="65"/>
      <c r="W660" s="65"/>
      <c r="X660" s="65"/>
      <c r="Y660" s="65"/>
      <c r="Z660" s="65"/>
    </row>
    <row r="661" spans="1:26" x14ac:dyDescent="0.2">
      <c r="A661" s="65" t="s">
        <v>112</v>
      </c>
      <c r="B661" s="65" t="s">
        <v>235</v>
      </c>
      <c r="C661" s="65" t="s">
        <v>239</v>
      </c>
      <c r="D661" s="68">
        <v>120</v>
      </c>
      <c r="E661" s="61">
        <v>1</v>
      </c>
      <c r="F661" s="61">
        <v>1</v>
      </c>
      <c r="G661" s="69">
        <v>52.1</v>
      </c>
      <c r="H661" s="69">
        <v>2.2000000000000002</v>
      </c>
      <c r="I661" s="69">
        <v>0</v>
      </c>
      <c r="J661" s="69">
        <v>2.7</v>
      </c>
      <c r="K661" s="71">
        <v>10.3</v>
      </c>
      <c r="L661" s="71">
        <v>60.9</v>
      </c>
      <c r="M661" s="74"/>
      <c r="N661" s="74"/>
      <c r="O661" s="74"/>
      <c r="P661" s="74"/>
      <c r="Q661" s="74"/>
      <c r="R661" s="74"/>
      <c r="S661" s="74"/>
      <c r="T661" s="74"/>
      <c r="U661" s="74"/>
      <c r="V661" s="74"/>
      <c r="W661" s="74"/>
      <c r="X661" s="74"/>
      <c r="Y661" s="74"/>
      <c r="Z661" s="74"/>
    </row>
    <row r="662" spans="1:26" x14ac:dyDescent="0.2">
      <c r="A662" s="65" t="s">
        <v>112</v>
      </c>
      <c r="B662" s="65" t="s">
        <v>235</v>
      </c>
      <c r="C662" s="65" t="s">
        <v>239</v>
      </c>
      <c r="D662" s="68">
        <v>210</v>
      </c>
      <c r="E662" s="72">
        <v>2</v>
      </c>
      <c r="F662" s="61">
        <v>1</v>
      </c>
      <c r="G662" s="69">
        <v>40</v>
      </c>
      <c r="H662" s="69">
        <v>13.3</v>
      </c>
      <c r="I662" s="69">
        <v>0</v>
      </c>
      <c r="J662" s="69">
        <v>2.6</v>
      </c>
      <c r="K662" s="71">
        <v>10.6</v>
      </c>
      <c r="L662" s="71">
        <v>60.4</v>
      </c>
      <c r="M662" s="74"/>
      <c r="N662" s="74"/>
      <c r="O662" s="74"/>
      <c r="P662" s="74"/>
      <c r="Q662" s="74"/>
      <c r="R662" s="74"/>
      <c r="S662" s="74"/>
      <c r="T662" s="74"/>
      <c r="U662" s="74"/>
      <c r="V662" s="74"/>
      <c r="W662" s="74"/>
      <c r="X662" s="74"/>
      <c r="Y662" s="74"/>
      <c r="Z662" s="74"/>
    </row>
    <row r="663" spans="1:26" x14ac:dyDescent="0.2">
      <c r="A663" s="65" t="s">
        <v>112</v>
      </c>
      <c r="B663" s="65" t="s">
        <v>235</v>
      </c>
      <c r="C663" s="65" t="s">
        <v>239</v>
      </c>
      <c r="D663" s="68">
        <v>302</v>
      </c>
      <c r="E663" s="72">
        <v>3</v>
      </c>
      <c r="F663" s="61">
        <v>1</v>
      </c>
      <c r="G663" s="69">
        <v>60.5</v>
      </c>
      <c r="H663" s="69">
        <v>1.1000000000000001</v>
      </c>
      <c r="I663" s="69">
        <v>0.5</v>
      </c>
      <c r="J663" s="69">
        <v>0</v>
      </c>
      <c r="K663" s="71">
        <v>10.4</v>
      </c>
      <c r="L663" s="71">
        <v>58.6</v>
      </c>
      <c r="M663" s="65"/>
      <c r="N663" s="65"/>
      <c r="O663" s="65"/>
      <c r="P663" s="65"/>
      <c r="Q663" s="65"/>
      <c r="R663" s="65"/>
      <c r="S663" s="65"/>
      <c r="T663" s="65"/>
      <c r="U663" s="65"/>
      <c r="V663" s="65"/>
      <c r="W663" s="65"/>
      <c r="X663" s="65"/>
      <c r="Y663" s="65"/>
      <c r="Z663" s="65"/>
    </row>
    <row r="664" spans="1:26" x14ac:dyDescent="0.2">
      <c r="A664" s="65" t="s">
        <v>112</v>
      </c>
      <c r="B664" s="65" t="s">
        <v>235</v>
      </c>
      <c r="C664" s="65" t="s">
        <v>239</v>
      </c>
      <c r="D664" s="68">
        <v>403</v>
      </c>
      <c r="E664" s="61">
        <v>4</v>
      </c>
      <c r="F664" s="61">
        <v>1</v>
      </c>
      <c r="G664" s="69">
        <v>56.9</v>
      </c>
      <c r="H664" s="69">
        <v>33.299999999999997</v>
      </c>
      <c r="I664" s="69">
        <v>0</v>
      </c>
      <c r="J664" s="69">
        <v>0</v>
      </c>
      <c r="K664" s="71">
        <v>10.3</v>
      </c>
      <c r="L664" s="71">
        <v>60</v>
      </c>
      <c r="M664" s="74"/>
      <c r="N664" s="74"/>
      <c r="O664" s="74"/>
      <c r="P664" s="74"/>
      <c r="Q664" s="74"/>
      <c r="R664" s="74"/>
      <c r="S664" s="74"/>
      <c r="T664" s="74"/>
      <c r="U664" s="74"/>
      <c r="V664" s="74"/>
      <c r="W664" s="74"/>
      <c r="X664" s="74"/>
      <c r="Y664" s="74"/>
      <c r="Z664" s="74"/>
    </row>
    <row r="665" spans="1:26" x14ac:dyDescent="0.2">
      <c r="A665" s="65" t="s">
        <v>112</v>
      </c>
      <c r="B665" s="65" t="s">
        <v>235</v>
      </c>
      <c r="C665" s="65" t="s">
        <v>239</v>
      </c>
      <c r="D665" s="68">
        <v>117</v>
      </c>
      <c r="E665" s="61">
        <v>1</v>
      </c>
      <c r="F665" s="61">
        <v>17</v>
      </c>
      <c r="G665" s="69">
        <v>50.7</v>
      </c>
      <c r="H665" s="69">
        <v>1.1000000000000001</v>
      </c>
      <c r="I665" s="69">
        <v>0</v>
      </c>
      <c r="J665" s="69">
        <v>0.8</v>
      </c>
      <c r="K665" s="71">
        <v>10.199999999999999</v>
      </c>
      <c r="L665" s="71">
        <v>67.5</v>
      </c>
      <c r="M665" s="74"/>
      <c r="N665" s="74"/>
      <c r="O665" s="74"/>
      <c r="P665" s="74"/>
      <c r="Q665" s="74"/>
      <c r="R665" s="74"/>
      <c r="S665" s="74"/>
      <c r="T665" s="74"/>
      <c r="U665" s="74"/>
      <c r="V665" s="74"/>
      <c r="W665" s="74"/>
      <c r="X665" s="74"/>
      <c r="Y665" s="74"/>
      <c r="Z665" s="74"/>
    </row>
    <row r="666" spans="1:26" x14ac:dyDescent="0.2">
      <c r="A666" s="65" t="s">
        <v>112</v>
      </c>
      <c r="B666" s="65" t="s">
        <v>235</v>
      </c>
      <c r="C666" s="65" t="s">
        <v>239</v>
      </c>
      <c r="D666" s="68">
        <v>209</v>
      </c>
      <c r="E666" s="72">
        <v>2</v>
      </c>
      <c r="F666" s="72">
        <v>17</v>
      </c>
      <c r="G666" s="69">
        <v>47.4</v>
      </c>
      <c r="H666" s="69">
        <v>11.1</v>
      </c>
      <c r="I666" s="69">
        <v>0</v>
      </c>
      <c r="J666" s="69">
        <v>2.5</v>
      </c>
      <c r="K666" s="71">
        <v>10.8</v>
      </c>
      <c r="L666" s="71">
        <v>61.7</v>
      </c>
      <c r="M666" s="65"/>
      <c r="N666" s="65"/>
      <c r="O666" s="65"/>
      <c r="P666" s="65"/>
      <c r="Q666" s="65"/>
      <c r="R666" s="65"/>
      <c r="S666" s="65"/>
      <c r="T666" s="65"/>
      <c r="U666" s="65"/>
      <c r="V666" s="65"/>
      <c r="W666" s="65"/>
      <c r="X666" s="65"/>
      <c r="Y666" s="65"/>
      <c r="Z666" s="65"/>
    </row>
    <row r="667" spans="1:26" x14ac:dyDescent="0.2">
      <c r="A667" s="65" t="s">
        <v>112</v>
      </c>
      <c r="B667" s="65" t="s">
        <v>235</v>
      </c>
      <c r="C667" s="65" t="s">
        <v>239</v>
      </c>
      <c r="D667" s="68">
        <v>317</v>
      </c>
      <c r="E667" s="72">
        <v>3</v>
      </c>
      <c r="F667" s="72">
        <v>17</v>
      </c>
      <c r="G667" s="69">
        <v>62.2</v>
      </c>
      <c r="H667" s="69">
        <v>13.3</v>
      </c>
      <c r="I667" s="69">
        <v>0</v>
      </c>
      <c r="J667" s="69">
        <v>0.3</v>
      </c>
      <c r="K667" s="71">
        <v>10.3</v>
      </c>
      <c r="L667" s="71">
        <v>64.900000000000006</v>
      </c>
      <c r="M667" s="65"/>
      <c r="N667" s="65"/>
      <c r="O667" s="65"/>
      <c r="P667" s="65"/>
      <c r="Q667" s="65"/>
      <c r="R667" s="65"/>
      <c r="S667" s="65"/>
      <c r="T667" s="65"/>
      <c r="U667" s="65"/>
      <c r="V667" s="65"/>
      <c r="W667" s="65"/>
      <c r="X667" s="65"/>
      <c r="Y667" s="65"/>
      <c r="Z667" s="65"/>
    </row>
    <row r="668" spans="1:26" x14ac:dyDescent="0.2">
      <c r="A668" s="65" t="s">
        <v>112</v>
      </c>
      <c r="B668" s="65" t="s">
        <v>235</v>
      </c>
      <c r="C668" s="65" t="s">
        <v>239</v>
      </c>
      <c r="D668" s="68">
        <v>402</v>
      </c>
      <c r="E668" s="61">
        <v>4</v>
      </c>
      <c r="F668" s="61">
        <v>17</v>
      </c>
      <c r="G668" s="69">
        <v>57.4</v>
      </c>
      <c r="H668" s="69">
        <v>27.8</v>
      </c>
      <c r="I668" s="69">
        <v>0</v>
      </c>
      <c r="J668" s="69">
        <v>0.2</v>
      </c>
      <c r="K668" s="71">
        <v>10.3</v>
      </c>
      <c r="L668" s="71">
        <v>50.2</v>
      </c>
      <c r="M668" s="74"/>
      <c r="N668" s="74"/>
      <c r="O668" s="74"/>
      <c r="P668" s="74"/>
      <c r="Q668" s="74"/>
      <c r="R668" s="74"/>
      <c r="S668" s="74"/>
      <c r="T668" s="74"/>
      <c r="U668" s="74"/>
      <c r="V668" s="74"/>
      <c r="W668" s="74"/>
      <c r="X668" s="74"/>
      <c r="Y668" s="74"/>
      <c r="Z668" s="74"/>
    </row>
    <row r="669" spans="1:26" x14ac:dyDescent="0.2">
      <c r="A669" s="65" t="s">
        <v>112</v>
      </c>
      <c r="B669" s="65" t="s">
        <v>235</v>
      </c>
      <c r="C669" s="65" t="s">
        <v>239</v>
      </c>
      <c r="D669" s="68">
        <v>118</v>
      </c>
      <c r="E669" s="61">
        <v>1</v>
      </c>
      <c r="F669" s="61">
        <v>18</v>
      </c>
      <c r="G669" s="69">
        <v>61.1</v>
      </c>
      <c r="H669" s="69">
        <v>1.1000000000000001</v>
      </c>
      <c r="I669" s="69">
        <v>0</v>
      </c>
      <c r="J669" s="69">
        <v>1.2</v>
      </c>
      <c r="K669" s="71">
        <v>10.3</v>
      </c>
      <c r="L669" s="71">
        <v>63.5</v>
      </c>
      <c r="M669" s="74"/>
      <c r="N669" s="74"/>
      <c r="O669" s="74"/>
      <c r="P669" s="74"/>
      <c r="Q669" s="74"/>
      <c r="R669" s="74"/>
      <c r="S669" s="74"/>
      <c r="T669" s="74"/>
      <c r="U669" s="74"/>
      <c r="V669" s="74"/>
      <c r="W669" s="74"/>
      <c r="X669" s="74"/>
      <c r="Y669" s="74"/>
      <c r="Z669" s="74"/>
    </row>
    <row r="670" spans="1:26" x14ac:dyDescent="0.2">
      <c r="A670" s="65" t="s">
        <v>112</v>
      </c>
      <c r="B670" s="65" t="s">
        <v>235</v>
      </c>
      <c r="C670" s="65" t="s">
        <v>239</v>
      </c>
      <c r="D670" s="68">
        <v>204</v>
      </c>
      <c r="E670" s="72">
        <v>2</v>
      </c>
      <c r="F670" s="72">
        <v>18</v>
      </c>
      <c r="G670" s="69">
        <v>53.9</v>
      </c>
      <c r="H670" s="69">
        <v>2.2000000000000002</v>
      </c>
      <c r="I670" s="69">
        <v>0</v>
      </c>
      <c r="J670" s="69">
        <v>0.6</v>
      </c>
      <c r="K670" s="71">
        <v>10.7</v>
      </c>
      <c r="L670" s="71">
        <v>59.1</v>
      </c>
      <c r="M670" s="65"/>
      <c r="N670" s="65"/>
      <c r="O670" s="65"/>
      <c r="P670" s="65"/>
      <c r="Q670" s="65"/>
      <c r="R670" s="65"/>
      <c r="S670" s="65"/>
      <c r="T670" s="65"/>
      <c r="U670" s="65"/>
      <c r="V670" s="65"/>
      <c r="W670" s="65"/>
      <c r="X670" s="65"/>
      <c r="Y670" s="65"/>
      <c r="Z670" s="65"/>
    </row>
    <row r="671" spans="1:26" x14ac:dyDescent="0.2">
      <c r="A671" s="65" t="s">
        <v>112</v>
      </c>
      <c r="B671" s="65" t="s">
        <v>235</v>
      </c>
      <c r="C671" s="65" t="s">
        <v>239</v>
      </c>
      <c r="D671" s="68">
        <v>301</v>
      </c>
      <c r="E671" s="72">
        <v>3</v>
      </c>
      <c r="F671" s="72">
        <v>18</v>
      </c>
      <c r="G671" s="69">
        <v>59.2</v>
      </c>
      <c r="H671" s="69">
        <v>6.7</v>
      </c>
      <c r="I671" s="69">
        <v>0.1</v>
      </c>
      <c r="J671" s="69">
        <v>0</v>
      </c>
      <c r="K671" s="71">
        <v>10.4</v>
      </c>
      <c r="L671" s="71">
        <v>57.3</v>
      </c>
      <c r="M671" s="74"/>
      <c r="N671" s="74"/>
      <c r="O671" s="74"/>
      <c r="P671" s="74"/>
      <c r="Q671" s="74"/>
      <c r="R671" s="74"/>
      <c r="S671" s="74"/>
      <c r="T671" s="74"/>
      <c r="U671" s="74"/>
      <c r="V671" s="74"/>
      <c r="W671" s="74"/>
      <c r="X671" s="74"/>
      <c r="Y671" s="74"/>
      <c r="Z671" s="74"/>
    </row>
    <row r="672" spans="1:26" x14ac:dyDescent="0.2">
      <c r="A672" s="65" t="s">
        <v>112</v>
      </c>
      <c r="B672" s="65" t="s">
        <v>235</v>
      </c>
      <c r="C672" s="65" t="s">
        <v>239</v>
      </c>
      <c r="D672" s="68">
        <v>406</v>
      </c>
      <c r="E672" s="61">
        <v>4</v>
      </c>
      <c r="F672" s="61">
        <v>18</v>
      </c>
      <c r="G672" s="69">
        <v>56.5</v>
      </c>
      <c r="H672" s="69">
        <v>22.2</v>
      </c>
      <c r="I672" s="69">
        <v>0</v>
      </c>
      <c r="J672" s="69">
        <v>0</v>
      </c>
      <c r="K672" s="71">
        <v>10.4</v>
      </c>
      <c r="L672" s="71">
        <v>56.5</v>
      </c>
      <c r="M672" s="74"/>
      <c r="N672" s="74"/>
      <c r="O672" s="74"/>
      <c r="P672" s="74"/>
      <c r="Q672" s="74"/>
      <c r="R672" s="74"/>
      <c r="S672" s="74"/>
      <c r="T672" s="74"/>
      <c r="U672" s="74"/>
      <c r="V672" s="74"/>
      <c r="W672" s="74"/>
      <c r="X672" s="74"/>
      <c r="Y672" s="74"/>
      <c r="Z672" s="74"/>
    </row>
    <row r="673" spans="1:26" x14ac:dyDescent="0.2">
      <c r="A673" s="65" t="s">
        <v>112</v>
      </c>
      <c r="B673" s="65" t="s">
        <v>235</v>
      </c>
      <c r="C673" s="65" t="s">
        <v>239</v>
      </c>
      <c r="D673" s="68">
        <v>119</v>
      </c>
      <c r="E673" s="61">
        <v>1</v>
      </c>
      <c r="F673" s="61">
        <v>19</v>
      </c>
      <c r="G673" s="69">
        <v>59.4</v>
      </c>
      <c r="H673" s="69">
        <v>13.3</v>
      </c>
      <c r="I673" s="69">
        <v>0</v>
      </c>
      <c r="J673" s="69">
        <v>4.4000000000000004</v>
      </c>
      <c r="K673" s="71">
        <v>10.4</v>
      </c>
      <c r="L673" s="71">
        <v>58.7</v>
      </c>
      <c r="M673" s="65"/>
      <c r="N673" s="65"/>
      <c r="O673" s="65"/>
      <c r="P673" s="65"/>
      <c r="Q673" s="65"/>
      <c r="R673" s="65"/>
      <c r="S673" s="65"/>
      <c r="T673" s="65"/>
      <c r="U673" s="65"/>
      <c r="V673" s="65"/>
      <c r="W673" s="65"/>
      <c r="X673" s="65"/>
      <c r="Y673" s="65"/>
      <c r="Z673" s="65"/>
    </row>
    <row r="674" spans="1:26" x14ac:dyDescent="0.2">
      <c r="A674" s="65" t="s">
        <v>112</v>
      </c>
      <c r="B674" s="65" t="s">
        <v>235</v>
      </c>
      <c r="C674" s="65" t="s">
        <v>239</v>
      </c>
      <c r="D674" s="68">
        <v>202</v>
      </c>
      <c r="E674" s="72">
        <v>2</v>
      </c>
      <c r="F674" s="72">
        <v>19</v>
      </c>
      <c r="G674" s="69">
        <v>47.4</v>
      </c>
      <c r="H674" s="69">
        <v>3.3</v>
      </c>
      <c r="I674" s="69">
        <v>0</v>
      </c>
      <c r="J674" s="69">
        <v>1.4</v>
      </c>
      <c r="K674" s="71">
        <v>10.4</v>
      </c>
      <c r="L674" s="71">
        <v>59.1</v>
      </c>
      <c r="M674" s="65"/>
      <c r="N674" s="65"/>
      <c r="O674" s="65"/>
      <c r="P674" s="65"/>
      <c r="Q674" s="65"/>
      <c r="R674" s="65"/>
      <c r="S674" s="65"/>
      <c r="T674" s="65"/>
      <c r="U674" s="65"/>
      <c r="V674" s="65"/>
      <c r="W674" s="65"/>
      <c r="X674" s="65"/>
      <c r="Y674" s="65"/>
      <c r="Z674" s="65"/>
    </row>
    <row r="675" spans="1:26" x14ac:dyDescent="0.2">
      <c r="A675" s="65" t="s">
        <v>112</v>
      </c>
      <c r="B675" s="65" t="s">
        <v>235</v>
      </c>
      <c r="C675" s="65" t="s">
        <v>239</v>
      </c>
      <c r="D675" s="68">
        <v>311</v>
      </c>
      <c r="E675" s="72">
        <v>3</v>
      </c>
      <c r="F675" s="72">
        <v>19</v>
      </c>
      <c r="G675" s="69">
        <v>52.1</v>
      </c>
      <c r="H675" s="69">
        <v>6.7</v>
      </c>
      <c r="I675" s="69">
        <v>0</v>
      </c>
      <c r="J675" s="69">
        <v>0</v>
      </c>
      <c r="K675" s="71">
        <v>10.1</v>
      </c>
      <c r="L675" s="71">
        <v>55.7</v>
      </c>
      <c r="M675" s="74"/>
      <c r="N675" s="74"/>
      <c r="O675" s="74"/>
      <c r="P675" s="74"/>
      <c r="Q675" s="74"/>
      <c r="R675" s="74"/>
      <c r="S675" s="74"/>
      <c r="T675" s="74"/>
      <c r="U675" s="74"/>
      <c r="V675" s="74"/>
      <c r="W675" s="74"/>
      <c r="X675" s="74"/>
      <c r="Y675" s="74"/>
      <c r="Z675" s="74"/>
    </row>
    <row r="676" spans="1:26" x14ac:dyDescent="0.2">
      <c r="A676" s="65" t="s">
        <v>112</v>
      </c>
      <c r="B676" s="65" t="s">
        <v>235</v>
      </c>
      <c r="C676" s="65" t="s">
        <v>239</v>
      </c>
      <c r="D676" s="68">
        <v>413</v>
      </c>
      <c r="E676" s="61">
        <v>4</v>
      </c>
      <c r="F676" s="61">
        <v>19</v>
      </c>
      <c r="G676" s="69">
        <v>51.3</v>
      </c>
      <c r="H676" s="69">
        <v>3.3</v>
      </c>
      <c r="I676" s="69">
        <v>0</v>
      </c>
      <c r="J676" s="69">
        <v>0</v>
      </c>
      <c r="K676" s="71">
        <v>10.1</v>
      </c>
      <c r="L676" s="71">
        <v>54.5</v>
      </c>
      <c r="M676" s="74"/>
      <c r="N676" s="74"/>
      <c r="O676" s="74"/>
      <c r="P676" s="74"/>
      <c r="Q676" s="74"/>
      <c r="R676" s="74"/>
      <c r="S676" s="74"/>
      <c r="T676" s="74"/>
      <c r="U676" s="74"/>
      <c r="V676" s="74"/>
      <c r="W676" s="74"/>
      <c r="X676" s="74"/>
      <c r="Y676" s="74"/>
      <c r="Z676" s="74"/>
    </row>
    <row r="677" spans="1:26" x14ac:dyDescent="0.2">
      <c r="A677" s="65" t="s">
        <v>34</v>
      </c>
      <c r="B677" s="65" t="s">
        <v>34</v>
      </c>
      <c r="C677" s="65" t="s">
        <v>239</v>
      </c>
      <c r="D677" s="68">
        <v>101</v>
      </c>
      <c r="E677" s="61">
        <v>1</v>
      </c>
      <c r="F677" s="61">
        <v>1</v>
      </c>
      <c r="G677" s="69">
        <v>28.8</v>
      </c>
      <c r="H677" s="69">
        <v>0</v>
      </c>
      <c r="I677" s="70" t="s">
        <v>18</v>
      </c>
      <c r="J677" s="69">
        <v>0.2</v>
      </c>
      <c r="K677" s="71">
        <v>12.9</v>
      </c>
      <c r="L677" s="71">
        <v>43.4</v>
      </c>
      <c r="M677" s="65"/>
      <c r="N677" s="65"/>
      <c r="O677" s="65"/>
      <c r="P677" s="65"/>
      <c r="Q677" s="65"/>
      <c r="R677" s="65"/>
      <c r="S677" s="65"/>
      <c r="T677" s="65"/>
      <c r="U677" s="65"/>
      <c r="V677" s="65"/>
      <c r="W677" s="65"/>
      <c r="X677" s="65"/>
      <c r="Y677" s="65"/>
      <c r="Z677" s="65"/>
    </row>
    <row r="678" spans="1:26" x14ac:dyDescent="0.2">
      <c r="A678" s="65" t="s">
        <v>34</v>
      </c>
      <c r="B678" s="65" t="s">
        <v>34</v>
      </c>
      <c r="C678" s="65" t="s">
        <v>239</v>
      </c>
      <c r="D678" s="68">
        <v>219</v>
      </c>
      <c r="E678" s="72">
        <v>2</v>
      </c>
      <c r="F678" s="72">
        <v>1</v>
      </c>
      <c r="G678" s="69">
        <v>43.9</v>
      </c>
      <c r="H678" s="69">
        <v>0</v>
      </c>
      <c r="I678" s="70" t="s">
        <v>18</v>
      </c>
      <c r="J678" s="69">
        <v>1.6</v>
      </c>
      <c r="K678" s="71">
        <v>12</v>
      </c>
      <c r="L678" s="71">
        <v>60.7</v>
      </c>
      <c r="M678" s="65"/>
      <c r="N678" s="65"/>
      <c r="O678" s="65"/>
      <c r="P678" s="65"/>
      <c r="Q678" s="65"/>
      <c r="R678" s="65"/>
      <c r="S678" s="65"/>
      <c r="T678" s="65"/>
      <c r="U678" s="65"/>
      <c r="V678" s="65"/>
      <c r="W678" s="65"/>
      <c r="X678" s="65"/>
      <c r="Y678" s="65"/>
      <c r="Z678" s="65"/>
    </row>
    <row r="679" spans="1:26" x14ac:dyDescent="0.2">
      <c r="A679" s="65" t="s">
        <v>34</v>
      </c>
      <c r="B679" s="65" t="s">
        <v>34</v>
      </c>
      <c r="C679" s="65" t="s">
        <v>239</v>
      </c>
      <c r="D679" s="68">
        <v>308</v>
      </c>
      <c r="E679" s="72">
        <v>3</v>
      </c>
      <c r="F679" s="72">
        <v>1</v>
      </c>
      <c r="G679" s="69">
        <v>33.9</v>
      </c>
      <c r="H679" s="69">
        <v>0</v>
      </c>
      <c r="I679" s="70" t="s">
        <v>18</v>
      </c>
      <c r="J679" s="69">
        <v>2.1</v>
      </c>
      <c r="K679" s="71">
        <v>12.2</v>
      </c>
      <c r="L679" s="71">
        <v>60.4</v>
      </c>
      <c r="M679" s="65"/>
      <c r="N679" s="65"/>
      <c r="O679" s="65"/>
      <c r="P679" s="65"/>
      <c r="Q679" s="65"/>
      <c r="R679" s="65"/>
      <c r="S679" s="65"/>
      <c r="T679" s="65"/>
      <c r="U679" s="65"/>
      <c r="V679" s="65"/>
      <c r="W679" s="65"/>
      <c r="X679" s="65"/>
      <c r="Y679" s="65"/>
      <c r="Z679" s="65"/>
    </row>
    <row r="680" spans="1:26" x14ac:dyDescent="0.2">
      <c r="A680" s="65" t="s">
        <v>34</v>
      </c>
      <c r="B680" s="65" t="s">
        <v>34</v>
      </c>
      <c r="C680" s="65" t="s">
        <v>239</v>
      </c>
      <c r="D680" s="68">
        <v>407</v>
      </c>
      <c r="E680" s="61">
        <v>4</v>
      </c>
      <c r="F680" s="61">
        <v>1</v>
      </c>
      <c r="G680" s="69">
        <v>37.700000000000003</v>
      </c>
      <c r="H680" s="69">
        <v>0</v>
      </c>
      <c r="I680" s="70" t="s">
        <v>18</v>
      </c>
      <c r="J680" s="69">
        <v>2.1</v>
      </c>
      <c r="K680" s="71">
        <v>11.8</v>
      </c>
      <c r="L680" s="71">
        <v>59.3</v>
      </c>
      <c r="M680" s="65"/>
      <c r="N680" s="65"/>
      <c r="O680" s="65"/>
      <c r="P680" s="65"/>
      <c r="Q680" s="65"/>
      <c r="R680" s="65"/>
      <c r="S680" s="65"/>
      <c r="T680" s="65"/>
      <c r="U680" s="65"/>
      <c r="V680" s="65"/>
      <c r="W680" s="65"/>
      <c r="X680" s="65"/>
      <c r="Y680" s="65"/>
      <c r="Z680" s="65"/>
    </row>
    <row r="681" spans="1:26" x14ac:dyDescent="0.2">
      <c r="A681" s="65" t="s">
        <v>34</v>
      </c>
      <c r="B681" s="65" t="s">
        <v>34</v>
      </c>
      <c r="C681" s="65" t="s">
        <v>239</v>
      </c>
      <c r="D681" s="68">
        <v>120</v>
      </c>
      <c r="E681" s="61">
        <v>1</v>
      </c>
      <c r="F681" s="61">
        <v>1</v>
      </c>
      <c r="G681" s="70" t="s">
        <v>18</v>
      </c>
      <c r="H681" s="70" t="s">
        <v>18</v>
      </c>
      <c r="I681" s="70" t="s">
        <v>18</v>
      </c>
      <c r="J681" s="70" t="s">
        <v>18</v>
      </c>
      <c r="K681" s="71">
        <v>12.7</v>
      </c>
      <c r="L681" s="71">
        <v>53.9</v>
      </c>
      <c r="M681" s="65"/>
      <c r="N681" s="65"/>
      <c r="O681" s="65"/>
      <c r="P681" s="65"/>
      <c r="Q681" s="65"/>
      <c r="R681" s="65"/>
      <c r="S681" s="65"/>
      <c r="T681" s="65"/>
      <c r="U681" s="65"/>
      <c r="V681" s="65"/>
      <c r="W681" s="65"/>
      <c r="X681" s="65"/>
      <c r="Y681" s="65"/>
      <c r="Z681" s="65"/>
    </row>
    <row r="682" spans="1:26" x14ac:dyDescent="0.2">
      <c r="A682" s="65" t="s">
        <v>34</v>
      </c>
      <c r="B682" s="65" t="s">
        <v>34</v>
      </c>
      <c r="C682" s="65" t="s">
        <v>239</v>
      </c>
      <c r="D682" s="68">
        <v>210</v>
      </c>
      <c r="E682" s="72">
        <v>2</v>
      </c>
      <c r="F682" s="61">
        <v>1</v>
      </c>
      <c r="G682" s="69">
        <v>33.9</v>
      </c>
      <c r="H682" s="69">
        <v>0</v>
      </c>
      <c r="I682" s="70" t="s">
        <v>18</v>
      </c>
      <c r="J682" s="69">
        <v>4</v>
      </c>
      <c r="K682" s="71">
        <v>12.4</v>
      </c>
      <c r="L682" s="71">
        <v>61.6</v>
      </c>
      <c r="M682" s="65"/>
      <c r="N682" s="65"/>
      <c r="O682" s="65"/>
      <c r="P682" s="65"/>
      <c r="Q682" s="65"/>
      <c r="R682" s="65"/>
      <c r="S682" s="65"/>
      <c r="T682" s="65"/>
      <c r="U682" s="65"/>
      <c r="V682" s="65"/>
      <c r="W682" s="65"/>
      <c r="X682" s="65"/>
      <c r="Y682" s="65"/>
      <c r="Z682" s="65"/>
    </row>
    <row r="683" spans="1:26" x14ac:dyDescent="0.2">
      <c r="A683" s="65" t="s">
        <v>34</v>
      </c>
      <c r="B683" s="65" t="s">
        <v>34</v>
      </c>
      <c r="C683" s="65" t="s">
        <v>239</v>
      </c>
      <c r="D683" s="68">
        <v>302</v>
      </c>
      <c r="E683" s="72">
        <v>3</v>
      </c>
      <c r="F683" s="61">
        <v>1</v>
      </c>
      <c r="G683" s="70" t="s">
        <v>18</v>
      </c>
      <c r="H683" s="70" t="s">
        <v>18</v>
      </c>
      <c r="I683" s="70" t="s">
        <v>18</v>
      </c>
      <c r="J683" s="70" t="s">
        <v>18</v>
      </c>
      <c r="K683" s="67" t="s">
        <v>18</v>
      </c>
      <c r="L683" s="67" t="s">
        <v>18</v>
      </c>
      <c r="M683" s="65"/>
      <c r="N683" s="65"/>
      <c r="O683" s="65"/>
      <c r="P683" s="65"/>
      <c r="Q683" s="65"/>
      <c r="R683" s="65"/>
      <c r="S683" s="65"/>
      <c r="T683" s="65"/>
      <c r="U683" s="65"/>
      <c r="V683" s="65"/>
      <c r="W683" s="65"/>
      <c r="X683" s="65"/>
      <c r="Y683" s="65"/>
      <c r="Z683" s="65"/>
    </row>
    <row r="684" spans="1:26" x14ac:dyDescent="0.2">
      <c r="A684" s="65" t="s">
        <v>34</v>
      </c>
      <c r="B684" s="65" t="s">
        <v>34</v>
      </c>
      <c r="C684" s="65" t="s">
        <v>239</v>
      </c>
      <c r="D684" s="68">
        <v>403</v>
      </c>
      <c r="E684" s="61">
        <v>4</v>
      </c>
      <c r="F684" s="61">
        <v>1</v>
      </c>
      <c r="G684" s="70" t="s">
        <v>18</v>
      </c>
      <c r="H684" s="70" t="s">
        <v>18</v>
      </c>
      <c r="I684" s="70" t="s">
        <v>18</v>
      </c>
      <c r="J684" s="70" t="s">
        <v>18</v>
      </c>
      <c r="K684" s="71">
        <v>11.7</v>
      </c>
      <c r="L684" s="71">
        <v>45.8</v>
      </c>
      <c r="M684" s="65"/>
      <c r="N684" s="65"/>
      <c r="O684" s="65"/>
      <c r="P684" s="65"/>
      <c r="Q684" s="65"/>
      <c r="R684" s="65"/>
      <c r="S684" s="65"/>
      <c r="T684" s="65"/>
      <c r="U684" s="65"/>
      <c r="V684" s="65"/>
      <c r="W684" s="65"/>
      <c r="X684" s="65"/>
      <c r="Y684" s="65"/>
      <c r="Z684" s="65"/>
    </row>
    <row r="685" spans="1:26" x14ac:dyDescent="0.2">
      <c r="A685" s="65" t="s">
        <v>34</v>
      </c>
      <c r="B685" s="65" t="s">
        <v>34</v>
      </c>
      <c r="C685" s="65" t="s">
        <v>239</v>
      </c>
      <c r="D685" s="68">
        <v>117</v>
      </c>
      <c r="E685" s="61">
        <v>1</v>
      </c>
      <c r="F685" s="61">
        <v>17</v>
      </c>
      <c r="G685" s="69">
        <v>39</v>
      </c>
      <c r="H685" s="69">
        <v>0</v>
      </c>
      <c r="I685" s="70" t="s">
        <v>18</v>
      </c>
      <c r="J685" s="69">
        <v>0.9</v>
      </c>
      <c r="K685" s="71">
        <v>12.8</v>
      </c>
      <c r="L685" s="71">
        <v>62.1</v>
      </c>
      <c r="M685" s="65"/>
      <c r="N685" s="65"/>
      <c r="O685" s="65"/>
      <c r="P685" s="65"/>
      <c r="Q685" s="65"/>
      <c r="R685" s="65"/>
      <c r="S685" s="65"/>
      <c r="T685" s="65"/>
      <c r="U685" s="65"/>
      <c r="V685" s="65"/>
      <c r="W685" s="65"/>
      <c r="X685" s="65"/>
      <c r="Y685" s="65"/>
      <c r="Z685" s="65"/>
    </row>
    <row r="686" spans="1:26" x14ac:dyDescent="0.2">
      <c r="A686" s="65" t="s">
        <v>34</v>
      </c>
      <c r="B686" s="65" t="s">
        <v>34</v>
      </c>
      <c r="C686" s="65" t="s">
        <v>239</v>
      </c>
      <c r="D686" s="68">
        <v>209</v>
      </c>
      <c r="E686" s="72">
        <v>2</v>
      </c>
      <c r="F686" s="72">
        <v>17</v>
      </c>
      <c r="G686" s="69">
        <v>39.299999999999997</v>
      </c>
      <c r="H686" s="69">
        <v>0</v>
      </c>
      <c r="I686" s="70" t="s">
        <v>18</v>
      </c>
      <c r="J686" s="69">
        <v>1.5</v>
      </c>
      <c r="K686" s="71">
        <v>12</v>
      </c>
      <c r="L686" s="71">
        <v>62.2</v>
      </c>
      <c r="M686" s="65"/>
      <c r="N686" s="65"/>
      <c r="O686" s="65"/>
      <c r="P686" s="65"/>
      <c r="Q686" s="65"/>
      <c r="R686" s="65"/>
      <c r="S686" s="65"/>
      <c r="T686" s="65"/>
      <c r="U686" s="65"/>
      <c r="V686" s="65"/>
      <c r="W686" s="65"/>
      <c r="X686" s="65"/>
      <c r="Y686" s="65"/>
      <c r="Z686" s="65"/>
    </row>
    <row r="687" spans="1:26" x14ac:dyDescent="0.2">
      <c r="A687" s="65" t="s">
        <v>34</v>
      </c>
      <c r="B687" s="65" t="s">
        <v>34</v>
      </c>
      <c r="C687" s="65" t="s">
        <v>239</v>
      </c>
      <c r="D687" s="68">
        <v>317</v>
      </c>
      <c r="E687" s="72">
        <v>3</v>
      </c>
      <c r="F687" s="72">
        <v>17</v>
      </c>
      <c r="G687" s="69">
        <v>37.1</v>
      </c>
      <c r="H687" s="69">
        <v>0</v>
      </c>
      <c r="I687" s="70" t="s">
        <v>18</v>
      </c>
      <c r="J687" s="69">
        <v>1.7</v>
      </c>
      <c r="K687" s="71">
        <v>12.2</v>
      </c>
      <c r="L687" s="71">
        <v>58.5</v>
      </c>
      <c r="M687" s="65"/>
      <c r="N687" s="65"/>
      <c r="O687" s="65"/>
      <c r="P687" s="65"/>
      <c r="Q687" s="65"/>
      <c r="R687" s="65"/>
      <c r="S687" s="65"/>
      <c r="T687" s="65"/>
      <c r="U687" s="65"/>
      <c r="V687" s="65"/>
      <c r="W687" s="65"/>
      <c r="X687" s="65"/>
      <c r="Y687" s="65"/>
      <c r="Z687" s="65"/>
    </row>
    <row r="688" spans="1:26" x14ac:dyDescent="0.2">
      <c r="A688" s="65" t="s">
        <v>34</v>
      </c>
      <c r="B688" s="65" t="s">
        <v>34</v>
      </c>
      <c r="C688" s="65" t="s">
        <v>239</v>
      </c>
      <c r="D688" s="68">
        <v>402</v>
      </c>
      <c r="E688" s="61">
        <v>4</v>
      </c>
      <c r="F688" s="61">
        <v>17</v>
      </c>
      <c r="G688" s="69">
        <v>30.2</v>
      </c>
      <c r="H688" s="69">
        <v>0</v>
      </c>
      <c r="I688" s="70" t="s">
        <v>18</v>
      </c>
      <c r="J688" s="69">
        <v>1.5</v>
      </c>
      <c r="K688" s="71">
        <v>11.8</v>
      </c>
      <c r="L688" s="71">
        <v>50.3</v>
      </c>
      <c r="M688" s="65"/>
      <c r="N688" s="65"/>
      <c r="O688" s="65"/>
      <c r="P688" s="65"/>
      <c r="Q688" s="65"/>
      <c r="R688" s="65"/>
      <c r="S688" s="65"/>
      <c r="T688" s="65"/>
      <c r="U688" s="65"/>
      <c r="V688" s="65"/>
      <c r="W688" s="65"/>
      <c r="X688" s="65"/>
      <c r="Y688" s="65"/>
      <c r="Z688" s="65"/>
    </row>
    <row r="689" spans="1:26" x14ac:dyDescent="0.2">
      <c r="A689" s="65" t="s">
        <v>34</v>
      </c>
      <c r="B689" s="65" t="s">
        <v>34</v>
      </c>
      <c r="C689" s="65" t="s">
        <v>239</v>
      </c>
      <c r="D689" s="68">
        <v>118</v>
      </c>
      <c r="E689" s="61">
        <v>1</v>
      </c>
      <c r="F689" s="61">
        <v>18</v>
      </c>
      <c r="G689" s="69">
        <v>39.700000000000003</v>
      </c>
      <c r="H689" s="69">
        <v>0</v>
      </c>
      <c r="I689" s="70" t="s">
        <v>18</v>
      </c>
      <c r="J689" s="69">
        <v>4.3</v>
      </c>
      <c r="K689" s="71">
        <v>12.8</v>
      </c>
      <c r="L689" s="71">
        <v>64</v>
      </c>
      <c r="M689" s="65"/>
      <c r="N689" s="65"/>
      <c r="O689" s="65"/>
      <c r="P689" s="65"/>
      <c r="Q689" s="65"/>
      <c r="R689" s="65"/>
      <c r="S689" s="65"/>
      <c r="T689" s="65"/>
      <c r="U689" s="65"/>
      <c r="V689" s="65"/>
      <c r="W689" s="65"/>
      <c r="X689" s="65"/>
      <c r="Y689" s="65"/>
      <c r="Z689" s="65"/>
    </row>
    <row r="690" spans="1:26" x14ac:dyDescent="0.2">
      <c r="A690" s="65" t="s">
        <v>34</v>
      </c>
      <c r="B690" s="65" t="s">
        <v>34</v>
      </c>
      <c r="C690" s="65" t="s">
        <v>239</v>
      </c>
      <c r="D690" s="68">
        <v>204</v>
      </c>
      <c r="E690" s="72">
        <v>2</v>
      </c>
      <c r="F690" s="72">
        <v>18</v>
      </c>
      <c r="G690" s="69">
        <v>48.2</v>
      </c>
      <c r="H690" s="69">
        <v>0</v>
      </c>
      <c r="I690" s="70" t="s">
        <v>18</v>
      </c>
      <c r="J690" s="69">
        <v>0.4</v>
      </c>
      <c r="K690" s="71">
        <v>12.2</v>
      </c>
      <c r="L690" s="71">
        <v>53.9</v>
      </c>
      <c r="M690" s="65"/>
      <c r="N690" s="65"/>
      <c r="O690" s="65"/>
      <c r="P690" s="65"/>
      <c r="Q690" s="65"/>
      <c r="R690" s="65"/>
      <c r="S690" s="65"/>
      <c r="T690" s="65"/>
      <c r="U690" s="65"/>
      <c r="V690" s="65"/>
      <c r="W690" s="65"/>
      <c r="X690" s="65"/>
      <c r="Y690" s="65"/>
      <c r="Z690" s="65"/>
    </row>
    <row r="691" spans="1:26" x14ac:dyDescent="0.2">
      <c r="A691" s="65" t="s">
        <v>34</v>
      </c>
      <c r="B691" s="65" t="s">
        <v>34</v>
      </c>
      <c r="C691" s="65" t="s">
        <v>239</v>
      </c>
      <c r="D691" s="68">
        <v>301</v>
      </c>
      <c r="E691" s="72">
        <v>3</v>
      </c>
      <c r="F691" s="72">
        <v>18</v>
      </c>
      <c r="G691" s="69">
        <v>31.7</v>
      </c>
      <c r="H691" s="69">
        <v>0</v>
      </c>
      <c r="I691" s="70" t="s">
        <v>18</v>
      </c>
      <c r="J691" s="69">
        <v>1.8</v>
      </c>
      <c r="K691" s="71">
        <v>12.6</v>
      </c>
      <c r="L691" s="71">
        <v>53.8</v>
      </c>
      <c r="M691" s="65"/>
      <c r="N691" s="65"/>
      <c r="O691" s="65"/>
      <c r="P691" s="65"/>
      <c r="Q691" s="65"/>
      <c r="R691" s="65"/>
      <c r="S691" s="65"/>
      <c r="T691" s="65"/>
      <c r="U691" s="65"/>
      <c r="V691" s="65"/>
      <c r="W691" s="65"/>
      <c r="X691" s="65"/>
      <c r="Y691" s="65"/>
      <c r="Z691" s="65"/>
    </row>
    <row r="692" spans="1:26" x14ac:dyDescent="0.2">
      <c r="A692" s="65" t="s">
        <v>34</v>
      </c>
      <c r="B692" s="65" t="s">
        <v>34</v>
      </c>
      <c r="C692" s="65" t="s">
        <v>239</v>
      </c>
      <c r="D692" s="68">
        <v>406</v>
      </c>
      <c r="E692" s="61">
        <v>4</v>
      </c>
      <c r="F692" s="61">
        <v>18</v>
      </c>
      <c r="G692" s="69">
        <v>32</v>
      </c>
      <c r="H692" s="69">
        <v>0</v>
      </c>
      <c r="I692" s="70" t="s">
        <v>18</v>
      </c>
      <c r="J692" s="69">
        <v>1.1000000000000001</v>
      </c>
      <c r="K692" s="71">
        <v>11.7</v>
      </c>
      <c r="L692" s="71">
        <v>58.8</v>
      </c>
      <c r="M692" s="65"/>
      <c r="N692" s="65"/>
      <c r="O692" s="65"/>
      <c r="P692" s="65"/>
      <c r="Q692" s="65"/>
      <c r="R692" s="65"/>
      <c r="S692" s="65"/>
      <c r="T692" s="65"/>
      <c r="U692" s="65"/>
      <c r="V692" s="65"/>
      <c r="W692" s="65"/>
      <c r="X692" s="65"/>
      <c r="Y692" s="65"/>
      <c r="Z692" s="65"/>
    </row>
    <row r="693" spans="1:26" x14ac:dyDescent="0.2">
      <c r="A693" s="65" t="s">
        <v>34</v>
      </c>
      <c r="B693" s="65" t="s">
        <v>34</v>
      </c>
      <c r="C693" s="65" t="s">
        <v>239</v>
      </c>
      <c r="D693" s="68">
        <v>119</v>
      </c>
      <c r="E693" s="61">
        <v>1</v>
      </c>
      <c r="F693" s="61">
        <v>19</v>
      </c>
      <c r="G693" s="69">
        <v>70</v>
      </c>
      <c r="H693" s="69">
        <v>0</v>
      </c>
      <c r="I693" s="70" t="s">
        <v>18</v>
      </c>
      <c r="J693" s="69">
        <v>1.2</v>
      </c>
      <c r="K693" s="71">
        <v>12.6</v>
      </c>
      <c r="L693" s="71">
        <v>58.5</v>
      </c>
      <c r="M693" s="65"/>
      <c r="N693" s="65"/>
      <c r="O693" s="65"/>
      <c r="P693" s="65"/>
      <c r="Q693" s="65"/>
      <c r="R693" s="65"/>
      <c r="S693" s="65"/>
      <c r="T693" s="65"/>
      <c r="U693" s="65"/>
      <c r="V693" s="65"/>
      <c r="W693" s="65"/>
      <c r="X693" s="65"/>
      <c r="Y693" s="65"/>
      <c r="Z693" s="65"/>
    </row>
    <row r="694" spans="1:26" x14ac:dyDescent="0.2">
      <c r="A694" s="65" t="s">
        <v>34</v>
      </c>
      <c r="B694" s="65" t="s">
        <v>34</v>
      </c>
      <c r="C694" s="65" t="s">
        <v>239</v>
      </c>
      <c r="D694" s="68">
        <v>202</v>
      </c>
      <c r="E694" s="72">
        <v>2</v>
      </c>
      <c r="F694" s="72">
        <v>19</v>
      </c>
      <c r="G694" s="69">
        <v>29.5</v>
      </c>
      <c r="H694" s="69">
        <v>0</v>
      </c>
      <c r="I694" s="70" t="s">
        <v>18</v>
      </c>
      <c r="J694" s="69">
        <v>0.8</v>
      </c>
      <c r="K694" s="71">
        <v>12</v>
      </c>
      <c r="L694" s="71">
        <v>51.6</v>
      </c>
      <c r="M694" s="65"/>
      <c r="N694" s="65"/>
      <c r="O694" s="65"/>
      <c r="P694" s="65"/>
      <c r="Q694" s="65"/>
      <c r="R694" s="65"/>
      <c r="S694" s="65"/>
      <c r="T694" s="65"/>
      <c r="U694" s="65"/>
      <c r="V694" s="65"/>
      <c r="W694" s="65"/>
      <c r="X694" s="65"/>
      <c r="Y694" s="65"/>
      <c r="Z694" s="65"/>
    </row>
    <row r="695" spans="1:26" x14ac:dyDescent="0.2">
      <c r="A695" s="65" t="s">
        <v>34</v>
      </c>
      <c r="B695" s="65" t="s">
        <v>34</v>
      </c>
      <c r="C695" s="65" t="s">
        <v>239</v>
      </c>
      <c r="D695" s="68">
        <v>311</v>
      </c>
      <c r="E695" s="72">
        <v>3</v>
      </c>
      <c r="F695" s="72">
        <v>19</v>
      </c>
      <c r="G695" s="69">
        <v>39.6</v>
      </c>
      <c r="H695" s="69">
        <v>0</v>
      </c>
      <c r="I695" s="70" t="s">
        <v>18</v>
      </c>
      <c r="J695" s="69">
        <v>0.8</v>
      </c>
      <c r="K695" s="71">
        <v>11.8</v>
      </c>
      <c r="L695" s="71">
        <v>49.3</v>
      </c>
      <c r="M695" s="65"/>
      <c r="N695" s="65"/>
      <c r="O695" s="65"/>
      <c r="P695" s="65"/>
      <c r="Q695" s="65"/>
      <c r="R695" s="65"/>
      <c r="S695" s="65"/>
      <c r="T695" s="65"/>
      <c r="U695" s="65"/>
      <c r="V695" s="65"/>
      <c r="W695" s="65"/>
      <c r="X695" s="65"/>
      <c r="Y695" s="65"/>
      <c r="Z695" s="65"/>
    </row>
    <row r="696" spans="1:26" x14ac:dyDescent="0.2">
      <c r="A696" s="65" t="s">
        <v>34</v>
      </c>
      <c r="B696" s="65" t="s">
        <v>34</v>
      </c>
      <c r="C696" s="65" t="s">
        <v>239</v>
      </c>
      <c r="D696" s="68">
        <v>413</v>
      </c>
      <c r="E696" s="61">
        <v>4</v>
      </c>
      <c r="F696" s="61">
        <v>19</v>
      </c>
      <c r="G696" s="69">
        <v>33.299999999999997</v>
      </c>
      <c r="H696" s="69">
        <v>0</v>
      </c>
      <c r="I696" s="70" t="s">
        <v>18</v>
      </c>
      <c r="J696" s="69">
        <v>1</v>
      </c>
      <c r="K696" s="71">
        <v>11.7</v>
      </c>
      <c r="L696" s="71">
        <v>57.5</v>
      </c>
      <c r="M696" s="65"/>
      <c r="N696" s="65"/>
      <c r="O696" s="65"/>
      <c r="P696" s="65"/>
      <c r="Q696" s="65"/>
      <c r="R696" s="65"/>
      <c r="S696" s="65"/>
      <c r="T696" s="65"/>
      <c r="U696" s="65"/>
      <c r="V696" s="65"/>
      <c r="W696" s="65"/>
      <c r="X696" s="65"/>
      <c r="Y696" s="65"/>
      <c r="Z696" s="65"/>
    </row>
    <row r="697" spans="1:26" x14ac:dyDescent="0.2">
      <c r="A697" s="65" t="s">
        <v>33</v>
      </c>
      <c r="B697" s="65" t="s">
        <v>236</v>
      </c>
      <c r="C697" s="65" t="s">
        <v>239</v>
      </c>
      <c r="D697" s="68">
        <v>101</v>
      </c>
      <c r="E697" s="61">
        <v>1</v>
      </c>
      <c r="F697" s="61">
        <v>1</v>
      </c>
      <c r="G697" s="69">
        <v>100</v>
      </c>
      <c r="H697" s="69">
        <v>33.299999999999997</v>
      </c>
      <c r="I697" s="69">
        <v>0.2</v>
      </c>
      <c r="J697" s="69">
        <v>0</v>
      </c>
      <c r="K697" s="71">
        <v>13.9</v>
      </c>
      <c r="L697" s="71">
        <v>52.7</v>
      </c>
      <c r="M697" s="65"/>
      <c r="N697" s="65"/>
      <c r="O697" s="65"/>
      <c r="P697" s="65"/>
      <c r="Q697" s="65"/>
      <c r="R697" s="65"/>
      <c r="S697" s="65"/>
      <c r="T697" s="65"/>
      <c r="U697" s="65"/>
      <c r="V697" s="65"/>
      <c r="W697" s="65"/>
      <c r="X697" s="65"/>
      <c r="Y697" s="65"/>
      <c r="Z697" s="65"/>
    </row>
    <row r="698" spans="1:26" x14ac:dyDescent="0.2">
      <c r="A698" s="65" t="s">
        <v>33</v>
      </c>
      <c r="B698" s="65" t="s">
        <v>236</v>
      </c>
      <c r="C698" s="65" t="s">
        <v>239</v>
      </c>
      <c r="D698" s="68">
        <v>219</v>
      </c>
      <c r="E698" s="72">
        <v>2</v>
      </c>
      <c r="F698" s="72">
        <v>1</v>
      </c>
      <c r="G698" s="69">
        <v>100</v>
      </c>
      <c r="H698" s="69">
        <v>10</v>
      </c>
      <c r="I698" s="69">
        <v>0.2</v>
      </c>
      <c r="J698" s="69">
        <v>0</v>
      </c>
      <c r="K698" s="71">
        <v>13.2</v>
      </c>
      <c r="L698" s="71">
        <v>65.5</v>
      </c>
      <c r="M698" s="65"/>
      <c r="N698" s="65"/>
      <c r="O698" s="65"/>
      <c r="P698" s="65"/>
      <c r="Q698" s="65"/>
      <c r="R698" s="65"/>
      <c r="S698" s="65"/>
      <c r="T698" s="65"/>
      <c r="U698" s="65"/>
      <c r="V698" s="65"/>
      <c r="W698" s="65"/>
      <c r="X698" s="65"/>
      <c r="Y698" s="65"/>
      <c r="Z698" s="65"/>
    </row>
    <row r="699" spans="1:26" x14ac:dyDescent="0.2">
      <c r="A699" s="65" t="s">
        <v>33</v>
      </c>
      <c r="B699" s="65" t="s">
        <v>236</v>
      </c>
      <c r="C699" s="65" t="s">
        <v>239</v>
      </c>
      <c r="D699" s="68">
        <v>308</v>
      </c>
      <c r="E699" s="72">
        <v>3</v>
      </c>
      <c r="F699" s="72">
        <v>1</v>
      </c>
      <c r="G699" s="69">
        <v>100</v>
      </c>
      <c r="H699" s="69">
        <v>8.3000000000000007</v>
      </c>
      <c r="I699" s="69">
        <v>0.2</v>
      </c>
      <c r="J699" s="69">
        <v>0</v>
      </c>
      <c r="K699" s="71">
        <v>13.1</v>
      </c>
      <c r="L699" s="71">
        <v>64.7</v>
      </c>
      <c r="M699" s="65"/>
      <c r="N699" s="65"/>
      <c r="O699" s="65"/>
      <c r="P699" s="65"/>
      <c r="Q699" s="65"/>
      <c r="R699" s="65"/>
      <c r="S699" s="65"/>
      <c r="T699" s="65"/>
      <c r="U699" s="65"/>
      <c r="V699" s="65"/>
      <c r="W699" s="65"/>
      <c r="X699" s="65"/>
      <c r="Y699" s="65"/>
      <c r="Z699" s="65"/>
    </row>
    <row r="700" spans="1:26" x14ac:dyDescent="0.2">
      <c r="A700" s="65" t="s">
        <v>33</v>
      </c>
      <c r="B700" s="65" t="s">
        <v>236</v>
      </c>
      <c r="C700" s="65" t="s">
        <v>239</v>
      </c>
      <c r="D700" s="68">
        <v>407</v>
      </c>
      <c r="E700" s="61">
        <v>4</v>
      </c>
      <c r="F700" s="61">
        <v>1</v>
      </c>
      <c r="G700" s="69">
        <v>100</v>
      </c>
      <c r="H700" s="69">
        <v>11.1</v>
      </c>
      <c r="I700" s="69">
        <v>0.3</v>
      </c>
      <c r="J700" s="69">
        <v>0</v>
      </c>
      <c r="K700" s="71">
        <v>13.1</v>
      </c>
      <c r="L700" s="71">
        <v>71.8</v>
      </c>
      <c r="M700" s="65"/>
      <c r="N700" s="65"/>
      <c r="O700" s="65"/>
      <c r="P700" s="65"/>
      <c r="Q700" s="65"/>
      <c r="R700" s="65"/>
      <c r="S700" s="65"/>
      <c r="T700" s="65"/>
      <c r="U700" s="65"/>
      <c r="V700" s="65"/>
      <c r="W700" s="65"/>
      <c r="X700" s="65"/>
      <c r="Y700" s="65"/>
      <c r="Z700" s="65"/>
    </row>
    <row r="701" spans="1:26" x14ac:dyDescent="0.2">
      <c r="A701" s="65" t="s">
        <v>33</v>
      </c>
      <c r="B701" s="65" t="s">
        <v>236</v>
      </c>
      <c r="C701" s="65" t="s">
        <v>239</v>
      </c>
      <c r="D701" s="68">
        <v>120</v>
      </c>
      <c r="E701" s="61">
        <v>1</v>
      </c>
      <c r="F701" s="61">
        <v>1</v>
      </c>
      <c r="G701" s="69">
        <v>100</v>
      </c>
      <c r="H701" s="69">
        <v>6.7</v>
      </c>
      <c r="I701" s="69">
        <v>0.3</v>
      </c>
      <c r="J701" s="69">
        <v>0.7</v>
      </c>
      <c r="K701" s="71">
        <v>13.6</v>
      </c>
      <c r="L701" s="71">
        <v>67.2</v>
      </c>
      <c r="M701" s="65"/>
      <c r="N701" s="65"/>
      <c r="O701" s="65"/>
      <c r="P701" s="65"/>
      <c r="Q701" s="65"/>
      <c r="R701" s="65"/>
      <c r="S701" s="65"/>
      <c r="T701" s="65"/>
      <c r="U701" s="65"/>
      <c r="V701" s="65"/>
      <c r="W701" s="65"/>
      <c r="X701" s="65"/>
      <c r="Y701" s="65"/>
      <c r="Z701" s="65"/>
    </row>
    <row r="702" spans="1:26" x14ac:dyDescent="0.2">
      <c r="A702" s="65" t="s">
        <v>33</v>
      </c>
      <c r="B702" s="65" t="s">
        <v>236</v>
      </c>
      <c r="C702" s="65" t="s">
        <v>239</v>
      </c>
      <c r="D702" s="68">
        <v>210</v>
      </c>
      <c r="E702" s="72">
        <v>2</v>
      </c>
      <c r="F702" s="61">
        <v>1</v>
      </c>
      <c r="G702" s="69">
        <v>100</v>
      </c>
      <c r="H702" s="69">
        <v>33.299999999999997</v>
      </c>
      <c r="I702" s="69">
        <v>0.1</v>
      </c>
      <c r="J702" s="69">
        <v>0</v>
      </c>
      <c r="K702" s="71">
        <v>13.2</v>
      </c>
      <c r="L702" s="71">
        <v>64.099999999999994</v>
      </c>
      <c r="M702" s="65"/>
      <c r="N702" s="65"/>
      <c r="O702" s="65"/>
      <c r="P702" s="65"/>
      <c r="Q702" s="65"/>
      <c r="R702" s="65"/>
      <c r="S702" s="65"/>
      <c r="T702" s="65"/>
      <c r="U702" s="65"/>
      <c r="V702" s="65"/>
      <c r="W702" s="65"/>
      <c r="X702" s="65"/>
      <c r="Y702" s="65"/>
      <c r="Z702" s="65"/>
    </row>
    <row r="703" spans="1:26" x14ac:dyDescent="0.2">
      <c r="A703" s="65" t="s">
        <v>33</v>
      </c>
      <c r="B703" s="65" t="s">
        <v>236</v>
      </c>
      <c r="C703" s="65" t="s">
        <v>239</v>
      </c>
      <c r="D703" s="68">
        <v>302</v>
      </c>
      <c r="E703" s="72">
        <v>3</v>
      </c>
      <c r="F703" s="61">
        <v>1</v>
      </c>
      <c r="G703" s="69">
        <v>65.8</v>
      </c>
      <c r="H703" s="69">
        <v>11.1</v>
      </c>
      <c r="I703" s="69">
        <v>0</v>
      </c>
      <c r="J703" s="69">
        <v>0</v>
      </c>
      <c r="K703" s="71">
        <v>13.5</v>
      </c>
      <c r="L703" s="71">
        <v>58.1</v>
      </c>
      <c r="M703" s="65"/>
      <c r="N703" s="65"/>
      <c r="O703" s="65"/>
      <c r="P703" s="65"/>
      <c r="Q703" s="65"/>
      <c r="R703" s="65"/>
      <c r="S703" s="65"/>
      <c r="T703" s="65"/>
      <c r="U703" s="65"/>
      <c r="V703" s="65"/>
      <c r="W703" s="65"/>
      <c r="X703" s="65"/>
      <c r="Y703" s="65"/>
      <c r="Z703" s="65"/>
    </row>
    <row r="704" spans="1:26" x14ac:dyDescent="0.2">
      <c r="A704" s="65" t="s">
        <v>33</v>
      </c>
      <c r="B704" s="65" t="s">
        <v>236</v>
      </c>
      <c r="C704" s="65" t="s">
        <v>239</v>
      </c>
      <c r="D704" s="68">
        <v>403</v>
      </c>
      <c r="E704" s="61">
        <v>4</v>
      </c>
      <c r="F704" s="61">
        <v>1</v>
      </c>
      <c r="G704" s="69">
        <v>61.1</v>
      </c>
      <c r="H704" s="69">
        <v>4.4000000000000004</v>
      </c>
      <c r="I704" s="69">
        <v>0</v>
      </c>
      <c r="J704" s="69">
        <v>0</v>
      </c>
      <c r="K704" s="71">
        <v>13.6</v>
      </c>
      <c r="L704" s="71">
        <v>64.2</v>
      </c>
      <c r="M704" s="65"/>
      <c r="N704" s="65"/>
      <c r="O704" s="65"/>
      <c r="P704" s="65"/>
      <c r="Q704" s="65"/>
      <c r="R704" s="65"/>
      <c r="S704" s="65"/>
      <c r="T704" s="65"/>
      <c r="U704" s="65"/>
      <c r="V704" s="65"/>
      <c r="W704" s="65"/>
      <c r="X704" s="65"/>
      <c r="Y704" s="65"/>
      <c r="Z704" s="65"/>
    </row>
    <row r="705" spans="1:26" x14ac:dyDescent="0.2">
      <c r="A705" s="65" t="s">
        <v>33</v>
      </c>
      <c r="B705" s="65" t="s">
        <v>236</v>
      </c>
      <c r="C705" s="65" t="s">
        <v>239</v>
      </c>
      <c r="D705" s="68">
        <v>118</v>
      </c>
      <c r="E705" s="61">
        <v>1</v>
      </c>
      <c r="F705" s="61">
        <v>18</v>
      </c>
      <c r="G705" s="69">
        <v>100</v>
      </c>
      <c r="H705" s="69">
        <v>13.3</v>
      </c>
      <c r="I705" s="69">
        <v>0.2</v>
      </c>
      <c r="J705" s="69">
        <v>0.1</v>
      </c>
      <c r="K705" s="71">
        <v>13.2</v>
      </c>
      <c r="L705" s="71">
        <v>66.900000000000006</v>
      </c>
      <c r="M705" s="65"/>
      <c r="N705" s="65"/>
      <c r="O705" s="65"/>
      <c r="P705" s="65"/>
      <c r="Q705" s="65"/>
      <c r="R705" s="65"/>
      <c r="S705" s="65"/>
      <c r="T705" s="65"/>
      <c r="U705" s="65"/>
      <c r="V705" s="65"/>
      <c r="W705" s="65"/>
      <c r="X705" s="65"/>
      <c r="Y705" s="65"/>
      <c r="Z705" s="65"/>
    </row>
    <row r="706" spans="1:26" x14ac:dyDescent="0.2">
      <c r="A706" s="65" t="s">
        <v>33</v>
      </c>
      <c r="B706" s="65" t="s">
        <v>236</v>
      </c>
      <c r="C706" s="65" t="s">
        <v>239</v>
      </c>
      <c r="D706" s="68">
        <v>204</v>
      </c>
      <c r="E706" s="72">
        <v>2</v>
      </c>
      <c r="F706" s="72">
        <v>18</v>
      </c>
      <c r="G706" s="69">
        <v>100</v>
      </c>
      <c r="H706" s="69">
        <v>13.3</v>
      </c>
      <c r="I706" s="69">
        <v>0.2</v>
      </c>
      <c r="J706" s="69">
        <v>0</v>
      </c>
      <c r="K706" s="71">
        <v>13.4</v>
      </c>
      <c r="L706" s="71">
        <v>56.3</v>
      </c>
      <c r="M706" s="74"/>
      <c r="N706" s="74"/>
      <c r="O706" s="74"/>
      <c r="P706" s="74"/>
      <c r="Q706" s="74"/>
      <c r="R706" s="74"/>
      <c r="S706" s="74"/>
      <c r="T706" s="74"/>
      <c r="U706" s="74"/>
      <c r="V706" s="74"/>
      <c r="W706" s="74"/>
      <c r="X706" s="74"/>
      <c r="Y706" s="74"/>
      <c r="Z706" s="74"/>
    </row>
    <row r="707" spans="1:26" x14ac:dyDescent="0.2">
      <c r="A707" s="65" t="s">
        <v>33</v>
      </c>
      <c r="B707" s="65" t="s">
        <v>236</v>
      </c>
      <c r="C707" s="65" t="s">
        <v>239</v>
      </c>
      <c r="D707" s="68">
        <v>301</v>
      </c>
      <c r="E707" s="72">
        <v>3</v>
      </c>
      <c r="F707" s="72">
        <v>18</v>
      </c>
      <c r="G707" s="69">
        <v>100</v>
      </c>
      <c r="H707" s="69">
        <v>13.9</v>
      </c>
      <c r="I707" s="69">
        <v>0.1</v>
      </c>
      <c r="J707" s="69">
        <v>0</v>
      </c>
      <c r="K707" s="71">
        <v>13.6</v>
      </c>
      <c r="L707" s="71">
        <v>58</v>
      </c>
      <c r="M707" s="74"/>
      <c r="N707" s="74"/>
      <c r="O707" s="74"/>
      <c r="P707" s="74"/>
      <c r="Q707" s="74"/>
      <c r="R707" s="74"/>
      <c r="S707" s="74"/>
      <c r="T707" s="74"/>
      <c r="U707" s="74"/>
      <c r="V707" s="74"/>
      <c r="W707" s="74"/>
      <c r="X707" s="74"/>
      <c r="Y707" s="74"/>
      <c r="Z707" s="74"/>
    </row>
    <row r="708" spans="1:26" x14ac:dyDescent="0.2">
      <c r="A708" s="65" t="s">
        <v>33</v>
      </c>
      <c r="B708" s="65" t="s">
        <v>236</v>
      </c>
      <c r="C708" s="65" t="s">
        <v>239</v>
      </c>
      <c r="D708" s="68">
        <v>406</v>
      </c>
      <c r="E708" s="61">
        <v>4</v>
      </c>
      <c r="F708" s="61">
        <v>18</v>
      </c>
      <c r="G708" s="69">
        <v>76.3</v>
      </c>
      <c r="H708" s="69">
        <v>3.3</v>
      </c>
      <c r="I708" s="69">
        <v>0.1</v>
      </c>
      <c r="J708" s="69">
        <v>0</v>
      </c>
      <c r="K708" s="71">
        <v>13.4</v>
      </c>
      <c r="L708" s="71">
        <v>67</v>
      </c>
      <c r="M708" s="65"/>
      <c r="N708" s="65"/>
      <c r="O708" s="65"/>
      <c r="P708" s="65"/>
      <c r="Q708" s="65"/>
      <c r="R708" s="65"/>
      <c r="S708" s="65"/>
      <c r="T708" s="65"/>
      <c r="U708" s="65"/>
      <c r="V708" s="65"/>
      <c r="W708" s="65"/>
      <c r="X708" s="65"/>
      <c r="Y708" s="65"/>
      <c r="Z708" s="65"/>
    </row>
    <row r="709" spans="1:26" x14ac:dyDescent="0.2">
      <c r="A709" s="65" t="s">
        <v>38</v>
      </c>
      <c r="B709" s="65" t="s">
        <v>237</v>
      </c>
      <c r="C709" s="65" t="s">
        <v>239</v>
      </c>
      <c r="D709" s="68">
        <v>101</v>
      </c>
      <c r="E709" s="61">
        <v>1</v>
      </c>
      <c r="F709" s="61">
        <v>1</v>
      </c>
      <c r="G709" s="69">
        <v>57.6</v>
      </c>
      <c r="H709" s="69">
        <v>0</v>
      </c>
      <c r="I709" s="70" t="s">
        <v>18</v>
      </c>
      <c r="J709" s="69">
        <v>1.5</v>
      </c>
      <c r="K709" s="71">
        <v>13.2</v>
      </c>
      <c r="L709" s="71">
        <v>60.6</v>
      </c>
      <c r="M709" s="65"/>
      <c r="N709" s="65"/>
      <c r="O709" s="65"/>
      <c r="P709" s="65"/>
      <c r="Q709" s="65"/>
      <c r="R709" s="65"/>
      <c r="S709" s="65"/>
      <c r="T709" s="65"/>
      <c r="U709" s="65"/>
      <c r="V709" s="65"/>
      <c r="W709" s="65"/>
      <c r="X709" s="65"/>
      <c r="Y709" s="65"/>
      <c r="Z709" s="65"/>
    </row>
    <row r="710" spans="1:26" x14ac:dyDescent="0.2">
      <c r="A710" s="65" t="s">
        <v>38</v>
      </c>
      <c r="B710" s="65" t="s">
        <v>237</v>
      </c>
      <c r="C710" s="65" t="s">
        <v>239</v>
      </c>
      <c r="D710" s="68">
        <v>219</v>
      </c>
      <c r="E710" s="72">
        <v>2</v>
      </c>
      <c r="F710" s="72">
        <v>1</v>
      </c>
      <c r="G710" s="69">
        <v>50</v>
      </c>
      <c r="H710" s="69">
        <v>0</v>
      </c>
      <c r="I710" s="70" t="s">
        <v>18</v>
      </c>
      <c r="J710" s="69">
        <v>1.6</v>
      </c>
      <c r="K710" s="71">
        <v>13.8</v>
      </c>
      <c r="L710" s="71">
        <v>59.4</v>
      </c>
      <c r="M710" s="74"/>
      <c r="N710" s="74"/>
      <c r="O710" s="74"/>
      <c r="P710" s="74"/>
      <c r="Q710" s="74"/>
      <c r="R710" s="74"/>
      <c r="S710" s="74"/>
      <c r="T710" s="74"/>
      <c r="U710" s="74"/>
      <c r="V710" s="74"/>
      <c r="W710" s="74"/>
      <c r="X710" s="74"/>
      <c r="Y710" s="74"/>
      <c r="Z710" s="74"/>
    </row>
    <row r="711" spans="1:26" x14ac:dyDescent="0.2">
      <c r="A711" s="65" t="s">
        <v>38</v>
      </c>
      <c r="B711" s="65" t="s">
        <v>237</v>
      </c>
      <c r="C711" s="65" t="s">
        <v>239</v>
      </c>
      <c r="D711" s="68">
        <v>308</v>
      </c>
      <c r="E711" s="72">
        <v>3</v>
      </c>
      <c r="F711" s="72">
        <v>1</v>
      </c>
      <c r="G711" s="69">
        <v>47.1</v>
      </c>
      <c r="H711" s="69">
        <v>0</v>
      </c>
      <c r="I711" s="70" t="s">
        <v>18</v>
      </c>
      <c r="J711" s="69">
        <v>0.7</v>
      </c>
      <c r="K711" s="71">
        <v>13.5</v>
      </c>
      <c r="L711" s="71">
        <v>65.599999999999994</v>
      </c>
      <c r="M711" s="74"/>
      <c r="N711" s="74"/>
      <c r="O711" s="74"/>
      <c r="P711" s="74"/>
      <c r="Q711" s="74"/>
      <c r="R711" s="74"/>
      <c r="S711" s="74"/>
      <c r="T711" s="74"/>
      <c r="U711" s="74"/>
      <c r="V711" s="74"/>
      <c r="W711" s="74"/>
      <c r="X711" s="74"/>
      <c r="Y711" s="74"/>
      <c r="Z711" s="74"/>
    </row>
    <row r="712" spans="1:26" x14ac:dyDescent="0.2">
      <c r="A712" s="65" t="s">
        <v>38</v>
      </c>
      <c r="B712" s="65" t="s">
        <v>237</v>
      </c>
      <c r="C712" s="65" t="s">
        <v>239</v>
      </c>
      <c r="D712" s="68">
        <v>407</v>
      </c>
      <c r="E712" s="61">
        <v>4</v>
      </c>
      <c r="F712" s="61">
        <v>1</v>
      </c>
      <c r="G712" s="69">
        <v>51.7</v>
      </c>
      <c r="H712" s="69">
        <v>0</v>
      </c>
      <c r="I712" s="70" t="s">
        <v>18</v>
      </c>
      <c r="J712" s="69">
        <v>0.5</v>
      </c>
      <c r="K712" s="71">
        <v>13.4</v>
      </c>
      <c r="L712" s="71">
        <v>57.9</v>
      </c>
      <c r="M712" s="65"/>
      <c r="N712" s="65"/>
      <c r="O712" s="65"/>
      <c r="P712" s="65"/>
      <c r="Q712" s="65"/>
      <c r="R712" s="65"/>
      <c r="S712" s="65"/>
      <c r="T712" s="65"/>
      <c r="U712" s="65"/>
      <c r="V712" s="65"/>
      <c r="W712" s="65"/>
      <c r="X712" s="65"/>
      <c r="Y712" s="65"/>
      <c r="Z712" s="65"/>
    </row>
    <row r="713" spans="1:26" x14ac:dyDescent="0.2">
      <c r="A713" s="65" t="s">
        <v>38</v>
      </c>
      <c r="B713" s="65" t="s">
        <v>237</v>
      </c>
      <c r="C713" s="65" t="s">
        <v>239</v>
      </c>
      <c r="D713" s="68">
        <v>120</v>
      </c>
      <c r="E713" s="61">
        <v>1</v>
      </c>
      <c r="F713" s="61">
        <v>1</v>
      </c>
      <c r="G713" s="69">
        <v>57</v>
      </c>
      <c r="H713" s="69">
        <v>0</v>
      </c>
      <c r="I713" s="70" t="s">
        <v>18</v>
      </c>
      <c r="J713" s="69">
        <v>2</v>
      </c>
      <c r="K713" s="71">
        <v>13.5</v>
      </c>
      <c r="L713" s="71">
        <v>60.6</v>
      </c>
      <c r="M713" s="74"/>
      <c r="N713" s="74"/>
      <c r="O713" s="74"/>
      <c r="P713" s="74"/>
      <c r="Q713" s="74"/>
      <c r="R713" s="74"/>
      <c r="S713" s="74"/>
      <c r="T713" s="74"/>
      <c r="U713" s="74"/>
      <c r="V713" s="74"/>
      <c r="W713" s="74"/>
      <c r="X713" s="74"/>
      <c r="Y713" s="74"/>
      <c r="Z713" s="74"/>
    </row>
    <row r="714" spans="1:26" x14ac:dyDescent="0.2">
      <c r="A714" s="65" t="s">
        <v>38</v>
      </c>
      <c r="B714" s="65" t="s">
        <v>237</v>
      </c>
      <c r="C714" s="65" t="s">
        <v>239</v>
      </c>
      <c r="D714" s="68">
        <v>210</v>
      </c>
      <c r="E714" s="72">
        <v>2</v>
      </c>
      <c r="F714" s="61">
        <v>1</v>
      </c>
      <c r="G714" s="69">
        <v>55.3</v>
      </c>
      <c r="H714" s="69">
        <v>0</v>
      </c>
      <c r="I714" s="70" t="s">
        <v>18</v>
      </c>
      <c r="J714" s="69">
        <v>1.4</v>
      </c>
      <c r="K714" s="71">
        <v>13.5</v>
      </c>
      <c r="L714" s="71">
        <v>55.2</v>
      </c>
      <c r="M714" s="74"/>
      <c r="N714" s="74"/>
      <c r="O714" s="74"/>
      <c r="P714" s="74"/>
      <c r="Q714" s="74"/>
      <c r="R714" s="74"/>
      <c r="S714" s="74"/>
      <c r="T714" s="74"/>
      <c r="U714" s="74"/>
      <c r="V714" s="74"/>
      <c r="W714" s="74"/>
      <c r="X714" s="74"/>
      <c r="Y714" s="74"/>
      <c r="Z714" s="74"/>
    </row>
    <row r="715" spans="1:26" x14ac:dyDescent="0.2">
      <c r="A715" s="65" t="s">
        <v>38</v>
      </c>
      <c r="B715" s="65" t="s">
        <v>237</v>
      </c>
      <c r="C715" s="65" t="s">
        <v>239</v>
      </c>
      <c r="D715" s="68">
        <v>302</v>
      </c>
      <c r="E715" s="72">
        <v>3</v>
      </c>
      <c r="F715" s="61">
        <v>1</v>
      </c>
      <c r="G715" s="69">
        <v>52.4</v>
      </c>
      <c r="H715" s="69">
        <v>0</v>
      </c>
      <c r="I715" s="70" t="s">
        <v>18</v>
      </c>
      <c r="J715" s="69">
        <v>2.1</v>
      </c>
      <c r="K715" s="71">
        <v>13.3</v>
      </c>
      <c r="L715" s="71">
        <v>58.2</v>
      </c>
      <c r="M715" s="65"/>
      <c r="N715" s="65"/>
      <c r="O715" s="65"/>
      <c r="P715" s="65"/>
      <c r="Q715" s="65"/>
      <c r="R715" s="65"/>
      <c r="S715" s="65"/>
      <c r="T715" s="65"/>
      <c r="U715" s="65"/>
      <c r="V715" s="65"/>
      <c r="W715" s="65"/>
      <c r="X715" s="65"/>
      <c r="Y715" s="65"/>
      <c r="Z715" s="65"/>
    </row>
    <row r="716" spans="1:26" x14ac:dyDescent="0.2">
      <c r="A716" s="65" t="s">
        <v>38</v>
      </c>
      <c r="B716" s="65" t="s">
        <v>237</v>
      </c>
      <c r="C716" s="65" t="s">
        <v>239</v>
      </c>
      <c r="D716" s="68">
        <v>403</v>
      </c>
      <c r="E716" s="61">
        <v>4</v>
      </c>
      <c r="F716" s="61">
        <v>1</v>
      </c>
      <c r="G716" s="69">
        <v>69.900000000000006</v>
      </c>
      <c r="H716" s="69">
        <v>0</v>
      </c>
      <c r="I716" s="70" t="s">
        <v>18</v>
      </c>
      <c r="J716" s="69">
        <v>1.2</v>
      </c>
      <c r="K716" s="71">
        <v>13.5</v>
      </c>
      <c r="L716" s="71">
        <v>49.9</v>
      </c>
      <c r="M716" s="65"/>
      <c r="N716" s="65"/>
      <c r="O716" s="65"/>
      <c r="P716" s="65"/>
      <c r="Q716" s="65"/>
      <c r="R716" s="65"/>
      <c r="S716" s="65"/>
      <c r="T716" s="65"/>
      <c r="U716" s="65"/>
      <c r="V716" s="65"/>
      <c r="W716" s="65"/>
      <c r="X716" s="65"/>
      <c r="Y716" s="65"/>
      <c r="Z716" s="65"/>
    </row>
    <row r="717" spans="1:26" x14ac:dyDescent="0.2">
      <c r="A717" s="65" t="s">
        <v>38</v>
      </c>
      <c r="B717" s="65" t="s">
        <v>237</v>
      </c>
      <c r="C717" s="65" t="s">
        <v>239</v>
      </c>
      <c r="D717" s="68">
        <v>118</v>
      </c>
      <c r="E717" s="61">
        <v>1</v>
      </c>
      <c r="F717" s="61">
        <v>18</v>
      </c>
      <c r="G717" s="69">
        <v>48.8</v>
      </c>
      <c r="H717" s="69">
        <v>0</v>
      </c>
      <c r="I717" s="70" t="s">
        <v>18</v>
      </c>
      <c r="J717" s="69">
        <v>1.7</v>
      </c>
      <c r="K717" s="71">
        <v>13.5</v>
      </c>
      <c r="L717" s="71">
        <v>56</v>
      </c>
      <c r="M717" s="74"/>
      <c r="N717" s="74"/>
      <c r="O717" s="74"/>
      <c r="P717" s="74"/>
      <c r="Q717" s="74"/>
      <c r="R717" s="74"/>
      <c r="S717" s="74"/>
      <c r="T717" s="74"/>
      <c r="U717" s="74"/>
      <c r="V717" s="74"/>
      <c r="W717" s="74"/>
      <c r="X717" s="74"/>
      <c r="Y717" s="74"/>
      <c r="Z717" s="74"/>
    </row>
    <row r="718" spans="1:26" x14ac:dyDescent="0.2">
      <c r="A718" s="65" t="s">
        <v>38</v>
      </c>
      <c r="B718" s="65" t="s">
        <v>237</v>
      </c>
      <c r="C718" s="65" t="s">
        <v>239</v>
      </c>
      <c r="D718" s="68">
        <v>204</v>
      </c>
      <c r="E718" s="72">
        <v>2</v>
      </c>
      <c r="F718" s="72">
        <v>18</v>
      </c>
      <c r="G718" s="69">
        <v>48.6</v>
      </c>
      <c r="H718" s="69">
        <v>0</v>
      </c>
      <c r="I718" s="70" t="s">
        <v>18</v>
      </c>
      <c r="J718" s="69">
        <v>2</v>
      </c>
      <c r="K718" s="71">
        <v>13.5</v>
      </c>
      <c r="L718" s="71">
        <v>47.5</v>
      </c>
      <c r="M718" s="74"/>
      <c r="N718" s="74"/>
      <c r="O718" s="74"/>
      <c r="P718" s="74"/>
      <c r="Q718" s="74"/>
      <c r="R718" s="74"/>
      <c r="S718" s="74"/>
      <c r="T718" s="74"/>
      <c r="U718" s="74"/>
      <c r="V718" s="74"/>
      <c r="W718" s="74"/>
      <c r="X718" s="74"/>
      <c r="Y718" s="74"/>
      <c r="Z718" s="74"/>
    </row>
    <row r="719" spans="1:26" x14ac:dyDescent="0.2">
      <c r="A719" s="65" t="s">
        <v>38</v>
      </c>
      <c r="B719" s="65" t="s">
        <v>237</v>
      </c>
      <c r="C719" s="65" t="s">
        <v>239</v>
      </c>
      <c r="D719" s="68">
        <v>301</v>
      </c>
      <c r="E719" s="72">
        <v>3</v>
      </c>
      <c r="F719" s="72">
        <v>18</v>
      </c>
      <c r="G719" s="69">
        <v>44.2</v>
      </c>
      <c r="H719" s="69">
        <v>0</v>
      </c>
      <c r="I719" s="70" t="s">
        <v>18</v>
      </c>
      <c r="J719" s="69">
        <v>3.6</v>
      </c>
      <c r="K719" s="71">
        <v>13.3</v>
      </c>
      <c r="L719" s="71">
        <v>58.5</v>
      </c>
      <c r="M719" s="65"/>
      <c r="N719" s="65"/>
      <c r="O719" s="65"/>
      <c r="P719" s="65"/>
      <c r="Q719" s="65"/>
      <c r="R719" s="65"/>
      <c r="S719" s="65"/>
      <c r="T719" s="65"/>
      <c r="U719" s="65"/>
      <c r="V719" s="65"/>
      <c r="W719" s="65"/>
      <c r="X719" s="65"/>
      <c r="Y719" s="65"/>
      <c r="Z719" s="65"/>
    </row>
    <row r="720" spans="1:26" x14ac:dyDescent="0.2">
      <c r="A720" s="65" t="s">
        <v>38</v>
      </c>
      <c r="B720" s="65" t="s">
        <v>237</v>
      </c>
      <c r="C720" s="65" t="s">
        <v>239</v>
      </c>
      <c r="D720" s="68">
        <v>406</v>
      </c>
      <c r="E720" s="61">
        <v>4</v>
      </c>
      <c r="F720" s="61">
        <v>18</v>
      </c>
      <c r="G720" s="69">
        <v>56</v>
      </c>
      <c r="H720" s="69">
        <v>0</v>
      </c>
      <c r="I720" s="70" t="s">
        <v>18</v>
      </c>
      <c r="J720" s="69">
        <v>0.9</v>
      </c>
      <c r="K720" s="71">
        <v>13.6</v>
      </c>
      <c r="L720" s="71">
        <v>49.4</v>
      </c>
      <c r="M720" s="74"/>
      <c r="N720" s="74"/>
      <c r="O720" s="74"/>
      <c r="P720" s="74"/>
      <c r="Q720" s="74"/>
      <c r="R720" s="74"/>
      <c r="S720" s="74"/>
      <c r="T720" s="74"/>
      <c r="U720" s="74"/>
      <c r="V720" s="74"/>
      <c r="W720" s="74"/>
      <c r="X720" s="74"/>
      <c r="Y720" s="74"/>
      <c r="Z720" s="74"/>
    </row>
    <row r="721" spans="1:26" x14ac:dyDescent="0.2">
      <c r="A721" s="65" t="s">
        <v>41</v>
      </c>
      <c r="B721" s="65" t="s">
        <v>232</v>
      </c>
      <c r="C721" s="65" t="s">
        <v>91</v>
      </c>
      <c r="D721" s="68">
        <v>101</v>
      </c>
      <c r="E721" s="61">
        <v>1</v>
      </c>
      <c r="F721" s="61">
        <v>1</v>
      </c>
      <c r="G721" s="69">
        <v>74.3</v>
      </c>
      <c r="H721" s="69">
        <v>0</v>
      </c>
      <c r="I721" s="69">
        <v>0</v>
      </c>
      <c r="J721" s="70" t="s">
        <v>18</v>
      </c>
      <c r="K721" s="71">
        <v>12.5</v>
      </c>
      <c r="L721" s="71">
        <v>80.2</v>
      </c>
      <c r="M721" s="74"/>
      <c r="N721" s="74"/>
      <c r="O721" s="74"/>
      <c r="P721" s="74"/>
      <c r="Q721" s="74"/>
      <c r="R721" s="74"/>
      <c r="S721" s="74"/>
      <c r="T721" s="74"/>
      <c r="U721" s="74"/>
      <c r="V721" s="74"/>
      <c r="W721" s="74"/>
      <c r="X721" s="74"/>
      <c r="Y721" s="74"/>
      <c r="Z721" s="74"/>
    </row>
    <row r="722" spans="1:26" x14ac:dyDescent="0.2">
      <c r="A722" s="65" t="s">
        <v>41</v>
      </c>
      <c r="B722" s="65" t="s">
        <v>232</v>
      </c>
      <c r="C722" s="65" t="s">
        <v>91</v>
      </c>
      <c r="D722" s="68">
        <v>219</v>
      </c>
      <c r="E722" s="72">
        <v>2</v>
      </c>
      <c r="F722" s="72">
        <v>1</v>
      </c>
      <c r="G722" s="69">
        <v>70</v>
      </c>
      <c r="H722" s="69">
        <v>0</v>
      </c>
      <c r="I722" s="69">
        <v>0</v>
      </c>
      <c r="J722" s="70" t="s">
        <v>18</v>
      </c>
      <c r="K722" s="71">
        <v>12.2</v>
      </c>
      <c r="L722" s="71">
        <v>56.8</v>
      </c>
      <c r="M722" s="65"/>
      <c r="N722" s="65"/>
      <c r="O722" s="65"/>
      <c r="P722" s="65"/>
      <c r="Q722" s="65"/>
      <c r="R722" s="65"/>
      <c r="S722" s="65"/>
      <c r="T722" s="65"/>
      <c r="U722" s="65"/>
      <c r="V722" s="65"/>
      <c r="W722" s="65"/>
      <c r="X722" s="65"/>
      <c r="Y722" s="65"/>
      <c r="Z722" s="65"/>
    </row>
    <row r="723" spans="1:26" x14ac:dyDescent="0.2">
      <c r="A723" s="65" t="s">
        <v>41</v>
      </c>
      <c r="B723" s="65" t="s">
        <v>232</v>
      </c>
      <c r="C723" s="65" t="s">
        <v>91</v>
      </c>
      <c r="D723" s="68">
        <v>308</v>
      </c>
      <c r="E723" s="72">
        <v>3</v>
      </c>
      <c r="F723" s="72">
        <v>1</v>
      </c>
      <c r="G723" s="69">
        <v>68.8</v>
      </c>
      <c r="H723" s="69">
        <v>0</v>
      </c>
      <c r="I723" s="69">
        <v>0.6</v>
      </c>
      <c r="J723" s="70" t="s">
        <v>18</v>
      </c>
      <c r="K723" s="71">
        <v>12.6</v>
      </c>
      <c r="L723" s="71">
        <v>68.7</v>
      </c>
      <c r="M723" s="65"/>
      <c r="N723" s="65"/>
      <c r="O723" s="65"/>
      <c r="P723" s="65"/>
      <c r="Q723" s="65"/>
      <c r="R723" s="65"/>
      <c r="S723" s="65"/>
      <c r="T723" s="65"/>
      <c r="U723" s="65"/>
      <c r="V723" s="65"/>
      <c r="W723" s="65"/>
      <c r="X723" s="65"/>
      <c r="Y723" s="65"/>
      <c r="Z723" s="65"/>
    </row>
    <row r="724" spans="1:26" x14ac:dyDescent="0.2">
      <c r="A724" s="65" t="s">
        <v>41</v>
      </c>
      <c r="B724" s="65" t="s">
        <v>232</v>
      </c>
      <c r="C724" s="65" t="s">
        <v>91</v>
      </c>
      <c r="D724" s="68">
        <v>407</v>
      </c>
      <c r="E724" s="61">
        <v>4</v>
      </c>
      <c r="F724" s="61">
        <v>1</v>
      </c>
      <c r="G724" s="69">
        <v>73.8</v>
      </c>
      <c r="H724" s="69">
        <v>0</v>
      </c>
      <c r="I724" s="69">
        <v>0.8</v>
      </c>
      <c r="J724" s="70" t="s">
        <v>18</v>
      </c>
      <c r="K724" s="71">
        <v>12.7</v>
      </c>
      <c r="L724" s="71">
        <v>72.599999999999994</v>
      </c>
      <c r="M724" s="74"/>
      <c r="N724" s="74"/>
      <c r="O724" s="74"/>
      <c r="P724" s="74"/>
      <c r="Q724" s="74"/>
      <c r="R724" s="74"/>
      <c r="S724" s="74"/>
      <c r="T724" s="74"/>
      <c r="U724" s="74"/>
      <c r="V724" s="74"/>
      <c r="W724" s="74"/>
      <c r="X724" s="74"/>
      <c r="Y724" s="74"/>
      <c r="Z724" s="74"/>
    </row>
    <row r="725" spans="1:26" x14ac:dyDescent="0.2">
      <c r="A725" s="65" t="s">
        <v>41</v>
      </c>
      <c r="B725" s="65" t="s">
        <v>232</v>
      </c>
      <c r="C725" s="65" t="s">
        <v>91</v>
      </c>
      <c r="D725" s="68">
        <v>120</v>
      </c>
      <c r="E725" s="61">
        <v>1</v>
      </c>
      <c r="F725" s="61">
        <v>1</v>
      </c>
      <c r="G725" s="69">
        <v>73.5</v>
      </c>
      <c r="H725" s="69">
        <v>0</v>
      </c>
      <c r="I725" s="69">
        <v>0.1</v>
      </c>
      <c r="J725" s="70" t="s">
        <v>18</v>
      </c>
      <c r="K725" s="71">
        <v>12.2</v>
      </c>
      <c r="L725" s="71">
        <v>43.4</v>
      </c>
      <c r="M725" s="74"/>
      <c r="N725" s="74"/>
      <c r="O725" s="74"/>
      <c r="P725" s="74"/>
      <c r="Q725" s="74"/>
      <c r="R725" s="74"/>
      <c r="S725" s="74"/>
      <c r="T725" s="74"/>
      <c r="U725" s="74"/>
      <c r="V725" s="74"/>
      <c r="W725" s="74"/>
      <c r="X725" s="74"/>
      <c r="Y725" s="74"/>
      <c r="Z725" s="74"/>
    </row>
    <row r="726" spans="1:26" x14ac:dyDescent="0.2">
      <c r="A726" s="65" t="s">
        <v>41</v>
      </c>
      <c r="B726" s="65" t="s">
        <v>232</v>
      </c>
      <c r="C726" s="65" t="s">
        <v>91</v>
      </c>
      <c r="D726" s="68">
        <v>210</v>
      </c>
      <c r="E726" s="72">
        <v>2</v>
      </c>
      <c r="F726" s="61">
        <v>1</v>
      </c>
      <c r="G726" s="69">
        <v>73.400000000000006</v>
      </c>
      <c r="H726" s="69">
        <v>0</v>
      </c>
      <c r="I726" s="69">
        <v>0</v>
      </c>
      <c r="J726" s="70" t="s">
        <v>18</v>
      </c>
      <c r="K726" s="71">
        <v>12.5</v>
      </c>
      <c r="L726" s="71">
        <v>50.7</v>
      </c>
      <c r="M726" s="65"/>
      <c r="N726" s="65"/>
      <c r="O726" s="65"/>
      <c r="P726" s="65"/>
      <c r="Q726" s="65"/>
      <c r="R726" s="65"/>
      <c r="S726" s="65"/>
      <c r="T726" s="65"/>
      <c r="U726" s="65"/>
      <c r="V726" s="65"/>
      <c r="W726" s="65"/>
      <c r="X726" s="65"/>
      <c r="Y726" s="65"/>
      <c r="Z726" s="65"/>
    </row>
    <row r="727" spans="1:26" x14ac:dyDescent="0.2">
      <c r="A727" s="65" t="s">
        <v>41</v>
      </c>
      <c r="B727" s="65" t="s">
        <v>232</v>
      </c>
      <c r="C727" s="65" t="s">
        <v>91</v>
      </c>
      <c r="D727" s="68">
        <v>302</v>
      </c>
      <c r="E727" s="72">
        <v>3</v>
      </c>
      <c r="F727" s="61">
        <v>1</v>
      </c>
      <c r="G727" s="69">
        <v>70.599999999999994</v>
      </c>
      <c r="H727" s="69">
        <v>0</v>
      </c>
      <c r="I727" s="69">
        <v>0.3</v>
      </c>
      <c r="J727" s="70" t="s">
        <v>18</v>
      </c>
      <c r="K727" s="71">
        <v>12.8</v>
      </c>
      <c r="L727" s="71">
        <v>51.9</v>
      </c>
      <c r="M727" s="74"/>
      <c r="N727" s="74"/>
      <c r="O727" s="74"/>
      <c r="P727" s="74"/>
      <c r="Q727" s="74"/>
      <c r="R727" s="74"/>
      <c r="S727" s="74"/>
      <c r="T727" s="74"/>
      <c r="U727" s="74"/>
      <c r="V727" s="74"/>
      <c r="W727" s="74"/>
      <c r="X727" s="74"/>
      <c r="Y727" s="74"/>
      <c r="Z727" s="74"/>
    </row>
    <row r="728" spans="1:26" x14ac:dyDescent="0.2">
      <c r="A728" s="65" t="s">
        <v>41</v>
      </c>
      <c r="B728" s="65" t="s">
        <v>232</v>
      </c>
      <c r="C728" s="65" t="s">
        <v>91</v>
      </c>
      <c r="D728" s="68">
        <v>403</v>
      </c>
      <c r="E728" s="61">
        <v>4</v>
      </c>
      <c r="F728" s="61">
        <v>1</v>
      </c>
      <c r="G728" s="69">
        <v>72.599999999999994</v>
      </c>
      <c r="H728" s="69">
        <v>0</v>
      </c>
      <c r="I728" s="69">
        <v>0.7</v>
      </c>
      <c r="J728" s="70" t="s">
        <v>18</v>
      </c>
      <c r="K728" s="71">
        <v>12.9</v>
      </c>
      <c r="L728" s="71">
        <v>70.3</v>
      </c>
      <c r="M728" s="74"/>
      <c r="N728" s="74"/>
      <c r="O728" s="74"/>
      <c r="P728" s="74"/>
      <c r="Q728" s="74"/>
      <c r="R728" s="74"/>
      <c r="S728" s="74"/>
      <c r="T728" s="74"/>
      <c r="U728" s="74"/>
      <c r="V728" s="74"/>
      <c r="W728" s="74"/>
      <c r="X728" s="74"/>
      <c r="Y728" s="74"/>
      <c r="Z728" s="74"/>
    </row>
    <row r="729" spans="1:26" x14ac:dyDescent="0.2">
      <c r="A729" s="65" t="s">
        <v>41</v>
      </c>
      <c r="B729" s="65" t="s">
        <v>232</v>
      </c>
      <c r="C729" s="65" t="s">
        <v>91</v>
      </c>
      <c r="D729" s="68">
        <v>110</v>
      </c>
      <c r="E729" s="61">
        <v>1</v>
      </c>
      <c r="F729" s="61">
        <v>10</v>
      </c>
      <c r="G729" s="69">
        <v>71.599999999999994</v>
      </c>
      <c r="H729" s="69">
        <v>0</v>
      </c>
      <c r="I729" s="69">
        <v>0.1</v>
      </c>
      <c r="J729" s="70" t="s">
        <v>18</v>
      </c>
      <c r="K729" s="71">
        <v>12.7</v>
      </c>
      <c r="L729" s="71">
        <v>52.8</v>
      </c>
      <c r="M729" s="65"/>
      <c r="N729" s="65"/>
      <c r="O729" s="65"/>
      <c r="P729" s="65"/>
      <c r="Q729" s="65"/>
      <c r="R729" s="65"/>
      <c r="S729" s="65"/>
      <c r="T729" s="65"/>
      <c r="U729" s="65"/>
      <c r="V729" s="65"/>
      <c r="W729" s="65"/>
      <c r="X729" s="65"/>
      <c r="Y729" s="65"/>
      <c r="Z729" s="65"/>
    </row>
    <row r="730" spans="1:26" x14ac:dyDescent="0.2">
      <c r="A730" s="65" t="s">
        <v>41</v>
      </c>
      <c r="B730" s="65" t="s">
        <v>232</v>
      </c>
      <c r="C730" s="65" t="s">
        <v>91</v>
      </c>
      <c r="D730" s="68">
        <v>213</v>
      </c>
      <c r="E730" s="72">
        <v>2</v>
      </c>
      <c r="F730" s="72">
        <v>10</v>
      </c>
      <c r="G730" s="69">
        <v>72.5</v>
      </c>
      <c r="H730" s="69">
        <v>0</v>
      </c>
      <c r="I730" s="69">
        <v>0.1</v>
      </c>
      <c r="J730" s="70" t="s">
        <v>18</v>
      </c>
      <c r="K730" s="71">
        <v>12.2</v>
      </c>
      <c r="L730" s="71">
        <v>50.2</v>
      </c>
      <c r="M730" s="65"/>
      <c r="N730" s="65"/>
      <c r="O730" s="65"/>
      <c r="P730" s="65"/>
      <c r="Q730" s="65"/>
      <c r="R730" s="65"/>
      <c r="S730" s="65"/>
      <c r="T730" s="65"/>
      <c r="U730" s="65"/>
      <c r="V730" s="65"/>
      <c r="W730" s="65"/>
      <c r="X730" s="65"/>
      <c r="Y730" s="65"/>
      <c r="Z730" s="65"/>
    </row>
    <row r="731" spans="1:26" x14ac:dyDescent="0.2">
      <c r="A731" s="65" t="s">
        <v>41</v>
      </c>
      <c r="B731" s="65" t="s">
        <v>232</v>
      </c>
      <c r="C731" s="65" t="s">
        <v>91</v>
      </c>
      <c r="D731" s="68">
        <v>320</v>
      </c>
      <c r="E731" s="72">
        <v>3</v>
      </c>
      <c r="F731" s="72">
        <v>10</v>
      </c>
      <c r="G731" s="69">
        <v>79.2</v>
      </c>
      <c r="H731" s="69">
        <v>0</v>
      </c>
      <c r="I731" s="69">
        <v>0.5</v>
      </c>
      <c r="J731" s="70" t="s">
        <v>18</v>
      </c>
      <c r="K731" s="71">
        <v>12</v>
      </c>
      <c r="L731" s="71">
        <v>71.3</v>
      </c>
      <c r="M731" s="74"/>
      <c r="N731" s="74"/>
      <c r="O731" s="74"/>
      <c r="P731" s="74"/>
      <c r="Q731" s="74"/>
      <c r="R731" s="74"/>
      <c r="S731" s="74"/>
      <c r="T731" s="74"/>
      <c r="U731" s="74"/>
      <c r="V731" s="74"/>
      <c r="W731" s="74"/>
      <c r="X731" s="74"/>
      <c r="Y731" s="74"/>
      <c r="Z731" s="74"/>
    </row>
    <row r="732" spans="1:26" x14ac:dyDescent="0.2">
      <c r="A732" s="65" t="s">
        <v>41</v>
      </c>
      <c r="B732" s="65" t="s">
        <v>232</v>
      </c>
      <c r="C732" s="65" t="s">
        <v>91</v>
      </c>
      <c r="D732" s="68">
        <v>415</v>
      </c>
      <c r="E732" s="61">
        <v>4</v>
      </c>
      <c r="F732" s="61">
        <v>10</v>
      </c>
      <c r="G732" s="69">
        <v>70.5</v>
      </c>
      <c r="H732" s="69">
        <v>0</v>
      </c>
      <c r="I732" s="69">
        <v>0.4</v>
      </c>
      <c r="J732" s="70" t="s">
        <v>18</v>
      </c>
      <c r="K732" s="71">
        <v>12.4</v>
      </c>
      <c r="L732" s="71">
        <v>66.099999999999994</v>
      </c>
      <c r="M732" s="74"/>
      <c r="N732" s="74"/>
      <c r="O732" s="74"/>
      <c r="P732" s="74"/>
      <c r="Q732" s="74"/>
      <c r="R732" s="74"/>
      <c r="S732" s="74"/>
      <c r="T732" s="74"/>
      <c r="U732" s="74"/>
      <c r="V732" s="74"/>
      <c r="W732" s="74"/>
      <c r="X732" s="74"/>
      <c r="Y732" s="74"/>
      <c r="Z732" s="74"/>
    </row>
    <row r="733" spans="1:26" x14ac:dyDescent="0.2">
      <c r="A733" s="66" t="s">
        <v>37</v>
      </c>
      <c r="B733" s="66" t="s">
        <v>37</v>
      </c>
      <c r="C733" s="65" t="s">
        <v>91</v>
      </c>
      <c r="D733" s="73">
        <v>101</v>
      </c>
      <c r="E733" s="61">
        <v>1</v>
      </c>
      <c r="F733" s="61">
        <v>1</v>
      </c>
      <c r="G733" s="66" t="s">
        <v>18</v>
      </c>
      <c r="H733" s="66" t="s">
        <v>18</v>
      </c>
      <c r="I733" s="66" t="s">
        <v>18</v>
      </c>
      <c r="J733" s="67" t="s">
        <v>18</v>
      </c>
      <c r="K733" s="71">
        <v>11.9</v>
      </c>
      <c r="L733" s="71">
        <v>65.8</v>
      </c>
      <c r="M733" s="65"/>
      <c r="N733" s="65"/>
      <c r="O733" s="65"/>
      <c r="P733" s="65"/>
      <c r="Q733" s="65"/>
      <c r="R733" s="65"/>
      <c r="S733" s="65"/>
      <c r="T733" s="65"/>
      <c r="U733" s="65"/>
      <c r="V733" s="65"/>
      <c r="W733" s="65"/>
      <c r="X733" s="65"/>
      <c r="Y733" s="65"/>
      <c r="Z733" s="65"/>
    </row>
    <row r="734" spans="1:26" x14ac:dyDescent="0.2">
      <c r="A734" s="66" t="s">
        <v>37</v>
      </c>
      <c r="B734" s="66" t="s">
        <v>37</v>
      </c>
      <c r="C734" s="65" t="s">
        <v>91</v>
      </c>
      <c r="D734" s="73">
        <v>219</v>
      </c>
      <c r="E734" s="72">
        <v>2</v>
      </c>
      <c r="F734" s="72">
        <v>1</v>
      </c>
      <c r="G734" s="66" t="s">
        <v>18</v>
      </c>
      <c r="H734" s="66" t="s">
        <v>18</v>
      </c>
      <c r="I734" s="66" t="s">
        <v>18</v>
      </c>
      <c r="J734" s="67" t="s">
        <v>18</v>
      </c>
      <c r="K734" s="71">
        <v>11.1</v>
      </c>
      <c r="L734" s="71">
        <v>74.5</v>
      </c>
      <c r="M734" s="65"/>
      <c r="N734" s="65"/>
      <c r="O734" s="65"/>
      <c r="P734" s="65"/>
      <c r="Q734" s="65"/>
      <c r="R734" s="65"/>
      <c r="S734" s="65"/>
      <c r="T734" s="65"/>
      <c r="U734" s="65"/>
      <c r="V734" s="65"/>
      <c r="W734" s="65"/>
      <c r="X734" s="65"/>
      <c r="Y734" s="65"/>
      <c r="Z734" s="65"/>
    </row>
    <row r="735" spans="1:26" x14ac:dyDescent="0.2">
      <c r="A735" s="66" t="s">
        <v>37</v>
      </c>
      <c r="B735" s="66" t="s">
        <v>37</v>
      </c>
      <c r="C735" s="65" t="s">
        <v>91</v>
      </c>
      <c r="D735" s="73">
        <v>308</v>
      </c>
      <c r="E735" s="72">
        <v>3</v>
      </c>
      <c r="F735" s="72">
        <v>1</v>
      </c>
      <c r="G735" s="66" t="s">
        <v>18</v>
      </c>
      <c r="H735" s="66" t="s">
        <v>18</v>
      </c>
      <c r="I735" s="66" t="s">
        <v>18</v>
      </c>
      <c r="J735" s="67" t="s">
        <v>18</v>
      </c>
      <c r="K735" s="71">
        <v>11.2</v>
      </c>
      <c r="L735" s="71">
        <v>76.7</v>
      </c>
      <c r="M735" s="65"/>
      <c r="N735" s="65"/>
      <c r="O735" s="65"/>
      <c r="P735" s="65"/>
      <c r="Q735" s="65"/>
      <c r="R735" s="65"/>
      <c r="S735" s="65"/>
      <c r="T735" s="65"/>
      <c r="U735" s="65"/>
      <c r="V735" s="65"/>
      <c r="W735" s="65"/>
      <c r="X735" s="65"/>
      <c r="Y735" s="65"/>
      <c r="Z735" s="65"/>
    </row>
    <row r="736" spans="1:26" x14ac:dyDescent="0.2">
      <c r="A736" s="66" t="s">
        <v>37</v>
      </c>
      <c r="B736" s="66" t="s">
        <v>37</v>
      </c>
      <c r="C736" s="65" t="s">
        <v>91</v>
      </c>
      <c r="D736" s="73">
        <v>407</v>
      </c>
      <c r="E736" s="61">
        <v>4</v>
      </c>
      <c r="F736" s="61">
        <v>1</v>
      </c>
      <c r="G736" s="66" t="s">
        <v>18</v>
      </c>
      <c r="H736" s="66" t="s">
        <v>18</v>
      </c>
      <c r="I736" s="66" t="s">
        <v>18</v>
      </c>
      <c r="J736" s="67" t="s">
        <v>18</v>
      </c>
      <c r="K736" s="71">
        <v>11.6</v>
      </c>
      <c r="L736" s="71">
        <v>77</v>
      </c>
      <c r="M736" s="65"/>
      <c r="N736" s="65"/>
      <c r="O736" s="65"/>
      <c r="P736" s="65"/>
      <c r="Q736" s="65"/>
      <c r="R736" s="65"/>
      <c r="S736" s="65"/>
      <c r="T736" s="65"/>
      <c r="U736" s="65"/>
      <c r="V736" s="65"/>
      <c r="W736" s="65"/>
      <c r="X736" s="65"/>
      <c r="Y736" s="65"/>
      <c r="Z736" s="65"/>
    </row>
    <row r="737" spans="1:26" x14ac:dyDescent="0.2">
      <c r="A737" s="66" t="s">
        <v>37</v>
      </c>
      <c r="B737" s="66" t="s">
        <v>37</v>
      </c>
      <c r="C737" s="65" t="s">
        <v>91</v>
      </c>
      <c r="D737" s="73">
        <v>120</v>
      </c>
      <c r="E737" s="61">
        <v>1</v>
      </c>
      <c r="F737" s="61">
        <v>1</v>
      </c>
      <c r="G737" s="66" t="s">
        <v>18</v>
      </c>
      <c r="H737" s="66" t="s">
        <v>18</v>
      </c>
      <c r="I737" s="66" t="s">
        <v>18</v>
      </c>
      <c r="J737" s="67" t="s">
        <v>18</v>
      </c>
      <c r="K737" s="71">
        <v>11.1</v>
      </c>
      <c r="L737" s="71">
        <v>77.7</v>
      </c>
      <c r="M737" s="65"/>
      <c r="N737" s="65"/>
      <c r="O737" s="65"/>
      <c r="P737" s="65"/>
      <c r="Q737" s="65"/>
      <c r="R737" s="65"/>
      <c r="S737" s="65"/>
      <c r="T737" s="65"/>
      <c r="U737" s="65"/>
      <c r="V737" s="65"/>
      <c r="W737" s="65"/>
      <c r="X737" s="65"/>
      <c r="Y737" s="65"/>
      <c r="Z737" s="65"/>
    </row>
    <row r="738" spans="1:26" x14ac:dyDescent="0.2">
      <c r="A738" s="66" t="s">
        <v>37</v>
      </c>
      <c r="B738" s="66" t="s">
        <v>37</v>
      </c>
      <c r="C738" s="65" t="s">
        <v>91</v>
      </c>
      <c r="D738" s="73">
        <v>210</v>
      </c>
      <c r="E738" s="72">
        <v>2</v>
      </c>
      <c r="F738" s="61">
        <v>1</v>
      </c>
      <c r="G738" s="66" t="s">
        <v>18</v>
      </c>
      <c r="H738" s="66" t="s">
        <v>18</v>
      </c>
      <c r="I738" s="66" t="s">
        <v>18</v>
      </c>
      <c r="J738" s="67" t="s">
        <v>18</v>
      </c>
      <c r="K738" s="71">
        <v>11.5</v>
      </c>
      <c r="L738" s="71">
        <v>79.3</v>
      </c>
      <c r="M738" s="65"/>
      <c r="N738" s="65"/>
      <c r="O738" s="65"/>
      <c r="P738" s="65"/>
      <c r="Q738" s="65"/>
      <c r="R738" s="65"/>
      <c r="S738" s="65"/>
      <c r="T738" s="65"/>
      <c r="U738" s="65"/>
      <c r="V738" s="65"/>
      <c r="W738" s="65"/>
      <c r="X738" s="65"/>
      <c r="Y738" s="65"/>
      <c r="Z738" s="65"/>
    </row>
    <row r="739" spans="1:26" x14ac:dyDescent="0.2">
      <c r="A739" s="66" t="s">
        <v>37</v>
      </c>
      <c r="B739" s="66" t="s">
        <v>37</v>
      </c>
      <c r="C739" s="65" t="s">
        <v>91</v>
      </c>
      <c r="D739" s="73">
        <v>302</v>
      </c>
      <c r="E739" s="72">
        <v>3</v>
      </c>
      <c r="F739" s="61">
        <v>1</v>
      </c>
      <c r="G739" s="66" t="s">
        <v>18</v>
      </c>
      <c r="H739" s="66" t="s">
        <v>18</v>
      </c>
      <c r="I739" s="66" t="s">
        <v>18</v>
      </c>
      <c r="J739" s="67" t="s">
        <v>18</v>
      </c>
      <c r="K739" s="71">
        <v>11</v>
      </c>
      <c r="L739" s="71">
        <v>77.7</v>
      </c>
      <c r="M739" s="65"/>
      <c r="N739" s="65"/>
      <c r="O739" s="65"/>
      <c r="P739" s="65"/>
      <c r="Q739" s="65"/>
      <c r="R739" s="65"/>
      <c r="S739" s="65"/>
      <c r="T739" s="65"/>
      <c r="U739" s="65"/>
      <c r="V739" s="65"/>
      <c r="W739" s="65"/>
      <c r="X739" s="65"/>
      <c r="Y739" s="65"/>
      <c r="Z739" s="65"/>
    </row>
    <row r="740" spans="1:26" x14ac:dyDescent="0.2">
      <c r="A740" s="66" t="s">
        <v>37</v>
      </c>
      <c r="B740" s="66" t="s">
        <v>37</v>
      </c>
      <c r="C740" s="65" t="s">
        <v>91</v>
      </c>
      <c r="D740" s="73">
        <v>403</v>
      </c>
      <c r="E740" s="61">
        <v>4</v>
      </c>
      <c r="F740" s="61">
        <v>1</v>
      </c>
      <c r="G740" s="66" t="s">
        <v>18</v>
      </c>
      <c r="H740" s="66" t="s">
        <v>18</v>
      </c>
      <c r="I740" s="66" t="s">
        <v>18</v>
      </c>
      <c r="J740" s="67" t="s">
        <v>18</v>
      </c>
      <c r="K740" s="71">
        <v>10.8</v>
      </c>
      <c r="L740" s="71">
        <v>76.900000000000006</v>
      </c>
      <c r="M740" s="65"/>
      <c r="N740" s="65"/>
      <c r="O740" s="65"/>
      <c r="P740" s="65"/>
      <c r="Q740" s="65"/>
      <c r="R740" s="65"/>
      <c r="S740" s="65"/>
      <c r="T740" s="65"/>
      <c r="U740" s="65"/>
      <c r="V740" s="65"/>
      <c r="W740" s="65"/>
      <c r="X740" s="65"/>
      <c r="Y740" s="65"/>
      <c r="Z740" s="65"/>
    </row>
    <row r="741" spans="1:26" x14ac:dyDescent="0.2">
      <c r="A741" s="66" t="s">
        <v>37</v>
      </c>
      <c r="B741" s="66" t="s">
        <v>37</v>
      </c>
      <c r="C741" s="65" t="s">
        <v>91</v>
      </c>
      <c r="D741" s="73">
        <v>110</v>
      </c>
      <c r="E741" s="61">
        <v>1</v>
      </c>
      <c r="F741" s="61">
        <v>10</v>
      </c>
      <c r="G741" s="66" t="s">
        <v>18</v>
      </c>
      <c r="H741" s="66" t="s">
        <v>18</v>
      </c>
      <c r="I741" s="66" t="s">
        <v>18</v>
      </c>
      <c r="J741" s="67" t="s">
        <v>18</v>
      </c>
      <c r="K741" s="71">
        <v>11.2</v>
      </c>
      <c r="L741" s="71">
        <v>82.8</v>
      </c>
      <c r="M741" s="65"/>
      <c r="N741" s="65"/>
      <c r="O741" s="65"/>
      <c r="P741" s="65"/>
      <c r="Q741" s="65"/>
      <c r="R741" s="65"/>
      <c r="S741" s="65"/>
      <c r="T741" s="65"/>
      <c r="U741" s="65"/>
      <c r="V741" s="65"/>
      <c r="W741" s="65"/>
      <c r="X741" s="65"/>
      <c r="Y741" s="65"/>
      <c r="Z741" s="65"/>
    </row>
    <row r="742" spans="1:26" x14ac:dyDescent="0.2">
      <c r="A742" s="66" t="s">
        <v>37</v>
      </c>
      <c r="B742" s="66" t="s">
        <v>37</v>
      </c>
      <c r="C742" s="65" t="s">
        <v>91</v>
      </c>
      <c r="D742" s="73">
        <v>213</v>
      </c>
      <c r="E742" s="72">
        <v>2</v>
      </c>
      <c r="F742" s="72">
        <v>10</v>
      </c>
      <c r="G742" s="66" t="s">
        <v>18</v>
      </c>
      <c r="H742" s="66" t="s">
        <v>18</v>
      </c>
      <c r="I742" s="66" t="s">
        <v>18</v>
      </c>
      <c r="J742" s="67" t="s">
        <v>18</v>
      </c>
      <c r="K742" s="71">
        <v>11.1</v>
      </c>
      <c r="L742" s="71">
        <v>81.099999999999994</v>
      </c>
      <c r="M742" s="65"/>
      <c r="N742" s="65"/>
      <c r="O742" s="65"/>
      <c r="P742" s="65"/>
      <c r="Q742" s="65"/>
      <c r="R742" s="65"/>
      <c r="S742" s="65"/>
      <c r="T742" s="65"/>
      <c r="U742" s="65"/>
      <c r="V742" s="65"/>
      <c r="W742" s="65"/>
      <c r="X742" s="65"/>
      <c r="Y742" s="65"/>
      <c r="Z742" s="65"/>
    </row>
    <row r="743" spans="1:26" x14ac:dyDescent="0.2">
      <c r="A743" s="66" t="s">
        <v>37</v>
      </c>
      <c r="B743" s="66" t="s">
        <v>37</v>
      </c>
      <c r="C743" s="65" t="s">
        <v>91</v>
      </c>
      <c r="D743" s="73">
        <v>320</v>
      </c>
      <c r="E743" s="72">
        <v>3</v>
      </c>
      <c r="F743" s="72">
        <v>10</v>
      </c>
      <c r="G743" s="66" t="s">
        <v>18</v>
      </c>
      <c r="H743" s="66" t="s">
        <v>18</v>
      </c>
      <c r="I743" s="66" t="s">
        <v>18</v>
      </c>
      <c r="J743" s="67" t="s">
        <v>18</v>
      </c>
      <c r="K743" s="71">
        <v>10.6</v>
      </c>
      <c r="L743" s="71">
        <v>83.5</v>
      </c>
      <c r="M743" s="65"/>
      <c r="N743" s="65"/>
      <c r="O743" s="65"/>
      <c r="P743" s="65"/>
      <c r="Q743" s="65"/>
      <c r="R743" s="65"/>
      <c r="S743" s="65"/>
      <c r="T743" s="65"/>
      <c r="U743" s="65"/>
      <c r="V743" s="65"/>
      <c r="W743" s="65"/>
      <c r="X743" s="65"/>
      <c r="Y743" s="65"/>
      <c r="Z743" s="65"/>
    </row>
    <row r="744" spans="1:26" x14ac:dyDescent="0.2">
      <c r="A744" s="66" t="s">
        <v>37</v>
      </c>
      <c r="B744" s="66" t="s">
        <v>37</v>
      </c>
      <c r="C744" s="65" t="s">
        <v>91</v>
      </c>
      <c r="D744" s="73">
        <v>415</v>
      </c>
      <c r="E744" s="61">
        <v>4</v>
      </c>
      <c r="F744" s="61">
        <v>10</v>
      </c>
      <c r="G744" s="66" t="s">
        <v>18</v>
      </c>
      <c r="H744" s="66" t="s">
        <v>18</v>
      </c>
      <c r="I744" s="66" t="s">
        <v>18</v>
      </c>
      <c r="J744" s="67" t="s">
        <v>18</v>
      </c>
      <c r="K744" s="71">
        <v>11.1</v>
      </c>
      <c r="L744" s="71">
        <v>72.900000000000006</v>
      </c>
      <c r="M744" s="65"/>
      <c r="N744" s="65"/>
      <c r="O744" s="65"/>
      <c r="P744" s="65"/>
      <c r="Q744" s="65"/>
      <c r="R744" s="65"/>
      <c r="S744" s="65"/>
      <c r="T744" s="65"/>
      <c r="U744" s="65"/>
      <c r="V744" s="65"/>
      <c r="W744" s="65"/>
      <c r="X744" s="65"/>
      <c r="Y744" s="65"/>
      <c r="Z744" s="65"/>
    </row>
    <row r="745" spans="1:26" x14ac:dyDescent="0.2">
      <c r="A745" s="65" t="s">
        <v>15</v>
      </c>
      <c r="B745" s="65" t="s">
        <v>234</v>
      </c>
      <c r="C745" s="65" t="s">
        <v>91</v>
      </c>
      <c r="D745" s="68">
        <v>101</v>
      </c>
      <c r="E745" s="61">
        <v>1</v>
      </c>
      <c r="F745" s="61">
        <v>1</v>
      </c>
      <c r="G745" s="69">
        <v>54.8</v>
      </c>
      <c r="H745" s="69">
        <v>0</v>
      </c>
      <c r="I745" s="69">
        <v>0.2</v>
      </c>
      <c r="J745" s="69">
        <v>0.5</v>
      </c>
      <c r="K745" s="71">
        <v>12.5</v>
      </c>
      <c r="L745" s="71">
        <v>70.8</v>
      </c>
      <c r="M745" s="65"/>
      <c r="N745" s="65"/>
      <c r="O745" s="65"/>
      <c r="P745" s="65"/>
      <c r="Q745" s="65"/>
      <c r="R745" s="65"/>
      <c r="S745" s="65"/>
      <c r="T745" s="65"/>
      <c r="U745" s="65"/>
      <c r="V745" s="65"/>
      <c r="W745" s="65"/>
      <c r="X745" s="65"/>
      <c r="Y745" s="65"/>
      <c r="Z745" s="65"/>
    </row>
    <row r="746" spans="1:26" x14ac:dyDescent="0.2">
      <c r="A746" s="65" t="s">
        <v>15</v>
      </c>
      <c r="B746" s="65" t="s">
        <v>234</v>
      </c>
      <c r="C746" s="65" t="s">
        <v>91</v>
      </c>
      <c r="D746" s="68">
        <v>219</v>
      </c>
      <c r="E746" s="72">
        <v>2</v>
      </c>
      <c r="F746" s="72">
        <v>1</v>
      </c>
      <c r="G746" s="69">
        <v>52.2</v>
      </c>
      <c r="H746" s="69">
        <v>0</v>
      </c>
      <c r="I746" s="69">
        <v>0.1</v>
      </c>
      <c r="J746" s="69">
        <v>6</v>
      </c>
      <c r="K746" s="71">
        <v>12.5</v>
      </c>
      <c r="L746" s="71">
        <v>73.099999999999994</v>
      </c>
      <c r="M746" s="65"/>
      <c r="N746" s="65"/>
      <c r="O746" s="65"/>
      <c r="P746" s="65"/>
      <c r="Q746" s="65"/>
      <c r="R746" s="65"/>
      <c r="S746" s="65"/>
      <c r="T746" s="65"/>
      <c r="U746" s="65"/>
      <c r="V746" s="65"/>
      <c r="W746" s="65"/>
      <c r="X746" s="65"/>
      <c r="Y746" s="65"/>
      <c r="Z746" s="65"/>
    </row>
    <row r="747" spans="1:26" x14ac:dyDescent="0.2">
      <c r="A747" s="65" t="s">
        <v>15</v>
      </c>
      <c r="B747" s="65" t="s">
        <v>234</v>
      </c>
      <c r="C747" s="65" t="s">
        <v>91</v>
      </c>
      <c r="D747" s="68">
        <v>308</v>
      </c>
      <c r="E747" s="72">
        <v>3</v>
      </c>
      <c r="F747" s="72">
        <v>1</v>
      </c>
      <c r="G747" s="69">
        <v>58.1</v>
      </c>
      <c r="H747" s="69">
        <v>0</v>
      </c>
      <c r="I747" s="69">
        <v>0.2</v>
      </c>
      <c r="J747" s="69">
        <v>2.6</v>
      </c>
      <c r="K747" s="71">
        <v>12.2</v>
      </c>
      <c r="L747" s="71">
        <v>71.8</v>
      </c>
      <c r="M747" s="65"/>
      <c r="N747" s="65"/>
      <c r="O747" s="65"/>
      <c r="P747" s="65"/>
      <c r="Q747" s="65"/>
      <c r="R747" s="65"/>
      <c r="S747" s="65"/>
      <c r="T747" s="65"/>
      <c r="U747" s="65"/>
      <c r="V747" s="65"/>
      <c r="W747" s="65"/>
      <c r="X747" s="65"/>
      <c r="Y747" s="65"/>
      <c r="Z747" s="65"/>
    </row>
    <row r="748" spans="1:26" x14ac:dyDescent="0.2">
      <c r="A748" s="65" t="s">
        <v>15</v>
      </c>
      <c r="B748" s="65" t="s">
        <v>234</v>
      </c>
      <c r="C748" s="65" t="s">
        <v>91</v>
      </c>
      <c r="D748" s="68">
        <v>407</v>
      </c>
      <c r="E748" s="61">
        <v>4</v>
      </c>
      <c r="F748" s="61">
        <v>1</v>
      </c>
      <c r="G748" s="69">
        <v>56.5</v>
      </c>
      <c r="H748" s="69">
        <v>0</v>
      </c>
      <c r="I748" s="69">
        <v>0.3</v>
      </c>
      <c r="J748" s="69">
        <v>2.2999999999999998</v>
      </c>
      <c r="K748" s="71">
        <v>12.2</v>
      </c>
      <c r="L748" s="71">
        <v>77.099999999999994</v>
      </c>
      <c r="M748" s="65"/>
      <c r="N748" s="65"/>
      <c r="O748" s="65"/>
      <c r="P748" s="65"/>
      <c r="Q748" s="65"/>
      <c r="R748" s="65"/>
      <c r="S748" s="65"/>
      <c r="T748" s="65"/>
      <c r="U748" s="65"/>
      <c r="V748" s="65"/>
      <c r="W748" s="65"/>
      <c r="X748" s="65"/>
      <c r="Y748" s="65"/>
      <c r="Z748" s="65"/>
    </row>
    <row r="749" spans="1:26" x14ac:dyDescent="0.2">
      <c r="A749" s="65" t="s">
        <v>15</v>
      </c>
      <c r="B749" s="65" t="s">
        <v>234</v>
      </c>
      <c r="C749" s="65" t="s">
        <v>91</v>
      </c>
      <c r="D749" s="68">
        <v>120</v>
      </c>
      <c r="E749" s="61">
        <v>1</v>
      </c>
      <c r="F749" s="61">
        <v>1</v>
      </c>
      <c r="G749" s="69">
        <v>59.1</v>
      </c>
      <c r="H749" s="69">
        <v>0</v>
      </c>
      <c r="I749" s="69">
        <v>0.4</v>
      </c>
      <c r="J749" s="69">
        <v>6.5</v>
      </c>
      <c r="K749" s="71">
        <v>12.4</v>
      </c>
      <c r="L749" s="71">
        <v>71.900000000000006</v>
      </c>
      <c r="M749" s="65"/>
      <c r="N749" s="65"/>
      <c r="O749" s="65"/>
      <c r="P749" s="65"/>
      <c r="Q749" s="65"/>
      <c r="R749" s="65"/>
      <c r="S749" s="65"/>
      <c r="T749" s="65"/>
      <c r="U749" s="65"/>
      <c r="V749" s="65"/>
      <c r="W749" s="65"/>
      <c r="X749" s="65"/>
      <c r="Y749" s="65"/>
      <c r="Z749" s="65"/>
    </row>
    <row r="750" spans="1:26" x14ac:dyDescent="0.2">
      <c r="A750" s="65" t="s">
        <v>15</v>
      </c>
      <c r="B750" s="65" t="s">
        <v>234</v>
      </c>
      <c r="C750" s="65" t="s">
        <v>91</v>
      </c>
      <c r="D750" s="68">
        <v>210</v>
      </c>
      <c r="E750" s="72">
        <v>2</v>
      </c>
      <c r="F750" s="61">
        <v>1</v>
      </c>
      <c r="G750" s="69">
        <v>53.3</v>
      </c>
      <c r="H750" s="69">
        <v>0</v>
      </c>
      <c r="I750" s="69">
        <v>0.1</v>
      </c>
      <c r="J750" s="69">
        <v>2.6</v>
      </c>
      <c r="K750" s="71">
        <v>13.3</v>
      </c>
      <c r="L750" s="71">
        <v>71.2</v>
      </c>
      <c r="M750" s="65"/>
      <c r="N750" s="65"/>
      <c r="O750" s="65"/>
      <c r="P750" s="65"/>
      <c r="Q750" s="65"/>
      <c r="R750" s="65"/>
      <c r="S750" s="65"/>
      <c r="T750" s="65"/>
      <c r="U750" s="65"/>
      <c r="V750" s="65"/>
      <c r="W750" s="65"/>
      <c r="X750" s="65"/>
      <c r="Y750" s="65"/>
      <c r="Z750" s="65"/>
    </row>
    <row r="751" spans="1:26" x14ac:dyDescent="0.2">
      <c r="A751" s="65" t="s">
        <v>15</v>
      </c>
      <c r="B751" s="65" t="s">
        <v>234</v>
      </c>
      <c r="C751" s="65" t="s">
        <v>91</v>
      </c>
      <c r="D751" s="68">
        <v>302</v>
      </c>
      <c r="E751" s="72">
        <v>3</v>
      </c>
      <c r="F751" s="61">
        <v>1</v>
      </c>
      <c r="G751" s="69">
        <v>53.3</v>
      </c>
      <c r="H751" s="69">
        <v>0</v>
      </c>
      <c r="I751" s="69">
        <v>0.1</v>
      </c>
      <c r="J751" s="69">
        <v>3.2</v>
      </c>
      <c r="K751" s="71">
        <v>12.3</v>
      </c>
      <c r="L751" s="71">
        <v>72.5</v>
      </c>
      <c r="M751" s="65"/>
      <c r="N751" s="65"/>
      <c r="O751" s="65"/>
      <c r="P751" s="65"/>
      <c r="Q751" s="65"/>
      <c r="R751" s="65"/>
      <c r="S751" s="65"/>
      <c r="T751" s="65"/>
      <c r="U751" s="65"/>
      <c r="V751" s="65"/>
      <c r="W751" s="65"/>
      <c r="X751" s="65"/>
      <c r="Y751" s="65"/>
      <c r="Z751" s="65"/>
    </row>
    <row r="752" spans="1:26" x14ac:dyDescent="0.2">
      <c r="A752" s="65" t="s">
        <v>15</v>
      </c>
      <c r="B752" s="65" t="s">
        <v>234</v>
      </c>
      <c r="C752" s="65" t="s">
        <v>91</v>
      </c>
      <c r="D752" s="68">
        <v>403</v>
      </c>
      <c r="E752" s="61">
        <v>4</v>
      </c>
      <c r="F752" s="61">
        <v>1</v>
      </c>
      <c r="G752" s="69">
        <v>36.200000000000003</v>
      </c>
      <c r="H752" s="69">
        <v>0</v>
      </c>
      <c r="I752" s="69">
        <v>0.6</v>
      </c>
      <c r="J752" s="69">
        <v>2.7</v>
      </c>
      <c r="K752" s="71">
        <v>13.5</v>
      </c>
      <c r="L752" s="71">
        <v>73.2</v>
      </c>
      <c r="M752" s="65"/>
      <c r="N752" s="65"/>
      <c r="O752" s="65"/>
      <c r="P752" s="65"/>
      <c r="Q752" s="65"/>
      <c r="R752" s="65"/>
      <c r="S752" s="65"/>
      <c r="T752" s="65"/>
      <c r="U752" s="65"/>
      <c r="V752" s="65"/>
      <c r="W752" s="65"/>
      <c r="X752" s="65"/>
      <c r="Y752" s="65"/>
      <c r="Z752" s="65"/>
    </row>
    <row r="753" spans="1:26" x14ac:dyDescent="0.2">
      <c r="A753" s="65" t="s">
        <v>15</v>
      </c>
      <c r="B753" s="65" t="s">
        <v>234</v>
      </c>
      <c r="C753" s="65" t="s">
        <v>91</v>
      </c>
      <c r="D753" s="68">
        <v>110</v>
      </c>
      <c r="E753" s="61">
        <v>1</v>
      </c>
      <c r="F753" s="61">
        <v>10</v>
      </c>
      <c r="G753" s="69">
        <v>51.1</v>
      </c>
      <c r="H753" s="69">
        <v>0</v>
      </c>
      <c r="I753" s="69">
        <v>0.2</v>
      </c>
      <c r="J753" s="69">
        <v>3.8</v>
      </c>
      <c r="K753" s="71">
        <v>12.6</v>
      </c>
      <c r="L753" s="71">
        <v>66.5</v>
      </c>
      <c r="M753" s="65"/>
      <c r="N753" s="65"/>
      <c r="O753" s="65"/>
      <c r="P753" s="65"/>
      <c r="Q753" s="65"/>
      <c r="R753" s="65"/>
      <c r="S753" s="65"/>
      <c r="T753" s="65"/>
      <c r="U753" s="65"/>
      <c r="V753" s="65"/>
      <c r="W753" s="65"/>
      <c r="X753" s="65"/>
      <c r="Y753" s="65"/>
      <c r="Z753" s="65"/>
    </row>
    <row r="754" spans="1:26" x14ac:dyDescent="0.2">
      <c r="A754" s="65" t="s">
        <v>15</v>
      </c>
      <c r="B754" s="65" t="s">
        <v>234</v>
      </c>
      <c r="C754" s="65" t="s">
        <v>91</v>
      </c>
      <c r="D754" s="68">
        <v>213</v>
      </c>
      <c r="E754" s="72">
        <v>2</v>
      </c>
      <c r="F754" s="72">
        <v>10</v>
      </c>
      <c r="G754" s="69">
        <v>56.5</v>
      </c>
      <c r="H754" s="69">
        <v>0</v>
      </c>
      <c r="I754" s="69">
        <v>0.4</v>
      </c>
      <c r="J754" s="69">
        <v>7.2</v>
      </c>
      <c r="K754" s="71">
        <v>12</v>
      </c>
      <c r="L754" s="71">
        <v>77.099999999999994</v>
      </c>
      <c r="M754" s="65"/>
      <c r="N754" s="65"/>
      <c r="O754" s="65"/>
      <c r="P754" s="65"/>
      <c r="Q754" s="65"/>
      <c r="R754" s="65"/>
      <c r="S754" s="65"/>
      <c r="T754" s="65"/>
      <c r="U754" s="65"/>
      <c r="V754" s="65"/>
      <c r="W754" s="65"/>
      <c r="X754" s="65"/>
      <c r="Y754" s="65"/>
      <c r="Z754" s="65"/>
    </row>
    <row r="755" spans="1:26" x14ac:dyDescent="0.2">
      <c r="A755" s="65" t="s">
        <v>15</v>
      </c>
      <c r="B755" s="65" t="s">
        <v>234</v>
      </c>
      <c r="C755" s="65" t="s">
        <v>91</v>
      </c>
      <c r="D755" s="68">
        <v>320</v>
      </c>
      <c r="E755" s="72">
        <v>3</v>
      </c>
      <c r="F755" s="72">
        <v>10</v>
      </c>
      <c r="G755" s="69">
        <v>50</v>
      </c>
      <c r="H755" s="69">
        <v>0</v>
      </c>
      <c r="I755" s="69">
        <v>0.6</v>
      </c>
      <c r="J755" s="69">
        <v>5.0999999999999996</v>
      </c>
      <c r="K755" s="71">
        <v>11.8</v>
      </c>
      <c r="L755" s="71">
        <v>69.900000000000006</v>
      </c>
      <c r="M755" s="65"/>
      <c r="N755" s="65"/>
      <c r="O755" s="65"/>
      <c r="P755" s="65"/>
      <c r="Q755" s="65"/>
      <c r="R755" s="65"/>
      <c r="S755" s="65"/>
      <c r="T755" s="65"/>
      <c r="U755" s="65"/>
      <c r="V755" s="65"/>
      <c r="W755" s="65"/>
      <c r="X755" s="65"/>
      <c r="Y755" s="65"/>
      <c r="Z755" s="65"/>
    </row>
    <row r="756" spans="1:26" x14ac:dyDescent="0.2">
      <c r="A756" s="65" t="s">
        <v>15</v>
      </c>
      <c r="B756" s="65" t="s">
        <v>234</v>
      </c>
      <c r="C756" s="65" t="s">
        <v>91</v>
      </c>
      <c r="D756" s="68">
        <v>415</v>
      </c>
      <c r="E756" s="61">
        <v>4</v>
      </c>
      <c r="F756" s="61">
        <v>10</v>
      </c>
      <c r="G756" s="69">
        <v>54.2</v>
      </c>
      <c r="H756" s="69">
        <v>0</v>
      </c>
      <c r="I756" s="69">
        <v>0.5</v>
      </c>
      <c r="J756" s="69">
        <v>3</v>
      </c>
      <c r="K756" s="71">
        <v>12.3</v>
      </c>
      <c r="L756" s="71">
        <v>71.3</v>
      </c>
      <c r="M756" s="65"/>
      <c r="N756" s="65"/>
      <c r="O756" s="65"/>
      <c r="P756" s="65"/>
      <c r="Q756" s="65"/>
      <c r="R756" s="65"/>
      <c r="S756" s="65"/>
      <c r="T756" s="65"/>
      <c r="U756" s="65"/>
      <c r="V756" s="65"/>
      <c r="W756" s="65"/>
      <c r="X756" s="65"/>
      <c r="Y756" s="65"/>
      <c r="Z756" s="65"/>
    </row>
    <row r="757" spans="1:26" x14ac:dyDescent="0.2">
      <c r="A757" s="65" t="s">
        <v>112</v>
      </c>
      <c r="B757" s="65" t="s">
        <v>235</v>
      </c>
      <c r="C757" s="65" t="s">
        <v>91</v>
      </c>
      <c r="D757" s="68">
        <v>101</v>
      </c>
      <c r="E757" s="61">
        <v>1</v>
      </c>
      <c r="F757" s="61">
        <v>1</v>
      </c>
      <c r="G757" s="69">
        <v>53.1</v>
      </c>
      <c r="H757" s="69">
        <v>69.400000000000006</v>
      </c>
      <c r="I757" s="69">
        <v>0</v>
      </c>
      <c r="J757" s="69">
        <v>0.4</v>
      </c>
      <c r="K757" s="71">
        <v>10.3</v>
      </c>
      <c r="L757" s="71">
        <v>54.4</v>
      </c>
      <c r="M757" s="65"/>
      <c r="N757" s="65"/>
      <c r="O757" s="65"/>
      <c r="P757" s="65"/>
      <c r="Q757" s="65"/>
      <c r="R757" s="65"/>
      <c r="S757" s="65"/>
      <c r="T757" s="65"/>
      <c r="U757" s="65"/>
      <c r="V757" s="65"/>
      <c r="W757" s="65"/>
      <c r="X757" s="65"/>
      <c r="Y757" s="65"/>
      <c r="Z757" s="65"/>
    </row>
    <row r="758" spans="1:26" x14ac:dyDescent="0.2">
      <c r="A758" s="65" t="s">
        <v>112</v>
      </c>
      <c r="B758" s="65" t="s">
        <v>235</v>
      </c>
      <c r="C758" s="65" t="s">
        <v>91</v>
      </c>
      <c r="D758" s="68">
        <v>219</v>
      </c>
      <c r="E758" s="72">
        <v>2</v>
      </c>
      <c r="F758" s="72">
        <v>1</v>
      </c>
      <c r="G758" s="69">
        <v>54.3</v>
      </c>
      <c r="H758" s="69">
        <v>6.7</v>
      </c>
      <c r="I758" s="69">
        <v>0</v>
      </c>
      <c r="J758" s="69">
        <v>0.8</v>
      </c>
      <c r="K758" s="71">
        <v>10.6</v>
      </c>
      <c r="L758" s="71">
        <v>61.7</v>
      </c>
      <c r="M758" s="65"/>
      <c r="N758" s="65"/>
      <c r="O758" s="65"/>
      <c r="P758" s="65"/>
      <c r="Q758" s="65"/>
      <c r="R758" s="65"/>
      <c r="S758" s="65"/>
      <c r="T758" s="65"/>
      <c r="U758" s="65"/>
      <c r="V758" s="65"/>
      <c r="W758" s="65"/>
      <c r="X758" s="65"/>
      <c r="Y758" s="65"/>
      <c r="Z758" s="65"/>
    </row>
    <row r="759" spans="1:26" x14ac:dyDescent="0.2">
      <c r="A759" s="65" t="s">
        <v>112</v>
      </c>
      <c r="B759" s="65" t="s">
        <v>235</v>
      </c>
      <c r="C759" s="65" t="s">
        <v>91</v>
      </c>
      <c r="D759" s="68">
        <v>308</v>
      </c>
      <c r="E759" s="72">
        <v>3</v>
      </c>
      <c r="F759" s="72">
        <v>1</v>
      </c>
      <c r="G759" s="69">
        <v>58.1</v>
      </c>
      <c r="H759" s="69">
        <v>8.3000000000000007</v>
      </c>
      <c r="I759" s="69">
        <v>0.2</v>
      </c>
      <c r="J759" s="69">
        <v>0</v>
      </c>
      <c r="K759" s="71">
        <v>10.6</v>
      </c>
      <c r="L759" s="71">
        <v>62.7</v>
      </c>
      <c r="M759" s="65"/>
      <c r="N759" s="65"/>
      <c r="O759" s="65"/>
      <c r="P759" s="65"/>
      <c r="Q759" s="65"/>
      <c r="R759" s="65"/>
      <c r="S759" s="65"/>
      <c r="T759" s="65"/>
      <c r="U759" s="65"/>
      <c r="V759" s="65"/>
      <c r="W759" s="65"/>
      <c r="X759" s="65"/>
      <c r="Y759" s="65"/>
      <c r="Z759" s="65"/>
    </row>
    <row r="760" spans="1:26" x14ac:dyDescent="0.2">
      <c r="A760" s="65" t="s">
        <v>112</v>
      </c>
      <c r="B760" s="65" t="s">
        <v>235</v>
      </c>
      <c r="C760" s="65" t="s">
        <v>91</v>
      </c>
      <c r="D760" s="68">
        <v>407</v>
      </c>
      <c r="E760" s="61">
        <v>4</v>
      </c>
      <c r="F760" s="61">
        <v>1</v>
      </c>
      <c r="G760" s="69">
        <v>62</v>
      </c>
      <c r="H760" s="69">
        <v>10</v>
      </c>
      <c r="I760" s="69">
        <v>0</v>
      </c>
      <c r="J760" s="69">
        <v>0</v>
      </c>
      <c r="K760" s="71">
        <v>10.3</v>
      </c>
      <c r="L760" s="71">
        <v>61.6</v>
      </c>
      <c r="M760" s="65"/>
      <c r="N760" s="65"/>
      <c r="O760" s="65"/>
      <c r="P760" s="65"/>
      <c r="Q760" s="65"/>
      <c r="R760" s="65"/>
      <c r="S760" s="65"/>
      <c r="T760" s="65"/>
      <c r="U760" s="65"/>
      <c r="V760" s="65"/>
      <c r="W760" s="65"/>
      <c r="X760" s="65"/>
      <c r="Y760" s="65"/>
      <c r="Z760" s="65"/>
    </row>
    <row r="761" spans="1:26" x14ac:dyDescent="0.2">
      <c r="A761" s="65" t="s">
        <v>112</v>
      </c>
      <c r="B761" s="65" t="s">
        <v>235</v>
      </c>
      <c r="C761" s="65" t="s">
        <v>91</v>
      </c>
      <c r="D761" s="68">
        <v>120</v>
      </c>
      <c r="E761" s="61">
        <v>1</v>
      </c>
      <c r="F761" s="61">
        <v>1</v>
      </c>
      <c r="G761" s="69">
        <v>52.1</v>
      </c>
      <c r="H761" s="69">
        <v>2.2000000000000002</v>
      </c>
      <c r="I761" s="69">
        <v>0</v>
      </c>
      <c r="J761" s="69">
        <v>2.7</v>
      </c>
      <c r="K761" s="71">
        <v>10.3</v>
      </c>
      <c r="L761" s="71">
        <v>60.9</v>
      </c>
      <c r="M761" s="65"/>
      <c r="N761" s="65"/>
      <c r="O761" s="65"/>
      <c r="P761" s="65"/>
      <c r="Q761" s="65"/>
      <c r="R761" s="65"/>
      <c r="S761" s="65"/>
      <c r="T761" s="65"/>
      <c r="U761" s="65"/>
      <c r="V761" s="65"/>
      <c r="W761" s="65"/>
      <c r="X761" s="65"/>
      <c r="Y761" s="65"/>
      <c r="Z761" s="65"/>
    </row>
    <row r="762" spans="1:26" x14ac:dyDescent="0.2">
      <c r="A762" s="65" t="s">
        <v>112</v>
      </c>
      <c r="B762" s="65" t="s">
        <v>235</v>
      </c>
      <c r="C762" s="65" t="s">
        <v>91</v>
      </c>
      <c r="D762" s="68">
        <v>210</v>
      </c>
      <c r="E762" s="72">
        <v>2</v>
      </c>
      <c r="F762" s="61">
        <v>1</v>
      </c>
      <c r="G762" s="69">
        <v>40</v>
      </c>
      <c r="H762" s="69">
        <v>13.3</v>
      </c>
      <c r="I762" s="69">
        <v>0</v>
      </c>
      <c r="J762" s="69">
        <v>2.6</v>
      </c>
      <c r="K762" s="71">
        <v>10.6</v>
      </c>
      <c r="L762" s="71">
        <v>60.4</v>
      </c>
      <c r="M762" s="65"/>
      <c r="N762" s="65"/>
      <c r="O762" s="65"/>
      <c r="P762" s="65"/>
      <c r="Q762" s="65"/>
      <c r="R762" s="65"/>
      <c r="S762" s="65"/>
      <c r="T762" s="65"/>
      <c r="U762" s="65"/>
      <c r="V762" s="65"/>
      <c r="W762" s="65"/>
      <c r="X762" s="65"/>
      <c r="Y762" s="65"/>
      <c r="Z762" s="65"/>
    </row>
    <row r="763" spans="1:26" x14ac:dyDescent="0.2">
      <c r="A763" s="65" t="s">
        <v>112</v>
      </c>
      <c r="B763" s="65" t="s">
        <v>235</v>
      </c>
      <c r="C763" s="65" t="s">
        <v>91</v>
      </c>
      <c r="D763" s="68">
        <v>302</v>
      </c>
      <c r="E763" s="72">
        <v>3</v>
      </c>
      <c r="F763" s="61">
        <v>1</v>
      </c>
      <c r="G763" s="69">
        <v>60.5</v>
      </c>
      <c r="H763" s="69">
        <v>1.1000000000000001</v>
      </c>
      <c r="I763" s="69">
        <v>0.5</v>
      </c>
      <c r="J763" s="69">
        <v>0</v>
      </c>
      <c r="K763" s="71">
        <v>10.4</v>
      </c>
      <c r="L763" s="71">
        <v>58.6</v>
      </c>
      <c r="M763" s="65"/>
      <c r="N763" s="65"/>
      <c r="O763" s="65"/>
      <c r="P763" s="65"/>
      <c r="Q763" s="65"/>
      <c r="R763" s="65"/>
      <c r="S763" s="65"/>
      <c r="T763" s="65"/>
      <c r="U763" s="65"/>
      <c r="V763" s="65"/>
      <c r="W763" s="65"/>
      <c r="X763" s="65"/>
      <c r="Y763" s="65"/>
      <c r="Z763" s="65"/>
    </row>
    <row r="764" spans="1:26" x14ac:dyDescent="0.2">
      <c r="A764" s="65" t="s">
        <v>112</v>
      </c>
      <c r="B764" s="65" t="s">
        <v>235</v>
      </c>
      <c r="C764" s="65" t="s">
        <v>91</v>
      </c>
      <c r="D764" s="68">
        <v>403</v>
      </c>
      <c r="E764" s="61">
        <v>4</v>
      </c>
      <c r="F764" s="61">
        <v>1</v>
      </c>
      <c r="G764" s="69">
        <v>56.9</v>
      </c>
      <c r="H764" s="69">
        <v>33.299999999999997</v>
      </c>
      <c r="I764" s="69">
        <v>0</v>
      </c>
      <c r="J764" s="69">
        <v>0</v>
      </c>
      <c r="K764" s="71">
        <v>10.3</v>
      </c>
      <c r="L764" s="71">
        <v>60</v>
      </c>
      <c r="M764" s="65"/>
      <c r="N764" s="65"/>
      <c r="O764" s="65"/>
      <c r="P764" s="65"/>
      <c r="Q764" s="65"/>
      <c r="R764" s="65"/>
      <c r="S764" s="65"/>
      <c r="T764" s="65"/>
      <c r="U764" s="65"/>
      <c r="V764" s="65"/>
      <c r="W764" s="65"/>
      <c r="X764" s="65"/>
      <c r="Y764" s="65"/>
      <c r="Z764" s="65"/>
    </row>
    <row r="765" spans="1:26" x14ac:dyDescent="0.2">
      <c r="A765" s="65" t="s">
        <v>112</v>
      </c>
      <c r="B765" s="65" t="s">
        <v>235</v>
      </c>
      <c r="C765" s="65" t="s">
        <v>91</v>
      </c>
      <c r="D765" s="68">
        <v>110</v>
      </c>
      <c r="E765" s="61">
        <v>1</v>
      </c>
      <c r="F765" s="61">
        <v>10</v>
      </c>
      <c r="G765" s="69">
        <v>50.7</v>
      </c>
      <c r="H765" s="69">
        <v>3.3</v>
      </c>
      <c r="I765" s="69">
        <v>0</v>
      </c>
      <c r="J765" s="69">
        <v>3</v>
      </c>
      <c r="K765" s="71">
        <v>10.4</v>
      </c>
      <c r="L765" s="71">
        <v>61.6</v>
      </c>
      <c r="M765" s="65"/>
      <c r="N765" s="65"/>
      <c r="O765" s="65"/>
      <c r="P765" s="65"/>
      <c r="Q765" s="65"/>
      <c r="R765" s="65"/>
      <c r="S765" s="65"/>
      <c r="T765" s="65"/>
      <c r="U765" s="65"/>
      <c r="V765" s="65"/>
      <c r="W765" s="65"/>
      <c r="X765" s="65"/>
      <c r="Y765" s="65"/>
      <c r="Z765" s="65"/>
    </row>
    <row r="766" spans="1:26" x14ac:dyDescent="0.2">
      <c r="A766" s="65" t="s">
        <v>112</v>
      </c>
      <c r="B766" s="65" t="s">
        <v>235</v>
      </c>
      <c r="C766" s="65" t="s">
        <v>91</v>
      </c>
      <c r="D766" s="68">
        <v>213</v>
      </c>
      <c r="E766" s="72">
        <v>2</v>
      </c>
      <c r="F766" s="72">
        <v>10</v>
      </c>
      <c r="G766" s="69">
        <v>52</v>
      </c>
      <c r="H766" s="69">
        <v>1.1000000000000001</v>
      </c>
      <c r="I766" s="69">
        <v>0</v>
      </c>
      <c r="J766" s="69">
        <v>0.8</v>
      </c>
      <c r="K766" s="71">
        <v>10.4</v>
      </c>
      <c r="L766" s="71">
        <v>61.8</v>
      </c>
      <c r="M766" s="65"/>
      <c r="N766" s="65"/>
      <c r="O766" s="65"/>
      <c r="P766" s="65"/>
      <c r="Q766" s="65"/>
      <c r="R766" s="65"/>
      <c r="S766" s="65"/>
      <c r="T766" s="65"/>
      <c r="U766" s="65"/>
      <c r="V766" s="65"/>
      <c r="W766" s="65"/>
      <c r="X766" s="65"/>
      <c r="Y766" s="65"/>
      <c r="Z766" s="65"/>
    </row>
    <row r="767" spans="1:26" x14ac:dyDescent="0.2">
      <c r="A767" s="65" t="s">
        <v>112</v>
      </c>
      <c r="B767" s="65" t="s">
        <v>235</v>
      </c>
      <c r="C767" s="65" t="s">
        <v>91</v>
      </c>
      <c r="D767" s="68">
        <v>320</v>
      </c>
      <c r="E767" s="72">
        <v>3</v>
      </c>
      <c r="F767" s="72">
        <v>10</v>
      </c>
      <c r="G767" s="69">
        <v>62.9</v>
      </c>
      <c r="H767" s="69">
        <v>2.2000000000000002</v>
      </c>
      <c r="I767" s="69">
        <v>0</v>
      </c>
      <c r="J767" s="69">
        <v>0.1</v>
      </c>
      <c r="K767" s="71">
        <v>10.4</v>
      </c>
      <c r="L767" s="71">
        <v>58.7</v>
      </c>
      <c r="M767" s="65"/>
      <c r="N767" s="65"/>
      <c r="O767" s="65"/>
      <c r="P767" s="65"/>
      <c r="Q767" s="65"/>
      <c r="R767" s="65"/>
      <c r="S767" s="65"/>
      <c r="T767" s="65"/>
      <c r="U767" s="65"/>
      <c r="V767" s="65"/>
      <c r="W767" s="65"/>
      <c r="X767" s="65"/>
      <c r="Y767" s="65"/>
      <c r="Z767" s="65"/>
    </row>
    <row r="768" spans="1:26" x14ac:dyDescent="0.2">
      <c r="A768" s="65" t="s">
        <v>112</v>
      </c>
      <c r="B768" s="65" t="s">
        <v>235</v>
      </c>
      <c r="C768" s="65" t="s">
        <v>91</v>
      </c>
      <c r="D768" s="68">
        <v>415</v>
      </c>
      <c r="E768" s="61">
        <v>4</v>
      </c>
      <c r="F768" s="61">
        <v>10</v>
      </c>
      <c r="G768" s="69">
        <v>54.8</v>
      </c>
      <c r="H768" s="69">
        <v>50</v>
      </c>
      <c r="I768" s="69">
        <v>0</v>
      </c>
      <c r="J768" s="69">
        <v>0</v>
      </c>
      <c r="K768" s="71">
        <v>10.199999999999999</v>
      </c>
      <c r="L768" s="71">
        <v>57.3</v>
      </c>
      <c r="M768" s="65"/>
      <c r="N768" s="65"/>
      <c r="O768" s="65"/>
      <c r="P768" s="65"/>
      <c r="Q768" s="65"/>
      <c r="R768" s="65"/>
      <c r="S768" s="65"/>
      <c r="T768" s="65"/>
      <c r="U768" s="65"/>
      <c r="V768" s="65"/>
      <c r="W768" s="65"/>
      <c r="X768" s="65"/>
      <c r="Y768" s="65"/>
      <c r="Z768" s="65"/>
    </row>
    <row r="769" spans="1:26" x14ac:dyDescent="0.2">
      <c r="A769" s="65" t="s">
        <v>34</v>
      </c>
      <c r="B769" s="65" t="s">
        <v>34</v>
      </c>
      <c r="C769" s="65" t="s">
        <v>91</v>
      </c>
      <c r="D769" s="68">
        <v>101</v>
      </c>
      <c r="E769" s="61">
        <v>1</v>
      </c>
      <c r="F769" s="61">
        <v>1</v>
      </c>
      <c r="G769" s="69">
        <v>28.8</v>
      </c>
      <c r="H769" s="69">
        <v>0</v>
      </c>
      <c r="I769" s="70" t="s">
        <v>18</v>
      </c>
      <c r="J769" s="69">
        <v>0.2</v>
      </c>
      <c r="K769" s="71">
        <v>12.9</v>
      </c>
      <c r="L769" s="71">
        <v>43.4</v>
      </c>
      <c r="M769" s="65"/>
      <c r="N769" s="65"/>
      <c r="O769" s="65"/>
      <c r="P769" s="65"/>
      <c r="Q769" s="65"/>
      <c r="R769" s="65"/>
      <c r="S769" s="65"/>
      <c r="T769" s="65"/>
      <c r="U769" s="65"/>
      <c r="V769" s="65"/>
      <c r="W769" s="65"/>
      <c r="X769" s="65"/>
      <c r="Y769" s="65"/>
      <c r="Z769" s="65"/>
    </row>
    <row r="770" spans="1:26" x14ac:dyDescent="0.2">
      <c r="A770" s="65" t="s">
        <v>34</v>
      </c>
      <c r="B770" s="65" t="s">
        <v>34</v>
      </c>
      <c r="C770" s="65" t="s">
        <v>91</v>
      </c>
      <c r="D770" s="68">
        <v>219</v>
      </c>
      <c r="E770" s="72">
        <v>2</v>
      </c>
      <c r="F770" s="72">
        <v>1</v>
      </c>
      <c r="G770" s="69">
        <v>43.9</v>
      </c>
      <c r="H770" s="69">
        <v>0</v>
      </c>
      <c r="I770" s="70" t="s">
        <v>18</v>
      </c>
      <c r="J770" s="69">
        <v>1.6</v>
      </c>
      <c r="K770" s="71">
        <v>12</v>
      </c>
      <c r="L770" s="71">
        <v>60.7</v>
      </c>
      <c r="M770" s="65"/>
      <c r="N770" s="65"/>
      <c r="O770" s="65"/>
      <c r="P770" s="65"/>
      <c r="Q770" s="65"/>
      <c r="R770" s="65"/>
      <c r="S770" s="65"/>
      <c r="T770" s="65"/>
      <c r="U770" s="65"/>
      <c r="V770" s="65"/>
      <c r="W770" s="65"/>
      <c r="X770" s="65"/>
      <c r="Y770" s="65"/>
      <c r="Z770" s="65"/>
    </row>
    <row r="771" spans="1:26" x14ac:dyDescent="0.2">
      <c r="A771" s="65" t="s">
        <v>34</v>
      </c>
      <c r="B771" s="65" t="s">
        <v>34</v>
      </c>
      <c r="C771" s="65" t="s">
        <v>91</v>
      </c>
      <c r="D771" s="68">
        <v>308</v>
      </c>
      <c r="E771" s="72">
        <v>3</v>
      </c>
      <c r="F771" s="72">
        <v>1</v>
      </c>
      <c r="G771" s="69">
        <v>33.9</v>
      </c>
      <c r="H771" s="69">
        <v>0</v>
      </c>
      <c r="I771" s="70" t="s">
        <v>18</v>
      </c>
      <c r="J771" s="69">
        <v>2.1</v>
      </c>
      <c r="K771" s="71">
        <v>12.2</v>
      </c>
      <c r="L771" s="71">
        <v>60.4</v>
      </c>
      <c r="M771" s="65"/>
      <c r="N771" s="65"/>
      <c r="O771" s="65"/>
      <c r="P771" s="65"/>
      <c r="Q771" s="65"/>
      <c r="R771" s="65"/>
      <c r="S771" s="65"/>
      <c r="T771" s="65"/>
      <c r="U771" s="65"/>
      <c r="V771" s="65"/>
      <c r="W771" s="65"/>
      <c r="X771" s="65"/>
      <c r="Y771" s="65"/>
      <c r="Z771" s="65"/>
    </row>
    <row r="772" spans="1:26" x14ac:dyDescent="0.2">
      <c r="A772" s="65" t="s">
        <v>34</v>
      </c>
      <c r="B772" s="65" t="s">
        <v>34</v>
      </c>
      <c r="C772" s="65" t="s">
        <v>91</v>
      </c>
      <c r="D772" s="68">
        <v>407</v>
      </c>
      <c r="E772" s="61">
        <v>4</v>
      </c>
      <c r="F772" s="61">
        <v>1</v>
      </c>
      <c r="G772" s="69">
        <v>37.700000000000003</v>
      </c>
      <c r="H772" s="69">
        <v>0</v>
      </c>
      <c r="I772" s="70" t="s">
        <v>18</v>
      </c>
      <c r="J772" s="69">
        <v>2.1</v>
      </c>
      <c r="K772" s="71">
        <v>11.8</v>
      </c>
      <c r="L772" s="71">
        <v>59.3</v>
      </c>
      <c r="M772" s="65"/>
      <c r="N772" s="65"/>
      <c r="O772" s="65"/>
      <c r="P772" s="65"/>
      <c r="Q772" s="65"/>
      <c r="R772" s="65"/>
      <c r="S772" s="65"/>
      <c r="T772" s="65"/>
      <c r="U772" s="65"/>
      <c r="V772" s="65"/>
      <c r="W772" s="65"/>
      <c r="X772" s="65"/>
      <c r="Y772" s="65"/>
      <c r="Z772" s="65"/>
    </row>
    <row r="773" spans="1:26" x14ac:dyDescent="0.2">
      <c r="A773" s="65" t="s">
        <v>34</v>
      </c>
      <c r="B773" s="65" t="s">
        <v>34</v>
      </c>
      <c r="C773" s="65" t="s">
        <v>91</v>
      </c>
      <c r="D773" s="68">
        <v>120</v>
      </c>
      <c r="E773" s="61">
        <v>1</v>
      </c>
      <c r="F773" s="61">
        <v>1</v>
      </c>
      <c r="G773" s="70" t="s">
        <v>18</v>
      </c>
      <c r="H773" s="70" t="s">
        <v>18</v>
      </c>
      <c r="I773" s="70" t="s">
        <v>18</v>
      </c>
      <c r="J773" s="70" t="s">
        <v>18</v>
      </c>
      <c r="K773" s="71">
        <v>12.7</v>
      </c>
      <c r="L773" s="71">
        <v>53.9</v>
      </c>
      <c r="M773" s="65"/>
      <c r="N773" s="65"/>
      <c r="O773" s="65"/>
      <c r="P773" s="65"/>
      <c r="Q773" s="65"/>
      <c r="R773" s="65"/>
      <c r="S773" s="65"/>
      <c r="T773" s="65"/>
      <c r="U773" s="65"/>
      <c r="V773" s="65"/>
      <c r="W773" s="65"/>
      <c r="X773" s="65"/>
      <c r="Y773" s="65"/>
      <c r="Z773" s="65"/>
    </row>
    <row r="774" spans="1:26" x14ac:dyDescent="0.2">
      <c r="A774" s="65" t="s">
        <v>34</v>
      </c>
      <c r="B774" s="65" t="s">
        <v>34</v>
      </c>
      <c r="C774" s="65" t="s">
        <v>91</v>
      </c>
      <c r="D774" s="68">
        <v>210</v>
      </c>
      <c r="E774" s="72">
        <v>2</v>
      </c>
      <c r="F774" s="61">
        <v>1</v>
      </c>
      <c r="G774" s="69">
        <v>33.9</v>
      </c>
      <c r="H774" s="69">
        <v>0</v>
      </c>
      <c r="I774" s="70" t="s">
        <v>18</v>
      </c>
      <c r="J774" s="69">
        <v>4</v>
      </c>
      <c r="K774" s="71">
        <v>12.4</v>
      </c>
      <c r="L774" s="71">
        <v>61.6</v>
      </c>
      <c r="M774" s="65"/>
      <c r="N774" s="65"/>
      <c r="O774" s="65"/>
      <c r="P774" s="65"/>
      <c r="Q774" s="65"/>
      <c r="R774" s="65"/>
      <c r="S774" s="65"/>
      <c r="T774" s="65"/>
      <c r="U774" s="65"/>
      <c r="V774" s="65"/>
      <c r="W774" s="65"/>
      <c r="X774" s="65"/>
      <c r="Y774" s="65"/>
      <c r="Z774" s="65"/>
    </row>
    <row r="775" spans="1:26" x14ac:dyDescent="0.2">
      <c r="A775" s="65" t="s">
        <v>34</v>
      </c>
      <c r="B775" s="65" t="s">
        <v>34</v>
      </c>
      <c r="C775" s="65" t="s">
        <v>91</v>
      </c>
      <c r="D775" s="68">
        <v>302</v>
      </c>
      <c r="E775" s="72">
        <v>3</v>
      </c>
      <c r="F775" s="61">
        <v>1</v>
      </c>
      <c r="G775" s="70" t="s">
        <v>18</v>
      </c>
      <c r="H775" s="70" t="s">
        <v>18</v>
      </c>
      <c r="I775" s="70" t="s">
        <v>18</v>
      </c>
      <c r="J775" s="70" t="s">
        <v>18</v>
      </c>
      <c r="K775" s="67" t="s">
        <v>18</v>
      </c>
      <c r="L775" s="67" t="s">
        <v>18</v>
      </c>
      <c r="M775" s="65"/>
      <c r="N775" s="65"/>
      <c r="O775" s="65"/>
      <c r="P775" s="65"/>
      <c r="Q775" s="65"/>
      <c r="R775" s="65"/>
      <c r="S775" s="65"/>
      <c r="T775" s="65"/>
      <c r="U775" s="65"/>
      <c r="V775" s="65"/>
      <c r="W775" s="65"/>
      <c r="X775" s="65"/>
      <c r="Y775" s="65"/>
      <c r="Z775" s="65"/>
    </row>
    <row r="776" spans="1:26" x14ac:dyDescent="0.2">
      <c r="A776" s="65" t="s">
        <v>34</v>
      </c>
      <c r="B776" s="65" t="s">
        <v>34</v>
      </c>
      <c r="C776" s="65" t="s">
        <v>91</v>
      </c>
      <c r="D776" s="68">
        <v>403</v>
      </c>
      <c r="E776" s="61">
        <v>4</v>
      </c>
      <c r="F776" s="61">
        <v>1</v>
      </c>
      <c r="G776" s="70" t="s">
        <v>18</v>
      </c>
      <c r="H776" s="70" t="s">
        <v>18</v>
      </c>
      <c r="I776" s="70" t="s">
        <v>18</v>
      </c>
      <c r="J776" s="70" t="s">
        <v>18</v>
      </c>
      <c r="K776" s="71">
        <v>11.7</v>
      </c>
      <c r="L776" s="71">
        <v>45.8</v>
      </c>
      <c r="M776" s="65"/>
      <c r="N776" s="65"/>
      <c r="O776" s="65"/>
      <c r="P776" s="65"/>
      <c r="Q776" s="65"/>
      <c r="R776" s="65"/>
      <c r="S776" s="65"/>
      <c r="T776" s="65"/>
      <c r="U776" s="65"/>
      <c r="V776" s="65"/>
      <c r="W776" s="65"/>
      <c r="X776" s="65"/>
      <c r="Y776" s="65"/>
      <c r="Z776" s="65"/>
    </row>
    <row r="777" spans="1:26" x14ac:dyDescent="0.2">
      <c r="A777" s="65" t="s">
        <v>34</v>
      </c>
      <c r="B777" s="65" t="s">
        <v>34</v>
      </c>
      <c r="C777" s="65" t="s">
        <v>91</v>
      </c>
      <c r="D777" s="68">
        <v>110</v>
      </c>
      <c r="E777" s="61">
        <v>1</v>
      </c>
      <c r="F777" s="61">
        <v>10</v>
      </c>
      <c r="G777" s="70" t="s">
        <v>18</v>
      </c>
      <c r="H777" s="70" t="s">
        <v>18</v>
      </c>
      <c r="I777" s="70" t="s">
        <v>18</v>
      </c>
      <c r="J777" s="70" t="s">
        <v>18</v>
      </c>
      <c r="K777" s="67" t="s">
        <v>18</v>
      </c>
      <c r="L777" s="67" t="s">
        <v>18</v>
      </c>
      <c r="M777" s="65"/>
      <c r="N777" s="65"/>
      <c r="O777" s="65"/>
      <c r="P777" s="65"/>
      <c r="Q777" s="65"/>
      <c r="R777" s="65"/>
      <c r="S777" s="65"/>
      <c r="T777" s="65"/>
      <c r="U777" s="65"/>
      <c r="V777" s="65"/>
      <c r="W777" s="65"/>
      <c r="X777" s="65"/>
      <c r="Y777" s="65"/>
      <c r="Z777" s="65"/>
    </row>
    <row r="778" spans="1:26" x14ac:dyDescent="0.2">
      <c r="A778" s="65" t="s">
        <v>34</v>
      </c>
      <c r="B778" s="65" t="s">
        <v>34</v>
      </c>
      <c r="C778" s="65" t="s">
        <v>91</v>
      </c>
      <c r="D778" s="68">
        <v>213</v>
      </c>
      <c r="E778" s="72">
        <v>2</v>
      </c>
      <c r="F778" s="72">
        <v>10</v>
      </c>
      <c r="G778" s="69">
        <v>33.299999999999997</v>
      </c>
      <c r="H778" s="69">
        <v>0</v>
      </c>
      <c r="I778" s="70" t="s">
        <v>18</v>
      </c>
      <c r="J778" s="69">
        <v>2.7</v>
      </c>
      <c r="K778" s="71">
        <v>12.5</v>
      </c>
      <c r="L778" s="71">
        <v>52.9</v>
      </c>
      <c r="M778" s="65"/>
      <c r="N778" s="65"/>
      <c r="O778" s="65"/>
      <c r="P778" s="65"/>
      <c r="Q778" s="65"/>
      <c r="R778" s="65"/>
      <c r="S778" s="65"/>
      <c r="T778" s="65"/>
      <c r="U778" s="65"/>
      <c r="V778" s="65"/>
      <c r="W778" s="65"/>
      <c r="X778" s="65"/>
      <c r="Y778" s="65"/>
      <c r="Z778" s="65"/>
    </row>
    <row r="779" spans="1:26" x14ac:dyDescent="0.2">
      <c r="A779" s="65" t="s">
        <v>34</v>
      </c>
      <c r="B779" s="65" t="s">
        <v>34</v>
      </c>
      <c r="C779" s="65" t="s">
        <v>91</v>
      </c>
      <c r="D779" s="68">
        <v>320</v>
      </c>
      <c r="E779" s="72">
        <v>3</v>
      </c>
      <c r="F779" s="72">
        <v>10</v>
      </c>
      <c r="G779" s="69">
        <v>32.700000000000003</v>
      </c>
      <c r="H779" s="69">
        <v>0</v>
      </c>
      <c r="I779" s="70" t="s">
        <v>18</v>
      </c>
      <c r="J779" s="69">
        <v>1.3</v>
      </c>
      <c r="K779" s="71">
        <v>12.5</v>
      </c>
      <c r="L779" s="71">
        <v>56.8</v>
      </c>
      <c r="M779" s="65"/>
      <c r="N779" s="65"/>
      <c r="O779" s="65"/>
      <c r="P779" s="65"/>
      <c r="Q779" s="65"/>
      <c r="R779" s="65"/>
      <c r="S779" s="65"/>
      <c r="T779" s="65"/>
      <c r="U779" s="65"/>
      <c r="V779" s="65"/>
      <c r="W779" s="65"/>
      <c r="X779" s="65"/>
      <c r="Y779" s="65"/>
      <c r="Z779" s="65"/>
    </row>
    <row r="780" spans="1:26" x14ac:dyDescent="0.2">
      <c r="A780" s="65" t="s">
        <v>34</v>
      </c>
      <c r="B780" s="65" t="s">
        <v>34</v>
      </c>
      <c r="C780" s="65" t="s">
        <v>91</v>
      </c>
      <c r="D780" s="68">
        <v>415</v>
      </c>
      <c r="E780" s="61">
        <v>4</v>
      </c>
      <c r="F780" s="61">
        <v>10</v>
      </c>
      <c r="G780" s="69">
        <v>25.9</v>
      </c>
      <c r="H780" s="69">
        <v>0</v>
      </c>
      <c r="I780" s="70" t="s">
        <v>18</v>
      </c>
      <c r="J780" s="69">
        <v>1.2</v>
      </c>
      <c r="K780" s="71">
        <v>13.9</v>
      </c>
      <c r="L780" s="71">
        <v>56</v>
      </c>
      <c r="M780" s="65"/>
      <c r="N780" s="65"/>
      <c r="O780" s="65"/>
      <c r="P780" s="65"/>
      <c r="Q780" s="65"/>
      <c r="R780" s="65"/>
      <c r="S780" s="65"/>
      <c r="T780" s="65"/>
      <c r="U780" s="65"/>
      <c r="V780" s="65"/>
      <c r="W780" s="65"/>
      <c r="X780" s="65"/>
      <c r="Y780" s="65"/>
      <c r="Z780" s="65"/>
    </row>
    <row r="781" spans="1:26" x14ac:dyDescent="0.2">
      <c r="A781" s="65" t="s">
        <v>33</v>
      </c>
      <c r="B781" s="65" t="s">
        <v>236</v>
      </c>
      <c r="C781" s="65" t="s">
        <v>91</v>
      </c>
      <c r="D781" s="68">
        <v>101</v>
      </c>
      <c r="E781" s="61">
        <v>1</v>
      </c>
      <c r="F781" s="61">
        <v>1</v>
      </c>
      <c r="G781" s="69">
        <v>100</v>
      </c>
      <c r="H781" s="69">
        <v>33.299999999999997</v>
      </c>
      <c r="I781" s="69">
        <v>0.2</v>
      </c>
      <c r="J781" s="69">
        <v>0</v>
      </c>
      <c r="K781" s="71">
        <v>13.9</v>
      </c>
      <c r="L781" s="71">
        <v>52.7</v>
      </c>
      <c r="M781" s="65"/>
      <c r="N781" s="65"/>
      <c r="O781" s="65"/>
      <c r="P781" s="65"/>
      <c r="Q781" s="65"/>
      <c r="R781" s="65"/>
      <c r="S781" s="65"/>
      <c r="T781" s="65"/>
      <c r="U781" s="65"/>
      <c r="V781" s="65"/>
      <c r="W781" s="65"/>
      <c r="X781" s="65"/>
      <c r="Y781" s="65"/>
      <c r="Z781" s="65"/>
    </row>
    <row r="782" spans="1:26" x14ac:dyDescent="0.2">
      <c r="A782" s="65" t="s">
        <v>33</v>
      </c>
      <c r="B782" s="65" t="s">
        <v>236</v>
      </c>
      <c r="C782" s="65" t="s">
        <v>91</v>
      </c>
      <c r="D782" s="68">
        <v>219</v>
      </c>
      <c r="E782" s="72">
        <v>2</v>
      </c>
      <c r="F782" s="72">
        <v>1</v>
      </c>
      <c r="G782" s="69">
        <v>100</v>
      </c>
      <c r="H782" s="69">
        <v>10</v>
      </c>
      <c r="I782" s="69">
        <v>0.2</v>
      </c>
      <c r="J782" s="69">
        <v>0</v>
      </c>
      <c r="K782" s="71">
        <v>13.2</v>
      </c>
      <c r="L782" s="71">
        <v>65.5</v>
      </c>
      <c r="M782" s="65"/>
      <c r="N782" s="65"/>
      <c r="O782" s="65"/>
      <c r="P782" s="65"/>
      <c r="Q782" s="65"/>
      <c r="R782" s="65"/>
      <c r="S782" s="65"/>
      <c r="T782" s="65"/>
      <c r="U782" s="65"/>
      <c r="V782" s="65"/>
      <c r="W782" s="65"/>
      <c r="X782" s="65"/>
      <c r="Y782" s="65"/>
      <c r="Z782" s="65"/>
    </row>
    <row r="783" spans="1:26" x14ac:dyDescent="0.2">
      <c r="A783" s="65" t="s">
        <v>33</v>
      </c>
      <c r="B783" s="65" t="s">
        <v>236</v>
      </c>
      <c r="C783" s="65" t="s">
        <v>91</v>
      </c>
      <c r="D783" s="68">
        <v>308</v>
      </c>
      <c r="E783" s="72">
        <v>3</v>
      </c>
      <c r="F783" s="72">
        <v>1</v>
      </c>
      <c r="G783" s="69">
        <v>100</v>
      </c>
      <c r="H783" s="69">
        <v>8.3000000000000007</v>
      </c>
      <c r="I783" s="69">
        <v>0.2</v>
      </c>
      <c r="J783" s="69">
        <v>0</v>
      </c>
      <c r="K783" s="71">
        <v>13.1</v>
      </c>
      <c r="L783" s="71">
        <v>64.7</v>
      </c>
      <c r="M783" s="74"/>
      <c r="N783" s="74"/>
      <c r="O783" s="74"/>
      <c r="P783" s="74"/>
      <c r="Q783" s="74"/>
      <c r="R783" s="74"/>
      <c r="S783" s="74"/>
      <c r="T783" s="74"/>
      <c r="U783" s="74"/>
      <c r="V783" s="74"/>
      <c r="W783" s="74"/>
      <c r="X783" s="74"/>
      <c r="Y783" s="74"/>
      <c r="Z783" s="74"/>
    </row>
    <row r="784" spans="1:26" x14ac:dyDescent="0.2">
      <c r="A784" s="65" t="s">
        <v>33</v>
      </c>
      <c r="B784" s="65" t="s">
        <v>236</v>
      </c>
      <c r="C784" s="65" t="s">
        <v>91</v>
      </c>
      <c r="D784" s="68">
        <v>407</v>
      </c>
      <c r="E784" s="61">
        <v>4</v>
      </c>
      <c r="F784" s="61">
        <v>1</v>
      </c>
      <c r="G784" s="69">
        <v>100</v>
      </c>
      <c r="H784" s="69">
        <v>11.1</v>
      </c>
      <c r="I784" s="69">
        <v>0.3</v>
      </c>
      <c r="J784" s="69">
        <v>0</v>
      </c>
      <c r="K784" s="71">
        <v>13.1</v>
      </c>
      <c r="L784" s="71">
        <v>71.8</v>
      </c>
      <c r="M784" s="74"/>
      <c r="N784" s="74"/>
      <c r="O784" s="74"/>
      <c r="P784" s="74"/>
      <c r="Q784" s="74"/>
      <c r="R784" s="74"/>
      <c r="S784" s="74"/>
      <c r="T784" s="74"/>
      <c r="U784" s="74"/>
      <c r="V784" s="74"/>
      <c r="W784" s="74"/>
      <c r="X784" s="74"/>
      <c r="Y784" s="74"/>
      <c r="Z784" s="74"/>
    </row>
    <row r="785" spans="1:26" x14ac:dyDescent="0.2">
      <c r="A785" s="65" t="s">
        <v>33</v>
      </c>
      <c r="B785" s="65" t="s">
        <v>236</v>
      </c>
      <c r="C785" s="65" t="s">
        <v>91</v>
      </c>
      <c r="D785" s="68">
        <v>120</v>
      </c>
      <c r="E785" s="61">
        <v>1</v>
      </c>
      <c r="F785" s="61">
        <v>1</v>
      </c>
      <c r="G785" s="69">
        <v>100</v>
      </c>
      <c r="H785" s="69">
        <v>6.7</v>
      </c>
      <c r="I785" s="69">
        <v>0.3</v>
      </c>
      <c r="J785" s="69">
        <v>0.7</v>
      </c>
      <c r="K785" s="71">
        <v>13.6</v>
      </c>
      <c r="L785" s="71">
        <v>67.2</v>
      </c>
      <c r="M785" s="65"/>
      <c r="N785" s="65"/>
      <c r="O785" s="65"/>
      <c r="P785" s="65"/>
      <c r="Q785" s="65"/>
      <c r="R785" s="65"/>
      <c r="S785" s="65"/>
      <c r="T785" s="65"/>
      <c r="U785" s="65"/>
      <c r="V785" s="65"/>
      <c r="W785" s="65"/>
      <c r="X785" s="65"/>
      <c r="Y785" s="65"/>
      <c r="Z785" s="65"/>
    </row>
    <row r="786" spans="1:26" x14ac:dyDescent="0.2">
      <c r="A786" s="65" t="s">
        <v>33</v>
      </c>
      <c r="B786" s="65" t="s">
        <v>236</v>
      </c>
      <c r="C786" s="65" t="s">
        <v>91</v>
      </c>
      <c r="D786" s="68">
        <v>210</v>
      </c>
      <c r="E786" s="72">
        <v>2</v>
      </c>
      <c r="F786" s="61">
        <v>1</v>
      </c>
      <c r="G786" s="69">
        <v>100</v>
      </c>
      <c r="H786" s="69">
        <v>33.299999999999997</v>
      </c>
      <c r="I786" s="69">
        <v>0.1</v>
      </c>
      <c r="J786" s="69">
        <v>0</v>
      </c>
      <c r="K786" s="71">
        <v>13.2</v>
      </c>
      <c r="L786" s="71">
        <v>64.099999999999994</v>
      </c>
      <c r="M786" s="65"/>
      <c r="N786" s="65"/>
      <c r="O786" s="65"/>
      <c r="P786" s="65"/>
      <c r="Q786" s="65"/>
      <c r="R786" s="65"/>
      <c r="S786" s="65"/>
      <c r="T786" s="65"/>
      <c r="U786" s="65"/>
      <c r="V786" s="65"/>
      <c r="W786" s="65"/>
      <c r="X786" s="65"/>
      <c r="Y786" s="65"/>
      <c r="Z786" s="65"/>
    </row>
    <row r="787" spans="1:26" x14ac:dyDescent="0.2">
      <c r="A787" s="65" t="s">
        <v>33</v>
      </c>
      <c r="B787" s="65" t="s">
        <v>236</v>
      </c>
      <c r="C787" s="65" t="s">
        <v>91</v>
      </c>
      <c r="D787" s="68">
        <v>302</v>
      </c>
      <c r="E787" s="72">
        <v>3</v>
      </c>
      <c r="F787" s="61">
        <v>1</v>
      </c>
      <c r="G787" s="69">
        <v>65.8</v>
      </c>
      <c r="H787" s="69">
        <v>11.1</v>
      </c>
      <c r="I787" s="69">
        <v>0</v>
      </c>
      <c r="J787" s="69">
        <v>0</v>
      </c>
      <c r="K787" s="71">
        <v>13.5</v>
      </c>
      <c r="L787" s="71">
        <v>58.1</v>
      </c>
      <c r="M787" s="65"/>
      <c r="N787" s="65"/>
      <c r="O787" s="65"/>
      <c r="P787" s="65"/>
      <c r="Q787" s="65"/>
      <c r="R787" s="65"/>
      <c r="S787" s="65"/>
      <c r="T787" s="65"/>
      <c r="U787" s="65"/>
      <c r="V787" s="65"/>
      <c r="W787" s="65"/>
      <c r="X787" s="65"/>
      <c r="Y787" s="65"/>
      <c r="Z787" s="65"/>
    </row>
    <row r="788" spans="1:26" x14ac:dyDescent="0.2">
      <c r="A788" s="65" t="s">
        <v>33</v>
      </c>
      <c r="B788" s="65" t="s">
        <v>236</v>
      </c>
      <c r="C788" s="65" t="s">
        <v>91</v>
      </c>
      <c r="D788" s="68">
        <v>403</v>
      </c>
      <c r="E788" s="61">
        <v>4</v>
      </c>
      <c r="F788" s="61">
        <v>1</v>
      </c>
      <c r="G788" s="69">
        <v>61.1</v>
      </c>
      <c r="H788" s="69">
        <v>4.4000000000000004</v>
      </c>
      <c r="I788" s="69">
        <v>0</v>
      </c>
      <c r="J788" s="69">
        <v>0</v>
      </c>
      <c r="K788" s="71">
        <v>13.6</v>
      </c>
      <c r="L788" s="71">
        <v>64.2</v>
      </c>
      <c r="M788" s="65"/>
      <c r="N788" s="65"/>
      <c r="O788" s="65"/>
      <c r="P788" s="65"/>
      <c r="Q788" s="65"/>
      <c r="R788" s="65"/>
      <c r="S788" s="65"/>
      <c r="T788" s="65"/>
      <c r="U788" s="65"/>
      <c r="V788" s="65"/>
      <c r="W788" s="65"/>
      <c r="X788" s="65"/>
      <c r="Y788" s="65"/>
      <c r="Z788" s="65"/>
    </row>
    <row r="789" spans="1:26" x14ac:dyDescent="0.2">
      <c r="A789" s="65" t="s">
        <v>33</v>
      </c>
      <c r="B789" s="65" t="s">
        <v>236</v>
      </c>
      <c r="C789" s="65" t="s">
        <v>91</v>
      </c>
      <c r="D789" s="68">
        <v>110</v>
      </c>
      <c r="E789" s="61">
        <v>1</v>
      </c>
      <c r="F789" s="61">
        <v>10</v>
      </c>
      <c r="G789" s="69">
        <v>100</v>
      </c>
      <c r="H789" s="69">
        <v>33.299999999999997</v>
      </c>
      <c r="I789" s="69">
        <v>0.5</v>
      </c>
      <c r="J789" s="69">
        <v>0</v>
      </c>
      <c r="K789" s="71">
        <v>13</v>
      </c>
      <c r="L789" s="71">
        <v>60.2</v>
      </c>
      <c r="M789" s="65"/>
      <c r="N789" s="65"/>
      <c r="O789" s="65"/>
      <c r="P789" s="65"/>
      <c r="Q789" s="65"/>
      <c r="R789" s="65"/>
      <c r="S789" s="65"/>
      <c r="T789" s="65"/>
      <c r="U789" s="65"/>
      <c r="V789" s="65"/>
      <c r="W789" s="65"/>
      <c r="X789" s="65"/>
      <c r="Y789" s="65"/>
      <c r="Z789" s="65"/>
    </row>
    <row r="790" spans="1:26" x14ac:dyDescent="0.2">
      <c r="A790" s="65" t="s">
        <v>33</v>
      </c>
      <c r="B790" s="65" t="s">
        <v>236</v>
      </c>
      <c r="C790" s="65" t="s">
        <v>91</v>
      </c>
      <c r="D790" s="68">
        <v>213</v>
      </c>
      <c r="E790" s="72">
        <v>2</v>
      </c>
      <c r="F790" s="72">
        <v>10</v>
      </c>
      <c r="G790" s="69">
        <v>100</v>
      </c>
      <c r="H790" s="69">
        <v>3.3</v>
      </c>
      <c r="I790" s="69">
        <v>0</v>
      </c>
      <c r="J790" s="69">
        <v>0</v>
      </c>
      <c r="K790" s="71">
        <v>13.3</v>
      </c>
      <c r="L790" s="71">
        <v>63.5</v>
      </c>
      <c r="M790" s="65"/>
      <c r="N790" s="65"/>
      <c r="O790" s="65"/>
      <c r="P790" s="65"/>
      <c r="Q790" s="65"/>
      <c r="R790" s="65"/>
      <c r="S790" s="65"/>
      <c r="T790" s="65"/>
      <c r="U790" s="65"/>
      <c r="V790" s="65"/>
      <c r="W790" s="65"/>
      <c r="X790" s="65"/>
      <c r="Y790" s="65"/>
      <c r="Z790" s="65"/>
    </row>
    <row r="791" spans="1:26" x14ac:dyDescent="0.2">
      <c r="A791" s="65" t="s">
        <v>33</v>
      </c>
      <c r="B791" s="65" t="s">
        <v>236</v>
      </c>
      <c r="C791" s="65" t="s">
        <v>91</v>
      </c>
      <c r="D791" s="68">
        <v>320</v>
      </c>
      <c r="E791" s="72">
        <v>3</v>
      </c>
      <c r="F791" s="72">
        <v>10</v>
      </c>
      <c r="G791" s="69">
        <v>100</v>
      </c>
      <c r="H791" s="69">
        <v>6.7</v>
      </c>
      <c r="I791" s="69">
        <v>0</v>
      </c>
      <c r="J791" s="69">
        <v>0.1</v>
      </c>
      <c r="K791" s="71">
        <v>13.1</v>
      </c>
      <c r="L791" s="71">
        <v>64.400000000000006</v>
      </c>
      <c r="M791" s="65"/>
      <c r="N791" s="65"/>
      <c r="O791" s="65"/>
      <c r="P791" s="65"/>
      <c r="Q791" s="65"/>
      <c r="R791" s="65"/>
      <c r="S791" s="65"/>
      <c r="T791" s="65"/>
      <c r="U791" s="65"/>
      <c r="V791" s="65"/>
      <c r="W791" s="65"/>
      <c r="X791" s="65"/>
      <c r="Y791" s="65"/>
      <c r="Z791" s="65"/>
    </row>
    <row r="792" spans="1:26" x14ac:dyDescent="0.2">
      <c r="A792" s="65" t="s">
        <v>33</v>
      </c>
      <c r="B792" s="65" t="s">
        <v>236</v>
      </c>
      <c r="C792" s="65" t="s">
        <v>91</v>
      </c>
      <c r="D792" s="68">
        <v>415</v>
      </c>
      <c r="E792" s="61">
        <v>4</v>
      </c>
      <c r="F792" s="61">
        <v>10</v>
      </c>
      <c r="G792" s="69">
        <v>100</v>
      </c>
      <c r="H792" s="69">
        <v>5.6</v>
      </c>
      <c r="I792" s="69">
        <v>0.3</v>
      </c>
      <c r="J792" s="69">
        <v>0.2</v>
      </c>
      <c r="K792" s="71">
        <v>13.5</v>
      </c>
      <c r="L792" s="71">
        <v>63</v>
      </c>
      <c r="M792" s="65"/>
      <c r="N792" s="65"/>
      <c r="O792" s="65"/>
      <c r="P792" s="65"/>
      <c r="Q792" s="65"/>
      <c r="R792" s="65"/>
      <c r="S792" s="65"/>
      <c r="T792" s="65"/>
      <c r="U792" s="65"/>
      <c r="V792" s="65"/>
      <c r="W792" s="65"/>
      <c r="X792" s="65"/>
      <c r="Y792" s="65"/>
      <c r="Z792" s="65"/>
    </row>
    <row r="793" spans="1:26" x14ac:dyDescent="0.2">
      <c r="A793" s="65" t="s">
        <v>38</v>
      </c>
      <c r="B793" s="65" t="s">
        <v>237</v>
      </c>
      <c r="C793" s="65" t="s">
        <v>91</v>
      </c>
      <c r="D793" s="68">
        <v>101</v>
      </c>
      <c r="E793" s="61">
        <v>1</v>
      </c>
      <c r="F793" s="61">
        <v>1</v>
      </c>
      <c r="G793" s="69">
        <v>57.6</v>
      </c>
      <c r="H793" s="69">
        <v>0</v>
      </c>
      <c r="I793" s="70" t="s">
        <v>18</v>
      </c>
      <c r="J793" s="69">
        <v>1.5</v>
      </c>
      <c r="K793" s="71">
        <v>13.2</v>
      </c>
      <c r="L793" s="71">
        <v>60.6</v>
      </c>
      <c r="M793" s="65"/>
      <c r="N793" s="65"/>
      <c r="O793" s="65"/>
      <c r="P793" s="65"/>
      <c r="Q793" s="65"/>
      <c r="R793" s="65"/>
      <c r="S793" s="65"/>
      <c r="T793" s="65"/>
      <c r="U793" s="65"/>
      <c r="V793" s="65"/>
      <c r="W793" s="65"/>
      <c r="X793" s="65"/>
      <c r="Y793" s="65"/>
      <c r="Z793" s="65"/>
    </row>
    <row r="794" spans="1:26" x14ac:dyDescent="0.2">
      <c r="A794" s="65" t="s">
        <v>38</v>
      </c>
      <c r="B794" s="65" t="s">
        <v>237</v>
      </c>
      <c r="C794" s="65" t="s">
        <v>91</v>
      </c>
      <c r="D794" s="68">
        <v>219</v>
      </c>
      <c r="E794" s="72">
        <v>2</v>
      </c>
      <c r="F794" s="72">
        <v>1</v>
      </c>
      <c r="G794" s="69">
        <v>50</v>
      </c>
      <c r="H794" s="69">
        <v>0</v>
      </c>
      <c r="I794" s="70" t="s">
        <v>18</v>
      </c>
      <c r="J794" s="69">
        <v>1.6</v>
      </c>
      <c r="K794" s="71">
        <v>13.8</v>
      </c>
      <c r="L794" s="71">
        <v>59.4</v>
      </c>
      <c r="M794" s="65"/>
      <c r="N794" s="65"/>
      <c r="O794" s="65"/>
      <c r="P794" s="65"/>
      <c r="Q794" s="65"/>
      <c r="R794" s="65"/>
      <c r="S794" s="65"/>
      <c r="T794" s="65"/>
      <c r="U794" s="65"/>
      <c r="V794" s="65"/>
      <c r="W794" s="65"/>
      <c r="X794" s="65"/>
      <c r="Y794" s="65"/>
      <c r="Z794" s="65"/>
    </row>
    <row r="795" spans="1:26" x14ac:dyDescent="0.2">
      <c r="A795" s="65" t="s">
        <v>38</v>
      </c>
      <c r="B795" s="65" t="s">
        <v>237</v>
      </c>
      <c r="C795" s="65" t="s">
        <v>91</v>
      </c>
      <c r="D795" s="68">
        <v>308</v>
      </c>
      <c r="E795" s="72">
        <v>3</v>
      </c>
      <c r="F795" s="72">
        <v>1</v>
      </c>
      <c r="G795" s="69">
        <v>47.1</v>
      </c>
      <c r="H795" s="69">
        <v>0</v>
      </c>
      <c r="I795" s="70" t="s">
        <v>18</v>
      </c>
      <c r="J795" s="69">
        <v>0.7</v>
      </c>
      <c r="K795" s="71">
        <v>13.5</v>
      </c>
      <c r="L795" s="71">
        <v>65.599999999999994</v>
      </c>
      <c r="M795" s="65"/>
      <c r="N795" s="65"/>
      <c r="O795" s="65"/>
      <c r="P795" s="65"/>
      <c r="Q795" s="65"/>
      <c r="R795" s="65"/>
      <c r="S795" s="65"/>
      <c r="T795" s="65"/>
      <c r="U795" s="65"/>
      <c r="V795" s="65"/>
      <c r="W795" s="65"/>
      <c r="X795" s="65"/>
      <c r="Y795" s="65"/>
      <c r="Z795" s="65"/>
    </row>
    <row r="796" spans="1:26" x14ac:dyDescent="0.2">
      <c r="A796" s="65" t="s">
        <v>38</v>
      </c>
      <c r="B796" s="65" t="s">
        <v>237</v>
      </c>
      <c r="C796" s="65" t="s">
        <v>91</v>
      </c>
      <c r="D796" s="68">
        <v>407</v>
      </c>
      <c r="E796" s="61">
        <v>4</v>
      </c>
      <c r="F796" s="61">
        <v>1</v>
      </c>
      <c r="G796" s="69">
        <v>51.7</v>
      </c>
      <c r="H796" s="69">
        <v>0</v>
      </c>
      <c r="I796" s="70" t="s">
        <v>18</v>
      </c>
      <c r="J796" s="69">
        <v>0.5</v>
      </c>
      <c r="K796" s="71">
        <v>13.4</v>
      </c>
      <c r="L796" s="71">
        <v>57.9</v>
      </c>
      <c r="M796" s="65"/>
      <c r="N796" s="65"/>
      <c r="O796" s="65"/>
      <c r="P796" s="65"/>
      <c r="Q796" s="65"/>
      <c r="R796" s="65"/>
      <c r="S796" s="65"/>
      <c r="T796" s="65"/>
      <c r="U796" s="65"/>
      <c r="V796" s="65"/>
      <c r="W796" s="65"/>
      <c r="X796" s="65"/>
      <c r="Y796" s="65"/>
      <c r="Z796" s="65"/>
    </row>
    <row r="797" spans="1:26" x14ac:dyDescent="0.2">
      <c r="A797" s="65" t="s">
        <v>38</v>
      </c>
      <c r="B797" s="65" t="s">
        <v>237</v>
      </c>
      <c r="C797" s="65" t="s">
        <v>91</v>
      </c>
      <c r="D797" s="68">
        <v>120</v>
      </c>
      <c r="E797" s="61">
        <v>1</v>
      </c>
      <c r="F797" s="61">
        <v>1</v>
      </c>
      <c r="G797" s="69">
        <v>57</v>
      </c>
      <c r="H797" s="69">
        <v>0</v>
      </c>
      <c r="I797" s="70" t="s">
        <v>18</v>
      </c>
      <c r="J797" s="69">
        <v>2</v>
      </c>
      <c r="K797" s="71">
        <v>13.5</v>
      </c>
      <c r="L797" s="71">
        <v>60.6</v>
      </c>
      <c r="M797" s="65"/>
      <c r="N797" s="65"/>
      <c r="O797" s="65"/>
      <c r="P797" s="65"/>
      <c r="Q797" s="65"/>
      <c r="R797" s="65"/>
      <c r="S797" s="65"/>
      <c r="T797" s="65"/>
      <c r="U797" s="65"/>
      <c r="V797" s="65"/>
      <c r="W797" s="65"/>
      <c r="X797" s="65"/>
      <c r="Y797" s="65"/>
      <c r="Z797" s="65"/>
    </row>
    <row r="798" spans="1:26" x14ac:dyDescent="0.2">
      <c r="A798" s="65" t="s">
        <v>38</v>
      </c>
      <c r="B798" s="65" t="s">
        <v>237</v>
      </c>
      <c r="C798" s="65" t="s">
        <v>91</v>
      </c>
      <c r="D798" s="68">
        <v>210</v>
      </c>
      <c r="E798" s="72">
        <v>2</v>
      </c>
      <c r="F798" s="61">
        <v>1</v>
      </c>
      <c r="G798" s="69">
        <v>55.3</v>
      </c>
      <c r="H798" s="69">
        <v>0</v>
      </c>
      <c r="I798" s="70" t="s">
        <v>18</v>
      </c>
      <c r="J798" s="69">
        <v>1.4</v>
      </c>
      <c r="K798" s="71">
        <v>13.5</v>
      </c>
      <c r="L798" s="71">
        <v>55.2</v>
      </c>
      <c r="M798" s="65"/>
      <c r="N798" s="65"/>
      <c r="O798" s="65"/>
      <c r="P798" s="65"/>
      <c r="Q798" s="65"/>
      <c r="R798" s="65"/>
      <c r="S798" s="65"/>
      <c r="T798" s="65"/>
      <c r="U798" s="65"/>
      <c r="V798" s="65"/>
      <c r="W798" s="65"/>
      <c r="X798" s="65"/>
      <c r="Y798" s="65"/>
      <c r="Z798" s="65"/>
    </row>
    <row r="799" spans="1:26" x14ac:dyDescent="0.2">
      <c r="A799" s="65" t="s">
        <v>38</v>
      </c>
      <c r="B799" s="65" t="s">
        <v>237</v>
      </c>
      <c r="C799" s="65" t="s">
        <v>91</v>
      </c>
      <c r="D799" s="68">
        <v>302</v>
      </c>
      <c r="E799" s="72">
        <v>3</v>
      </c>
      <c r="F799" s="61">
        <v>1</v>
      </c>
      <c r="G799" s="69">
        <v>52.4</v>
      </c>
      <c r="H799" s="69">
        <v>0</v>
      </c>
      <c r="I799" s="70" t="s">
        <v>18</v>
      </c>
      <c r="J799" s="69">
        <v>2.1</v>
      </c>
      <c r="K799" s="71">
        <v>13.3</v>
      </c>
      <c r="L799" s="71">
        <v>58.2</v>
      </c>
      <c r="M799" s="65"/>
      <c r="N799" s="65"/>
      <c r="O799" s="65"/>
      <c r="P799" s="65"/>
      <c r="Q799" s="65"/>
      <c r="R799" s="65"/>
      <c r="S799" s="65"/>
      <c r="T799" s="65"/>
      <c r="U799" s="65"/>
      <c r="V799" s="65"/>
      <c r="W799" s="65"/>
      <c r="X799" s="65"/>
      <c r="Y799" s="65"/>
      <c r="Z799" s="65"/>
    </row>
    <row r="800" spans="1:26" x14ac:dyDescent="0.2">
      <c r="A800" s="65" t="s">
        <v>38</v>
      </c>
      <c r="B800" s="65" t="s">
        <v>237</v>
      </c>
      <c r="C800" s="65" t="s">
        <v>91</v>
      </c>
      <c r="D800" s="68">
        <v>403</v>
      </c>
      <c r="E800" s="61">
        <v>4</v>
      </c>
      <c r="F800" s="61">
        <v>1</v>
      </c>
      <c r="G800" s="69">
        <v>69.900000000000006</v>
      </c>
      <c r="H800" s="69">
        <v>0</v>
      </c>
      <c r="I800" s="70" t="s">
        <v>18</v>
      </c>
      <c r="J800" s="69">
        <v>1.2</v>
      </c>
      <c r="K800" s="71">
        <v>13.5</v>
      </c>
      <c r="L800" s="71">
        <v>49.9</v>
      </c>
      <c r="M800" s="65"/>
      <c r="N800" s="65"/>
      <c r="O800" s="65"/>
      <c r="P800" s="65"/>
      <c r="Q800" s="65"/>
      <c r="R800" s="65"/>
      <c r="S800" s="65"/>
      <c r="T800" s="65"/>
      <c r="U800" s="65"/>
      <c r="V800" s="65"/>
      <c r="W800" s="65"/>
      <c r="X800" s="65"/>
      <c r="Y800" s="65"/>
      <c r="Z800" s="65"/>
    </row>
    <row r="801" spans="1:26" x14ac:dyDescent="0.2">
      <c r="A801" s="65" t="s">
        <v>38</v>
      </c>
      <c r="B801" s="65" t="s">
        <v>237</v>
      </c>
      <c r="C801" s="65" t="s">
        <v>91</v>
      </c>
      <c r="D801" s="68">
        <v>110</v>
      </c>
      <c r="E801" s="61">
        <v>1</v>
      </c>
      <c r="F801" s="61">
        <v>10</v>
      </c>
      <c r="G801" s="69">
        <v>51.6</v>
      </c>
      <c r="H801" s="69">
        <v>0</v>
      </c>
      <c r="I801" s="70" t="s">
        <v>18</v>
      </c>
      <c r="J801" s="69">
        <v>2.5</v>
      </c>
      <c r="K801" s="71">
        <v>13.4</v>
      </c>
      <c r="L801" s="71">
        <v>63.4</v>
      </c>
      <c r="M801" s="65"/>
      <c r="N801" s="65"/>
      <c r="O801" s="65"/>
      <c r="P801" s="65"/>
      <c r="Q801" s="65"/>
      <c r="R801" s="65"/>
      <c r="S801" s="65"/>
      <c r="T801" s="65"/>
      <c r="U801" s="65"/>
      <c r="V801" s="65"/>
      <c r="W801" s="65"/>
      <c r="X801" s="65"/>
      <c r="Y801" s="65"/>
      <c r="Z801" s="65"/>
    </row>
    <row r="802" spans="1:26" x14ac:dyDescent="0.2">
      <c r="A802" s="65" t="s">
        <v>38</v>
      </c>
      <c r="B802" s="65" t="s">
        <v>237</v>
      </c>
      <c r="C802" s="65" t="s">
        <v>91</v>
      </c>
      <c r="D802" s="68">
        <v>213</v>
      </c>
      <c r="E802" s="72">
        <v>2</v>
      </c>
      <c r="F802" s="72">
        <v>10</v>
      </c>
      <c r="G802" s="69">
        <v>50.6</v>
      </c>
      <c r="H802" s="69">
        <v>0</v>
      </c>
      <c r="I802" s="70" t="s">
        <v>18</v>
      </c>
      <c r="J802" s="69">
        <v>2</v>
      </c>
      <c r="K802" s="71">
        <v>13.9</v>
      </c>
      <c r="L802" s="71">
        <v>54</v>
      </c>
      <c r="M802" s="65"/>
      <c r="N802" s="65"/>
      <c r="O802" s="65"/>
      <c r="P802" s="65"/>
      <c r="Q802" s="65"/>
      <c r="R802" s="65"/>
      <c r="S802" s="65"/>
      <c r="T802" s="65"/>
      <c r="U802" s="65"/>
      <c r="V802" s="65"/>
      <c r="W802" s="65"/>
      <c r="X802" s="65"/>
      <c r="Y802" s="65"/>
      <c r="Z802" s="65"/>
    </row>
    <row r="803" spans="1:26" x14ac:dyDescent="0.2">
      <c r="A803" s="65" t="s">
        <v>38</v>
      </c>
      <c r="B803" s="65" t="s">
        <v>237</v>
      </c>
      <c r="C803" s="65" t="s">
        <v>91</v>
      </c>
      <c r="D803" s="68">
        <v>320</v>
      </c>
      <c r="E803" s="72">
        <v>3</v>
      </c>
      <c r="F803" s="72">
        <v>10</v>
      </c>
      <c r="G803" s="69">
        <v>50.6</v>
      </c>
      <c r="H803" s="69">
        <v>0</v>
      </c>
      <c r="I803" s="70" t="s">
        <v>18</v>
      </c>
      <c r="J803" s="69">
        <v>0.9</v>
      </c>
      <c r="K803" s="71">
        <v>13</v>
      </c>
      <c r="L803" s="71">
        <v>57.7</v>
      </c>
      <c r="M803" s="65"/>
      <c r="N803" s="65"/>
      <c r="O803" s="65"/>
      <c r="P803" s="65"/>
      <c r="Q803" s="65"/>
      <c r="R803" s="65"/>
      <c r="S803" s="65"/>
      <c r="T803" s="65"/>
      <c r="U803" s="65"/>
      <c r="V803" s="65"/>
      <c r="W803" s="65"/>
      <c r="X803" s="65"/>
      <c r="Y803" s="65"/>
      <c r="Z803" s="65"/>
    </row>
    <row r="804" spans="1:26" x14ac:dyDescent="0.2">
      <c r="A804" s="65" t="s">
        <v>38</v>
      </c>
      <c r="B804" s="65" t="s">
        <v>237</v>
      </c>
      <c r="C804" s="65" t="s">
        <v>91</v>
      </c>
      <c r="D804" s="68">
        <v>415</v>
      </c>
      <c r="E804" s="61">
        <v>4</v>
      </c>
      <c r="F804" s="61">
        <v>10</v>
      </c>
      <c r="G804" s="69">
        <v>44.7</v>
      </c>
      <c r="H804" s="69">
        <v>0</v>
      </c>
      <c r="I804" s="70" t="s">
        <v>18</v>
      </c>
      <c r="J804" s="69">
        <v>0.9</v>
      </c>
      <c r="K804" s="71">
        <v>13.2</v>
      </c>
      <c r="L804" s="71">
        <v>56</v>
      </c>
      <c r="M804" s="65"/>
      <c r="N804" s="65"/>
      <c r="O804" s="65"/>
      <c r="P804" s="65"/>
      <c r="Q804" s="65"/>
      <c r="R804" s="65"/>
      <c r="S804" s="65"/>
      <c r="T804" s="65"/>
      <c r="U804" s="65"/>
      <c r="V804" s="65"/>
      <c r="W804" s="65"/>
      <c r="X804" s="65"/>
      <c r="Y804" s="65"/>
      <c r="Z804" s="65"/>
    </row>
    <row r="805" spans="1:26" x14ac:dyDescent="0.2">
      <c r="A805" s="65" t="s">
        <v>41</v>
      </c>
      <c r="B805" s="65" t="s">
        <v>232</v>
      </c>
      <c r="C805" s="65" t="s">
        <v>240</v>
      </c>
      <c r="D805" s="68">
        <v>113</v>
      </c>
      <c r="E805" s="61">
        <v>1</v>
      </c>
      <c r="F805" s="61">
        <v>13</v>
      </c>
      <c r="G805" s="69">
        <v>75</v>
      </c>
      <c r="H805" s="69">
        <v>0</v>
      </c>
      <c r="I805" s="69">
        <v>0.1</v>
      </c>
      <c r="J805" s="70" t="s">
        <v>18</v>
      </c>
      <c r="K805" s="71">
        <v>12.4</v>
      </c>
      <c r="L805" s="71">
        <v>52.1</v>
      </c>
      <c r="M805" s="65"/>
      <c r="N805" s="65"/>
      <c r="O805" s="65"/>
      <c r="P805" s="65"/>
      <c r="Q805" s="65"/>
      <c r="R805" s="65"/>
      <c r="S805" s="65"/>
      <c r="T805" s="65"/>
      <c r="U805" s="65"/>
      <c r="V805" s="65"/>
      <c r="W805" s="65"/>
      <c r="X805" s="65"/>
      <c r="Y805" s="65"/>
      <c r="Z805" s="65"/>
    </row>
    <row r="806" spans="1:26" x14ac:dyDescent="0.2">
      <c r="A806" s="65" t="s">
        <v>41</v>
      </c>
      <c r="B806" s="65" t="s">
        <v>232</v>
      </c>
      <c r="C806" s="65" t="s">
        <v>240</v>
      </c>
      <c r="D806" s="68">
        <v>212</v>
      </c>
      <c r="E806" s="72">
        <v>2</v>
      </c>
      <c r="F806" s="72">
        <v>13</v>
      </c>
      <c r="G806" s="69">
        <v>76.7</v>
      </c>
      <c r="H806" s="69">
        <v>0</v>
      </c>
      <c r="I806" s="69">
        <v>0</v>
      </c>
      <c r="J806" s="70" t="s">
        <v>18</v>
      </c>
      <c r="K806" s="71">
        <v>12.6</v>
      </c>
      <c r="L806" s="71">
        <v>52</v>
      </c>
      <c r="M806" s="65"/>
      <c r="N806" s="65"/>
      <c r="O806" s="65"/>
      <c r="P806" s="65"/>
      <c r="Q806" s="65"/>
      <c r="R806" s="65"/>
      <c r="S806" s="65"/>
      <c r="T806" s="65"/>
      <c r="U806" s="65"/>
      <c r="V806" s="65"/>
      <c r="W806" s="65"/>
      <c r="X806" s="65"/>
      <c r="Y806" s="65"/>
      <c r="Z806" s="65"/>
    </row>
    <row r="807" spans="1:26" x14ac:dyDescent="0.2">
      <c r="A807" s="65" t="s">
        <v>41</v>
      </c>
      <c r="B807" s="65" t="s">
        <v>232</v>
      </c>
      <c r="C807" s="65" t="s">
        <v>240</v>
      </c>
      <c r="D807" s="68">
        <v>305</v>
      </c>
      <c r="E807" s="72">
        <v>3</v>
      </c>
      <c r="F807" s="72">
        <v>13</v>
      </c>
      <c r="G807" s="69">
        <v>72.7</v>
      </c>
      <c r="H807" s="69">
        <v>0</v>
      </c>
      <c r="I807" s="69">
        <v>0.1</v>
      </c>
      <c r="J807" s="70" t="s">
        <v>18</v>
      </c>
      <c r="K807" s="71">
        <v>12.7</v>
      </c>
      <c r="L807" s="71">
        <v>51.9</v>
      </c>
      <c r="M807" s="65"/>
      <c r="N807" s="65"/>
      <c r="O807" s="65"/>
      <c r="P807" s="65"/>
      <c r="Q807" s="65"/>
      <c r="R807" s="65"/>
      <c r="S807" s="65"/>
      <c r="T807" s="65"/>
      <c r="U807" s="65"/>
      <c r="V807" s="65"/>
      <c r="W807" s="65"/>
      <c r="X807" s="65"/>
      <c r="Y807" s="65"/>
      <c r="Z807" s="65"/>
    </row>
    <row r="808" spans="1:26" x14ac:dyDescent="0.2">
      <c r="A808" s="65" t="s">
        <v>41</v>
      </c>
      <c r="B808" s="65" t="s">
        <v>232</v>
      </c>
      <c r="C808" s="65" t="s">
        <v>240</v>
      </c>
      <c r="D808" s="68">
        <v>408</v>
      </c>
      <c r="E808" s="61">
        <v>4</v>
      </c>
      <c r="F808" s="61">
        <v>13</v>
      </c>
      <c r="G808" s="69">
        <v>61.4</v>
      </c>
      <c r="H808" s="69">
        <v>0</v>
      </c>
      <c r="I808" s="69">
        <v>0.6</v>
      </c>
      <c r="J808" s="70" t="s">
        <v>18</v>
      </c>
      <c r="K808" s="71">
        <v>12.6</v>
      </c>
      <c r="L808" s="71">
        <v>67</v>
      </c>
      <c r="M808" s="65"/>
      <c r="N808" s="65"/>
      <c r="O808" s="65"/>
      <c r="P808" s="65"/>
      <c r="Q808" s="65"/>
      <c r="R808" s="65"/>
      <c r="S808" s="65"/>
      <c r="T808" s="65"/>
      <c r="U808" s="65"/>
      <c r="V808" s="65"/>
      <c r="W808" s="65"/>
      <c r="X808" s="65"/>
      <c r="Y808" s="65"/>
      <c r="Z808" s="65"/>
    </row>
    <row r="809" spans="1:26" x14ac:dyDescent="0.2">
      <c r="A809" s="66" t="s">
        <v>37</v>
      </c>
      <c r="B809" s="66" t="s">
        <v>37</v>
      </c>
      <c r="C809" s="65" t="s">
        <v>240</v>
      </c>
      <c r="D809" s="73">
        <v>113</v>
      </c>
      <c r="E809" s="61">
        <v>1</v>
      </c>
      <c r="F809" s="61">
        <v>13</v>
      </c>
      <c r="G809" s="66" t="s">
        <v>18</v>
      </c>
      <c r="H809" s="66" t="s">
        <v>18</v>
      </c>
      <c r="I809" s="66" t="s">
        <v>18</v>
      </c>
      <c r="J809" s="67" t="s">
        <v>18</v>
      </c>
      <c r="K809" s="71">
        <v>11.1</v>
      </c>
      <c r="L809" s="71">
        <v>80.8</v>
      </c>
      <c r="M809" s="65"/>
      <c r="N809" s="65"/>
      <c r="O809" s="65"/>
      <c r="P809" s="65"/>
      <c r="Q809" s="65"/>
      <c r="R809" s="65"/>
      <c r="S809" s="65"/>
      <c r="T809" s="65"/>
      <c r="U809" s="65"/>
      <c r="V809" s="65"/>
      <c r="W809" s="65"/>
      <c r="X809" s="65"/>
      <c r="Y809" s="65"/>
      <c r="Z809" s="65"/>
    </row>
    <row r="810" spans="1:26" x14ac:dyDescent="0.2">
      <c r="A810" s="66" t="s">
        <v>37</v>
      </c>
      <c r="B810" s="66" t="s">
        <v>37</v>
      </c>
      <c r="C810" s="65" t="s">
        <v>240</v>
      </c>
      <c r="D810" s="73">
        <v>212</v>
      </c>
      <c r="E810" s="72">
        <v>2</v>
      </c>
      <c r="F810" s="72">
        <v>13</v>
      </c>
      <c r="G810" s="66" t="s">
        <v>18</v>
      </c>
      <c r="H810" s="66" t="s">
        <v>18</v>
      </c>
      <c r="I810" s="66" t="s">
        <v>18</v>
      </c>
      <c r="J810" s="67" t="s">
        <v>18</v>
      </c>
      <c r="K810" s="71">
        <v>11.2</v>
      </c>
      <c r="L810" s="71">
        <v>86</v>
      </c>
      <c r="M810" s="65"/>
      <c r="N810" s="65"/>
      <c r="O810" s="65"/>
      <c r="P810" s="65"/>
      <c r="Q810" s="65"/>
      <c r="R810" s="65"/>
      <c r="S810" s="65"/>
      <c r="T810" s="65"/>
      <c r="U810" s="65"/>
      <c r="V810" s="65"/>
      <c r="W810" s="65"/>
      <c r="X810" s="65"/>
      <c r="Y810" s="65"/>
      <c r="Z810" s="65"/>
    </row>
    <row r="811" spans="1:26" x14ac:dyDescent="0.2">
      <c r="A811" s="66" t="s">
        <v>37</v>
      </c>
      <c r="B811" s="66" t="s">
        <v>37</v>
      </c>
      <c r="C811" s="65" t="s">
        <v>240</v>
      </c>
      <c r="D811" s="73">
        <v>305</v>
      </c>
      <c r="E811" s="72">
        <v>3</v>
      </c>
      <c r="F811" s="72">
        <v>13</v>
      </c>
      <c r="G811" s="66" t="s">
        <v>18</v>
      </c>
      <c r="H811" s="66" t="s">
        <v>18</v>
      </c>
      <c r="I811" s="66" t="s">
        <v>18</v>
      </c>
      <c r="J811" s="67" t="s">
        <v>18</v>
      </c>
      <c r="K811" s="71">
        <v>11.1</v>
      </c>
      <c r="L811" s="71">
        <v>75.2</v>
      </c>
      <c r="M811" s="65"/>
      <c r="N811" s="65"/>
      <c r="O811" s="65"/>
      <c r="P811" s="65"/>
      <c r="Q811" s="65"/>
      <c r="R811" s="65"/>
      <c r="S811" s="65"/>
      <c r="T811" s="65"/>
      <c r="U811" s="65"/>
      <c r="V811" s="65"/>
      <c r="W811" s="65"/>
      <c r="X811" s="65"/>
      <c r="Y811" s="65"/>
      <c r="Z811" s="65"/>
    </row>
    <row r="812" spans="1:26" x14ac:dyDescent="0.2">
      <c r="A812" s="66" t="s">
        <v>37</v>
      </c>
      <c r="B812" s="66" t="s">
        <v>37</v>
      </c>
      <c r="C812" s="65" t="s">
        <v>240</v>
      </c>
      <c r="D812" s="73">
        <v>408</v>
      </c>
      <c r="E812" s="61">
        <v>4</v>
      </c>
      <c r="F812" s="61">
        <v>13</v>
      </c>
      <c r="G812" s="66" t="s">
        <v>18</v>
      </c>
      <c r="H812" s="66" t="s">
        <v>18</v>
      </c>
      <c r="I812" s="66" t="s">
        <v>18</v>
      </c>
      <c r="J812" s="67" t="s">
        <v>18</v>
      </c>
      <c r="K812" s="71">
        <v>11</v>
      </c>
      <c r="L812" s="71">
        <v>82.1</v>
      </c>
      <c r="M812" s="65"/>
      <c r="N812" s="65"/>
      <c r="O812" s="65"/>
      <c r="P812" s="65"/>
      <c r="Q812" s="65"/>
      <c r="R812" s="65"/>
      <c r="S812" s="65"/>
      <c r="T812" s="65"/>
      <c r="U812" s="65"/>
      <c r="V812" s="65"/>
      <c r="W812" s="65"/>
      <c r="X812" s="65"/>
      <c r="Y812" s="65"/>
      <c r="Z812" s="65"/>
    </row>
    <row r="813" spans="1:26" x14ac:dyDescent="0.2">
      <c r="A813" s="65" t="s">
        <v>15</v>
      </c>
      <c r="B813" s="65" t="s">
        <v>234</v>
      </c>
      <c r="C813" s="65" t="s">
        <v>240</v>
      </c>
      <c r="D813" s="68">
        <v>113</v>
      </c>
      <c r="E813" s="61">
        <v>1</v>
      </c>
      <c r="F813" s="61">
        <v>13</v>
      </c>
      <c r="G813" s="69">
        <v>51</v>
      </c>
      <c r="H813" s="69">
        <v>0</v>
      </c>
      <c r="I813" s="69">
        <v>0.3</v>
      </c>
      <c r="J813" s="69">
        <v>3.5</v>
      </c>
      <c r="K813" s="71">
        <v>12.3</v>
      </c>
      <c r="L813" s="71">
        <v>74.099999999999994</v>
      </c>
      <c r="M813" s="65"/>
      <c r="N813" s="65"/>
      <c r="O813" s="65"/>
      <c r="P813" s="65"/>
      <c r="Q813" s="65"/>
      <c r="R813" s="65"/>
      <c r="S813" s="65"/>
      <c r="T813" s="65"/>
      <c r="U813" s="65"/>
      <c r="V813" s="65"/>
      <c r="W813" s="65"/>
      <c r="X813" s="65"/>
      <c r="Y813" s="65"/>
      <c r="Z813" s="65"/>
    </row>
    <row r="814" spans="1:26" x14ac:dyDescent="0.2">
      <c r="A814" s="65" t="s">
        <v>15</v>
      </c>
      <c r="B814" s="65" t="s">
        <v>234</v>
      </c>
      <c r="C814" s="65" t="s">
        <v>240</v>
      </c>
      <c r="D814" s="68">
        <v>212</v>
      </c>
      <c r="E814" s="72">
        <v>2</v>
      </c>
      <c r="F814" s="72">
        <v>13</v>
      </c>
      <c r="G814" s="69">
        <v>58.7</v>
      </c>
      <c r="H814" s="69">
        <v>0</v>
      </c>
      <c r="I814" s="69">
        <v>0.3</v>
      </c>
      <c r="J814" s="69">
        <v>6.1</v>
      </c>
      <c r="K814" s="71">
        <v>12.1</v>
      </c>
      <c r="L814" s="71">
        <v>70.7</v>
      </c>
      <c r="M814" s="65"/>
      <c r="N814" s="65"/>
      <c r="O814" s="65"/>
      <c r="P814" s="65"/>
      <c r="Q814" s="65"/>
      <c r="R814" s="65"/>
      <c r="S814" s="65"/>
      <c r="T814" s="65"/>
      <c r="U814" s="65"/>
      <c r="V814" s="65"/>
      <c r="W814" s="65"/>
      <c r="X814" s="65"/>
      <c r="Y814" s="65"/>
      <c r="Z814" s="65"/>
    </row>
    <row r="815" spans="1:26" x14ac:dyDescent="0.2">
      <c r="A815" s="65" t="s">
        <v>15</v>
      </c>
      <c r="B815" s="65" t="s">
        <v>234</v>
      </c>
      <c r="C815" s="65" t="s">
        <v>240</v>
      </c>
      <c r="D815" s="68">
        <v>305</v>
      </c>
      <c r="E815" s="72">
        <v>3</v>
      </c>
      <c r="F815" s="72">
        <v>13</v>
      </c>
      <c r="G815" s="69">
        <v>52.2</v>
      </c>
      <c r="H815" s="69">
        <v>0</v>
      </c>
      <c r="I815" s="69">
        <v>0.1</v>
      </c>
      <c r="J815" s="69">
        <v>1</v>
      </c>
      <c r="K815" s="71">
        <v>12.3</v>
      </c>
      <c r="L815" s="71">
        <v>72</v>
      </c>
      <c r="M815" s="65"/>
      <c r="N815" s="65"/>
      <c r="O815" s="65"/>
      <c r="P815" s="65"/>
      <c r="Q815" s="65"/>
      <c r="R815" s="65"/>
      <c r="S815" s="65"/>
      <c r="T815" s="65"/>
      <c r="U815" s="65"/>
      <c r="V815" s="65"/>
      <c r="W815" s="65"/>
      <c r="X815" s="65"/>
      <c r="Y815" s="65"/>
      <c r="Z815" s="65"/>
    </row>
    <row r="816" spans="1:26" x14ac:dyDescent="0.2">
      <c r="A816" s="65" t="s">
        <v>15</v>
      </c>
      <c r="B816" s="65" t="s">
        <v>234</v>
      </c>
      <c r="C816" s="65" t="s">
        <v>240</v>
      </c>
      <c r="D816" s="68">
        <v>408</v>
      </c>
      <c r="E816" s="61">
        <v>4</v>
      </c>
      <c r="F816" s="61">
        <v>13</v>
      </c>
      <c r="G816" s="69">
        <v>54.3</v>
      </c>
      <c r="H816" s="69">
        <v>0</v>
      </c>
      <c r="I816" s="69">
        <v>0.1</v>
      </c>
      <c r="J816" s="69">
        <v>4.3</v>
      </c>
      <c r="K816" s="71">
        <v>12.2</v>
      </c>
      <c r="L816" s="71">
        <v>75.5</v>
      </c>
      <c r="M816" s="65"/>
      <c r="N816" s="65"/>
      <c r="O816" s="65"/>
      <c r="P816" s="65"/>
      <c r="Q816" s="65"/>
      <c r="R816" s="65"/>
      <c r="S816" s="65"/>
      <c r="T816" s="65"/>
      <c r="U816" s="65"/>
      <c r="V816" s="65"/>
      <c r="W816" s="65"/>
      <c r="X816" s="65"/>
      <c r="Y816" s="65"/>
      <c r="Z816" s="65"/>
    </row>
    <row r="817" spans="1:26" x14ac:dyDescent="0.2">
      <c r="A817" s="65" t="s">
        <v>112</v>
      </c>
      <c r="B817" s="65" t="s">
        <v>235</v>
      </c>
      <c r="C817" s="65" t="s">
        <v>240</v>
      </c>
      <c r="D817" s="68">
        <v>113</v>
      </c>
      <c r="E817" s="61">
        <v>1</v>
      </c>
      <c r="F817" s="61">
        <v>13</v>
      </c>
      <c r="G817" s="69">
        <v>48.1</v>
      </c>
      <c r="H817" s="69">
        <v>6.7</v>
      </c>
      <c r="I817" s="69">
        <v>0</v>
      </c>
      <c r="J817" s="69">
        <v>2.9</v>
      </c>
      <c r="K817" s="71">
        <v>10.4</v>
      </c>
      <c r="L817" s="71">
        <v>60.8</v>
      </c>
      <c r="M817" s="65"/>
      <c r="N817" s="65"/>
      <c r="O817" s="65"/>
      <c r="P817" s="65"/>
      <c r="Q817" s="65"/>
      <c r="R817" s="65"/>
      <c r="S817" s="65"/>
      <c r="T817" s="65"/>
      <c r="U817" s="65"/>
      <c r="V817" s="65"/>
      <c r="W817" s="65"/>
      <c r="X817" s="65"/>
      <c r="Y817" s="65"/>
      <c r="Z817" s="65"/>
    </row>
    <row r="818" spans="1:26" x14ac:dyDescent="0.2">
      <c r="A818" s="65" t="s">
        <v>112</v>
      </c>
      <c r="B818" s="65" t="s">
        <v>235</v>
      </c>
      <c r="C818" s="65" t="s">
        <v>240</v>
      </c>
      <c r="D818" s="68">
        <v>212</v>
      </c>
      <c r="E818" s="72">
        <v>2</v>
      </c>
      <c r="F818" s="72">
        <v>13</v>
      </c>
      <c r="G818" s="69">
        <v>56.4</v>
      </c>
      <c r="H818" s="69">
        <v>1.1000000000000001</v>
      </c>
      <c r="I818" s="69">
        <v>0</v>
      </c>
      <c r="J818" s="69">
        <v>0.4</v>
      </c>
      <c r="K818" s="71">
        <v>10.3</v>
      </c>
      <c r="L818" s="71">
        <v>51.2</v>
      </c>
      <c r="M818" s="65"/>
      <c r="N818" s="65"/>
      <c r="O818" s="65"/>
      <c r="P818" s="65"/>
      <c r="Q818" s="65"/>
      <c r="R818" s="65"/>
      <c r="S818" s="65"/>
      <c r="T818" s="65"/>
      <c r="U818" s="65"/>
      <c r="V818" s="65"/>
      <c r="W818" s="65"/>
      <c r="X818" s="65"/>
      <c r="Y818" s="65"/>
      <c r="Z818" s="65"/>
    </row>
    <row r="819" spans="1:26" x14ac:dyDescent="0.2">
      <c r="A819" s="65" t="s">
        <v>112</v>
      </c>
      <c r="B819" s="65" t="s">
        <v>235</v>
      </c>
      <c r="C819" s="65" t="s">
        <v>240</v>
      </c>
      <c r="D819" s="68">
        <v>305</v>
      </c>
      <c r="E819" s="72">
        <v>3</v>
      </c>
      <c r="F819" s="72">
        <v>13</v>
      </c>
      <c r="G819" s="69">
        <v>52.1</v>
      </c>
      <c r="H819" s="69">
        <v>1.1000000000000001</v>
      </c>
      <c r="I819" s="69">
        <v>0</v>
      </c>
      <c r="J819" s="69">
        <v>0.7</v>
      </c>
      <c r="K819" s="71">
        <v>10.4</v>
      </c>
      <c r="L819" s="71">
        <v>62.9</v>
      </c>
      <c r="M819" s="65"/>
      <c r="N819" s="65"/>
      <c r="O819" s="65"/>
      <c r="P819" s="65"/>
      <c r="Q819" s="65"/>
      <c r="R819" s="65"/>
      <c r="S819" s="65"/>
      <c r="T819" s="65"/>
      <c r="U819" s="65"/>
      <c r="V819" s="65"/>
      <c r="W819" s="65"/>
      <c r="X819" s="65"/>
      <c r="Y819" s="65"/>
      <c r="Z819" s="65"/>
    </row>
    <row r="820" spans="1:26" x14ac:dyDescent="0.2">
      <c r="A820" s="65" t="s">
        <v>112</v>
      </c>
      <c r="B820" s="65" t="s">
        <v>235</v>
      </c>
      <c r="C820" s="65" t="s">
        <v>240</v>
      </c>
      <c r="D820" s="68">
        <v>408</v>
      </c>
      <c r="E820" s="61">
        <v>4</v>
      </c>
      <c r="F820" s="61">
        <v>13</v>
      </c>
      <c r="G820" s="69">
        <v>60.6</v>
      </c>
      <c r="H820" s="69">
        <v>10</v>
      </c>
      <c r="I820" s="69">
        <v>0</v>
      </c>
      <c r="J820" s="69">
        <v>0</v>
      </c>
      <c r="K820" s="71">
        <v>10.4</v>
      </c>
      <c r="L820" s="71">
        <v>60.7</v>
      </c>
      <c r="M820" s="65"/>
      <c r="N820" s="65"/>
      <c r="O820" s="65"/>
      <c r="P820" s="65"/>
      <c r="Q820" s="65"/>
      <c r="R820" s="65"/>
      <c r="S820" s="65"/>
      <c r="T820" s="65"/>
      <c r="U820" s="65"/>
      <c r="V820" s="65"/>
      <c r="W820" s="65"/>
      <c r="X820" s="65"/>
      <c r="Y820" s="65"/>
      <c r="Z820" s="65"/>
    </row>
    <row r="821" spans="1:26" x14ac:dyDescent="0.2">
      <c r="A821" s="65" t="s">
        <v>34</v>
      </c>
      <c r="B821" s="65" t="s">
        <v>34</v>
      </c>
      <c r="C821" s="65" t="s">
        <v>240</v>
      </c>
      <c r="D821" s="68">
        <v>113</v>
      </c>
      <c r="E821" s="61">
        <v>1</v>
      </c>
      <c r="F821" s="61">
        <v>13</v>
      </c>
      <c r="G821" s="69">
        <v>37.299999999999997</v>
      </c>
      <c r="H821" s="69">
        <v>0</v>
      </c>
      <c r="I821" s="70" t="s">
        <v>18</v>
      </c>
      <c r="J821" s="69">
        <v>0.3</v>
      </c>
      <c r="K821" s="71">
        <v>12.5</v>
      </c>
      <c r="L821" s="71">
        <v>54.3</v>
      </c>
      <c r="M821" s="65"/>
      <c r="N821" s="65"/>
      <c r="O821" s="65"/>
      <c r="P821" s="65"/>
      <c r="Q821" s="65"/>
      <c r="R821" s="65"/>
      <c r="S821" s="65"/>
      <c r="T821" s="65"/>
      <c r="U821" s="65"/>
      <c r="V821" s="65"/>
      <c r="W821" s="65"/>
      <c r="X821" s="65"/>
      <c r="Y821" s="65"/>
      <c r="Z821" s="65"/>
    </row>
    <row r="822" spans="1:26" x14ac:dyDescent="0.2">
      <c r="A822" s="65" t="s">
        <v>34</v>
      </c>
      <c r="B822" s="65" t="s">
        <v>34</v>
      </c>
      <c r="C822" s="65" t="s">
        <v>240</v>
      </c>
      <c r="D822" s="68">
        <v>212</v>
      </c>
      <c r="E822" s="72">
        <v>2</v>
      </c>
      <c r="F822" s="72">
        <v>13</v>
      </c>
      <c r="G822" s="69">
        <v>36.200000000000003</v>
      </c>
      <c r="H822" s="69">
        <v>0</v>
      </c>
      <c r="I822" s="70" t="s">
        <v>18</v>
      </c>
      <c r="J822" s="69">
        <v>0.4</v>
      </c>
      <c r="K822" s="71">
        <v>12.5</v>
      </c>
      <c r="L822" s="71">
        <v>58.2</v>
      </c>
      <c r="M822" s="65"/>
      <c r="N822" s="65"/>
      <c r="O822" s="65"/>
      <c r="P822" s="65"/>
      <c r="Q822" s="65"/>
      <c r="R822" s="65"/>
      <c r="S822" s="65"/>
      <c r="T822" s="65"/>
      <c r="U822" s="65"/>
      <c r="V822" s="65"/>
      <c r="W822" s="65"/>
      <c r="X822" s="65"/>
      <c r="Y822" s="65"/>
      <c r="Z822" s="65"/>
    </row>
    <row r="823" spans="1:26" x14ac:dyDescent="0.2">
      <c r="A823" s="65" t="s">
        <v>34</v>
      </c>
      <c r="B823" s="65" t="s">
        <v>34</v>
      </c>
      <c r="C823" s="65" t="s">
        <v>240</v>
      </c>
      <c r="D823" s="68">
        <v>305</v>
      </c>
      <c r="E823" s="72">
        <v>3</v>
      </c>
      <c r="F823" s="72">
        <v>13</v>
      </c>
      <c r="G823" s="69">
        <v>31.7</v>
      </c>
      <c r="H823" s="69">
        <v>0</v>
      </c>
      <c r="I823" s="70" t="s">
        <v>18</v>
      </c>
      <c r="J823" s="69">
        <v>3.8</v>
      </c>
      <c r="K823" s="71">
        <v>12.4</v>
      </c>
      <c r="L823" s="71">
        <v>52</v>
      </c>
      <c r="M823" s="65"/>
      <c r="N823" s="65"/>
      <c r="O823" s="65"/>
      <c r="P823" s="65"/>
      <c r="Q823" s="65"/>
      <c r="R823" s="65"/>
      <c r="S823" s="65"/>
      <c r="T823" s="65"/>
      <c r="U823" s="65"/>
      <c r="V823" s="65"/>
      <c r="W823" s="65"/>
      <c r="X823" s="65"/>
      <c r="Y823" s="65"/>
      <c r="Z823" s="65"/>
    </row>
    <row r="824" spans="1:26" x14ac:dyDescent="0.2">
      <c r="A824" s="65" t="s">
        <v>34</v>
      </c>
      <c r="B824" s="65" t="s">
        <v>34</v>
      </c>
      <c r="C824" s="65" t="s">
        <v>240</v>
      </c>
      <c r="D824" s="68">
        <v>408</v>
      </c>
      <c r="E824" s="61">
        <v>4</v>
      </c>
      <c r="F824" s="61">
        <v>13</v>
      </c>
      <c r="G824" s="69">
        <v>21.4</v>
      </c>
      <c r="H824" s="69">
        <v>0</v>
      </c>
      <c r="I824" s="70" t="s">
        <v>18</v>
      </c>
      <c r="J824" s="69">
        <v>2</v>
      </c>
      <c r="K824" s="71">
        <v>11.9</v>
      </c>
      <c r="L824" s="71">
        <v>66.900000000000006</v>
      </c>
      <c r="M824" s="65"/>
      <c r="N824" s="65"/>
      <c r="O824" s="65"/>
      <c r="P824" s="65"/>
      <c r="Q824" s="65"/>
      <c r="R824" s="65"/>
      <c r="S824" s="65"/>
      <c r="T824" s="65"/>
      <c r="U824" s="65"/>
      <c r="V824" s="65"/>
      <c r="W824" s="65"/>
      <c r="X824" s="65"/>
      <c r="Y824" s="65"/>
      <c r="Z824" s="65"/>
    </row>
    <row r="825" spans="1:26" x14ac:dyDescent="0.2">
      <c r="A825" s="65" t="s">
        <v>33</v>
      </c>
      <c r="B825" s="65" t="s">
        <v>236</v>
      </c>
      <c r="C825" s="65" t="s">
        <v>240</v>
      </c>
      <c r="D825" s="68">
        <v>113</v>
      </c>
      <c r="E825" s="61">
        <v>1</v>
      </c>
      <c r="F825" s="61">
        <v>13</v>
      </c>
      <c r="G825" s="69">
        <v>74.400000000000006</v>
      </c>
      <c r="H825" s="69">
        <v>6.7</v>
      </c>
      <c r="I825" s="69">
        <v>0</v>
      </c>
      <c r="J825" s="69">
        <v>0</v>
      </c>
      <c r="K825" s="71">
        <v>13.7</v>
      </c>
      <c r="L825" s="71">
        <v>66.599999999999994</v>
      </c>
      <c r="M825" s="65"/>
      <c r="N825" s="65"/>
      <c r="O825" s="65"/>
      <c r="P825" s="65"/>
      <c r="Q825" s="65"/>
      <c r="R825" s="65"/>
      <c r="S825" s="65"/>
      <c r="T825" s="65"/>
      <c r="U825" s="65"/>
      <c r="V825" s="65"/>
      <c r="W825" s="65"/>
      <c r="X825" s="65"/>
      <c r="Y825" s="65"/>
      <c r="Z825" s="65"/>
    </row>
    <row r="826" spans="1:26" x14ac:dyDescent="0.2">
      <c r="A826" s="65" t="s">
        <v>33</v>
      </c>
      <c r="B826" s="65" t="s">
        <v>236</v>
      </c>
      <c r="C826" s="65" t="s">
        <v>240</v>
      </c>
      <c r="D826" s="68">
        <v>212</v>
      </c>
      <c r="E826" s="72">
        <v>2</v>
      </c>
      <c r="F826" s="72">
        <v>13</v>
      </c>
      <c r="G826" s="69">
        <v>50</v>
      </c>
      <c r="H826" s="69">
        <v>1.1000000000000001</v>
      </c>
      <c r="I826" s="69">
        <v>0.1</v>
      </c>
      <c r="J826" s="69">
        <v>0</v>
      </c>
      <c r="K826" s="71">
        <v>13.5</v>
      </c>
      <c r="L826" s="71">
        <v>61.7</v>
      </c>
      <c r="M826" s="65"/>
      <c r="N826" s="65"/>
      <c r="O826" s="65"/>
      <c r="P826" s="65"/>
      <c r="Q826" s="65"/>
      <c r="R826" s="65"/>
      <c r="S826" s="65"/>
      <c r="T826" s="65"/>
      <c r="U826" s="65"/>
      <c r="V826" s="65"/>
      <c r="W826" s="65"/>
      <c r="X826" s="65"/>
      <c r="Y826" s="65"/>
      <c r="Z826" s="65"/>
    </row>
    <row r="827" spans="1:26" x14ac:dyDescent="0.2">
      <c r="A827" s="65" t="s">
        <v>33</v>
      </c>
      <c r="B827" s="65" t="s">
        <v>236</v>
      </c>
      <c r="C827" s="65" t="s">
        <v>240</v>
      </c>
      <c r="D827" s="68">
        <v>305</v>
      </c>
      <c r="E827" s="72">
        <v>3</v>
      </c>
      <c r="F827" s="72">
        <v>13</v>
      </c>
      <c r="G827" s="69">
        <v>100</v>
      </c>
      <c r="H827" s="69">
        <v>13.3</v>
      </c>
      <c r="I827" s="69">
        <v>0</v>
      </c>
      <c r="J827" s="69">
        <v>0</v>
      </c>
      <c r="K827" s="71">
        <v>13.5</v>
      </c>
      <c r="L827" s="71">
        <v>67.900000000000006</v>
      </c>
      <c r="M827" s="65"/>
      <c r="N827" s="65"/>
      <c r="O827" s="65"/>
      <c r="P827" s="65"/>
      <c r="Q827" s="65"/>
      <c r="R827" s="65"/>
      <c r="S827" s="65"/>
      <c r="T827" s="65"/>
      <c r="U827" s="65"/>
      <c r="V827" s="65"/>
      <c r="W827" s="65"/>
      <c r="X827" s="65"/>
      <c r="Y827" s="65"/>
      <c r="Z827" s="65"/>
    </row>
    <row r="828" spans="1:26" x14ac:dyDescent="0.2">
      <c r="A828" s="65" t="s">
        <v>33</v>
      </c>
      <c r="B828" s="65" t="s">
        <v>236</v>
      </c>
      <c r="C828" s="65" t="s">
        <v>240</v>
      </c>
      <c r="D828" s="68">
        <v>408</v>
      </c>
      <c r="E828" s="61">
        <v>4</v>
      </c>
      <c r="F828" s="61">
        <v>13</v>
      </c>
      <c r="G828" s="69">
        <v>57.9</v>
      </c>
      <c r="H828" s="69">
        <v>2.2000000000000002</v>
      </c>
      <c r="I828" s="69">
        <v>0.2</v>
      </c>
      <c r="J828" s="69">
        <v>0.1</v>
      </c>
      <c r="K828" s="71">
        <v>13.2</v>
      </c>
      <c r="L828" s="71">
        <v>72.2</v>
      </c>
      <c r="M828" s="65"/>
      <c r="N828" s="65"/>
      <c r="O828" s="65"/>
      <c r="P828" s="65"/>
      <c r="Q828" s="65"/>
      <c r="R828" s="65"/>
      <c r="S828" s="65"/>
      <c r="T828" s="65"/>
      <c r="U828" s="65"/>
      <c r="V828" s="65"/>
      <c r="W828" s="65"/>
      <c r="X828" s="65"/>
      <c r="Y828" s="65"/>
      <c r="Z828" s="65"/>
    </row>
    <row r="829" spans="1:26" x14ac:dyDescent="0.2">
      <c r="A829" s="65" t="s">
        <v>38</v>
      </c>
      <c r="B829" s="65" t="s">
        <v>237</v>
      </c>
      <c r="C829" s="65" t="s">
        <v>240</v>
      </c>
      <c r="D829" s="68">
        <v>113</v>
      </c>
      <c r="E829" s="61">
        <v>1</v>
      </c>
      <c r="F829" s="61">
        <v>13</v>
      </c>
      <c r="G829" s="69">
        <v>48.8</v>
      </c>
      <c r="H829" s="69">
        <v>0</v>
      </c>
      <c r="I829" s="70" t="s">
        <v>18</v>
      </c>
      <c r="J829" s="69">
        <v>2.4</v>
      </c>
      <c r="K829" s="71">
        <v>13.3</v>
      </c>
      <c r="L829" s="71">
        <v>62.2</v>
      </c>
      <c r="M829" s="65"/>
      <c r="N829" s="65"/>
      <c r="O829" s="65"/>
      <c r="P829" s="65"/>
      <c r="Q829" s="65"/>
      <c r="R829" s="65"/>
      <c r="S829" s="65"/>
      <c r="T829" s="65"/>
      <c r="U829" s="65"/>
      <c r="V829" s="65"/>
      <c r="W829" s="65"/>
      <c r="X829" s="65"/>
      <c r="Y829" s="65"/>
      <c r="Z829" s="65"/>
    </row>
    <row r="830" spans="1:26" x14ac:dyDescent="0.2">
      <c r="A830" s="65" t="s">
        <v>38</v>
      </c>
      <c r="B830" s="65" t="s">
        <v>237</v>
      </c>
      <c r="C830" s="65" t="s">
        <v>240</v>
      </c>
      <c r="D830" s="68">
        <v>212</v>
      </c>
      <c r="E830" s="72">
        <v>2</v>
      </c>
      <c r="F830" s="72">
        <v>13</v>
      </c>
      <c r="G830" s="69">
        <v>50</v>
      </c>
      <c r="H830" s="69">
        <v>0</v>
      </c>
      <c r="I830" s="70" t="s">
        <v>18</v>
      </c>
      <c r="J830" s="69">
        <v>2.6</v>
      </c>
      <c r="K830" s="71">
        <v>13.5</v>
      </c>
      <c r="L830" s="71">
        <v>46.7</v>
      </c>
      <c r="M830" s="65"/>
      <c r="N830" s="65"/>
      <c r="O830" s="65"/>
      <c r="P830" s="65"/>
      <c r="Q830" s="65"/>
      <c r="R830" s="65"/>
      <c r="S830" s="65"/>
      <c r="T830" s="65"/>
      <c r="U830" s="65"/>
      <c r="V830" s="65"/>
      <c r="W830" s="65"/>
      <c r="X830" s="65"/>
      <c r="Y830" s="65"/>
      <c r="Z830" s="65"/>
    </row>
    <row r="831" spans="1:26" x14ac:dyDescent="0.2">
      <c r="A831" s="65" t="s">
        <v>38</v>
      </c>
      <c r="B831" s="65" t="s">
        <v>237</v>
      </c>
      <c r="C831" s="65" t="s">
        <v>240</v>
      </c>
      <c r="D831" s="68">
        <v>305</v>
      </c>
      <c r="E831" s="72">
        <v>3</v>
      </c>
      <c r="F831" s="72">
        <v>13</v>
      </c>
      <c r="G831" s="69">
        <v>48.8</v>
      </c>
      <c r="H831" s="69">
        <v>0</v>
      </c>
      <c r="I831" s="70" t="s">
        <v>18</v>
      </c>
      <c r="J831" s="69">
        <v>1.2</v>
      </c>
      <c r="K831" s="71">
        <v>13.2</v>
      </c>
      <c r="L831" s="71">
        <v>57.4</v>
      </c>
      <c r="M831" s="65"/>
      <c r="N831" s="65"/>
      <c r="O831" s="65"/>
      <c r="P831" s="65"/>
      <c r="Q831" s="65"/>
      <c r="R831" s="65"/>
      <c r="S831" s="65"/>
      <c r="T831" s="65"/>
      <c r="U831" s="65"/>
      <c r="V831" s="65"/>
      <c r="W831" s="65"/>
      <c r="X831" s="65"/>
      <c r="Y831" s="65"/>
      <c r="Z831" s="65"/>
    </row>
    <row r="832" spans="1:26" x14ac:dyDescent="0.2">
      <c r="A832" s="65" t="s">
        <v>38</v>
      </c>
      <c r="B832" s="65" t="s">
        <v>237</v>
      </c>
      <c r="C832" s="65" t="s">
        <v>240</v>
      </c>
      <c r="D832" s="68">
        <v>408</v>
      </c>
      <c r="E832" s="61">
        <v>4</v>
      </c>
      <c r="F832" s="61">
        <v>13</v>
      </c>
      <c r="G832" s="69">
        <v>52.4</v>
      </c>
      <c r="H832" s="69">
        <v>0</v>
      </c>
      <c r="I832" s="70" t="s">
        <v>18</v>
      </c>
      <c r="J832" s="69">
        <v>1.1000000000000001</v>
      </c>
      <c r="K832" s="71">
        <v>13.6</v>
      </c>
      <c r="L832" s="71">
        <v>53.9</v>
      </c>
      <c r="M832" s="65"/>
      <c r="N832" s="65"/>
      <c r="O832" s="65"/>
      <c r="P832" s="65"/>
      <c r="Q832" s="65"/>
      <c r="R832" s="65"/>
      <c r="S832" s="65"/>
      <c r="T832" s="65"/>
      <c r="U832" s="65"/>
      <c r="V832" s="65"/>
      <c r="W832" s="65"/>
      <c r="X832" s="65"/>
      <c r="Y832" s="65"/>
      <c r="Z832" s="65"/>
    </row>
    <row r="833" spans="1:26" x14ac:dyDescent="0.2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T833" s="65"/>
      <c r="U833" s="65"/>
      <c r="V833" s="65"/>
      <c r="W833" s="65"/>
      <c r="X833" s="65"/>
      <c r="Y833" s="65"/>
      <c r="Z833" s="65"/>
    </row>
    <row r="834" spans="1:26" x14ac:dyDescent="0.2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T834" s="65"/>
      <c r="U834" s="65"/>
      <c r="V834" s="65"/>
      <c r="W834" s="65"/>
      <c r="X834" s="65"/>
      <c r="Y834" s="65"/>
      <c r="Z834" s="65"/>
    </row>
    <row r="835" spans="1:26" x14ac:dyDescent="0.2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T835" s="65"/>
      <c r="U835" s="65"/>
      <c r="V835" s="65"/>
      <c r="W835" s="65"/>
      <c r="X835" s="65"/>
      <c r="Y835" s="65"/>
      <c r="Z835" s="65"/>
    </row>
    <row r="836" spans="1:26" x14ac:dyDescent="0.2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T836" s="65"/>
      <c r="U836" s="65"/>
      <c r="V836" s="65"/>
      <c r="W836" s="65"/>
      <c r="X836" s="65"/>
      <c r="Y836" s="65"/>
      <c r="Z836" s="65"/>
    </row>
    <row r="837" spans="1:26" x14ac:dyDescent="0.2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T837" s="65"/>
      <c r="U837" s="65"/>
      <c r="V837" s="65"/>
      <c r="W837" s="65"/>
      <c r="X837" s="65"/>
      <c r="Y837" s="65"/>
      <c r="Z837" s="65"/>
    </row>
    <row r="838" spans="1:26" x14ac:dyDescent="0.2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T838" s="65"/>
      <c r="U838" s="65"/>
      <c r="V838" s="65"/>
      <c r="W838" s="65"/>
      <c r="X838" s="65"/>
      <c r="Y838" s="65"/>
      <c r="Z838" s="65"/>
    </row>
    <row r="839" spans="1:26" x14ac:dyDescent="0.2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T839" s="65"/>
      <c r="U839" s="65"/>
      <c r="V839" s="65"/>
      <c r="W839" s="65"/>
      <c r="X839" s="65"/>
      <c r="Y839" s="65"/>
      <c r="Z839" s="65"/>
    </row>
    <row r="840" spans="1:26" x14ac:dyDescent="0.2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T840" s="65"/>
      <c r="U840" s="65"/>
      <c r="V840" s="65"/>
      <c r="W840" s="65"/>
      <c r="X840" s="65"/>
      <c r="Y840" s="65"/>
      <c r="Z840" s="65"/>
    </row>
    <row r="841" spans="1:26" x14ac:dyDescent="0.2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T841" s="65"/>
      <c r="U841" s="65"/>
      <c r="V841" s="65"/>
      <c r="W841" s="65"/>
      <c r="X841" s="65"/>
      <c r="Y841" s="65"/>
      <c r="Z841" s="65"/>
    </row>
    <row r="842" spans="1:26" x14ac:dyDescent="0.2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T842" s="65"/>
      <c r="U842" s="65"/>
      <c r="V842" s="65"/>
      <c r="W842" s="65"/>
      <c r="X842" s="65"/>
      <c r="Y842" s="65"/>
      <c r="Z842" s="65"/>
    </row>
    <row r="843" spans="1:26" x14ac:dyDescent="0.2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T843" s="65"/>
      <c r="U843" s="65"/>
      <c r="V843" s="65"/>
      <c r="W843" s="65"/>
      <c r="X843" s="65"/>
      <c r="Y843" s="65"/>
      <c r="Z843" s="65"/>
    </row>
    <row r="844" spans="1:26" x14ac:dyDescent="0.2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T844" s="65"/>
      <c r="U844" s="65"/>
      <c r="V844" s="65"/>
      <c r="W844" s="65"/>
      <c r="X844" s="65"/>
      <c r="Y844" s="65"/>
      <c r="Z844" s="65"/>
    </row>
    <row r="845" spans="1:26" x14ac:dyDescent="0.2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  <c r="V845" s="65"/>
      <c r="W845" s="65"/>
      <c r="X845" s="65"/>
      <c r="Y845" s="65"/>
      <c r="Z845" s="65"/>
    </row>
    <row r="846" spans="1:26" x14ac:dyDescent="0.2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T846" s="65"/>
      <c r="U846" s="65"/>
      <c r="V846" s="65"/>
      <c r="W846" s="65"/>
      <c r="X846" s="65"/>
      <c r="Y846" s="65"/>
      <c r="Z846" s="65"/>
    </row>
    <row r="847" spans="1:26" x14ac:dyDescent="0.2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T847" s="65"/>
      <c r="U847" s="65"/>
      <c r="V847" s="65"/>
      <c r="W847" s="65"/>
      <c r="X847" s="65"/>
      <c r="Y847" s="65"/>
      <c r="Z847" s="65"/>
    </row>
    <row r="848" spans="1:26" x14ac:dyDescent="0.2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T848" s="65"/>
      <c r="U848" s="65"/>
      <c r="V848" s="65"/>
      <c r="W848" s="65"/>
      <c r="X848" s="65"/>
      <c r="Y848" s="65"/>
      <c r="Z848" s="65"/>
    </row>
    <row r="849" spans="1:26" x14ac:dyDescent="0.2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T849" s="65"/>
      <c r="U849" s="65"/>
      <c r="V849" s="65"/>
      <c r="W849" s="65"/>
      <c r="X849" s="65"/>
      <c r="Y849" s="65"/>
      <c r="Z849" s="65"/>
    </row>
    <row r="850" spans="1:26" x14ac:dyDescent="0.2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T850" s="65"/>
      <c r="U850" s="65"/>
      <c r="V850" s="65"/>
      <c r="W850" s="65"/>
      <c r="X850" s="65"/>
      <c r="Y850" s="65"/>
      <c r="Z850" s="65"/>
    </row>
    <row r="851" spans="1:26" x14ac:dyDescent="0.2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T851" s="65"/>
      <c r="U851" s="65"/>
      <c r="V851" s="65"/>
      <c r="W851" s="65"/>
      <c r="X851" s="65"/>
      <c r="Y851" s="65"/>
      <c r="Z851" s="65"/>
    </row>
    <row r="852" spans="1:26" x14ac:dyDescent="0.2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T852" s="65"/>
      <c r="U852" s="65"/>
      <c r="V852" s="65"/>
      <c r="W852" s="65"/>
      <c r="X852" s="65"/>
      <c r="Y852" s="65"/>
      <c r="Z852" s="65"/>
    </row>
    <row r="853" spans="1:26" x14ac:dyDescent="0.2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T853" s="65"/>
      <c r="U853" s="65"/>
      <c r="V853" s="65"/>
      <c r="W853" s="65"/>
      <c r="X853" s="65"/>
      <c r="Y853" s="65"/>
      <c r="Z853" s="65"/>
    </row>
    <row r="854" spans="1:26" x14ac:dyDescent="0.2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T854" s="65"/>
      <c r="U854" s="65"/>
      <c r="V854" s="65"/>
      <c r="W854" s="65"/>
      <c r="X854" s="65"/>
      <c r="Y854" s="65"/>
      <c r="Z854" s="65"/>
    </row>
    <row r="855" spans="1:26" x14ac:dyDescent="0.2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T855" s="65"/>
      <c r="U855" s="65"/>
      <c r="V855" s="65"/>
      <c r="W855" s="65"/>
      <c r="X855" s="65"/>
      <c r="Y855" s="65"/>
      <c r="Z855" s="65"/>
    </row>
    <row r="856" spans="1:26" x14ac:dyDescent="0.2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T856" s="65"/>
      <c r="U856" s="65"/>
      <c r="V856" s="65"/>
      <c r="W856" s="65"/>
      <c r="X856" s="65"/>
      <c r="Y856" s="65"/>
      <c r="Z856" s="65"/>
    </row>
    <row r="857" spans="1:26" x14ac:dyDescent="0.2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T857" s="65"/>
      <c r="U857" s="65"/>
      <c r="V857" s="65"/>
      <c r="W857" s="65"/>
      <c r="X857" s="65"/>
      <c r="Y857" s="65"/>
      <c r="Z857" s="65"/>
    </row>
    <row r="858" spans="1:26" x14ac:dyDescent="0.2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T858" s="65"/>
      <c r="U858" s="65"/>
      <c r="V858" s="65"/>
      <c r="W858" s="65"/>
      <c r="X858" s="65"/>
      <c r="Y858" s="65"/>
      <c r="Z858" s="65"/>
    </row>
    <row r="859" spans="1:26" x14ac:dyDescent="0.2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T859" s="65"/>
      <c r="U859" s="65"/>
      <c r="V859" s="65"/>
      <c r="W859" s="65"/>
      <c r="X859" s="65"/>
      <c r="Y859" s="65"/>
      <c r="Z859" s="65"/>
    </row>
    <row r="860" spans="1:26" x14ac:dyDescent="0.2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T860" s="65"/>
      <c r="U860" s="65"/>
      <c r="V860" s="65"/>
      <c r="W860" s="65"/>
      <c r="X860" s="65"/>
      <c r="Y860" s="65"/>
      <c r="Z860" s="65"/>
    </row>
    <row r="861" spans="1:26" x14ac:dyDescent="0.2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T861" s="65"/>
      <c r="U861" s="65"/>
      <c r="V861" s="65"/>
      <c r="W861" s="65"/>
      <c r="X861" s="65"/>
      <c r="Y861" s="65"/>
      <c r="Z861" s="65"/>
    </row>
    <row r="862" spans="1:26" x14ac:dyDescent="0.2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T862" s="65"/>
      <c r="U862" s="65"/>
      <c r="V862" s="65"/>
      <c r="W862" s="65"/>
      <c r="X862" s="65"/>
      <c r="Y862" s="65"/>
      <c r="Z862" s="65"/>
    </row>
    <row r="863" spans="1:26" x14ac:dyDescent="0.2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T863" s="65"/>
      <c r="U863" s="65"/>
      <c r="V863" s="65"/>
      <c r="W863" s="65"/>
      <c r="X863" s="65"/>
      <c r="Y863" s="65"/>
      <c r="Z863" s="65"/>
    </row>
    <row r="864" spans="1:26" x14ac:dyDescent="0.2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T864" s="65"/>
      <c r="U864" s="65"/>
      <c r="V864" s="65"/>
      <c r="W864" s="65"/>
      <c r="X864" s="65"/>
      <c r="Y864" s="65"/>
      <c r="Z864" s="65"/>
    </row>
    <row r="865" spans="1:26" x14ac:dyDescent="0.2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T865" s="65"/>
      <c r="U865" s="65"/>
      <c r="V865" s="65"/>
      <c r="W865" s="65"/>
      <c r="X865" s="65"/>
      <c r="Y865" s="65"/>
      <c r="Z865" s="65"/>
    </row>
    <row r="866" spans="1:26" x14ac:dyDescent="0.2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T866" s="65"/>
      <c r="U866" s="65"/>
      <c r="V866" s="65"/>
      <c r="W866" s="65"/>
      <c r="X866" s="65"/>
      <c r="Y866" s="65"/>
      <c r="Z866" s="65"/>
    </row>
    <row r="867" spans="1:26" x14ac:dyDescent="0.2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T867" s="65"/>
      <c r="U867" s="65"/>
      <c r="V867" s="65"/>
      <c r="W867" s="65"/>
      <c r="X867" s="65"/>
      <c r="Y867" s="65"/>
      <c r="Z867" s="65"/>
    </row>
    <row r="868" spans="1:26" x14ac:dyDescent="0.2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T868" s="65"/>
      <c r="U868" s="65"/>
      <c r="V868" s="65"/>
      <c r="W868" s="65"/>
      <c r="X868" s="65"/>
      <c r="Y868" s="65"/>
      <c r="Z868" s="65"/>
    </row>
    <row r="869" spans="1:26" x14ac:dyDescent="0.2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T869" s="65"/>
      <c r="U869" s="65"/>
      <c r="V869" s="65"/>
      <c r="W869" s="65"/>
      <c r="X869" s="65"/>
      <c r="Y869" s="65"/>
      <c r="Z869" s="65"/>
    </row>
    <row r="870" spans="1:26" x14ac:dyDescent="0.2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T870" s="65"/>
      <c r="U870" s="65"/>
      <c r="V870" s="65"/>
      <c r="W870" s="65"/>
      <c r="X870" s="65"/>
      <c r="Y870" s="65"/>
      <c r="Z870" s="65"/>
    </row>
    <row r="871" spans="1:26" x14ac:dyDescent="0.2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T871" s="65"/>
      <c r="U871" s="65"/>
      <c r="V871" s="65"/>
      <c r="W871" s="65"/>
      <c r="X871" s="65"/>
      <c r="Y871" s="65"/>
      <c r="Z871" s="65"/>
    </row>
    <row r="872" spans="1:26" x14ac:dyDescent="0.2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  <c r="V872" s="65"/>
      <c r="W872" s="65"/>
      <c r="X872" s="65"/>
      <c r="Y872" s="65"/>
      <c r="Z872" s="65"/>
    </row>
    <row r="873" spans="1:26" x14ac:dyDescent="0.2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T873" s="65"/>
      <c r="U873" s="65"/>
      <c r="V873" s="65"/>
      <c r="W873" s="65"/>
      <c r="X873" s="65"/>
      <c r="Y873" s="65"/>
      <c r="Z873" s="65"/>
    </row>
    <row r="874" spans="1:26" x14ac:dyDescent="0.2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T874" s="65"/>
      <c r="U874" s="65"/>
      <c r="V874" s="65"/>
      <c r="W874" s="65"/>
      <c r="X874" s="65"/>
      <c r="Y874" s="65"/>
      <c r="Z874" s="65"/>
    </row>
    <row r="875" spans="1:26" x14ac:dyDescent="0.2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T875" s="65"/>
      <c r="U875" s="65"/>
      <c r="V875" s="65"/>
      <c r="W875" s="65"/>
      <c r="X875" s="65"/>
      <c r="Y875" s="65"/>
      <c r="Z875" s="65"/>
    </row>
    <row r="876" spans="1:26" x14ac:dyDescent="0.2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T876" s="65"/>
      <c r="U876" s="65"/>
      <c r="V876" s="65"/>
      <c r="W876" s="65"/>
      <c r="X876" s="65"/>
      <c r="Y876" s="65"/>
      <c r="Z876" s="65"/>
    </row>
    <row r="877" spans="1:26" x14ac:dyDescent="0.2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T877" s="65"/>
      <c r="U877" s="65"/>
      <c r="V877" s="65"/>
      <c r="W877" s="65"/>
      <c r="X877" s="65"/>
      <c r="Y877" s="65"/>
      <c r="Z877" s="65"/>
    </row>
    <row r="878" spans="1:26" x14ac:dyDescent="0.2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T878" s="65"/>
      <c r="U878" s="65"/>
      <c r="V878" s="65"/>
      <c r="W878" s="65"/>
      <c r="X878" s="65"/>
      <c r="Y878" s="65"/>
      <c r="Z878" s="65"/>
    </row>
    <row r="879" spans="1:26" x14ac:dyDescent="0.2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T879" s="65"/>
      <c r="U879" s="65"/>
      <c r="V879" s="65"/>
      <c r="W879" s="65"/>
      <c r="X879" s="65"/>
      <c r="Y879" s="65"/>
      <c r="Z879" s="65"/>
    </row>
    <row r="880" spans="1:26" x14ac:dyDescent="0.2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T880" s="65"/>
      <c r="U880" s="65"/>
      <c r="V880" s="65"/>
      <c r="W880" s="65"/>
      <c r="X880" s="65"/>
      <c r="Y880" s="65"/>
      <c r="Z880" s="65"/>
    </row>
    <row r="881" spans="1:26" x14ac:dyDescent="0.2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T881" s="65"/>
      <c r="U881" s="65"/>
      <c r="V881" s="65"/>
      <c r="W881" s="65"/>
      <c r="X881" s="65"/>
      <c r="Y881" s="65"/>
      <c r="Z881" s="65"/>
    </row>
    <row r="882" spans="1:26" x14ac:dyDescent="0.2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T882" s="65"/>
      <c r="U882" s="65"/>
      <c r="V882" s="65"/>
      <c r="W882" s="65"/>
      <c r="X882" s="65"/>
      <c r="Y882" s="65"/>
      <c r="Z882" s="65"/>
    </row>
    <row r="883" spans="1:26" x14ac:dyDescent="0.2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T883" s="65"/>
      <c r="U883" s="65"/>
      <c r="V883" s="65"/>
      <c r="W883" s="65"/>
      <c r="X883" s="65"/>
      <c r="Y883" s="65"/>
      <c r="Z883" s="65"/>
    </row>
    <row r="884" spans="1:26" x14ac:dyDescent="0.2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65"/>
      <c r="V884" s="65"/>
      <c r="W884" s="65"/>
      <c r="X884" s="65"/>
      <c r="Y884" s="65"/>
      <c r="Z884" s="65"/>
    </row>
    <row r="885" spans="1:26" x14ac:dyDescent="0.2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  <c r="V885" s="65"/>
      <c r="W885" s="65"/>
      <c r="X885" s="65"/>
      <c r="Y885" s="65"/>
      <c r="Z885" s="65"/>
    </row>
    <row r="886" spans="1:26" x14ac:dyDescent="0.2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T886" s="65"/>
      <c r="U886" s="65"/>
      <c r="V886" s="65"/>
      <c r="W886" s="65"/>
      <c r="X886" s="65"/>
      <c r="Y886" s="65"/>
      <c r="Z886" s="65"/>
    </row>
    <row r="887" spans="1:26" x14ac:dyDescent="0.2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T887" s="65"/>
      <c r="U887" s="65"/>
      <c r="V887" s="65"/>
      <c r="W887" s="65"/>
      <c r="X887" s="65"/>
      <c r="Y887" s="65"/>
      <c r="Z887" s="65"/>
    </row>
    <row r="888" spans="1:26" x14ac:dyDescent="0.2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T888" s="65"/>
      <c r="U888" s="65"/>
      <c r="V888" s="65"/>
      <c r="W888" s="65"/>
      <c r="X888" s="65"/>
      <c r="Y888" s="65"/>
      <c r="Z888" s="65"/>
    </row>
    <row r="889" spans="1:26" x14ac:dyDescent="0.2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T889" s="65"/>
      <c r="U889" s="65"/>
      <c r="V889" s="65"/>
      <c r="W889" s="65"/>
      <c r="X889" s="65"/>
      <c r="Y889" s="65"/>
      <c r="Z889" s="65"/>
    </row>
    <row r="890" spans="1:26" x14ac:dyDescent="0.2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T890" s="65"/>
      <c r="U890" s="65"/>
      <c r="V890" s="65"/>
      <c r="W890" s="65"/>
      <c r="X890" s="65"/>
      <c r="Y890" s="65"/>
      <c r="Z890" s="65"/>
    </row>
    <row r="891" spans="1:26" x14ac:dyDescent="0.2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T891" s="65"/>
      <c r="U891" s="65"/>
      <c r="V891" s="65"/>
      <c r="W891" s="65"/>
      <c r="X891" s="65"/>
      <c r="Y891" s="65"/>
      <c r="Z891" s="65"/>
    </row>
    <row r="892" spans="1:26" x14ac:dyDescent="0.2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T892" s="65"/>
      <c r="U892" s="65"/>
      <c r="V892" s="65"/>
      <c r="W892" s="65"/>
      <c r="X892" s="65"/>
      <c r="Y892" s="65"/>
      <c r="Z892" s="65"/>
    </row>
    <row r="893" spans="1:26" x14ac:dyDescent="0.2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T893" s="65"/>
      <c r="U893" s="65"/>
      <c r="V893" s="65"/>
      <c r="W893" s="65"/>
      <c r="X893" s="65"/>
      <c r="Y893" s="65"/>
      <c r="Z893" s="65"/>
    </row>
    <row r="894" spans="1:26" x14ac:dyDescent="0.2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T894" s="65"/>
      <c r="U894" s="65"/>
      <c r="V894" s="65"/>
      <c r="W894" s="65"/>
      <c r="X894" s="65"/>
      <c r="Y894" s="65"/>
      <c r="Z894" s="65"/>
    </row>
    <row r="895" spans="1:26" x14ac:dyDescent="0.2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T895" s="65"/>
      <c r="U895" s="65"/>
      <c r="V895" s="65"/>
      <c r="W895" s="65"/>
      <c r="X895" s="65"/>
      <c r="Y895" s="65"/>
      <c r="Z895" s="65"/>
    </row>
    <row r="896" spans="1:26" x14ac:dyDescent="0.2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T896" s="65"/>
      <c r="U896" s="65"/>
      <c r="V896" s="65"/>
      <c r="W896" s="65"/>
      <c r="X896" s="65"/>
      <c r="Y896" s="65"/>
      <c r="Z896" s="65"/>
    </row>
    <row r="897" spans="1:26" x14ac:dyDescent="0.2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T897" s="65"/>
      <c r="U897" s="65"/>
      <c r="V897" s="65"/>
      <c r="W897" s="65"/>
      <c r="X897" s="65"/>
      <c r="Y897" s="65"/>
      <c r="Z897" s="65"/>
    </row>
    <row r="898" spans="1:26" x14ac:dyDescent="0.2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T898" s="65"/>
      <c r="U898" s="65"/>
      <c r="V898" s="65"/>
      <c r="W898" s="65"/>
      <c r="X898" s="65"/>
      <c r="Y898" s="65"/>
      <c r="Z898" s="65"/>
    </row>
    <row r="899" spans="1:26" x14ac:dyDescent="0.2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T899" s="65"/>
      <c r="U899" s="65"/>
      <c r="V899" s="65"/>
      <c r="W899" s="65"/>
      <c r="X899" s="65"/>
      <c r="Y899" s="65"/>
      <c r="Z899" s="65"/>
    </row>
    <row r="900" spans="1:26" x14ac:dyDescent="0.2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T900" s="65"/>
      <c r="U900" s="65"/>
      <c r="V900" s="65"/>
      <c r="W900" s="65"/>
      <c r="X900" s="65"/>
      <c r="Y900" s="65"/>
      <c r="Z900" s="65"/>
    </row>
    <row r="901" spans="1:26" x14ac:dyDescent="0.2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T901" s="65"/>
      <c r="U901" s="65"/>
      <c r="V901" s="65"/>
      <c r="W901" s="65"/>
      <c r="X901" s="65"/>
      <c r="Y901" s="65"/>
      <c r="Z901" s="65"/>
    </row>
    <row r="902" spans="1:26" x14ac:dyDescent="0.2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T902" s="65"/>
      <c r="U902" s="65"/>
      <c r="V902" s="65"/>
      <c r="W902" s="65"/>
      <c r="X902" s="65"/>
      <c r="Y902" s="65"/>
      <c r="Z902" s="65"/>
    </row>
    <row r="903" spans="1:26" x14ac:dyDescent="0.2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T903" s="65"/>
      <c r="U903" s="65"/>
      <c r="V903" s="65"/>
      <c r="W903" s="65"/>
      <c r="X903" s="65"/>
      <c r="Y903" s="65"/>
      <c r="Z903" s="65"/>
    </row>
    <row r="904" spans="1:26" x14ac:dyDescent="0.2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  <c r="V904" s="65"/>
      <c r="W904" s="65"/>
      <c r="X904" s="65"/>
      <c r="Y904" s="65"/>
      <c r="Z904" s="65"/>
    </row>
    <row r="905" spans="1:26" x14ac:dyDescent="0.2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T905" s="65"/>
      <c r="U905" s="65"/>
      <c r="V905" s="65"/>
      <c r="W905" s="65"/>
      <c r="X905" s="65"/>
      <c r="Y905" s="65"/>
      <c r="Z905" s="65"/>
    </row>
    <row r="906" spans="1:26" x14ac:dyDescent="0.2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T906" s="65"/>
      <c r="U906" s="65"/>
      <c r="V906" s="65"/>
      <c r="W906" s="65"/>
      <c r="X906" s="65"/>
      <c r="Y906" s="65"/>
      <c r="Z906" s="65"/>
    </row>
    <row r="907" spans="1:26" x14ac:dyDescent="0.2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65"/>
      <c r="V907" s="65"/>
      <c r="W907" s="65"/>
      <c r="X907" s="65"/>
      <c r="Y907" s="65"/>
      <c r="Z907" s="65"/>
    </row>
    <row r="908" spans="1:26" x14ac:dyDescent="0.2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  <c r="V908" s="65"/>
      <c r="W908" s="65"/>
      <c r="X908" s="65"/>
      <c r="Y908" s="65"/>
      <c r="Z908" s="65"/>
    </row>
    <row r="909" spans="1:26" x14ac:dyDescent="0.2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T909" s="65"/>
      <c r="U909" s="65"/>
      <c r="V909" s="65"/>
      <c r="W909" s="65"/>
      <c r="X909" s="65"/>
      <c r="Y909" s="65"/>
      <c r="Z909" s="65"/>
    </row>
    <row r="910" spans="1:26" x14ac:dyDescent="0.2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T910" s="65"/>
      <c r="U910" s="65"/>
      <c r="V910" s="65"/>
      <c r="W910" s="65"/>
      <c r="X910" s="65"/>
      <c r="Y910" s="65"/>
      <c r="Z910" s="65"/>
    </row>
    <row r="911" spans="1:26" x14ac:dyDescent="0.2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T911" s="65"/>
      <c r="U911" s="65"/>
      <c r="V911" s="65"/>
      <c r="W911" s="65"/>
      <c r="X911" s="65"/>
      <c r="Y911" s="65"/>
      <c r="Z911" s="65"/>
    </row>
    <row r="912" spans="1:26" x14ac:dyDescent="0.2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T912" s="65"/>
      <c r="U912" s="65"/>
      <c r="V912" s="65"/>
      <c r="W912" s="65"/>
      <c r="X912" s="65"/>
      <c r="Y912" s="65"/>
      <c r="Z912" s="65"/>
    </row>
    <row r="913" spans="1:26" x14ac:dyDescent="0.2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T913" s="65"/>
      <c r="U913" s="65"/>
      <c r="V913" s="65"/>
      <c r="W913" s="65"/>
      <c r="X913" s="65"/>
      <c r="Y913" s="65"/>
      <c r="Z913" s="65"/>
    </row>
    <row r="914" spans="1:26" x14ac:dyDescent="0.2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T914" s="65"/>
      <c r="U914" s="65"/>
      <c r="V914" s="65"/>
      <c r="W914" s="65"/>
      <c r="X914" s="65"/>
      <c r="Y914" s="65"/>
      <c r="Z914" s="65"/>
    </row>
    <row r="915" spans="1:26" x14ac:dyDescent="0.2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T915" s="65"/>
      <c r="U915" s="65"/>
      <c r="V915" s="65"/>
      <c r="W915" s="65"/>
      <c r="X915" s="65"/>
      <c r="Y915" s="65"/>
      <c r="Z915" s="65"/>
    </row>
    <row r="916" spans="1:26" x14ac:dyDescent="0.2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T916" s="65"/>
      <c r="U916" s="65"/>
      <c r="V916" s="65"/>
      <c r="W916" s="65"/>
      <c r="X916" s="65"/>
      <c r="Y916" s="65"/>
      <c r="Z916" s="65"/>
    </row>
    <row r="917" spans="1:26" x14ac:dyDescent="0.2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T917" s="65"/>
      <c r="U917" s="65"/>
      <c r="V917" s="65"/>
      <c r="W917" s="65"/>
      <c r="X917" s="65"/>
      <c r="Y917" s="65"/>
      <c r="Z917" s="65"/>
    </row>
    <row r="918" spans="1:26" x14ac:dyDescent="0.2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T918" s="65"/>
      <c r="U918" s="65"/>
      <c r="V918" s="65"/>
      <c r="W918" s="65"/>
      <c r="X918" s="65"/>
      <c r="Y918" s="65"/>
      <c r="Z918" s="65"/>
    </row>
    <row r="919" spans="1:26" x14ac:dyDescent="0.2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T919" s="65"/>
      <c r="U919" s="65"/>
      <c r="V919" s="65"/>
      <c r="W919" s="65"/>
      <c r="X919" s="65"/>
      <c r="Y919" s="65"/>
      <c r="Z919" s="65"/>
    </row>
    <row r="920" spans="1:26" x14ac:dyDescent="0.2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T920" s="65"/>
      <c r="U920" s="65"/>
      <c r="V920" s="65"/>
      <c r="W920" s="65"/>
      <c r="X920" s="65"/>
      <c r="Y920" s="65"/>
      <c r="Z920" s="65"/>
    </row>
    <row r="921" spans="1:26" x14ac:dyDescent="0.2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T921" s="65"/>
      <c r="U921" s="65"/>
      <c r="V921" s="65"/>
      <c r="W921" s="65"/>
      <c r="X921" s="65"/>
      <c r="Y921" s="65"/>
      <c r="Z921" s="65"/>
    </row>
    <row r="922" spans="1:26" x14ac:dyDescent="0.2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T922" s="65"/>
      <c r="U922" s="65"/>
      <c r="V922" s="65"/>
      <c r="W922" s="65"/>
      <c r="X922" s="65"/>
      <c r="Y922" s="65"/>
      <c r="Z922" s="65"/>
    </row>
    <row r="923" spans="1:26" x14ac:dyDescent="0.2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T923" s="65"/>
      <c r="U923" s="65"/>
      <c r="V923" s="65"/>
      <c r="W923" s="65"/>
      <c r="X923" s="65"/>
      <c r="Y923" s="65"/>
      <c r="Z923" s="65"/>
    </row>
    <row r="924" spans="1:26" x14ac:dyDescent="0.2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T924" s="65"/>
      <c r="U924" s="65"/>
      <c r="V924" s="65"/>
      <c r="W924" s="65"/>
      <c r="X924" s="65"/>
      <c r="Y924" s="65"/>
      <c r="Z924" s="65"/>
    </row>
    <row r="925" spans="1:26" x14ac:dyDescent="0.2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T925" s="65"/>
      <c r="U925" s="65"/>
      <c r="V925" s="65"/>
      <c r="W925" s="65"/>
      <c r="X925" s="65"/>
      <c r="Y925" s="65"/>
      <c r="Z925" s="65"/>
    </row>
    <row r="926" spans="1:26" x14ac:dyDescent="0.2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T926" s="65"/>
      <c r="U926" s="65"/>
      <c r="V926" s="65"/>
      <c r="W926" s="65"/>
      <c r="X926" s="65"/>
      <c r="Y926" s="65"/>
      <c r="Z926" s="65"/>
    </row>
    <row r="927" spans="1:26" x14ac:dyDescent="0.2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T927" s="65"/>
      <c r="U927" s="65"/>
      <c r="V927" s="65"/>
      <c r="W927" s="65"/>
      <c r="X927" s="65"/>
      <c r="Y927" s="65"/>
      <c r="Z927" s="65"/>
    </row>
    <row r="928" spans="1:26" x14ac:dyDescent="0.2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T928" s="65"/>
      <c r="U928" s="65"/>
      <c r="V928" s="65"/>
      <c r="W928" s="65"/>
      <c r="X928" s="65"/>
      <c r="Y928" s="65"/>
      <c r="Z928" s="65"/>
    </row>
    <row r="929" spans="1:26" x14ac:dyDescent="0.2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T929" s="65"/>
      <c r="U929" s="65"/>
      <c r="V929" s="65"/>
      <c r="W929" s="65"/>
      <c r="X929" s="65"/>
      <c r="Y929" s="65"/>
      <c r="Z929" s="65"/>
    </row>
    <row r="930" spans="1:26" x14ac:dyDescent="0.2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T930" s="65"/>
      <c r="U930" s="65"/>
      <c r="V930" s="65"/>
      <c r="W930" s="65"/>
      <c r="X930" s="65"/>
      <c r="Y930" s="65"/>
      <c r="Z930" s="65"/>
    </row>
    <row r="931" spans="1:26" x14ac:dyDescent="0.2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T931" s="65"/>
      <c r="U931" s="65"/>
      <c r="V931" s="65"/>
      <c r="W931" s="65"/>
      <c r="X931" s="65"/>
      <c r="Y931" s="65"/>
      <c r="Z931" s="65"/>
    </row>
    <row r="932" spans="1:26" x14ac:dyDescent="0.2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T932" s="65"/>
      <c r="U932" s="65"/>
      <c r="V932" s="65"/>
      <c r="W932" s="65"/>
      <c r="X932" s="65"/>
      <c r="Y932" s="65"/>
      <c r="Z932" s="65"/>
    </row>
    <row r="933" spans="1:26" x14ac:dyDescent="0.2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T933" s="65"/>
      <c r="U933" s="65"/>
      <c r="V933" s="65"/>
      <c r="W933" s="65"/>
      <c r="X933" s="65"/>
      <c r="Y933" s="65"/>
      <c r="Z933" s="65"/>
    </row>
    <row r="934" spans="1:26" x14ac:dyDescent="0.2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T934" s="65"/>
      <c r="U934" s="65"/>
      <c r="V934" s="65"/>
      <c r="W934" s="65"/>
      <c r="X934" s="65"/>
      <c r="Y934" s="65"/>
      <c r="Z934" s="65"/>
    </row>
    <row r="935" spans="1:26" x14ac:dyDescent="0.2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T935" s="65"/>
      <c r="U935" s="65"/>
      <c r="V935" s="65"/>
      <c r="W935" s="65"/>
      <c r="X935" s="65"/>
      <c r="Y935" s="65"/>
      <c r="Z935" s="65"/>
    </row>
    <row r="936" spans="1:26" x14ac:dyDescent="0.2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T936" s="65"/>
      <c r="U936" s="65"/>
      <c r="V936" s="65"/>
      <c r="W936" s="65"/>
      <c r="X936" s="65"/>
      <c r="Y936" s="65"/>
      <c r="Z936" s="65"/>
    </row>
    <row r="937" spans="1:26" x14ac:dyDescent="0.2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T937" s="65"/>
      <c r="U937" s="65"/>
      <c r="V937" s="65"/>
      <c r="W937" s="65"/>
      <c r="X937" s="65"/>
      <c r="Y937" s="65"/>
      <c r="Z937" s="65"/>
    </row>
    <row r="938" spans="1:26" x14ac:dyDescent="0.2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T938" s="65"/>
      <c r="U938" s="65"/>
      <c r="V938" s="65"/>
      <c r="W938" s="65"/>
      <c r="X938" s="65"/>
      <c r="Y938" s="65"/>
      <c r="Z938" s="65"/>
    </row>
    <row r="939" spans="1:26" x14ac:dyDescent="0.2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T939" s="65"/>
      <c r="U939" s="65"/>
      <c r="V939" s="65"/>
      <c r="W939" s="65"/>
      <c r="X939" s="65"/>
      <c r="Y939" s="65"/>
      <c r="Z939" s="65"/>
    </row>
    <row r="940" spans="1:26" x14ac:dyDescent="0.2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T940" s="65"/>
      <c r="U940" s="65"/>
      <c r="V940" s="65"/>
      <c r="W940" s="65"/>
      <c r="X940" s="65"/>
      <c r="Y940" s="65"/>
      <c r="Z940" s="65"/>
    </row>
    <row r="941" spans="1:26" x14ac:dyDescent="0.2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T941" s="65"/>
      <c r="U941" s="65"/>
      <c r="V941" s="65"/>
      <c r="W941" s="65"/>
      <c r="X941" s="65"/>
      <c r="Y941" s="65"/>
      <c r="Z941" s="65"/>
    </row>
    <row r="942" spans="1:26" x14ac:dyDescent="0.2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T942" s="65"/>
      <c r="U942" s="65"/>
      <c r="V942" s="65"/>
      <c r="W942" s="65"/>
      <c r="X942" s="65"/>
      <c r="Y942" s="65"/>
      <c r="Z942" s="65"/>
    </row>
    <row r="943" spans="1:26" x14ac:dyDescent="0.2">
      <c r="A943" s="65"/>
      <c r="B943" s="65"/>
      <c r="C943" s="65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65"/>
      <c r="O943" s="65"/>
      <c r="P943" s="65"/>
      <c r="Q943" s="65"/>
      <c r="R943" s="65"/>
      <c r="S943" s="65"/>
      <c r="T943" s="65"/>
      <c r="U943" s="65"/>
      <c r="V943" s="65"/>
      <c r="W943" s="65"/>
      <c r="X943" s="65"/>
      <c r="Y943" s="65"/>
      <c r="Z943" s="65"/>
    </row>
    <row r="944" spans="1:26" x14ac:dyDescent="0.2">
      <c r="A944" s="65"/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  <c r="O944" s="65"/>
      <c r="P944" s="65"/>
      <c r="Q944" s="65"/>
      <c r="R944" s="65"/>
      <c r="S944" s="65"/>
      <c r="T944" s="65"/>
      <c r="U944" s="65"/>
      <c r="V944" s="65"/>
      <c r="W944" s="65"/>
      <c r="X944" s="65"/>
      <c r="Y944" s="65"/>
      <c r="Z944" s="65"/>
    </row>
    <row r="945" spans="1:26" x14ac:dyDescent="0.2">
      <c r="A945" s="65"/>
      <c r="B945" s="65"/>
      <c r="C945" s="65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65"/>
      <c r="O945" s="65"/>
      <c r="P945" s="65"/>
      <c r="Q945" s="65"/>
      <c r="R945" s="65"/>
      <c r="S945" s="65"/>
      <c r="T945" s="65"/>
      <c r="U945" s="65"/>
      <c r="V945" s="65"/>
      <c r="W945" s="65"/>
      <c r="X945" s="65"/>
      <c r="Y945" s="65"/>
      <c r="Z945" s="65"/>
    </row>
    <row r="946" spans="1:26" x14ac:dyDescent="0.2">
      <c r="A946" s="65"/>
      <c r="B946" s="65"/>
      <c r="C946" s="65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65"/>
      <c r="O946" s="65"/>
      <c r="P946" s="65"/>
      <c r="Q946" s="65"/>
      <c r="R946" s="65"/>
      <c r="S946" s="65"/>
      <c r="T946" s="65"/>
      <c r="U946" s="65"/>
      <c r="V946" s="65"/>
      <c r="W946" s="65"/>
      <c r="X946" s="65"/>
      <c r="Y946" s="65"/>
      <c r="Z946" s="65"/>
    </row>
    <row r="947" spans="1:26" x14ac:dyDescent="0.2">
      <c r="A947" s="65"/>
      <c r="B947" s="65"/>
      <c r="C947" s="65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65"/>
      <c r="O947" s="65"/>
      <c r="P947" s="65"/>
      <c r="Q947" s="65"/>
      <c r="R947" s="65"/>
      <c r="S947" s="65"/>
      <c r="T947" s="65"/>
      <c r="U947" s="65"/>
      <c r="V947" s="65"/>
      <c r="W947" s="65"/>
      <c r="X947" s="65"/>
      <c r="Y947" s="65"/>
      <c r="Z947" s="65"/>
    </row>
    <row r="948" spans="1:26" x14ac:dyDescent="0.2">
      <c r="A948" s="65"/>
      <c r="B948" s="65"/>
      <c r="C948" s="65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65"/>
      <c r="O948" s="65"/>
      <c r="P948" s="65"/>
      <c r="Q948" s="65"/>
      <c r="R948" s="65"/>
      <c r="S948" s="65"/>
      <c r="T948" s="65"/>
      <c r="U948" s="65"/>
      <c r="V948" s="65"/>
      <c r="W948" s="65"/>
      <c r="X948" s="65"/>
      <c r="Y948" s="65"/>
      <c r="Z948" s="65"/>
    </row>
    <row r="949" spans="1:26" x14ac:dyDescent="0.2">
      <c r="A949" s="65"/>
      <c r="B949" s="65"/>
      <c r="C949" s="65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65"/>
      <c r="O949" s="65"/>
      <c r="P949" s="65"/>
      <c r="Q949" s="65"/>
      <c r="R949" s="65"/>
      <c r="S949" s="65"/>
      <c r="T949" s="65"/>
      <c r="U949" s="65"/>
      <c r="V949" s="65"/>
      <c r="W949" s="65"/>
      <c r="X949" s="65"/>
      <c r="Y949" s="65"/>
      <c r="Z949" s="65"/>
    </row>
    <row r="950" spans="1:26" x14ac:dyDescent="0.2">
      <c r="A950" s="65"/>
      <c r="B950" s="65"/>
      <c r="C950" s="65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65"/>
      <c r="O950" s="65"/>
      <c r="P950" s="65"/>
      <c r="Q950" s="65"/>
      <c r="R950" s="65"/>
      <c r="S950" s="65"/>
      <c r="T950" s="65"/>
      <c r="U950" s="65"/>
      <c r="V950" s="65"/>
      <c r="W950" s="65"/>
      <c r="X950" s="65"/>
      <c r="Y950" s="65"/>
      <c r="Z950" s="65"/>
    </row>
    <row r="951" spans="1:26" x14ac:dyDescent="0.2">
      <c r="A951" s="65"/>
      <c r="B951" s="65"/>
      <c r="C951" s="65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65"/>
      <c r="O951" s="65"/>
      <c r="P951" s="65"/>
      <c r="Q951" s="65"/>
      <c r="R951" s="65"/>
      <c r="S951" s="65"/>
      <c r="T951" s="65"/>
      <c r="U951" s="65"/>
      <c r="V951" s="65"/>
      <c r="W951" s="65"/>
      <c r="X951" s="65"/>
      <c r="Y951" s="65"/>
      <c r="Z951" s="65"/>
    </row>
    <row r="952" spans="1:26" x14ac:dyDescent="0.2">
      <c r="A952" s="65"/>
      <c r="B952" s="65"/>
      <c r="C952" s="65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65"/>
      <c r="O952" s="65"/>
      <c r="P952" s="65"/>
      <c r="Q952" s="65"/>
      <c r="R952" s="65"/>
      <c r="S952" s="65"/>
      <c r="T952" s="65"/>
      <c r="U952" s="65"/>
      <c r="V952" s="65"/>
      <c r="W952" s="65"/>
      <c r="X952" s="65"/>
      <c r="Y952" s="65"/>
      <c r="Z952" s="65"/>
    </row>
    <row r="953" spans="1:26" x14ac:dyDescent="0.2">
      <c r="A953" s="65"/>
      <c r="B953" s="65"/>
      <c r="C953" s="65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65"/>
      <c r="O953" s="65"/>
      <c r="P953" s="65"/>
      <c r="Q953" s="65"/>
      <c r="R953" s="65"/>
      <c r="S953" s="65"/>
      <c r="T953" s="65"/>
      <c r="U953" s="65"/>
      <c r="V953" s="65"/>
      <c r="W953" s="65"/>
      <c r="X953" s="65"/>
      <c r="Y953" s="65"/>
      <c r="Z953" s="65"/>
    </row>
    <row r="954" spans="1:26" x14ac:dyDescent="0.2">
      <c r="A954" s="65"/>
      <c r="B954" s="65"/>
      <c r="C954" s="65"/>
      <c r="D954" s="65"/>
      <c r="E954" s="65"/>
      <c r="F954" s="65"/>
      <c r="G954" s="65"/>
      <c r="H954" s="65"/>
      <c r="I954" s="65"/>
      <c r="J954" s="65"/>
      <c r="K954" s="65"/>
      <c r="L954" s="65"/>
      <c r="M954" s="65"/>
      <c r="N954" s="65"/>
      <c r="O954" s="65"/>
      <c r="P954" s="65"/>
      <c r="Q954" s="65"/>
      <c r="R954" s="65"/>
      <c r="S954" s="65"/>
      <c r="T954" s="65"/>
      <c r="U954" s="65"/>
      <c r="V954" s="65"/>
      <c r="W954" s="65"/>
      <c r="X954" s="65"/>
      <c r="Y954" s="65"/>
      <c r="Z954" s="65"/>
    </row>
    <row r="955" spans="1:26" x14ac:dyDescent="0.2">
      <c r="A955" s="65"/>
      <c r="B955" s="65"/>
      <c r="C955" s="65"/>
      <c r="D955" s="65"/>
      <c r="E955" s="65"/>
      <c r="F955" s="65"/>
      <c r="G955" s="65"/>
      <c r="H955" s="65"/>
      <c r="I955" s="65"/>
      <c r="J955" s="65"/>
      <c r="K955" s="65"/>
      <c r="L955" s="65"/>
      <c r="M955" s="65"/>
      <c r="N955" s="65"/>
      <c r="O955" s="65"/>
      <c r="P955" s="65"/>
      <c r="Q955" s="65"/>
      <c r="R955" s="65"/>
      <c r="S955" s="65"/>
      <c r="T955" s="65"/>
      <c r="U955" s="65"/>
      <c r="V955" s="65"/>
      <c r="W955" s="65"/>
      <c r="X955" s="65"/>
      <c r="Y955" s="65"/>
      <c r="Z955" s="65"/>
    </row>
    <row r="956" spans="1:26" x14ac:dyDescent="0.2">
      <c r="A956" s="65"/>
      <c r="B956" s="65"/>
      <c r="C956" s="65"/>
      <c r="D956" s="65"/>
      <c r="E956" s="65"/>
      <c r="F956" s="65"/>
      <c r="G956" s="65"/>
      <c r="H956" s="65"/>
      <c r="I956" s="65"/>
      <c r="J956" s="65"/>
      <c r="K956" s="65"/>
      <c r="L956" s="65"/>
      <c r="M956" s="65"/>
      <c r="N956" s="65"/>
      <c r="O956" s="65"/>
      <c r="P956" s="65"/>
      <c r="Q956" s="65"/>
      <c r="R956" s="65"/>
      <c r="S956" s="65"/>
      <c r="T956" s="65"/>
      <c r="U956" s="65"/>
      <c r="V956" s="65"/>
      <c r="W956" s="65"/>
      <c r="X956" s="65"/>
      <c r="Y956" s="65"/>
      <c r="Z956" s="65"/>
    </row>
    <row r="957" spans="1:26" x14ac:dyDescent="0.2">
      <c r="A957" s="65"/>
      <c r="B957" s="65"/>
      <c r="C957" s="65"/>
      <c r="D957" s="65"/>
      <c r="E957" s="65"/>
      <c r="F957" s="65"/>
      <c r="G957" s="65"/>
      <c r="H957" s="65"/>
      <c r="I957" s="65"/>
      <c r="J957" s="65"/>
      <c r="K957" s="65"/>
      <c r="L957" s="65"/>
      <c r="M957" s="65"/>
      <c r="N957" s="65"/>
      <c r="O957" s="65"/>
      <c r="P957" s="65"/>
      <c r="Q957" s="65"/>
      <c r="R957" s="65"/>
      <c r="S957" s="65"/>
      <c r="T957" s="65"/>
      <c r="U957" s="65"/>
      <c r="V957" s="65"/>
      <c r="W957" s="65"/>
      <c r="X957" s="65"/>
      <c r="Y957" s="65"/>
      <c r="Z957" s="65"/>
    </row>
    <row r="958" spans="1:26" x14ac:dyDescent="0.2">
      <c r="A958" s="65"/>
      <c r="B958" s="65"/>
      <c r="C958" s="65"/>
      <c r="D958" s="65"/>
      <c r="E958" s="65"/>
      <c r="F958" s="65"/>
      <c r="G958" s="65"/>
      <c r="H958" s="65"/>
      <c r="I958" s="65"/>
      <c r="J958" s="65"/>
      <c r="K958" s="65"/>
      <c r="L958" s="65"/>
      <c r="M958" s="65"/>
      <c r="N958" s="65"/>
      <c r="O958" s="65"/>
      <c r="P958" s="65"/>
      <c r="Q958" s="65"/>
      <c r="R958" s="65"/>
      <c r="S958" s="65"/>
      <c r="T958" s="65"/>
      <c r="U958" s="65"/>
      <c r="V958" s="65"/>
      <c r="W958" s="65"/>
      <c r="X958" s="65"/>
      <c r="Y958" s="65"/>
      <c r="Z958" s="65"/>
    </row>
    <row r="959" spans="1:26" x14ac:dyDescent="0.2">
      <c r="A959" s="65"/>
      <c r="B959" s="65"/>
      <c r="C959" s="65"/>
      <c r="D959" s="65"/>
      <c r="E959" s="65"/>
      <c r="F959" s="65"/>
      <c r="G959" s="65"/>
      <c r="H959" s="65"/>
      <c r="I959" s="65"/>
      <c r="J959" s="65"/>
      <c r="K959" s="65"/>
      <c r="L959" s="65"/>
      <c r="M959" s="65"/>
      <c r="N959" s="65"/>
      <c r="O959" s="65"/>
      <c r="P959" s="65"/>
      <c r="Q959" s="65"/>
      <c r="R959" s="65"/>
      <c r="S959" s="65"/>
      <c r="T959" s="65"/>
      <c r="U959" s="65"/>
      <c r="V959" s="65"/>
      <c r="W959" s="65"/>
      <c r="X959" s="65"/>
      <c r="Y959" s="65"/>
      <c r="Z959" s="65"/>
    </row>
    <row r="960" spans="1:26" x14ac:dyDescent="0.2">
      <c r="A960" s="65"/>
      <c r="B960" s="65"/>
      <c r="C960" s="65"/>
      <c r="D960" s="65"/>
      <c r="E960" s="65"/>
      <c r="F960" s="65"/>
      <c r="G960" s="65"/>
      <c r="H960" s="65"/>
      <c r="I960" s="65"/>
      <c r="J960" s="65"/>
      <c r="K960" s="65"/>
      <c r="L960" s="65"/>
      <c r="M960" s="65"/>
      <c r="N960" s="65"/>
      <c r="O960" s="65"/>
      <c r="P960" s="65"/>
      <c r="Q960" s="65"/>
      <c r="R960" s="65"/>
      <c r="S960" s="65"/>
      <c r="T960" s="65"/>
      <c r="U960" s="65"/>
      <c r="V960" s="65"/>
      <c r="W960" s="65"/>
      <c r="X960" s="65"/>
      <c r="Y960" s="65"/>
      <c r="Z960" s="65"/>
    </row>
    <row r="961" spans="1:26" x14ac:dyDescent="0.2">
      <c r="A961" s="65"/>
      <c r="B961" s="65"/>
      <c r="C961" s="65"/>
      <c r="D961" s="65"/>
      <c r="E961" s="65"/>
      <c r="F961" s="65"/>
      <c r="G961" s="65"/>
      <c r="H961" s="65"/>
      <c r="I961" s="65"/>
      <c r="J961" s="65"/>
      <c r="K961" s="65"/>
      <c r="L961" s="65"/>
      <c r="M961" s="65"/>
      <c r="N961" s="65"/>
      <c r="O961" s="65"/>
      <c r="P961" s="65"/>
      <c r="Q961" s="65"/>
      <c r="R961" s="65"/>
      <c r="S961" s="65"/>
      <c r="T961" s="65"/>
      <c r="U961" s="65"/>
      <c r="V961" s="65"/>
      <c r="W961" s="65"/>
      <c r="X961" s="65"/>
      <c r="Y961" s="65"/>
      <c r="Z961" s="65"/>
    </row>
    <row r="962" spans="1:26" x14ac:dyDescent="0.2">
      <c r="A962" s="65"/>
      <c r="B962" s="65"/>
      <c r="C962" s="65"/>
      <c r="D962" s="65"/>
      <c r="E962" s="65"/>
      <c r="F962" s="65"/>
      <c r="G962" s="65"/>
      <c r="H962" s="65"/>
      <c r="I962" s="65"/>
      <c r="J962" s="65"/>
      <c r="K962" s="65"/>
      <c r="L962" s="65"/>
      <c r="M962" s="65"/>
      <c r="N962" s="65"/>
      <c r="O962" s="65"/>
      <c r="P962" s="65"/>
      <c r="Q962" s="65"/>
      <c r="R962" s="65"/>
      <c r="S962" s="65"/>
      <c r="T962" s="65"/>
      <c r="U962" s="65"/>
      <c r="V962" s="65"/>
      <c r="W962" s="65"/>
      <c r="X962" s="65"/>
      <c r="Y962" s="65"/>
      <c r="Z962" s="65"/>
    </row>
    <row r="963" spans="1:26" x14ac:dyDescent="0.2">
      <c r="A963" s="65"/>
      <c r="B963" s="65"/>
      <c r="C963" s="65"/>
      <c r="D963" s="65"/>
      <c r="E963" s="65"/>
      <c r="F963" s="65"/>
      <c r="G963" s="65"/>
      <c r="H963" s="65"/>
      <c r="I963" s="65"/>
      <c r="J963" s="65"/>
      <c r="K963" s="65"/>
      <c r="L963" s="65"/>
      <c r="M963" s="65"/>
      <c r="N963" s="65"/>
      <c r="O963" s="65"/>
      <c r="P963" s="65"/>
      <c r="Q963" s="65"/>
      <c r="R963" s="65"/>
      <c r="S963" s="65"/>
      <c r="T963" s="65"/>
      <c r="U963" s="65"/>
      <c r="V963" s="65"/>
      <c r="W963" s="65"/>
      <c r="X963" s="65"/>
      <c r="Y963" s="65"/>
      <c r="Z963" s="65"/>
    </row>
    <row r="964" spans="1:26" x14ac:dyDescent="0.2">
      <c r="A964" s="65"/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  <c r="O964" s="65"/>
      <c r="P964" s="65"/>
      <c r="Q964" s="65"/>
      <c r="R964" s="65"/>
      <c r="S964" s="65"/>
      <c r="T964" s="65"/>
      <c r="U964" s="65"/>
      <c r="V964" s="65"/>
      <c r="W964" s="65"/>
      <c r="X964" s="65"/>
      <c r="Y964" s="65"/>
      <c r="Z964" s="65"/>
    </row>
    <row r="965" spans="1:26" x14ac:dyDescent="0.2">
      <c r="A965" s="65"/>
      <c r="B965" s="65"/>
      <c r="C965" s="65"/>
      <c r="D965" s="65"/>
      <c r="E965" s="65"/>
      <c r="F965" s="65"/>
      <c r="G965" s="65"/>
      <c r="H965" s="65"/>
      <c r="I965" s="65"/>
      <c r="J965" s="65"/>
      <c r="K965" s="65"/>
      <c r="L965" s="65"/>
      <c r="M965" s="65"/>
      <c r="N965" s="65"/>
      <c r="O965" s="65"/>
      <c r="P965" s="65"/>
      <c r="Q965" s="65"/>
      <c r="R965" s="65"/>
      <c r="S965" s="65"/>
      <c r="T965" s="65"/>
      <c r="U965" s="65"/>
      <c r="V965" s="65"/>
      <c r="W965" s="65"/>
      <c r="X965" s="65"/>
      <c r="Y965" s="65"/>
      <c r="Z965" s="65"/>
    </row>
    <row r="966" spans="1:26" x14ac:dyDescent="0.2">
      <c r="A966" s="65"/>
      <c r="B966" s="65"/>
      <c r="C966" s="65"/>
      <c r="D966" s="65"/>
      <c r="E966" s="65"/>
      <c r="F966" s="65"/>
      <c r="G966" s="65"/>
      <c r="H966" s="65"/>
      <c r="I966" s="65"/>
      <c r="J966" s="65"/>
      <c r="K966" s="65"/>
      <c r="L966" s="65"/>
      <c r="M966" s="65"/>
      <c r="N966" s="65"/>
      <c r="O966" s="65"/>
      <c r="P966" s="65"/>
      <c r="Q966" s="65"/>
      <c r="R966" s="65"/>
      <c r="S966" s="65"/>
      <c r="T966" s="65"/>
      <c r="U966" s="65"/>
      <c r="V966" s="65"/>
      <c r="W966" s="65"/>
      <c r="X966" s="65"/>
      <c r="Y966" s="65"/>
      <c r="Z966" s="65"/>
    </row>
    <row r="967" spans="1:26" x14ac:dyDescent="0.2">
      <c r="A967" s="65"/>
      <c r="B967" s="65"/>
      <c r="C967" s="65"/>
      <c r="D967" s="65"/>
      <c r="E967" s="65"/>
      <c r="F967" s="65"/>
      <c r="G967" s="65"/>
      <c r="H967" s="65"/>
      <c r="I967" s="65"/>
      <c r="J967" s="65"/>
      <c r="K967" s="65"/>
      <c r="L967" s="65"/>
      <c r="M967" s="65"/>
      <c r="N967" s="65"/>
      <c r="O967" s="65"/>
      <c r="P967" s="65"/>
      <c r="Q967" s="65"/>
      <c r="R967" s="65"/>
      <c r="S967" s="65"/>
      <c r="T967" s="65"/>
      <c r="U967" s="65"/>
      <c r="V967" s="65"/>
      <c r="W967" s="65"/>
      <c r="X967" s="65"/>
      <c r="Y967" s="65"/>
      <c r="Z967" s="65"/>
    </row>
    <row r="968" spans="1:26" x14ac:dyDescent="0.2">
      <c r="A968" s="65"/>
      <c r="B968" s="65"/>
      <c r="C968" s="65"/>
      <c r="D968" s="65"/>
      <c r="E968" s="65"/>
      <c r="F968" s="65"/>
      <c r="G968" s="65"/>
      <c r="H968" s="65"/>
      <c r="I968" s="65"/>
      <c r="J968" s="65"/>
      <c r="K968" s="65"/>
      <c r="L968" s="65"/>
      <c r="M968" s="65"/>
      <c r="N968" s="65"/>
      <c r="O968" s="65"/>
      <c r="P968" s="65"/>
      <c r="Q968" s="65"/>
      <c r="R968" s="65"/>
      <c r="S968" s="65"/>
      <c r="T968" s="65"/>
      <c r="U968" s="65"/>
      <c r="V968" s="65"/>
      <c r="W968" s="65"/>
      <c r="X968" s="65"/>
      <c r="Y968" s="65"/>
      <c r="Z968" s="65"/>
    </row>
    <row r="969" spans="1:26" x14ac:dyDescent="0.2">
      <c r="A969" s="65"/>
      <c r="B969" s="65"/>
      <c r="C969" s="65"/>
      <c r="D969" s="65"/>
      <c r="E969" s="65"/>
      <c r="F969" s="65"/>
      <c r="G969" s="65"/>
      <c r="H969" s="65"/>
      <c r="I969" s="65"/>
      <c r="J969" s="65"/>
      <c r="K969" s="65"/>
      <c r="L969" s="65"/>
      <c r="M969" s="65"/>
      <c r="N969" s="65"/>
      <c r="O969" s="65"/>
      <c r="P969" s="65"/>
      <c r="Q969" s="65"/>
      <c r="R969" s="65"/>
      <c r="S969" s="65"/>
      <c r="T969" s="65"/>
      <c r="U969" s="65"/>
      <c r="V969" s="65"/>
      <c r="W969" s="65"/>
      <c r="X969" s="65"/>
      <c r="Y969" s="65"/>
      <c r="Z969" s="65"/>
    </row>
    <row r="970" spans="1:26" x14ac:dyDescent="0.2">
      <c r="A970" s="65"/>
      <c r="B970" s="65"/>
      <c r="C970" s="65"/>
      <c r="D970" s="65"/>
      <c r="E970" s="65"/>
      <c r="F970" s="65"/>
      <c r="G970" s="65"/>
      <c r="H970" s="65"/>
      <c r="I970" s="65"/>
      <c r="J970" s="65"/>
      <c r="K970" s="65"/>
      <c r="L970" s="65"/>
      <c r="M970" s="65"/>
      <c r="N970" s="65"/>
      <c r="O970" s="65"/>
      <c r="P970" s="65"/>
      <c r="Q970" s="65"/>
      <c r="R970" s="65"/>
      <c r="S970" s="65"/>
      <c r="T970" s="65"/>
      <c r="U970" s="65"/>
      <c r="V970" s="65"/>
      <c r="W970" s="65"/>
      <c r="X970" s="65"/>
      <c r="Y970" s="65"/>
      <c r="Z970" s="65"/>
    </row>
    <row r="971" spans="1:26" x14ac:dyDescent="0.2">
      <c r="A971" s="65"/>
      <c r="B971" s="65"/>
      <c r="C971" s="65"/>
      <c r="D971" s="65"/>
      <c r="E971" s="65"/>
      <c r="F971" s="65"/>
      <c r="G971" s="65"/>
      <c r="H971" s="65"/>
      <c r="I971" s="65"/>
      <c r="J971" s="65"/>
      <c r="K971" s="65"/>
      <c r="L971" s="65"/>
      <c r="M971" s="65"/>
      <c r="N971" s="65"/>
      <c r="O971" s="65"/>
      <c r="P971" s="65"/>
      <c r="Q971" s="65"/>
      <c r="R971" s="65"/>
      <c r="S971" s="65"/>
      <c r="T971" s="65"/>
      <c r="U971" s="65"/>
      <c r="V971" s="65"/>
      <c r="W971" s="65"/>
      <c r="X971" s="65"/>
      <c r="Y971" s="65"/>
      <c r="Z971" s="65"/>
    </row>
    <row r="972" spans="1:26" x14ac:dyDescent="0.2">
      <c r="A972" s="65"/>
      <c r="B972" s="65"/>
      <c r="C972" s="65"/>
      <c r="D972" s="65"/>
      <c r="E972" s="65"/>
      <c r="F972" s="65"/>
      <c r="G972" s="65"/>
      <c r="H972" s="65"/>
      <c r="I972" s="65"/>
      <c r="J972" s="65"/>
      <c r="K972" s="65"/>
      <c r="L972" s="65"/>
      <c r="M972" s="65"/>
      <c r="N972" s="65"/>
      <c r="O972" s="65"/>
      <c r="P972" s="65"/>
      <c r="Q972" s="65"/>
      <c r="R972" s="65"/>
      <c r="S972" s="65"/>
      <c r="T972" s="65"/>
      <c r="U972" s="65"/>
      <c r="V972" s="65"/>
      <c r="W972" s="65"/>
      <c r="X972" s="65"/>
      <c r="Y972" s="65"/>
      <c r="Z972" s="65"/>
    </row>
    <row r="973" spans="1:26" x14ac:dyDescent="0.2">
      <c r="A973" s="65"/>
      <c r="B973" s="65"/>
      <c r="C973" s="65"/>
      <c r="D973" s="65"/>
      <c r="E973" s="65"/>
      <c r="F973" s="65"/>
      <c r="G973" s="65"/>
      <c r="H973" s="65"/>
      <c r="I973" s="65"/>
      <c r="J973" s="65"/>
      <c r="K973" s="65"/>
      <c r="L973" s="65"/>
      <c r="M973" s="65"/>
      <c r="N973" s="65"/>
      <c r="O973" s="65"/>
      <c r="P973" s="65"/>
      <c r="Q973" s="65"/>
      <c r="R973" s="65"/>
      <c r="S973" s="65"/>
      <c r="T973" s="65"/>
      <c r="U973" s="65"/>
      <c r="V973" s="65"/>
      <c r="W973" s="65"/>
      <c r="X973" s="65"/>
      <c r="Y973" s="65"/>
      <c r="Z973" s="65"/>
    </row>
    <row r="974" spans="1:26" x14ac:dyDescent="0.2">
      <c r="A974" s="65"/>
      <c r="B974" s="65"/>
      <c r="C974" s="65"/>
      <c r="D974" s="65"/>
      <c r="E974" s="65"/>
      <c r="F974" s="65"/>
      <c r="G974" s="65"/>
      <c r="H974" s="65"/>
      <c r="I974" s="65"/>
      <c r="J974" s="65"/>
      <c r="K974" s="65"/>
      <c r="L974" s="65"/>
      <c r="M974" s="65"/>
      <c r="N974" s="65"/>
      <c r="O974" s="65"/>
      <c r="P974" s="65"/>
      <c r="Q974" s="65"/>
      <c r="R974" s="65"/>
      <c r="S974" s="65"/>
      <c r="T974" s="65"/>
      <c r="U974" s="65"/>
      <c r="V974" s="65"/>
      <c r="W974" s="65"/>
      <c r="X974" s="65"/>
      <c r="Y974" s="65"/>
      <c r="Z974" s="65"/>
    </row>
    <row r="975" spans="1:26" x14ac:dyDescent="0.2">
      <c r="A975" s="65"/>
      <c r="B975" s="65"/>
      <c r="C975" s="65"/>
      <c r="D975" s="65"/>
      <c r="E975" s="65"/>
      <c r="F975" s="65"/>
      <c r="G975" s="65"/>
      <c r="H975" s="65"/>
      <c r="I975" s="65"/>
      <c r="J975" s="65"/>
      <c r="K975" s="65"/>
      <c r="L975" s="65"/>
      <c r="M975" s="65"/>
      <c r="N975" s="65"/>
      <c r="O975" s="65"/>
      <c r="P975" s="65"/>
      <c r="Q975" s="65"/>
      <c r="R975" s="65"/>
      <c r="S975" s="65"/>
      <c r="T975" s="65"/>
      <c r="U975" s="65"/>
      <c r="V975" s="65"/>
      <c r="W975" s="65"/>
      <c r="X975" s="65"/>
      <c r="Y975" s="65"/>
      <c r="Z975" s="65"/>
    </row>
    <row r="976" spans="1:26" x14ac:dyDescent="0.2">
      <c r="A976" s="65"/>
      <c r="B976" s="65"/>
      <c r="C976" s="65"/>
      <c r="D976" s="65"/>
      <c r="E976" s="65"/>
      <c r="F976" s="65"/>
      <c r="G976" s="65"/>
      <c r="H976" s="65"/>
      <c r="I976" s="65"/>
      <c r="J976" s="65"/>
      <c r="K976" s="65"/>
      <c r="L976" s="65"/>
      <c r="M976" s="65"/>
      <c r="N976" s="65"/>
      <c r="O976" s="65"/>
      <c r="P976" s="65"/>
      <c r="Q976" s="65"/>
      <c r="R976" s="65"/>
      <c r="S976" s="65"/>
      <c r="T976" s="65"/>
      <c r="U976" s="65"/>
      <c r="V976" s="65"/>
      <c r="W976" s="65"/>
      <c r="X976" s="65"/>
      <c r="Y976" s="65"/>
      <c r="Z976" s="65"/>
    </row>
    <row r="977" spans="1:26" x14ac:dyDescent="0.2">
      <c r="A977" s="65"/>
      <c r="B977" s="65"/>
      <c r="C977" s="65"/>
      <c r="D977" s="65"/>
      <c r="E977" s="65"/>
      <c r="F977" s="65"/>
      <c r="G977" s="65"/>
      <c r="H977" s="65"/>
      <c r="I977" s="65"/>
      <c r="J977" s="65"/>
      <c r="K977" s="65"/>
      <c r="L977" s="65"/>
      <c r="M977" s="65"/>
      <c r="N977" s="65"/>
      <c r="O977" s="65"/>
      <c r="P977" s="65"/>
      <c r="Q977" s="65"/>
      <c r="R977" s="65"/>
      <c r="S977" s="65"/>
      <c r="T977" s="65"/>
      <c r="U977" s="65"/>
      <c r="V977" s="65"/>
      <c r="W977" s="65"/>
      <c r="X977" s="65"/>
      <c r="Y977" s="65"/>
      <c r="Z977" s="65"/>
    </row>
    <row r="978" spans="1:26" x14ac:dyDescent="0.2">
      <c r="A978" s="65"/>
      <c r="B978" s="65"/>
      <c r="C978" s="65"/>
      <c r="D978" s="65"/>
      <c r="E978" s="65"/>
      <c r="F978" s="65"/>
      <c r="G978" s="65"/>
      <c r="H978" s="65"/>
      <c r="I978" s="65"/>
      <c r="J978" s="65"/>
      <c r="K978" s="65"/>
      <c r="L978" s="65"/>
      <c r="M978" s="65"/>
      <c r="N978" s="65"/>
      <c r="O978" s="65"/>
      <c r="P978" s="65"/>
      <c r="Q978" s="65"/>
      <c r="R978" s="65"/>
      <c r="S978" s="65"/>
      <c r="T978" s="65"/>
      <c r="U978" s="65"/>
      <c r="V978" s="65"/>
      <c r="W978" s="65"/>
      <c r="X978" s="65"/>
      <c r="Y978" s="65"/>
      <c r="Z978" s="65"/>
    </row>
    <row r="979" spans="1:26" x14ac:dyDescent="0.2">
      <c r="A979" s="65"/>
      <c r="B979" s="65"/>
      <c r="C979" s="65"/>
      <c r="D979" s="65"/>
      <c r="E979" s="65"/>
      <c r="F979" s="65"/>
      <c r="G979" s="65"/>
      <c r="H979" s="65"/>
      <c r="I979" s="65"/>
      <c r="J979" s="65"/>
      <c r="K979" s="65"/>
      <c r="L979" s="65"/>
      <c r="M979" s="65"/>
      <c r="N979" s="65"/>
      <c r="O979" s="65"/>
      <c r="P979" s="65"/>
      <c r="Q979" s="65"/>
      <c r="R979" s="65"/>
      <c r="S979" s="65"/>
      <c r="T979" s="65"/>
      <c r="U979" s="65"/>
      <c r="V979" s="65"/>
      <c r="W979" s="65"/>
      <c r="X979" s="65"/>
      <c r="Y979" s="65"/>
      <c r="Z979" s="65"/>
    </row>
    <row r="980" spans="1:26" x14ac:dyDescent="0.2">
      <c r="A980" s="65"/>
      <c r="B980" s="65"/>
      <c r="C980" s="65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65"/>
      <c r="O980" s="65"/>
      <c r="P980" s="65"/>
      <c r="Q980" s="65"/>
      <c r="R980" s="65"/>
      <c r="S980" s="65"/>
      <c r="T980" s="65"/>
      <c r="U980" s="65"/>
      <c r="V980" s="65"/>
      <c r="W980" s="65"/>
      <c r="X980" s="65"/>
      <c r="Y980" s="65"/>
      <c r="Z980" s="65"/>
    </row>
    <row r="981" spans="1:26" x14ac:dyDescent="0.2">
      <c r="A981" s="65"/>
      <c r="B981" s="65"/>
      <c r="C981" s="65"/>
      <c r="D981" s="65"/>
      <c r="E981" s="65"/>
      <c r="F981" s="65"/>
      <c r="G981" s="65"/>
      <c r="H981" s="65"/>
      <c r="I981" s="65"/>
      <c r="J981" s="65"/>
      <c r="K981" s="65"/>
      <c r="L981" s="65"/>
      <c r="M981" s="65"/>
      <c r="N981" s="65"/>
      <c r="O981" s="65"/>
      <c r="P981" s="65"/>
      <c r="Q981" s="65"/>
      <c r="R981" s="65"/>
      <c r="S981" s="65"/>
      <c r="T981" s="65"/>
      <c r="U981" s="65"/>
      <c r="V981" s="65"/>
      <c r="W981" s="65"/>
      <c r="X981" s="65"/>
      <c r="Y981" s="65"/>
      <c r="Z981" s="65"/>
    </row>
    <row r="982" spans="1:26" x14ac:dyDescent="0.2">
      <c r="A982" s="65"/>
      <c r="B982" s="65"/>
      <c r="C982" s="65"/>
      <c r="D982" s="65"/>
      <c r="E982" s="65"/>
      <c r="F982" s="65"/>
      <c r="G982" s="65"/>
      <c r="H982" s="65"/>
      <c r="I982" s="65"/>
      <c r="J982" s="65"/>
      <c r="K982" s="65"/>
      <c r="L982" s="65"/>
      <c r="M982" s="65"/>
      <c r="N982" s="65"/>
      <c r="O982" s="65"/>
      <c r="P982" s="65"/>
      <c r="Q982" s="65"/>
      <c r="R982" s="65"/>
      <c r="S982" s="65"/>
      <c r="T982" s="65"/>
      <c r="U982" s="65"/>
      <c r="V982" s="65"/>
      <c r="W982" s="65"/>
      <c r="X982" s="65"/>
      <c r="Y982" s="65"/>
      <c r="Z982" s="65"/>
    </row>
    <row r="983" spans="1:26" x14ac:dyDescent="0.2">
      <c r="A983" s="65"/>
      <c r="B983" s="65"/>
      <c r="C983" s="65"/>
      <c r="D983" s="65"/>
      <c r="E983" s="65"/>
      <c r="F983" s="65"/>
      <c r="G983" s="65"/>
      <c r="H983" s="65"/>
      <c r="I983" s="65"/>
      <c r="J983" s="65"/>
      <c r="K983" s="65"/>
      <c r="L983" s="65"/>
      <c r="M983" s="65"/>
      <c r="N983" s="65"/>
      <c r="O983" s="65"/>
      <c r="P983" s="65"/>
      <c r="Q983" s="65"/>
      <c r="R983" s="65"/>
      <c r="S983" s="65"/>
      <c r="T983" s="65"/>
      <c r="U983" s="65"/>
      <c r="V983" s="65"/>
      <c r="W983" s="65"/>
      <c r="X983" s="65"/>
      <c r="Y983" s="65"/>
      <c r="Z983" s="65"/>
    </row>
    <row r="984" spans="1:26" x14ac:dyDescent="0.2">
      <c r="A984" s="65"/>
      <c r="B984" s="65"/>
      <c r="C984" s="65"/>
      <c r="D984" s="65"/>
      <c r="E984" s="65"/>
      <c r="F984" s="65"/>
      <c r="G984" s="65"/>
      <c r="H984" s="65"/>
      <c r="I984" s="65"/>
      <c r="J984" s="65"/>
      <c r="K984" s="65"/>
      <c r="L984" s="65"/>
      <c r="M984" s="65"/>
      <c r="N984" s="65"/>
      <c r="O984" s="65"/>
      <c r="P984" s="65"/>
      <c r="Q984" s="65"/>
      <c r="R984" s="65"/>
      <c r="S984" s="65"/>
      <c r="T984" s="65"/>
      <c r="U984" s="65"/>
      <c r="V984" s="65"/>
      <c r="W984" s="65"/>
      <c r="X984" s="65"/>
      <c r="Y984" s="65"/>
      <c r="Z984" s="65"/>
    </row>
    <row r="985" spans="1:26" x14ac:dyDescent="0.2">
      <c r="A985" s="65"/>
      <c r="B985" s="65"/>
      <c r="C985" s="65"/>
      <c r="D985" s="65"/>
      <c r="E985" s="65"/>
      <c r="F985" s="65"/>
      <c r="G985" s="65"/>
      <c r="H985" s="65"/>
      <c r="I985" s="65"/>
      <c r="J985" s="65"/>
      <c r="K985" s="65"/>
      <c r="L985" s="65"/>
      <c r="M985" s="65"/>
      <c r="N985" s="65"/>
      <c r="O985" s="65"/>
      <c r="P985" s="65"/>
      <c r="Q985" s="65"/>
      <c r="R985" s="65"/>
      <c r="S985" s="65"/>
      <c r="T985" s="65"/>
      <c r="U985" s="65"/>
      <c r="V985" s="65"/>
      <c r="W985" s="65"/>
      <c r="X985" s="65"/>
      <c r="Y985" s="65"/>
      <c r="Z985" s="65"/>
    </row>
    <row r="986" spans="1:26" x14ac:dyDescent="0.2">
      <c r="A986" s="65"/>
      <c r="B986" s="65"/>
      <c r="C986" s="65"/>
      <c r="D986" s="65"/>
      <c r="E986" s="65"/>
      <c r="F986" s="65"/>
      <c r="G986" s="65"/>
      <c r="H986" s="65"/>
      <c r="I986" s="65"/>
      <c r="J986" s="65"/>
      <c r="K986" s="65"/>
      <c r="L986" s="65"/>
      <c r="M986" s="65"/>
      <c r="N986" s="65"/>
      <c r="O986" s="65"/>
      <c r="P986" s="65"/>
      <c r="Q986" s="65"/>
      <c r="R986" s="65"/>
      <c r="S986" s="65"/>
      <c r="T986" s="65"/>
      <c r="U986" s="65"/>
      <c r="V986" s="65"/>
      <c r="W986" s="65"/>
      <c r="X986" s="65"/>
      <c r="Y986" s="65"/>
      <c r="Z986" s="65"/>
    </row>
    <row r="987" spans="1:26" x14ac:dyDescent="0.2">
      <c r="A987" s="65"/>
      <c r="B987" s="65"/>
      <c r="C987" s="65"/>
      <c r="D987" s="65"/>
      <c r="E987" s="65"/>
      <c r="F987" s="65"/>
      <c r="G987" s="65"/>
      <c r="H987" s="65"/>
      <c r="I987" s="65"/>
      <c r="J987" s="65"/>
      <c r="K987" s="65"/>
      <c r="L987" s="65"/>
      <c r="M987" s="65"/>
      <c r="N987" s="65"/>
      <c r="O987" s="65"/>
      <c r="P987" s="65"/>
      <c r="Q987" s="65"/>
      <c r="R987" s="65"/>
      <c r="S987" s="65"/>
      <c r="T987" s="65"/>
      <c r="U987" s="65"/>
      <c r="V987" s="65"/>
      <c r="W987" s="65"/>
      <c r="X987" s="65"/>
      <c r="Y987" s="65"/>
      <c r="Z987" s="65"/>
    </row>
    <row r="988" spans="1:26" x14ac:dyDescent="0.2">
      <c r="A988" s="65"/>
      <c r="B988" s="65"/>
      <c r="C988" s="65"/>
      <c r="D988" s="65"/>
      <c r="E988" s="65"/>
      <c r="F988" s="65"/>
      <c r="G988" s="65"/>
      <c r="H988" s="65"/>
      <c r="I988" s="65"/>
      <c r="J988" s="65"/>
      <c r="K988" s="65"/>
      <c r="L988" s="65"/>
      <c r="M988" s="65"/>
      <c r="N988" s="65"/>
      <c r="O988" s="65"/>
      <c r="P988" s="65"/>
      <c r="Q988" s="65"/>
      <c r="R988" s="65"/>
      <c r="S988" s="65"/>
      <c r="T988" s="65"/>
      <c r="U988" s="65"/>
      <c r="V988" s="65"/>
      <c r="W988" s="65"/>
      <c r="X988" s="65"/>
      <c r="Y988" s="65"/>
      <c r="Z988" s="65"/>
    </row>
    <row r="989" spans="1:26" x14ac:dyDescent="0.2">
      <c r="A989" s="65"/>
      <c r="B989" s="65"/>
      <c r="C989" s="65"/>
      <c r="D989" s="65"/>
      <c r="E989" s="65"/>
      <c r="F989" s="65"/>
      <c r="G989" s="65"/>
      <c r="H989" s="65"/>
      <c r="I989" s="65"/>
      <c r="J989" s="65"/>
      <c r="K989" s="65"/>
      <c r="L989" s="65"/>
      <c r="M989" s="65"/>
      <c r="N989" s="65"/>
      <c r="O989" s="65"/>
      <c r="P989" s="65"/>
      <c r="Q989" s="65"/>
      <c r="R989" s="65"/>
      <c r="S989" s="65"/>
      <c r="T989" s="65"/>
      <c r="U989" s="65"/>
      <c r="V989" s="65"/>
      <c r="W989" s="65"/>
      <c r="X989" s="65"/>
      <c r="Y989" s="65"/>
      <c r="Z989" s="65"/>
    </row>
    <row r="990" spans="1:26" x14ac:dyDescent="0.2">
      <c r="A990" s="65"/>
      <c r="B990" s="65"/>
      <c r="C990" s="65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65"/>
      <c r="O990" s="65"/>
      <c r="P990" s="65"/>
      <c r="Q990" s="65"/>
      <c r="R990" s="65"/>
      <c r="S990" s="65"/>
      <c r="T990" s="65"/>
      <c r="U990" s="65"/>
      <c r="V990" s="65"/>
      <c r="W990" s="65"/>
      <c r="X990" s="65"/>
      <c r="Y990" s="65"/>
      <c r="Z990" s="65"/>
    </row>
    <row r="991" spans="1:26" x14ac:dyDescent="0.2">
      <c r="A991" s="65"/>
      <c r="B991" s="65"/>
      <c r="C991" s="65"/>
      <c r="D991" s="65"/>
      <c r="E991" s="65"/>
      <c r="F991" s="65"/>
      <c r="G991" s="65"/>
      <c r="H991" s="65"/>
      <c r="I991" s="65"/>
      <c r="J991" s="65"/>
      <c r="K991" s="65"/>
      <c r="L991" s="65"/>
      <c r="M991" s="65"/>
      <c r="N991" s="65"/>
      <c r="O991" s="65"/>
      <c r="P991" s="65"/>
      <c r="Q991" s="65"/>
      <c r="R991" s="65"/>
      <c r="S991" s="65"/>
      <c r="T991" s="65"/>
      <c r="U991" s="65"/>
      <c r="V991" s="65"/>
      <c r="W991" s="65"/>
      <c r="X991" s="65"/>
      <c r="Y991" s="65"/>
      <c r="Z991" s="65"/>
    </row>
    <row r="992" spans="1:26" x14ac:dyDescent="0.2">
      <c r="A992" s="65"/>
      <c r="B992" s="65"/>
      <c r="C992" s="65"/>
      <c r="D992" s="65"/>
      <c r="E992" s="65"/>
      <c r="F992" s="65"/>
      <c r="G992" s="65"/>
      <c r="H992" s="65"/>
      <c r="I992" s="65"/>
      <c r="J992" s="65"/>
      <c r="K992" s="65"/>
      <c r="L992" s="65"/>
      <c r="M992" s="65"/>
      <c r="N992" s="65"/>
      <c r="O992" s="65"/>
      <c r="P992" s="65"/>
      <c r="Q992" s="65"/>
      <c r="R992" s="65"/>
      <c r="S992" s="65"/>
      <c r="T992" s="65"/>
      <c r="U992" s="65"/>
      <c r="V992" s="65"/>
      <c r="W992" s="65"/>
      <c r="X992" s="65"/>
      <c r="Y992" s="65"/>
      <c r="Z992" s="65"/>
    </row>
    <row r="993" spans="1:26" x14ac:dyDescent="0.2">
      <c r="A993" s="65"/>
      <c r="B993" s="65"/>
      <c r="C993" s="65"/>
      <c r="D993" s="65"/>
      <c r="E993" s="65"/>
      <c r="F993" s="65"/>
      <c r="G993" s="65"/>
      <c r="H993" s="65"/>
      <c r="I993" s="65"/>
      <c r="J993" s="65"/>
      <c r="K993" s="65"/>
      <c r="L993" s="65"/>
      <c r="M993" s="65"/>
      <c r="N993" s="65"/>
      <c r="O993" s="65"/>
      <c r="P993" s="65"/>
      <c r="Q993" s="65"/>
      <c r="R993" s="65"/>
      <c r="S993" s="65"/>
      <c r="T993" s="65"/>
      <c r="U993" s="65"/>
      <c r="V993" s="65"/>
      <c r="W993" s="65"/>
      <c r="X993" s="65"/>
      <c r="Y993" s="65"/>
      <c r="Z993" s="65"/>
    </row>
    <row r="994" spans="1:26" x14ac:dyDescent="0.2">
      <c r="A994" s="65"/>
      <c r="B994" s="65"/>
      <c r="C994" s="65"/>
      <c r="D994" s="65"/>
      <c r="E994" s="65"/>
      <c r="F994" s="65"/>
      <c r="G994" s="65"/>
      <c r="H994" s="65"/>
      <c r="I994" s="65"/>
      <c r="J994" s="65"/>
      <c r="K994" s="65"/>
      <c r="L994" s="65"/>
      <c r="M994" s="65"/>
      <c r="N994" s="65"/>
      <c r="O994" s="65"/>
      <c r="P994" s="65"/>
      <c r="Q994" s="65"/>
      <c r="R994" s="65"/>
      <c r="S994" s="65"/>
      <c r="T994" s="65"/>
      <c r="U994" s="65"/>
      <c r="V994" s="65"/>
      <c r="W994" s="65"/>
      <c r="X994" s="65"/>
      <c r="Y994" s="65"/>
      <c r="Z994" s="65"/>
    </row>
    <row r="995" spans="1:26" x14ac:dyDescent="0.2">
      <c r="A995" s="65"/>
      <c r="B995" s="65"/>
      <c r="C995" s="65"/>
      <c r="D995" s="65"/>
      <c r="E995" s="65"/>
      <c r="F995" s="65"/>
      <c r="G995" s="65"/>
      <c r="H995" s="65"/>
      <c r="I995" s="65"/>
      <c r="J995" s="65"/>
      <c r="K995" s="65"/>
      <c r="L995" s="65"/>
      <c r="M995" s="65"/>
      <c r="N995" s="65"/>
      <c r="O995" s="65"/>
      <c r="P995" s="65"/>
      <c r="Q995" s="65"/>
      <c r="R995" s="65"/>
      <c r="S995" s="65"/>
      <c r="T995" s="65"/>
      <c r="U995" s="65"/>
      <c r="V995" s="65"/>
      <c r="W995" s="65"/>
      <c r="X995" s="65"/>
      <c r="Y995" s="65"/>
      <c r="Z995" s="65"/>
    </row>
    <row r="996" spans="1:26" x14ac:dyDescent="0.2">
      <c r="A996" s="65"/>
      <c r="B996" s="65"/>
      <c r="C996" s="65"/>
      <c r="D996" s="65"/>
      <c r="E996" s="65"/>
      <c r="F996" s="65"/>
      <c r="G996" s="65"/>
      <c r="H996" s="65"/>
      <c r="I996" s="65"/>
      <c r="J996" s="65"/>
      <c r="K996" s="65"/>
      <c r="L996" s="65"/>
      <c r="M996" s="65"/>
      <c r="N996" s="65"/>
      <c r="O996" s="65"/>
      <c r="P996" s="65"/>
      <c r="Q996" s="65"/>
      <c r="R996" s="65"/>
      <c r="S996" s="65"/>
      <c r="T996" s="65"/>
      <c r="U996" s="65"/>
      <c r="V996" s="65"/>
      <c r="W996" s="65"/>
      <c r="X996" s="65"/>
      <c r="Y996" s="65"/>
      <c r="Z996" s="65"/>
    </row>
    <row r="997" spans="1:26" x14ac:dyDescent="0.2">
      <c r="A997" s="65"/>
      <c r="B997" s="65"/>
      <c r="C997" s="65"/>
      <c r="D997" s="65"/>
      <c r="E997" s="65"/>
      <c r="F997" s="65"/>
      <c r="G997" s="65"/>
      <c r="H997" s="65"/>
      <c r="I997" s="65"/>
      <c r="J997" s="65"/>
      <c r="K997" s="65"/>
      <c r="L997" s="65"/>
      <c r="M997" s="65"/>
      <c r="N997" s="65"/>
      <c r="O997" s="65"/>
      <c r="P997" s="65"/>
      <c r="Q997" s="65"/>
      <c r="R997" s="65"/>
      <c r="S997" s="65"/>
      <c r="T997" s="65"/>
      <c r="U997" s="65"/>
      <c r="V997" s="65"/>
      <c r="W997" s="65"/>
      <c r="X997" s="65"/>
      <c r="Y997" s="65"/>
      <c r="Z997" s="65"/>
    </row>
    <row r="998" spans="1:26" x14ac:dyDescent="0.2">
      <c r="A998" s="65"/>
      <c r="B998" s="65"/>
      <c r="C998" s="65"/>
      <c r="D998" s="65"/>
      <c r="E998" s="65"/>
      <c r="F998" s="65"/>
      <c r="G998" s="65"/>
      <c r="H998" s="65"/>
      <c r="I998" s="65"/>
      <c r="J998" s="65"/>
      <c r="K998" s="65"/>
      <c r="L998" s="65"/>
      <c r="M998" s="65"/>
      <c r="N998" s="65"/>
      <c r="O998" s="65"/>
      <c r="P998" s="65"/>
      <c r="Q998" s="65"/>
      <c r="R998" s="65"/>
      <c r="S998" s="65"/>
      <c r="T998" s="65"/>
      <c r="U998" s="65"/>
      <c r="V998" s="65"/>
      <c r="W998" s="65"/>
      <c r="X998" s="65"/>
      <c r="Y998" s="65"/>
      <c r="Z998" s="65"/>
    </row>
    <row r="999" spans="1:26" x14ac:dyDescent="0.2">
      <c r="A999" s="65"/>
      <c r="B999" s="65"/>
      <c r="C999" s="65"/>
      <c r="D999" s="65"/>
      <c r="E999" s="65"/>
      <c r="F999" s="65"/>
      <c r="G999" s="65"/>
      <c r="H999" s="65"/>
      <c r="I999" s="65"/>
      <c r="J999" s="65"/>
      <c r="K999" s="65"/>
      <c r="L999" s="65"/>
      <c r="M999" s="65"/>
      <c r="N999" s="65"/>
      <c r="O999" s="65"/>
      <c r="P999" s="65"/>
      <c r="Q999" s="65"/>
      <c r="R999" s="65"/>
      <c r="S999" s="65"/>
      <c r="T999" s="65"/>
      <c r="U999" s="65"/>
      <c r="V999" s="65"/>
      <c r="W999" s="65"/>
      <c r="X999" s="65"/>
      <c r="Y999" s="65"/>
      <c r="Z999" s="65"/>
    </row>
    <row r="1000" spans="1:26" x14ac:dyDescent="0.2">
      <c r="A1000" s="65"/>
      <c r="B1000" s="65"/>
      <c r="C1000" s="65"/>
      <c r="D1000" s="65"/>
      <c r="E1000" s="65"/>
      <c r="F1000" s="65"/>
      <c r="G1000" s="65"/>
      <c r="H1000" s="65"/>
      <c r="I1000" s="65"/>
      <c r="J1000" s="65"/>
      <c r="K1000" s="65"/>
      <c r="L1000" s="65"/>
      <c r="M1000" s="65"/>
      <c r="N1000" s="65"/>
      <c r="O1000" s="65"/>
      <c r="P1000" s="65"/>
      <c r="Q1000" s="65"/>
      <c r="R1000" s="65"/>
      <c r="S1000" s="65"/>
      <c r="T1000" s="65"/>
      <c r="U1000" s="65"/>
      <c r="V1000" s="65"/>
      <c r="W1000" s="65"/>
      <c r="X1000" s="65"/>
      <c r="Y1000" s="65"/>
      <c r="Z1000" s="65"/>
    </row>
    <row r="1001" spans="1:26" x14ac:dyDescent="0.2">
      <c r="A1001" s="65"/>
      <c r="B1001" s="65"/>
      <c r="C1001" s="65"/>
      <c r="D1001" s="65"/>
      <c r="E1001" s="65"/>
      <c r="F1001" s="65"/>
      <c r="G1001" s="65"/>
      <c r="H1001" s="65"/>
      <c r="I1001" s="65"/>
      <c r="J1001" s="65"/>
      <c r="K1001" s="65"/>
      <c r="L1001" s="65"/>
      <c r="M1001" s="65"/>
      <c r="N1001" s="65"/>
      <c r="O1001" s="65"/>
      <c r="P1001" s="65"/>
      <c r="Q1001" s="65"/>
      <c r="R1001" s="65"/>
      <c r="S1001" s="65"/>
      <c r="T1001" s="65"/>
      <c r="U1001" s="65"/>
      <c r="V1001" s="65"/>
      <c r="W1001" s="65"/>
      <c r="X1001" s="65"/>
      <c r="Y1001" s="65"/>
      <c r="Z1001" s="6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K1002"/>
  <sheetViews>
    <sheetView topLeftCell="D414" workbookViewId="0">
      <selection activeCell="AB384" sqref="AB384:AB543"/>
    </sheetView>
  </sheetViews>
  <sheetFormatPr baseColWidth="10" defaultColWidth="11.1640625" defaultRowHeight="15" customHeight="1" x14ac:dyDescent="0.2"/>
  <cols>
    <col min="1" max="1" width="41.83203125" bestFit="1" customWidth="1"/>
    <col min="12" max="12" width="18.83203125" style="135" bestFit="1" customWidth="1"/>
    <col min="13" max="13" width="18.83203125" style="135" customWidth="1"/>
    <col min="19" max="19" width="18.6640625" bestFit="1" customWidth="1"/>
    <col min="20" max="20" width="18.6640625" customWidth="1"/>
    <col min="22" max="22" width="12.6640625" bestFit="1" customWidth="1"/>
    <col min="23" max="23" width="18.6640625" bestFit="1" customWidth="1"/>
    <col min="25" max="25" width="23.83203125" bestFit="1" customWidth="1"/>
    <col min="28" max="28" width="15.6640625" bestFit="1" customWidth="1"/>
    <col min="35" max="35" width="18.33203125" bestFit="1" customWidth="1"/>
  </cols>
  <sheetData>
    <row r="1" spans="1:37" ht="16" x14ac:dyDescent="0.2">
      <c r="A1" s="66" t="s">
        <v>241</v>
      </c>
      <c r="B1" s="75"/>
      <c r="C1" s="66"/>
      <c r="D1" s="66"/>
      <c r="E1" s="76"/>
      <c r="F1" s="77"/>
      <c r="G1" s="55"/>
      <c r="H1" s="55"/>
      <c r="I1" s="76"/>
      <c r="J1" s="76"/>
      <c r="K1" s="76"/>
      <c r="L1" s="133"/>
      <c r="M1" s="133"/>
      <c r="N1" s="66"/>
      <c r="O1" s="66"/>
      <c r="P1" s="66" t="s">
        <v>280</v>
      </c>
      <c r="Q1" s="66"/>
      <c r="R1" s="66"/>
      <c r="S1" s="66" t="s">
        <v>304</v>
      </c>
      <c r="T1" s="165" t="s">
        <v>281</v>
      </c>
      <c r="V1" s="66"/>
      <c r="W1" s="66" t="s">
        <v>282</v>
      </c>
      <c r="X1" s="66" t="s">
        <v>294</v>
      </c>
      <c r="Y1" s="66" t="s">
        <v>292</v>
      </c>
      <c r="Z1" s="66"/>
      <c r="AA1" s="66"/>
      <c r="AB1" s="66" t="s">
        <v>293</v>
      </c>
      <c r="AC1" s="66"/>
      <c r="AD1" s="66"/>
      <c r="AI1" t="s">
        <v>310</v>
      </c>
    </row>
    <row r="2" spans="1:37" ht="16" x14ac:dyDescent="0.2">
      <c r="B2" s="75"/>
      <c r="C2" s="66"/>
      <c r="D2" s="66"/>
      <c r="E2" s="76" t="s">
        <v>151</v>
      </c>
      <c r="F2" s="77"/>
      <c r="G2" s="155" t="s">
        <v>11</v>
      </c>
      <c r="H2" s="156"/>
      <c r="I2" s="76"/>
      <c r="J2" s="76"/>
      <c r="K2" s="76"/>
      <c r="L2" s="133"/>
      <c r="M2" s="133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7">
        <f>MAX(E4:E83)</f>
        <v>77.777777777777771</v>
      </c>
      <c r="AC2" s="67">
        <f>AB2-AC4</f>
        <v>76.677777777777777</v>
      </c>
      <c r="AD2" s="66"/>
    </row>
    <row r="3" spans="1:37" ht="34" x14ac:dyDescent="0.2">
      <c r="A3" s="78" t="s">
        <v>2</v>
      </c>
      <c r="B3" s="79" t="s">
        <v>3</v>
      </c>
      <c r="C3" s="78" t="s">
        <v>225</v>
      </c>
      <c r="D3" s="78" t="s">
        <v>197</v>
      </c>
      <c r="E3" s="80" t="s">
        <v>227</v>
      </c>
      <c r="F3" s="81" t="s">
        <v>242</v>
      </c>
      <c r="G3" s="82" t="s">
        <v>243</v>
      </c>
      <c r="H3" s="82" t="s">
        <v>244</v>
      </c>
      <c r="I3" s="80" t="s">
        <v>230</v>
      </c>
      <c r="J3" s="80" t="s">
        <v>231</v>
      </c>
      <c r="K3" s="131"/>
      <c r="L3" s="134" t="s">
        <v>327</v>
      </c>
      <c r="M3" s="141" t="s">
        <v>328</v>
      </c>
      <c r="N3" s="66"/>
      <c r="O3" s="66"/>
      <c r="P3" s="66"/>
      <c r="Q3" s="66"/>
      <c r="R3" s="66"/>
      <c r="S3" s="66"/>
      <c r="T3" s="66"/>
      <c r="U3" s="66"/>
      <c r="V3" s="66" t="s">
        <v>283</v>
      </c>
      <c r="W3" s="66">
        <f>AVERAGE(P4,P42,P51,P70)</f>
        <v>0.46471791223799874</v>
      </c>
      <c r="X3" s="67">
        <v>88</v>
      </c>
      <c r="Y3" s="67">
        <f>AVERAGE(J5:J41)</f>
        <v>51.55273951448568</v>
      </c>
      <c r="Z3" s="66">
        <f>Y3/88</f>
        <v>0.5858265853918827</v>
      </c>
      <c r="AA3" s="66"/>
      <c r="AB3" s="108">
        <f>MIN(E4:E83)</f>
        <v>1.1111111111111112</v>
      </c>
      <c r="AD3" s="66"/>
      <c r="AI3">
        <f t="shared" ref="AI3:AI34" si="0">(I4-8.4)/15.75</f>
        <v>0.23832380952380944</v>
      </c>
      <c r="AJ3">
        <f>MAX(I4:I83)</f>
        <v>24.1524</v>
      </c>
      <c r="AK3">
        <f>AJ3-AJ4</f>
        <v>15.746</v>
      </c>
    </row>
    <row r="4" spans="1:37" ht="15" customHeight="1" x14ac:dyDescent="0.2">
      <c r="A4" s="66" t="s">
        <v>246</v>
      </c>
      <c r="B4" s="83">
        <v>101</v>
      </c>
      <c r="C4" s="73">
        <v>1</v>
      </c>
      <c r="D4" s="73">
        <v>1</v>
      </c>
      <c r="E4" s="84">
        <v>4.4444444444444446</v>
      </c>
      <c r="F4" s="85">
        <v>18</v>
      </c>
      <c r="G4" s="71">
        <v>56.25</v>
      </c>
      <c r="H4" s="71">
        <v>60</v>
      </c>
      <c r="I4" s="83">
        <v>12.153599999999999</v>
      </c>
      <c r="J4" s="84">
        <v>47.031026256659899</v>
      </c>
      <c r="K4" s="116">
        <f>68.32-J4</f>
        <v>21.288973743340094</v>
      </c>
      <c r="L4" s="141">
        <f>K4/68.32</f>
        <v>0.31160675853835035</v>
      </c>
      <c r="M4" s="135">
        <f>AVERAGE(L4,L42,L51,L70)</f>
        <v>0.31052658484988116</v>
      </c>
      <c r="N4" s="105">
        <f>(58.7-J4)/58.7</f>
        <v>0.19879001266337484</v>
      </c>
      <c r="O4" s="67">
        <f>88-J4</f>
        <v>40.968973743340101</v>
      </c>
      <c r="P4" s="66">
        <f>O4/88</f>
        <v>0.46555651981068297</v>
      </c>
      <c r="Q4" s="67">
        <f>MAX(E$4:E$1048576)</f>
        <v>77.777777777777771</v>
      </c>
      <c r="R4" s="67">
        <f>MIN(E$4:E$1048576)</f>
        <v>0</v>
      </c>
      <c r="S4" s="108">
        <f>AVERAGE(N4,N42,N70)</f>
        <v>0.15722418072062511</v>
      </c>
      <c r="T4" s="106">
        <v>4.2999999999999997E-2</v>
      </c>
      <c r="U4" s="106">
        <v>4.2999999999999997E-2</v>
      </c>
      <c r="V4" s="66" t="s">
        <v>284</v>
      </c>
      <c r="W4" s="66">
        <f>AVERAGE(P84,P131,P150)</f>
        <v>0.26753850812742203</v>
      </c>
      <c r="X4" s="66"/>
      <c r="Y4" s="66"/>
      <c r="Z4" s="66"/>
      <c r="AA4" s="66"/>
      <c r="AB4" s="107">
        <f t="shared" ref="AB4:AB35" si="1">(E4-AC4)/AD4</f>
        <v>4.3604230044908009E-2</v>
      </c>
      <c r="AC4" s="67">
        <v>1.1000000000000001</v>
      </c>
      <c r="AD4" s="66">
        <v>76.7</v>
      </c>
      <c r="AF4">
        <v>1.4486455164421214E-4</v>
      </c>
      <c r="AG4">
        <v>0.34458444895199469</v>
      </c>
      <c r="AI4">
        <f t="shared" si="0"/>
        <v>0.22694603174603167</v>
      </c>
      <c r="AJ4">
        <f>MIN(I4:I83)</f>
        <v>8.4063999999999997</v>
      </c>
    </row>
    <row r="5" spans="1:37" ht="15" customHeight="1" x14ac:dyDescent="0.2">
      <c r="A5" s="66" t="s">
        <v>246</v>
      </c>
      <c r="B5" s="83">
        <v>102</v>
      </c>
      <c r="C5" s="73">
        <v>1</v>
      </c>
      <c r="D5" s="73">
        <v>2</v>
      </c>
      <c r="E5" s="84">
        <v>1.6666666666666667</v>
      </c>
      <c r="F5" s="85">
        <v>10.5</v>
      </c>
      <c r="G5" s="71">
        <v>60.24096385542169</v>
      </c>
      <c r="H5" s="71">
        <v>30</v>
      </c>
      <c r="I5" s="83">
        <v>11.974399999999999</v>
      </c>
      <c r="J5" s="84">
        <v>71.151348402974989</v>
      </c>
      <c r="K5" s="84">
        <f t="shared" ref="K5:K41" si="2">68.32-J5</f>
        <v>-2.8313484029749958</v>
      </c>
      <c r="L5" s="140">
        <f t="shared" ref="L5:L41" si="3">K5/68.32</f>
        <v>-4.1442453205137529E-2</v>
      </c>
      <c r="M5" s="140"/>
      <c r="N5" s="66">
        <f>(88-J5)/88</f>
        <v>0.19146194996619331</v>
      </c>
      <c r="O5" s="66"/>
      <c r="P5" s="67">
        <f>AVERAGE(J4:J83)</f>
        <v>53.085415043651096</v>
      </c>
      <c r="Q5" s="66">
        <f>MAX(F:F)</f>
        <v>19.5</v>
      </c>
      <c r="R5" s="67">
        <f>MIN(F$4:F$1048576)</f>
        <v>0</v>
      </c>
      <c r="S5" s="66"/>
      <c r="T5" s="66"/>
      <c r="U5" s="66"/>
      <c r="V5" s="66" t="s">
        <v>285</v>
      </c>
      <c r="W5" s="66">
        <f>AVERAGE(P211)</f>
        <v>0.16523061331048758</v>
      </c>
      <c r="X5" s="66"/>
      <c r="Y5" s="66"/>
      <c r="Z5" s="66"/>
      <c r="AA5" s="66"/>
      <c r="AB5">
        <f t="shared" si="1"/>
        <v>7.3880921338548454E-3</v>
      </c>
      <c r="AC5" s="66">
        <v>1.1000000000000001</v>
      </c>
      <c r="AD5" s="66">
        <v>76.7</v>
      </c>
      <c r="AF5">
        <v>1.4486455164421214E-4</v>
      </c>
      <c r="AG5">
        <v>0.35332320000000011</v>
      </c>
      <c r="AI5">
        <f t="shared" si="0"/>
        <v>0.23817142857142851</v>
      </c>
    </row>
    <row r="6" spans="1:37" ht="15" customHeight="1" x14ac:dyDescent="0.2">
      <c r="A6" s="66" t="s">
        <v>246</v>
      </c>
      <c r="B6" s="83">
        <v>103</v>
      </c>
      <c r="C6" s="73">
        <v>1</v>
      </c>
      <c r="D6" s="73">
        <v>3</v>
      </c>
      <c r="E6" s="84">
        <v>3.3333333333333335</v>
      </c>
      <c r="F6" s="85">
        <v>12</v>
      </c>
      <c r="G6" s="71">
        <v>58.22784810126582</v>
      </c>
      <c r="H6" s="71">
        <v>40</v>
      </c>
      <c r="I6" s="83">
        <v>12.151199999999999</v>
      </c>
      <c r="J6" s="84">
        <v>64.913788880054071</v>
      </c>
      <c r="K6" s="84">
        <f t="shared" si="2"/>
        <v>3.4062111199459224</v>
      </c>
      <c r="L6" s="140">
        <f t="shared" si="3"/>
        <v>4.9856720139723691E-2</v>
      </c>
      <c r="M6" s="140"/>
      <c r="N6" s="66">
        <f>(88-J6)/88</f>
        <v>0.26234330818120372</v>
      </c>
      <c r="O6" s="66"/>
      <c r="P6" s="66"/>
      <c r="Q6" s="66"/>
      <c r="R6" s="66"/>
      <c r="S6" s="66"/>
      <c r="T6" s="66"/>
      <c r="U6" s="66"/>
      <c r="V6" s="66" t="s">
        <v>286</v>
      </c>
      <c r="W6" s="66">
        <f>AVERAGE(P224,P262,P271,P290)</f>
        <v>0.30012248137627884</v>
      </c>
      <c r="X6" s="66"/>
      <c r="Y6" s="66"/>
      <c r="Z6" s="66"/>
      <c r="AA6" s="66"/>
      <c r="AB6">
        <f t="shared" si="1"/>
        <v>2.9117774880486745E-2</v>
      </c>
      <c r="AC6" s="67">
        <v>1.1000000000000001</v>
      </c>
      <c r="AD6" s="66">
        <v>76.7</v>
      </c>
      <c r="AF6">
        <v>7.3880921338548454E-3</v>
      </c>
      <c r="AG6">
        <v>0.19146194996619331</v>
      </c>
      <c r="AI6">
        <f t="shared" si="0"/>
        <v>0.23362539682539676</v>
      </c>
    </row>
    <row r="7" spans="1:37" ht="15" customHeight="1" x14ac:dyDescent="0.2">
      <c r="A7" s="66" t="s">
        <v>246</v>
      </c>
      <c r="B7" s="83">
        <v>104</v>
      </c>
      <c r="C7" s="73">
        <v>1</v>
      </c>
      <c r="D7" s="73">
        <v>4</v>
      </c>
      <c r="E7" s="84">
        <v>1.6666666666666667</v>
      </c>
      <c r="F7" s="85">
        <v>8.5</v>
      </c>
      <c r="G7" s="71">
        <v>61.842105263157897</v>
      </c>
      <c r="H7" s="71">
        <v>35</v>
      </c>
      <c r="I7" s="83">
        <v>12.079599999999999</v>
      </c>
      <c r="J7" s="84">
        <v>62.78004015902637</v>
      </c>
      <c r="K7" s="84">
        <f t="shared" si="2"/>
        <v>5.5399598409736228</v>
      </c>
      <c r="L7" s="140">
        <f t="shared" si="3"/>
        <v>8.1088405166475752E-2</v>
      </c>
      <c r="M7" s="140"/>
      <c r="N7" s="66">
        <f t="shared" ref="N7:N41" si="4">(88-J7)/88</f>
        <v>0.28659045273833672</v>
      </c>
      <c r="O7" s="66"/>
      <c r="P7" s="66"/>
      <c r="Q7" s="66"/>
      <c r="R7" s="66"/>
      <c r="S7" s="66"/>
      <c r="T7" s="66"/>
      <c r="U7" s="66"/>
      <c r="V7" s="66" t="s">
        <v>287</v>
      </c>
      <c r="W7" s="66">
        <f>AVERAGE(P304,P342,P351,P370)</f>
        <v>8.962839198686362E-2</v>
      </c>
      <c r="X7" s="66"/>
      <c r="Y7" s="66"/>
      <c r="Z7" s="66"/>
      <c r="AA7" s="66"/>
      <c r="AB7">
        <f t="shared" si="1"/>
        <v>7.3880921338548454E-3</v>
      </c>
      <c r="AC7" s="66">
        <v>1.1000000000000001</v>
      </c>
      <c r="AD7" s="66">
        <v>76.7</v>
      </c>
      <c r="AF7">
        <v>7.3880921338548454E-3</v>
      </c>
      <c r="AG7">
        <v>0.28659045273833672</v>
      </c>
      <c r="AI7">
        <f t="shared" si="0"/>
        <v>0.22273015873015867</v>
      </c>
    </row>
    <row r="8" spans="1:37" ht="15" customHeight="1" x14ac:dyDescent="0.2">
      <c r="A8" s="66" t="s">
        <v>246</v>
      </c>
      <c r="B8" s="83">
        <v>105</v>
      </c>
      <c r="C8" s="73">
        <v>1</v>
      </c>
      <c r="D8" s="73">
        <v>5</v>
      </c>
      <c r="E8" s="84">
        <v>3.3333333333333335</v>
      </c>
      <c r="F8" s="85">
        <v>7.2</v>
      </c>
      <c r="G8" s="71">
        <v>57.692307692307686</v>
      </c>
      <c r="H8" s="71">
        <v>25</v>
      </c>
      <c r="I8" s="83">
        <v>11.907999999999999</v>
      </c>
      <c r="J8" s="84">
        <v>58.751348251521293</v>
      </c>
      <c r="K8" s="84">
        <f t="shared" si="2"/>
        <v>9.5686517484787004</v>
      </c>
      <c r="L8" s="140">
        <f t="shared" si="3"/>
        <v>0.14005637805150323</v>
      </c>
      <c r="M8" s="140"/>
      <c r="N8" s="66">
        <f t="shared" si="4"/>
        <v>0.33237104259634892</v>
      </c>
      <c r="O8" s="66"/>
      <c r="P8" s="66"/>
      <c r="Q8" s="66"/>
      <c r="R8" s="66"/>
      <c r="S8" s="66"/>
      <c r="T8" s="66"/>
      <c r="U8" s="66"/>
      <c r="V8" s="66" t="s">
        <v>288</v>
      </c>
      <c r="W8" s="66">
        <f>AVERAGE(P384,P422,P431,P450)</f>
        <v>3.984517870607561E-2</v>
      </c>
      <c r="X8" s="66"/>
      <c r="Y8" s="66"/>
      <c r="Z8" s="66"/>
      <c r="AA8" s="66"/>
      <c r="AB8">
        <f t="shared" si="1"/>
        <v>2.9117774880486745E-2</v>
      </c>
      <c r="AC8" s="67">
        <v>1.1000000000000001</v>
      </c>
      <c r="AD8" s="66">
        <v>76.7</v>
      </c>
      <c r="AF8">
        <v>7.3880921338548454E-3</v>
      </c>
      <c r="AG8">
        <v>0.3726505882352939</v>
      </c>
      <c r="AI8">
        <f t="shared" si="0"/>
        <v>0.22072380952380952</v>
      </c>
    </row>
    <row r="9" spans="1:37" ht="15" customHeight="1" x14ac:dyDescent="0.2">
      <c r="A9" s="66" t="s">
        <v>246</v>
      </c>
      <c r="B9" s="83">
        <v>106</v>
      </c>
      <c r="C9" s="73">
        <v>1</v>
      </c>
      <c r="D9" s="73">
        <v>6</v>
      </c>
      <c r="E9" s="84">
        <v>1.1111111111111112</v>
      </c>
      <c r="F9" s="85">
        <v>2.5</v>
      </c>
      <c r="G9" s="71">
        <v>55.555555555555557</v>
      </c>
      <c r="H9" s="71">
        <v>40</v>
      </c>
      <c r="I9" s="83">
        <v>11.8764</v>
      </c>
      <c r="J9" s="84">
        <v>57.676568492224469</v>
      </c>
      <c r="K9" s="84">
        <f t="shared" si="2"/>
        <v>10.643431507775524</v>
      </c>
      <c r="L9" s="140">
        <f t="shared" si="3"/>
        <v>0.15578793190537948</v>
      </c>
      <c r="M9" s="140"/>
      <c r="N9" s="66">
        <f t="shared" si="4"/>
        <v>0.34458444895199469</v>
      </c>
      <c r="O9" s="66"/>
      <c r="P9" s="66"/>
      <c r="Q9" s="66"/>
      <c r="R9" s="66"/>
      <c r="S9" s="66"/>
      <c r="T9" s="66"/>
      <c r="U9" s="66"/>
      <c r="V9" s="66" t="s">
        <v>289</v>
      </c>
      <c r="W9" s="66">
        <f>AVERAGE(P464,P502,P511,P530)</f>
        <v>6.7538351500507077E-2</v>
      </c>
      <c r="X9" s="66"/>
      <c r="Y9" s="66"/>
      <c r="Z9" s="66"/>
      <c r="AA9" s="66"/>
      <c r="AB9">
        <f t="shared" si="1"/>
        <v>1.4486455164421214E-4</v>
      </c>
      <c r="AC9" s="66">
        <v>1.1000000000000001</v>
      </c>
      <c r="AD9" s="66">
        <v>76.7</v>
      </c>
      <c r="AF9">
        <v>7.3880921338548454E-3</v>
      </c>
      <c r="AG9">
        <v>0.30079825206220417</v>
      </c>
      <c r="AI9">
        <f t="shared" si="0"/>
        <v>0.21406984126984122</v>
      </c>
    </row>
    <row r="10" spans="1:37" ht="15" customHeight="1" x14ac:dyDescent="0.2">
      <c r="A10" s="66" t="s">
        <v>246</v>
      </c>
      <c r="B10" s="83">
        <v>107</v>
      </c>
      <c r="C10" s="73">
        <v>1</v>
      </c>
      <c r="D10" s="73">
        <v>7</v>
      </c>
      <c r="E10" s="84">
        <v>4.4444444444444446</v>
      </c>
      <c r="F10" s="85">
        <v>3.4</v>
      </c>
      <c r="G10" s="71">
        <v>53.521126760563376</v>
      </c>
      <c r="H10" s="71">
        <v>30</v>
      </c>
      <c r="I10" s="83">
        <v>11.771599999999999</v>
      </c>
      <c r="J10" s="84">
        <v>55.608588793509135</v>
      </c>
      <c r="K10" s="84">
        <f t="shared" si="2"/>
        <v>12.711411206490858</v>
      </c>
      <c r="L10" s="140">
        <f t="shared" si="3"/>
        <v>0.18605695559851962</v>
      </c>
      <c r="M10" s="140"/>
      <c r="N10" s="66">
        <f t="shared" si="4"/>
        <v>0.36808421825557802</v>
      </c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>
        <f t="shared" si="1"/>
        <v>4.3604230044908009E-2</v>
      </c>
      <c r="AC10" s="67">
        <v>1.1000000000000001</v>
      </c>
      <c r="AD10" s="66">
        <v>76.7</v>
      </c>
      <c r="AF10">
        <v>1.4631319716065478E-2</v>
      </c>
      <c r="AG10">
        <v>0.31142609655172415</v>
      </c>
      <c r="AI10">
        <f t="shared" si="0"/>
        <v>0.22029206349206348</v>
      </c>
    </row>
    <row r="11" spans="1:37" ht="15" customHeight="1" x14ac:dyDescent="0.2">
      <c r="A11" s="66" t="s">
        <v>246</v>
      </c>
      <c r="B11" s="83">
        <v>108</v>
      </c>
      <c r="C11" s="73">
        <v>1</v>
      </c>
      <c r="D11" s="73">
        <v>8</v>
      </c>
      <c r="E11" s="84">
        <v>10</v>
      </c>
      <c r="F11" s="85">
        <v>5.5</v>
      </c>
      <c r="G11" s="71">
        <v>73.611111111111114</v>
      </c>
      <c r="H11" s="71">
        <v>30</v>
      </c>
      <c r="I11" s="83">
        <v>11.8696</v>
      </c>
      <c r="J11" s="84">
        <v>45.914091177281954</v>
      </c>
      <c r="K11" s="84">
        <f t="shared" si="2"/>
        <v>22.40590882271804</v>
      </c>
      <c r="L11" s="140">
        <f t="shared" si="3"/>
        <v>0.32795533991097836</v>
      </c>
      <c r="M11" s="140"/>
      <c r="N11" s="66">
        <f t="shared" si="4"/>
        <v>0.47824896389452326</v>
      </c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>
        <f t="shared" si="1"/>
        <v>0.11603650586701435</v>
      </c>
      <c r="AC11" s="66">
        <v>1.1000000000000001</v>
      </c>
      <c r="AD11" s="66">
        <v>76.7</v>
      </c>
      <c r="AF11">
        <v>2.9117774880486745E-2</v>
      </c>
      <c r="AG11">
        <v>0.26234330818120372</v>
      </c>
      <c r="AI11">
        <f t="shared" si="0"/>
        <v>0.22887619047619043</v>
      </c>
    </row>
    <row r="12" spans="1:37" ht="15" customHeight="1" x14ac:dyDescent="0.2">
      <c r="A12" s="66" t="s">
        <v>246</v>
      </c>
      <c r="B12" s="83">
        <v>109</v>
      </c>
      <c r="C12" s="73">
        <v>1</v>
      </c>
      <c r="D12" s="73">
        <v>9</v>
      </c>
      <c r="E12" s="84">
        <v>60</v>
      </c>
      <c r="F12" s="85">
        <v>3.6</v>
      </c>
      <c r="G12" s="71">
        <v>71.875</v>
      </c>
      <c r="H12" s="71">
        <v>60</v>
      </c>
      <c r="I12" s="83">
        <v>12.004799999999999</v>
      </c>
      <c r="J12" s="84">
        <v>41.466622442190669</v>
      </c>
      <c r="K12" s="84">
        <f t="shared" si="2"/>
        <v>26.853377557809324</v>
      </c>
      <c r="L12" s="140">
        <f t="shared" si="3"/>
        <v>0.39305295020212716</v>
      </c>
      <c r="M12" s="140"/>
      <c r="N12" s="66">
        <f t="shared" si="4"/>
        <v>0.5287883813387424</v>
      </c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>
        <f t="shared" si="1"/>
        <v>0.76792698826597128</v>
      </c>
      <c r="AC12" s="67">
        <v>1.1000000000000001</v>
      </c>
      <c r="AD12" s="66">
        <v>76.7</v>
      </c>
      <c r="AF12">
        <v>2.9117774880486745E-2</v>
      </c>
      <c r="AG12">
        <v>0.33237104259634892</v>
      </c>
      <c r="AI12">
        <f t="shared" si="0"/>
        <v>0.21704126984126984</v>
      </c>
    </row>
    <row r="13" spans="1:37" ht="15" customHeight="1" x14ac:dyDescent="0.2">
      <c r="A13" s="66" t="s">
        <v>246</v>
      </c>
      <c r="B13" s="83">
        <v>110</v>
      </c>
      <c r="C13" s="73">
        <v>1</v>
      </c>
      <c r="D13" s="73">
        <v>10</v>
      </c>
      <c r="E13" s="84">
        <v>44.444444444444443</v>
      </c>
      <c r="F13" s="85">
        <v>3.8</v>
      </c>
      <c r="G13" s="71">
        <v>57.971014492753625</v>
      </c>
      <c r="H13" s="71">
        <v>40</v>
      </c>
      <c r="I13" s="83">
        <v>11.8184</v>
      </c>
      <c r="J13" s="84">
        <v>44.728760189317107</v>
      </c>
      <c r="K13" s="84">
        <f t="shared" si="2"/>
        <v>23.591239810682886</v>
      </c>
      <c r="L13" s="140">
        <f t="shared" si="3"/>
        <v>0.3453050323577706</v>
      </c>
      <c r="M13" s="140"/>
      <c r="N13" s="66">
        <f t="shared" si="4"/>
        <v>0.49171863421230561</v>
      </c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  <c r="AA13" s="66"/>
      <c r="AB13">
        <f t="shared" si="1"/>
        <v>0.56511661596407348</v>
      </c>
      <c r="AC13" s="66">
        <v>1.1000000000000001</v>
      </c>
      <c r="AD13" s="66">
        <v>76.7</v>
      </c>
      <c r="AF13">
        <v>2.9117774880486745E-2</v>
      </c>
      <c r="AG13">
        <v>0.34973667342799186</v>
      </c>
      <c r="AI13">
        <f t="shared" si="0"/>
        <v>0.21693968253968257</v>
      </c>
    </row>
    <row r="14" spans="1:37" ht="15" customHeight="1" x14ac:dyDescent="0.2">
      <c r="A14" s="66" t="s">
        <v>246</v>
      </c>
      <c r="B14" s="83">
        <v>111</v>
      </c>
      <c r="C14" s="73">
        <v>1</v>
      </c>
      <c r="D14" s="73">
        <v>11</v>
      </c>
      <c r="E14" s="84">
        <v>1.1111111111111112</v>
      </c>
      <c r="F14" s="85">
        <v>9</v>
      </c>
      <c r="G14" s="71">
        <v>57.971014492753625</v>
      </c>
      <c r="H14" s="71">
        <v>40</v>
      </c>
      <c r="I14" s="83">
        <v>11.816800000000001</v>
      </c>
      <c r="J14" s="84">
        <v>56.907558399999992</v>
      </c>
      <c r="K14" s="84">
        <f t="shared" si="2"/>
        <v>11.412441600000001</v>
      </c>
      <c r="L14" s="140">
        <f t="shared" si="3"/>
        <v>0.16704393442622953</v>
      </c>
      <c r="M14" s="140"/>
      <c r="N14" s="66">
        <f t="shared" si="4"/>
        <v>0.35332320000000011</v>
      </c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  <c r="AA14" s="66"/>
      <c r="AB14">
        <f t="shared" si="1"/>
        <v>1.4486455164421214E-4</v>
      </c>
      <c r="AC14" s="67">
        <v>1.1000000000000001</v>
      </c>
      <c r="AD14" s="66">
        <v>76.7</v>
      </c>
      <c r="AF14">
        <v>2.9117774880486745E-2</v>
      </c>
      <c r="AG14">
        <v>0.31212292089249499</v>
      </c>
      <c r="AI14">
        <f t="shared" si="0"/>
        <v>0.20863492063492062</v>
      </c>
    </row>
    <row r="15" spans="1:37" ht="15" customHeight="1" x14ac:dyDescent="0.2">
      <c r="A15" s="66" t="s">
        <v>246</v>
      </c>
      <c r="B15" s="83">
        <v>112</v>
      </c>
      <c r="C15" s="73">
        <v>1</v>
      </c>
      <c r="D15" s="73">
        <v>12</v>
      </c>
      <c r="E15" s="84">
        <v>3.3333333333333335</v>
      </c>
      <c r="F15" s="85">
        <v>10</v>
      </c>
      <c r="G15" s="71">
        <v>49.295774647887328</v>
      </c>
      <c r="H15" s="71">
        <v>35</v>
      </c>
      <c r="I15" s="83">
        <v>11.686</v>
      </c>
      <c r="J15" s="84">
        <v>57.223172738336714</v>
      </c>
      <c r="K15" s="84">
        <f t="shared" si="2"/>
        <v>11.096827261663279</v>
      </c>
      <c r="L15" s="140">
        <f t="shared" si="3"/>
        <v>0.16242428661685129</v>
      </c>
      <c r="M15" s="140"/>
      <c r="N15" s="66">
        <f t="shared" si="4"/>
        <v>0.34973667342799186</v>
      </c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  <c r="AA15" s="66"/>
      <c r="AB15">
        <f t="shared" si="1"/>
        <v>2.9117774880486745E-2</v>
      </c>
      <c r="AC15" s="66">
        <v>1.1000000000000001</v>
      </c>
      <c r="AD15" s="66">
        <v>76.7</v>
      </c>
      <c r="AF15">
        <v>2.9117774880486745E-2</v>
      </c>
      <c r="AG15">
        <v>0.3231493327924273</v>
      </c>
      <c r="AI15">
        <f t="shared" si="0"/>
        <v>0.22323809523809524</v>
      </c>
    </row>
    <row r="16" spans="1:37" ht="15" customHeight="1" x14ac:dyDescent="0.2">
      <c r="A16" s="66" t="s">
        <v>246</v>
      </c>
      <c r="B16" s="83">
        <v>113</v>
      </c>
      <c r="C16" s="73">
        <v>1</v>
      </c>
      <c r="D16" s="73">
        <v>13</v>
      </c>
      <c r="E16" s="84">
        <v>3.3333333333333335</v>
      </c>
      <c r="F16" s="85">
        <v>11.5</v>
      </c>
      <c r="G16" s="71">
        <v>53.623188405797109</v>
      </c>
      <c r="H16" s="71">
        <v>25</v>
      </c>
      <c r="I16" s="83">
        <v>11.916</v>
      </c>
      <c r="J16" s="84">
        <v>60.53318296146044</v>
      </c>
      <c r="K16" s="84">
        <f t="shared" si="2"/>
        <v>7.786817038539553</v>
      </c>
      <c r="L16" s="140">
        <f t="shared" si="3"/>
        <v>0.11397565922920892</v>
      </c>
      <c r="M16" s="140"/>
      <c r="N16" s="66">
        <f t="shared" si="4"/>
        <v>0.31212292089249499</v>
      </c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  <c r="AB16">
        <f t="shared" si="1"/>
        <v>2.9117774880486745E-2</v>
      </c>
      <c r="AC16" s="67">
        <v>1.1000000000000001</v>
      </c>
      <c r="AD16" s="66">
        <v>76.7</v>
      </c>
      <c r="AF16">
        <v>2.9117774880486745E-2</v>
      </c>
      <c r="AG16">
        <v>0.28710407464503035</v>
      </c>
      <c r="AI16">
        <f t="shared" si="0"/>
        <v>0.20873650793650789</v>
      </c>
    </row>
    <row r="17" spans="1:35" ht="15" customHeight="1" x14ac:dyDescent="0.2">
      <c r="A17" s="66" t="s">
        <v>246</v>
      </c>
      <c r="B17" s="83">
        <v>114</v>
      </c>
      <c r="C17" s="73">
        <v>1</v>
      </c>
      <c r="D17" s="73">
        <v>14</v>
      </c>
      <c r="E17" s="84">
        <v>22.222222222222221</v>
      </c>
      <c r="F17" s="85">
        <v>9.6999999999999993</v>
      </c>
      <c r="G17" s="71">
        <v>54.285714285714285</v>
      </c>
      <c r="H17" s="71">
        <v>35</v>
      </c>
      <c r="I17" s="83">
        <v>11.6876</v>
      </c>
      <c r="J17" s="84">
        <v>54.332129146720746</v>
      </c>
      <c r="K17" s="84">
        <f t="shared" si="2"/>
        <v>13.987870853279247</v>
      </c>
      <c r="L17" s="140">
        <f t="shared" si="3"/>
        <v>0.2047404984379281</v>
      </c>
      <c r="M17" s="140"/>
      <c r="N17" s="66">
        <f t="shared" si="4"/>
        <v>0.382589441514537</v>
      </c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>
        <f t="shared" si="1"/>
        <v>0.27538751267564821</v>
      </c>
      <c r="AC17" s="66">
        <v>1.1000000000000001</v>
      </c>
      <c r="AD17" s="66">
        <v>76.7</v>
      </c>
      <c r="AF17">
        <v>2.9117774880486745E-2</v>
      </c>
      <c r="AG17">
        <v>0.26768445003380653</v>
      </c>
      <c r="AI17">
        <f t="shared" si="0"/>
        <v>0.20957460317460311</v>
      </c>
    </row>
    <row r="18" spans="1:35" ht="15" customHeight="1" x14ac:dyDescent="0.2">
      <c r="A18" s="66" t="s">
        <v>246</v>
      </c>
      <c r="B18" s="83">
        <v>115</v>
      </c>
      <c r="C18" s="73">
        <v>1</v>
      </c>
      <c r="D18" s="73">
        <v>15</v>
      </c>
      <c r="E18" s="84">
        <v>53.333333333333336</v>
      </c>
      <c r="F18" s="85">
        <v>4.0999999999999996</v>
      </c>
      <c r="G18" s="71">
        <v>61.194029850746269</v>
      </c>
      <c r="H18" s="71">
        <v>40</v>
      </c>
      <c r="I18" s="83">
        <v>11.700799999999999</v>
      </c>
      <c r="J18" s="84">
        <v>45.308534462745101</v>
      </c>
      <c r="K18" s="84">
        <f t="shared" si="2"/>
        <v>23.011465537254892</v>
      </c>
      <c r="L18" s="140">
        <f t="shared" si="3"/>
        <v>0.33681887495981988</v>
      </c>
      <c r="M18" s="140"/>
      <c r="N18" s="66">
        <f t="shared" si="4"/>
        <v>0.4851302901960784</v>
      </c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>
        <f t="shared" si="1"/>
        <v>0.6810082572794437</v>
      </c>
      <c r="AC18" s="67">
        <v>1.1000000000000001</v>
      </c>
      <c r="AD18" s="66">
        <v>76.7</v>
      </c>
      <c r="AF18">
        <v>2.9117774880486745E-2</v>
      </c>
      <c r="AG18">
        <v>0.34646237728194706</v>
      </c>
      <c r="AI18">
        <f t="shared" si="0"/>
        <v>0.21196190476190477</v>
      </c>
    </row>
    <row r="19" spans="1:35" ht="15" customHeight="1" x14ac:dyDescent="0.2">
      <c r="A19" s="66" t="s">
        <v>246</v>
      </c>
      <c r="B19" s="83">
        <v>116</v>
      </c>
      <c r="C19" s="73">
        <v>1</v>
      </c>
      <c r="D19" s="73">
        <v>16</v>
      </c>
      <c r="E19" s="84">
        <v>17.777777777777779</v>
      </c>
      <c r="F19" s="85">
        <v>15.5</v>
      </c>
      <c r="G19" s="71">
        <v>55.072463768115945</v>
      </c>
      <c r="H19" s="71">
        <v>45</v>
      </c>
      <c r="I19" s="83">
        <v>11.7384</v>
      </c>
      <c r="J19" s="84">
        <v>44.480504513860723</v>
      </c>
      <c r="K19" s="84">
        <f t="shared" si="2"/>
        <v>23.83949548613927</v>
      </c>
      <c r="L19" s="140">
        <f t="shared" si="3"/>
        <v>0.34893875126082075</v>
      </c>
      <c r="M19" s="140"/>
      <c r="N19" s="66">
        <f t="shared" si="4"/>
        <v>0.49453972143340086</v>
      </c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>
        <f t="shared" si="1"/>
        <v>0.21744169201796318</v>
      </c>
      <c r="AC19" s="66">
        <v>1.1000000000000001</v>
      </c>
      <c r="AD19" s="66">
        <v>76.7</v>
      </c>
      <c r="AF19">
        <v>2.9117774880486745E-2</v>
      </c>
      <c r="AG19">
        <v>0.28720495334685603</v>
      </c>
      <c r="AI19">
        <f t="shared" si="0"/>
        <v>0.20683174603174603</v>
      </c>
    </row>
    <row r="20" spans="1:35" ht="15" customHeight="1" x14ac:dyDescent="0.2">
      <c r="A20" s="66" t="s">
        <v>246</v>
      </c>
      <c r="B20" s="83">
        <v>117</v>
      </c>
      <c r="C20" s="73">
        <v>1</v>
      </c>
      <c r="D20" s="73">
        <v>17</v>
      </c>
      <c r="E20" s="84">
        <v>13.333333333333334</v>
      </c>
      <c r="F20" s="85">
        <v>1.6</v>
      </c>
      <c r="G20" s="71">
        <v>51.470588235294116</v>
      </c>
      <c r="H20" s="71">
        <v>25</v>
      </c>
      <c r="I20" s="83">
        <v>11.6576</v>
      </c>
      <c r="J20" s="84">
        <v>49.435905298174447</v>
      </c>
      <c r="K20" s="84">
        <f t="shared" si="2"/>
        <v>18.884094701825546</v>
      </c>
      <c r="L20" s="140">
        <f t="shared" si="3"/>
        <v>0.2764065383756667</v>
      </c>
      <c r="M20" s="140"/>
      <c r="N20" s="66">
        <f t="shared" si="4"/>
        <v>0.43822834888438128</v>
      </c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  <c r="AA20" s="66"/>
      <c r="AB20">
        <f t="shared" si="1"/>
        <v>0.15949587136027815</v>
      </c>
      <c r="AC20" s="67">
        <v>1.1000000000000001</v>
      </c>
      <c r="AD20" s="66">
        <v>76.7</v>
      </c>
      <c r="AF20">
        <v>2.9117774880486745E-2</v>
      </c>
      <c r="AG20">
        <v>0.29295532494929011</v>
      </c>
      <c r="AI20">
        <f t="shared" si="0"/>
        <v>0.20703492063492063</v>
      </c>
    </row>
    <row r="21" spans="1:35" ht="15" customHeight="1" x14ac:dyDescent="0.2">
      <c r="A21" s="66" t="s">
        <v>246</v>
      </c>
      <c r="B21" s="83">
        <v>118</v>
      </c>
      <c r="C21" s="73">
        <v>1</v>
      </c>
      <c r="D21" s="73">
        <v>18</v>
      </c>
      <c r="E21" s="84">
        <v>22.222222222222221</v>
      </c>
      <c r="F21" s="85">
        <v>9.5</v>
      </c>
      <c r="G21" s="71">
        <v>54.6875</v>
      </c>
      <c r="H21" s="71">
        <v>40</v>
      </c>
      <c r="I21" s="83">
        <v>11.6608</v>
      </c>
      <c r="J21" s="84">
        <v>46.890136769168357</v>
      </c>
      <c r="K21" s="84">
        <f t="shared" si="2"/>
        <v>21.429863230831636</v>
      </c>
      <c r="L21" s="140">
        <f t="shared" si="3"/>
        <v>0.31366895829671598</v>
      </c>
      <c r="M21" s="140"/>
      <c r="N21" s="66">
        <f t="shared" si="4"/>
        <v>0.46715753671399596</v>
      </c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66"/>
      <c r="AA21" s="66"/>
      <c r="AB21">
        <f t="shared" si="1"/>
        <v>0.27538751267564821</v>
      </c>
      <c r="AC21" s="66">
        <v>1.1000000000000001</v>
      </c>
      <c r="AD21" s="66">
        <v>76.7</v>
      </c>
      <c r="AF21">
        <v>2.9117774880486745E-2</v>
      </c>
      <c r="AG21">
        <v>0.24550434455713327</v>
      </c>
      <c r="AI21">
        <f t="shared" si="0"/>
        <v>0.21279999999999996</v>
      </c>
    </row>
    <row r="22" spans="1:35" ht="15" customHeight="1" x14ac:dyDescent="0.2">
      <c r="A22" s="66" t="s">
        <v>246</v>
      </c>
      <c r="B22" s="83">
        <v>119</v>
      </c>
      <c r="C22" s="73">
        <v>1</v>
      </c>
      <c r="D22" s="73">
        <v>19</v>
      </c>
      <c r="E22" s="84">
        <v>20</v>
      </c>
      <c r="F22" s="85">
        <v>6.5</v>
      </c>
      <c r="G22" s="71">
        <v>58.730158730158735</v>
      </c>
      <c r="H22" s="71">
        <v>30</v>
      </c>
      <c r="I22" s="83">
        <v>11.7516</v>
      </c>
      <c r="J22" s="84">
        <v>44.820401711426648</v>
      </c>
      <c r="K22" s="84">
        <f t="shared" si="2"/>
        <v>23.499598288573345</v>
      </c>
      <c r="L22" s="140">
        <f t="shared" si="3"/>
        <v>0.34396367518403614</v>
      </c>
      <c r="M22" s="140"/>
      <c r="N22" s="66">
        <f t="shared" si="4"/>
        <v>0.49067725327924266</v>
      </c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  <c r="AA22" s="66"/>
      <c r="AB22">
        <f t="shared" si="1"/>
        <v>0.24641460234680571</v>
      </c>
      <c r="AC22" s="67">
        <v>1.1000000000000001</v>
      </c>
      <c r="AD22" s="66">
        <v>76.7</v>
      </c>
      <c r="AF22">
        <v>2.9117774880486745E-2</v>
      </c>
      <c r="AG22">
        <v>0.3020035694388099</v>
      </c>
      <c r="AI22">
        <f t="shared" si="0"/>
        <v>0.22135873015873014</v>
      </c>
    </row>
    <row r="23" spans="1:35" ht="15" customHeight="1" x14ac:dyDescent="0.2">
      <c r="A23" s="66" t="s">
        <v>246</v>
      </c>
      <c r="B23" s="83">
        <v>120</v>
      </c>
      <c r="C23" s="73">
        <v>1</v>
      </c>
      <c r="D23" s="73">
        <v>20</v>
      </c>
      <c r="E23" s="84">
        <v>25</v>
      </c>
      <c r="F23" s="85">
        <v>12</v>
      </c>
      <c r="G23" s="71">
        <v>56.896551724137936</v>
      </c>
      <c r="H23" s="71">
        <v>35</v>
      </c>
      <c r="I23" s="83">
        <v>11.8864</v>
      </c>
      <c r="J23" s="84">
        <v>38.927265882352948</v>
      </c>
      <c r="K23" s="84">
        <f t="shared" si="2"/>
        <v>29.392734117647045</v>
      </c>
      <c r="L23" s="140">
        <f t="shared" si="3"/>
        <v>0.43022151811544274</v>
      </c>
      <c r="M23" s="140"/>
      <c r="N23" s="66">
        <f t="shared" si="4"/>
        <v>0.55764470588235282</v>
      </c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>
        <f t="shared" si="1"/>
        <v>0.31160365058670142</v>
      </c>
      <c r="AC23" s="66">
        <v>1.1000000000000001</v>
      </c>
      <c r="AD23" s="66">
        <v>76.7</v>
      </c>
      <c r="AF23">
        <v>4.3604230044908009E-2</v>
      </c>
      <c r="AG23">
        <v>0.1987900126633747</v>
      </c>
      <c r="AI23">
        <f t="shared" si="0"/>
        <v>0.21884444444444442</v>
      </c>
    </row>
    <row r="24" spans="1:35" ht="15" customHeight="1" x14ac:dyDescent="0.2">
      <c r="A24" s="66" t="s">
        <v>246</v>
      </c>
      <c r="B24" s="83">
        <v>201</v>
      </c>
      <c r="C24" s="73">
        <v>2</v>
      </c>
      <c r="D24" s="73">
        <v>11</v>
      </c>
      <c r="E24" s="84">
        <v>16.666666666666668</v>
      </c>
      <c r="F24" s="85">
        <v>9.5</v>
      </c>
      <c r="G24" s="71">
        <v>53.846153846153847</v>
      </c>
      <c r="H24" s="71">
        <v>55</v>
      </c>
      <c r="I24" s="83">
        <v>11.8468</v>
      </c>
      <c r="J24" s="84">
        <v>46.099057324137938</v>
      </c>
      <c r="K24" s="84">
        <f t="shared" si="2"/>
        <v>22.220942675862055</v>
      </c>
      <c r="L24" s="140">
        <f t="shared" si="3"/>
        <v>0.32524798998627136</v>
      </c>
      <c r="M24" s="140"/>
      <c r="N24" s="66">
        <f t="shared" si="4"/>
        <v>0.47614707586206889</v>
      </c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>
        <f t="shared" si="1"/>
        <v>0.20295523685354194</v>
      </c>
      <c r="AC24" s="67">
        <v>1.1000000000000001</v>
      </c>
      <c r="AD24" s="66">
        <v>76.7</v>
      </c>
      <c r="AF24">
        <v>4.3604230044908009E-2</v>
      </c>
      <c r="AG24">
        <v>0.36808421825557802</v>
      </c>
      <c r="AI24">
        <f t="shared" si="0"/>
        <v>0.22366984126984127</v>
      </c>
    </row>
    <row r="25" spans="1:35" ht="15" customHeight="1" x14ac:dyDescent="0.2">
      <c r="A25" s="66" t="s">
        <v>246</v>
      </c>
      <c r="B25" s="83">
        <v>202</v>
      </c>
      <c r="C25" s="73">
        <v>2</v>
      </c>
      <c r="D25" s="73">
        <v>19</v>
      </c>
      <c r="E25" s="84">
        <v>20</v>
      </c>
      <c r="F25" s="85">
        <v>6.5</v>
      </c>
      <c r="G25" s="71">
        <v>52.459016393442624</v>
      </c>
      <c r="H25" s="71">
        <v>35</v>
      </c>
      <c r="I25" s="83">
        <v>11.922800000000001</v>
      </c>
      <c r="J25" s="84">
        <v>47.385176288843823</v>
      </c>
      <c r="K25" s="84">
        <f t="shared" si="2"/>
        <v>20.93482371115617</v>
      </c>
      <c r="L25" s="140">
        <f t="shared" si="3"/>
        <v>0.30642306368788308</v>
      </c>
      <c r="M25" s="140"/>
      <c r="N25" s="66">
        <f t="shared" si="4"/>
        <v>0.46153208762677472</v>
      </c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>
        <f t="shared" si="1"/>
        <v>0.24641460234680571</v>
      </c>
      <c r="AC25" s="66">
        <v>1.1000000000000001</v>
      </c>
      <c r="AD25" s="66">
        <v>76.7</v>
      </c>
      <c r="AF25">
        <v>4.3604230044908009E-2</v>
      </c>
      <c r="AG25">
        <v>0.40061804732927653</v>
      </c>
      <c r="AI25">
        <f t="shared" si="0"/>
        <v>0.19293968253968244</v>
      </c>
    </row>
    <row r="26" spans="1:35" ht="15" customHeight="1" x14ac:dyDescent="0.2">
      <c r="A26" s="66" t="s">
        <v>246</v>
      </c>
      <c r="B26" s="83">
        <v>203</v>
      </c>
      <c r="C26" s="73">
        <v>2</v>
      </c>
      <c r="D26" s="73">
        <v>6</v>
      </c>
      <c r="E26" s="84">
        <v>33.333333333333336</v>
      </c>
      <c r="F26" s="85">
        <v>6.5</v>
      </c>
      <c r="G26" s="71">
        <v>58.333333333333336</v>
      </c>
      <c r="H26" s="71">
        <v>40</v>
      </c>
      <c r="I26" s="83">
        <v>11.438799999999999</v>
      </c>
      <c r="J26" s="84">
        <v>41.153713006085191</v>
      </c>
      <c r="K26" s="84">
        <f t="shared" si="2"/>
        <v>27.166286993914802</v>
      </c>
      <c r="L26" s="140">
        <f t="shared" si="3"/>
        <v>0.39763300635121201</v>
      </c>
      <c r="M26" s="140"/>
      <c r="N26" s="66">
        <f t="shared" si="4"/>
        <v>0.53234417038539561</v>
      </c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  <c r="AA26" s="66"/>
      <c r="AB26">
        <f t="shared" si="1"/>
        <v>0.42025206431986095</v>
      </c>
      <c r="AC26" s="67">
        <v>1.1000000000000001</v>
      </c>
      <c r="AD26" s="66">
        <v>76.7</v>
      </c>
      <c r="AF26">
        <v>4.3604230044908009E-2</v>
      </c>
      <c r="AG26">
        <v>0.31909501987829608</v>
      </c>
      <c r="AI26">
        <f t="shared" si="0"/>
        <v>0.23271111111111115</v>
      </c>
    </row>
    <row r="27" spans="1:35" ht="15" customHeight="1" x14ac:dyDescent="0.2">
      <c r="A27" s="66" t="s">
        <v>246</v>
      </c>
      <c r="B27" s="83">
        <v>204</v>
      </c>
      <c r="C27" s="73">
        <v>2</v>
      </c>
      <c r="D27" s="73">
        <v>18</v>
      </c>
      <c r="E27" s="84">
        <v>13.333333333333334</v>
      </c>
      <c r="F27" s="85">
        <v>10</v>
      </c>
      <c r="G27" s="71">
        <v>54.929577464788736</v>
      </c>
      <c r="H27" s="71">
        <v>45</v>
      </c>
      <c r="I27" s="83">
        <v>12.065200000000001</v>
      </c>
      <c r="J27" s="84">
        <v>45.466869679513188</v>
      </c>
      <c r="K27" s="84">
        <f t="shared" si="2"/>
        <v>22.853130320486805</v>
      </c>
      <c r="L27" s="140">
        <f t="shared" si="3"/>
        <v>0.33450132202117694</v>
      </c>
      <c r="M27" s="140"/>
      <c r="N27" s="66">
        <f t="shared" si="4"/>
        <v>0.4833310263691683</v>
      </c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  <c r="AA27" s="66"/>
      <c r="AB27">
        <f t="shared" si="1"/>
        <v>0.15949587136027815</v>
      </c>
      <c r="AC27" s="66">
        <v>1.1000000000000001</v>
      </c>
      <c r="AD27" s="66">
        <v>76.7</v>
      </c>
      <c r="AF27">
        <v>7.2577140373750543E-2</v>
      </c>
      <c r="AG27">
        <v>0.44083914050033801</v>
      </c>
      <c r="AI27">
        <f t="shared" si="0"/>
        <v>0.22542222222222222</v>
      </c>
    </row>
    <row r="28" spans="1:35" ht="15" customHeight="1" x14ac:dyDescent="0.2">
      <c r="A28" s="66" t="s">
        <v>246</v>
      </c>
      <c r="B28" s="83">
        <v>205</v>
      </c>
      <c r="C28" s="73">
        <v>2</v>
      </c>
      <c r="D28" s="73">
        <v>16</v>
      </c>
      <c r="E28" s="84">
        <v>13.333333333333334</v>
      </c>
      <c r="F28" s="85">
        <v>13</v>
      </c>
      <c r="G28" s="71">
        <v>71.428571428571431</v>
      </c>
      <c r="H28" s="71">
        <v>35</v>
      </c>
      <c r="I28" s="83">
        <v>11.9504</v>
      </c>
      <c r="J28" s="84">
        <v>50.885643882623405</v>
      </c>
      <c r="K28" s="84">
        <f t="shared" si="2"/>
        <v>17.434356117376588</v>
      </c>
      <c r="L28" s="140">
        <f t="shared" si="3"/>
        <v>0.25518671131991494</v>
      </c>
      <c r="M28" s="140"/>
      <c r="N28" s="66">
        <f t="shared" si="4"/>
        <v>0.42175404678837042</v>
      </c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  <c r="AA28" s="66"/>
      <c r="AB28">
        <f t="shared" si="1"/>
        <v>0.15949587136027815</v>
      </c>
      <c r="AC28" s="67">
        <v>1.1000000000000001</v>
      </c>
      <c r="AD28" s="66">
        <v>76.7</v>
      </c>
      <c r="AF28">
        <v>7.2577140373750543E-2</v>
      </c>
      <c r="AG28">
        <v>0.34147834942528732</v>
      </c>
      <c r="AI28">
        <f t="shared" si="0"/>
        <v>4.0634920634916158E-4</v>
      </c>
    </row>
    <row r="29" spans="1:35" ht="15" customHeight="1" x14ac:dyDescent="0.2">
      <c r="A29" s="66" t="s">
        <v>246</v>
      </c>
      <c r="B29" s="83">
        <v>206</v>
      </c>
      <c r="C29" s="73">
        <v>2</v>
      </c>
      <c r="D29" s="73">
        <v>12</v>
      </c>
      <c r="E29" s="84">
        <v>16.666666666666668</v>
      </c>
      <c r="F29" s="85">
        <v>8</v>
      </c>
      <c r="G29" s="71">
        <v>60.273972602739725</v>
      </c>
      <c r="H29" s="71">
        <v>50</v>
      </c>
      <c r="I29" s="83">
        <v>8.4063999999999997</v>
      </c>
      <c r="J29" s="84">
        <v>88.242971105882305</v>
      </c>
      <c r="K29" s="84">
        <f t="shared" si="2"/>
        <v>-19.922971105882311</v>
      </c>
      <c r="L29" s="140">
        <f t="shared" si="3"/>
        <v>-0.29161257473481139</v>
      </c>
      <c r="M29" s="140"/>
      <c r="N29" s="66">
        <f t="shared" si="4"/>
        <v>-2.7610352941170968E-3</v>
      </c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>
        <f t="shared" si="1"/>
        <v>0.20295523685354194</v>
      </c>
      <c r="AC29" s="66">
        <v>1.1000000000000001</v>
      </c>
      <c r="AD29" s="66">
        <v>76.7</v>
      </c>
      <c r="AF29">
        <v>7.2577140373750543E-2</v>
      </c>
      <c r="AG29">
        <v>0.38748058742393526</v>
      </c>
      <c r="AI29">
        <f t="shared" si="0"/>
        <v>0.22773333333333323</v>
      </c>
    </row>
    <row r="30" spans="1:35" ht="15" customHeight="1" x14ac:dyDescent="0.2">
      <c r="A30" s="66" t="s">
        <v>246</v>
      </c>
      <c r="B30" s="83">
        <v>207</v>
      </c>
      <c r="C30" s="73">
        <v>2</v>
      </c>
      <c r="D30" s="73">
        <v>7</v>
      </c>
      <c r="E30" s="84">
        <v>3.3333333333333335</v>
      </c>
      <c r="F30" s="85">
        <v>4</v>
      </c>
      <c r="G30" s="71">
        <v>59.740259740259738</v>
      </c>
      <c r="H30" s="71">
        <v>25</v>
      </c>
      <c r="I30" s="83">
        <v>11.986799999999999</v>
      </c>
      <c r="J30" s="84">
        <v>59.562858714266397</v>
      </c>
      <c r="K30" s="84">
        <f t="shared" si="2"/>
        <v>8.7571412857335957</v>
      </c>
      <c r="L30" s="140">
        <f t="shared" si="3"/>
        <v>0.12817829750781026</v>
      </c>
      <c r="M30" s="140"/>
      <c r="N30" s="66">
        <f t="shared" si="4"/>
        <v>0.3231493327924273</v>
      </c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  <c r="AA30" s="66"/>
      <c r="AB30">
        <f t="shared" si="1"/>
        <v>2.9117774880486745E-2</v>
      </c>
      <c r="AC30" s="67">
        <v>1.1000000000000001</v>
      </c>
      <c r="AD30" s="66">
        <v>76.7</v>
      </c>
      <c r="AF30">
        <v>7.2577140373750543E-2</v>
      </c>
      <c r="AI30">
        <f t="shared" si="0"/>
        <v>0.22636190476190471</v>
      </c>
    </row>
    <row r="31" spans="1:35" ht="15" customHeight="1" x14ac:dyDescent="0.2">
      <c r="A31" s="66" t="s">
        <v>246</v>
      </c>
      <c r="B31" s="83">
        <v>208</v>
      </c>
      <c r="C31" s="73">
        <v>2</v>
      </c>
      <c r="D31" s="73">
        <v>8</v>
      </c>
      <c r="E31" s="84">
        <v>6.666666666666667</v>
      </c>
      <c r="F31" s="85">
        <v>13.5</v>
      </c>
      <c r="G31" s="71">
        <v>72.151898734177209</v>
      </c>
      <c r="H31" s="71">
        <v>55</v>
      </c>
      <c r="I31" s="83">
        <v>11.965199999999999</v>
      </c>
      <c r="J31" s="84">
        <v>49.206155635970255</v>
      </c>
      <c r="K31" s="84">
        <f t="shared" si="2"/>
        <v>19.113844364029738</v>
      </c>
      <c r="L31" s="140">
        <f t="shared" si="3"/>
        <v>0.27976938471940488</v>
      </c>
      <c r="M31" s="140"/>
      <c r="N31" s="66">
        <f t="shared" si="4"/>
        <v>0.44083914050033801</v>
      </c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  <c r="AA31" s="66"/>
      <c r="AB31">
        <f t="shared" si="1"/>
        <v>7.2577140373750543E-2</v>
      </c>
      <c r="AC31" s="66">
        <v>1.1000000000000001</v>
      </c>
      <c r="AD31" s="66">
        <v>76.7</v>
      </c>
      <c r="AF31">
        <v>7.2577140373750543E-2</v>
      </c>
      <c r="AG31">
        <v>0.32178469614604466</v>
      </c>
      <c r="AI31">
        <f t="shared" si="0"/>
        <v>0.22631111111111105</v>
      </c>
    </row>
    <row r="32" spans="1:35" ht="15" customHeight="1" x14ac:dyDescent="0.2">
      <c r="A32" s="66" t="s">
        <v>246</v>
      </c>
      <c r="B32" s="83">
        <v>209</v>
      </c>
      <c r="C32" s="73">
        <v>2</v>
      </c>
      <c r="D32" s="73">
        <v>17</v>
      </c>
      <c r="E32" s="84">
        <v>13.333333333333334</v>
      </c>
      <c r="F32" s="85">
        <v>5.5</v>
      </c>
      <c r="G32" s="71">
        <v>77.631578947368425</v>
      </c>
      <c r="H32" s="71">
        <v>50</v>
      </c>
      <c r="I32" s="83">
        <v>11.964399999999999</v>
      </c>
      <c r="J32" s="84">
        <v>57.849448710750494</v>
      </c>
      <c r="K32" s="84">
        <f t="shared" si="2"/>
        <v>10.470551289249499</v>
      </c>
      <c r="L32" s="140">
        <f t="shared" si="3"/>
        <v>0.15325748374194234</v>
      </c>
      <c r="M32" s="140"/>
      <c r="N32" s="66">
        <f t="shared" si="4"/>
        <v>0.34261990101419892</v>
      </c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  <c r="AA32" s="66"/>
      <c r="AB32">
        <f t="shared" si="1"/>
        <v>0.15949587136027815</v>
      </c>
      <c r="AC32" s="67">
        <v>1.1000000000000001</v>
      </c>
      <c r="AD32" s="66">
        <v>76.7</v>
      </c>
      <c r="AF32">
        <v>0.10155005070259308</v>
      </c>
      <c r="AG32">
        <v>0.21690232454361047</v>
      </c>
      <c r="AI32">
        <f t="shared" si="0"/>
        <v>1.0001523809523809</v>
      </c>
    </row>
    <row r="33" spans="1:35" ht="15" customHeight="1" x14ac:dyDescent="0.2">
      <c r="A33" s="66" t="s">
        <v>246</v>
      </c>
      <c r="B33" s="83">
        <v>210</v>
      </c>
      <c r="C33" s="73">
        <v>2</v>
      </c>
      <c r="D33" s="73">
        <v>20</v>
      </c>
      <c r="E33" s="84">
        <v>20</v>
      </c>
      <c r="F33" s="85">
        <v>17.5</v>
      </c>
      <c r="G33" s="71">
        <v>63.513513513513509</v>
      </c>
      <c r="H33" s="71">
        <v>40</v>
      </c>
      <c r="I33" s="83">
        <v>24.1524</v>
      </c>
      <c r="J33" s="84">
        <v>46.216676065449626</v>
      </c>
      <c r="K33" s="84">
        <f t="shared" si="2"/>
        <v>22.103323934550367</v>
      </c>
      <c r="L33" s="140">
        <f t="shared" si="3"/>
        <v>0.32352640419423845</v>
      </c>
      <c r="M33" s="140"/>
      <c r="N33" s="66">
        <f t="shared" si="4"/>
        <v>0.47481049925625424</v>
      </c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  <c r="AA33" s="66"/>
      <c r="AB33">
        <f t="shared" si="1"/>
        <v>0.24641460234680571</v>
      </c>
      <c r="AC33" s="66">
        <v>1.1000000000000001</v>
      </c>
      <c r="AD33" s="66">
        <v>76.7</v>
      </c>
      <c r="AF33">
        <v>0.10155005070259308</v>
      </c>
      <c r="AG33">
        <v>0.3949954631507776</v>
      </c>
      <c r="AI33">
        <f t="shared" si="0"/>
        <v>0.22628571428571417</v>
      </c>
    </row>
    <row r="34" spans="1:35" ht="15" customHeight="1" x14ac:dyDescent="0.2">
      <c r="A34" s="66" t="s">
        <v>246</v>
      </c>
      <c r="B34" s="83">
        <v>211</v>
      </c>
      <c r="C34" s="73">
        <v>2</v>
      </c>
      <c r="D34" s="73">
        <v>15</v>
      </c>
      <c r="E34" s="84">
        <v>44.444444444444443</v>
      </c>
      <c r="F34" s="85">
        <v>6</v>
      </c>
      <c r="G34" s="71">
        <v>57.142857142857139</v>
      </c>
      <c r="H34" s="71">
        <v>25</v>
      </c>
      <c r="I34" s="83">
        <v>11.963999999999999</v>
      </c>
      <c r="J34" s="84">
        <v>46.786818509803922</v>
      </c>
      <c r="K34" s="84">
        <f t="shared" si="2"/>
        <v>21.533181490196071</v>
      </c>
      <c r="L34" s="140">
        <f t="shared" si="3"/>
        <v>0.3151812279009964</v>
      </c>
      <c r="M34" s="140"/>
      <c r="N34" s="66">
        <f t="shared" si="4"/>
        <v>0.46833160784313727</v>
      </c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  <c r="AA34" s="66"/>
      <c r="AB34">
        <f t="shared" si="1"/>
        <v>0.56511661596407348</v>
      </c>
      <c r="AC34" s="67">
        <v>1.1000000000000001</v>
      </c>
      <c r="AD34" s="66">
        <v>76.7</v>
      </c>
      <c r="AF34">
        <v>0.11603650586701435</v>
      </c>
      <c r="AG34">
        <v>0.47824896389452326</v>
      </c>
      <c r="AI34">
        <f t="shared" si="0"/>
        <v>0.25633015873015874</v>
      </c>
    </row>
    <row r="35" spans="1:35" ht="15" customHeight="1" x14ac:dyDescent="0.2">
      <c r="A35" s="66" t="s">
        <v>246</v>
      </c>
      <c r="B35" s="83">
        <v>212</v>
      </c>
      <c r="C35" s="73">
        <v>2</v>
      </c>
      <c r="D35" s="73">
        <v>13</v>
      </c>
      <c r="E35" s="84">
        <v>41.666666666666664</v>
      </c>
      <c r="F35" s="85">
        <v>4.4000000000000004</v>
      </c>
      <c r="G35" s="71">
        <v>45</v>
      </c>
      <c r="H35" s="71">
        <v>25</v>
      </c>
      <c r="I35" s="83">
        <v>12.437200000000001</v>
      </c>
      <c r="J35" s="84">
        <v>41.606716585801216</v>
      </c>
      <c r="K35" s="84">
        <f t="shared" si="2"/>
        <v>26.713283414198777</v>
      </c>
      <c r="L35" s="140">
        <f t="shared" si="3"/>
        <v>0.39100239189401026</v>
      </c>
      <c r="M35" s="140"/>
      <c r="N35" s="66">
        <f t="shared" si="4"/>
        <v>0.52719640243407706</v>
      </c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  <c r="AA35" s="66"/>
      <c r="AB35">
        <f t="shared" si="1"/>
        <v>0.52890047805302032</v>
      </c>
      <c r="AC35" s="66">
        <v>1.1000000000000001</v>
      </c>
      <c r="AD35" s="66">
        <v>76.7</v>
      </c>
      <c r="AF35">
        <v>0.11603650586701435</v>
      </c>
      <c r="AG35">
        <v>0.50725390669371195</v>
      </c>
      <c r="AI35">
        <f t="shared" ref="AI35:AI66" si="5">(I36-8.4)/15.75</f>
        <v>0.24891428571428575</v>
      </c>
    </row>
    <row r="36" spans="1:35" ht="15" customHeight="1" x14ac:dyDescent="0.2">
      <c r="A36" s="66" t="s">
        <v>246</v>
      </c>
      <c r="B36" s="83">
        <v>213</v>
      </c>
      <c r="C36" s="73">
        <v>2</v>
      </c>
      <c r="D36" s="73">
        <v>10</v>
      </c>
      <c r="E36" s="84">
        <v>23.333333333333332</v>
      </c>
      <c r="F36" s="85">
        <v>9</v>
      </c>
      <c r="G36" s="71">
        <v>38.333333333333336</v>
      </c>
      <c r="H36" s="71">
        <v>25</v>
      </c>
      <c r="I36" s="83">
        <v>12.320400000000001</v>
      </c>
      <c r="J36" s="84">
        <v>41.260513971061528</v>
      </c>
      <c r="K36" s="84">
        <f t="shared" si="2"/>
        <v>27.059486028938466</v>
      </c>
      <c r="L36" s="140">
        <f t="shared" si="3"/>
        <v>0.39606976037673403</v>
      </c>
      <c r="M36" s="140"/>
      <c r="N36" s="66">
        <f t="shared" si="4"/>
        <v>0.53113052305611896</v>
      </c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  <c r="AA36" s="66"/>
      <c r="AB36">
        <f t="shared" ref="AB36:AB67" si="6">(E36-AC36)/AD36</f>
        <v>0.28987396784006947</v>
      </c>
      <c r="AC36" s="67">
        <v>1.1000000000000001</v>
      </c>
      <c r="AD36" s="66">
        <v>76.7</v>
      </c>
      <c r="AF36">
        <v>0.11603650586701435</v>
      </c>
      <c r="AG36">
        <v>0.40290946855983784</v>
      </c>
      <c r="AI36">
        <f t="shared" si="5"/>
        <v>0.25721904761904762</v>
      </c>
    </row>
    <row r="37" spans="1:35" ht="15" customHeight="1" x14ac:dyDescent="0.2">
      <c r="A37" s="66" t="s">
        <v>246</v>
      </c>
      <c r="B37" s="83">
        <v>214</v>
      </c>
      <c r="C37" s="73">
        <v>2</v>
      </c>
      <c r="D37" s="73">
        <v>2</v>
      </c>
      <c r="E37" s="84">
        <v>13.333333333333334</v>
      </c>
      <c r="F37" s="85">
        <v>3.2</v>
      </c>
      <c r="G37" s="71">
        <v>49.253731343283583</v>
      </c>
      <c r="H37" s="71">
        <v>25</v>
      </c>
      <c r="I37" s="83">
        <v>12.4512</v>
      </c>
      <c r="J37" s="84">
        <v>54.320745100202842</v>
      </c>
      <c r="K37" s="84">
        <f t="shared" si="2"/>
        <v>13.999254899797151</v>
      </c>
      <c r="L37" s="140">
        <f t="shared" si="3"/>
        <v>0.2049071267534712</v>
      </c>
      <c r="M37" s="140"/>
      <c r="N37" s="66">
        <f t="shared" si="4"/>
        <v>0.38271880567951316</v>
      </c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  <c r="AA37" s="66"/>
      <c r="AB37">
        <f t="shared" si="6"/>
        <v>0.15949587136027815</v>
      </c>
      <c r="AC37" s="66">
        <v>1.1000000000000001</v>
      </c>
      <c r="AD37" s="66">
        <v>76.7</v>
      </c>
      <c r="AF37">
        <v>0.15949587136027815</v>
      </c>
      <c r="AG37">
        <v>0.43822834888438128</v>
      </c>
      <c r="AI37">
        <f t="shared" si="5"/>
        <v>0.27911111111111103</v>
      </c>
    </row>
    <row r="38" spans="1:35" ht="15" customHeight="1" x14ac:dyDescent="0.2">
      <c r="A38" s="66" t="s">
        <v>246</v>
      </c>
      <c r="B38" s="83">
        <v>215</v>
      </c>
      <c r="C38" s="73">
        <v>2</v>
      </c>
      <c r="D38" s="73">
        <v>3</v>
      </c>
      <c r="E38" s="84">
        <v>26.666666666666668</v>
      </c>
      <c r="F38" s="85">
        <v>8</v>
      </c>
      <c r="G38" s="71">
        <v>64.705882352941174</v>
      </c>
      <c r="H38" s="71">
        <v>40</v>
      </c>
      <c r="I38" s="83">
        <v>12.795999999999999</v>
      </c>
      <c r="J38" s="84">
        <v>46.515875375253557</v>
      </c>
      <c r="K38" s="84">
        <f t="shared" si="2"/>
        <v>21.804124624746436</v>
      </c>
      <c r="L38" s="140">
        <f t="shared" si="3"/>
        <v>0.3191470231959373</v>
      </c>
      <c r="M38" s="140"/>
      <c r="N38" s="66">
        <f t="shared" si="4"/>
        <v>0.47141050709939142</v>
      </c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  <c r="AA38" s="66"/>
      <c r="AB38">
        <f t="shared" si="6"/>
        <v>0.33333333333333331</v>
      </c>
      <c r="AC38" s="67">
        <v>1.1000000000000001</v>
      </c>
      <c r="AD38" s="66">
        <v>76.7</v>
      </c>
      <c r="AF38">
        <v>0.15949587136027815</v>
      </c>
      <c r="AG38">
        <v>0.4833310263691683</v>
      </c>
      <c r="AI38">
        <f t="shared" si="5"/>
        <v>0.25536507936507941</v>
      </c>
    </row>
    <row r="39" spans="1:35" ht="15" customHeight="1" x14ac:dyDescent="0.2">
      <c r="A39" s="66" t="s">
        <v>246</v>
      </c>
      <c r="B39" s="83">
        <v>216</v>
      </c>
      <c r="C39" s="73">
        <v>2</v>
      </c>
      <c r="D39" s="73">
        <v>5</v>
      </c>
      <c r="E39" s="84">
        <v>31.111111111111111</v>
      </c>
      <c r="F39" s="85">
        <v>5.5</v>
      </c>
      <c r="G39" s="71">
        <v>57.74647887323944</v>
      </c>
      <c r="H39" s="71">
        <v>25</v>
      </c>
      <c r="I39" s="83">
        <v>12.422000000000001</v>
      </c>
      <c r="J39" s="84">
        <v>46.256816584178502</v>
      </c>
      <c r="K39" s="84">
        <f t="shared" si="2"/>
        <v>22.063183415821491</v>
      </c>
      <c r="L39" s="140">
        <f t="shared" si="3"/>
        <v>0.32293886732759797</v>
      </c>
      <c r="M39" s="140"/>
      <c r="N39" s="66">
        <f t="shared" si="4"/>
        <v>0.47435435699797157</v>
      </c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  <c r="AA39" s="66"/>
      <c r="AB39">
        <f t="shared" si="6"/>
        <v>0.39127915399101837</v>
      </c>
      <c r="AC39" s="66">
        <v>1.1000000000000001</v>
      </c>
      <c r="AD39" s="66">
        <v>76.7</v>
      </c>
      <c r="AF39">
        <v>0.15949587136027815</v>
      </c>
      <c r="AG39">
        <v>0.42175404678837042</v>
      </c>
      <c r="AI39">
        <f t="shared" si="5"/>
        <v>0.26308571428571426</v>
      </c>
    </row>
    <row r="40" spans="1:35" ht="15" customHeight="1" x14ac:dyDescent="0.2">
      <c r="A40" s="66" t="s">
        <v>246</v>
      </c>
      <c r="B40" s="83">
        <v>217</v>
      </c>
      <c r="C40" s="73">
        <v>2</v>
      </c>
      <c r="D40" s="73">
        <v>4</v>
      </c>
      <c r="E40" s="84">
        <v>17.777777777777779</v>
      </c>
      <c r="F40" s="85">
        <v>8.5</v>
      </c>
      <c r="G40" s="71">
        <v>70</v>
      </c>
      <c r="H40" s="71">
        <v>35</v>
      </c>
      <c r="I40" s="83">
        <v>12.5436</v>
      </c>
      <c r="J40" s="84">
        <v>50.542821610277215</v>
      </c>
      <c r="K40" s="84">
        <f t="shared" si="2"/>
        <v>17.777178389722778</v>
      </c>
      <c r="L40" s="140">
        <f t="shared" si="3"/>
        <v>0.26020460172310861</v>
      </c>
      <c r="M40" s="140"/>
      <c r="N40" s="66">
        <f t="shared" si="4"/>
        <v>0.42564975442866798</v>
      </c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>
        <f t="shared" si="6"/>
        <v>0.21744169201796318</v>
      </c>
      <c r="AC40" s="67">
        <v>1.1000000000000001</v>
      </c>
      <c r="AD40" s="66">
        <v>76.7</v>
      </c>
      <c r="AF40">
        <v>0.15949587136027815</v>
      </c>
      <c r="AG40">
        <v>0.34261990101419892</v>
      </c>
      <c r="AI40">
        <f t="shared" si="5"/>
        <v>0.67144126984126984</v>
      </c>
    </row>
    <row r="41" spans="1:35" ht="15" customHeight="1" x14ac:dyDescent="0.2">
      <c r="A41" s="66" t="s">
        <v>246</v>
      </c>
      <c r="B41" s="83">
        <v>218</v>
      </c>
      <c r="C41" s="73">
        <v>2</v>
      </c>
      <c r="D41" s="73">
        <v>14</v>
      </c>
      <c r="E41" s="84">
        <v>26.666666666666668</v>
      </c>
      <c r="F41" s="85">
        <v>15.5</v>
      </c>
      <c r="G41" s="71">
        <v>56.79012345679012</v>
      </c>
      <c r="H41" s="71">
        <v>50</v>
      </c>
      <c r="I41" s="83">
        <v>18.975200000000001</v>
      </c>
      <c r="J41" s="84">
        <v>46.24253521352265</v>
      </c>
      <c r="K41" s="84">
        <f t="shared" si="2"/>
        <v>22.077464786477343</v>
      </c>
      <c r="L41" s="140">
        <f t="shared" si="3"/>
        <v>0.32314790378333352</v>
      </c>
      <c r="M41" s="140"/>
      <c r="N41" s="66">
        <f t="shared" si="4"/>
        <v>0.47451664530087895</v>
      </c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>
        <f t="shared" si="6"/>
        <v>0.33333333333333331</v>
      </c>
      <c r="AC41" s="66">
        <v>1.1000000000000001</v>
      </c>
      <c r="AD41" s="66">
        <v>76.7</v>
      </c>
      <c r="AF41">
        <v>0.15949587136027815</v>
      </c>
      <c r="AG41">
        <v>0.38271880567951316</v>
      </c>
      <c r="AI41">
        <f t="shared" si="5"/>
        <v>0.22656507936507927</v>
      </c>
    </row>
    <row r="42" spans="1:35" ht="15" customHeight="1" x14ac:dyDescent="0.2">
      <c r="A42" s="66" t="s">
        <v>246</v>
      </c>
      <c r="B42" s="83">
        <v>219</v>
      </c>
      <c r="C42" s="73">
        <v>2</v>
      </c>
      <c r="D42" s="73">
        <v>1</v>
      </c>
      <c r="E42" s="84">
        <v>27.777777777777779</v>
      </c>
      <c r="F42" s="85">
        <v>17</v>
      </c>
      <c r="G42" s="71">
        <v>55.555555555555557</v>
      </c>
      <c r="H42" s="71">
        <v>45</v>
      </c>
      <c r="I42" s="83">
        <v>11.968399999999999</v>
      </c>
      <c r="J42" s="84">
        <v>46.265932931981055</v>
      </c>
      <c r="K42" s="116">
        <f>68.32-J42</f>
        <v>22.054067068018938</v>
      </c>
      <c r="L42" s="141">
        <f t="shared" ref="L42:L83" si="7">K42/68.32</f>
        <v>0.32280543132346223</v>
      </c>
      <c r="M42" s="141"/>
      <c r="N42" s="106">
        <f>(58.7-J42)/58.7</f>
        <v>0.21182397049436025</v>
      </c>
      <c r="O42" s="67">
        <f>88-J42</f>
        <v>41.734067068018945</v>
      </c>
      <c r="P42" s="66">
        <f>O42/88</f>
        <v>0.47425076213657891</v>
      </c>
      <c r="Q42" s="66"/>
      <c r="R42" s="66"/>
      <c r="T42" s="106">
        <v>0.34699999999999998</v>
      </c>
      <c r="U42" s="106">
        <f>E42/77.8</f>
        <v>0.35704084547272208</v>
      </c>
      <c r="V42" s="66"/>
      <c r="W42" s="66"/>
      <c r="X42" s="66"/>
      <c r="Y42" s="66"/>
      <c r="Z42" s="66"/>
      <c r="AA42" s="66"/>
      <c r="AB42" s="107">
        <f t="shared" si="6"/>
        <v>0.34781978849775458</v>
      </c>
      <c r="AC42" s="67">
        <v>1.1000000000000001</v>
      </c>
      <c r="AD42" s="66">
        <v>76.7</v>
      </c>
      <c r="AF42">
        <v>0.15949587136027815</v>
      </c>
      <c r="AG42">
        <v>0.35066931277890467</v>
      </c>
      <c r="AI42">
        <f t="shared" si="5"/>
        <v>0.22422857142857139</v>
      </c>
    </row>
    <row r="43" spans="1:35" ht="15" customHeight="1" x14ac:dyDescent="0.2">
      <c r="A43" s="66" t="s">
        <v>246</v>
      </c>
      <c r="B43" s="83">
        <v>220</v>
      </c>
      <c r="C43" s="73">
        <v>2</v>
      </c>
      <c r="D43" s="73">
        <v>9</v>
      </c>
      <c r="E43" s="84">
        <v>22.222222222222221</v>
      </c>
      <c r="F43" s="85">
        <v>19.5</v>
      </c>
      <c r="G43" s="71">
        <v>60</v>
      </c>
      <c r="H43" s="71">
        <v>45</v>
      </c>
      <c r="I43" s="83">
        <v>11.9316</v>
      </c>
      <c r="J43" s="84">
        <v>46.45819487978364</v>
      </c>
      <c r="K43" s="132">
        <f t="shared" ref="K43:K83" si="8">68.32-J43</f>
        <v>21.861805120216353</v>
      </c>
      <c r="L43" s="142">
        <f t="shared" si="7"/>
        <v>0.31999129274321364</v>
      </c>
      <c r="M43" s="142"/>
      <c r="N43" s="66">
        <f>(88-J43)/88</f>
        <v>0.4720659672751859</v>
      </c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>
        <f t="shared" si="6"/>
        <v>0.27538751267564821</v>
      </c>
      <c r="AC43" s="66">
        <v>1.1000000000000001</v>
      </c>
      <c r="AD43" s="66">
        <v>76.7</v>
      </c>
      <c r="AF43">
        <v>0.20295523685354194</v>
      </c>
      <c r="AG43">
        <v>0.47614707586206889</v>
      </c>
      <c r="AI43">
        <f t="shared" si="5"/>
        <v>0.21102222222222228</v>
      </c>
    </row>
    <row r="44" spans="1:35" ht="15" customHeight="1" x14ac:dyDescent="0.2">
      <c r="A44" s="66" t="s">
        <v>246</v>
      </c>
      <c r="B44" s="83">
        <v>301</v>
      </c>
      <c r="C44" s="73">
        <v>3</v>
      </c>
      <c r="D44" s="73">
        <v>18</v>
      </c>
      <c r="E44" s="84">
        <v>6.666666666666667</v>
      </c>
      <c r="F44" s="85">
        <v>11</v>
      </c>
      <c r="G44" s="71">
        <v>62.162162162162161</v>
      </c>
      <c r="H44" s="71">
        <v>45</v>
      </c>
      <c r="I44" s="83">
        <v>11.723600000000001</v>
      </c>
      <c r="J44" s="84">
        <v>57.949905250574716</v>
      </c>
      <c r="K44" s="132">
        <f t="shared" si="8"/>
        <v>10.370094749425277</v>
      </c>
      <c r="L44" s="142">
        <f t="shared" si="7"/>
        <v>0.15178710113327398</v>
      </c>
      <c r="M44" s="142"/>
      <c r="N44" s="66">
        <f t="shared" ref="N44:N50" si="9">(88-J44)/88</f>
        <v>0.34147834942528732</v>
      </c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66"/>
      <c r="Z44" s="66"/>
      <c r="AA44" s="66"/>
      <c r="AB44">
        <f t="shared" si="6"/>
        <v>7.2577140373750543E-2</v>
      </c>
      <c r="AC44" s="67">
        <v>1.1000000000000001</v>
      </c>
      <c r="AD44" s="66">
        <v>76.7</v>
      </c>
      <c r="AF44">
        <v>0.20295523685354194</v>
      </c>
      <c r="AG44">
        <v>-2.7610352941170968E-3</v>
      </c>
      <c r="AI44">
        <f t="shared" si="5"/>
        <v>0.21196190476190477</v>
      </c>
    </row>
    <row r="45" spans="1:35" ht="15" customHeight="1" x14ac:dyDescent="0.2">
      <c r="A45" s="66" t="s">
        <v>246</v>
      </c>
      <c r="B45" s="83">
        <v>302</v>
      </c>
      <c r="C45" s="73">
        <v>3</v>
      </c>
      <c r="D45" s="73">
        <v>20</v>
      </c>
      <c r="E45" s="84">
        <v>3.3333333333333335</v>
      </c>
      <c r="F45" s="85">
        <v>7.7</v>
      </c>
      <c r="G45" s="71">
        <v>63.157894736842103</v>
      </c>
      <c r="H45" s="71">
        <v>50</v>
      </c>
      <c r="I45" s="83">
        <v>11.7384</v>
      </c>
      <c r="J45" s="84">
        <v>62.734841431237328</v>
      </c>
      <c r="K45" s="132">
        <f t="shared" si="8"/>
        <v>5.5851585687626653</v>
      </c>
      <c r="L45" s="142">
        <f t="shared" si="7"/>
        <v>8.1749979050975793E-2</v>
      </c>
      <c r="M45" s="142"/>
      <c r="N45" s="66">
        <f t="shared" si="9"/>
        <v>0.28710407464503035</v>
      </c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>
        <f t="shared" si="6"/>
        <v>2.9117774880486745E-2</v>
      </c>
      <c r="AC45" s="66">
        <v>1.1000000000000001</v>
      </c>
      <c r="AD45" s="66">
        <v>76.7</v>
      </c>
      <c r="AF45">
        <v>0.20295523685354194</v>
      </c>
      <c r="AG45">
        <v>0.41264731115618658</v>
      </c>
      <c r="AI45">
        <f t="shared" si="5"/>
        <v>0.22407619047619043</v>
      </c>
    </row>
    <row r="46" spans="1:35" ht="15" customHeight="1" x14ac:dyDescent="0.2">
      <c r="A46" s="66" t="s">
        <v>246</v>
      </c>
      <c r="B46" s="83">
        <v>303</v>
      </c>
      <c r="C46" s="73">
        <v>3</v>
      </c>
      <c r="D46" s="73">
        <v>4</v>
      </c>
      <c r="E46" s="84">
        <v>3.3333333333333335</v>
      </c>
      <c r="F46" s="85">
        <v>4.8</v>
      </c>
      <c r="G46" s="71">
        <v>66.233766233766232</v>
      </c>
      <c r="H46" s="71">
        <v>40</v>
      </c>
      <c r="I46" s="83">
        <v>11.9292</v>
      </c>
      <c r="J46" s="84">
        <v>64.443768397025025</v>
      </c>
      <c r="K46" s="132">
        <f t="shared" si="8"/>
        <v>3.8762316029749684</v>
      </c>
      <c r="L46" s="142">
        <f t="shared" si="7"/>
        <v>5.6736411050570389E-2</v>
      </c>
      <c r="M46" s="142"/>
      <c r="N46" s="66">
        <f t="shared" si="9"/>
        <v>0.26768445003380653</v>
      </c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  <c r="AA46" s="66"/>
      <c r="AB46">
        <f t="shared" si="6"/>
        <v>2.9117774880486745E-2</v>
      </c>
      <c r="AC46" s="67">
        <v>1.1000000000000001</v>
      </c>
      <c r="AD46" s="66">
        <v>76.7</v>
      </c>
      <c r="AF46">
        <v>0.21744169201796318</v>
      </c>
      <c r="AG46">
        <v>0.49453972143340086</v>
      </c>
      <c r="AI46">
        <f t="shared" si="5"/>
        <v>0.21117460317460321</v>
      </c>
    </row>
    <row r="47" spans="1:35" ht="15" customHeight="1" x14ac:dyDescent="0.2">
      <c r="A47" s="66" t="s">
        <v>246</v>
      </c>
      <c r="B47" s="83">
        <v>304</v>
      </c>
      <c r="C47" s="73">
        <v>3</v>
      </c>
      <c r="D47" s="73">
        <v>12</v>
      </c>
      <c r="E47" s="84">
        <v>44.444444444444443</v>
      </c>
      <c r="F47" s="85">
        <v>8.5</v>
      </c>
      <c r="G47" s="71">
        <v>60.273972602739725</v>
      </c>
      <c r="H47" s="71">
        <v>45</v>
      </c>
      <c r="I47" s="83">
        <v>11.726000000000001</v>
      </c>
      <c r="J47" s="84">
        <v>53.846304411088582</v>
      </c>
      <c r="K47" s="132">
        <f t="shared" si="8"/>
        <v>14.473695588911411</v>
      </c>
      <c r="L47" s="142">
        <f t="shared" si="7"/>
        <v>0.21185151623113896</v>
      </c>
      <c r="M47" s="142"/>
      <c r="N47" s="66">
        <f t="shared" si="9"/>
        <v>0.38811017714672064</v>
      </c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6"/>
      <c r="AB47">
        <f t="shared" si="6"/>
        <v>0.56511661596407348</v>
      </c>
      <c r="AC47" s="66">
        <v>1.1000000000000001</v>
      </c>
      <c r="AD47" s="66">
        <v>76.7</v>
      </c>
      <c r="AF47">
        <v>0.21744169201796318</v>
      </c>
      <c r="AG47">
        <v>0.42564975442866798</v>
      </c>
      <c r="AI47">
        <f t="shared" si="5"/>
        <v>0.21366349206349206</v>
      </c>
    </row>
    <row r="48" spans="1:35" ht="15" customHeight="1" x14ac:dyDescent="0.2">
      <c r="A48" s="66" t="s">
        <v>246</v>
      </c>
      <c r="B48" s="83">
        <v>305</v>
      </c>
      <c r="C48" s="73">
        <v>3</v>
      </c>
      <c r="D48" s="73">
        <v>13</v>
      </c>
      <c r="E48" s="84">
        <v>66.666666666666671</v>
      </c>
      <c r="F48" s="85">
        <v>4</v>
      </c>
      <c r="G48" s="71">
        <v>64.788732394366207</v>
      </c>
      <c r="H48" s="71">
        <v>45</v>
      </c>
      <c r="I48" s="83">
        <v>11.7652</v>
      </c>
      <c r="J48" s="84">
        <v>41.868277647058825</v>
      </c>
      <c r="K48" s="132">
        <f t="shared" si="8"/>
        <v>26.451722352941168</v>
      </c>
      <c r="L48" s="142">
        <f t="shared" si="7"/>
        <v>0.38717392202782747</v>
      </c>
      <c r="M48" s="142"/>
      <c r="N48" s="66">
        <f t="shared" si="9"/>
        <v>0.52422411764705878</v>
      </c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  <c r="AA48" s="66"/>
      <c r="AB48">
        <f t="shared" si="6"/>
        <v>0.85484571925249897</v>
      </c>
      <c r="AC48" s="67">
        <v>1.1000000000000001</v>
      </c>
      <c r="AD48" s="66">
        <v>76.7</v>
      </c>
      <c r="AF48">
        <v>0.21744169201796318</v>
      </c>
      <c r="AG48">
        <v>0.37714328275862069</v>
      </c>
      <c r="AI48">
        <f t="shared" si="5"/>
        <v>0.22684444444444449</v>
      </c>
    </row>
    <row r="49" spans="1:35" ht="15" customHeight="1" x14ac:dyDescent="0.2">
      <c r="A49" s="66" t="s">
        <v>246</v>
      </c>
      <c r="B49" s="83">
        <v>306</v>
      </c>
      <c r="C49" s="73">
        <v>3</v>
      </c>
      <c r="D49" s="73">
        <v>5</v>
      </c>
      <c r="E49" s="84">
        <v>38.888888888888886</v>
      </c>
      <c r="F49" s="85">
        <v>3.8</v>
      </c>
      <c r="G49" s="71">
        <v>54.054054054054056</v>
      </c>
      <c r="H49" s="71">
        <v>45</v>
      </c>
      <c r="I49" s="83">
        <v>11.972800000000001</v>
      </c>
      <c r="J49" s="84">
        <v>44.650443164300199</v>
      </c>
      <c r="K49" s="132">
        <f t="shared" si="8"/>
        <v>23.669556835699794</v>
      </c>
      <c r="L49" s="142">
        <f t="shared" si="7"/>
        <v>0.34645135883635531</v>
      </c>
      <c r="M49" s="142"/>
      <c r="N49" s="66">
        <f t="shared" si="9"/>
        <v>0.49260860040567955</v>
      </c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>
        <f t="shared" si="6"/>
        <v>0.49268434014196716</v>
      </c>
      <c r="AC49" s="66">
        <v>1.1000000000000001</v>
      </c>
      <c r="AD49" s="66">
        <v>76.7</v>
      </c>
      <c r="AF49">
        <v>0.21744169201796318</v>
      </c>
      <c r="AG49">
        <v>0.42372688005409048</v>
      </c>
      <c r="AI49">
        <f t="shared" si="5"/>
        <v>0.21434920634920632</v>
      </c>
    </row>
    <row r="50" spans="1:35" ht="15" customHeight="1" x14ac:dyDescent="0.2">
      <c r="A50" s="66" t="s">
        <v>246</v>
      </c>
      <c r="B50" s="83">
        <v>307</v>
      </c>
      <c r="C50" s="73">
        <v>3</v>
      </c>
      <c r="D50" s="73">
        <v>15</v>
      </c>
      <c r="E50" s="84">
        <v>3.3333333333333335</v>
      </c>
      <c r="F50" s="85">
        <v>8</v>
      </c>
      <c r="G50" s="71">
        <v>60</v>
      </c>
      <c r="H50" s="71">
        <v>50</v>
      </c>
      <c r="I50" s="83">
        <v>11.776</v>
      </c>
      <c r="J50" s="84">
        <v>57.511310799188657</v>
      </c>
      <c r="K50" s="132">
        <f t="shared" si="8"/>
        <v>10.808689200811337</v>
      </c>
      <c r="L50" s="142">
        <f t="shared" si="7"/>
        <v>0.158206809145365</v>
      </c>
      <c r="M50" s="142"/>
      <c r="N50" s="66">
        <f t="shared" si="9"/>
        <v>0.34646237728194706</v>
      </c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  <c r="AA50" s="66"/>
      <c r="AB50">
        <f t="shared" si="6"/>
        <v>2.9117774880486745E-2</v>
      </c>
      <c r="AC50" s="67">
        <v>1.1000000000000001</v>
      </c>
      <c r="AD50" s="66">
        <v>76.7</v>
      </c>
      <c r="AF50">
        <v>0.24641460234680571</v>
      </c>
      <c r="AG50">
        <v>0.49067725327924266</v>
      </c>
      <c r="AI50">
        <f t="shared" si="5"/>
        <v>0.20853333333333332</v>
      </c>
    </row>
    <row r="51" spans="1:35" ht="15" customHeight="1" x14ac:dyDescent="0.2">
      <c r="A51" s="66" t="s">
        <v>246</v>
      </c>
      <c r="B51" s="83">
        <v>308</v>
      </c>
      <c r="C51" s="73">
        <v>3</v>
      </c>
      <c r="D51" s="73">
        <v>1</v>
      </c>
      <c r="E51" s="84">
        <v>77.777777777777771</v>
      </c>
      <c r="F51" s="85">
        <v>6</v>
      </c>
      <c r="G51" s="71">
        <v>60.563380281690137</v>
      </c>
      <c r="H51" s="71">
        <v>40</v>
      </c>
      <c r="I51" s="83">
        <v>11.6844</v>
      </c>
      <c r="J51" s="84">
        <v>40.288155549425284</v>
      </c>
      <c r="K51" s="116">
        <f t="shared" si="8"/>
        <v>28.03184445057471</v>
      </c>
      <c r="L51" s="141">
        <f t="shared" si="7"/>
        <v>0.41030217287140974</v>
      </c>
      <c r="M51" s="141"/>
      <c r="N51" s="106">
        <f>(58.7-J51)/58.7</f>
        <v>0.31366004174743983</v>
      </c>
      <c r="O51" s="67">
        <f>88-J51</f>
        <v>47.711844450574716</v>
      </c>
      <c r="P51" s="66">
        <f>O51/88</f>
        <v>0.54218005057471264</v>
      </c>
      <c r="Q51" s="66"/>
      <c r="R51" s="66"/>
      <c r="S51" s="66"/>
      <c r="T51" s="106">
        <v>0.999</v>
      </c>
      <c r="U51" s="106">
        <f>E51/77.8</f>
        <v>0.99971436732362173</v>
      </c>
      <c r="V51" s="66"/>
      <c r="W51" s="66"/>
      <c r="X51" s="66"/>
      <c r="Y51" s="66"/>
      <c r="Z51" s="66"/>
      <c r="AA51" s="66"/>
      <c r="AB51" s="107">
        <f t="shared" si="6"/>
        <v>0.99971027089671149</v>
      </c>
      <c r="AC51" s="66">
        <v>1.1000000000000001</v>
      </c>
      <c r="AD51" s="66">
        <v>76.7</v>
      </c>
      <c r="AF51">
        <v>0.24641460234680571</v>
      </c>
      <c r="AG51">
        <v>0.46153208762677472</v>
      </c>
      <c r="AI51">
        <f t="shared" si="5"/>
        <v>0.22240000000000004</v>
      </c>
    </row>
    <row r="52" spans="1:35" ht="15" customHeight="1" x14ac:dyDescent="0.2">
      <c r="A52" s="66" t="s">
        <v>246</v>
      </c>
      <c r="B52" s="83">
        <v>309</v>
      </c>
      <c r="C52" s="73">
        <v>3</v>
      </c>
      <c r="D52" s="73">
        <v>7</v>
      </c>
      <c r="E52" s="84">
        <v>53.333333333333336</v>
      </c>
      <c r="F52" s="85">
        <v>2.5</v>
      </c>
      <c r="G52" s="71">
        <v>60.294117647058819</v>
      </c>
      <c r="H52" s="71">
        <v>35</v>
      </c>
      <c r="I52" s="83">
        <v>11.902800000000001</v>
      </c>
      <c r="J52" s="84">
        <v>48.260825554563894</v>
      </c>
      <c r="K52" s="132">
        <f t="shared" si="8"/>
        <v>20.059174445436099</v>
      </c>
      <c r="L52" s="142">
        <f t="shared" si="7"/>
        <v>0.29360618333483757</v>
      </c>
      <c r="M52" s="142"/>
      <c r="N52" s="66">
        <f>(88-J52)/88</f>
        <v>0.45158152778904664</v>
      </c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  <c r="AA52" s="66"/>
      <c r="AB52">
        <f t="shared" si="6"/>
        <v>0.6810082572794437</v>
      </c>
      <c r="AC52" s="67">
        <v>1.1000000000000001</v>
      </c>
      <c r="AD52" s="66">
        <v>76.7</v>
      </c>
      <c r="AF52">
        <v>0.24641460234680571</v>
      </c>
      <c r="AG52">
        <v>0.47481049925625424</v>
      </c>
      <c r="AI52">
        <f t="shared" si="5"/>
        <v>0.22600634920634907</v>
      </c>
    </row>
    <row r="53" spans="1:35" ht="15" customHeight="1" x14ac:dyDescent="0.2">
      <c r="A53" s="66" t="s">
        <v>246</v>
      </c>
      <c r="B53" s="83">
        <v>311</v>
      </c>
      <c r="C53" s="73">
        <v>3</v>
      </c>
      <c r="D53" s="73">
        <v>11</v>
      </c>
      <c r="E53" s="84">
        <v>16.666666666666668</v>
      </c>
      <c r="F53" s="85">
        <v>8</v>
      </c>
      <c r="G53" s="71">
        <v>61.842105263157897</v>
      </c>
      <c r="H53" s="71">
        <v>35</v>
      </c>
      <c r="I53" s="83">
        <v>11.959599999999998</v>
      </c>
      <c r="J53" s="84">
        <v>51.687036618255583</v>
      </c>
      <c r="K53" s="132">
        <f t="shared" si="8"/>
        <v>16.63296338174441</v>
      </c>
      <c r="L53" s="142">
        <f t="shared" si="7"/>
        <v>0.24345672397166879</v>
      </c>
      <c r="M53" s="142"/>
      <c r="N53" s="66">
        <f t="shared" ref="N53:N69" si="10">(88-J53)/88</f>
        <v>0.41264731115618658</v>
      </c>
      <c r="O53" s="66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  <c r="AA53" s="66"/>
      <c r="AB53">
        <f t="shared" si="6"/>
        <v>0.20295523685354194</v>
      </c>
      <c r="AC53" s="66">
        <v>1.1000000000000001</v>
      </c>
      <c r="AD53" s="66">
        <v>76.7</v>
      </c>
      <c r="AF53">
        <v>0.27538751267564821</v>
      </c>
      <c r="AG53">
        <v>0.382589441514537</v>
      </c>
      <c r="AI53">
        <f t="shared" si="5"/>
        <v>0.28373333333333334</v>
      </c>
    </row>
    <row r="54" spans="1:35" ht="15" customHeight="1" x14ac:dyDescent="0.2">
      <c r="A54" s="66" t="s">
        <v>246</v>
      </c>
      <c r="B54" s="83">
        <v>312</v>
      </c>
      <c r="C54" s="73">
        <v>3</v>
      </c>
      <c r="D54" s="73">
        <v>19</v>
      </c>
      <c r="E54" s="84">
        <v>13.333333333333334</v>
      </c>
      <c r="F54" s="85">
        <v>4.9000000000000004</v>
      </c>
      <c r="G54" s="71">
        <v>55.26315789473685</v>
      </c>
      <c r="H54" s="71">
        <v>25</v>
      </c>
      <c r="I54" s="83">
        <v>12.8688</v>
      </c>
      <c r="J54" s="84">
        <v>57.14110047545639</v>
      </c>
      <c r="K54" s="132">
        <f t="shared" si="8"/>
        <v>11.178899524543603</v>
      </c>
      <c r="L54" s="142">
        <f t="shared" si="7"/>
        <v>0.16362557852083728</v>
      </c>
      <c r="M54" s="142"/>
      <c r="N54" s="66">
        <f t="shared" si="10"/>
        <v>0.35066931277890467</v>
      </c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6"/>
      <c r="AB54">
        <f t="shared" si="6"/>
        <v>0.15949587136027815</v>
      </c>
      <c r="AC54" s="67">
        <v>1.1000000000000001</v>
      </c>
      <c r="AD54" s="66">
        <v>76.7</v>
      </c>
      <c r="AF54">
        <v>0.27538751267564821</v>
      </c>
      <c r="AG54">
        <v>0.46715753671399596</v>
      </c>
      <c r="AI54">
        <f t="shared" si="5"/>
        <v>0.22819047619047617</v>
      </c>
    </row>
    <row r="55" spans="1:35" ht="15" customHeight="1" x14ac:dyDescent="0.2">
      <c r="A55" s="66" t="s">
        <v>246</v>
      </c>
      <c r="B55" s="83">
        <v>313</v>
      </c>
      <c r="C55" s="73">
        <v>3</v>
      </c>
      <c r="D55" s="73">
        <v>6</v>
      </c>
      <c r="E55" s="84">
        <v>3.3333333333333335</v>
      </c>
      <c r="F55" s="85">
        <v>15</v>
      </c>
      <c r="G55" s="71">
        <v>57.692307692307686</v>
      </c>
      <c r="H55" s="71">
        <v>40</v>
      </c>
      <c r="I55" s="83">
        <v>11.994</v>
      </c>
      <c r="J55" s="84">
        <v>62.72596410547667</v>
      </c>
      <c r="K55" s="132">
        <f t="shared" si="8"/>
        <v>5.5940358945233228</v>
      </c>
      <c r="L55" s="142">
        <f t="shared" si="7"/>
        <v>8.1879916488924523E-2</v>
      </c>
      <c r="M55" s="142"/>
      <c r="N55" s="66">
        <f t="shared" si="10"/>
        <v>0.28720495334685603</v>
      </c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  <c r="AA55" s="66"/>
      <c r="AB55">
        <f t="shared" si="6"/>
        <v>2.9117774880486745E-2</v>
      </c>
      <c r="AC55" s="66">
        <v>1.1000000000000001</v>
      </c>
      <c r="AD55" s="66">
        <v>76.7</v>
      </c>
      <c r="AF55">
        <v>0.27538751267564821</v>
      </c>
      <c r="AG55">
        <v>0.4720659672751859</v>
      </c>
      <c r="AI55">
        <f t="shared" si="5"/>
        <v>0.2167111111111111</v>
      </c>
    </row>
    <row r="56" spans="1:35" ht="15" customHeight="1" x14ac:dyDescent="0.2">
      <c r="A56" s="66" t="s">
        <v>246</v>
      </c>
      <c r="B56" s="83">
        <v>314</v>
      </c>
      <c r="C56" s="73">
        <v>3</v>
      </c>
      <c r="D56" s="73">
        <v>14</v>
      </c>
      <c r="E56" s="84">
        <v>3.3333333333333335</v>
      </c>
      <c r="F56" s="85">
        <v>15</v>
      </c>
      <c r="G56" s="71">
        <v>62.820512820512818</v>
      </c>
      <c r="H56" s="71">
        <v>35</v>
      </c>
      <c r="I56" s="83">
        <v>11.8132</v>
      </c>
      <c r="J56" s="84">
        <v>62.219931404462471</v>
      </c>
      <c r="K56" s="132">
        <f t="shared" si="8"/>
        <v>6.1000685955375218</v>
      </c>
      <c r="L56" s="142">
        <f t="shared" si="7"/>
        <v>8.9286718318757646E-2</v>
      </c>
      <c r="M56" s="142"/>
      <c r="N56" s="66">
        <f t="shared" si="10"/>
        <v>0.29295532494929011</v>
      </c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  <c r="AA56" s="66"/>
      <c r="AB56">
        <f t="shared" si="6"/>
        <v>2.9117774880486745E-2</v>
      </c>
      <c r="AC56" s="67">
        <v>1.1000000000000001</v>
      </c>
      <c r="AD56" s="66">
        <v>76.7</v>
      </c>
      <c r="AF56">
        <v>0.28987396784006947</v>
      </c>
      <c r="AG56">
        <v>0.53113052305611896</v>
      </c>
      <c r="AI56">
        <f t="shared" si="5"/>
        <v>0.23057777777777771</v>
      </c>
    </row>
    <row r="57" spans="1:35" ht="15" customHeight="1" x14ac:dyDescent="0.2">
      <c r="A57" s="66" t="s">
        <v>246</v>
      </c>
      <c r="B57" s="83">
        <v>315</v>
      </c>
      <c r="C57" s="73">
        <v>3</v>
      </c>
      <c r="D57" s="73">
        <v>9</v>
      </c>
      <c r="E57" s="84">
        <v>17.777777777777779</v>
      </c>
      <c r="F57" s="85">
        <v>10</v>
      </c>
      <c r="G57" s="71">
        <v>56.000000000000007</v>
      </c>
      <c r="H57" s="71">
        <v>20</v>
      </c>
      <c r="I57" s="83">
        <v>12.031599999999999</v>
      </c>
      <c r="J57" s="84">
        <v>54.811391117241378</v>
      </c>
      <c r="K57" s="132">
        <f t="shared" si="8"/>
        <v>13.508608882758615</v>
      </c>
      <c r="L57" s="142">
        <f t="shared" si="7"/>
        <v>0.19772553985302424</v>
      </c>
      <c r="M57" s="142"/>
      <c r="N57" s="66">
        <f t="shared" si="10"/>
        <v>0.37714328275862069</v>
      </c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  <c r="Z57" s="66"/>
      <c r="AA57" s="66"/>
      <c r="AB57">
        <f t="shared" si="6"/>
        <v>0.21744169201796318</v>
      </c>
      <c r="AC57" s="66">
        <v>1.1000000000000001</v>
      </c>
      <c r="AD57" s="66">
        <v>76.7</v>
      </c>
      <c r="AF57">
        <v>0.31160365058670142</v>
      </c>
      <c r="AG57">
        <v>0.55764470588235282</v>
      </c>
      <c r="AI57">
        <f t="shared" si="5"/>
        <v>0.22666666666666668</v>
      </c>
    </row>
    <row r="58" spans="1:35" ht="15" customHeight="1" x14ac:dyDescent="0.2">
      <c r="A58" s="66" t="s">
        <v>246</v>
      </c>
      <c r="B58" s="83">
        <v>316</v>
      </c>
      <c r="C58" s="73">
        <v>3</v>
      </c>
      <c r="D58" s="73">
        <v>3</v>
      </c>
      <c r="E58" s="84">
        <v>60</v>
      </c>
      <c r="F58" s="85">
        <v>2.7</v>
      </c>
      <c r="G58" s="71">
        <v>48.529411764705884</v>
      </c>
      <c r="H58" s="71">
        <v>15</v>
      </c>
      <c r="I58" s="83">
        <v>11.97</v>
      </c>
      <c r="J58" s="84">
        <v>57.730538255578082</v>
      </c>
      <c r="K58" s="132">
        <f t="shared" si="8"/>
        <v>10.589461744421911</v>
      </c>
      <c r="L58" s="142">
        <f t="shared" si="7"/>
        <v>0.15499797635277973</v>
      </c>
      <c r="M58" s="142"/>
      <c r="N58" s="66">
        <f t="shared" si="10"/>
        <v>0.34397115618661273</v>
      </c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>
        <f t="shared" si="6"/>
        <v>0.76792698826597128</v>
      </c>
      <c r="AC58" s="67">
        <v>1.1000000000000001</v>
      </c>
      <c r="AD58" s="66">
        <v>76.7</v>
      </c>
      <c r="AF58">
        <v>0.31160365058670142</v>
      </c>
      <c r="AG58">
        <v>0.43528781014198775</v>
      </c>
      <c r="AI58">
        <f t="shared" si="5"/>
        <v>0.21142857142857144</v>
      </c>
    </row>
    <row r="59" spans="1:35" ht="15" customHeight="1" x14ac:dyDescent="0.2">
      <c r="A59" s="66" t="s">
        <v>246</v>
      </c>
      <c r="B59" s="83">
        <v>317</v>
      </c>
      <c r="C59" s="73">
        <v>3</v>
      </c>
      <c r="D59" s="73">
        <v>2</v>
      </c>
      <c r="E59" s="84">
        <v>35.555555555555557</v>
      </c>
      <c r="F59" s="85">
        <v>2.9</v>
      </c>
      <c r="G59" s="71">
        <v>58.571428571428577</v>
      </c>
      <c r="H59" s="71">
        <v>40</v>
      </c>
      <c r="I59" s="83">
        <v>11.73</v>
      </c>
      <c r="J59" s="84">
        <v>49.39539066937121</v>
      </c>
      <c r="K59" s="132">
        <f t="shared" si="8"/>
        <v>18.924609330628783</v>
      </c>
      <c r="L59" s="142">
        <f t="shared" si="7"/>
        <v>0.2769995510923417</v>
      </c>
      <c r="M59" s="142"/>
      <c r="N59" s="66">
        <f t="shared" si="10"/>
        <v>0.43868874239350897</v>
      </c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6"/>
      <c r="AB59">
        <f t="shared" si="6"/>
        <v>0.44922497464870342</v>
      </c>
      <c r="AC59" s="66">
        <v>1.1000000000000001</v>
      </c>
      <c r="AD59" s="66">
        <v>76.7</v>
      </c>
      <c r="AF59">
        <v>0.33333333333333331</v>
      </c>
      <c r="AG59">
        <v>0.47141050709939142</v>
      </c>
      <c r="AI59">
        <f t="shared" si="5"/>
        <v>0.22778412698412701</v>
      </c>
    </row>
    <row r="60" spans="1:35" ht="15" customHeight="1" x14ac:dyDescent="0.2">
      <c r="A60" s="66" t="s">
        <v>246</v>
      </c>
      <c r="B60" s="83">
        <v>318</v>
      </c>
      <c r="C60" s="73">
        <v>3</v>
      </c>
      <c r="D60" s="73">
        <v>17</v>
      </c>
      <c r="E60" s="84">
        <v>60</v>
      </c>
      <c r="F60" s="85">
        <v>6.7</v>
      </c>
      <c r="G60" s="71">
        <v>50</v>
      </c>
      <c r="H60" s="71">
        <v>45</v>
      </c>
      <c r="I60" s="83">
        <v>11.9876</v>
      </c>
      <c r="J60" s="84">
        <v>49.481654326436782</v>
      </c>
      <c r="K60" s="132">
        <f t="shared" si="8"/>
        <v>18.838345673563211</v>
      </c>
      <c r="L60" s="142">
        <f t="shared" si="7"/>
        <v>0.27573690974185028</v>
      </c>
      <c r="M60" s="142"/>
      <c r="N60" s="66">
        <f t="shared" si="10"/>
        <v>0.4377084735632184</v>
      </c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>
        <f t="shared" si="6"/>
        <v>0.76792698826597128</v>
      </c>
      <c r="AC60" s="67">
        <v>1.1000000000000001</v>
      </c>
      <c r="AD60" s="66">
        <v>76.7</v>
      </c>
      <c r="AF60">
        <v>0.33333333333333331</v>
      </c>
      <c r="AG60">
        <v>0.47451664530087895</v>
      </c>
      <c r="AI60">
        <f t="shared" si="5"/>
        <v>0.22958730158730156</v>
      </c>
    </row>
    <row r="61" spans="1:35" ht="15" customHeight="1" x14ac:dyDescent="0.2">
      <c r="A61" s="66" t="s">
        <v>246</v>
      </c>
      <c r="B61" s="83">
        <v>319</v>
      </c>
      <c r="C61" s="73">
        <v>3</v>
      </c>
      <c r="D61" s="73">
        <v>8</v>
      </c>
      <c r="E61" s="84">
        <v>10</v>
      </c>
      <c r="F61" s="85">
        <v>15</v>
      </c>
      <c r="G61" s="71">
        <v>56.338028169014088</v>
      </c>
      <c r="H61" s="71">
        <v>40</v>
      </c>
      <c r="I61" s="83">
        <v>12.016</v>
      </c>
      <c r="J61" s="84">
        <v>43.361656210953349</v>
      </c>
      <c r="K61" s="132">
        <f t="shared" si="8"/>
        <v>24.958343789046644</v>
      </c>
      <c r="L61" s="142">
        <f t="shared" si="7"/>
        <v>0.36531533649072961</v>
      </c>
      <c r="M61" s="142"/>
      <c r="N61" s="66">
        <f t="shared" si="10"/>
        <v>0.50725390669371195</v>
      </c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>
        <f t="shared" si="6"/>
        <v>0.11603650586701435</v>
      </c>
      <c r="AC61" s="66">
        <v>1.1000000000000001</v>
      </c>
      <c r="AD61" s="66">
        <v>76.7</v>
      </c>
      <c r="AF61">
        <v>0.34781978849775458</v>
      </c>
      <c r="AG61">
        <v>0.21182397049436025</v>
      </c>
      <c r="AI61">
        <f t="shared" si="5"/>
        <v>0.235936507936508</v>
      </c>
    </row>
    <row r="62" spans="1:35" ht="15" customHeight="1" x14ac:dyDescent="0.2">
      <c r="A62" s="66" t="s">
        <v>246</v>
      </c>
      <c r="B62" s="83">
        <v>320</v>
      </c>
      <c r="C62" s="73">
        <v>3</v>
      </c>
      <c r="D62" s="73">
        <v>10</v>
      </c>
      <c r="E62" s="84">
        <v>4.4444444444444446</v>
      </c>
      <c r="F62" s="85">
        <v>11.5</v>
      </c>
      <c r="G62" s="71">
        <v>56.666666666666664</v>
      </c>
      <c r="H62" s="71">
        <v>25</v>
      </c>
      <c r="I62" s="83">
        <v>12.116000000000001</v>
      </c>
      <c r="J62" s="84">
        <v>52.745611835023666</v>
      </c>
      <c r="K62" s="132">
        <f t="shared" si="8"/>
        <v>15.574388164976327</v>
      </c>
      <c r="L62" s="142">
        <f t="shared" si="7"/>
        <v>0.2279623560447355</v>
      </c>
      <c r="M62" s="142"/>
      <c r="N62" s="66">
        <f t="shared" si="10"/>
        <v>0.40061804732927653</v>
      </c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>
        <f t="shared" si="6"/>
        <v>4.3604230044908009E-2</v>
      </c>
      <c r="AC62" s="67">
        <v>1.1000000000000001</v>
      </c>
      <c r="AD62" s="66">
        <v>76.7</v>
      </c>
      <c r="AF62">
        <v>0.34781978849775458</v>
      </c>
      <c r="AG62">
        <v>0.37390622745098034</v>
      </c>
      <c r="AI62">
        <f t="shared" si="5"/>
        <v>0.22910476190476187</v>
      </c>
    </row>
    <row r="63" spans="1:35" ht="15" customHeight="1" x14ac:dyDescent="0.2">
      <c r="A63" s="66" t="s">
        <v>246</v>
      </c>
      <c r="B63" s="83">
        <v>320</v>
      </c>
      <c r="C63" s="73">
        <v>3</v>
      </c>
      <c r="D63" s="73">
        <v>16</v>
      </c>
      <c r="E63" s="84">
        <v>60</v>
      </c>
      <c r="F63" s="85">
        <v>4.8</v>
      </c>
      <c r="G63" s="71">
        <v>71.428571428571431</v>
      </c>
      <c r="H63" s="71">
        <v>40</v>
      </c>
      <c r="I63" s="83">
        <v>12.0084</v>
      </c>
      <c r="J63" s="84">
        <v>59.951372157403654</v>
      </c>
      <c r="K63" s="132">
        <f t="shared" si="8"/>
        <v>8.3686278425963394</v>
      </c>
      <c r="L63" s="142">
        <f t="shared" si="7"/>
        <v>0.12249162533074269</v>
      </c>
      <c r="M63" s="142"/>
      <c r="N63" s="66">
        <f t="shared" si="10"/>
        <v>0.31873440730223118</v>
      </c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>
        <f t="shared" si="6"/>
        <v>0.76792698826597128</v>
      </c>
      <c r="AC63" s="66">
        <v>1.1000000000000001</v>
      </c>
      <c r="AD63" s="66">
        <v>76.7</v>
      </c>
      <c r="AF63">
        <v>0.39127915399101837</v>
      </c>
      <c r="AG63">
        <v>0.47435435699797157</v>
      </c>
      <c r="AI63">
        <f t="shared" si="5"/>
        <v>0.22562539682539678</v>
      </c>
    </row>
    <row r="64" spans="1:35" ht="15" customHeight="1" x14ac:dyDescent="0.2">
      <c r="A64" s="66" t="s">
        <v>246</v>
      </c>
      <c r="B64" s="83">
        <v>401</v>
      </c>
      <c r="C64" s="73">
        <v>4</v>
      </c>
      <c r="D64" s="73">
        <v>2</v>
      </c>
      <c r="E64" s="84">
        <v>50</v>
      </c>
      <c r="F64" s="85">
        <v>7</v>
      </c>
      <c r="G64" s="71">
        <v>67.142857142857139</v>
      </c>
      <c r="H64" s="71">
        <v>30</v>
      </c>
      <c r="I64" s="83">
        <v>11.9536</v>
      </c>
      <c r="J64" s="84">
        <v>48.348248717241397</v>
      </c>
      <c r="K64" s="132">
        <f t="shared" si="8"/>
        <v>19.971751282758596</v>
      </c>
      <c r="L64" s="142">
        <f t="shared" si="7"/>
        <v>0.29232657029798886</v>
      </c>
      <c r="M64" s="142"/>
      <c r="N64" s="66">
        <f t="shared" si="10"/>
        <v>0.4505880827586205</v>
      </c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>
        <f t="shared" si="6"/>
        <v>0.63754889178617991</v>
      </c>
      <c r="AC64" s="67">
        <v>1.1000000000000001</v>
      </c>
      <c r="AD64" s="66">
        <v>76.7</v>
      </c>
      <c r="AF64">
        <v>0.42025206431986095</v>
      </c>
      <c r="AG64">
        <v>0.53234417038539561</v>
      </c>
      <c r="AI64">
        <f t="shared" si="5"/>
        <v>0.22288253968253971</v>
      </c>
    </row>
    <row r="65" spans="1:35" ht="15" customHeight="1" x14ac:dyDescent="0.2">
      <c r="A65" s="66" t="s">
        <v>246</v>
      </c>
      <c r="B65" s="83">
        <v>402</v>
      </c>
      <c r="C65" s="73">
        <v>4</v>
      </c>
      <c r="D65" s="73">
        <v>17</v>
      </c>
      <c r="E65" s="84">
        <v>50</v>
      </c>
      <c r="F65" s="85">
        <v>8.5</v>
      </c>
      <c r="G65" s="71">
        <v>64.179104477611943</v>
      </c>
      <c r="H65" s="71">
        <v>25</v>
      </c>
      <c r="I65" s="83">
        <v>11.910400000000001</v>
      </c>
      <c r="J65" s="84">
        <v>47.622464701014195</v>
      </c>
      <c r="K65" s="132">
        <f t="shared" si="8"/>
        <v>20.697535298985798</v>
      </c>
      <c r="L65" s="142">
        <f t="shared" si="7"/>
        <v>0.30294987264323481</v>
      </c>
      <c r="M65" s="142"/>
      <c r="N65" s="66">
        <f t="shared" si="10"/>
        <v>0.45883562839756598</v>
      </c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>
        <f t="shared" si="6"/>
        <v>0.63754889178617991</v>
      </c>
      <c r="AC65" s="66">
        <v>1.1000000000000001</v>
      </c>
      <c r="AD65" s="66">
        <v>76.7</v>
      </c>
      <c r="AF65">
        <v>0.42025206431986095</v>
      </c>
      <c r="AG65">
        <v>0.21334418526031096</v>
      </c>
      <c r="AI65">
        <f t="shared" si="5"/>
        <v>0.22679365079365085</v>
      </c>
    </row>
    <row r="66" spans="1:35" ht="15" customHeight="1" x14ac:dyDescent="0.2">
      <c r="A66" s="66" t="s">
        <v>246</v>
      </c>
      <c r="B66" s="83">
        <v>403</v>
      </c>
      <c r="C66" s="73">
        <v>4</v>
      </c>
      <c r="D66" s="73">
        <v>20</v>
      </c>
      <c r="E66" s="84">
        <v>10</v>
      </c>
      <c r="F66" s="85">
        <v>8.5</v>
      </c>
      <c r="G66" s="71">
        <v>65.789473684210535</v>
      </c>
      <c r="H66" s="71">
        <v>45</v>
      </c>
      <c r="I66" s="83">
        <v>11.972000000000001</v>
      </c>
      <c r="J66" s="84">
        <v>52.543966766734272</v>
      </c>
      <c r="K66" s="132">
        <f t="shared" si="8"/>
        <v>15.776033233265721</v>
      </c>
      <c r="L66" s="142">
        <f t="shared" si="7"/>
        <v>0.23091383538152405</v>
      </c>
      <c r="M66" s="142"/>
      <c r="N66" s="66">
        <f t="shared" si="10"/>
        <v>0.40290946855983784</v>
      </c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>
        <f t="shared" si="6"/>
        <v>0.11603650586701435</v>
      </c>
      <c r="AC66" s="67">
        <v>1.1000000000000001</v>
      </c>
      <c r="AD66" s="66">
        <v>76.7</v>
      </c>
      <c r="AF66">
        <v>0.44922497464870342</v>
      </c>
      <c r="AG66">
        <v>0.43868874239350897</v>
      </c>
      <c r="AI66">
        <f t="shared" si="5"/>
        <v>0.229384126984127</v>
      </c>
    </row>
    <row r="67" spans="1:35" ht="15" customHeight="1" x14ac:dyDescent="0.2">
      <c r="A67" s="66" t="s">
        <v>246</v>
      </c>
      <c r="B67" s="83">
        <v>404</v>
      </c>
      <c r="C67" s="73">
        <v>4</v>
      </c>
      <c r="D67" s="73">
        <v>9</v>
      </c>
      <c r="E67" s="84">
        <v>6.666666666666667</v>
      </c>
      <c r="F67" s="85">
        <v>12.5</v>
      </c>
      <c r="G67" s="71">
        <v>64.935064935064929</v>
      </c>
      <c r="H67" s="71">
        <v>30</v>
      </c>
      <c r="I67" s="83">
        <v>12.0128</v>
      </c>
      <c r="J67" s="84">
        <v>53.901708306693699</v>
      </c>
      <c r="K67" s="132">
        <f t="shared" si="8"/>
        <v>14.418291693306294</v>
      </c>
      <c r="L67" s="142">
        <f t="shared" si="7"/>
        <v>0.21104056928141535</v>
      </c>
      <c r="M67" s="142"/>
      <c r="N67" s="66">
        <f t="shared" si="10"/>
        <v>0.38748058742393526</v>
      </c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>
        <f t="shared" si="6"/>
        <v>7.2577140373750543E-2</v>
      </c>
      <c r="AC67" s="66">
        <v>1.1000000000000001</v>
      </c>
      <c r="AD67" s="66">
        <v>76.7</v>
      </c>
      <c r="AF67">
        <v>0.49268434014196716</v>
      </c>
      <c r="AG67">
        <v>0.49260860040567955</v>
      </c>
      <c r="AI67">
        <f t="shared" ref="AI67:AI83" si="11">(I68-8.4)/15.75</f>
        <v>0.22821587301587304</v>
      </c>
    </row>
    <row r="68" spans="1:35" ht="15" customHeight="1" x14ac:dyDescent="0.2">
      <c r="A68" s="66" t="s">
        <v>246</v>
      </c>
      <c r="B68" s="83">
        <v>405</v>
      </c>
      <c r="C68" s="73">
        <v>4</v>
      </c>
      <c r="D68" s="73">
        <v>5</v>
      </c>
      <c r="E68" s="84">
        <v>2.2222222222222223</v>
      </c>
      <c r="F68" s="85">
        <v>3.8</v>
      </c>
      <c r="G68" s="71">
        <v>55.555555555555557</v>
      </c>
      <c r="H68" s="71">
        <v>20</v>
      </c>
      <c r="I68" s="83">
        <v>11.994400000000001</v>
      </c>
      <c r="J68" s="84">
        <v>60.594503503448273</v>
      </c>
      <c r="K68" s="132">
        <f t="shared" si="8"/>
        <v>7.7254964965517203</v>
      </c>
      <c r="L68" s="142">
        <f t="shared" si="7"/>
        <v>0.1130781103125252</v>
      </c>
      <c r="M68" s="142"/>
      <c r="N68" s="66">
        <f t="shared" si="10"/>
        <v>0.31142609655172415</v>
      </c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>
        <f t="shared" ref="AB68:AB99" si="12">(E68-AC68)/AD68</f>
        <v>1.4631319716065478E-2</v>
      </c>
      <c r="AC68" s="67">
        <v>1.1000000000000001</v>
      </c>
      <c r="AD68" s="66">
        <v>76.7</v>
      </c>
      <c r="AF68">
        <v>0.52890047805302032</v>
      </c>
      <c r="AG68">
        <v>0.52719640243407706</v>
      </c>
      <c r="AI68">
        <f t="shared" si="11"/>
        <v>0.23184761904761894</v>
      </c>
    </row>
    <row r="69" spans="1:35" ht="15" customHeight="1" x14ac:dyDescent="0.2">
      <c r="A69" s="66" t="s">
        <v>246</v>
      </c>
      <c r="B69" s="83">
        <v>406</v>
      </c>
      <c r="C69" s="73">
        <v>4</v>
      </c>
      <c r="D69" s="73">
        <v>18</v>
      </c>
      <c r="E69" s="84">
        <v>17.777777777777779</v>
      </c>
      <c r="F69" s="85">
        <v>12</v>
      </c>
      <c r="G69" s="71">
        <v>58.441558441558442</v>
      </c>
      <c r="H69" s="71">
        <v>25</v>
      </c>
      <c r="I69" s="83">
        <v>12.051599999999999</v>
      </c>
      <c r="J69" s="84">
        <v>50.712034555240038</v>
      </c>
      <c r="K69" s="132">
        <f t="shared" si="8"/>
        <v>17.607965444759955</v>
      </c>
      <c r="L69" s="142">
        <f t="shared" si="7"/>
        <v>0.25772783145140454</v>
      </c>
      <c r="M69" s="142"/>
      <c r="N69" s="66">
        <f t="shared" si="10"/>
        <v>0.42372688005409048</v>
      </c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>
        <f t="shared" si="12"/>
        <v>0.21744169201796318</v>
      </c>
      <c r="AC69" s="66">
        <v>1.1000000000000001</v>
      </c>
      <c r="AD69" s="66">
        <v>76.7</v>
      </c>
      <c r="AF69">
        <v>0.52890047805302032</v>
      </c>
      <c r="AG69">
        <v>0.41964655983772814</v>
      </c>
      <c r="AI69">
        <f t="shared" si="11"/>
        <v>0.27481904761904763</v>
      </c>
    </row>
    <row r="70" spans="1:35" ht="15" customHeight="1" x14ac:dyDescent="0.2">
      <c r="A70" s="66" t="s">
        <v>246</v>
      </c>
      <c r="B70" s="83">
        <v>407</v>
      </c>
      <c r="C70" s="73">
        <v>4</v>
      </c>
      <c r="D70" s="73">
        <v>1</v>
      </c>
      <c r="E70" s="84">
        <v>6.666666666666667</v>
      </c>
      <c r="F70" s="85">
        <v>16.5</v>
      </c>
      <c r="G70" s="71">
        <v>71.428571428571431</v>
      </c>
      <c r="H70" s="71">
        <v>55</v>
      </c>
      <c r="I70" s="83">
        <v>12.728400000000001</v>
      </c>
      <c r="J70" s="84">
        <v>54.834180154158211</v>
      </c>
      <c r="K70" s="116">
        <f t="shared" si="8"/>
        <v>13.485819845841782</v>
      </c>
      <c r="L70" s="141">
        <f t="shared" si="7"/>
        <v>0.19739197666630245</v>
      </c>
      <c r="M70" s="141"/>
      <c r="N70" s="106">
        <f>(58.4-J70)/58.4</f>
        <v>6.1058559004140193E-2</v>
      </c>
      <c r="O70" s="67">
        <f>(88-J70)</f>
        <v>33.165819845841789</v>
      </c>
      <c r="P70" s="66">
        <f>O70/88</f>
        <v>0.37688431643002035</v>
      </c>
      <c r="Q70" s="66"/>
      <c r="R70" s="66"/>
      <c r="S70" s="66"/>
      <c r="T70" s="106">
        <v>7.2499999999999995E-2</v>
      </c>
      <c r="U70" s="106">
        <f>(E70-1.1)/76.7</f>
        <v>7.2577140373750543E-2</v>
      </c>
      <c r="V70" s="66"/>
      <c r="W70" s="66"/>
      <c r="X70" s="66"/>
      <c r="Y70" s="66"/>
      <c r="Z70" s="66"/>
      <c r="AA70" s="66"/>
      <c r="AB70">
        <f t="shared" si="12"/>
        <v>7.2577140373750543E-2</v>
      </c>
      <c r="AC70" s="67">
        <v>1.1000000000000001</v>
      </c>
      <c r="AD70" s="66">
        <v>76.7</v>
      </c>
      <c r="AF70">
        <v>0.52890047805302032</v>
      </c>
      <c r="AG70">
        <v>0.46744344448951991</v>
      </c>
      <c r="AI70">
        <f t="shared" si="11"/>
        <v>0.23804444444444445</v>
      </c>
    </row>
    <row r="71" spans="1:35" ht="16" x14ac:dyDescent="0.2">
      <c r="A71" s="66" t="s">
        <v>246</v>
      </c>
      <c r="B71" s="83">
        <v>408</v>
      </c>
      <c r="C71" s="73">
        <v>4</v>
      </c>
      <c r="D71" s="73">
        <v>13</v>
      </c>
      <c r="E71" s="84">
        <v>6.666666666666667</v>
      </c>
      <c r="F71" s="85">
        <v>12</v>
      </c>
      <c r="G71" s="71">
        <v>67.5</v>
      </c>
      <c r="H71" s="71">
        <v>35</v>
      </c>
      <c r="I71" s="83">
        <v>12.1492</v>
      </c>
      <c r="J71" s="84">
        <v>59.682946739148072</v>
      </c>
      <c r="K71" s="132">
        <f t="shared" si="8"/>
        <v>8.6370532608519213</v>
      </c>
      <c r="L71" s="142">
        <f t="shared" si="7"/>
        <v>0.12642056880638058</v>
      </c>
      <c r="M71" s="142"/>
      <c r="N71" s="66">
        <f>(88-J71)/88</f>
        <v>0.32178469614604466</v>
      </c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107">
        <f t="shared" si="12"/>
        <v>7.2577140373750543E-2</v>
      </c>
      <c r="AC71" s="66">
        <v>1.1000000000000001</v>
      </c>
      <c r="AD71" s="66">
        <v>76.7</v>
      </c>
      <c r="AF71">
        <v>0.56511661596407348</v>
      </c>
      <c r="AG71">
        <v>0.49171863421230561</v>
      </c>
      <c r="AI71">
        <f t="shared" si="11"/>
        <v>0.2177269841269841</v>
      </c>
    </row>
    <row r="72" spans="1:35" ht="16" x14ac:dyDescent="0.2">
      <c r="A72" s="66" t="s">
        <v>246</v>
      </c>
      <c r="B72" s="83">
        <v>409</v>
      </c>
      <c r="C72" s="73">
        <v>4</v>
      </c>
      <c r="D72" s="73">
        <v>15</v>
      </c>
      <c r="E72" s="84">
        <v>41.666666666666664</v>
      </c>
      <c r="F72" s="85">
        <v>11.5</v>
      </c>
      <c r="G72" s="71">
        <v>69.863013698630141</v>
      </c>
      <c r="H72" s="71">
        <v>40</v>
      </c>
      <c r="I72" s="83">
        <v>11.8292</v>
      </c>
      <c r="J72" s="84">
        <v>51.071102734279926</v>
      </c>
      <c r="K72" s="132">
        <f t="shared" si="8"/>
        <v>17.248897265720068</v>
      </c>
      <c r="L72" s="142">
        <f t="shared" si="7"/>
        <v>0.25247214967388859</v>
      </c>
      <c r="M72" s="142"/>
      <c r="N72" s="66">
        <f t="shared" ref="N72:N83" si="13">(88-J72)/88</f>
        <v>0.41964655983772814</v>
      </c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>
        <f t="shared" si="12"/>
        <v>0.52890047805302032</v>
      </c>
      <c r="AC72" s="67">
        <v>1.1000000000000001</v>
      </c>
      <c r="AD72" s="66">
        <v>76.7</v>
      </c>
      <c r="AF72">
        <v>0.56511661596407348</v>
      </c>
      <c r="AG72">
        <v>0.46833160784313727</v>
      </c>
      <c r="AI72">
        <f t="shared" si="11"/>
        <v>0.19619047619047619</v>
      </c>
    </row>
    <row r="73" spans="1:35" ht="16" x14ac:dyDescent="0.2">
      <c r="A73" s="66" t="s">
        <v>246</v>
      </c>
      <c r="B73" s="83">
        <v>410</v>
      </c>
      <c r="C73" s="73">
        <v>4</v>
      </c>
      <c r="D73" s="73">
        <v>7</v>
      </c>
      <c r="E73" s="84">
        <v>33.333333333333336</v>
      </c>
      <c r="F73" s="85">
        <v>4.5999999999999996</v>
      </c>
      <c r="G73" s="71">
        <v>55.405405405405403</v>
      </c>
      <c r="H73" s="71">
        <v>25</v>
      </c>
      <c r="I73" s="83">
        <v>11.49</v>
      </c>
      <c r="J73" s="84">
        <v>69.225711697092635</v>
      </c>
      <c r="K73" s="132">
        <f t="shared" si="8"/>
        <v>-0.90571169709264154</v>
      </c>
      <c r="L73" s="142">
        <f t="shared" si="7"/>
        <v>-1.3256904231449672E-2</v>
      </c>
      <c r="M73" s="142"/>
      <c r="N73" s="66">
        <f t="shared" si="13"/>
        <v>0.21334418526031096</v>
      </c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>
        <f t="shared" si="12"/>
        <v>0.42025206431986095</v>
      </c>
      <c r="AC73" s="66">
        <v>1.1000000000000001</v>
      </c>
      <c r="AD73" s="66">
        <v>76.7</v>
      </c>
      <c r="AF73">
        <v>0.56511661596407348</v>
      </c>
      <c r="AG73">
        <v>0.38811017714672064</v>
      </c>
      <c r="AI73">
        <f t="shared" si="11"/>
        <v>0.17440000000000003</v>
      </c>
    </row>
    <row r="74" spans="1:35" ht="16" x14ac:dyDescent="0.2">
      <c r="A74" s="66" t="s">
        <v>246</v>
      </c>
      <c r="B74" s="83">
        <v>411</v>
      </c>
      <c r="C74" s="73">
        <v>4</v>
      </c>
      <c r="D74" s="73">
        <v>11</v>
      </c>
      <c r="E74" s="84">
        <v>8.8888888888888893</v>
      </c>
      <c r="F74" s="85">
        <v>5.7</v>
      </c>
      <c r="G74" s="71">
        <v>64.285714285714292</v>
      </c>
      <c r="H74" s="71">
        <v>35</v>
      </c>
      <c r="I74" s="83">
        <v>11.146800000000001</v>
      </c>
      <c r="J74" s="84">
        <v>68.912595440162278</v>
      </c>
      <c r="K74" s="132">
        <f t="shared" si="8"/>
        <v>-0.5925954401622846</v>
      </c>
      <c r="L74" s="142">
        <f t="shared" si="7"/>
        <v>-8.6738208454666954E-3</v>
      </c>
      <c r="M74" s="142"/>
      <c r="N74" s="66">
        <f t="shared" si="13"/>
        <v>0.21690232454361047</v>
      </c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>
        <f t="shared" si="12"/>
        <v>0.10155005070259308</v>
      </c>
      <c r="AC74" s="67">
        <v>1.1000000000000001</v>
      </c>
      <c r="AD74" s="66">
        <v>76.7</v>
      </c>
      <c r="AF74">
        <v>0.63754889178617991</v>
      </c>
      <c r="AG74">
        <v>0.4505880827586205</v>
      </c>
      <c r="AI74">
        <f t="shared" si="11"/>
        <v>0.22973968253968249</v>
      </c>
    </row>
    <row r="75" spans="1:35" ht="16" x14ac:dyDescent="0.2">
      <c r="A75" s="66" t="s">
        <v>246</v>
      </c>
      <c r="B75" s="83">
        <v>412</v>
      </c>
      <c r="C75" s="73">
        <v>4</v>
      </c>
      <c r="D75" s="73">
        <v>8</v>
      </c>
      <c r="E75" s="84">
        <v>25</v>
      </c>
      <c r="F75" s="85">
        <v>6.4</v>
      </c>
      <c r="G75" s="71">
        <v>55.223880597014926</v>
      </c>
      <c r="H75" s="71">
        <v>45</v>
      </c>
      <c r="I75" s="83">
        <v>12.0184</v>
      </c>
      <c r="J75" s="84">
        <v>49.694672707505077</v>
      </c>
      <c r="K75" s="132">
        <f t="shared" si="8"/>
        <v>18.625327292494916</v>
      </c>
      <c r="L75" s="142">
        <f t="shared" si="7"/>
        <v>0.27261895919928159</v>
      </c>
      <c r="M75" s="142"/>
      <c r="N75" s="66">
        <f t="shared" si="13"/>
        <v>0.43528781014198775</v>
      </c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>
        <f t="shared" si="12"/>
        <v>0.31160365058670142</v>
      </c>
      <c r="AC75" s="66">
        <v>1.1000000000000001</v>
      </c>
      <c r="AD75" s="66">
        <v>76.7</v>
      </c>
      <c r="AF75">
        <v>0.63754889178617991</v>
      </c>
      <c r="AG75">
        <v>0.45883562839756598</v>
      </c>
      <c r="AI75">
        <f t="shared" si="11"/>
        <v>0.21592380952380955</v>
      </c>
    </row>
    <row r="76" spans="1:35" ht="16" x14ac:dyDescent="0.2">
      <c r="A76" s="66" t="s">
        <v>246</v>
      </c>
      <c r="B76" s="83">
        <v>413</v>
      </c>
      <c r="C76" s="73">
        <v>4</v>
      </c>
      <c r="D76" s="73">
        <v>19</v>
      </c>
      <c r="E76" s="84">
        <v>4.4444444444444446</v>
      </c>
      <c r="F76" s="85">
        <v>4.9000000000000004</v>
      </c>
      <c r="G76" s="71">
        <v>64</v>
      </c>
      <c r="H76" s="71">
        <v>25</v>
      </c>
      <c r="I76" s="83">
        <v>11.800800000000001</v>
      </c>
      <c r="J76" s="84">
        <v>59.919638250709944</v>
      </c>
      <c r="K76" s="132">
        <f t="shared" si="8"/>
        <v>8.4003617492900489</v>
      </c>
      <c r="L76" s="142">
        <f t="shared" si="7"/>
        <v>0.1229561145973368</v>
      </c>
      <c r="M76" s="142"/>
      <c r="N76" s="66">
        <f t="shared" si="13"/>
        <v>0.31909501987829608</v>
      </c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>
        <f t="shared" si="12"/>
        <v>4.3604230044908009E-2</v>
      </c>
      <c r="AC76" s="67">
        <v>1.1000000000000001</v>
      </c>
      <c r="AD76" s="66">
        <v>76.7</v>
      </c>
      <c r="AF76">
        <v>0.6810082572794437</v>
      </c>
      <c r="AG76">
        <v>0.4851302901960784</v>
      </c>
      <c r="AI76">
        <f t="shared" si="11"/>
        <v>0.21968253968253962</v>
      </c>
    </row>
    <row r="77" spans="1:35" ht="16" x14ac:dyDescent="0.2">
      <c r="A77" s="66" t="s">
        <v>246</v>
      </c>
      <c r="B77" s="83">
        <v>414</v>
      </c>
      <c r="C77" s="73">
        <v>4</v>
      </c>
      <c r="D77" s="73">
        <v>12</v>
      </c>
      <c r="E77" s="84">
        <v>1.6666666666666667</v>
      </c>
      <c r="F77" s="85">
        <v>17</v>
      </c>
      <c r="G77" s="71">
        <v>47.887323943661968</v>
      </c>
      <c r="H77" s="71">
        <v>30</v>
      </c>
      <c r="I77" s="83">
        <v>11.86</v>
      </c>
      <c r="J77" s="84">
        <v>55.206748235294135</v>
      </c>
      <c r="K77" s="132">
        <f t="shared" si="8"/>
        <v>13.113251764705858</v>
      </c>
      <c r="L77" s="142">
        <f t="shared" si="7"/>
        <v>0.19193869679019115</v>
      </c>
      <c r="M77" s="142"/>
      <c r="N77" s="66">
        <f t="shared" si="13"/>
        <v>0.3726505882352939</v>
      </c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>
        <f t="shared" si="12"/>
        <v>7.3880921338548454E-3</v>
      </c>
      <c r="AC77" s="66">
        <v>1.1000000000000001</v>
      </c>
      <c r="AD77" s="66">
        <v>76.7</v>
      </c>
      <c r="AF77">
        <v>0.6810082572794437</v>
      </c>
      <c r="AG77">
        <v>0.45158152778904664</v>
      </c>
      <c r="AI77">
        <f t="shared" si="11"/>
        <v>0.2344380952380952</v>
      </c>
    </row>
    <row r="78" spans="1:35" ht="16" x14ac:dyDescent="0.2">
      <c r="A78" s="66" t="s">
        <v>246</v>
      </c>
      <c r="B78" s="83">
        <v>415</v>
      </c>
      <c r="C78" s="73">
        <v>4</v>
      </c>
      <c r="D78" s="73">
        <v>10</v>
      </c>
      <c r="E78" s="84">
        <v>3.3333333333333335</v>
      </c>
      <c r="F78" s="85">
        <v>14</v>
      </c>
      <c r="G78" s="71">
        <v>53.94736842105263</v>
      </c>
      <c r="H78" s="71">
        <v>40</v>
      </c>
      <c r="I78" s="83">
        <v>12.0924</v>
      </c>
      <c r="J78" s="84">
        <v>66.395617678972272</v>
      </c>
      <c r="K78" s="132">
        <f t="shared" si="8"/>
        <v>1.9243823210277213</v>
      </c>
      <c r="L78" s="142">
        <f t="shared" si="7"/>
        <v>2.8167188539632928E-2</v>
      </c>
      <c r="M78" s="142"/>
      <c r="N78" s="66">
        <f t="shared" si="13"/>
        <v>0.24550434455713327</v>
      </c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>
        <f t="shared" si="12"/>
        <v>2.9117774880486745E-2</v>
      </c>
      <c r="AC78" s="67">
        <v>1.1000000000000001</v>
      </c>
      <c r="AD78" s="66">
        <v>76.7</v>
      </c>
      <c r="AF78">
        <v>0.76792698826597128</v>
      </c>
      <c r="AG78">
        <v>0.5287883813387424</v>
      </c>
      <c r="AI78">
        <f t="shared" si="11"/>
        <v>0.23220317460317458</v>
      </c>
    </row>
    <row r="79" spans="1:35" ht="16" x14ac:dyDescent="0.2">
      <c r="A79" s="66" t="s">
        <v>246</v>
      </c>
      <c r="B79" s="83">
        <v>416</v>
      </c>
      <c r="C79" s="73">
        <v>4</v>
      </c>
      <c r="D79" s="73">
        <v>14</v>
      </c>
      <c r="E79" s="84">
        <v>1.6666666666666667</v>
      </c>
      <c r="F79" s="85">
        <v>15.5</v>
      </c>
      <c r="G79" s="71">
        <v>66.666666666666657</v>
      </c>
      <c r="H79" s="71">
        <v>45</v>
      </c>
      <c r="I79" s="83">
        <v>12.0572</v>
      </c>
      <c r="J79" s="84">
        <v>61.529753818526032</v>
      </c>
      <c r="K79" s="132">
        <f t="shared" si="8"/>
        <v>6.790246181473961</v>
      </c>
      <c r="L79" s="142">
        <f t="shared" si="7"/>
        <v>9.938884926045026E-2</v>
      </c>
      <c r="M79" s="142"/>
      <c r="N79" s="66">
        <f t="shared" si="13"/>
        <v>0.30079825206220417</v>
      </c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>
        <f t="shared" si="12"/>
        <v>7.3880921338548454E-3</v>
      </c>
      <c r="AC79" s="66">
        <v>1.1000000000000001</v>
      </c>
      <c r="AD79" s="66">
        <v>76.7</v>
      </c>
      <c r="AF79">
        <v>0.76792698826597128</v>
      </c>
      <c r="AG79">
        <v>0.34397115618661273</v>
      </c>
      <c r="AI79">
        <f t="shared" si="11"/>
        <v>0.24182857142857142</v>
      </c>
    </row>
    <row r="80" spans="1:35" ht="16" x14ac:dyDescent="0.2">
      <c r="A80" s="66" t="s">
        <v>246</v>
      </c>
      <c r="B80" s="83">
        <v>417</v>
      </c>
      <c r="C80" s="73">
        <v>4</v>
      </c>
      <c r="D80" s="73">
        <v>16</v>
      </c>
      <c r="E80" s="84">
        <v>3.3333333333333335</v>
      </c>
      <c r="F80" s="85">
        <v>18</v>
      </c>
      <c r="G80" s="71">
        <v>61.53846153846154</v>
      </c>
      <c r="H80" s="71">
        <v>55</v>
      </c>
      <c r="I80" s="83">
        <v>12.2088</v>
      </c>
      <c r="J80" s="84">
        <v>61.423685889384728</v>
      </c>
      <c r="K80" s="132">
        <f t="shared" si="8"/>
        <v>6.8963141106152648</v>
      </c>
      <c r="L80" s="142">
        <f t="shared" si="7"/>
        <v>0.10094136578769417</v>
      </c>
      <c r="M80" s="142"/>
      <c r="N80" s="66">
        <f t="shared" si="13"/>
        <v>0.3020035694388099</v>
      </c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  <c r="AA80" s="66"/>
      <c r="AB80" s="107">
        <f t="shared" si="12"/>
        <v>2.9117774880486745E-2</v>
      </c>
      <c r="AC80" s="67">
        <v>1.1000000000000001</v>
      </c>
      <c r="AD80" s="66">
        <v>76.7</v>
      </c>
      <c r="AF80">
        <v>0.76792698826597128</v>
      </c>
      <c r="AG80">
        <v>0.4377084735632184</v>
      </c>
      <c r="AI80">
        <f t="shared" si="11"/>
        <v>0.23230476190476199</v>
      </c>
    </row>
    <row r="81" spans="1:35" ht="16" x14ac:dyDescent="0.2">
      <c r="A81" s="66" t="s">
        <v>246</v>
      </c>
      <c r="B81" s="83">
        <v>418</v>
      </c>
      <c r="C81" s="73">
        <v>4</v>
      </c>
      <c r="D81" s="73">
        <v>6</v>
      </c>
      <c r="E81" s="84">
        <v>8.8888888888888893</v>
      </c>
      <c r="F81" s="85">
        <v>9</v>
      </c>
      <c r="G81" s="71">
        <v>59.740259740259738</v>
      </c>
      <c r="H81" s="71">
        <v>45</v>
      </c>
      <c r="I81" s="83">
        <v>12.058800000000002</v>
      </c>
      <c r="J81" s="84">
        <v>53.24039924273157</v>
      </c>
      <c r="K81" s="132">
        <f t="shared" si="8"/>
        <v>15.079600757268423</v>
      </c>
      <c r="L81" s="142">
        <f t="shared" si="7"/>
        <v>0.2207201515993622</v>
      </c>
      <c r="M81" s="142"/>
      <c r="N81" s="66">
        <f t="shared" si="13"/>
        <v>0.3949954631507776</v>
      </c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>
        <f t="shared" si="12"/>
        <v>0.10155005070259308</v>
      </c>
      <c r="AC81" s="66">
        <v>1.1000000000000001</v>
      </c>
      <c r="AD81" s="66">
        <v>76.7</v>
      </c>
      <c r="AF81">
        <v>0.76792698826597128</v>
      </c>
      <c r="AG81">
        <v>0.31873440730223118</v>
      </c>
      <c r="AI81">
        <f t="shared" si="11"/>
        <v>0.23070476190476188</v>
      </c>
    </row>
    <row r="82" spans="1:35" ht="16" x14ac:dyDescent="0.2">
      <c r="A82" s="66" t="s">
        <v>246</v>
      </c>
      <c r="B82" s="83">
        <v>419</v>
      </c>
      <c r="C82" s="73">
        <v>4</v>
      </c>
      <c r="D82" s="73">
        <v>3</v>
      </c>
      <c r="E82" s="84">
        <v>41.666666666666664</v>
      </c>
      <c r="F82" s="85">
        <v>13.5</v>
      </c>
      <c r="G82" s="71">
        <v>60</v>
      </c>
      <c r="H82" s="71">
        <v>55</v>
      </c>
      <c r="I82" s="83">
        <v>12.0336</v>
      </c>
      <c r="J82" s="84">
        <v>46.86497688492225</v>
      </c>
      <c r="K82" s="132">
        <f t="shared" si="8"/>
        <v>21.455023115077744</v>
      </c>
      <c r="L82" s="142">
        <f t="shared" si="7"/>
        <v>0.31403722358134872</v>
      </c>
      <c r="M82" s="142"/>
      <c r="N82" s="66">
        <f t="shared" si="13"/>
        <v>0.46744344448951991</v>
      </c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>
        <f t="shared" si="12"/>
        <v>0.52890047805302032</v>
      </c>
      <c r="AC82" s="67">
        <v>1.1000000000000001</v>
      </c>
      <c r="AD82" s="66">
        <v>76.7</v>
      </c>
      <c r="AF82">
        <v>0.85484571925249897</v>
      </c>
      <c r="AG82">
        <v>0.52422411764705878</v>
      </c>
      <c r="AI82">
        <f t="shared" si="11"/>
        <v>0.22504126984126982</v>
      </c>
    </row>
    <row r="83" spans="1:35" ht="16" x14ac:dyDescent="0.2">
      <c r="A83" s="66" t="s">
        <v>246</v>
      </c>
      <c r="B83" s="83">
        <v>420</v>
      </c>
      <c r="C83" s="73">
        <v>4</v>
      </c>
      <c r="D83" s="73">
        <v>4</v>
      </c>
      <c r="E83" s="84">
        <v>27.777777777777779</v>
      </c>
      <c r="F83" s="85">
        <v>12.5</v>
      </c>
      <c r="G83" s="71">
        <v>50.666666666666671</v>
      </c>
      <c r="H83" s="71">
        <v>20</v>
      </c>
      <c r="I83" s="83">
        <v>11.9444</v>
      </c>
      <c r="J83" s="84">
        <v>55.096251984313731</v>
      </c>
      <c r="K83" s="132">
        <f t="shared" si="8"/>
        <v>13.223748015686262</v>
      </c>
      <c r="L83" s="142">
        <f t="shared" si="7"/>
        <v>0.19355603067456473</v>
      </c>
      <c r="M83" s="142"/>
      <c r="N83" s="66">
        <f t="shared" si="13"/>
        <v>0.37390622745098034</v>
      </c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>
        <f t="shared" si="12"/>
        <v>0.34781978849775458</v>
      </c>
      <c r="AC83" s="66">
        <v>1.1000000000000001</v>
      </c>
      <c r="AD83" s="66">
        <v>76.7</v>
      </c>
      <c r="AF83">
        <v>0.99971027089671149</v>
      </c>
      <c r="AG83">
        <v>0.31366004174743983</v>
      </c>
      <c r="AI83">
        <f t="shared" si="11"/>
        <v>0.13198730158730154</v>
      </c>
    </row>
    <row r="84" spans="1:35" ht="16" x14ac:dyDescent="0.2">
      <c r="A84" s="66" t="s">
        <v>247</v>
      </c>
      <c r="B84" s="83">
        <v>101</v>
      </c>
      <c r="C84" s="73">
        <v>1</v>
      </c>
      <c r="D84" s="73">
        <v>1</v>
      </c>
      <c r="E84" s="75" t="s">
        <v>18</v>
      </c>
      <c r="F84" s="85">
        <v>9.4</v>
      </c>
      <c r="G84" s="71">
        <v>51.249999999999993</v>
      </c>
      <c r="H84" s="71">
        <v>15</v>
      </c>
      <c r="I84" s="83">
        <v>10.4788</v>
      </c>
      <c r="J84" s="116">
        <v>57.799473027783236</v>
      </c>
      <c r="K84" s="116">
        <f>70.065-J84</f>
        <v>12.265526972216762</v>
      </c>
      <c r="L84" s="137">
        <f>K84/70.065</f>
        <v>0.17505925886272408</v>
      </c>
      <c r="M84" s="137"/>
      <c r="N84" s="66"/>
      <c r="O84" s="67">
        <f>(75-J84)</f>
        <v>17.200526972216764</v>
      </c>
      <c r="P84" s="66">
        <f>O84/75</f>
        <v>0.22934035962955684</v>
      </c>
      <c r="Q84" s="66"/>
      <c r="R84" s="66"/>
      <c r="S84" s="66"/>
      <c r="T84" s="106">
        <v>0.89</v>
      </c>
      <c r="U84" s="106">
        <f>F84/19.5</f>
        <v>0.48205128205128206</v>
      </c>
      <c r="V84" s="66"/>
      <c r="W84" s="67">
        <f>MAX(F84:F163)</f>
        <v>10.6</v>
      </c>
      <c r="X84" s="66"/>
      <c r="Y84" s="66"/>
      <c r="Z84" s="66"/>
      <c r="AA84" s="66"/>
      <c r="AB84" s="106">
        <f t="shared" ref="AB84:AB115" si="14">F84/AD84</f>
        <v>0.8867924528301887</v>
      </c>
      <c r="AC84" s="67">
        <v>0</v>
      </c>
      <c r="AD84" s="67">
        <v>10.6</v>
      </c>
    </row>
    <row r="85" spans="1:35" ht="16" x14ac:dyDescent="0.2">
      <c r="A85" s="66" t="s">
        <v>247</v>
      </c>
      <c r="B85" s="83">
        <v>102</v>
      </c>
      <c r="C85" s="73">
        <v>1</v>
      </c>
      <c r="D85" s="73">
        <v>2</v>
      </c>
      <c r="E85" s="75" t="s">
        <v>18</v>
      </c>
      <c r="F85" s="85">
        <v>6.7</v>
      </c>
      <c r="G85" s="71">
        <v>57.333333333333336</v>
      </c>
      <c r="H85" s="71">
        <v>8</v>
      </c>
      <c r="I85" s="83">
        <v>10.088800000000001</v>
      </c>
      <c r="J85" s="84">
        <v>66.797555080197043</v>
      </c>
      <c r="K85" s="132">
        <f t="shared" ref="K85:K148" si="15">70.065-J85</f>
        <v>3.2674449198029549</v>
      </c>
      <c r="L85" s="138">
        <f>K85/70.065</f>
        <v>4.6634481121857634E-2</v>
      </c>
      <c r="M85" s="138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  <c r="AA85" s="66"/>
      <c r="AB85" s="66">
        <f t="shared" si="14"/>
        <v>0.63207547169811329</v>
      </c>
      <c r="AC85" s="66">
        <v>0</v>
      </c>
      <c r="AD85" s="66">
        <v>10.6</v>
      </c>
    </row>
    <row r="86" spans="1:35" ht="16" x14ac:dyDescent="0.2">
      <c r="A86" s="66" t="s">
        <v>247</v>
      </c>
      <c r="B86" s="83">
        <v>103</v>
      </c>
      <c r="C86" s="73">
        <v>1</v>
      </c>
      <c r="D86" s="73">
        <v>3</v>
      </c>
      <c r="E86" s="75" t="s">
        <v>18</v>
      </c>
      <c r="F86" s="85">
        <v>6.5</v>
      </c>
      <c r="G86" s="71">
        <v>54.022988505747129</v>
      </c>
      <c r="H86" s="71">
        <v>5</v>
      </c>
      <c r="I86" s="83">
        <v>10.080400000000001</v>
      </c>
      <c r="J86" s="84">
        <v>59.385915925123157</v>
      </c>
      <c r="K86" s="132">
        <f t="shared" si="15"/>
        <v>10.67908407487684</v>
      </c>
      <c r="L86" s="138">
        <f t="shared" ref="L86:L119" si="16">K86/70.065</f>
        <v>0.15241681402807167</v>
      </c>
      <c r="M86" s="138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66"/>
      <c r="AB86" s="66">
        <f t="shared" si="14"/>
        <v>0.6132075471698113</v>
      </c>
      <c r="AC86" s="66">
        <v>0</v>
      </c>
      <c r="AD86" s="66">
        <v>10.6</v>
      </c>
    </row>
    <row r="87" spans="1:35" ht="16" x14ac:dyDescent="0.2">
      <c r="A87" s="66" t="s">
        <v>247</v>
      </c>
      <c r="B87" s="83">
        <v>104</v>
      </c>
      <c r="C87" s="73">
        <v>1</v>
      </c>
      <c r="D87" s="73">
        <v>4</v>
      </c>
      <c r="E87" s="75" t="s">
        <v>18</v>
      </c>
      <c r="F87" s="85">
        <v>5.5</v>
      </c>
      <c r="G87" s="71">
        <v>42.857142857142854</v>
      </c>
      <c r="H87" s="71">
        <v>8</v>
      </c>
      <c r="I87" s="83">
        <v>10.078399999999998</v>
      </c>
      <c r="J87" s="84">
        <v>63.803760539113306</v>
      </c>
      <c r="K87" s="132">
        <f t="shared" si="15"/>
        <v>6.2612394608866921</v>
      </c>
      <c r="L87" s="138">
        <f t="shared" si="16"/>
        <v>8.9363297807560013E-2</v>
      </c>
      <c r="M87" s="138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>
        <f t="shared" si="14"/>
        <v>0.51886792452830188</v>
      </c>
      <c r="AC87" s="66">
        <v>0</v>
      </c>
      <c r="AD87" s="66">
        <v>10.6</v>
      </c>
    </row>
    <row r="88" spans="1:35" ht="16" x14ac:dyDescent="0.2">
      <c r="A88" s="66" t="s">
        <v>247</v>
      </c>
      <c r="B88" s="83">
        <v>105</v>
      </c>
      <c r="C88" s="73">
        <v>1</v>
      </c>
      <c r="D88" s="73">
        <v>5</v>
      </c>
      <c r="E88" s="75" t="s">
        <v>18</v>
      </c>
      <c r="F88" s="85">
        <v>1.8</v>
      </c>
      <c r="G88" s="71">
        <v>57.317073170731703</v>
      </c>
      <c r="H88" s="71">
        <v>5.5</v>
      </c>
      <c r="I88" s="83">
        <v>10.069199999999999</v>
      </c>
      <c r="J88" s="84">
        <v>69.427995228374385</v>
      </c>
      <c r="K88" s="132">
        <f t="shared" si="15"/>
        <v>0.63700477162561242</v>
      </c>
      <c r="L88" s="138">
        <f t="shared" si="16"/>
        <v>9.0916259419911855E-3</v>
      </c>
      <c r="M88" s="138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  <c r="AA88" s="66"/>
      <c r="AB88" s="66">
        <f t="shared" si="14"/>
        <v>0.169811320754717</v>
      </c>
      <c r="AC88" s="66">
        <v>0</v>
      </c>
      <c r="AD88" s="66">
        <v>10.6</v>
      </c>
    </row>
    <row r="89" spans="1:35" ht="16" x14ac:dyDescent="0.2">
      <c r="A89" s="66" t="s">
        <v>247</v>
      </c>
      <c r="B89" s="83">
        <v>106</v>
      </c>
      <c r="C89" s="73">
        <v>1</v>
      </c>
      <c r="D89" s="73">
        <v>6</v>
      </c>
      <c r="E89" s="75" t="s">
        <v>18</v>
      </c>
      <c r="F89" s="85">
        <v>2.8</v>
      </c>
      <c r="G89" s="71">
        <v>54.54545454545454</v>
      </c>
      <c r="H89" s="71">
        <v>6.5</v>
      </c>
      <c r="I89" s="83">
        <v>10.1332</v>
      </c>
      <c r="J89" s="84">
        <v>70.064230061083748</v>
      </c>
      <c r="K89" s="132">
        <f t="shared" si="15"/>
        <v>7.6993891624965727E-4</v>
      </c>
      <c r="L89" s="138">
        <f t="shared" si="16"/>
        <v>1.0988923374718581E-5</v>
      </c>
      <c r="M89" s="138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  <c r="AA89" s="66"/>
      <c r="AB89" s="66">
        <f t="shared" si="14"/>
        <v>0.26415094339622641</v>
      </c>
      <c r="AC89" s="66">
        <v>0</v>
      </c>
      <c r="AD89" s="66">
        <v>10.6</v>
      </c>
    </row>
    <row r="90" spans="1:35" ht="16" x14ac:dyDescent="0.2">
      <c r="A90" s="66" t="s">
        <v>247</v>
      </c>
      <c r="B90" s="83">
        <v>107</v>
      </c>
      <c r="C90" s="73">
        <v>1</v>
      </c>
      <c r="D90" s="73">
        <v>7</v>
      </c>
      <c r="E90" s="75" t="s">
        <v>18</v>
      </c>
      <c r="F90" s="85">
        <v>0</v>
      </c>
      <c r="G90" s="71">
        <v>56.470588235294116</v>
      </c>
      <c r="H90" s="71">
        <v>4.5</v>
      </c>
      <c r="I90" s="83">
        <v>9.9648000000000003</v>
      </c>
      <c r="J90" s="84">
        <v>66.546213832512336</v>
      </c>
      <c r="K90" s="132">
        <f t="shared" si="15"/>
        <v>3.5187861674876615</v>
      </c>
      <c r="L90" s="138">
        <f t="shared" si="16"/>
        <v>5.0221739348999664E-2</v>
      </c>
      <c r="M90" s="138"/>
      <c r="N90" s="66"/>
      <c r="O90" s="66"/>
      <c r="P90" s="66"/>
      <c r="Q90" s="66"/>
      <c r="R90" s="66"/>
      <c r="S90" s="66"/>
      <c r="T90" s="66"/>
      <c r="U90" s="66"/>
      <c r="V90" s="66"/>
      <c r="W90" s="66"/>
      <c r="X90" s="66"/>
      <c r="Y90" s="66"/>
      <c r="Z90" s="66"/>
      <c r="AA90" s="66"/>
      <c r="AB90" s="66">
        <f t="shared" si="14"/>
        <v>0</v>
      </c>
      <c r="AC90" s="66">
        <v>0</v>
      </c>
      <c r="AD90" s="66">
        <v>10.6</v>
      </c>
    </row>
    <row r="91" spans="1:35" ht="16" x14ac:dyDescent="0.2">
      <c r="A91" s="66" t="s">
        <v>247</v>
      </c>
      <c r="B91" s="83">
        <v>108</v>
      </c>
      <c r="C91" s="73">
        <v>1</v>
      </c>
      <c r="D91" s="73">
        <v>8</v>
      </c>
      <c r="E91" s="75" t="s">
        <v>18</v>
      </c>
      <c r="F91" s="85">
        <v>10.6</v>
      </c>
      <c r="G91" s="71">
        <v>57.142857142857139</v>
      </c>
      <c r="H91" s="71">
        <v>9</v>
      </c>
      <c r="I91" s="83">
        <v>9.9895999999999994</v>
      </c>
      <c r="J91" s="84">
        <v>66.699568684137944</v>
      </c>
      <c r="K91" s="132">
        <f t="shared" si="15"/>
        <v>3.3654313158620539</v>
      </c>
      <c r="L91" s="138">
        <f t="shared" si="16"/>
        <v>4.8032988166160764E-2</v>
      </c>
      <c r="M91" s="138"/>
      <c r="N91" s="66"/>
      <c r="O91" s="66"/>
      <c r="P91" s="66"/>
      <c r="Q91" s="66"/>
      <c r="R91" s="66"/>
      <c r="S91" s="66"/>
      <c r="T91" s="66"/>
      <c r="U91" s="66"/>
      <c r="V91" s="66"/>
      <c r="W91" s="66"/>
      <c r="X91" s="66"/>
      <c r="Y91" s="66"/>
      <c r="Z91" s="66"/>
      <c r="AA91" s="66"/>
      <c r="AB91" s="66">
        <f t="shared" si="14"/>
        <v>1</v>
      </c>
      <c r="AC91" s="66">
        <v>0</v>
      </c>
      <c r="AD91" s="66">
        <v>10.6</v>
      </c>
    </row>
    <row r="92" spans="1:35" ht="16" x14ac:dyDescent="0.2">
      <c r="A92" s="66" t="s">
        <v>247</v>
      </c>
      <c r="B92" s="83">
        <v>109</v>
      </c>
      <c r="C92" s="73">
        <v>1</v>
      </c>
      <c r="D92" s="73">
        <v>9</v>
      </c>
      <c r="E92" s="75" t="s">
        <v>18</v>
      </c>
      <c r="F92" s="85">
        <v>8.8000000000000007</v>
      </c>
      <c r="G92" s="71">
        <v>70.238095238095227</v>
      </c>
      <c r="H92" s="71">
        <v>10</v>
      </c>
      <c r="I92" s="83">
        <v>10.014399999999998</v>
      </c>
      <c r="J92" s="84">
        <v>63.162621427389176</v>
      </c>
      <c r="K92" s="132">
        <f t="shared" si="15"/>
        <v>6.9023785726108215</v>
      </c>
      <c r="L92" s="138">
        <f t="shared" si="16"/>
        <v>9.8513930958550225E-2</v>
      </c>
      <c r="M92" s="138"/>
      <c r="N92" s="66"/>
      <c r="O92" s="66"/>
      <c r="P92" s="66"/>
      <c r="Q92" s="66"/>
      <c r="R92" s="66"/>
      <c r="S92" s="66"/>
      <c r="T92" s="66"/>
      <c r="U92" s="66"/>
      <c r="V92" s="66"/>
      <c r="W92" s="66"/>
      <c r="X92" s="66"/>
      <c r="Y92" s="66"/>
      <c r="Z92" s="66"/>
      <c r="AA92" s="66"/>
      <c r="AB92" s="66">
        <f t="shared" si="14"/>
        <v>0.83018867924528317</v>
      </c>
      <c r="AC92" s="66">
        <v>0</v>
      </c>
      <c r="AD92" s="66">
        <v>10.6</v>
      </c>
    </row>
    <row r="93" spans="1:35" ht="16" x14ac:dyDescent="0.2">
      <c r="A93" s="66" t="s">
        <v>247</v>
      </c>
      <c r="B93" s="83">
        <v>110</v>
      </c>
      <c r="C93" s="73">
        <v>1</v>
      </c>
      <c r="D93" s="73">
        <v>10</v>
      </c>
      <c r="E93" s="75" t="s">
        <v>18</v>
      </c>
      <c r="F93" s="85">
        <v>6.8</v>
      </c>
      <c r="G93" s="71">
        <v>63.529411764705877</v>
      </c>
      <c r="H93" s="71">
        <v>8</v>
      </c>
      <c r="I93" s="83">
        <v>10.030800000000001</v>
      </c>
      <c r="J93" s="84">
        <v>60.062196965517245</v>
      </c>
      <c r="K93" s="132">
        <f t="shared" si="15"/>
        <v>10.002803034482753</v>
      </c>
      <c r="L93" s="138">
        <f t="shared" si="16"/>
        <v>0.1427646190606259</v>
      </c>
      <c r="M93" s="138"/>
      <c r="N93" s="66"/>
      <c r="O93" s="66"/>
      <c r="P93" s="66"/>
      <c r="Q93" s="66"/>
      <c r="R93" s="66"/>
      <c r="S93" s="66"/>
      <c r="T93" s="66"/>
      <c r="U93" s="66"/>
      <c r="V93" s="66"/>
      <c r="W93" s="66"/>
      <c r="X93" s="66"/>
      <c r="Y93" s="66"/>
      <c r="Z93" s="66"/>
      <c r="AA93" s="66"/>
      <c r="AB93" s="66">
        <f t="shared" si="14"/>
        <v>0.64150943396226412</v>
      </c>
      <c r="AC93" s="66">
        <v>0</v>
      </c>
      <c r="AD93" s="66">
        <v>10.6</v>
      </c>
    </row>
    <row r="94" spans="1:35" ht="16" x14ac:dyDescent="0.2">
      <c r="A94" s="66" t="s">
        <v>247</v>
      </c>
      <c r="B94" s="83">
        <v>111</v>
      </c>
      <c r="C94" s="73">
        <v>1</v>
      </c>
      <c r="D94" s="73">
        <v>11</v>
      </c>
      <c r="E94" s="75" t="s">
        <v>18</v>
      </c>
      <c r="F94" s="85">
        <v>4.2222222222222223</v>
      </c>
      <c r="G94" s="71">
        <v>55.405405405405403</v>
      </c>
      <c r="H94" s="71">
        <v>3.5</v>
      </c>
      <c r="I94" s="83">
        <v>10.046800000000001</v>
      </c>
      <c r="J94" s="84">
        <v>61.209651958226587</v>
      </c>
      <c r="K94" s="132">
        <f t="shared" si="15"/>
        <v>8.8553480417734107</v>
      </c>
      <c r="L94" s="138">
        <f t="shared" si="16"/>
        <v>0.1263876120998132</v>
      </c>
      <c r="M94" s="138"/>
      <c r="N94" s="66"/>
      <c r="O94" s="66"/>
      <c r="P94" s="66"/>
      <c r="Q94" s="66"/>
      <c r="R94" s="66"/>
      <c r="S94" s="66"/>
      <c r="T94" s="66"/>
      <c r="U94" s="66"/>
      <c r="V94" s="66"/>
      <c r="W94" s="66"/>
      <c r="X94" s="66"/>
      <c r="Y94" s="66"/>
      <c r="Z94" s="66"/>
      <c r="AA94" s="66"/>
      <c r="AB94" s="66">
        <f t="shared" si="14"/>
        <v>0.39832285115303984</v>
      </c>
      <c r="AC94" s="66">
        <v>0</v>
      </c>
      <c r="AD94" s="66">
        <v>10.6</v>
      </c>
    </row>
    <row r="95" spans="1:35" ht="16" x14ac:dyDescent="0.2">
      <c r="A95" s="66" t="s">
        <v>247</v>
      </c>
      <c r="B95" s="83">
        <v>112</v>
      </c>
      <c r="C95" s="73">
        <v>1</v>
      </c>
      <c r="D95" s="73">
        <v>12</v>
      </c>
      <c r="E95" s="75" t="s">
        <v>18</v>
      </c>
      <c r="F95" s="85">
        <v>4.5</v>
      </c>
      <c r="G95" s="71">
        <v>66.666666666666657</v>
      </c>
      <c r="H95" s="71">
        <v>3</v>
      </c>
      <c r="I95" s="83">
        <v>10.042800000000002</v>
      </c>
      <c r="J95" s="84">
        <v>57.566226799605914</v>
      </c>
      <c r="K95" s="132">
        <f t="shared" si="15"/>
        <v>12.498773200394083</v>
      </c>
      <c r="L95" s="138">
        <f t="shared" si="16"/>
        <v>0.17838825662447846</v>
      </c>
      <c r="M95" s="138"/>
      <c r="N95" s="66"/>
      <c r="O95" s="66"/>
      <c r="P95" s="66"/>
      <c r="Q95" s="66"/>
      <c r="R95" s="66"/>
      <c r="S95" s="66"/>
      <c r="T95" s="66"/>
      <c r="U95" s="66"/>
      <c r="V95" s="66"/>
      <c r="W95" s="66"/>
      <c r="X95" s="66"/>
      <c r="Y95" s="66"/>
      <c r="Z95" s="66"/>
      <c r="AA95" s="66"/>
      <c r="AB95" s="66">
        <f t="shared" si="14"/>
        <v>0.42452830188679247</v>
      </c>
      <c r="AC95" s="66">
        <v>0</v>
      </c>
      <c r="AD95" s="66">
        <v>10.6</v>
      </c>
    </row>
    <row r="96" spans="1:35" ht="16" x14ac:dyDescent="0.2">
      <c r="A96" s="66" t="s">
        <v>247</v>
      </c>
      <c r="B96" s="83">
        <v>113</v>
      </c>
      <c r="C96" s="73">
        <v>1</v>
      </c>
      <c r="D96" s="73">
        <v>13</v>
      </c>
      <c r="E96" s="75" t="s">
        <v>18</v>
      </c>
      <c r="F96" s="85">
        <v>5.4</v>
      </c>
      <c r="G96" s="71">
        <v>65.822784810126578</v>
      </c>
      <c r="H96" s="71">
        <v>5</v>
      </c>
      <c r="I96" s="83">
        <v>10.1128</v>
      </c>
      <c r="J96" s="84">
        <v>63.522177254778327</v>
      </c>
      <c r="K96" s="132">
        <f t="shared" si="15"/>
        <v>6.5428227452216703</v>
      </c>
      <c r="L96" s="138">
        <f t="shared" si="16"/>
        <v>9.3382184332001295E-2</v>
      </c>
      <c r="M96" s="138"/>
      <c r="N96" s="66"/>
      <c r="O96" s="66"/>
      <c r="P96" s="66"/>
      <c r="Q96" s="66"/>
      <c r="R96" s="66"/>
      <c r="S96" s="66"/>
      <c r="T96" s="66"/>
      <c r="U96" s="66"/>
      <c r="V96" s="66"/>
      <c r="W96" s="66"/>
      <c r="X96" s="66"/>
      <c r="Y96" s="66"/>
      <c r="Z96" s="66"/>
      <c r="AA96" s="66"/>
      <c r="AB96" s="66">
        <f t="shared" si="14"/>
        <v>0.50943396226415094</v>
      </c>
      <c r="AC96" s="66">
        <v>0</v>
      </c>
      <c r="AD96" s="66">
        <v>10.6</v>
      </c>
    </row>
    <row r="97" spans="1:30" ht="16" x14ac:dyDescent="0.2">
      <c r="A97" s="66" t="s">
        <v>247</v>
      </c>
      <c r="B97" s="83">
        <v>114</v>
      </c>
      <c r="C97" s="73">
        <v>1</v>
      </c>
      <c r="D97" s="73">
        <v>14</v>
      </c>
      <c r="E97" s="75" t="s">
        <v>18</v>
      </c>
      <c r="F97" s="85">
        <v>5.5</v>
      </c>
      <c r="G97" s="71">
        <v>58.108108108108105</v>
      </c>
      <c r="H97" s="71">
        <v>5.5</v>
      </c>
      <c r="I97" s="83">
        <v>10.032</v>
      </c>
      <c r="J97" s="84">
        <v>61.348425773399022</v>
      </c>
      <c r="K97" s="132">
        <f t="shared" si="15"/>
        <v>8.7165742266009758</v>
      </c>
      <c r="L97" s="138">
        <f t="shared" si="16"/>
        <v>0.1244069681952612</v>
      </c>
      <c r="M97" s="138"/>
      <c r="N97" s="66"/>
      <c r="O97" s="66"/>
      <c r="P97" s="66"/>
      <c r="Q97" s="66"/>
      <c r="R97" s="66"/>
      <c r="S97" s="66"/>
      <c r="T97" s="66"/>
      <c r="U97" s="66"/>
      <c r="V97" s="66"/>
      <c r="W97" s="66"/>
      <c r="X97" s="66"/>
      <c r="Y97" s="66"/>
      <c r="Z97" s="66"/>
      <c r="AA97" s="66"/>
      <c r="AB97" s="66">
        <f t="shared" si="14"/>
        <v>0.51886792452830188</v>
      </c>
      <c r="AC97" s="66">
        <v>0</v>
      </c>
      <c r="AD97" s="66">
        <v>10.6</v>
      </c>
    </row>
    <row r="98" spans="1:30" ht="16" x14ac:dyDescent="0.2">
      <c r="A98" s="66" t="s">
        <v>247</v>
      </c>
      <c r="B98" s="83">
        <v>115</v>
      </c>
      <c r="C98" s="73">
        <v>1</v>
      </c>
      <c r="D98" s="73">
        <v>15</v>
      </c>
      <c r="E98" s="75" t="s">
        <v>18</v>
      </c>
      <c r="F98" s="85">
        <v>1.8</v>
      </c>
      <c r="G98" s="71">
        <v>59.259259259259252</v>
      </c>
      <c r="H98" s="71">
        <v>4.5</v>
      </c>
      <c r="I98" s="83">
        <v>10.079599999999999</v>
      </c>
      <c r="J98" s="84">
        <v>64.660475062857145</v>
      </c>
      <c r="K98" s="132">
        <f t="shared" si="15"/>
        <v>5.4045249371428525</v>
      </c>
      <c r="L98" s="138">
        <f t="shared" si="16"/>
        <v>7.7135872934316035E-2</v>
      </c>
      <c r="M98" s="138"/>
      <c r="N98" s="66"/>
      <c r="O98" s="66"/>
      <c r="P98" s="66"/>
      <c r="Q98" s="66"/>
      <c r="R98" s="66"/>
      <c r="S98" s="66"/>
      <c r="T98" s="66"/>
      <c r="U98" s="66"/>
      <c r="V98" s="66"/>
      <c r="W98" s="66"/>
      <c r="X98" s="66"/>
      <c r="Y98" s="66"/>
      <c r="Z98" s="66"/>
      <c r="AA98" s="66"/>
      <c r="AB98" s="66">
        <f t="shared" si="14"/>
        <v>0.169811320754717</v>
      </c>
      <c r="AC98" s="66">
        <v>0</v>
      </c>
      <c r="AD98" s="66">
        <v>10.6</v>
      </c>
    </row>
    <row r="99" spans="1:30" ht="16" x14ac:dyDescent="0.2">
      <c r="A99" s="66" t="s">
        <v>247</v>
      </c>
      <c r="B99" s="83">
        <v>116</v>
      </c>
      <c r="C99" s="73">
        <v>1</v>
      </c>
      <c r="D99" s="73">
        <v>16</v>
      </c>
      <c r="E99" s="75" t="s">
        <v>18</v>
      </c>
      <c r="F99" s="85">
        <v>7.7</v>
      </c>
      <c r="G99" s="71">
        <v>55.172413793103445</v>
      </c>
      <c r="H99" s="71">
        <v>5</v>
      </c>
      <c r="I99" s="83">
        <v>9.9803999999999995</v>
      </c>
      <c r="J99" s="84">
        <v>56.704720723546806</v>
      </c>
      <c r="K99" s="132">
        <f t="shared" si="15"/>
        <v>13.360279276453191</v>
      </c>
      <c r="L99" s="138">
        <f t="shared" si="16"/>
        <v>0.19068406874264171</v>
      </c>
      <c r="M99" s="138"/>
      <c r="N99" s="66"/>
      <c r="O99" s="66"/>
      <c r="P99" s="66"/>
      <c r="Q99" s="66"/>
      <c r="R99" s="66"/>
      <c r="S99" s="66"/>
      <c r="T99" s="66"/>
      <c r="U99" s="66"/>
      <c r="V99" s="66"/>
      <c r="W99" s="66"/>
      <c r="X99" s="66"/>
      <c r="Y99" s="66"/>
      <c r="Z99" s="66"/>
      <c r="AA99" s="66"/>
      <c r="AB99" s="66">
        <f t="shared" si="14"/>
        <v>0.7264150943396227</v>
      </c>
      <c r="AC99" s="66">
        <v>0</v>
      </c>
      <c r="AD99" s="66">
        <v>10.6</v>
      </c>
    </row>
    <row r="100" spans="1:30" ht="16" x14ac:dyDescent="0.2">
      <c r="A100" s="66" t="s">
        <v>247</v>
      </c>
      <c r="B100" s="83">
        <v>117</v>
      </c>
      <c r="C100" s="73">
        <v>1</v>
      </c>
      <c r="D100" s="73">
        <v>17</v>
      </c>
      <c r="E100" s="75" t="s">
        <v>18</v>
      </c>
      <c r="F100" s="85">
        <v>1.3</v>
      </c>
      <c r="G100" s="71">
        <v>54.117647058823529</v>
      </c>
      <c r="H100" s="71">
        <v>3.5</v>
      </c>
      <c r="I100" s="83">
        <v>10.0664</v>
      </c>
      <c r="J100" s="84">
        <v>66.728427482167504</v>
      </c>
      <c r="K100" s="132">
        <f t="shared" si="15"/>
        <v>3.3365725178324936</v>
      </c>
      <c r="L100" s="138">
        <f t="shared" si="16"/>
        <v>4.7621102088524853E-2</v>
      </c>
      <c r="M100" s="138"/>
      <c r="N100" s="66"/>
      <c r="O100" s="66"/>
      <c r="P100" s="66"/>
      <c r="Q100" s="66"/>
      <c r="R100" s="66"/>
      <c r="S100" s="66"/>
      <c r="T100" s="66"/>
      <c r="U100" s="66"/>
      <c r="V100" s="66"/>
      <c r="W100" s="66"/>
      <c r="X100" s="66"/>
      <c r="Y100" s="66"/>
      <c r="Z100" s="66"/>
      <c r="AA100" s="66"/>
      <c r="AB100" s="66">
        <f t="shared" si="14"/>
        <v>0.12264150943396228</v>
      </c>
      <c r="AC100" s="66">
        <v>0</v>
      </c>
      <c r="AD100" s="66">
        <v>10.6</v>
      </c>
    </row>
    <row r="101" spans="1:30" ht="16" x14ac:dyDescent="0.2">
      <c r="A101" s="66" t="s">
        <v>247</v>
      </c>
      <c r="B101" s="83">
        <v>118</v>
      </c>
      <c r="C101" s="73">
        <v>1</v>
      </c>
      <c r="D101" s="73">
        <v>18</v>
      </c>
      <c r="E101" s="75" t="s">
        <v>18</v>
      </c>
      <c r="F101" s="85">
        <v>3.8</v>
      </c>
      <c r="G101" s="71">
        <v>53.01204819277109</v>
      </c>
      <c r="H101" s="71">
        <v>5.5</v>
      </c>
      <c r="I101" s="83">
        <v>10.026399999999999</v>
      </c>
      <c r="J101" s="84">
        <v>58.134469312315268</v>
      </c>
      <c r="K101" s="132">
        <f t="shared" si="15"/>
        <v>11.93053068768473</v>
      </c>
      <c r="L101" s="138">
        <f t="shared" si="16"/>
        <v>0.17027803736080396</v>
      </c>
      <c r="M101" s="138"/>
      <c r="N101" s="66"/>
      <c r="O101" s="66"/>
      <c r="P101" s="66"/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6"/>
      <c r="AB101" s="66">
        <f t="shared" si="14"/>
        <v>0.35849056603773582</v>
      </c>
      <c r="AC101" s="66">
        <v>0</v>
      </c>
      <c r="AD101" s="66">
        <v>10.6</v>
      </c>
    </row>
    <row r="102" spans="1:30" ht="16" x14ac:dyDescent="0.2">
      <c r="A102" s="66" t="s">
        <v>247</v>
      </c>
      <c r="B102" s="83">
        <v>119</v>
      </c>
      <c r="C102" s="73">
        <v>1</v>
      </c>
      <c r="D102" s="73">
        <v>19</v>
      </c>
      <c r="E102" s="75" t="s">
        <v>18</v>
      </c>
      <c r="F102" s="85">
        <v>2.2999999999999998</v>
      </c>
      <c r="G102" s="71">
        <v>56.09756097560976</v>
      </c>
      <c r="H102" s="71">
        <v>3</v>
      </c>
      <c r="I102" s="83">
        <v>10.021599999999999</v>
      </c>
      <c r="J102" s="84">
        <v>62.042012746403934</v>
      </c>
      <c r="K102" s="132">
        <f t="shared" si="15"/>
        <v>8.0229872535960638</v>
      </c>
      <c r="L102" s="138">
        <f t="shared" si="16"/>
        <v>0.1145077749746102</v>
      </c>
      <c r="M102" s="138"/>
      <c r="N102" s="66"/>
      <c r="O102" s="66"/>
      <c r="P102" s="66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>
        <f t="shared" si="14"/>
        <v>0.21698113207547168</v>
      </c>
      <c r="AC102" s="66">
        <v>0</v>
      </c>
      <c r="AD102" s="66">
        <v>10.6</v>
      </c>
    </row>
    <row r="103" spans="1:30" ht="16" x14ac:dyDescent="0.2">
      <c r="A103" s="66" t="s">
        <v>247</v>
      </c>
      <c r="B103" s="83">
        <v>120</v>
      </c>
      <c r="C103" s="73">
        <v>1</v>
      </c>
      <c r="D103" s="73">
        <v>20</v>
      </c>
      <c r="E103" s="75" t="s">
        <v>18</v>
      </c>
      <c r="F103" s="85">
        <v>9</v>
      </c>
      <c r="G103" s="71">
        <v>57.647058823529406</v>
      </c>
      <c r="H103" s="71">
        <v>4.5</v>
      </c>
      <c r="I103" s="83">
        <v>10.111600000000001</v>
      </c>
      <c r="J103" s="84">
        <v>53.278758720000006</v>
      </c>
      <c r="K103" s="132">
        <f t="shared" si="15"/>
        <v>16.786241279999992</v>
      </c>
      <c r="L103" s="138">
        <f t="shared" si="16"/>
        <v>0.23958097880539489</v>
      </c>
      <c r="M103" s="138"/>
      <c r="N103" s="66"/>
      <c r="O103" s="66"/>
      <c r="P103" s="66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>
        <f t="shared" si="14"/>
        <v>0.84905660377358494</v>
      </c>
      <c r="AC103" s="66">
        <v>0</v>
      </c>
      <c r="AD103" s="66">
        <v>10.6</v>
      </c>
    </row>
    <row r="104" spans="1:30" ht="16" x14ac:dyDescent="0.2">
      <c r="A104" s="66" t="s">
        <v>247</v>
      </c>
      <c r="B104" s="83">
        <v>201</v>
      </c>
      <c r="C104" s="73">
        <v>2</v>
      </c>
      <c r="D104" s="73">
        <v>11</v>
      </c>
      <c r="E104" s="75" t="s">
        <v>18</v>
      </c>
      <c r="F104" s="85">
        <v>3.9</v>
      </c>
      <c r="G104" s="71">
        <v>51.807228915662648</v>
      </c>
      <c r="H104" s="71">
        <v>3</v>
      </c>
      <c r="I104" s="83">
        <v>9.975200000000001</v>
      </c>
      <c r="J104" s="84">
        <v>59.197825037241373</v>
      </c>
      <c r="K104" s="132">
        <f t="shared" si="15"/>
        <v>10.867174962758625</v>
      </c>
      <c r="L104" s="138">
        <f t="shared" si="16"/>
        <v>0.15510133394360415</v>
      </c>
      <c r="M104" s="138"/>
      <c r="N104" s="66"/>
      <c r="O104" s="66"/>
      <c r="P104" s="66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>
        <f t="shared" si="14"/>
        <v>0.36792452830188682</v>
      </c>
      <c r="AC104" s="66">
        <v>0</v>
      </c>
      <c r="AD104" s="66">
        <v>10.6</v>
      </c>
    </row>
    <row r="105" spans="1:30" ht="16" x14ac:dyDescent="0.2">
      <c r="A105" s="66" t="s">
        <v>247</v>
      </c>
      <c r="B105" s="83">
        <v>202</v>
      </c>
      <c r="C105" s="73">
        <v>2</v>
      </c>
      <c r="D105" s="73">
        <v>19</v>
      </c>
      <c r="E105" s="75" t="s">
        <v>18</v>
      </c>
      <c r="F105" s="85">
        <v>2.4</v>
      </c>
      <c r="G105" s="71">
        <v>63.888888888888886</v>
      </c>
      <c r="H105" s="71">
        <v>4</v>
      </c>
      <c r="I105" s="83">
        <v>9.9499999999999993</v>
      </c>
      <c r="J105" s="84">
        <v>65.311889852216737</v>
      </c>
      <c r="K105" s="132">
        <f t="shared" si="15"/>
        <v>4.7531101477832607</v>
      </c>
      <c r="L105" s="138">
        <f t="shared" si="16"/>
        <v>6.783858057208679E-2</v>
      </c>
      <c r="M105" s="138"/>
      <c r="N105" s="66"/>
      <c r="O105" s="66"/>
      <c r="P105" s="66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>
        <f t="shared" si="14"/>
        <v>0.22641509433962265</v>
      </c>
      <c r="AC105" s="66">
        <v>0</v>
      </c>
      <c r="AD105" s="66">
        <v>10.6</v>
      </c>
    </row>
    <row r="106" spans="1:30" ht="16" x14ac:dyDescent="0.2">
      <c r="A106" s="66" t="s">
        <v>247</v>
      </c>
      <c r="B106" s="83">
        <v>203</v>
      </c>
      <c r="C106" s="73">
        <v>2</v>
      </c>
      <c r="D106" s="73">
        <v>6</v>
      </c>
      <c r="E106" s="75" t="s">
        <v>18</v>
      </c>
      <c r="F106" s="85">
        <v>2.2000000000000002</v>
      </c>
      <c r="G106" s="71">
        <v>55.421686746987952</v>
      </c>
      <c r="H106" s="71">
        <v>3.5</v>
      </c>
      <c r="I106" s="83">
        <v>9.9824000000000002</v>
      </c>
      <c r="J106" s="84">
        <v>63.743103274876844</v>
      </c>
      <c r="K106" s="132">
        <f t="shared" si="15"/>
        <v>6.3218967251231533</v>
      </c>
      <c r="L106" s="138">
        <f t="shared" si="16"/>
        <v>9.0229026263086473E-2</v>
      </c>
      <c r="M106" s="138"/>
      <c r="N106" s="66"/>
      <c r="O106" s="66"/>
      <c r="P106" s="66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>
        <f t="shared" si="14"/>
        <v>0.20754716981132079</v>
      </c>
      <c r="AC106" s="66">
        <v>0</v>
      </c>
      <c r="AD106" s="66">
        <v>10.6</v>
      </c>
    </row>
    <row r="107" spans="1:30" ht="16" x14ac:dyDescent="0.2">
      <c r="A107" s="66" t="s">
        <v>247</v>
      </c>
      <c r="B107" s="83">
        <v>204</v>
      </c>
      <c r="C107" s="73">
        <v>2</v>
      </c>
      <c r="D107" s="73">
        <v>18</v>
      </c>
      <c r="E107" s="75" t="s">
        <v>18</v>
      </c>
      <c r="F107" s="85">
        <v>4.2</v>
      </c>
      <c r="G107" s="71">
        <v>53.086419753086425</v>
      </c>
      <c r="H107" s="71">
        <v>3</v>
      </c>
      <c r="I107" s="83">
        <v>10.005599999999999</v>
      </c>
      <c r="J107" s="84">
        <v>59.993192966305429</v>
      </c>
      <c r="K107" s="132">
        <f t="shared" si="15"/>
        <v>10.071807033694569</v>
      </c>
      <c r="L107" s="138">
        <f t="shared" si="16"/>
        <v>0.14374947596795218</v>
      </c>
      <c r="M107" s="138"/>
      <c r="N107" s="66"/>
      <c r="O107" s="66"/>
      <c r="P107" s="66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>
        <f t="shared" si="14"/>
        <v>0.39622641509433965</v>
      </c>
      <c r="AC107" s="66">
        <v>0</v>
      </c>
      <c r="AD107" s="66">
        <v>10.6</v>
      </c>
    </row>
    <row r="108" spans="1:30" ht="16" x14ac:dyDescent="0.2">
      <c r="A108" s="66" t="s">
        <v>247</v>
      </c>
      <c r="B108" s="83">
        <v>205</v>
      </c>
      <c r="C108" s="73">
        <v>2</v>
      </c>
      <c r="D108" s="73">
        <v>16</v>
      </c>
      <c r="E108" s="75" t="s">
        <v>18</v>
      </c>
      <c r="F108" s="85">
        <v>5.9</v>
      </c>
      <c r="G108" s="71">
        <v>67.948717948717956</v>
      </c>
      <c r="H108" s="71">
        <v>4.5</v>
      </c>
      <c r="I108" s="83">
        <v>9.9780000000000015</v>
      </c>
      <c r="J108" s="84">
        <v>54.989162648275865</v>
      </c>
      <c r="K108" s="132">
        <f t="shared" si="15"/>
        <v>15.075837351724132</v>
      </c>
      <c r="L108" s="138">
        <f t="shared" si="16"/>
        <v>0.21516930495574299</v>
      </c>
      <c r="M108" s="138"/>
      <c r="N108" s="66"/>
      <c r="O108" s="66"/>
      <c r="P108" s="66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>
        <f t="shared" si="14"/>
        <v>0.55660377358490576</v>
      </c>
      <c r="AC108" s="66">
        <v>0</v>
      </c>
      <c r="AD108" s="66">
        <v>10.6</v>
      </c>
    </row>
    <row r="109" spans="1:30" ht="16" x14ac:dyDescent="0.2">
      <c r="A109" s="66" t="s">
        <v>247</v>
      </c>
      <c r="B109" s="83">
        <v>206</v>
      </c>
      <c r="C109" s="73">
        <v>2</v>
      </c>
      <c r="D109" s="73">
        <v>12</v>
      </c>
      <c r="E109" s="75" t="s">
        <v>18</v>
      </c>
      <c r="F109" s="85">
        <v>4.8</v>
      </c>
      <c r="G109" s="71">
        <v>60.24096385542169</v>
      </c>
      <c r="H109" s="71">
        <v>4.5</v>
      </c>
      <c r="I109" s="83">
        <v>9.9904000000000011</v>
      </c>
      <c r="J109" s="84">
        <v>49.230196473694583</v>
      </c>
      <c r="K109" s="132">
        <f t="shared" si="15"/>
        <v>20.834803526305414</v>
      </c>
      <c r="L109" s="138">
        <f t="shared" si="16"/>
        <v>0.29736392672954276</v>
      </c>
      <c r="M109" s="138"/>
      <c r="N109" s="66"/>
      <c r="O109" s="66"/>
      <c r="P109" s="66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6"/>
      <c r="AB109" s="66">
        <f t="shared" si="14"/>
        <v>0.45283018867924529</v>
      </c>
      <c r="AC109" s="66">
        <v>0</v>
      </c>
      <c r="AD109" s="66">
        <v>10.6</v>
      </c>
    </row>
    <row r="110" spans="1:30" ht="16" x14ac:dyDescent="0.2">
      <c r="A110" s="66" t="s">
        <v>247</v>
      </c>
      <c r="B110" s="83">
        <v>207</v>
      </c>
      <c r="C110" s="73">
        <v>2</v>
      </c>
      <c r="D110" s="73">
        <v>7</v>
      </c>
      <c r="E110" s="75" t="s">
        <v>18</v>
      </c>
      <c r="F110" s="85">
        <v>2.1</v>
      </c>
      <c r="G110" s="71">
        <v>50.632911392405063</v>
      </c>
      <c r="H110" s="71">
        <v>4</v>
      </c>
      <c r="I110" s="83">
        <v>9.9720000000000013</v>
      </c>
      <c r="J110" s="84">
        <v>54.134235538916258</v>
      </c>
      <c r="K110" s="132">
        <f t="shared" si="15"/>
        <v>15.93076446108374</v>
      </c>
      <c r="L110" s="138">
        <f t="shared" si="16"/>
        <v>0.22737121902638607</v>
      </c>
      <c r="M110" s="138"/>
      <c r="N110" s="66"/>
      <c r="O110" s="66"/>
      <c r="P110" s="66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6"/>
      <c r="AB110" s="66">
        <f t="shared" si="14"/>
        <v>0.19811320754716982</v>
      </c>
      <c r="AC110" s="66">
        <v>0</v>
      </c>
      <c r="AD110" s="66">
        <v>10.6</v>
      </c>
    </row>
    <row r="111" spans="1:30" ht="16" x14ac:dyDescent="0.2">
      <c r="A111" s="66" t="s">
        <v>247</v>
      </c>
      <c r="B111" s="83">
        <v>208</v>
      </c>
      <c r="C111" s="73">
        <v>2</v>
      </c>
      <c r="D111" s="73">
        <v>8</v>
      </c>
      <c r="E111" s="75" t="s">
        <v>18</v>
      </c>
      <c r="F111" s="85">
        <v>4.4000000000000004</v>
      </c>
      <c r="G111" s="71">
        <v>60.24096385542169</v>
      </c>
      <c r="H111" s="71">
        <v>4.5</v>
      </c>
      <c r="I111" s="83">
        <v>9.9052000000000007</v>
      </c>
      <c r="J111" s="84">
        <v>56.279514277832504</v>
      </c>
      <c r="K111" s="132">
        <f t="shared" si="15"/>
        <v>13.785485722167493</v>
      </c>
      <c r="L111" s="138">
        <f t="shared" si="16"/>
        <v>0.19675281127763497</v>
      </c>
      <c r="M111" s="138"/>
      <c r="N111" s="66"/>
      <c r="O111" s="66"/>
      <c r="P111" s="66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6"/>
      <c r="AB111" s="66">
        <f t="shared" si="14"/>
        <v>0.41509433962264158</v>
      </c>
      <c r="AC111" s="66">
        <v>0</v>
      </c>
      <c r="AD111" s="66">
        <v>10.6</v>
      </c>
    </row>
    <row r="112" spans="1:30" ht="16" x14ac:dyDescent="0.2">
      <c r="A112" s="66" t="s">
        <v>247</v>
      </c>
      <c r="B112" s="83">
        <v>209</v>
      </c>
      <c r="C112" s="73">
        <v>2</v>
      </c>
      <c r="D112" s="73">
        <v>17</v>
      </c>
      <c r="E112" s="75" t="s">
        <v>18</v>
      </c>
      <c r="F112" s="85">
        <v>1.4</v>
      </c>
      <c r="G112" s="71">
        <v>62.650602409638559</v>
      </c>
      <c r="H112" s="71">
        <v>5</v>
      </c>
      <c r="I112" s="83">
        <v>9.9876000000000005</v>
      </c>
      <c r="J112" s="84">
        <v>50.776926002758628</v>
      </c>
      <c r="K112" s="132">
        <f t="shared" si="15"/>
        <v>19.288073997241369</v>
      </c>
      <c r="L112" s="138">
        <f t="shared" si="16"/>
        <v>0.27528828940614242</v>
      </c>
      <c r="M112" s="138"/>
      <c r="N112" s="66"/>
      <c r="O112" s="66"/>
      <c r="P112" s="66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>
        <f t="shared" si="14"/>
        <v>0.13207547169811321</v>
      </c>
      <c r="AC112" s="66">
        <v>0</v>
      </c>
      <c r="AD112" s="66">
        <v>10.6</v>
      </c>
    </row>
    <row r="113" spans="1:30" ht="16" x14ac:dyDescent="0.2">
      <c r="A113" s="66" t="s">
        <v>247</v>
      </c>
      <c r="B113" s="83">
        <v>210</v>
      </c>
      <c r="C113" s="73">
        <v>2</v>
      </c>
      <c r="D113" s="73">
        <v>20</v>
      </c>
      <c r="E113" s="75" t="s">
        <v>18</v>
      </c>
      <c r="F113" s="85">
        <v>4.9000000000000004</v>
      </c>
      <c r="G113" s="71">
        <v>52.564102564102569</v>
      </c>
      <c r="H113" s="71">
        <v>4.5</v>
      </c>
      <c r="I113" s="83">
        <v>9.9992000000000001</v>
      </c>
      <c r="J113" s="84">
        <v>49.997882845320206</v>
      </c>
      <c r="K113" s="132">
        <f t="shared" si="15"/>
        <v>20.067117154679792</v>
      </c>
      <c r="L113" s="138">
        <f t="shared" si="16"/>
        <v>0.28640715271076561</v>
      </c>
      <c r="M113" s="138"/>
      <c r="N113" s="66"/>
      <c r="O113" s="66"/>
      <c r="P113" s="66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>
        <f t="shared" si="14"/>
        <v>0.46226415094339629</v>
      </c>
      <c r="AC113" s="66">
        <v>0</v>
      </c>
      <c r="AD113" s="66">
        <v>10.6</v>
      </c>
    </row>
    <row r="114" spans="1:30" ht="16" x14ac:dyDescent="0.2">
      <c r="A114" s="66" t="s">
        <v>247</v>
      </c>
      <c r="B114" s="83">
        <v>211</v>
      </c>
      <c r="C114" s="73">
        <v>2</v>
      </c>
      <c r="D114" s="73">
        <v>15</v>
      </c>
      <c r="E114" s="75" t="s">
        <v>18</v>
      </c>
      <c r="F114" s="85">
        <v>1.8</v>
      </c>
      <c r="G114" s="71">
        <v>58.22784810126582</v>
      </c>
      <c r="H114" s="71">
        <v>2.5</v>
      </c>
      <c r="I114" s="83">
        <v>9.9840000000000018</v>
      </c>
      <c r="J114" s="84">
        <v>60.908993828571418</v>
      </c>
      <c r="K114" s="132">
        <f t="shared" si="15"/>
        <v>9.1560061714285794</v>
      </c>
      <c r="L114" s="138">
        <f t="shared" si="16"/>
        <v>0.13067874361562234</v>
      </c>
      <c r="M114" s="138"/>
      <c r="N114" s="66"/>
      <c r="O114" s="66"/>
      <c r="P114" s="66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>
        <f t="shared" si="14"/>
        <v>0.169811320754717</v>
      </c>
      <c r="AC114" s="66">
        <v>0</v>
      </c>
      <c r="AD114" s="66">
        <v>10.6</v>
      </c>
    </row>
    <row r="115" spans="1:30" ht="16" x14ac:dyDescent="0.2">
      <c r="A115" s="66" t="s">
        <v>247</v>
      </c>
      <c r="B115" s="83">
        <v>212</v>
      </c>
      <c r="C115" s="73">
        <v>2</v>
      </c>
      <c r="D115" s="73">
        <v>13</v>
      </c>
      <c r="E115" s="75" t="s">
        <v>18</v>
      </c>
      <c r="F115" s="85">
        <v>2</v>
      </c>
      <c r="G115" s="71">
        <v>52.564102564102569</v>
      </c>
      <c r="H115" s="71">
        <v>2.5</v>
      </c>
      <c r="I115" s="83">
        <v>9.9872000000000014</v>
      </c>
      <c r="J115" s="84">
        <v>61.679431036847276</v>
      </c>
      <c r="K115" s="132">
        <f t="shared" si="15"/>
        <v>8.3855689631527213</v>
      </c>
      <c r="L115" s="138">
        <f t="shared" si="16"/>
        <v>0.11968270838725072</v>
      </c>
      <c r="M115" s="138"/>
      <c r="N115" s="66"/>
      <c r="O115" s="66"/>
      <c r="P115" s="66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>
        <f t="shared" si="14"/>
        <v>0.18867924528301888</v>
      </c>
      <c r="AC115" s="66">
        <v>0</v>
      </c>
      <c r="AD115" s="66">
        <v>10.6</v>
      </c>
    </row>
    <row r="116" spans="1:30" ht="16" x14ac:dyDescent="0.2">
      <c r="A116" s="66" t="s">
        <v>247</v>
      </c>
      <c r="B116" s="83">
        <v>213</v>
      </c>
      <c r="C116" s="73">
        <v>2</v>
      </c>
      <c r="D116" s="73">
        <v>10</v>
      </c>
      <c r="E116" s="75" t="s">
        <v>18</v>
      </c>
      <c r="F116" s="85">
        <v>3.2</v>
      </c>
      <c r="G116" s="71">
        <v>67.10526315789474</v>
      </c>
      <c r="H116" s="71">
        <v>4</v>
      </c>
      <c r="I116" s="83">
        <v>9.9756</v>
      </c>
      <c r="J116" s="84">
        <v>62.116658612019712</v>
      </c>
      <c r="K116" s="132">
        <f t="shared" si="15"/>
        <v>7.9483413879802853</v>
      </c>
      <c r="L116" s="138">
        <f t="shared" si="16"/>
        <v>0.11344239474745288</v>
      </c>
      <c r="M116" s="138"/>
      <c r="N116" s="66"/>
      <c r="O116" s="66"/>
      <c r="P116" s="66"/>
      <c r="Q116" s="66"/>
      <c r="R116" s="66"/>
      <c r="S116" s="66"/>
      <c r="T116" s="66"/>
      <c r="U116" s="66"/>
      <c r="V116" s="66"/>
      <c r="W116" s="66"/>
      <c r="X116" s="66"/>
      <c r="Y116" s="66"/>
      <c r="Z116" s="66"/>
      <c r="AA116" s="66"/>
      <c r="AB116" s="66">
        <f t="shared" ref="AB116:AB147" si="17">F116/AD116</f>
        <v>0.30188679245283023</v>
      </c>
      <c r="AC116" s="66">
        <v>0</v>
      </c>
      <c r="AD116" s="66">
        <v>10.6</v>
      </c>
    </row>
    <row r="117" spans="1:30" ht="16" x14ac:dyDescent="0.2">
      <c r="A117" s="66" t="s">
        <v>247</v>
      </c>
      <c r="B117" s="83">
        <v>214</v>
      </c>
      <c r="C117" s="73">
        <v>2</v>
      </c>
      <c r="D117" s="73">
        <v>2</v>
      </c>
      <c r="E117" s="75" t="s">
        <v>18</v>
      </c>
      <c r="F117" s="85">
        <v>2.5</v>
      </c>
      <c r="G117" s="71">
        <v>57.692307692307686</v>
      </c>
      <c r="H117" s="71">
        <v>4</v>
      </c>
      <c r="I117" s="83">
        <v>9.9787999999999997</v>
      </c>
      <c r="J117" s="84">
        <v>64.089063423054171</v>
      </c>
      <c r="K117" s="132">
        <f t="shared" si="15"/>
        <v>5.975936576945827</v>
      </c>
      <c r="L117" s="138">
        <f t="shared" si="16"/>
        <v>8.5291323441744477E-2</v>
      </c>
      <c r="M117" s="138"/>
      <c r="N117" s="66"/>
      <c r="O117" s="66"/>
      <c r="P117" s="66"/>
      <c r="Q117" s="66"/>
      <c r="R117" s="66"/>
      <c r="S117" s="66"/>
      <c r="T117" s="66"/>
      <c r="U117" s="66"/>
      <c r="V117" s="66"/>
      <c r="W117" s="66"/>
      <c r="X117" s="66"/>
      <c r="Y117" s="66"/>
      <c r="Z117" s="66"/>
      <c r="AA117" s="66"/>
      <c r="AB117" s="66">
        <f t="shared" si="17"/>
        <v>0.23584905660377359</v>
      </c>
      <c r="AC117" s="66">
        <v>0</v>
      </c>
      <c r="AD117" s="66">
        <v>10.6</v>
      </c>
    </row>
    <row r="118" spans="1:30" ht="16" x14ac:dyDescent="0.2">
      <c r="A118" s="66" t="s">
        <v>247</v>
      </c>
      <c r="B118" s="83">
        <v>215</v>
      </c>
      <c r="C118" s="73">
        <v>2</v>
      </c>
      <c r="D118" s="73">
        <v>3</v>
      </c>
      <c r="E118" s="75" t="s">
        <v>18</v>
      </c>
      <c r="F118" s="85">
        <v>6.8</v>
      </c>
      <c r="G118" s="71">
        <v>67.088607594936718</v>
      </c>
      <c r="H118" s="71">
        <v>3.5</v>
      </c>
      <c r="I118" s="83">
        <v>9.9504000000000001</v>
      </c>
      <c r="J118" s="84">
        <v>57.110077351724144</v>
      </c>
      <c r="K118" s="132">
        <f t="shared" si="15"/>
        <v>12.954922648275854</v>
      </c>
      <c r="L118" s="138">
        <f t="shared" si="16"/>
        <v>0.18489863195997794</v>
      </c>
      <c r="M118" s="138"/>
      <c r="N118" s="66"/>
      <c r="O118" s="66"/>
      <c r="P118" s="66"/>
      <c r="Q118" s="66"/>
      <c r="R118" s="66"/>
      <c r="S118" s="66"/>
      <c r="T118" s="66"/>
      <c r="U118" s="66"/>
      <c r="V118" s="66"/>
      <c r="W118" s="66"/>
      <c r="X118" s="66"/>
      <c r="Y118" s="66"/>
      <c r="Z118" s="66"/>
      <c r="AA118" s="66"/>
      <c r="AB118" s="66">
        <f t="shared" si="17"/>
        <v>0.64150943396226412</v>
      </c>
      <c r="AC118" s="66">
        <v>0</v>
      </c>
      <c r="AD118" s="66">
        <v>10.6</v>
      </c>
    </row>
    <row r="119" spans="1:30" ht="16" x14ac:dyDescent="0.2">
      <c r="A119" s="66" t="s">
        <v>247</v>
      </c>
      <c r="B119" s="83">
        <v>216</v>
      </c>
      <c r="C119" s="73">
        <v>2</v>
      </c>
      <c r="D119" s="73">
        <v>5</v>
      </c>
      <c r="E119" s="75" t="s">
        <v>18</v>
      </c>
      <c r="F119" s="85">
        <v>4.333333333333333</v>
      </c>
      <c r="G119" s="71">
        <v>46.666666666666664</v>
      </c>
      <c r="H119" s="71">
        <v>3</v>
      </c>
      <c r="I119" s="83">
        <v>9.9872000000000014</v>
      </c>
      <c r="J119" s="84">
        <v>65.327831620098536</v>
      </c>
      <c r="K119" s="132">
        <f t="shared" si="15"/>
        <v>4.7371683799014619</v>
      </c>
      <c r="L119" s="138">
        <f t="shared" si="16"/>
        <v>6.7611052307164229E-2</v>
      </c>
      <c r="M119" s="138"/>
      <c r="N119" s="66"/>
      <c r="O119" s="66"/>
      <c r="P119" s="66"/>
      <c r="Q119" s="66"/>
      <c r="R119" s="66"/>
      <c r="S119" s="66"/>
      <c r="T119" s="66"/>
      <c r="U119" s="66"/>
      <c r="V119" s="66"/>
      <c r="W119" s="66"/>
      <c r="X119" s="66"/>
      <c r="Y119" s="66"/>
      <c r="Z119" s="66"/>
      <c r="AA119" s="66"/>
      <c r="AB119" s="66">
        <f t="shared" si="17"/>
        <v>0.40880503144654085</v>
      </c>
      <c r="AC119" s="66">
        <v>0</v>
      </c>
      <c r="AD119" s="66">
        <v>10.6</v>
      </c>
    </row>
    <row r="120" spans="1:30" ht="16" x14ac:dyDescent="0.2">
      <c r="A120" s="66" t="s">
        <v>247</v>
      </c>
      <c r="B120" s="86">
        <v>217</v>
      </c>
      <c r="C120" s="73">
        <v>2</v>
      </c>
      <c r="D120" s="73">
        <v>4</v>
      </c>
      <c r="E120" s="75" t="s">
        <v>18</v>
      </c>
      <c r="F120" s="85">
        <v>4</v>
      </c>
      <c r="G120" s="71">
        <v>53.571428571428569</v>
      </c>
      <c r="H120" s="71">
        <v>6</v>
      </c>
      <c r="I120" s="87" t="s">
        <v>18</v>
      </c>
      <c r="J120" s="87" t="s">
        <v>18</v>
      </c>
      <c r="K120" s="132"/>
      <c r="L120" s="133"/>
      <c r="M120" s="133"/>
      <c r="N120" s="66"/>
      <c r="O120" s="66"/>
      <c r="P120" s="66"/>
      <c r="Q120" s="66"/>
      <c r="R120" s="66"/>
      <c r="S120" s="66"/>
      <c r="T120" s="66"/>
      <c r="U120" s="66"/>
      <c r="V120" s="66"/>
      <c r="W120" s="66"/>
      <c r="X120" s="66"/>
      <c r="Y120" s="66"/>
      <c r="Z120" s="66"/>
      <c r="AA120" s="66"/>
      <c r="AB120" s="66">
        <f t="shared" si="17"/>
        <v>0.37735849056603776</v>
      </c>
      <c r="AC120" s="66">
        <v>0</v>
      </c>
      <c r="AD120" s="66">
        <v>10.6</v>
      </c>
    </row>
    <row r="121" spans="1:30" ht="16" x14ac:dyDescent="0.2">
      <c r="A121" s="66" t="s">
        <v>247</v>
      </c>
      <c r="B121" s="83">
        <v>218</v>
      </c>
      <c r="C121" s="73">
        <v>2</v>
      </c>
      <c r="D121" s="73">
        <v>14</v>
      </c>
      <c r="E121" s="75" t="s">
        <v>18</v>
      </c>
      <c r="F121" s="85">
        <v>5.6</v>
      </c>
      <c r="G121" s="71">
        <v>43.75</v>
      </c>
      <c r="H121" s="71">
        <v>4.5</v>
      </c>
      <c r="I121" s="87" t="s">
        <v>18</v>
      </c>
      <c r="J121" s="87" t="s">
        <v>18</v>
      </c>
      <c r="K121" s="132"/>
      <c r="L121" s="133"/>
      <c r="M121" s="133"/>
      <c r="N121" s="66"/>
      <c r="O121" s="66"/>
      <c r="P121" s="66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6"/>
      <c r="AB121" s="66">
        <f t="shared" si="17"/>
        <v>0.52830188679245282</v>
      </c>
      <c r="AC121" s="66">
        <v>0</v>
      </c>
      <c r="AD121" s="66">
        <v>10.6</v>
      </c>
    </row>
    <row r="122" spans="1:30" ht="16" x14ac:dyDescent="0.2">
      <c r="A122" s="66" t="s">
        <v>247</v>
      </c>
      <c r="B122" s="83">
        <v>219</v>
      </c>
      <c r="C122" s="73">
        <v>2</v>
      </c>
      <c r="D122" s="73">
        <v>1</v>
      </c>
      <c r="E122" s="75" t="s">
        <v>18</v>
      </c>
      <c r="F122" s="85">
        <v>6.9</v>
      </c>
      <c r="G122" s="71">
        <v>60.526315789473685</v>
      </c>
      <c r="H122" s="71">
        <v>5</v>
      </c>
      <c r="I122" s="87" t="s">
        <v>18</v>
      </c>
      <c r="J122" s="87" t="s">
        <v>18</v>
      </c>
      <c r="K122" s="132"/>
      <c r="L122" s="133"/>
      <c r="M122" s="133"/>
      <c r="N122" s="66"/>
      <c r="O122" s="66"/>
      <c r="P122" s="66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>
        <f t="shared" si="17"/>
        <v>0.65094339622641517</v>
      </c>
      <c r="AC122" s="66">
        <v>0</v>
      </c>
      <c r="AD122" s="66">
        <v>10.6</v>
      </c>
    </row>
    <row r="123" spans="1:30" ht="16" x14ac:dyDescent="0.2">
      <c r="A123" s="66" t="s">
        <v>247</v>
      </c>
      <c r="B123" s="83">
        <v>220</v>
      </c>
      <c r="C123" s="73">
        <v>2</v>
      </c>
      <c r="D123" s="73">
        <v>9</v>
      </c>
      <c r="E123" s="75" t="s">
        <v>18</v>
      </c>
      <c r="F123" s="85">
        <v>8.6999999999999993</v>
      </c>
      <c r="G123" s="71">
        <v>58.75</v>
      </c>
      <c r="H123" s="71">
        <v>5</v>
      </c>
      <c r="I123" s="83">
        <v>9.9431999999999992</v>
      </c>
      <c r="J123" s="84">
        <v>60.421280904827576</v>
      </c>
      <c r="K123" s="132">
        <f t="shared" si="15"/>
        <v>9.6437190951724219</v>
      </c>
      <c r="L123" s="136">
        <f>K123/70.065</f>
        <v>0.13763960743841322</v>
      </c>
      <c r="M123" s="136"/>
      <c r="N123" s="66"/>
      <c r="O123" s="66"/>
      <c r="P123" s="66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>
        <f t="shared" si="17"/>
        <v>0.820754716981132</v>
      </c>
      <c r="AC123" s="66">
        <v>0</v>
      </c>
      <c r="AD123" s="66">
        <v>10.6</v>
      </c>
    </row>
    <row r="124" spans="1:30" ht="16" x14ac:dyDescent="0.2">
      <c r="A124" s="66" t="s">
        <v>247</v>
      </c>
      <c r="B124" s="83">
        <v>301</v>
      </c>
      <c r="C124" s="73">
        <v>3</v>
      </c>
      <c r="D124" s="73">
        <v>18</v>
      </c>
      <c r="E124" s="75" t="s">
        <v>18</v>
      </c>
      <c r="F124" s="85">
        <v>4.5</v>
      </c>
      <c r="G124" s="71">
        <v>54.430379746835442</v>
      </c>
      <c r="H124" s="71">
        <v>4.5</v>
      </c>
      <c r="I124" s="83">
        <v>10.004000000000001</v>
      </c>
      <c r="J124" s="84">
        <v>60.637974809852203</v>
      </c>
      <c r="K124" s="132">
        <f t="shared" si="15"/>
        <v>9.4270251901477948</v>
      </c>
      <c r="L124" s="136">
        <f t="shared" ref="L124:L130" si="18">K124/70.065</f>
        <v>0.13454685206804817</v>
      </c>
      <c r="M124" s="136"/>
      <c r="N124" s="66"/>
      <c r="O124" s="66"/>
      <c r="P124" s="66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6"/>
      <c r="AB124" s="66">
        <f t="shared" si="17"/>
        <v>0.42452830188679247</v>
      </c>
      <c r="AC124" s="66">
        <v>0</v>
      </c>
      <c r="AD124" s="66">
        <v>10.6</v>
      </c>
    </row>
    <row r="125" spans="1:30" ht="16" x14ac:dyDescent="0.2">
      <c r="A125" s="66" t="s">
        <v>247</v>
      </c>
      <c r="B125" s="83">
        <v>302</v>
      </c>
      <c r="C125" s="73">
        <v>3</v>
      </c>
      <c r="D125" s="73">
        <v>20</v>
      </c>
      <c r="E125" s="75" t="s">
        <v>18</v>
      </c>
      <c r="F125" s="85">
        <v>6</v>
      </c>
      <c r="G125" s="71">
        <v>41.77215189873418</v>
      </c>
      <c r="H125" s="71">
        <v>5</v>
      </c>
      <c r="I125" s="83">
        <v>9.9491999999999994</v>
      </c>
      <c r="J125" s="84">
        <v>62.521338880000002</v>
      </c>
      <c r="K125" s="132">
        <f t="shared" si="15"/>
        <v>7.5436611199999959</v>
      </c>
      <c r="L125" s="136">
        <f t="shared" si="18"/>
        <v>0.10766661128951682</v>
      </c>
      <c r="M125" s="136"/>
      <c r="N125" s="66"/>
      <c r="O125" s="66"/>
      <c r="P125" s="66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6"/>
      <c r="AB125" s="66">
        <f t="shared" si="17"/>
        <v>0.56603773584905659</v>
      </c>
      <c r="AC125" s="66">
        <v>0</v>
      </c>
      <c r="AD125" s="66">
        <v>10.6</v>
      </c>
    </row>
    <row r="126" spans="1:30" ht="16" x14ac:dyDescent="0.2">
      <c r="A126" s="66" t="s">
        <v>247</v>
      </c>
      <c r="B126" s="83">
        <v>303</v>
      </c>
      <c r="C126" s="73">
        <v>3</v>
      </c>
      <c r="D126" s="73">
        <v>4</v>
      </c>
      <c r="E126" s="75" t="s">
        <v>18</v>
      </c>
      <c r="F126" s="85">
        <v>3</v>
      </c>
      <c r="G126" s="71">
        <v>57.142857142857139</v>
      </c>
      <c r="H126" s="71">
        <v>4.5</v>
      </c>
      <c r="I126" s="83">
        <v>9.9431999999999992</v>
      </c>
      <c r="J126" s="84">
        <v>62.568447959014762</v>
      </c>
      <c r="K126" s="132">
        <f t="shared" si="15"/>
        <v>7.496552040985236</v>
      </c>
      <c r="L126" s="136">
        <f t="shared" si="18"/>
        <v>0.10699424878306196</v>
      </c>
      <c r="M126" s="136"/>
      <c r="N126" s="66"/>
      <c r="O126" s="66"/>
      <c r="P126" s="66"/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6"/>
      <c r="AB126" s="66">
        <f t="shared" si="17"/>
        <v>0.28301886792452829</v>
      </c>
      <c r="AC126" s="66">
        <v>0</v>
      </c>
      <c r="AD126" s="66">
        <v>10.6</v>
      </c>
    </row>
    <row r="127" spans="1:30" ht="16" x14ac:dyDescent="0.2">
      <c r="A127" s="66" t="s">
        <v>247</v>
      </c>
      <c r="B127" s="83">
        <v>304</v>
      </c>
      <c r="C127" s="73">
        <v>3</v>
      </c>
      <c r="D127" s="73">
        <v>12</v>
      </c>
      <c r="E127" s="75" t="s">
        <v>18</v>
      </c>
      <c r="F127" s="85">
        <v>6.8</v>
      </c>
      <c r="G127" s="71">
        <v>50</v>
      </c>
      <c r="H127" s="71">
        <v>5</v>
      </c>
      <c r="I127" s="83">
        <v>9.9423999999999992</v>
      </c>
      <c r="J127" s="84">
        <v>58.832899909359611</v>
      </c>
      <c r="K127" s="132">
        <f t="shared" si="15"/>
        <v>11.232100090640387</v>
      </c>
      <c r="L127" s="136">
        <f t="shared" si="18"/>
        <v>0.1603097137035665</v>
      </c>
      <c r="M127" s="13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>
        <f t="shared" si="17"/>
        <v>0.64150943396226412</v>
      </c>
      <c r="AC127" s="66">
        <v>0</v>
      </c>
      <c r="AD127" s="66">
        <v>10.6</v>
      </c>
    </row>
    <row r="128" spans="1:30" ht="16" x14ac:dyDescent="0.2">
      <c r="A128" s="66" t="s">
        <v>247</v>
      </c>
      <c r="B128" s="83">
        <v>305</v>
      </c>
      <c r="C128" s="73">
        <v>3</v>
      </c>
      <c r="D128" s="73">
        <v>13</v>
      </c>
      <c r="E128" s="75" t="s">
        <v>18</v>
      </c>
      <c r="F128" s="85">
        <v>4.2222222222222223</v>
      </c>
      <c r="G128" s="71">
        <v>50.602409638554214</v>
      </c>
      <c r="H128" s="71">
        <v>3.5</v>
      </c>
      <c r="I128" s="83">
        <v>10.141599999999999</v>
      </c>
      <c r="J128" s="84">
        <v>65.987051255172418</v>
      </c>
      <c r="K128" s="132">
        <f t="shared" si="15"/>
        <v>4.0779487448275802</v>
      </c>
      <c r="L128" s="136">
        <f t="shared" si="18"/>
        <v>5.820236558663499E-2</v>
      </c>
      <c r="M128" s="13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>
        <f t="shared" si="17"/>
        <v>0.39832285115303984</v>
      </c>
      <c r="AC128" s="66">
        <v>0</v>
      </c>
      <c r="AD128" s="66">
        <v>10.6</v>
      </c>
    </row>
    <row r="129" spans="1:30" ht="16" x14ac:dyDescent="0.2">
      <c r="A129" s="66" t="s">
        <v>247</v>
      </c>
      <c r="B129" s="83">
        <v>306</v>
      </c>
      <c r="C129" s="73">
        <v>3</v>
      </c>
      <c r="D129" s="73">
        <v>5</v>
      </c>
      <c r="E129" s="75" t="s">
        <v>18</v>
      </c>
      <c r="F129" s="85">
        <v>1.5</v>
      </c>
      <c r="G129" s="71">
        <v>42.528735632183903</v>
      </c>
      <c r="H129" s="71">
        <v>3.5</v>
      </c>
      <c r="I129" s="83">
        <v>10.0792</v>
      </c>
      <c r="J129" s="84">
        <v>65.646967963743862</v>
      </c>
      <c r="K129" s="132">
        <f t="shared" si="15"/>
        <v>4.4180320362561361</v>
      </c>
      <c r="L129" s="136">
        <f t="shared" si="18"/>
        <v>6.3056191197547087E-2</v>
      </c>
      <c r="M129" s="136"/>
      <c r="N129" s="66"/>
      <c r="O129" s="66"/>
      <c r="P129" s="66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  <c r="AB129" s="66">
        <f t="shared" si="17"/>
        <v>0.14150943396226415</v>
      </c>
      <c r="AC129" s="66">
        <v>0</v>
      </c>
      <c r="AD129" s="66">
        <v>10.6</v>
      </c>
    </row>
    <row r="130" spans="1:30" ht="16" x14ac:dyDescent="0.2">
      <c r="A130" s="66" t="s">
        <v>247</v>
      </c>
      <c r="B130" s="83">
        <v>307</v>
      </c>
      <c r="C130" s="73">
        <v>3</v>
      </c>
      <c r="D130" s="73">
        <v>15</v>
      </c>
      <c r="E130" s="75" t="s">
        <v>18</v>
      </c>
      <c r="F130" s="85">
        <v>3.5</v>
      </c>
      <c r="G130" s="71">
        <v>52.380952380952387</v>
      </c>
      <c r="H130" s="71">
        <v>4</v>
      </c>
      <c r="I130" s="83">
        <v>10.0032</v>
      </c>
      <c r="J130" s="84">
        <v>66.818234993497555</v>
      </c>
      <c r="K130" s="132">
        <f t="shared" si="15"/>
        <v>3.2467650065024429</v>
      </c>
      <c r="L130" s="136">
        <f t="shared" si="18"/>
        <v>4.6339327859879299E-2</v>
      </c>
      <c r="M130" s="136"/>
      <c r="N130" s="66"/>
      <c r="O130" s="66"/>
      <c r="P130" s="66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>
        <f t="shared" si="17"/>
        <v>0.33018867924528306</v>
      </c>
      <c r="AC130" s="66">
        <v>0</v>
      </c>
      <c r="AD130" s="66">
        <v>10.6</v>
      </c>
    </row>
    <row r="131" spans="1:30" ht="16" x14ac:dyDescent="0.2">
      <c r="A131" s="66" t="s">
        <v>247</v>
      </c>
      <c r="B131" s="83">
        <v>308</v>
      </c>
      <c r="C131" s="73">
        <v>3</v>
      </c>
      <c r="D131" s="73">
        <v>1</v>
      </c>
      <c r="E131" s="75" t="s">
        <v>18</v>
      </c>
      <c r="F131" s="85">
        <v>10.1</v>
      </c>
      <c r="G131" s="71">
        <v>60.24096385542169</v>
      </c>
      <c r="H131" s="71">
        <v>7</v>
      </c>
      <c r="I131" s="83">
        <v>9.8848000000000003</v>
      </c>
      <c r="J131" s="116">
        <v>51.049772491034481</v>
      </c>
      <c r="K131" s="116">
        <f t="shared" si="15"/>
        <v>19.015227508965516</v>
      </c>
      <c r="L131" s="137">
        <f>K131/70.065</f>
        <v>0.27139409846521823</v>
      </c>
      <c r="M131" s="137"/>
      <c r="N131" s="66"/>
      <c r="O131" s="67">
        <f>75-J131</f>
        <v>23.950227508965519</v>
      </c>
      <c r="P131" s="66">
        <f>O131/75</f>
        <v>0.31933636678620692</v>
      </c>
      <c r="Q131" s="66"/>
      <c r="R131" s="66"/>
      <c r="S131" s="66"/>
      <c r="T131" s="106">
        <v>0.95</v>
      </c>
      <c r="U131" s="106">
        <f>F131/19.5</f>
        <v>0.51794871794871788</v>
      </c>
      <c r="V131" s="66"/>
      <c r="W131" s="66"/>
      <c r="X131" s="66"/>
      <c r="Y131" s="66"/>
      <c r="Z131" s="66"/>
      <c r="AA131" s="66"/>
      <c r="AB131" s="106">
        <f t="shared" si="17"/>
        <v>0.95283018867924529</v>
      </c>
      <c r="AC131" s="66">
        <v>0</v>
      </c>
      <c r="AD131" s="66">
        <v>10.6</v>
      </c>
    </row>
    <row r="132" spans="1:30" ht="16" x14ac:dyDescent="0.2">
      <c r="A132" s="66" t="s">
        <v>247</v>
      </c>
      <c r="B132" s="88">
        <v>309</v>
      </c>
      <c r="C132" s="73">
        <v>3</v>
      </c>
      <c r="D132" s="73">
        <v>7</v>
      </c>
      <c r="E132" s="75" t="s">
        <v>18</v>
      </c>
      <c r="F132" s="85">
        <v>3.2</v>
      </c>
      <c r="G132" s="71">
        <v>64.556962025316452</v>
      </c>
      <c r="H132" s="71">
        <v>3</v>
      </c>
      <c r="I132" s="83">
        <v>9.9448000000000008</v>
      </c>
      <c r="J132" s="84">
        <v>52.347002738128076</v>
      </c>
      <c r="K132" s="132">
        <f t="shared" si="15"/>
        <v>17.717997261871922</v>
      </c>
      <c r="L132" s="138">
        <f t="shared" ref="L132:L195" si="19">K132/70.065</f>
        <v>0.25287942998461316</v>
      </c>
      <c r="M132" s="138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>
        <f t="shared" si="17"/>
        <v>0.30188679245283023</v>
      </c>
      <c r="AC132" s="66">
        <v>0</v>
      </c>
      <c r="AD132" s="66">
        <v>10.6</v>
      </c>
    </row>
    <row r="133" spans="1:30" ht="16" x14ac:dyDescent="0.2">
      <c r="A133" s="66" t="s">
        <v>247</v>
      </c>
      <c r="B133" s="83">
        <v>310</v>
      </c>
      <c r="C133" s="73">
        <v>3</v>
      </c>
      <c r="D133" s="73">
        <v>11</v>
      </c>
      <c r="E133" s="75" t="s">
        <v>18</v>
      </c>
      <c r="F133" s="85">
        <v>4.5</v>
      </c>
      <c r="G133" s="71">
        <v>52.5</v>
      </c>
      <c r="H133" s="71">
        <v>6</v>
      </c>
      <c r="I133" s="83">
        <v>9.8664000000000005</v>
      </c>
      <c r="J133" s="84">
        <v>61.547306952512308</v>
      </c>
      <c r="K133" s="132">
        <f t="shared" si="15"/>
        <v>8.5176930474876897</v>
      </c>
      <c r="L133" s="138">
        <f t="shared" si="19"/>
        <v>0.12156844426586298</v>
      </c>
      <c r="M133" s="138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>
        <f t="shared" si="17"/>
        <v>0.42452830188679247</v>
      </c>
      <c r="AC133" s="66">
        <v>0</v>
      </c>
      <c r="AD133" s="66">
        <v>10.6</v>
      </c>
    </row>
    <row r="134" spans="1:30" ht="16" x14ac:dyDescent="0.2">
      <c r="A134" s="66" t="s">
        <v>247</v>
      </c>
      <c r="B134" s="83">
        <v>311</v>
      </c>
      <c r="C134" s="73">
        <v>3</v>
      </c>
      <c r="D134" s="73">
        <v>19</v>
      </c>
      <c r="E134" s="75" t="s">
        <v>18</v>
      </c>
      <c r="F134" s="85">
        <v>4</v>
      </c>
      <c r="G134" s="71">
        <v>64.102564102564102</v>
      </c>
      <c r="H134" s="71">
        <v>7</v>
      </c>
      <c r="I134" s="83">
        <v>10.1244</v>
      </c>
      <c r="J134" s="84">
        <v>57.471151651625611</v>
      </c>
      <c r="K134" s="132">
        <f t="shared" si="15"/>
        <v>12.593848348374387</v>
      </c>
      <c r="L134" s="138">
        <f t="shared" si="19"/>
        <v>0.17974521299328319</v>
      </c>
      <c r="M134" s="138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>
        <f t="shared" si="17"/>
        <v>0.37735849056603776</v>
      </c>
      <c r="AC134" s="66">
        <v>0</v>
      </c>
      <c r="AD134" s="66">
        <v>10.6</v>
      </c>
    </row>
    <row r="135" spans="1:30" ht="16" x14ac:dyDescent="0.2">
      <c r="A135" s="66" t="s">
        <v>247</v>
      </c>
      <c r="B135" s="83">
        <v>312</v>
      </c>
      <c r="C135" s="73">
        <v>3</v>
      </c>
      <c r="D135" s="73">
        <v>6</v>
      </c>
      <c r="E135" s="75" t="s">
        <v>18</v>
      </c>
      <c r="F135" s="85">
        <v>1.7</v>
      </c>
      <c r="G135" s="71">
        <v>51.94805194805194</v>
      </c>
      <c r="H135" s="71">
        <v>2</v>
      </c>
      <c r="I135" s="83">
        <v>10.1044</v>
      </c>
      <c r="J135" s="84">
        <v>56.62661122995074</v>
      </c>
      <c r="K135" s="132">
        <f t="shared" si="15"/>
        <v>13.438388770049258</v>
      </c>
      <c r="L135" s="138">
        <f t="shared" si="19"/>
        <v>0.19179888346605664</v>
      </c>
      <c r="M135" s="138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>
        <f t="shared" si="17"/>
        <v>0.16037735849056603</v>
      </c>
      <c r="AC135" s="66">
        <v>0</v>
      </c>
      <c r="AD135" s="66">
        <v>10.6</v>
      </c>
    </row>
    <row r="136" spans="1:30" ht="16" x14ac:dyDescent="0.2">
      <c r="A136" s="66" t="s">
        <v>247</v>
      </c>
      <c r="B136" s="83">
        <v>313</v>
      </c>
      <c r="C136" s="73">
        <v>3</v>
      </c>
      <c r="D136" s="73">
        <v>14</v>
      </c>
      <c r="E136" s="75" t="s">
        <v>18</v>
      </c>
      <c r="F136" s="85">
        <v>4</v>
      </c>
      <c r="G136" s="71">
        <v>56.09756097560976</v>
      </c>
      <c r="H136" s="71">
        <v>4</v>
      </c>
      <c r="I136" s="83">
        <v>10.0884</v>
      </c>
      <c r="J136" s="84">
        <v>56.293697051428566</v>
      </c>
      <c r="K136" s="132">
        <f t="shared" si="15"/>
        <v>13.771302948571432</v>
      </c>
      <c r="L136" s="138">
        <f t="shared" si="19"/>
        <v>0.19655038819055778</v>
      </c>
      <c r="M136" s="138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>
        <f t="shared" si="17"/>
        <v>0.37735849056603776</v>
      </c>
      <c r="AC136" s="66">
        <v>0</v>
      </c>
      <c r="AD136" s="66">
        <v>10.6</v>
      </c>
    </row>
    <row r="137" spans="1:30" ht="16" x14ac:dyDescent="0.2">
      <c r="A137" s="66" t="s">
        <v>247</v>
      </c>
      <c r="B137" s="83">
        <v>314</v>
      </c>
      <c r="C137" s="73">
        <v>3</v>
      </c>
      <c r="D137" s="73">
        <v>9</v>
      </c>
      <c r="E137" s="75" t="s">
        <v>18</v>
      </c>
      <c r="F137" s="85">
        <v>5.5</v>
      </c>
      <c r="G137" s="71">
        <v>51.219512195121951</v>
      </c>
      <c r="H137" s="71">
        <v>6</v>
      </c>
      <c r="I137" s="83">
        <v>10.130799999999999</v>
      </c>
      <c r="J137" s="84">
        <v>53.781625087684738</v>
      </c>
      <c r="K137" s="132">
        <f t="shared" si="15"/>
        <v>16.28337491231526</v>
      </c>
      <c r="L137" s="138">
        <f t="shared" si="19"/>
        <v>0.23240383804060888</v>
      </c>
      <c r="M137" s="138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>
        <f t="shared" si="17"/>
        <v>0.51886792452830188</v>
      </c>
      <c r="AC137" s="66">
        <v>0</v>
      </c>
      <c r="AD137" s="66">
        <v>10.6</v>
      </c>
    </row>
    <row r="138" spans="1:30" ht="16" x14ac:dyDescent="0.2">
      <c r="A138" s="66" t="s">
        <v>247</v>
      </c>
      <c r="B138" s="83">
        <v>315</v>
      </c>
      <c r="C138" s="73">
        <v>3</v>
      </c>
      <c r="D138" s="73">
        <v>3</v>
      </c>
      <c r="E138" s="75" t="s">
        <v>18</v>
      </c>
      <c r="F138" s="85">
        <v>4.7</v>
      </c>
      <c r="G138" s="71">
        <v>55.813953488372093</v>
      </c>
      <c r="H138" s="71">
        <v>5.5</v>
      </c>
      <c r="I138" s="83">
        <v>10.0816</v>
      </c>
      <c r="J138" s="84">
        <v>55.697671698916267</v>
      </c>
      <c r="K138" s="132">
        <f t="shared" si="15"/>
        <v>14.367328301083731</v>
      </c>
      <c r="L138" s="138">
        <f t="shared" si="19"/>
        <v>0.20505713695973354</v>
      </c>
      <c r="M138" s="138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>
        <f t="shared" si="17"/>
        <v>0.44339622641509435</v>
      </c>
      <c r="AC138" s="66">
        <v>0</v>
      </c>
      <c r="AD138" s="66">
        <v>10.6</v>
      </c>
    </row>
    <row r="139" spans="1:30" ht="16" x14ac:dyDescent="0.2">
      <c r="A139" s="66" t="s">
        <v>247</v>
      </c>
      <c r="B139" s="83">
        <v>316</v>
      </c>
      <c r="C139" s="73">
        <v>3</v>
      </c>
      <c r="D139" s="73">
        <v>2</v>
      </c>
      <c r="E139" s="75" t="s">
        <v>18</v>
      </c>
      <c r="F139" s="85">
        <v>4.2222222222222223</v>
      </c>
      <c r="G139" s="71">
        <v>43.820224719101127</v>
      </c>
      <c r="H139" s="71">
        <v>5</v>
      </c>
      <c r="I139" s="83">
        <v>9.9740000000000002</v>
      </c>
      <c r="J139" s="84">
        <v>67.784344961576338</v>
      </c>
      <c r="K139" s="132">
        <f t="shared" si="15"/>
        <v>2.2806550384236601</v>
      </c>
      <c r="L139" s="138">
        <f t="shared" si="19"/>
        <v>3.2550560742505674E-2</v>
      </c>
      <c r="M139" s="138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>
        <f t="shared" si="17"/>
        <v>0.39832285115303984</v>
      </c>
      <c r="AC139" s="66">
        <v>0</v>
      </c>
      <c r="AD139" s="66">
        <v>10.6</v>
      </c>
    </row>
    <row r="140" spans="1:30" ht="16" x14ac:dyDescent="0.2">
      <c r="A140" s="66" t="s">
        <v>247</v>
      </c>
      <c r="B140" s="83">
        <v>317</v>
      </c>
      <c r="C140" s="73">
        <v>3</v>
      </c>
      <c r="D140" s="73">
        <v>17</v>
      </c>
      <c r="E140" s="75" t="s">
        <v>18</v>
      </c>
      <c r="F140" s="85">
        <v>2.1</v>
      </c>
      <c r="G140" s="71">
        <v>42.696629213483142</v>
      </c>
      <c r="H140" s="71">
        <v>5.5</v>
      </c>
      <c r="I140" s="83">
        <v>10.025600000000001</v>
      </c>
      <c r="J140" s="84">
        <v>65.471578571034485</v>
      </c>
      <c r="K140" s="132">
        <f t="shared" si="15"/>
        <v>4.5934214289655131</v>
      </c>
      <c r="L140" s="138">
        <f t="shared" si="19"/>
        <v>6.5559429514957732E-2</v>
      </c>
      <c r="M140" s="138"/>
      <c r="N140" s="66"/>
      <c r="O140" s="66"/>
      <c r="P140" s="66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6"/>
      <c r="AB140" s="66">
        <f t="shared" si="17"/>
        <v>0.19811320754716982</v>
      </c>
      <c r="AC140" s="66">
        <v>0</v>
      </c>
      <c r="AD140" s="66">
        <v>10.6</v>
      </c>
    </row>
    <row r="141" spans="1:30" ht="16" x14ac:dyDescent="0.2">
      <c r="A141" s="66" t="s">
        <v>247</v>
      </c>
      <c r="B141" s="83">
        <v>318</v>
      </c>
      <c r="C141" s="73">
        <v>3</v>
      </c>
      <c r="D141" s="73">
        <v>8</v>
      </c>
      <c r="E141" s="75" t="s">
        <v>18</v>
      </c>
      <c r="F141" s="85">
        <v>5.2</v>
      </c>
      <c r="G141" s="71">
        <v>84.444444444444443</v>
      </c>
      <c r="H141" s="71">
        <v>4.5</v>
      </c>
      <c r="I141" s="83">
        <v>10.0672</v>
      </c>
      <c r="J141" s="84">
        <v>61.281538976157634</v>
      </c>
      <c r="K141" s="132">
        <f t="shared" si="15"/>
        <v>8.7834610238423636</v>
      </c>
      <c r="L141" s="138">
        <f t="shared" si="19"/>
        <v>0.12536160741943</v>
      </c>
      <c r="M141" s="138"/>
      <c r="N141" s="66"/>
      <c r="O141" s="66"/>
      <c r="P141" s="66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6"/>
      <c r="AB141" s="66">
        <f t="shared" si="17"/>
        <v>0.49056603773584911</v>
      </c>
      <c r="AC141" s="66">
        <v>0</v>
      </c>
      <c r="AD141" s="66">
        <v>10.6</v>
      </c>
    </row>
    <row r="142" spans="1:30" ht="16" x14ac:dyDescent="0.2">
      <c r="A142" s="66" t="s">
        <v>247</v>
      </c>
      <c r="B142" s="83">
        <v>319</v>
      </c>
      <c r="C142" s="73">
        <v>3</v>
      </c>
      <c r="D142" s="73">
        <v>16</v>
      </c>
      <c r="E142" s="75" t="s">
        <v>18</v>
      </c>
      <c r="F142" s="85">
        <v>8.2222222222222214</v>
      </c>
      <c r="G142" s="71">
        <v>53.191489361702125</v>
      </c>
      <c r="H142" s="71">
        <v>5.5</v>
      </c>
      <c r="I142" s="83">
        <v>9.9964000000000013</v>
      </c>
      <c r="J142" s="84">
        <v>52.445762771231529</v>
      </c>
      <c r="K142" s="132">
        <f t="shared" si="15"/>
        <v>17.619237228768469</v>
      </c>
      <c r="L142" s="138">
        <f t="shared" si="19"/>
        <v>0.25146988123554515</v>
      </c>
      <c r="M142" s="138"/>
      <c r="N142" s="66"/>
      <c r="O142" s="66"/>
      <c r="P142" s="66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6"/>
      <c r="AB142" s="66">
        <f t="shared" si="17"/>
        <v>0.77568134171907754</v>
      </c>
      <c r="AC142" s="66">
        <v>0</v>
      </c>
      <c r="AD142" s="66">
        <v>10.6</v>
      </c>
    </row>
    <row r="143" spans="1:30" ht="16" x14ac:dyDescent="0.2">
      <c r="A143" s="66" t="s">
        <v>247</v>
      </c>
      <c r="B143" s="83">
        <v>320</v>
      </c>
      <c r="C143" s="73">
        <v>3</v>
      </c>
      <c r="D143" s="73">
        <v>10</v>
      </c>
      <c r="E143" s="75" t="s">
        <v>18</v>
      </c>
      <c r="F143" s="85">
        <v>4.3</v>
      </c>
      <c r="G143" s="71">
        <v>54.117647058823529</v>
      </c>
      <c r="H143" s="71">
        <v>3</v>
      </c>
      <c r="I143" s="83">
        <v>10.0672</v>
      </c>
      <c r="J143" s="84">
        <v>55.620822989556657</v>
      </c>
      <c r="K143" s="132">
        <f t="shared" si="15"/>
        <v>14.44417701044334</v>
      </c>
      <c r="L143" s="138">
        <f t="shared" si="19"/>
        <v>0.20615395718894369</v>
      </c>
      <c r="M143" s="138"/>
      <c r="N143" s="66"/>
      <c r="O143" s="66"/>
      <c r="P143" s="66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6"/>
      <c r="AB143" s="66">
        <f t="shared" si="17"/>
        <v>0.40566037735849059</v>
      </c>
      <c r="AC143" s="66">
        <v>0</v>
      </c>
      <c r="AD143" s="66">
        <v>10.6</v>
      </c>
    </row>
    <row r="144" spans="1:30" ht="16" x14ac:dyDescent="0.2">
      <c r="A144" s="66" t="s">
        <v>247</v>
      </c>
      <c r="B144" s="83">
        <v>401</v>
      </c>
      <c r="C144" s="73">
        <v>4</v>
      </c>
      <c r="D144" s="73">
        <v>2</v>
      </c>
      <c r="E144" s="75" t="s">
        <v>18</v>
      </c>
      <c r="F144" s="85">
        <v>3.7</v>
      </c>
      <c r="G144" s="71">
        <v>48.75</v>
      </c>
      <c r="H144" s="71">
        <v>3.5</v>
      </c>
      <c r="I144" s="83">
        <v>10.2104</v>
      </c>
      <c r="J144" s="84">
        <v>65.379921273694592</v>
      </c>
      <c r="K144" s="132">
        <f t="shared" si="15"/>
        <v>4.6850787263054059</v>
      </c>
      <c r="L144" s="138">
        <f t="shared" si="19"/>
        <v>6.6867604742816042E-2</v>
      </c>
      <c r="M144" s="138"/>
      <c r="N144" s="66"/>
      <c r="O144" s="66"/>
      <c r="P144" s="66"/>
      <c r="Q144" s="66"/>
      <c r="R144" s="66"/>
      <c r="S144" s="66"/>
      <c r="T144" s="66"/>
      <c r="U144" s="66"/>
      <c r="V144" s="66"/>
      <c r="W144" s="66"/>
      <c r="X144" s="66"/>
      <c r="Y144" s="66"/>
      <c r="Z144" s="66"/>
      <c r="AA144" s="66"/>
      <c r="AB144" s="66">
        <f t="shared" si="17"/>
        <v>0.34905660377358494</v>
      </c>
      <c r="AC144" s="66">
        <v>0</v>
      </c>
      <c r="AD144" s="66">
        <v>10.6</v>
      </c>
    </row>
    <row r="145" spans="1:30" ht="16" x14ac:dyDescent="0.2">
      <c r="A145" s="66" t="s">
        <v>247</v>
      </c>
      <c r="B145" s="83">
        <v>402</v>
      </c>
      <c r="C145" s="73">
        <v>4</v>
      </c>
      <c r="D145" s="73">
        <v>17</v>
      </c>
      <c r="E145" s="75" t="s">
        <v>18</v>
      </c>
      <c r="F145" s="85">
        <v>3.5555555555555554</v>
      </c>
      <c r="G145" s="71">
        <v>50.649350649350644</v>
      </c>
      <c r="H145" s="71">
        <v>3</v>
      </c>
      <c r="I145" s="83">
        <v>10.1304</v>
      </c>
      <c r="J145" s="84">
        <v>64.838215884926115</v>
      </c>
      <c r="K145" s="132">
        <f t="shared" si="15"/>
        <v>5.2267841150738832</v>
      </c>
      <c r="L145" s="138">
        <f t="shared" si="19"/>
        <v>7.4599073932403961E-2</v>
      </c>
      <c r="M145" s="138"/>
      <c r="N145" s="66"/>
      <c r="O145" s="66"/>
      <c r="P145" s="66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6"/>
      <c r="AB145" s="66">
        <f t="shared" si="17"/>
        <v>0.33542976939203356</v>
      </c>
      <c r="AC145" s="66">
        <v>0</v>
      </c>
      <c r="AD145" s="66">
        <v>10.6</v>
      </c>
    </row>
    <row r="146" spans="1:30" ht="16" x14ac:dyDescent="0.2">
      <c r="A146" s="66" t="s">
        <v>247</v>
      </c>
      <c r="B146" s="83">
        <v>403</v>
      </c>
      <c r="C146" s="73">
        <v>4</v>
      </c>
      <c r="D146" s="73">
        <v>20</v>
      </c>
      <c r="E146" s="75" t="s">
        <v>18</v>
      </c>
      <c r="F146" s="85">
        <v>5.7</v>
      </c>
      <c r="G146" s="71">
        <v>56.470588235294116</v>
      </c>
      <c r="H146" s="71">
        <v>5</v>
      </c>
      <c r="I146" s="83">
        <v>10.0928</v>
      </c>
      <c r="J146" s="84">
        <v>67.566279453004924</v>
      </c>
      <c r="K146" s="132">
        <f t="shared" si="15"/>
        <v>2.4987205469950737</v>
      </c>
      <c r="L146" s="138">
        <f t="shared" si="19"/>
        <v>3.5662892271391904E-2</v>
      </c>
      <c r="M146" s="138"/>
      <c r="N146" s="66"/>
      <c r="O146" s="66"/>
      <c r="P146" s="66"/>
      <c r="Q146" s="66"/>
      <c r="R146" s="66"/>
      <c r="S146" s="66"/>
      <c r="T146" s="66"/>
      <c r="U146" s="66"/>
      <c r="V146" s="66"/>
      <c r="W146" s="66"/>
      <c r="X146" s="66"/>
      <c r="Y146" s="66"/>
      <c r="Z146" s="66"/>
      <c r="AA146" s="66"/>
      <c r="AB146" s="66">
        <f t="shared" si="17"/>
        <v>0.53773584905660377</v>
      </c>
      <c r="AC146" s="66">
        <v>0</v>
      </c>
      <c r="AD146" s="66">
        <v>10.6</v>
      </c>
    </row>
    <row r="147" spans="1:30" ht="16" x14ac:dyDescent="0.2">
      <c r="A147" s="66" t="s">
        <v>247</v>
      </c>
      <c r="B147" s="83">
        <v>404</v>
      </c>
      <c r="C147" s="73">
        <v>4</v>
      </c>
      <c r="D147" s="73">
        <v>9</v>
      </c>
      <c r="E147" s="75" t="s">
        <v>18</v>
      </c>
      <c r="F147" s="85">
        <v>8.4444444444444446</v>
      </c>
      <c r="G147" s="71">
        <v>61.250000000000007</v>
      </c>
      <c r="H147" s="71">
        <v>4.5</v>
      </c>
      <c r="I147" s="83">
        <v>10.042</v>
      </c>
      <c r="J147" s="84">
        <v>61.8563616</v>
      </c>
      <c r="K147" s="132">
        <f t="shared" si="15"/>
        <v>8.2086383999999981</v>
      </c>
      <c r="L147" s="138">
        <f t="shared" si="19"/>
        <v>0.11715747377435236</v>
      </c>
      <c r="M147" s="138"/>
      <c r="N147" s="66"/>
      <c r="O147" s="66"/>
      <c r="P147" s="66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6"/>
      <c r="AB147" s="66">
        <f t="shared" si="17"/>
        <v>0.79664570230607967</v>
      </c>
      <c r="AC147" s="66">
        <v>0</v>
      </c>
      <c r="AD147" s="66">
        <v>10.6</v>
      </c>
    </row>
    <row r="148" spans="1:30" ht="16" x14ac:dyDescent="0.2">
      <c r="A148" s="66" t="s">
        <v>247</v>
      </c>
      <c r="B148" s="83">
        <v>405</v>
      </c>
      <c r="C148" s="73">
        <v>4</v>
      </c>
      <c r="D148" s="73">
        <v>5</v>
      </c>
      <c r="E148" s="75" t="s">
        <v>18</v>
      </c>
      <c r="F148" s="85">
        <v>1.8</v>
      </c>
      <c r="G148" s="71">
        <v>50</v>
      </c>
      <c r="H148" s="71">
        <v>4</v>
      </c>
      <c r="I148" s="83">
        <v>10.058399999999999</v>
      </c>
      <c r="J148" s="84">
        <v>72.266967944827613</v>
      </c>
      <c r="K148" s="132">
        <f t="shared" si="15"/>
        <v>-2.201967944827615</v>
      </c>
      <c r="L148" s="138">
        <f t="shared" si="19"/>
        <v>-3.1427502245452293E-2</v>
      </c>
      <c r="M148" s="138"/>
      <c r="N148" s="66"/>
      <c r="O148" s="66"/>
      <c r="P148" s="66"/>
      <c r="Q148" s="66"/>
      <c r="R148" s="66"/>
      <c r="S148" s="66"/>
      <c r="T148" s="66"/>
      <c r="U148" s="66"/>
      <c r="V148" s="66"/>
      <c r="W148" s="66"/>
      <c r="X148" s="66"/>
      <c r="Y148" s="66"/>
      <c r="Z148" s="66"/>
      <c r="AA148" s="66"/>
      <c r="AB148" s="66">
        <f t="shared" ref="AB148:AB163" si="20">F148/AD148</f>
        <v>0.169811320754717</v>
      </c>
      <c r="AC148" s="66">
        <v>0</v>
      </c>
      <c r="AD148" s="66">
        <v>10.6</v>
      </c>
    </row>
    <row r="149" spans="1:30" ht="16" x14ac:dyDescent="0.2">
      <c r="A149" s="66" t="s">
        <v>247</v>
      </c>
      <c r="B149" s="83">
        <v>406</v>
      </c>
      <c r="C149" s="73">
        <v>4</v>
      </c>
      <c r="D149" s="73">
        <v>18</v>
      </c>
      <c r="E149" s="75" t="s">
        <v>18</v>
      </c>
      <c r="F149" s="85">
        <v>5.3</v>
      </c>
      <c r="G149" s="71">
        <v>48.275862068965516</v>
      </c>
      <c r="H149" s="71">
        <v>6</v>
      </c>
      <c r="I149" s="83">
        <v>10.021599999999999</v>
      </c>
      <c r="J149" s="84">
        <v>65.946454765714265</v>
      </c>
      <c r="K149" s="132">
        <f t="shared" ref="K149:K163" si="21">70.065-J149</f>
        <v>4.1185452342857332</v>
      </c>
      <c r="L149" s="138">
        <f t="shared" si="19"/>
        <v>5.8781777410771903E-2</v>
      </c>
      <c r="M149" s="138"/>
      <c r="N149" s="66"/>
      <c r="O149" s="66"/>
      <c r="P149" s="66"/>
      <c r="Q149" s="66"/>
      <c r="R149" s="66"/>
      <c r="S149" s="66"/>
      <c r="T149" s="66"/>
      <c r="U149" s="66"/>
      <c r="V149" s="66"/>
      <c r="W149" s="66"/>
      <c r="X149" s="66"/>
      <c r="Y149" s="66"/>
      <c r="Z149" s="66"/>
      <c r="AA149" s="66"/>
      <c r="AB149" s="66">
        <f t="shared" si="20"/>
        <v>0.5</v>
      </c>
      <c r="AC149" s="66">
        <v>0</v>
      </c>
      <c r="AD149" s="66">
        <v>10.6</v>
      </c>
    </row>
    <row r="150" spans="1:30" ht="16" x14ac:dyDescent="0.2">
      <c r="A150" s="66" t="s">
        <v>247</v>
      </c>
      <c r="B150" s="83">
        <v>407</v>
      </c>
      <c r="C150" s="73">
        <v>4</v>
      </c>
      <c r="D150" s="73">
        <v>1</v>
      </c>
      <c r="E150" s="75" t="s">
        <v>18</v>
      </c>
      <c r="F150" s="85">
        <v>7.8</v>
      </c>
      <c r="G150" s="71">
        <v>62.5</v>
      </c>
      <c r="H150" s="71">
        <v>4.5</v>
      </c>
      <c r="I150" s="83">
        <v>10.013199999999999</v>
      </c>
      <c r="J150" s="116">
        <v>55.954590152512317</v>
      </c>
      <c r="K150" s="116">
        <f t="shared" si="21"/>
        <v>14.110409847487681</v>
      </c>
      <c r="L150" s="137">
        <f t="shared" si="19"/>
        <v>0.2013902782771381</v>
      </c>
      <c r="M150" s="137"/>
      <c r="N150" s="66"/>
      <c r="O150" s="67">
        <f>75-J150</f>
        <v>19.045409847487683</v>
      </c>
      <c r="P150" s="106">
        <f>O150/75</f>
        <v>0.25393879796650243</v>
      </c>
      <c r="Q150" s="66"/>
      <c r="R150" s="66"/>
      <c r="S150" s="66"/>
      <c r="T150" s="106">
        <v>0.73</v>
      </c>
      <c r="U150" s="106">
        <f>F150/19.5</f>
        <v>0.39999999999999997</v>
      </c>
      <c r="V150" s="66"/>
      <c r="W150" s="66"/>
      <c r="X150" s="66"/>
      <c r="Y150" s="66"/>
      <c r="Z150" s="66"/>
      <c r="AA150" s="66"/>
      <c r="AB150" s="106">
        <f t="shared" si="20"/>
        <v>0.73584905660377364</v>
      </c>
      <c r="AC150" s="66">
        <v>0</v>
      </c>
      <c r="AD150" s="66">
        <v>10.6</v>
      </c>
    </row>
    <row r="151" spans="1:30" ht="16" x14ac:dyDescent="0.2">
      <c r="A151" s="66" t="s">
        <v>247</v>
      </c>
      <c r="B151" s="83">
        <v>408</v>
      </c>
      <c r="C151" s="73">
        <v>4</v>
      </c>
      <c r="D151" s="73">
        <v>13</v>
      </c>
      <c r="E151" s="75" t="s">
        <v>18</v>
      </c>
      <c r="F151" s="85">
        <v>3.2</v>
      </c>
      <c r="G151" s="71">
        <v>40.909090909090914</v>
      </c>
      <c r="H151" s="71">
        <v>4.5</v>
      </c>
      <c r="I151" s="83">
        <v>9.9123999999999999</v>
      </c>
      <c r="J151" s="84">
        <v>64.479999998423651</v>
      </c>
      <c r="K151" s="132">
        <f t="shared" si="21"/>
        <v>5.585000001576347</v>
      </c>
      <c r="L151" s="138">
        <f t="shared" si="19"/>
        <v>7.9711696304522184E-2</v>
      </c>
      <c r="M151" s="138"/>
      <c r="N151" s="66"/>
      <c r="O151" s="66"/>
      <c r="P151" s="66"/>
      <c r="Q151" s="66"/>
      <c r="R151" s="66"/>
      <c r="S151" s="66"/>
      <c r="T151" s="66"/>
      <c r="U151" s="66"/>
      <c r="V151" s="66"/>
      <c r="W151" s="66"/>
      <c r="X151" s="66"/>
      <c r="Y151" s="66"/>
      <c r="Z151" s="66"/>
      <c r="AA151" s="66"/>
      <c r="AB151" s="117">
        <f t="shared" si="20"/>
        <v>0.30188679245283023</v>
      </c>
      <c r="AC151" s="66">
        <v>0</v>
      </c>
      <c r="AD151" s="66">
        <v>10.6</v>
      </c>
    </row>
    <row r="152" spans="1:30" ht="16" x14ac:dyDescent="0.2">
      <c r="A152" s="66" t="s">
        <v>247</v>
      </c>
      <c r="B152" s="83">
        <v>409</v>
      </c>
      <c r="C152" s="73">
        <v>4</v>
      </c>
      <c r="D152" s="73">
        <v>15</v>
      </c>
      <c r="E152" s="75" t="s">
        <v>18</v>
      </c>
      <c r="F152" s="85">
        <v>1.2222222222222223</v>
      </c>
      <c r="G152" s="71">
        <v>54.838709677419352</v>
      </c>
      <c r="H152" s="71">
        <v>4</v>
      </c>
      <c r="I152" s="83">
        <v>10.013199999999999</v>
      </c>
      <c r="J152" s="84">
        <v>64.064572927684736</v>
      </c>
      <c r="K152" s="132">
        <f t="shared" si="21"/>
        <v>6.0004270723152615</v>
      </c>
      <c r="L152" s="138">
        <f t="shared" si="19"/>
        <v>8.5640863088778441E-2</v>
      </c>
      <c r="M152" s="138"/>
      <c r="N152" s="66"/>
      <c r="O152" s="66"/>
      <c r="P152" s="66"/>
      <c r="Q152" s="66"/>
      <c r="R152" s="66"/>
      <c r="S152" s="66"/>
      <c r="T152" s="66"/>
      <c r="U152" s="66"/>
      <c r="V152" s="66"/>
      <c r="W152" s="66"/>
      <c r="X152" s="66"/>
      <c r="Y152" s="66"/>
      <c r="Z152" s="66"/>
      <c r="AA152" s="66"/>
      <c r="AB152" s="66">
        <f t="shared" si="20"/>
        <v>0.11530398322851154</v>
      </c>
      <c r="AC152" s="66">
        <v>0</v>
      </c>
      <c r="AD152" s="66">
        <v>10.6</v>
      </c>
    </row>
    <row r="153" spans="1:30" ht="16" x14ac:dyDescent="0.2">
      <c r="A153" s="66" t="s">
        <v>247</v>
      </c>
      <c r="B153" s="83">
        <v>410</v>
      </c>
      <c r="C153" s="73">
        <v>4</v>
      </c>
      <c r="D153" s="73">
        <v>7</v>
      </c>
      <c r="E153" s="75" t="s">
        <v>18</v>
      </c>
      <c r="F153" s="85">
        <v>1.4</v>
      </c>
      <c r="G153" s="71">
        <v>59.523809523809526</v>
      </c>
      <c r="H153" s="71">
        <v>3</v>
      </c>
      <c r="I153" s="83">
        <v>10.027200000000001</v>
      </c>
      <c r="J153" s="84">
        <v>59.592664130837449</v>
      </c>
      <c r="K153" s="132">
        <f t="shared" si="21"/>
        <v>10.472335869162549</v>
      </c>
      <c r="L153" s="138">
        <f t="shared" si="19"/>
        <v>0.14946600826607506</v>
      </c>
      <c r="M153" s="138"/>
      <c r="N153" s="66"/>
      <c r="O153" s="66"/>
      <c r="P153" s="66"/>
      <c r="Q153" s="66"/>
      <c r="R153" s="66"/>
      <c r="S153" s="66"/>
      <c r="T153" s="66"/>
      <c r="U153" s="66"/>
      <c r="V153" s="66"/>
      <c r="W153" s="66"/>
      <c r="X153" s="66"/>
      <c r="Y153" s="66"/>
      <c r="Z153" s="66"/>
      <c r="AA153" s="66"/>
      <c r="AB153" s="66">
        <f t="shared" si="20"/>
        <v>0.13207547169811321</v>
      </c>
      <c r="AC153" s="66">
        <v>0</v>
      </c>
      <c r="AD153" s="66">
        <v>10.6</v>
      </c>
    </row>
    <row r="154" spans="1:30" ht="16" x14ac:dyDescent="0.2">
      <c r="A154" s="66" t="s">
        <v>247</v>
      </c>
      <c r="B154" s="83">
        <v>411</v>
      </c>
      <c r="C154" s="73">
        <v>4</v>
      </c>
      <c r="D154" s="73">
        <v>11</v>
      </c>
      <c r="E154" s="75" t="s">
        <v>18</v>
      </c>
      <c r="F154" s="85">
        <v>4.5999999999999996</v>
      </c>
      <c r="G154" s="71">
        <v>45.333333333333329</v>
      </c>
      <c r="H154" s="71">
        <v>4</v>
      </c>
      <c r="I154" s="83">
        <v>10.134399999999999</v>
      </c>
      <c r="J154" s="84">
        <v>57.936130976157635</v>
      </c>
      <c r="K154" s="132">
        <f t="shared" si="21"/>
        <v>12.128869023842363</v>
      </c>
      <c r="L154" s="138">
        <f t="shared" si="19"/>
        <v>0.17310881358513328</v>
      </c>
      <c r="M154" s="138"/>
      <c r="N154" s="66"/>
      <c r="O154" s="66"/>
      <c r="P154" s="66"/>
      <c r="Q154" s="66"/>
      <c r="R154" s="66"/>
      <c r="S154" s="66"/>
      <c r="T154" s="66"/>
      <c r="U154" s="66"/>
      <c r="V154" s="66"/>
      <c r="W154" s="66"/>
      <c r="X154" s="66"/>
      <c r="Y154" s="66"/>
      <c r="Z154" s="66"/>
      <c r="AA154" s="66"/>
      <c r="AB154" s="66">
        <f t="shared" si="20"/>
        <v>0.43396226415094336</v>
      </c>
      <c r="AC154" s="66">
        <v>0</v>
      </c>
      <c r="AD154" s="66">
        <v>10.6</v>
      </c>
    </row>
    <row r="155" spans="1:30" ht="16" x14ac:dyDescent="0.2">
      <c r="A155" s="66" t="s">
        <v>247</v>
      </c>
      <c r="B155" s="83">
        <v>412</v>
      </c>
      <c r="C155" s="73">
        <v>4</v>
      </c>
      <c r="D155" s="73">
        <v>8</v>
      </c>
      <c r="E155" s="75" t="s">
        <v>18</v>
      </c>
      <c r="F155" s="85">
        <v>3.8</v>
      </c>
      <c r="G155" s="71">
        <v>65.333333333333329</v>
      </c>
      <c r="H155" s="71">
        <v>4</v>
      </c>
      <c r="I155" s="83">
        <v>10.067600000000001</v>
      </c>
      <c r="J155" s="84">
        <v>50.474493047487684</v>
      </c>
      <c r="K155" s="132">
        <f t="shared" si="21"/>
        <v>19.590506952512314</v>
      </c>
      <c r="L155" s="138">
        <f t="shared" si="19"/>
        <v>0.27960475205184204</v>
      </c>
      <c r="M155" s="138"/>
      <c r="N155" s="66"/>
      <c r="O155" s="66"/>
      <c r="P155" s="66"/>
      <c r="Q155" s="66"/>
      <c r="R155" s="66"/>
      <c r="S155" s="66"/>
      <c r="T155" s="66"/>
      <c r="U155" s="66"/>
      <c r="V155" s="66"/>
      <c r="W155" s="66"/>
      <c r="X155" s="66"/>
      <c r="Y155" s="66"/>
      <c r="Z155" s="66"/>
      <c r="AA155" s="66"/>
      <c r="AB155" s="66">
        <f t="shared" si="20"/>
        <v>0.35849056603773582</v>
      </c>
      <c r="AC155" s="66">
        <v>0</v>
      </c>
      <c r="AD155" s="66">
        <v>10.6</v>
      </c>
    </row>
    <row r="156" spans="1:30" ht="16" x14ac:dyDescent="0.2">
      <c r="A156" s="66" t="s">
        <v>247</v>
      </c>
      <c r="B156" s="83">
        <v>413</v>
      </c>
      <c r="C156" s="73">
        <v>4</v>
      </c>
      <c r="D156" s="73">
        <v>19</v>
      </c>
      <c r="E156" s="75" t="s">
        <v>18</v>
      </c>
      <c r="F156" s="85">
        <v>2.8888888888888888</v>
      </c>
      <c r="G156" s="71">
        <v>62.337662337662337</v>
      </c>
      <c r="H156" s="71">
        <v>5</v>
      </c>
      <c r="I156" s="83">
        <v>9.9984000000000002</v>
      </c>
      <c r="J156" s="84">
        <v>62.744681943645311</v>
      </c>
      <c r="K156" s="132">
        <f t="shared" si="21"/>
        <v>7.3203180563546866</v>
      </c>
      <c r="L156" s="138">
        <f t="shared" si="19"/>
        <v>0.10447895606015395</v>
      </c>
      <c r="M156" s="138"/>
      <c r="N156" s="66"/>
      <c r="O156" s="66"/>
      <c r="P156" s="66"/>
      <c r="Q156" s="66"/>
      <c r="R156" s="66"/>
      <c r="S156" s="66"/>
      <c r="T156" s="66"/>
      <c r="U156" s="66"/>
      <c r="V156" s="66"/>
      <c r="W156" s="66"/>
      <c r="X156" s="66"/>
      <c r="Y156" s="66"/>
      <c r="Z156" s="66"/>
      <c r="AA156" s="66"/>
      <c r="AB156" s="66">
        <f t="shared" si="20"/>
        <v>0.27253668763102729</v>
      </c>
      <c r="AC156" s="66">
        <v>0</v>
      </c>
      <c r="AD156" s="66">
        <v>10.6</v>
      </c>
    </row>
    <row r="157" spans="1:30" ht="16" x14ac:dyDescent="0.2">
      <c r="A157" s="66" t="s">
        <v>247</v>
      </c>
      <c r="B157" s="83">
        <v>414</v>
      </c>
      <c r="C157" s="73">
        <v>4</v>
      </c>
      <c r="D157" s="73">
        <v>12</v>
      </c>
      <c r="E157" s="75" t="s">
        <v>18</v>
      </c>
      <c r="F157" s="85">
        <v>6.3</v>
      </c>
      <c r="G157" s="71">
        <v>49.350649350649348</v>
      </c>
      <c r="H157" s="71">
        <v>6</v>
      </c>
      <c r="I157" s="83">
        <v>10.059999999999999</v>
      </c>
      <c r="J157" s="84">
        <v>55.79682656157636</v>
      </c>
      <c r="K157" s="132">
        <f t="shared" si="21"/>
        <v>14.268173438423638</v>
      </c>
      <c r="L157" s="138">
        <f t="shared" si="19"/>
        <v>0.2036419530211038</v>
      </c>
      <c r="M157" s="138"/>
      <c r="N157" s="66"/>
      <c r="O157" s="66"/>
      <c r="P157" s="66"/>
      <c r="Q157" s="66"/>
      <c r="R157" s="66"/>
      <c r="S157" s="66"/>
      <c r="T157" s="66"/>
      <c r="U157" s="66"/>
      <c r="V157" s="66"/>
      <c r="W157" s="66"/>
      <c r="X157" s="66"/>
      <c r="Y157" s="66"/>
      <c r="Z157" s="66"/>
      <c r="AA157" s="66"/>
      <c r="AB157" s="66">
        <f t="shared" si="20"/>
        <v>0.59433962264150941</v>
      </c>
      <c r="AC157" s="66">
        <v>0</v>
      </c>
      <c r="AD157" s="66">
        <v>10.6</v>
      </c>
    </row>
    <row r="158" spans="1:30" ht="16" x14ac:dyDescent="0.2">
      <c r="A158" s="66" t="s">
        <v>247</v>
      </c>
      <c r="B158" s="83">
        <v>415</v>
      </c>
      <c r="C158" s="73">
        <v>4</v>
      </c>
      <c r="D158" s="73">
        <v>10</v>
      </c>
      <c r="E158" s="75" t="s">
        <v>18</v>
      </c>
      <c r="F158" s="85">
        <v>5.6</v>
      </c>
      <c r="G158" s="71">
        <v>49.350649350649348</v>
      </c>
      <c r="H158" s="71">
        <v>3.5</v>
      </c>
      <c r="I158" s="83">
        <v>10.0032</v>
      </c>
      <c r="J158" s="84">
        <v>55.789149320197033</v>
      </c>
      <c r="K158" s="132">
        <f t="shared" si="21"/>
        <v>14.275850679802964</v>
      </c>
      <c r="L158" s="138">
        <f t="shared" si="19"/>
        <v>0.20375152615147313</v>
      </c>
      <c r="M158" s="138"/>
      <c r="N158" s="66"/>
      <c r="O158" s="66"/>
      <c r="P158" s="66"/>
      <c r="Q158" s="66"/>
      <c r="R158" s="66"/>
      <c r="S158" s="66"/>
      <c r="T158" s="66"/>
      <c r="U158" s="66"/>
      <c r="V158" s="66"/>
      <c r="W158" s="66"/>
      <c r="X158" s="66"/>
      <c r="Y158" s="66"/>
      <c r="Z158" s="66"/>
      <c r="AA158" s="66"/>
      <c r="AB158" s="66">
        <f t="shared" si="20"/>
        <v>0.52830188679245282</v>
      </c>
      <c r="AC158" s="66">
        <v>0</v>
      </c>
      <c r="AD158" s="66">
        <v>10.6</v>
      </c>
    </row>
    <row r="159" spans="1:30" ht="16" x14ac:dyDescent="0.2">
      <c r="A159" s="66" t="s">
        <v>247</v>
      </c>
      <c r="B159" s="83">
        <v>416</v>
      </c>
      <c r="C159" s="73">
        <v>4</v>
      </c>
      <c r="D159" s="73">
        <v>14</v>
      </c>
      <c r="E159" s="75" t="s">
        <v>18</v>
      </c>
      <c r="F159" s="85">
        <v>3.7</v>
      </c>
      <c r="G159" s="71">
        <v>52.564102564102569</v>
      </c>
      <c r="H159" s="71">
        <v>6</v>
      </c>
      <c r="I159" s="83">
        <v>9.9415999999999993</v>
      </c>
      <c r="J159" s="84">
        <v>60.164689759211818</v>
      </c>
      <c r="K159" s="132">
        <f t="shared" si="21"/>
        <v>9.9003102407881798</v>
      </c>
      <c r="L159" s="138">
        <f t="shared" si="19"/>
        <v>0.14130179463053136</v>
      </c>
      <c r="M159" s="138"/>
      <c r="N159" s="66"/>
      <c r="O159" s="66"/>
      <c r="P159" s="66"/>
      <c r="Q159" s="66"/>
      <c r="R159" s="66"/>
      <c r="S159" s="66"/>
      <c r="T159" s="66"/>
      <c r="U159" s="66"/>
      <c r="V159" s="66"/>
      <c r="W159" s="66"/>
      <c r="X159" s="66"/>
      <c r="Y159" s="66"/>
      <c r="Z159" s="66"/>
      <c r="AA159" s="66"/>
      <c r="AB159" s="66">
        <f t="shared" si="20"/>
        <v>0.34905660377358494</v>
      </c>
      <c r="AC159" s="66">
        <v>0</v>
      </c>
      <c r="AD159" s="66">
        <v>10.6</v>
      </c>
    </row>
    <row r="160" spans="1:30" ht="16" x14ac:dyDescent="0.2">
      <c r="A160" s="66" t="s">
        <v>247</v>
      </c>
      <c r="B160" s="83">
        <v>417</v>
      </c>
      <c r="C160" s="73">
        <v>4</v>
      </c>
      <c r="D160" s="73">
        <v>16</v>
      </c>
      <c r="E160" s="75" t="s">
        <v>18</v>
      </c>
      <c r="F160" s="85">
        <v>8.6999999999999993</v>
      </c>
      <c r="G160" s="71">
        <v>55.000000000000007</v>
      </c>
      <c r="H160" s="71">
        <v>3</v>
      </c>
      <c r="I160" s="83">
        <v>9.8472000000000008</v>
      </c>
      <c r="J160" s="84">
        <v>49.351507950344839</v>
      </c>
      <c r="K160" s="132">
        <f t="shared" si="21"/>
        <v>20.713492049655159</v>
      </c>
      <c r="L160" s="138">
        <f t="shared" si="19"/>
        <v>0.29563251337551072</v>
      </c>
      <c r="M160" s="138"/>
      <c r="N160" s="66"/>
      <c r="O160" s="66"/>
      <c r="P160" s="66"/>
      <c r="Q160" s="66"/>
      <c r="R160" s="66"/>
      <c r="S160" s="66"/>
      <c r="T160" s="66"/>
      <c r="U160" s="66"/>
      <c r="V160" s="66"/>
      <c r="W160" s="66"/>
      <c r="X160" s="66"/>
      <c r="Y160" s="66"/>
      <c r="Z160" s="66"/>
      <c r="AA160" s="66"/>
      <c r="AB160" s="66">
        <f t="shared" si="20"/>
        <v>0.820754716981132</v>
      </c>
      <c r="AC160" s="66">
        <v>0</v>
      </c>
      <c r="AD160" s="66">
        <v>10.6</v>
      </c>
    </row>
    <row r="161" spans="1:30" ht="16" x14ac:dyDescent="0.2">
      <c r="A161" s="66" t="s">
        <v>247</v>
      </c>
      <c r="B161" s="83">
        <v>418</v>
      </c>
      <c r="C161" s="73">
        <v>4</v>
      </c>
      <c r="D161" s="73">
        <v>6</v>
      </c>
      <c r="E161" s="75" t="s">
        <v>18</v>
      </c>
      <c r="F161" s="85">
        <v>1.4</v>
      </c>
      <c r="G161" s="71">
        <v>48.235294117647058</v>
      </c>
      <c r="H161" s="71">
        <v>4</v>
      </c>
      <c r="I161" s="83">
        <v>9.8939999999999984</v>
      </c>
      <c r="J161" s="84">
        <v>61.571427223645316</v>
      </c>
      <c r="K161" s="132">
        <f t="shared" si="21"/>
        <v>8.4935727763546822</v>
      </c>
      <c r="L161" s="138">
        <f t="shared" si="19"/>
        <v>0.12122418862991055</v>
      </c>
      <c r="M161" s="138"/>
      <c r="N161" s="66"/>
      <c r="O161" s="66"/>
      <c r="P161" s="66"/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6"/>
      <c r="AB161" s="66">
        <f t="shared" si="20"/>
        <v>0.13207547169811321</v>
      </c>
      <c r="AC161" s="66">
        <v>0</v>
      </c>
      <c r="AD161" s="66">
        <v>10.6</v>
      </c>
    </row>
    <row r="162" spans="1:30" ht="16" x14ac:dyDescent="0.2">
      <c r="A162" s="66" t="s">
        <v>247</v>
      </c>
      <c r="B162" s="83">
        <v>419</v>
      </c>
      <c r="C162" s="73">
        <v>4</v>
      </c>
      <c r="D162" s="73">
        <v>3</v>
      </c>
      <c r="E162" s="75" t="s">
        <v>18</v>
      </c>
      <c r="F162" s="85">
        <v>4.8</v>
      </c>
      <c r="G162" s="71">
        <v>57.692307692307686</v>
      </c>
      <c r="H162" s="71">
        <v>7.5</v>
      </c>
      <c r="I162" s="83">
        <v>9.9664000000000001</v>
      </c>
      <c r="J162" s="84">
        <v>62.766990767290643</v>
      </c>
      <c r="K162" s="132">
        <f t="shared" si="21"/>
        <v>7.2980092327093544</v>
      </c>
      <c r="L162" s="138">
        <f t="shared" si="19"/>
        <v>0.10416055423834089</v>
      </c>
      <c r="M162" s="138"/>
      <c r="N162" s="66"/>
      <c r="O162" s="66"/>
      <c r="P162" s="66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  <c r="AB162" s="66">
        <f t="shared" si="20"/>
        <v>0.45283018867924529</v>
      </c>
      <c r="AC162" s="66">
        <v>0</v>
      </c>
      <c r="AD162" s="66">
        <v>10.6</v>
      </c>
    </row>
    <row r="163" spans="1:30" ht="16" x14ac:dyDescent="0.2">
      <c r="A163" s="66" t="s">
        <v>247</v>
      </c>
      <c r="B163" s="83">
        <v>420</v>
      </c>
      <c r="C163" s="73">
        <v>4</v>
      </c>
      <c r="D163" s="73">
        <v>4</v>
      </c>
      <c r="E163" s="75" t="s">
        <v>18</v>
      </c>
      <c r="F163" s="85">
        <v>2</v>
      </c>
      <c r="G163" s="71">
        <v>43.18181818181818</v>
      </c>
      <c r="H163" s="71">
        <v>4</v>
      </c>
      <c r="I163" s="83">
        <v>10.104800000000001</v>
      </c>
      <c r="J163" s="84">
        <v>60.655789824630546</v>
      </c>
      <c r="K163" s="132">
        <f t="shared" si="21"/>
        <v>9.4092101753694521</v>
      </c>
      <c r="L163" s="138">
        <f t="shared" si="19"/>
        <v>0.13429258795931567</v>
      </c>
      <c r="M163" s="138"/>
      <c r="N163" s="66"/>
      <c r="O163" s="66"/>
      <c r="P163" s="66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6"/>
      <c r="AB163" s="66">
        <f t="shared" si="20"/>
        <v>0.18867924528301888</v>
      </c>
      <c r="AC163" s="66">
        <v>0</v>
      </c>
      <c r="AD163" s="66">
        <v>10.6</v>
      </c>
    </row>
    <row r="164" spans="1:30" ht="16" x14ac:dyDescent="0.2">
      <c r="A164" s="66" t="s">
        <v>248</v>
      </c>
      <c r="B164" s="83">
        <v>101</v>
      </c>
      <c r="C164" s="73">
        <v>1</v>
      </c>
      <c r="D164" s="73">
        <v>1</v>
      </c>
      <c r="E164" s="76" t="s">
        <v>18</v>
      </c>
      <c r="F164" s="89">
        <v>7.1</v>
      </c>
      <c r="G164" s="71">
        <v>49.367088607594937</v>
      </c>
      <c r="H164" s="71">
        <v>9</v>
      </c>
      <c r="I164" s="83">
        <v>11.583599999999999</v>
      </c>
      <c r="J164" s="116">
        <v>58.94124686187191</v>
      </c>
      <c r="K164" s="116">
        <f>59.35-J164</f>
        <v>0.40875313812809111</v>
      </c>
      <c r="L164" s="137">
        <f t="shared" si="19"/>
        <v>5.8339133394432474E-3</v>
      </c>
      <c r="M164" s="137"/>
      <c r="N164" s="66"/>
      <c r="O164" s="67">
        <f>69-J164</f>
        <v>10.05875313812809</v>
      </c>
      <c r="P164" s="106">
        <f>O164/69</f>
        <v>0.14577903098736361</v>
      </c>
      <c r="Q164" s="66"/>
      <c r="R164" s="66"/>
      <c r="S164" s="66"/>
      <c r="T164" s="106">
        <v>8.4000000000000005E-2</v>
      </c>
      <c r="U164" s="106">
        <f>(F164-1.4)/67.9</f>
        <v>8.3946980854197328E-2</v>
      </c>
      <c r="V164" s="66"/>
      <c r="W164" s="67">
        <f>AVERAGE(J165:J201)</f>
        <v>62.64233979245374</v>
      </c>
      <c r="X164" s="66">
        <f>W164/70</f>
        <v>0.8948905684636248</v>
      </c>
      <c r="Y164" s="67">
        <f>MAX(J164:J223)</f>
        <v>69.328171444334956</v>
      </c>
      <c r="Z164" s="66">
        <f>MIN(F164:F223)</f>
        <v>1.4</v>
      </c>
      <c r="AA164" s="66"/>
      <c r="AB164" s="106">
        <f t="shared" ref="AB164:AB195" si="22">(F164-AC164)/AD164</f>
        <v>0.65517241379310343</v>
      </c>
      <c r="AC164" s="66">
        <v>1.4</v>
      </c>
      <c r="AD164" s="66">
        <v>8.6999999999999993</v>
      </c>
    </row>
    <row r="165" spans="1:30" ht="16" x14ac:dyDescent="0.2">
      <c r="A165" s="66" t="s">
        <v>248</v>
      </c>
      <c r="B165" s="83">
        <v>102</v>
      </c>
      <c r="C165" s="73">
        <v>1</v>
      </c>
      <c r="D165" s="73">
        <v>2</v>
      </c>
      <c r="E165" s="76" t="s">
        <v>18</v>
      </c>
      <c r="F165" s="89">
        <v>3</v>
      </c>
      <c r="G165" s="71">
        <v>41.379310344827587</v>
      </c>
      <c r="H165" s="71">
        <v>2</v>
      </c>
      <c r="I165" s="83">
        <v>11.430400000000001</v>
      </c>
      <c r="J165" s="84">
        <v>66.729994593103442</v>
      </c>
      <c r="K165" s="132">
        <f t="shared" ref="K165:K223" si="23">59.35-J165</f>
        <v>-7.3799945931034401</v>
      </c>
      <c r="L165" s="138">
        <f t="shared" si="19"/>
        <v>-0.10533068712058004</v>
      </c>
      <c r="M165" s="138"/>
      <c r="N165" s="66"/>
      <c r="O165" s="66"/>
      <c r="P165" s="66"/>
      <c r="Q165" s="66"/>
      <c r="R165" s="66"/>
      <c r="S165" s="66"/>
      <c r="T165" s="66"/>
      <c r="U165" s="117"/>
      <c r="V165" s="66"/>
      <c r="W165" s="66"/>
      <c r="X165" s="66"/>
      <c r="Y165" s="66">
        <f>69.3-1.4</f>
        <v>67.899999999999991</v>
      </c>
      <c r="Z165" s="66"/>
      <c r="AA165" s="66"/>
      <c r="AB165" s="66">
        <f t="shared" si="22"/>
        <v>0.18390804597701152</v>
      </c>
      <c r="AC165" s="66">
        <v>1.4</v>
      </c>
      <c r="AD165" s="66">
        <v>8.6999999999999993</v>
      </c>
    </row>
    <row r="166" spans="1:30" ht="16" x14ac:dyDescent="0.2">
      <c r="A166" s="66" t="s">
        <v>248</v>
      </c>
      <c r="B166" s="83">
        <v>103</v>
      </c>
      <c r="C166" s="73">
        <v>1</v>
      </c>
      <c r="D166" s="73">
        <v>3</v>
      </c>
      <c r="E166" s="76" t="s">
        <v>18</v>
      </c>
      <c r="F166" s="89">
        <v>5</v>
      </c>
      <c r="G166" s="71">
        <v>45.454545454545453</v>
      </c>
      <c r="H166" s="71">
        <v>4</v>
      </c>
      <c r="I166" s="83">
        <v>11.6004</v>
      </c>
      <c r="J166" s="84">
        <v>64.199186154876841</v>
      </c>
      <c r="K166" s="132">
        <f t="shared" si="23"/>
        <v>-4.8491861548768398</v>
      </c>
      <c r="L166" s="138">
        <f t="shared" si="19"/>
        <v>-6.9209821663838433E-2</v>
      </c>
      <c r="M166" s="138"/>
      <c r="N166" s="66"/>
      <c r="O166" s="66"/>
      <c r="P166" s="66"/>
      <c r="Q166" s="66"/>
      <c r="R166" s="66"/>
      <c r="S166" s="66"/>
      <c r="T166" s="66"/>
      <c r="U166" s="117"/>
      <c r="V166" s="66"/>
      <c r="W166" s="66"/>
      <c r="X166" s="66"/>
      <c r="Y166" s="66"/>
      <c r="Z166" s="66"/>
      <c r="AA166" s="66"/>
      <c r="AB166" s="66">
        <f t="shared" si="22"/>
        <v>0.41379310344827591</v>
      </c>
      <c r="AC166" s="66">
        <v>1.4</v>
      </c>
      <c r="AD166" s="66">
        <v>8.6999999999999993</v>
      </c>
    </row>
    <row r="167" spans="1:30" ht="16" x14ac:dyDescent="0.2">
      <c r="A167" s="66" t="s">
        <v>248</v>
      </c>
      <c r="B167" s="83">
        <v>104</v>
      </c>
      <c r="C167" s="73">
        <v>1</v>
      </c>
      <c r="D167" s="73">
        <v>4</v>
      </c>
      <c r="E167" s="76" t="s">
        <v>18</v>
      </c>
      <c r="F167" s="89">
        <v>3.2</v>
      </c>
      <c r="G167" s="71">
        <v>50</v>
      </c>
      <c r="H167" s="71">
        <v>1.5</v>
      </c>
      <c r="I167" s="83">
        <v>11.4872</v>
      </c>
      <c r="J167" s="84">
        <v>66.7716145875862</v>
      </c>
      <c r="K167" s="132">
        <f t="shared" si="23"/>
        <v>-7.4216145875861983</v>
      </c>
      <c r="L167" s="138">
        <f t="shared" si="19"/>
        <v>-0.10592470688055661</v>
      </c>
      <c r="M167" s="138"/>
      <c r="N167" s="66"/>
      <c r="O167" s="66"/>
      <c r="P167" s="66"/>
      <c r="Q167" s="66"/>
      <c r="R167" s="66"/>
      <c r="S167" s="66"/>
      <c r="T167" s="66"/>
      <c r="U167" s="117"/>
      <c r="V167" s="66"/>
      <c r="W167" s="66"/>
      <c r="X167" s="66"/>
      <c r="Y167" s="66"/>
      <c r="Z167" s="66"/>
      <c r="AA167" s="66"/>
      <c r="AB167" s="66">
        <f t="shared" si="22"/>
        <v>0.20689655172413798</v>
      </c>
      <c r="AC167" s="66">
        <v>1.4</v>
      </c>
      <c r="AD167" s="66">
        <v>8.6999999999999993</v>
      </c>
    </row>
    <row r="168" spans="1:30" ht="16" x14ac:dyDescent="0.2">
      <c r="A168" s="66" t="s">
        <v>248</v>
      </c>
      <c r="B168" s="83">
        <v>105</v>
      </c>
      <c r="C168" s="73">
        <v>1</v>
      </c>
      <c r="D168" s="73">
        <v>5</v>
      </c>
      <c r="E168" s="76" t="s">
        <v>18</v>
      </c>
      <c r="F168" s="89">
        <v>5.0999999999999996</v>
      </c>
      <c r="G168" s="71">
        <v>47.126436781609193</v>
      </c>
      <c r="H168" s="71">
        <v>3.5</v>
      </c>
      <c r="I168" s="83">
        <v>11.434000000000001</v>
      </c>
      <c r="J168" s="84">
        <v>66.685049828571422</v>
      </c>
      <c r="K168" s="132">
        <f t="shared" si="23"/>
        <v>-7.335049828571421</v>
      </c>
      <c r="L168" s="138">
        <f t="shared" si="19"/>
        <v>-0.10468921470879071</v>
      </c>
      <c r="M168" s="138"/>
      <c r="N168" s="66"/>
      <c r="O168" s="66"/>
      <c r="P168" s="66"/>
      <c r="Q168" s="66"/>
      <c r="R168" s="66"/>
      <c r="S168" s="66"/>
      <c r="T168" s="66"/>
      <c r="U168" s="117"/>
      <c r="V168" s="66"/>
      <c r="W168" s="66"/>
      <c r="X168" s="66"/>
      <c r="Y168" s="66"/>
      <c r="Z168" s="66"/>
      <c r="AA168" s="66"/>
      <c r="AB168" s="66">
        <f t="shared" si="22"/>
        <v>0.42528735632183906</v>
      </c>
      <c r="AC168" s="66">
        <v>1.4</v>
      </c>
      <c r="AD168" s="66">
        <v>8.6999999999999993</v>
      </c>
    </row>
    <row r="169" spans="1:30" ht="16" x14ac:dyDescent="0.2">
      <c r="A169" s="66" t="s">
        <v>248</v>
      </c>
      <c r="B169" s="83">
        <v>106</v>
      </c>
      <c r="C169" s="73">
        <v>1</v>
      </c>
      <c r="D169" s="73">
        <v>6</v>
      </c>
      <c r="E169" s="76" t="s">
        <v>18</v>
      </c>
      <c r="F169" s="89">
        <v>4.0999999999999996</v>
      </c>
      <c r="G169" s="71">
        <v>42.857142857142854</v>
      </c>
      <c r="H169" s="71">
        <v>3</v>
      </c>
      <c r="I169" s="83">
        <v>11.293200000000001</v>
      </c>
      <c r="J169" s="84">
        <v>63.23789787586206</v>
      </c>
      <c r="K169" s="132">
        <f t="shared" si="23"/>
        <v>-3.887897875862059</v>
      </c>
      <c r="L169" s="138">
        <f t="shared" si="19"/>
        <v>-5.5489871916963668E-2</v>
      </c>
      <c r="M169" s="138"/>
      <c r="N169" s="66"/>
      <c r="O169" s="66"/>
      <c r="P169" s="66"/>
      <c r="Q169" s="66"/>
      <c r="R169" s="66"/>
      <c r="S169" s="66"/>
      <c r="T169" s="66"/>
      <c r="U169" s="117"/>
      <c r="V169" s="66"/>
      <c r="W169" s="66"/>
      <c r="X169" s="66"/>
      <c r="Y169" s="66"/>
      <c r="Z169" s="66"/>
      <c r="AA169" s="66"/>
      <c r="AB169" s="66">
        <f t="shared" si="22"/>
        <v>0.31034482758620691</v>
      </c>
      <c r="AC169" s="66">
        <v>1.4</v>
      </c>
      <c r="AD169" s="66">
        <v>8.6999999999999993</v>
      </c>
    </row>
    <row r="170" spans="1:30" ht="16" x14ac:dyDescent="0.2">
      <c r="A170" s="66" t="s">
        <v>248</v>
      </c>
      <c r="B170" s="83">
        <v>107</v>
      </c>
      <c r="C170" s="73">
        <v>1</v>
      </c>
      <c r="D170" s="73">
        <v>7</v>
      </c>
      <c r="E170" s="76" t="s">
        <v>18</v>
      </c>
      <c r="F170" s="89">
        <v>1.6</v>
      </c>
      <c r="G170" s="71">
        <v>42.045454545454547</v>
      </c>
      <c r="H170" s="71">
        <v>3</v>
      </c>
      <c r="I170" s="83">
        <v>11.3484</v>
      </c>
      <c r="J170" s="84">
        <v>69.328171444334956</v>
      </c>
      <c r="K170" s="132">
        <f t="shared" si="23"/>
        <v>-9.9781714443349543</v>
      </c>
      <c r="L170" s="138">
        <f t="shared" si="19"/>
        <v>-0.14241306564383008</v>
      </c>
      <c r="M170" s="138"/>
      <c r="N170" s="66"/>
      <c r="O170" s="66"/>
      <c r="P170" s="66"/>
      <c r="Q170" s="66"/>
      <c r="R170" s="66"/>
      <c r="S170" s="66"/>
      <c r="T170" s="66"/>
      <c r="U170" s="117"/>
      <c r="V170" s="66"/>
      <c r="W170" s="66"/>
      <c r="X170" s="66"/>
      <c r="Y170" s="66"/>
      <c r="Z170" s="66"/>
      <c r="AA170" s="66"/>
      <c r="AB170" s="66">
        <f t="shared" si="22"/>
        <v>2.2988505747126461E-2</v>
      </c>
      <c r="AC170" s="66">
        <v>1.4</v>
      </c>
      <c r="AD170" s="66">
        <v>8.6999999999999993</v>
      </c>
    </row>
    <row r="171" spans="1:30" ht="16" x14ac:dyDescent="0.2">
      <c r="A171" s="66" t="s">
        <v>248</v>
      </c>
      <c r="B171" s="83">
        <v>108</v>
      </c>
      <c r="C171" s="73">
        <v>1</v>
      </c>
      <c r="D171" s="73">
        <v>8</v>
      </c>
      <c r="E171" s="76" t="s">
        <v>18</v>
      </c>
      <c r="F171" s="89">
        <v>7</v>
      </c>
      <c r="G171" s="71">
        <v>41.17647058823529</v>
      </c>
      <c r="H171" s="71">
        <v>4</v>
      </c>
      <c r="I171" s="83">
        <v>11.325200000000001</v>
      </c>
      <c r="J171" s="84">
        <v>59.916907127487697</v>
      </c>
      <c r="K171" s="132">
        <f t="shared" si="23"/>
        <v>-0.56690712748769556</v>
      </c>
      <c r="L171" s="138">
        <f t="shared" si="19"/>
        <v>-8.0911600297965541E-3</v>
      </c>
      <c r="M171" s="138"/>
      <c r="N171" s="66"/>
      <c r="O171" s="66"/>
      <c r="P171" s="66"/>
      <c r="Q171" s="66"/>
      <c r="R171" s="66"/>
      <c r="S171" s="66"/>
      <c r="T171" s="66"/>
      <c r="U171" s="117"/>
      <c r="V171" s="66"/>
      <c r="W171" s="66"/>
      <c r="X171" s="66"/>
      <c r="Y171" s="66"/>
      <c r="Z171" s="66"/>
      <c r="AA171" s="66"/>
      <c r="AB171" s="66">
        <f t="shared" si="22"/>
        <v>0.64367816091954022</v>
      </c>
      <c r="AC171" s="66">
        <v>1.4</v>
      </c>
      <c r="AD171" s="66">
        <v>8.6999999999999993</v>
      </c>
    </row>
    <row r="172" spans="1:30" ht="16" x14ac:dyDescent="0.2">
      <c r="A172" s="66" t="s">
        <v>248</v>
      </c>
      <c r="B172" s="83">
        <v>109</v>
      </c>
      <c r="C172" s="73">
        <v>1</v>
      </c>
      <c r="D172" s="73">
        <v>9</v>
      </c>
      <c r="E172" s="76" t="s">
        <v>18</v>
      </c>
      <c r="F172" s="89">
        <v>7</v>
      </c>
      <c r="G172" s="71">
        <v>50.549450549450547</v>
      </c>
      <c r="H172" s="71">
        <v>3.5</v>
      </c>
      <c r="I172" s="83">
        <v>11.5136</v>
      </c>
      <c r="J172" s="84">
        <v>53.840182125714279</v>
      </c>
      <c r="K172" s="132">
        <f t="shared" si="23"/>
        <v>5.5098178742857229</v>
      </c>
      <c r="L172" s="138">
        <f t="shared" si="19"/>
        <v>7.8638662303371479E-2</v>
      </c>
      <c r="M172" s="138"/>
      <c r="N172" s="66"/>
      <c r="O172" s="66"/>
      <c r="P172" s="66"/>
      <c r="Q172" s="66"/>
      <c r="R172" s="66"/>
      <c r="S172" s="66"/>
      <c r="T172" s="66"/>
      <c r="U172" s="117"/>
      <c r="V172" s="66"/>
      <c r="W172" s="66"/>
      <c r="X172" s="66"/>
      <c r="Y172" s="66"/>
      <c r="Z172" s="66"/>
      <c r="AA172" s="66"/>
      <c r="AB172" s="66">
        <f t="shared" si="22"/>
        <v>0.64367816091954022</v>
      </c>
      <c r="AC172" s="66">
        <v>1.4</v>
      </c>
      <c r="AD172" s="66">
        <v>8.6999999999999993</v>
      </c>
    </row>
    <row r="173" spans="1:30" ht="16" x14ac:dyDescent="0.2">
      <c r="A173" s="66" t="s">
        <v>248</v>
      </c>
      <c r="B173" s="83">
        <v>110</v>
      </c>
      <c r="C173" s="73">
        <v>1</v>
      </c>
      <c r="D173" s="73">
        <v>10</v>
      </c>
      <c r="E173" s="76" t="s">
        <v>18</v>
      </c>
      <c r="F173" s="89">
        <v>4.9000000000000004</v>
      </c>
      <c r="G173" s="71">
        <v>41.666666666666671</v>
      </c>
      <c r="H173" s="71">
        <v>4</v>
      </c>
      <c r="I173" s="83">
        <v>11.5372</v>
      </c>
      <c r="J173" s="84">
        <v>61.039157689064041</v>
      </c>
      <c r="K173" s="132">
        <f t="shared" si="23"/>
        <v>-1.6891576890640394</v>
      </c>
      <c r="L173" s="138">
        <f t="shared" si="19"/>
        <v>-2.4108437723029178E-2</v>
      </c>
      <c r="M173" s="138"/>
      <c r="N173" s="66"/>
      <c r="O173" s="66"/>
      <c r="P173" s="66"/>
      <c r="Q173" s="66"/>
      <c r="R173" s="66"/>
      <c r="S173" s="66"/>
      <c r="T173" s="66"/>
      <c r="U173" s="117"/>
      <c r="V173" s="66"/>
      <c r="W173" s="66"/>
      <c r="X173" s="66"/>
      <c r="Y173" s="66"/>
      <c r="Z173" s="66"/>
      <c r="AA173" s="66"/>
      <c r="AB173" s="66">
        <f t="shared" si="22"/>
        <v>0.40229885057471271</v>
      </c>
      <c r="AC173" s="66">
        <v>1.4</v>
      </c>
      <c r="AD173" s="66">
        <v>8.6999999999999993</v>
      </c>
    </row>
    <row r="174" spans="1:30" ht="16" x14ac:dyDescent="0.2">
      <c r="A174" s="66" t="s">
        <v>248</v>
      </c>
      <c r="B174" s="83">
        <v>111</v>
      </c>
      <c r="C174" s="73">
        <v>1</v>
      </c>
      <c r="D174" s="73">
        <v>11</v>
      </c>
      <c r="E174" s="76" t="s">
        <v>18</v>
      </c>
      <c r="F174" s="89">
        <v>3.8</v>
      </c>
      <c r="G174" s="71">
        <v>49.367088607594937</v>
      </c>
      <c r="H174" s="71">
        <v>3</v>
      </c>
      <c r="I174" s="83">
        <v>11.463200000000001</v>
      </c>
      <c r="J174" s="84">
        <v>64.889885531428561</v>
      </c>
      <c r="K174" s="132">
        <f t="shared" si="23"/>
        <v>-5.5398855314285598</v>
      </c>
      <c r="L174" s="138">
        <f t="shared" si="19"/>
        <v>-7.9067801775901808E-2</v>
      </c>
      <c r="M174" s="138"/>
      <c r="N174" s="66"/>
      <c r="O174" s="66"/>
      <c r="P174" s="66"/>
      <c r="Q174" s="66"/>
      <c r="R174" s="66"/>
      <c r="S174" s="66"/>
      <c r="T174" s="66"/>
      <c r="U174" s="117"/>
      <c r="V174" s="66"/>
      <c r="W174" s="66"/>
      <c r="X174" s="66"/>
      <c r="Y174" s="66"/>
      <c r="Z174" s="66"/>
      <c r="AA174" s="66"/>
      <c r="AB174" s="66">
        <f t="shared" si="22"/>
        <v>0.27586206896551724</v>
      </c>
      <c r="AC174" s="66">
        <v>1.4</v>
      </c>
      <c r="AD174" s="66">
        <v>8.6999999999999993</v>
      </c>
    </row>
    <row r="175" spans="1:30" ht="16" x14ac:dyDescent="0.2">
      <c r="A175" s="66" t="s">
        <v>248</v>
      </c>
      <c r="B175" s="83">
        <v>112</v>
      </c>
      <c r="C175" s="73">
        <v>1</v>
      </c>
      <c r="D175" s="73">
        <v>12</v>
      </c>
      <c r="E175" s="76" t="s">
        <v>18</v>
      </c>
      <c r="F175" s="89">
        <v>5.3</v>
      </c>
      <c r="G175" s="71">
        <v>57.142857142857139</v>
      </c>
      <c r="H175" s="71">
        <v>6</v>
      </c>
      <c r="I175" s="83">
        <v>11.424800000000001</v>
      </c>
      <c r="J175" s="84">
        <v>65.213687348965522</v>
      </c>
      <c r="K175" s="132">
        <f t="shared" si="23"/>
        <v>-5.8636873489655201</v>
      </c>
      <c r="L175" s="138">
        <f t="shared" si="19"/>
        <v>-8.3689250681017915E-2</v>
      </c>
      <c r="M175" s="138"/>
      <c r="N175" s="66"/>
      <c r="O175" s="66"/>
      <c r="P175" s="66"/>
      <c r="Q175" s="66"/>
      <c r="R175" s="66"/>
      <c r="S175" s="66"/>
      <c r="T175" s="66"/>
      <c r="U175" s="117"/>
      <c r="V175" s="66"/>
      <c r="W175" s="66"/>
      <c r="X175" s="66"/>
      <c r="Y175" s="66"/>
      <c r="Z175" s="66"/>
      <c r="AA175" s="66"/>
      <c r="AB175" s="66">
        <f t="shared" si="22"/>
        <v>0.44827586206896552</v>
      </c>
      <c r="AC175" s="66">
        <v>1.4</v>
      </c>
      <c r="AD175" s="66">
        <v>8.6999999999999993</v>
      </c>
    </row>
    <row r="176" spans="1:30" ht="16" x14ac:dyDescent="0.2">
      <c r="A176" s="66" t="s">
        <v>248</v>
      </c>
      <c r="B176" s="83">
        <v>113</v>
      </c>
      <c r="C176" s="73">
        <v>1</v>
      </c>
      <c r="D176" s="73">
        <v>13</v>
      </c>
      <c r="E176" s="76" t="s">
        <v>18</v>
      </c>
      <c r="F176" s="89">
        <v>8.6999999999999993</v>
      </c>
      <c r="G176" s="71">
        <v>48.235294117647058</v>
      </c>
      <c r="H176" s="71">
        <v>8</v>
      </c>
      <c r="I176" s="83">
        <v>11.4664</v>
      </c>
      <c r="J176" s="84">
        <v>64.085417067192125</v>
      </c>
      <c r="K176" s="132">
        <f t="shared" si="23"/>
        <v>-4.7354170671921239</v>
      </c>
      <c r="L176" s="138">
        <f t="shared" si="19"/>
        <v>-6.7586056764320612E-2</v>
      </c>
      <c r="M176" s="138"/>
      <c r="N176" s="66"/>
      <c r="O176" s="66"/>
      <c r="P176" s="66"/>
      <c r="Q176" s="66"/>
      <c r="R176" s="66"/>
      <c r="S176" s="66"/>
      <c r="T176" s="66"/>
      <c r="U176" s="117"/>
      <c r="V176" s="66"/>
      <c r="W176" s="66"/>
      <c r="X176" s="66"/>
      <c r="Y176" s="66"/>
      <c r="Z176" s="66"/>
      <c r="AA176" s="66"/>
      <c r="AB176" s="66">
        <f t="shared" si="22"/>
        <v>0.83908045977011492</v>
      </c>
      <c r="AC176" s="66">
        <v>1.4</v>
      </c>
      <c r="AD176" s="66">
        <v>8.6999999999999993</v>
      </c>
    </row>
    <row r="177" spans="1:30" ht="16" x14ac:dyDescent="0.2">
      <c r="A177" s="66" t="s">
        <v>248</v>
      </c>
      <c r="B177" s="83">
        <v>114</v>
      </c>
      <c r="C177" s="73">
        <v>1</v>
      </c>
      <c r="D177" s="73">
        <v>14</v>
      </c>
      <c r="E177" s="76" t="s">
        <v>18</v>
      </c>
      <c r="F177" s="89">
        <v>4.7</v>
      </c>
      <c r="G177" s="71">
        <v>52.380952380952387</v>
      </c>
      <c r="H177" s="71">
        <v>4</v>
      </c>
      <c r="I177" s="83">
        <v>11.667200000000001</v>
      </c>
      <c r="J177" s="84">
        <v>61.328549252413794</v>
      </c>
      <c r="K177" s="132">
        <f t="shared" si="23"/>
        <v>-1.9785492524137922</v>
      </c>
      <c r="L177" s="138">
        <f t="shared" si="19"/>
        <v>-2.8238767607418714E-2</v>
      </c>
      <c r="M177" s="138"/>
      <c r="N177" s="66"/>
      <c r="O177" s="66"/>
      <c r="P177" s="66"/>
      <c r="Q177" s="66"/>
      <c r="R177" s="66"/>
      <c r="S177" s="66"/>
      <c r="T177" s="66"/>
      <c r="U177" s="117"/>
      <c r="V177" s="66"/>
      <c r="W177" s="66"/>
      <c r="X177" s="66"/>
      <c r="Y177" s="66"/>
      <c r="Z177" s="66"/>
      <c r="AA177" s="66"/>
      <c r="AB177" s="66">
        <f t="shared" si="22"/>
        <v>0.37931034482758624</v>
      </c>
      <c r="AC177" s="66">
        <v>1.4</v>
      </c>
      <c r="AD177" s="66">
        <v>8.6999999999999993</v>
      </c>
    </row>
    <row r="178" spans="1:30" ht="16" x14ac:dyDescent="0.2">
      <c r="A178" s="66" t="s">
        <v>248</v>
      </c>
      <c r="B178" s="83">
        <v>115</v>
      </c>
      <c r="C178" s="73">
        <v>1</v>
      </c>
      <c r="D178" s="73">
        <v>15</v>
      </c>
      <c r="E178" s="76" t="s">
        <v>18</v>
      </c>
      <c r="F178" s="89">
        <v>7.2</v>
      </c>
      <c r="G178" s="71">
        <v>52.380952380952387</v>
      </c>
      <c r="H178" s="71">
        <v>2.5</v>
      </c>
      <c r="I178" s="83">
        <v>11.613199999999999</v>
      </c>
      <c r="J178" s="84">
        <v>61.956098979310347</v>
      </c>
      <c r="K178" s="132">
        <f t="shared" si="23"/>
        <v>-2.606098979310346</v>
      </c>
      <c r="L178" s="138">
        <f t="shared" si="19"/>
        <v>-3.7195446789557496E-2</v>
      </c>
      <c r="M178" s="138"/>
      <c r="N178" s="66"/>
      <c r="O178" s="66"/>
      <c r="P178" s="66"/>
      <c r="Q178" s="66"/>
      <c r="R178" s="66"/>
      <c r="S178" s="66"/>
      <c r="T178" s="66"/>
      <c r="U178" s="117"/>
      <c r="V178" s="66"/>
      <c r="W178" s="66"/>
      <c r="X178" s="66"/>
      <c r="Y178" s="66"/>
      <c r="Z178" s="66"/>
      <c r="AA178" s="66"/>
      <c r="AB178" s="66">
        <f t="shared" si="22"/>
        <v>0.66666666666666685</v>
      </c>
      <c r="AC178" s="66">
        <v>1.4</v>
      </c>
      <c r="AD178" s="66">
        <v>8.6999999999999993</v>
      </c>
    </row>
    <row r="179" spans="1:30" ht="16" x14ac:dyDescent="0.2">
      <c r="A179" s="66" t="s">
        <v>248</v>
      </c>
      <c r="B179" s="83">
        <v>116</v>
      </c>
      <c r="C179" s="73">
        <v>1</v>
      </c>
      <c r="D179" s="73">
        <v>16</v>
      </c>
      <c r="E179" s="76" t="s">
        <v>18</v>
      </c>
      <c r="F179" s="89">
        <v>4.7</v>
      </c>
      <c r="G179" s="71">
        <v>49.411764705882355</v>
      </c>
      <c r="H179" s="71">
        <v>2.5</v>
      </c>
      <c r="I179" s="83">
        <v>11.558</v>
      </c>
      <c r="J179" s="84">
        <v>56.765299594088681</v>
      </c>
      <c r="K179" s="132">
        <f t="shared" si="23"/>
        <v>2.5847004059113203</v>
      </c>
      <c r="L179" s="138">
        <f t="shared" si="19"/>
        <v>3.689003647914537E-2</v>
      </c>
      <c r="M179" s="138"/>
      <c r="N179" s="66"/>
      <c r="O179" s="66"/>
      <c r="P179" s="66"/>
      <c r="Q179" s="66"/>
      <c r="R179" s="66"/>
      <c r="S179" s="66"/>
      <c r="T179" s="66"/>
      <c r="U179" s="117"/>
      <c r="V179" s="66"/>
      <c r="W179" s="66"/>
      <c r="X179" s="66"/>
      <c r="Y179" s="66"/>
      <c r="Z179" s="66"/>
      <c r="AA179" s="66"/>
      <c r="AB179" s="66">
        <f t="shared" si="22"/>
        <v>0.37931034482758624</v>
      </c>
      <c r="AC179" s="66">
        <v>1.4</v>
      </c>
      <c r="AD179" s="66">
        <v>8.6999999999999993</v>
      </c>
    </row>
    <row r="180" spans="1:30" ht="16" x14ac:dyDescent="0.2">
      <c r="A180" s="66" t="s">
        <v>248</v>
      </c>
      <c r="B180" s="83">
        <v>117</v>
      </c>
      <c r="C180" s="73">
        <v>1</v>
      </c>
      <c r="D180" s="73">
        <v>17</v>
      </c>
      <c r="E180" s="76" t="s">
        <v>18</v>
      </c>
      <c r="F180" s="89">
        <v>2.8</v>
      </c>
      <c r="G180" s="71">
        <v>47.560975609756099</v>
      </c>
      <c r="H180" s="71">
        <v>3.5</v>
      </c>
      <c r="I180" s="83">
        <v>11.485600000000002</v>
      </c>
      <c r="J180" s="84">
        <v>62.172165734778325</v>
      </c>
      <c r="K180" s="132">
        <f t="shared" si="23"/>
        <v>-2.8221657347783236</v>
      </c>
      <c r="L180" s="138">
        <f t="shared" si="19"/>
        <v>-4.0279251192154766E-2</v>
      </c>
      <c r="M180" s="138"/>
      <c r="N180" s="66"/>
      <c r="O180" s="66"/>
      <c r="P180" s="66"/>
      <c r="Q180" s="66"/>
      <c r="R180" s="66"/>
      <c r="S180" s="66"/>
      <c r="T180" s="66"/>
      <c r="U180" s="117"/>
      <c r="V180" s="66"/>
      <c r="W180" s="66"/>
      <c r="X180" s="66"/>
      <c r="Y180" s="66"/>
      <c r="Z180" s="66"/>
      <c r="AA180" s="66"/>
      <c r="AB180" s="66">
        <f t="shared" si="22"/>
        <v>0.16091954022988506</v>
      </c>
      <c r="AC180" s="66">
        <v>1.4</v>
      </c>
      <c r="AD180" s="66">
        <v>8.6999999999999993</v>
      </c>
    </row>
    <row r="181" spans="1:30" ht="16" x14ac:dyDescent="0.2">
      <c r="A181" s="66" t="s">
        <v>248</v>
      </c>
      <c r="B181" s="83">
        <v>118</v>
      </c>
      <c r="C181" s="73">
        <v>1</v>
      </c>
      <c r="D181" s="73">
        <v>18</v>
      </c>
      <c r="E181" s="76" t="s">
        <v>18</v>
      </c>
      <c r="F181" s="89">
        <v>4.2</v>
      </c>
      <c r="G181" s="71">
        <v>52.380952380952387</v>
      </c>
      <c r="H181" s="71">
        <v>2.5</v>
      </c>
      <c r="I181" s="83">
        <v>11.5464</v>
      </c>
      <c r="J181" s="84">
        <v>56.772744896945817</v>
      </c>
      <c r="K181" s="132">
        <f t="shared" si="23"/>
        <v>2.5772551030541848</v>
      </c>
      <c r="L181" s="138">
        <f t="shared" si="19"/>
        <v>3.6783773682354741E-2</v>
      </c>
      <c r="M181" s="138"/>
      <c r="N181" s="66"/>
      <c r="O181" s="66"/>
      <c r="P181" s="66"/>
      <c r="Q181" s="66"/>
      <c r="R181" s="66"/>
      <c r="S181" s="66"/>
      <c r="T181" s="66"/>
      <c r="U181" s="117"/>
      <c r="V181" s="66"/>
      <c r="W181" s="66"/>
      <c r="X181" s="66"/>
      <c r="Y181" s="66"/>
      <c r="Z181" s="66"/>
      <c r="AA181" s="66"/>
      <c r="AB181" s="66">
        <f t="shared" si="22"/>
        <v>0.32183908045977017</v>
      </c>
      <c r="AC181" s="66">
        <v>1.4</v>
      </c>
      <c r="AD181" s="66">
        <v>8.6999999999999993</v>
      </c>
    </row>
    <row r="182" spans="1:30" ht="16" x14ac:dyDescent="0.2">
      <c r="A182" s="66" t="s">
        <v>248</v>
      </c>
      <c r="B182" s="83">
        <v>119</v>
      </c>
      <c r="C182" s="73">
        <v>1</v>
      </c>
      <c r="D182" s="73">
        <v>19</v>
      </c>
      <c r="E182" s="76" t="s">
        <v>18</v>
      </c>
      <c r="F182" s="89">
        <v>6.6</v>
      </c>
      <c r="G182" s="71">
        <v>41.758241758241759</v>
      </c>
      <c r="H182" s="71">
        <v>4.5</v>
      </c>
      <c r="I182" s="83">
        <v>11.5456</v>
      </c>
      <c r="J182" s="84">
        <v>58.755682692413792</v>
      </c>
      <c r="K182" s="132">
        <f t="shared" si="23"/>
        <v>0.59431730758620915</v>
      </c>
      <c r="L182" s="138">
        <f t="shared" si="19"/>
        <v>8.482370764093472E-3</v>
      </c>
      <c r="M182" s="138"/>
      <c r="N182" s="66"/>
      <c r="O182" s="66"/>
      <c r="P182" s="66"/>
      <c r="Q182" s="66"/>
      <c r="R182" s="66"/>
      <c r="S182" s="66"/>
      <c r="T182" s="66"/>
      <c r="U182" s="117"/>
      <c r="V182" s="66"/>
      <c r="W182" s="66"/>
      <c r="X182" s="66"/>
      <c r="Y182" s="66"/>
      <c r="Z182" s="66"/>
      <c r="AA182" s="66"/>
      <c r="AB182" s="66">
        <f t="shared" si="22"/>
        <v>0.59770114942528729</v>
      </c>
      <c r="AC182" s="66">
        <v>1.4</v>
      </c>
      <c r="AD182" s="66">
        <v>8.6999999999999993</v>
      </c>
    </row>
    <row r="183" spans="1:30" ht="16" x14ac:dyDescent="0.2">
      <c r="A183" s="66" t="s">
        <v>248</v>
      </c>
      <c r="B183" s="83">
        <v>120</v>
      </c>
      <c r="C183" s="73">
        <v>1</v>
      </c>
      <c r="D183" s="73">
        <v>20</v>
      </c>
      <c r="E183" s="76" t="s">
        <v>18</v>
      </c>
      <c r="F183" s="89">
        <v>7.6</v>
      </c>
      <c r="G183" s="71">
        <v>48.80952380952381</v>
      </c>
      <c r="H183" s="71">
        <v>3</v>
      </c>
      <c r="I183" s="83">
        <v>11.506400000000001</v>
      </c>
      <c r="J183" s="84">
        <v>58.61292949123154</v>
      </c>
      <c r="K183" s="132">
        <f t="shared" si="23"/>
        <v>0.73707050876846125</v>
      </c>
      <c r="L183" s="138">
        <f t="shared" si="19"/>
        <v>1.051981030141242E-2</v>
      </c>
      <c r="M183" s="138"/>
      <c r="N183" s="66"/>
      <c r="O183" s="66"/>
      <c r="P183" s="66"/>
      <c r="Q183" s="66"/>
      <c r="R183" s="66"/>
      <c r="S183" s="66"/>
      <c r="T183" s="66"/>
      <c r="U183" s="117"/>
      <c r="V183" s="66"/>
      <c r="W183" s="66"/>
      <c r="X183" s="66"/>
      <c r="Y183" s="66"/>
      <c r="Z183" s="66"/>
      <c r="AA183" s="66"/>
      <c r="AB183" s="66">
        <f t="shared" si="22"/>
        <v>0.71264367816091956</v>
      </c>
      <c r="AC183" s="66">
        <v>1.4</v>
      </c>
      <c r="AD183" s="66">
        <v>8.6999999999999993</v>
      </c>
    </row>
    <row r="184" spans="1:30" ht="16" x14ac:dyDescent="0.2">
      <c r="A184" s="66" t="s">
        <v>248</v>
      </c>
      <c r="B184" s="83">
        <v>201</v>
      </c>
      <c r="C184" s="73">
        <v>2</v>
      </c>
      <c r="D184" s="73">
        <v>11</v>
      </c>
      <c r="E184" s="76" t="s">
        <v>18</v>
      </c>
      <c r="F184" s="89">
        <v>2</v>
      </c>
      <c r="G184" s="71">
        <v>42.045454545454547</v>
      </c>
      <c r="H184" s="71">
        <v>2</v>
      </c>
      <c r="I184" s="83">
        <v>11.357200000000001</v>
      </c>
      <c r="J184" s="84">
        <v>67.461450107586217</v>
      </c>
      <c r="K184" s="132">
        <f t="shared" si="23"/>
        <v>-8.1114501075862151</v>
      </c>
      <c r="L184" s="138">
        <f t="shared" si="19"/>
        <v>-0.11577035763342917</v>
      </c>
      <c r="M184" s="138"/>
      <c r="N184" s="66"/>
      <c r="O184" s="66"/>
      <c r="P184" s="66"/>
      <c r="Q184" s="66"/>
      <c r="R184" s="66"/>
      <c r="S184" s="66"/>
      <c r="T184" s="66"/>
      <c r="U184" s="117"/>
      <c r="V184" s="66"/>
      <c r="W184" s="66"/>
      <c r="X184" s="66"/>
      <c r="Y184" s="66"/>
      <c r="Z184" s="66"/>
      <c r="AA184" s="66"/>
      <c r="AB184" s="66">
        <f t="shared" si="22"/>
        <v>6.8965517241379323E-2</v>
      </c>
      <c r="AC184" s="66">
        <v>1.4</v>
      </c>
      <c r="AD184" s="66">
        <v>8.6999999999999993</v>
      </c>
    </row>
    <row r="185" spans="1:30" ht="16" x14ac:dyDescent="0.2">
      <c r="A185" s="66" t="s">
        <v>248</v>
      </c>
      <c r="B185" s="83">
        <v>202</v>
      </c>
      <c r="C185" s="73">
        <v>2</v>
      </c>
      <c r="D185" s="73">
        <v>19</v>
      </c>
      <c r="E185" s="76" t="s">
        <v>18</v>
      </c>
      <c r="F185" s="89">
        <v>2.8</v>
      </c>
      <c r="G185" s="71">
        <v>44.705882352941181</v>
      </c>
      <c r="H185" s="71">
        <v>3</v>
      </c>
      <c r="I185" s="83">
        <v>11.526400000000001</v>
      </c>
      <c r="J185" s="84">
        <v>66.531101206699489</v>
      </c>
      <c r="K185" s="132">
        <f t="shared" si="23"/>
        <v>-7.1811012066994877</v>
      </c>
      <c r="L185" s="138">
        <f t="shared" si="19"/>
        <v>-0.10249198896309838</v>
      </c>
      <c r="M185" s="138"/>
      <c r="N185" s="66"/>
      <c r="O185" s="66"/>
      <c r="P185" s="66"/>
      <c r="Q185" s="66"/>
      <c r="R185" s="66"/>
      <c r="S185" s="66"/>
      <c r="T185" s="66"/>
      <c r="U185" s="117"/>
      <c r="V185" s="66"/>
      <c r="W185" s="66"/>
      <c r="X185" s="66"/>
      <c r="Y185" s="66"/>
      <c r="Z185" s="66"/>
      <c r="AA185" s="66"/>
      <c r="AB185" s="66">
        <f t="shared" si="22"/>
        <v>0.16091954022988506</v>
      </c>
      <c r="AC185" s="66">
        <v>1.4</v>
      </c>
      <c r="AD185" s="66">
        <v>8.6999999999999993</v>
      </c>
    </row>
    <row r="186" spans="1:30" ht="16" x14ac:dyDescent="0.2">
      <c r="A186" s="66" t="s">
        <v>248</v>
      </c>
      <c r="B186" s="83">
        <v>203</v>
      </c>
      <c r="C186" s="73">
        <v>2</v>
      </c>
      <c r="D186" s="73">
        <v>6</v>
      </c>
      <c r="E186" s="76" t="s">
        <v>18</v>
      </c>
      <c r="F186" s="89">
        <v>1.4</v>
      </c>
      <c r="G186" s="71">
        <v>45.679012345679013</v>
      </c>
      <c r="H186" s="71">
        <v>2</v>
      </c>
      <c r="I186" s="83">
        <v>11.392399999999999</v>
      </c>
      <c r="J186" s="84">
        <v>66.927633680394081</v>
      </c>
      <c r="K186" s="132">
        <f t="shared" si="23"/>
        <v>-7.5776336803940794</v>
      </c>
      <c r="L186" s="138">
        <f t="shared" si="19"/>
        <v>-0.10815148334252593</v>
      </c>
      <c r="M186" s="138"/>
      <c r="N186" s="66"/>
      <c r="O186" s="66"/>
      <c r="P186" s="66"/>
      <c r="Q186" s="66"/>
      <c r="R186" s="66"/>
      <c r="S186" s="66"/>
      <c r="T186" s="66"/>
      <c r="U186" s="117"/>
      <c r="V186" s="66"/>
      <c r="W186" s="66"/>
      <c r="X186" s="66"/>
      <c r="Y186" s="66"/>
      <c r="Z186" s="66"/>
      <c r="AA186" s="66"/>
      <c r="AB186" s="66">
        <f t="shared" si="22"/>
        <v>0</v>
      </c>
      <c r="AC186" s="66">
        <v>1.4</v>
      </c>
      <c r="AD186" s="66">
        <v>8.6999999999999993</v>
      </c>
    </row>
    <row r="187" spans="1:30" ht="16" x14ac:dyDescent="0.2">
      <c r="A187" s="66" t="s">
        <v>248</v>
      </c>
      <c r="B187" s="83">
        <v>204</v>
      </c>
      <c r="C187" s="73">
        <v>2</v>
      </c>
      <c r="D187" s="73">
        <v>18</v>
      </c>
      <c r="E187" s="76" t="s">
        <v>18</v>
      </c>
      <c r="F187" s="89">
        <v>2.9</v>
      </c>
      <c r="G187" s="71">
        <v>49.411764705882355</v>
      </c>
      <c r="H187" s="71">
        <v>2</v>
      </c>
      <c r="I187" s="83">
        <v>11.52</v>
      </c>
      <c r="J187" s="84">
        <v>62.696492137931031</v>
      </c>
      <c r="K187" s="132">
        <f t="shared" si="23"/>
        <v>-3.3464921379310297</v>
      </c>
      <c r="L187" s="138">
        <f t="shared" si="19"/>
        <v>-4.7762679482352528E-2</v>
      </c>
      <c r="M187" s="138"/>
      <c r="N187" s="66"/>
      <c r="O187" s="66"/>
      <c r="P187" s="66"/>
      <c r="Q187" s="66"/>
      <c r="R187" s="66"/>
      <c r="S187" s="66"/>
      <c r="T187" s="66"/>
      <c r="U187" s="117"/>
      <c r="V187" s="66"/>
      <c r="W187" s="66"/>
      <c r="X187" s="66"/>
      <c r="Y187" s="66"/>
      <c r="Z187" s="66"/>
      <c r="AA187" s="66"/>
      <c r="AB187" s="66">
        <f t="shared" si="22"/>
        <v>0.17241379310344829</v>
      </c>
      <c r="AC187" s="66">
        <v>1.4</v>
      </c>
      <c r="AD187" s="66">
        <v>8.6999999999999993</v>
      </c>
    </row>
    <row r="188" spans="1:30" ht="16" x14ac:dyDescent="0.2">
      <c r="A188" s="66" t="s">
        <v>248</v>
      </c>
      <c r="B188" s="83">
        <v>205</v>
      </c>
      <c r="C188" s="73">
        <v>2</v>
      </c>
      <c r="D188" s="73">
        <v>16</v>
      </c>
      <c r="E188" s="76" t="s">
        <v>18</v>
      </c>
      <c r="F188" s="89">
        <v>6.4</v>
      </c>
      <c r="G188" s="71">
        <v>45.783132530120483</v>
      </c>
      <c r="H188" s="71">
        <v>6</v>
      </c>
      <c r="I188" s="83">
        <v>11.700800000000001</v>
      </c>
      <c r="J188" s="84">
        <v>59.41048557714285</v>
      </c>
      <c r="K188" s="132">
        <f t="shared" si="23"/>
        <v>-6.0485577142848967E-2</v>
      </c>
      <c r="L188" s="138">
        <f t="shared" si="19"/>
        <v>-8.6327805812957926E-4</v>
      </c>
      <c r="M188" s="138"/>
      <c r="N188" s="66"/>
      <c r="O188" s="66"/>
      <c r="P188" s="66"/>
      <c r="Q188" s="66"/>
      <c r="R188" s="66"/>
      <c r="S188" s="66"/>
      <c r="T188" s="66"/>
      <c r="U188" s="117"/>
      <c r="V188" s="66"/>
      <c r="W188" s="66"/>
      <c r="X188" s="66"/>
      <c r="Y188" s="66"/>
      <c r="Z188" s="66"/>
      <c r="AA188" s="66"/>
      <c r="AB188" s="66">
        <f t="shared" si="22"/>
        <v>0.57471264367816099</v>
      </c>
      <c r="AC188" s="66">
        <v>1.4</v>
      </c>
      <c r="AD188" s="66">
        <v>8.6999999999999993</v>
      </c>
    </row>
    <row r="189" spans="1:30" ht="16" x14ac:dyDescent="0.2">
      <c r="A189" s="66" t="s">
        <v>248</v>
      </c>
      <c r="B189" s="83">
        <v>206</v>
      </c>
      <c r="C189" s="73">
        <v>2</v>
      </c>
      <c r="D189" s="73">
        <v>12</v>
      </c>
      <c r="E189" s="76" t="s">
        <v>18</v>
      </c>
      <c r="F189" s="89">
        <v>6.1</v>
      </c>
      <c r="G189" s="71">
        <v>43.02325581395349</v>
      </c>
      <c r="H189" s="71">
        <v>7.5</v>
      </c>
      <c r="I189" s="83">
        <v>11.4276</v>
      </c>
      <c r="J189" s="84">
        <v>58.665121953103451</v>
      </c>
      <c r="K189" s="132">
        <f t="shared" si="23"/>
        <v>0.68487804689655007</v>
      </c>
      <c r="L189" s="138">
        <f t="shared" si="19"/>
        <v>9.7748954099272124E-3</v>
      </c>
      <c r="M189" s="138"/>
      <c r="N189" s="66"/>
      <c r="O189" s="66"/>
      <c r="P189" s="66"/>
      <c r="Q189" s="66"/>
      <c r="R189" s="66"/>
      <c r="S189" s="66"/>
      <c r="T189" s="66"/>
      <c r="U189" s="117"/>
      <c r="V189" s="66"/>
      <c r="W189" s="66"/>
      <c r="X189" s="66"/>
      <c r="Y189" s="66"/>
      <c r="Z189" s="66"/>
      <c r="AA189" s="66"/>
      <c r="AB189" s="66">
        <f t="shared" si="22"/>
        <v>0.54022988505747127</v>
      </c>
      <c r="AC189" s="66">
        <v>1.4</v>
      </c>
      <c r="AD189" s="66">
        <v>8.6999999999999993</v>
      </c>
    </row>
    <row r="190" spans="1:30" ht="16" x14ac:dyDescent="0.2">
      <c r="A190" s="66" t="s">
        <v>248</v>
      </c>
      <c r="B190" s="83">
        <v>207</v>
      </c>
      <c r="C190" s="73">
        <v>2</v>
      </c>
      <c r="D190" s="73">
        <v>7</v>
      </c>
      <c r="E190" s="76" t="s">
        <v>18</v>
      </c>
      <c r="F190" s="89">
        <v>1.9</v>
      </c>
      <c r="G190" s="71">
        <v>46.428571428571431</v>
      </c>
      <c r="H190" s="71">
        <v>2.5</v>
      </c>
      <c r="I190" s="83">
        <v>11.639199999999999</v>
      </c>
      <c r="J190" s="84">
        <v>63.201912118226602</v>
      </c>
      <c r="K190" s="132">
        <f t="shared" si="23"/>
        <v>-3.8519121182266005</v>
      </c>
      <c r="L190" s="138">
        <f t="shared" si="19"/>
        <v>-5.4976266584266048E-2</v>
      </c>
      <c r="M190" s="138"/>
      <c r="N190" s="66"/>
      <c r="O190" s="66"/>
      <c r="P190" s="66"/>
      <c r="Q190" s="66"/>
      <c r="R190" s="66"/>
      <c r="S190" s="66"/>
      <c r="T190" s="66"/>
      <c r="U190" s="117"/>
      <c r="V190" s="66"/>
      <c r="W190" s="66"/>
      <c r="X190" s="66"/>
      <c r="Y190" s="66"/>
      <c r="Z190" s="66"/>
      <c r="AA190" s="66"/>
      <c r="AB190" s="66">
        <f t="shared" si="22"/>
        <v>5.7471264367816098E-2</v>
      </c>
      <c r="AC190" s="66">
        <v>1.4</v>
      </c>
      <c r="AD190" s="66">
        <v>8.6999999999999993</v>
      </c>
    </row>
    <row r="191" spans="1:30" ht="16" x14ac:dyDescent="0.2">
      <c r="A191" s="66" t="s">
        <v>248</v>
      </c>
      <c r="B191" s="83">
        <v>208</v>
      </c>
      <c r="C191" s="73">
        <v>2</v>
      </c>
      <c r="D191" s="73">
        <v>8</v>
      </c>
      <c r="E191" s="76" t="s">
        <v>18</v>
      </c>
      <c r="F191" s="89">
        <v>3.4</v>
      </c>
      <c r="G191" s="71">
        <v>44.186046511627907</v>
      </c>
      <c r="H191" s="71">
        <v>2</v>
      </c>
      <c r="I191" s="83">
        <v>11.520800000000001</v>
      </c>
      <c r="J191" s="84">
        <v>62.35839672748768</v>
      </c>
      <c r="K191" s="132">
        <f t="shared" si="23"/>
        <v>-3.0083967274876784</v>
      </c>
      <c r="L191" s="138">
        <f t="shared" si="19"/>
        <v>-4.2937225825842841E-2</v>
      </c>
      <c r="M191" s="138"/>
      <c r="N191" s="66"/>
      <c r="O191" s="66"/>
      <c r="P191" s="66"/>
      <c r="Q191" s="66"/>
      <c r="R191" s="66"/>
      <c r="S191" s="66"/>
      <c r="T191" s="66"/>
      <c r="U191" s="117"/>
      <c r="V191" s="66"/>
      <c r="W191" s="66"/>
      <c r="X191" s="66"/>
      <c r="Y191" s="66"/>
      <c r="Z191" s="66"/>
      <c r="AA191" s="66"/>
      <c r="AB191" s="66">
        <f t="shared" si="22"/>
        <v>0.22988505747126439</v>
      </c>
      <c r="AC191" s="66">
        <v>1.4</v>
      </c>
      <c r="AD191" s="66">
        <v>8.6999999999999993</v>
      </c>
    </row>
    <row r="192" spans="1:30" ht="16" x14ac:dyDescent="0.2">
      <c r="A192" s="66" t="s">
        <v>248</v>
      </c>
      <c r="B192" s="83">
        <v>209</v>
      </c>
      <c r="C192" s="73">
        <v>2</v>
      </c>
      <c r="D192" s="73">
        <v>17</v>
      </c>
      <c r="E192" s="76" t="s">
        <v>18</v>
      </c>
      <c r="F192" s="89">
        <v>3.8</v>
      </c>
      <c r="G192" s="71">
        <v>50</v>
      </c>
      <c r="H192" s="71">
        <v>2</v>
      </c>
      <c r="I192" s="83">
        <v>11.391999999999999</v>
      </c>
      <c r="J192" s="84">
        <v>62.153405036453215</v>
      </c>
      <c r="K192" s="132">
        <f t="shared" si="23"/>
        <v>-2.8034050364532135</v>
      </c>
      <c r="L192" s="138">
        <f t="shared" si="19"/>
        <v>-4.0011489851612271E-2</v>
      </c>
      <c r="M192" s="138"/>
      <c r="N192" s="66"/>
      <c r="O192" s="66"/>
      <c r="P192" s="66"/>
      <c r="Q192" s="66"/>
      <c r="R192" s="66"/>
      <c r="S192" s="66"/>
      <c r="T192" s="66"/>
      <c r="U192" s="117"/>
      <c r="V192" s="66"/>
      <c r="W192" s="66"/>
      <c r="X192" s="66"/>
      <c r="Y192" s="66"/>
      <c r="Z192" s="66"/>
      <c r="AA192" s="66"/>
      <c r="AB192" s="66">
        <f t="shared" si="22"/>
        <v>0.27586206896551724</v>
      </c>
      <c r="AC192" s="66">
        <v>1.4</v>
      </c>
      <c r="AD192" s="66">
        <v>8.6999999999999993</v>
      </c>
    </row>
    <row r="193" spans="1:30" ht="16" x14ac:dyDescent="0.2">
      <c r="A193" s="66" t="s">
        <v>248</v>
      </c>
      <c r="B193" s="83">
        <v>210</v>
      </c>
      <c r="C193" s="73">
        <v>2</v>
      </c>
      <c r="D193" s="73">
        <v>20</v>
      </c>
      <c r="E193" s="76" t="s">
        <v>18</v>
      </c>
      <c r="F193" s="89">
        <v>7.5</v>
      </c>
      <c r="G193" s="71">
        <v>50.588235294117645</v>
      </c>
      <c r="H193" s="71">
        <v>6.5</v>
      </c>
      <c r="I193" s="83">
        <v>11.3904</v>
      </c>
      <c r="J193" s="84">
        <v>64.562962462266015</v>
      </c>
      <c r="K193" s="132">
        <f t="shared" si="23"/>
        <v>-5.2129624622660131</v>
      </c>
      <c r="L193" s="138">
        <f t="shared" si="19"/>
        <v>-7.4401804927795814E-2</v>
      </c>
      <c r="M193" s="138"/>
      <c r="N193" s="66"/>
      <c r="O193" s="66"/>
      <c r="P193" s="66"/>
      <c r="Q193" s="66"/>
      <c r="R193" s="66"/>
      <c r="S193" s="66"/>
      <c r="T193" s="66"/>
      <c r="U193" s="117"/>
      <c r="V193" s="66"/>
      <c r="W193" s="66"/>
      <c r="X193" s="66"/>
      <c r="Y193" s="66"/>
      <c r="Z193" s="66"/>
      <c r="AA193" s="66"/>
      <c r="AB193" s="66">
        <f t="shared" si="22"/>
        <v>0.70114942528735635</v>
      </c>
      <c r="AC193" s="66">
        <v>1.4</v>
      </c>
      <c r="AD193" s="66">
        <v>8.6999999999999993</v>
      </c>
    </row>
    <row r="194" spans="1:30" ht="16" x14ac:dyDescent="0.2">
      <c r="A194" s="66" t="s">
        <v>248</v>
      </c>
      <c r="B194" s="83">
        <v>211</v>
      </c>
      <c r="C194" s="73">
        <v>2</v>
      </c>
      <c r="D194" s="73">
        <v>15</v>
      </c>
      <c r="E194" s="76" t="s">
        <v>18</v>
      </c>
      <c r="F194" s="89">
        <v>4.0999999999999996</v>
      </c>
      <c r="G194" s="71">
        <v>51.219512195121951</v>
      </c>
      <c r="H194" s="71">
        <v>4</v>
      </c>
      <c r="I194" s="83">
        <v>11.3636</v>
      </c>
      <c r="J194" s="84">
        <v>65.385544066206904</v>
      </c>
      <c r="K194" s="132">
        <f t="shared" si="23"/>
        <v>-6.0355440662069029</v>
      </c>
      <c r="L194" s="138">
        <f t="shared" si="19"/>
        <v>-8.6142069024575801E-2</v>
      </c>
      <c r="M194" s="138"/>
      <c r="N194" s="66"/>
      <c r="O194" s="66"/>
      <c r="P194" s="66"/>
      <c r="Q194" s="66"/>
      <c r="R194" s="66"/>
      <c r="S194" s="66"/>
      <c r="T194" s="66"/>
      <c r="U194" s="117"/>
      <c r="V194" s="66"/>
      <c r="W194" s="66"/>
      <c r="X194" s="66"/>
      <c r="Y194" s="66"/>
      <c r="Z194" s="66"/>
      <c r="AA194" s="66"/>
      <c r="AB194" s="66">
        <f t="shared" si="22"/>
        <v>0.31034482758620691</v>
      </c>
      <c r="AC194" s="66">
        <v>1.4</v>
      </c>
      <c r="AD194" s="66">
        <v>8.6999999999999993</v>
      </c>
    </row>
    <row r="195" spans="1:30" ht="16" x14ac:dyDescent="0.2">
      <c r="A195" s="66" t="s">
        <v>248</v>
      </c>
      <c r="B195" s="83">
        <v>212</v>
      </c>
      <c r="C195" s="73">
        <v>2</v>
      </c>
      <c r="D195" s="73">
        <v>13</v>
      </c>
      <c r="E195" s="76" t="s">
        <v>18</v>
      </c>
      <c r="F195" s="89">
        <v>3.4</v>
      </c>
      <c r="G195" s="71">
        <v>53.086419753086425</v>
      </c>
      <c r="H195" s="71">
        <v>3</v>
      </c>
      <c r="I195" s="83">
        <v>11.653600000000001</v>
      </c>
      <c r="J195" s="84">
        <v>67.994174745221684</v>
      </c>
      <c r="K195" s="132">
        <f t="shared" si="23"/>
        <v>-8.6441747452216831</v>
      </c>
      <c r="L195" s="138">
        <f t="shared" si="19"/>
        <v>-0.12337364940015248</v>
      </c>
      <c r="M195" s="138"/>
      <c r="N195" s="66"/>
      <c r="O195" s="66"/>
      <c r="P195" s="66"/>
      <c r="Q195" s="66"/>
      <c r="R195" s="66"/>
      <c r="S195" s="66"/>
      <c r="T195" s="66"/>
      <c r="U195" s="117"/>
      <c r="V195" s="66"/>
      <c r="W195" s="66"/>
      <c r="X195" s="66"/>
      <c r="Y195" s="66"/>
      <c r="Z195" s="66"/>
      <c r="AA195" s="66"/>
      <c r="AB195" s="66">
        <f t="shared" si="22"/>
        <v>0.22988505747126439</v>
      </c>
      <c r="AC195" s="66">
        <v>1.4</v>
      </c>
      <c r="AD195" s="66">
        <v>8.6999999999999993</v>
      </c>
    </row>
    <row r="196" spans="1:30" ht="16" x14ac:dyDescent="0.2">
      <c r="A196" s="66" t="s">
        <v>248</v>
      </c>
      <c r="B196" s="83">
        <v>213</v>
      </c>
      <c r="C196" s="73">
        <v>2</v>
      </c>
      <c r="D196" s="73">
        <v>10</v>
      </c>
      <c r="E196" s="76" t="s">
        <v>18</v>
      </c>
      <c r="F196" s="89">
        <v>2.8</v>
      </c>
      <c r="G196" s="71">
        <v>51.851851851851848</v>
      </c>
      <c r="H196" s="71">
        <v>2.5</v>
      </c>
      <c r="I196" s="83">
        <v>11.7812</v>
      </c>
      <c r="J196" s="84">
        <v>63.31067812413793</v>
      </c>
      <c r="K196" s="132">
        <f t="shared" si="23"/>
        <v>-3.9606781241379281</v>
      </c>
      <c r="L196" s="138">
        <f t="shared" ref="L196:L223" si="24">K196/70.065</f>
        <v>-5.6528625192862746E-2</v>
      </c>
      <c r="M196" s="138"/>
      <c r="N196" s="66"/>
      <c r="O196" s="66"/>
      <c r="P196" s="66"/>
      <c r="Q196" s="66"/>
      <c r="R196" s="66"/>
      <c r="S196" s="66"/>
      <c r="T196" s="66"/>
      <c r="U196" s="117"/>
      <c r="V196" s="66"/>
      <c r="W196" s="66"/>
      <c r="X196" s="66"/>
      <c r="Y196" s="66"/>
      <c r="Z196" s="66"/>
      <c r="AA196" s="66"/>
      <c r="AB196" s="66">
        <f t="shared" ref="AB196:AB227" si="25">(F196-AC196)/AD196</f>
        <v>0.16091954022988506</v>
      </c>
      <c r="AC196" s="66">
        <v>1.4</v>
      </c>
      <c r="AD196" s="66">
        <v>8.6999999999999993</v>
      </c>
    </row>
    <row r="197" spans="1:30" ht="16" x14ac:dyDescent="0.2">
      <c r="A197" s="66" t="s">
        <v>248</v>
      </c>
      <c r="B197" s="83">
        <v>214</v>
      </c>
      <c r="C197" s="73">
        <v>2</v>
      </c>
      <c r="D197" s="73">
        <v>2</v>
      </c>
      <c r="E197" s="76" t="s">
        <v>18</v>
      </c>
      <c r="F197" s="89">
        <v>3.2</v>
      </c>
      <c r="G197" s="71">
        <v>52.380952380952387</v>
      </c>
      <c r="H197" s="71">
        <v>4.5</v>
      </c>
      <c r="I197" s="83">
        <v>11.7796</v>
      </c>
      <c r="J197" s="84">
        <v>59.231263476650241</v>
      </c>
      <c r="K197" s="132">
        <f t="shared" si="23"/>
        <v>0.11873652334976015</v>
      </c>
      <c r="L197" s="138">
        <f t="shared" si="24"/>
        <v>1.6946624327376029E-3</v>
      </c>
      <c r="M197" s="138"/>
      <c r="N197" s="66"/>
      <c r="O197" s="66"/>
      <c r="P197" s="66"/>
      <c r="Q197" s="66"/>
      <c r="R197" s="66"/>
      <c r="S197" s="66"/>
      <c r="T197" s="66"/>
      <c r="U197" s="117"/>
      <c r="V197" s="66"/>
      <c r="W197" s="66"/>
      <c r="X197" s="66"/>
      <c r="Y197" s="66"/>
      <c r="Z197" s="66"/>
      <c r="AA197" s="66"/>
      <c r="AB197" s="66">
        <f t="shared" si="25"/>
        <v>0.20689655172413798</v>
      </c>
      <c r="AC197" s="66">
        <v>1.4</v>
      </c>
      <c r="AD197" s="66">
        <v>8.6999999999999993</v>
      </c>
    </row>
    <row r="198" spans="1:30" ht="16" x14ac:dyDescent="0.2">
      <c r="A198" s="66" t="s">
        <v>248</v>
      </c>
      <c r="B198" s="83">
        <v>215</v>
      </c>
      <c r="C198" s="73">
        <v>2</v>
      </c>
      <c r="D198" s="73">
        <v>3</v>
      </c>
      <c r="E198" s="76" t="s">
        <v>18</v>
      </c>
      <c r="F198" s="89">
        <v>6.5</v>
      </c>
      <c r="G198" s="71">
        <v>52.941176470588239</v>
      </c>
      <c r="H198" s="71">
        <v>3</v>
      </c>
      <c r="I198" s="83">
        <v>11.756400000000001</v>
      </c>
      <c r="J198" s="84">
        <v>61.350776058325124</v>
      </c>
      <c r="K198" s="132">
        <f t="shared" si="23"/>
        <v>-2.0007760583251226</v>
      </c>
      <c r="L198" s="138">
        <f t="shared" si="24"/>
        <v>-2.8555998834298477E-2</v>
      </c>
      <c r="M198" s="138"/>
      <c r="N198" s="66"/>
      <c r="O198" s="66"/>
      <c r="P198" s="66"/>
      <c r="Q198" s="66"/>
      <c r="R198" s="66"/>
      <c r="S198" s="66"/>
      <c r="T198" s="66"/>
      <c r="U198" s="117"/>
      <c r="V198" s="66"/>
      <c r="W198" s="66"/>
      <c r="X198" s="66"/>
      <c r="Y198" s="66"/>
      <c r="Z198" s="66"/>
      <c r="AA198" s="66"/>
      <c r="AB198" s="66">
        <f t="shared" si="25"/>
        <v>0.5862068965517242</v>
      </c>
      <c r="AC198" s="66">
        <v>1.4</v>
      </c>
      <c r="AD198" s="66">
        <v>8.6999999999999993</v>
      </c>
    </row>
    <row r="199" spans="1:30" ht="16" x14ac:dyDescent="0.2">
      <c r="A199" s="66" t="s">
        <v>248</v>
      </c>
      <c r="B199" s="83">
        <v>216</v>
      </c>
      <c r="C199" s="73">
        <v>2</v>
      </c>
      <c r="D199" s="73">
        <v>5</v>
      </c>
      <c r="E199" s="76" t="s">
        <v>18</v>
      </c>
      <c r="F199" s="89">
        <v>3.5</v>
      </c>
      <c r="G199" s="71">
        <v>47.619047619047613</v>
      </c>
      <c r="H199" s="71">
        <v>2.5</v>
      </c>
      <c r="I199" s="83">
        <v>11.828000000000001</v>
      </c>
      <c r="J199" s="84">
        <v>60.880550841379304</v>
      </c>
      <c r="K199" s="132">
        <f t="shared" si="23"/>
        <v>-1.5305508413793021</v>
      </c>
      <c r="L199" s="138">
        <f t="shared" si="24"/>
        <v>-2.1844727629762393E-2</v>
      </c>
      <c r="M199" s="138"/>
      <c r="N199" s="66"/>
      <c r="O199" s="66"/>
      <c r="P199" s="66"/>
      <c r="Q199" s="66"/>
      <c r="R199" s="66"/>
      <c r="S199" s="66"/>
      <c r="T199" s="66"/>
      <c r="U199" s="117"/>
      <c r="V199" s="66"/>
      <c r="W199" s="66"/>
      <c r="X199" s="66"/>
      <c r="Y199" s="66"/>
      <c r="Z199" s="66"/>
      <c r="AA199" s="66"/>
      <c r="AB199" s="66">
        <f t="shared" si="25"/>
        <v>0.24137931034482762</v>
      </c>
      <c r="AC199" s="66">
        <v>1.4</v>
      </c>
      <c r="AD199" s="66">
        <v>8.6999999999999993</v>
      </c>
    </row>
    <row r="200" spans="1:30" ht="16" x14ac:dyDescent="0.2">
      <c r="A200" s="66" t="s">
        <v>248</v>
      </c>
      <c r="B200" s="83">
        <v>217</v>
      </c>
      <c r="C200" s="73">
        <v>2</v>
      </c>
      <c r="D200" s="73">
        <v>4</v>
      </c>
      <c r="E200" s="76" t="s">
        <v>18</v>
      </c>
      <c r="F200" s="89">
        <v>3</v>
      </c>
      <c r="G200" s="71">
        <v>44.444444444444443</v>
      </c>
      <c r="H200" s="71">
        <v>3.5</v>
      </c>
      <c r="I200" s="83">
        <v>11.647200000000002</v>
      </c>
      <c r="J200" s="84">
        <v>62.1850509115271</v>
      </c>
      <c r="K200" s="132">
        <f t="shared" si="23"/>
        <v>-2.8350509115270981</v>
      </c>
      <c r="L200" s="138">
        <f t="shared" si="24"/>
        <v>-4.0463154378464254E-2</v>
      </c>
      <c r="M200" s="138"/>
      <c r="N200" s="66"/>
      <c r="O200" s="66"/>
      <c r="P200" s="66"/>
      <c r="Q200" s="66"/>
      <c r="R200" s="66"/>
      <c r="S200" s="66"/>
      <c r="T200" s="66"/>
      <c r="U200" s="117"/>
      <c r="V200" s="66"/>
      <c r="W200" s="66"/>
      <c r="X200" s="66"/>
      <c r="Y200" s="66"/>
      <c r="Z200" s="66"/>
      <c r="AA200" s="66"/>
      <c r="AB200" s="66">
        <f t="shared" si="25"/>
        <v>0.18390804597701152</v>
      </c>
      <c r="AC200" s="66">
        <v>1.4</v>
      </c>
      <c r="AD200" s="66">
        <v>8.6999999999999993</v>
      </c>
    </row>
    <row r="201" spans="1:30" ht="16" x14ac:dyDescent="0.2">
      <c r="A201" s="66" t="s">
        <v>248</v>
      </c>
      <c r="B201" s="83">
        <v>218</v>
      </c>
      <c r="C201" s="73">
        <v>2</v>
      </c>
      <c r="D201" s="73">
        <v>14</v>
      </c>
      <c r="E201" s="76" t="s">
        <v>18</v>
      </c>
      <c r="F201" s="89">
        <v>4</v>
      </c>
      <c r="G201" s="71">
        <v>44.047619047619044</v>
      </c>
      <c r="H201" s="71">
        <v>2</v>
      </c>
      <c r="I201" s="83">
        <v>11.7296</v>
      </c>
      <c r="J201" s="84">
        <v>61.158951074679784</v>
      </c>
      <c r="K201" s="132">
        <f t="shared" si="23"/>
        <v>-1.8089510746797828</v>
      </c>
      <c r="L201" s="138">
        <f t="shared" si="24"/>
        <v>-2.5818184181542608E-2</v>
      </c>
      <c r="M201" s="138"/>
      <c r="N201" s="66"/>
      <c r="O201" s="66"/>
      <c r="P201" s="66"/>
      <c r="Q201" s="66"/>
      <c r="R201" s="66"/>
      <c r="S201" s="66"/>
      <c r="T201" s="66"/>
      <c r="U201" s="117"/>
      <c r="V201" s="66"/>
      <c r="W201" s="66"/>
      <c r="X201" s="66"/>
      <c r="Y201" s="66"/>
      <c r="Z201" s="66"/>
      <c r="AA201" s="66"/>
      <c r="AB201" s="66">
        <f t="shared" si="25"/>
        <v>0.2988505747126437</v>
      </c>
      <c r="AC201" s="66">
        <v>1.4</v>
      </c>
      <c r="AD201" s="66">
        <v>8.6999999999999993</v>
      </c>
    </row>
    <row r="202" spans="1:30" ht="16" x14ac:dyDescent="0.2">
      <c r="A202" s="66" t="s">
        <v>248</v>
      </c>
      <c r="B202" s="83">
        <v>219</v>
      </c>
      <c r="C202" s="73">
        <v>2</v>
      </c>
      <c r="D202" s="73">
        <v>1</v>
      </c>
      <c r="E202" s="76" t="s">
        <v>18</v>
      </c>
      <c r="F202" s="89">
        <v>5.2</v>
      </c>
      <c r="G202" s="71">
        <v>50</v>
      </c>
      <c r="H202" s="71">
        <v>2.5</v>
      </c>
      <c r="I202" s="83">
        <v>11.6264</v>
      </c>
      <c r="J202" s="116">
        <v>59.629107089655157</v>
      </c>
      <c r="K202" s="116">
        <f t="shared" si="23"/>
        <v>-0.27910708965515596</v>
      </c>
      <c r="L202" s="137">
        <f t="shared" si="24"/>
        <v>-3.9835451317370438E-3</v>
      </c>
      <c r="M202" s="137"/>
      <c r="N202" s="66"/>
      <c r="O202" s="109">
        <f>69-J202</f>
        <v>9.3708929103448426</v>
      </c>
      <c r="P202" s="106">
        <f>O202/69</f>
        <v>0.13581004217891077</v>
      </c>
      <c r="Q202" s="66"/>
      <c r="R202" s="66"/>
      <c r="S202" s="66"/>
      <c r="T202" s="106">
        <v>5.5E-2</v>
      </c>
      <c r="U202" s="106">
        <f>(F202-1.4)/67.9</f>
        <v>5.5964653902798235E-2</v>
      </c>
      <c r="V202" s="66"/>
      <c r="W202" s="66"/>
      <c r="X202" s="66"/>
      <c r="Y202" s="66"/>
      <c r="Z202" s="66"/>
      <c r="AA202" s="66"/>
      <c r="AB202" s="106">
        <f t="shared" si="25"/>
        <v>0.43678160919540238</v>
      </c>
      <c r="AC202" s="66">
        <v>1.4</v>
      </c>
      <c r="AD202" s="66">
        <v>8.6999999999999993</v>
      </c>
    </row>
    <row r="203" spans="1:30" ht="16" x14ac:dyDescent="0.2">
      <c r="A203" s="66" t="s">
        <v>248</v>
      </c>
      <c r="B203" s="83">
        <v>220</v>
      </c>
      <c r="C203" s="73">
        <v>2</v>
      </c>
      <c r="D203" s="73">
        <v>9</v>
      </c>
      <c r="E203" s="76" t="s">
        <v>18</v>
      </c>
      <c r="F203" s="89">
        <v>7.7</v>
      </c>
      <c r="G203" s="71">
        <v>52.380952380952387</v>
      </c>
      <c r="H203" s="71">
        <v>2.5</v>
      </c>
      <c r="I203" s="83">
        <v>11.6096</v>
      </c>
      <c r="J203" s="84">
        <v>56.563585942068968</v>
      </c>
      <c r="K203" s="132">
        <f t="shared" si="23"/>
        <v>2.786414057931033</v>
      </c>
      <c r="L203" s="138">
        <f t="shared" si="24"/>
        <v>3.9768986768444058E-2</v>
      </c>
      <c r="M203" s="138"/>
      <c r="N203" s="66"/>
      <c r="O203" s="66"/>
      <c r="P203" s="66"/>
      <c r="Q203" s="66"/>
      <c r="R203" s="66"/>
      <c r="S203" s="66"/>
      <c r="T203" s="66"/>
      <c r="U203" s="117"/>
      <c r="V203" s="66"/>
      <c r="W203" s="66"/>
      <c r="X203" s="66"/>
      <c r="Y203" s="66"/>
      <c r="Z203" s="66"/>
      <c r="AA203" s="66"/>
      <c r="AB203" s="66">
        <f t="shared" si="25"/>
        <v>0.72413793103448287</v>
      </c>
      <c r="AC203" s="66">
        <v>1.4</v>
      </c>
      <c r="AD203" s="66">
        <v>8.6999999999999993</v>
      </c>
    </row>
    <row r="204" spans="1:30" ht="16" x14ac:dyDescent="0.2">
      <c r="A204" s="66" t="s">
        <v>248</v>
      </c>
      <c r="B204" s="83">
        <v>301</v>
      </c>
      <c r="C204" s="73">
        <v>3</v>
      </c>
      <c r="D204" s="73">
        <v>18</v>
      </c>
      <c r="E204" s="76" t="s">
        <v>18</v>
      </c>
      <c r="F204" s="89">
        <v>1.8</v>
      </c>
      <c r="G204" s="71">
        <v>48.780487804878049</v>
      </c>
      <c r="H204" s="71">
        <v>1.5</v>
      </c>
      <c r="I204" s="83">
        <v>11.276</v>
      </c>
      <c r="J204" s="84">
        <v>67.311708232512331</v>
      </c>
      <c r="K204" s="132">
        <f t="shared" si="23"/>
        <v>-7.9617082325123292</v>
      </c>
      <c r="L204" s="138">
        <f t="shared" si="24"/>
        <v>-0.11363317251855176</v>
      </c>
      <c r="M204" s="138"/>
      <c r="N204" s="66"/>
      <c r="O204" s="66"/>
      <c r="P204" s="66"/>
      <c r="Q204" s="66"/>
      <c r="R204" s="66"/>
      <c r="S204" s="66"/>
      <c r="T204" s="66"/>
      <c r="U204" s="117"/>
      <c r="V204" s="66"/>
      <c r="W204" s="66"/>
      <c r="X204" s="66"/>
      <c r="Y204" s="66"/>
      <c r="Z204" s="66"/>
      <c r="AA204" s="66"/>
      <c r="AB204" s="66">
        <f t="shared" si="25"/>
        <v>4.5977011494252894E-2</v>
      </c>
      <c r="AC204" s="66">
        <v>1.4</v>
      </c>
      <c r="AD204" s="66">
        <v>8.6999999999999993</v>
      </c>
    </row>
    <row r="205" spans="1:30" ht="16" x14ac:dyDescent="0.2">
      <c r="A205" s="66" t="s">
        <v>248</v>
      </c>
      <c r="B205" s="83">
        <v>302</v>
      </c>
      <c r="C205" s="73">
        <v>3</v>
      </c>
      <c r="D205" s="73">
        <v>20</v>
      </c>
      <c r="E205" s="76" t="s">
        <v>18</v>
      </c>
      <c r="F205" s="89">
        <v>4</v>
      </c>
      <c r="G205" s="71">
        <v>45.348837209302324</v>
      </c>
      <c r="H205" s="71">
        <v>3</v>
      </c>
      <c r="I205" s="83">
        <v>11.323600000000001</v>
      </c>
      <c r="J205" s="84">
        <v>63.723647333201974</v>
      </c>
      <c r="K205" s="132">
        <f t="shared" si="23"/>
        <v>-4.3736473332019727</v>
      </c>
      <c r="L205" s="138">
        <f t="shared" si="24"/>
        <v>-6.24227122415182E-2</v>
      </c>
      <c r="M205" s="138"/>
      <c r="N205" s="66"/>
      <c r="O205" s="66"/>
      <c r="P205" s="66"/>
      <c r="Q205" s="66"/>
      <c r="R205" s="66"/>
      <c r="S205" s="66"/>
      <c r="T205" s="66"/>
      <c r="U205" s="117"/>
      <c r="V205" s="66"/>
      <c r="W205" s="66"/>
      <c r="X205" s="66"/>
      <c r="Y205" s="66"/>
      <c r="Z205" s="66"/>
      <c r="AA205" s="66"/>
      <c r="AB205" s="66">
        <f t="shared" si="25"/>
        <v>0.2988505747126437</v>
      </c>
      <c r="AC205" s="66">
        <v>1.4</v>
      </c>
      <c r="AD205" s="66">
        <v>8.6999999999999993</v>
      </c>
    </row>
    <row r="206" spans="1:30" ht="16" x14ac:dyDescent="0.2">
      <c r="A206" s="66" t="s">
        <v>248</v>
      </c>
      <c r="B206" s="83">
        <v>303</v>
      </c>
      <c r="C206" s="73">
        <v>3</v>
      </c>
      <c r="D206" s="73">
        <v>4</v>
      </c>
      <c r="E206" s="76" t="s">
        <v>18</v>
      </c>
      <c r="F206" s="89">
        <v>2.5</v>
      </c>
      <c r="G206" s="71">
        <v>49.411764705882355</v>
      </c>
      <c r="H206" s="71">
        <v>2</v>
      </c>
      <c r="I206" s="83">
        <v>11.2112</v>
      </c>
      <c r="J206" s="84">
        <v>66.810466578916262</v>
      </c>
      <c r="K206" s="132">
        <f t="shared" si="23"/>
        <v>-7.460466578916261</v>
      </c>
      <c r="L206" s="138">
        <f t="shared" si="24"/>
        <v>-0.10647922042269695</v>
      </c>
      <c r="M206" s="138"/>
      <c r="N206" s="66"/>
      <c r="O206" s="66"/>
      <c r="P206" s="66"/>
      <c r="Q206" s="66"/>
      <c r="R206" s="66"/>
      <c r="S206" s="66"/>
      <c r="T206" s="66"/>
      <c r="U206" s="117"/>
      <c r="V206" s="66"/>
      <c r="W206" s="66"/>
      <c r="X206" s="66"/>
      <c r="Y206" s="66"/>
      <c r="Z206" s="66"/>
      <c r="AA206" s="66"/>
      <c r="AB206" s="66">
        <f t="shared" si="25"/>
        <v>0.12643678160919541</v>
      </c>
      <c r="AC206" s="66">
        <v>1.4</v>
      </c>
      <c r="AD206" s="66">
        <v>8.6999999999999993</v>
      </c>
    </row>
    <row r="207" spans="1:30" ht="16" x14ac:dyDescent="0.2">
      <c r="A207" s="66" t="s">
        <v>248</v>
      </c>
      <c r="B207" s="83">
        <v>304</v>
      </c>
      <c r="C207" s="73">
        <v>3</v>
      </c>
      <c r="D207" s="73">
        <v>12</v>
      </c>
      <c r="E207" s="76" t="s">
        <v>18</v>
      </c>
      <c r="F207" s="89">
        <v>2.2000000000000002</v>
      </c>
      <c r="G207" s="71">
        <v>44.705882352941181</v>
      </c>
      <c r="H207" s="71">
        <v>2</v>
      </c>
      <c r="I207" s="83">
        <v>11.587200000000001</v>
      </c>
      <c r="J207" s="84">
        <v>62.353758720000002</v>
      </c>
      <c r="K207" s="132">
        <f t="shared" si="23"/>
        <v>-3.0037587200000004</v>
      </c>
      <c r="L207" s="138">
        <f t="shared" si="24"/>
        <v>-4.2871030043531017E-2</v>
      </c>
      <c r="M207" s="138"/>
      <c r="N207" s="66"/>
      <c r="O207" s="66"/>
      <c r="P207" s="66"/>
      <c r="Q207" s="66"/>
      <c r="R207" s="66"/>
      <c r="S207" s="66"/>
      <c r="T207" s="66"/>
      <c r="U207" s="117"/>
      <c r="V207" s="66"/>
      <c r="W207" s="66"/>
      <c r="X207" s="66"/>
      <c r="Y207" s="66"/>
      <c r="Z207" s="66"/>
      <c r="AA207" s="66"/>
      <c r="AB207" s="66">
        <f t="shared" si="25"/>
        <v>9.1954022988505787E-2</v>
      </c>
      <c r="AC207" s="66">
        <v>1.4</v>
      </c>
      <c r="AD207" s="66">
        <v>8.6999999999999993</v>
      </c>
    </row>
    <row r="208" spans="1:30" ht="16" x14ac:dyDescent="0.2">
      <c r="A208" s="66" t="s">
        <v>248</v>
      </c>
      <c r="B208" s="83">
        <v>305</v>
      </c>
      <c r="C208" s="73">
        <v>3</v>
      </c>
      <c r="D208" s="73">
        <v>13</v>
      </c>
      <c r="E208" s="76" t="s">
        <v>18</v>
      </c>
      <c r="F208" s="89">
        <v>4.8</v>
      </c>
      <c r="G208" s="71">
        <v>48.192771084337352</v>
      </c>
      <c r="H208" s="71">
        <v>2.5</v>
      </c>
      <c r="I208" s="83">
        <v>11.6296</v>
      </c>
      <c r="J208" s="84">
        <v>62.660969303645317</v>
      </c>
      <c r="K208" s="132">
        <f t="shared" si="23"/>
        <v>-3.3109693036453152</v>
      </c>
      <c r="L208" s="138">
        <f t="shared" si="24"/>
        <v>-4.725568120524249E-2</v>
      </c>
      <c r="M208" s="138"/>
      <c r="N208" s="66"/>
      <c r="O208" s="66"/>
      <c r="P208" s="66"/>
      <c r="Q208" s="66"/>
      <c r="R208" s="66"/>
      <c r="S208" s="66"/>
      <c r="T208" s="66"/>
      <c r="U208" s="117"/>
      <c r="V208" s="66"/>
      <c r="W208" s="66"/>
      <c r="X208" s="66"/>
      <c r="Y208" s="66"/>
      <c r="Z208" s="66"/>
      <c r="AA208" s="66"/>
      <c r="AB208" s="66">
        <f t="shared" si="25"/>
        <v>0.39080459770114945</v>
      </c>
      <c r="AC208" s="66">
        <v>1.4</v>
      </c>
      <c r="AD208" s="66">
        <v>8.6999999999999993</v>
      </c>
    </row>
    <row r="209" spans="1:30" ht="16" x14ac:dyDescent="0.2">
      <c r="A209" s="66" t="s">
        <v>248</v>
      </c>
      <c r="B209" s="83">
        <v>306</v>
      </c>
      <c r="C209" s="73">
        <v>3</v>
      </c>
      <c r="D209" s="73">
        <v>5</v>
      </c>
      <c r="E209" s="76" t="s">
        <v>18</v>
      </c>
      <c r="F209" s="89">
        <v>2.2999999999999998</v>
      </c>
      <c r="G209" s="71">
        <v>47.126436781609193</v>
      </c>
      <c r="H209" s="71">
        <v>1.5</v>
      </c>
      <c r="I209" s="83">
        <v>11.3872</v>
      </c>
      <c r="J209" s="84">
        <v>66.593523187389152</v>
      </c>
      <c r="K209" s="132">
        <f t="shared" si="23"/>
        <v>-7.243523187389151</v>
      </c>
      <c r="L209" s="138">
        <f t="shared" si="24"/>
        <v>-0.10338290426588384</v>
      </c>
      <c r="M209" s="138"/>
      <c r="N209" s="66"/>
      <c r="O209" s="66"/>
      <c r="P209" s="66"/>
      <c r="Q209" s="66"/>
      <c r="R209" s="66"/>
      <c r="S209" s="66"/>
      <c r="T209" s="66"/>
      <c r="U209" s="117"/>
      <c r="V209" s="66"/>
      <c r="W209" s="66"/>
      <c r="X209" s="66"/>
      <c r="Y209" s="66"/>
      <c r="Z209" s="66"/>
      <c r="AA209" s="66"/>
      <c r="AB209" s="66">
        <f t="shared" si="25"/>
        <v>0.10344827586206896</v>
      </c>
      <c r="AC209" s="66">
        <v>1.4</v>
      </c>
      <c r="AD209" s="66">
        <v>8.6999999999999993</v>
      </c>
    </row>
    <row r="210" spans="1:30" ht="16" x14ac:dyDescent="0.2">
      <c r="A210" s="66" t="s">
        <v>248</v>
      </c>
      <c r="B210" s="83">
        <v>307</v>
      </c>
      <c r="C210" s="73">
        <v>3</v>
      </c>
      <c r="D210" s="73">
        <v>15</v>
      </c>
      <c r="E210" s="76" t="s">
        <v>18</v>
      </c>
      <c r="F210" s="89">
        <v>2.4</v>
      </c>
      <c r="G210" s="71">
        <v>42.857142857142854</v>
      </c>
      <c r="H210" s="71">
        <v>2</v>
      </c>
      <c r="I210" s="83">
        <v>11.454799999999999</v>
      </c>
      <c r="J210" s="84">
        <v>62.74269253674877</v>
      </c>
      <c r="K210" s="132">
        <f t="shared" si="23"/>
        <v>-3.3926925367487684</v>
      </c>
      <c r="L210" s="138">
        <f t="shared" si="24"/>
        <v>-4.8422072885874093E-2</v>
      </c>
      <c r="M210" s="138"/>
      <c r="N210" s="66"/>
      <c r="O210" s="66"/>
      <c r="P210" s="66"/>
      <c r="Q210" s="66"/>
      <c r="R210" s="66"/>
      <c r="S210" s="66"/>
      <c r="T210" s="66"/>
      <c r="U210" s="117"/>
      <c r="V210" s="66"/>
      <c r="W210" s="66"/>
      <c r="X210" s="66"/>
      <c r="Y210" s="66"/>
      <c r="Z210" s="66"/>
      <c r="AA210" s="66"/>
      <c r="AB210" s="66">
        <f t="shared" si="25"/>
        <v>0.1149425287356322</v>
      </c>
      <c r="AC210" s="66">
        <v>1.4</v>
      </c>
      <c r="AD210" s="66">
        <v>8.6999999999999993</v>
      </c>
    </row>
    <row r="211" spans="1:30" ht="16" x14ac:dyDescent="0.2">
      <c r="A211" s="66" t="s">
        <v>248</v>
      </c>
      <c r="B211" s="83">
        <v>308</v>
      </c>
      <c r="C211" s="73">
        <v>3</v>
      </c>
      <c r="D211" s="73">
        <v>1</v>
      </c>
      <c r="E211" s="76" t="s">
        <v>18</v>
      </c>
      <c r="F211" s="89">
        <v>2.7</v>
      </c>
      <c r="G211" s="71">
        <v>45.679012345679013</v>
      </c>
      <c r="H211" s="71">
        <v>5</v>
      </c>
      <c r="I211" s="83">
        <v>11.443199999999999</v>
      </c>
      <c r="J211" s="84">
        <v>57.599087681576357</v>
      </c>
      <c r="K211" s="116">
        <f t="shared" si="23"/>
        <v>1.7509123184236444</v>
      </c>
      <c r="L211" s="137">
        <f t="shared" si="24"/>
        <v>2.4989828279792257E-2</v>
      </c>
      <c r="M211" s="137"/>
      <c r="N211" s="66"/>
      <c r="O211" s="67">
        <f>69-J211</f>
        <v>11.400912318423643</v>
      </c>
      <c r="P211" s="106">
        <f>O211/69</f>
        <v>0.16523061331048758</v>
      </c>
      <c r="Q211" s="66"/>
      <c r="R211" s="66"/>
      <c r="S211" s="66"/>
      <c r="T211" s="106">
        <v>1.9E-2</v>
      </c>
      <c r="U211" s="106">
        <f>(F211-1.4)/67.9</f>
        <v>1.9145802650957292E-2</v>
      </c>
      <c r="V211" s="66"/>
      <c r="W211" s="66"/>
      <c r="X211" s="66"/>
      <c r="Y211" s="66"/>
      <c r="Z211" s="66"/>
      <c r="AA211" s="66"/>
      <c r="AB211" s="106">
        <f t="shared" si="25"/>
        <v>0.14942528735632188</v>
      </c>
      <c r="AC211" s="66">
        <v>1.4</v>
      </c>
      <c r="AD211" s="66">
        <v>8.6999999999999993</v>
      </c>
    </row>
    <row r="212" spans="1:30" ht="16" x14ac:dyDescent="0.2">
      <c r="A212" s="66" t="s">
        <v>248</v>
      </c>
      <c r="B212" s="83">
        <v>309</v>
      </c>
      <c r="C212" s="73">
        <v>3</v>
      </c>
      <c r="D212" s="73">
        <v>7</v>
      </c>
      <c r="E212" s="76" t="s">
        <v>18</v>
      </c>
      <c r="F212" s="89">
        <v>2.6</v>
      </c>
      <c r="G212" s="71">
        <v>43.529411764705884</v>
      </c>
      <c r="H212" s="71">
        <v>2</v>
      </c>
      <c r="I212" s="83">
        <v>11.362399999999999</v>
      </c>
      <c r="J212" s="84">
        <v>68.725490638817746</v>
      </c>
      <c r="K212" s="132">
        <f t="shared" si="23"/>
        <v>-9.3754906388177446</v>
      </c>
      <c r="L212" s="138">
        <f t="shared" si="24"/>
        <v>-0.1338113271793013</v>
      </c>
      <c r="M212" s="138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>
        <f t="shared" si="25"/>
        <v>0.13793103448275865</v>
      </c>
      <c r="AC212" s="66">
        <v>1.4</v>
      </c>
      <c r="AD212" s="66">
        <v>8.6999999999999993</v>
      </c>
    </row>
    <row r="213" spans="1:30" ht="16" x14ac:dyDescent="0.2">
      <c r="A213" s="66" t="s">
        <v>248</v>
      </c>
      <c r="B213" s="83">
        <v>310</v>
      </c>
      <c r="C213" s="73">
        <v>3</v>
      </c>
      <c r="D213" s="73">
        <v>11</v>
      </c>
      <c r="E213" s="76" t="s">
        <v>18</v>
      </c>
      <c r="F213" s="89">
        <v>3.2</v>
      </c>
      <c r="G213" s="71">
        <v>48.80952380952381</v>
      </c>
      <c r="H213" s="71">
        <v>2</v>
      </c>
      <c r="I213" s="83">
        <v>11.4116</v>
      </c>
      <c r="J213" s="84">
        <v>65.350135293793116</v>
      </c>
      <c r="K213" s="132">
        <f t="shared" si="23"/>
        <v>-6.0001352937931145</v>
      </c>
      <c r="L213" s="138">
        <f t="shared" si="24"/>
        <v>-8.5636698691117036E-2</v>
      </c>
      <c r="M213" s="138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>
        <f t="shared" si="25"/>
        <v>0.20689655172413798</v>
      </c>
      <c r="AC213" s="66">
        <v>1.4</v>
      </c>
      <c r="AD213" s="66">
        <v>8.6999999999999993</v>
      </c>
    </row>
    <row r="214" spans="1:30" ht="16" x14ac:dyDescent="0.2">
      <c r="A214" s="66" t="s">
        <v>248</v>
      </c>
      <c r="B214" s="83">
        <v>311</v>
      </c>
      <c r="C214" s="73">
        <v>3</v>
      </c>
      <c r="D214" s="73">
        <v>19</v>
      </c>
      <c r="E214" s="76" t="s">
        <v>18</v>
      </c>
      <c r="F214" s="89">
        <v>3</v>
      </c>
      <c r="G214" s="71">
        <v>49.382716049382715</v>
      </c>
      <c r="H214" s="71">
        <v>2.5</v>
      </c>
      <c r="I214" s="83">
        <v>11.463999999999999</v>
      </c>
      <c r="J214" s="84">
        <v>63.158354979310353</v>
      </c>
      <c r="K214" s="132">
        <f t="shared" si="23"/>
        <v>-3.8083549793103515</v>
      </c>
      <c r="L214" s="138">
        <f t="shared" si="24"/>
        <v>-5.435459900535719E-2</v>
      </c>
      <c r="M214" s="138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>
        <f t="shared" si="25"/>
        <v>0.18390804597701152</v>
      </c>
      <c r="AC214" s="66">
        <v>1.4</v>
      </c>
      <c r="AD214" s="66">
        <v>8.6999999999999993</v>
      </c>
    </row>
    <row r="215" spans="1:30" ht="16" x14ac:dyDescent="0.2">
      <c r="A215" s="66" t="s">
        <v>248</v>
      </c>
      <c r="B215" s="83">
        <v>312</v>
      </c>
      <c r="C215" s="73">
        <v>3</v>
      </c>
      <c r="D215" s="73">
        <v>6</v>
      </c>
      <c r="E215" s="76" t="s">
        <v>18</v>
      </c>
      <c r="F215" s="89">
        <v>3</v>
      </c>
      <c r="G215" s="71">
        <v>42.307692307692307</v>
      </c>
      <c r="H215" s="71">
        <v>4.5</v>
      </c>
      <c r="I215" s="83">
        <v>11.3224</v>
      </c>
      <c r="J215" s="84">
        <v>64.485651783251228</v>
      </c>
      <c r="K215" s="132">
        <f t="shared" si="23"/>
        <v>-5.1356517832512267</v>
      </c>
      <c r="L215" s="138">
        <f t="shared" si="24"/>
        <v>-7.3298391254566858E-2</v>
      </c>
      <c r="M215" s="138"/>
      <c r="N215" s="66"/>
      <c r="O215" s="66"/>
      <c r="P215" s="66"/>
      <c r="Q215" s="66"/>
      <c r="R215" s="66"/>
      <c r="S215" s="66"/>
      <c r="T215" s="66"/>
      <c r="U215" s="66"/>
      <c r="V215" s="66"/>
      <c r="W215" s="66"/>
      <c r="X215" s="66"/>
      <c r="Y215" s="66"/>
      <c r="Z215" s="66"/>
      <c r="AA215" s="66"/>
      <c r="AB215" s="66">
        <f t="shared" si="25"/>
        <v>0.18390804597701152</v>
      </c>
      <c r="AC215" s="66">
        <v>1.4</v>
      </c>
      <c r="AD215" s="66">
        <v>8.6999999999999993</v>
      </c>
    </row>
    <row r="216" spans="1:30" ht="16" x14ac:dyDescent="0.2">
      <c r="A216" s="66" t="s">
        <v>248</v>
      </c>
      <c r="B216" s="83">
        <v>313</v>
      </c>
      <c r="C216" s="73">
        <v>3</v>
      </c>
      <c r="D216" s="73">
        <v>14</v>
      </c>
      <c r="E216" s="76" t="s">
        <v>18</v>
      </c>
      <c r="F216" s="89">
        <v>2.2999999999999998</v>
      </c>
      <c r="G216" s="71">
        <v>37.974683544303801</v>
      </c>
      <c r="H216" s="71">
        <v>1.5</v>
      </c>
      <c r="I216" s="83">
        <v>11.2308</v>
      </c>
      <c r="J216" s="84">
        <v>60.403986035073885</v>
      </c>
      <c r="K216" s="132">
        <f t="shared" si="23"/>
        <v>-1.0539860350738834</v>
      </c>
      <c r="L216" s="138">
        <f t="shared" si="24"/>
        <v>-1.5042974881522635E-2</v>
      </c>
      <c r="M216" s="138"/>
      <c r="N216" s="66"/>
      <c r="O216" s="66"/>
      <c r="P216" s="66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6"/>
      <c r="AB216" s="66">
        <f t="shared" si="25"/>
        <v>0.10344827586206896</v>
      </c>
      <c r="AC216" s="66">
        <v>1.4</v>
      </c>
      <c r="AD216" s="66">
        <v>8.6999999999999993</v>
      </c>
    </row>
    <row r="217" spans="1:30" ht="16" x14ac:dyDescent="0.2">
      <c r="A217" s="66" t="s">
        <v>248</v>
      </c>
      <c r="B217" s="83">
        <v>314</v>
      </c>
      <c r="C217" s="73">
        <v>3</v>
      </c>
      <c r="D217" s="73">
        <v>9</v>
      </c>
      <c r="E217" s="76" t="s">
        <v>18</v>
      </c>
      <c r="F217" s="89">
        <v>5.2</v>
      </c>
      <c r="G217" s="71">
        <v>50</v>
      </c>
      <c r="H217" s="71">
        <v>3.5</v>
      </c>
      <c r="I217" s="83">
        <v>11.1584</v>
      </c>
      <c r="J217" s="84">
        <v>59.860157149950751</v>
      </c>
      <c r="K217" s="132">
        <f t="shared" si="23"/>
        <v>-0.51015714995075001</v>
      </c>
      <c r="L217" s="138">
        <f t="shared" si="24"/>
        <v>-7.2811981724220367E-3</v>
      </c>
      <c r="M217" s="138"/>
      <c r="N217" s="66"/>
      <c r="O217" s="66"/>
      <c r="P217" s="66"/>
      <c r="Q217" s="66"/>
      <c r="R217" s="66"/>
      <c r="S217" s="66"/>
      <c r="T217" s="66"/>
      <c r="U217" s="66"/>
      <c r="V217" s="66"/>
      <c r="W217" s="66"/>
      <c r="X217" s="66"/>
      <c r="Y217" s="66"/>
      <c r="Z217" s="66"/>
      <c r="AA217" s="66"/>
      <c r="AB217" s="66">
        <f t="shared" si="25"/>
        <v>0.43678160919540238</v>
      </c>
      <c r="AC217" s="66">
        <v>1.4</v>
      </c>
      <c r="AD217" s="66">
        <v>8.6999999999999993</v>
      </c>
    </row>
    <row r="218" spans="1:30" ht="16" x14ac:dyDescent="0.2">
      <c r="A218" s="66" t="s">
        <v>248</v>
      </c>
      <c r="B218" s="83">
        <v>315</v>
      </c>
      <c r="C218" s="73">
        <v>3</v>
      </c>
      <c r="D218" s="73">
        <v>3</v>
      </c>
      <c r="E218" s="76" t="s">
        <v>18</v>
      </c>
      <c r="F218" s="89">
        <v>3.9</v>
      </c>
      <c r="G218" s="71">
        <v>48.80952380952381</v>
      </c>
      <c r="H218" s="71">
        <v>3.5</v>
      </c>
      <c r="I218" s="83">
        <v>11.42</v>
      </c>
      <c r="J218" s="84">
        <v>60.993308059113296</v>
      </c>
      <c r="K218" s="132">
        <f t="shared" si="23"/>
        <v>-1.6433080591132949</v>
      </c>
      <c r="L218" s="138">
        <f t="shared" si="24"/>
        <v>-2.3454050654582101E-2</v>
      </c>
      <c r="M218" s="138"/>
      <c r="N218" s="66"/>
      <c r="O218" s="66"/>
      <c r="P218" s="66"/>
      <c r="Q218" s="66"/>
      <c r="R218" s="66"/>
      <c r="S218" s="66"/>
      <c r="T218" s="66"/>
      <c r="U218" s="66"/>
      <c r="V218" s="66"/>
      <c r="W218" s="66"/>
      <c r="X218" s="66"/>
      <c r="Y218" s="66"/>
      <c r="Z218" s="66"/>
      <c r="AA218" s="66"/>
      <c r="AB218" s="66">
        <f t="shared" si="25"/>
        <v>0.2873563218390805</v>
      </c>
      <c r="AC218" s="66">
        <v>1.4</v>
      </c>
      <c r="AD218" s="66">
        <v>8.6999999999999993</v>
      </c>
    </row>
    <row r="219" spans="1:30" ht="16" x14ac:dyDescent="0.2">
      <c r="A219" s="66" t="s">
        <v>248</v>
      </c>
      <c r="B219" s="83">
        <v>316</v>
      </c>
      <c r="C219" s="73">
        <v>3</v>
      </c>
      <c r="D219" s="73">
        <v>2</v>
      </c>
      <c r="E219" s="76" t="s">
        <v>18</v>
      </c>
      <c r="F219" s="89">
        <v>2.7</v>
      </c>
      <c r="G219" s="71">
        <v>45.238095238095241</v>
      </c>
      <c r="H219" s="71">
        <v>1</v>
      </c>
      <c r="I219" s="83">
        <v>11.33</v>
      </c>
      <c r="J219" s="84">
        <v>65.664022502463055</v>
      </c>
      <c r="K219" s="132">
        <f t="shared" si="23"/>
        <v>-6.3140225024630539</v>
      </c>
      <c r="L219" s="138">
        <f t="shared" si="24"/>
        <v>-9.0116641725013255E-2</v>
      </c>
      <c r="M219" s="138"/>
      <c r="N219" s="66"/>
      <c r="O219" s="66"/>
      <c r="P219" s="66"/>
      <c r="Q219" s="66"/>
      <c r="R219" s="66"/>
      <c r="S219" s="66"/>
      <c r="T219" s="66"/>
      <c r="U219" s="66"/>
      <c r="V219" s="66"/>
      <c r="W219" s="66"/>
      <c r="X219" s="66"/>
      <c r="Y219" s="66"/>
      <c r="Z219" s="66"/>
      <c r="AA219" s="66"/>
      <c r="AB219" s="66">
        <f t="shared" si="25"/>
        <v>0.14942528735632188</v>
      </c>
      <c r="AC219" s="66">
        <v>1.4</v>
      </c>
      <c r="AD219" s="66">
        <v>8.6999999999999993</v>
      </c>
    </row>
    <row r="220" spans="1:30" ht="16" x14ac:dyDescent="0.2">
      <c r="A220" s="66" t="s">
        <v>248</v>
      </c>
      <c r="B220" s="83">
        <v>317</v>
      </c>
      <c r="C220" s="73">
        <v>3</v>
      </c>
      <c r="D220" s="73">
        <v>17</v>
      </c>
      <c r="E220" s="76" t="s">
        <v>18</v>
      </c>
      <c r="F220" s="89">
        <v>2.9</v>
      </c>
      <c r="G220" s="71">
        <v>40.476190476190474</v>
      </c>
      <c r="H220" s="71">
        <v>3</v>
      </c>
      <c r="I220" s="83">
        <v>11.3284</v>
      </c>
      <c r="J220" s="84">
        <v>63.381935512906402</v>
      </c>
      <c r="K220" s="132">
        <f t="shared" si="23"/>
        <v>-4.0319355129064007</v>
      </c>
      <c r="L220" s="138">
        <f t="shared" si="24"/>
        <v>-5.7545643515398572E-2</v>
      </c>
      <c r="M220" s="138"/>
      <c r="N220" s="66"/>
      <c r="O220" s="66"/>
      <c r="P220" s="66"/>
      <c r="Q220" s="66"/>
      <c r="R220" s="66"/>
      <c r="S220" s="66"/>
      <c r="T220" s="66"/>
      <c r="U220" s="66"/>
      <c r="V220" s="66"/>
      <c r="W220" s="66"/>
      <c r="X220" s="66"/>
      <c r="Y220" s="66"/>
      <c r="Z220" s="66"/>
      <c r="AA220" s="66"/>
      <c r="AB220" s="66">
        <f t="shared" si="25"/>
        <v>0.17241379310344829</v>
      </c>
      <c r="AC220" s="66">
        <v>1.4</v>
      </c>
      <c r="AD220" s="66">
        <v>8.6999999999999993</v>
      </c>
    </row>
    <row r="221" spans="1:30" ht="16" x14ac:dyDescent="0.2">
      <c r="A221" s="66" t="s">
        <v>248</v>
      </c>
      <c r="B221" s="83">
        <v>318</v>
      </c>
      <c r="C221" s="73">
        <v>3</v>
      </c>
      <c r="D221" s="73">
        <v>8</v>
      </c>
      <c r="E221" s="76" t="s">
        <v>18</v>
      </c>
      <c r="F221" s="89">
        <v>5</v>
      </c>
      <c r="G221" s="71">
        <v>43.902439024390247</v>
      </c>
      <c r="H221" s="71">
        <v>5.5</v>
      </c>
      <c r="I221" s="83">
        <v>11.5092</v>
      </c>
      <c r="J221" s="84">
        <v>60.13015247290641</v>
      </c>
      <c r="K221" s="132">
        <f t="shared" si="23"/>
        <v>-0.78015247290640843</v>
      </c>
      <c r="L221" s="138">
        <f t="shared" si="24"/>
        <v>-1.1134695966693905E-2</v>
      </c>
      <c r="M221" s="138"/>
      <c r="N221" s="66"/>
      <c r="O221" s="66"/>
      <c r="P221" s="66"/>
      <c r="Q221" s="66"/>
      <c r="R221" s="66"/>
      <c r="S221" s="66"/>
      <c r="T221" s="66"/>
      <c r="U221" s="66"/>
      <c r="V221" s="66"/>
      <c r="W221" s="66"/>
      <c r="X221" s="66"/>
      <c r="Y221" s="66"/>
      <c r="Z221" s="66"/>
      <c r="AA221" s="66"/>
      <c r="AB221" s="66">
        <f t="shared" si="25"/>
        <v>0.41379310344827591</v>
      </c>
      <c r="AC221" s="66">
        <v>1.4</v>
      </c>
      <c r="AD221" s="66">
        <v>8.6999999999999993</v>
      </c>
    </row>
    <row r="222" spans="1:30" ht="16" x14ac:dyDescent="0.2">
      <c r="A222" s="66" t="s">
        <v>248</v>
      </c>
      <c r="B222" s="83">
        <v>319</v>
      </c>
      <c r="C222" s="73">
        <v>3</v>
      </c>
      <c r="D222" s="73">
        <v>16</v>
      </c>
      <c r="E222" s="76" t="s">
        <v>18</v>
      </c>
      <c r="F222" s="89">
        <v>4</v>
      </c>
      <c r="G222" s="71">
        <v>46.341463414634148</v>
      </c>
      <c r="H222" s="71">
        <v>3.5</v>
      </c>
      <c r="I222" s="83">
        <v>11.4176</v>
      </c>
      <c r="J222" s="84">
        <v>58.122621755270949</v>
      </c>
      <c r="K222" s="132">
        <f t="shared" si="23"/>
        <v>1.2273782447290529</v>
      </c>
      <c r="L222" s="138">
        <f t="shared" si="24"/>
        <v>1.7517708481111154E-2</v>
      </c>
      <c r="M222" s="138"/>
      <c r="N222" s="66"/>
      <c r="O222" s="66"/>
      <c r="P222" s="66"/>
      <c r="Q222" s="66"/>
      <c r="R222" s="66"/>
      <c r="S222" s="66"/>
      <c r="T222" s="66"/>
      <c r="U222" s="66"/>
      <c r="V222" s="66"/>
      <c r="W222" s="66"/>
      <c r="X222" s="66"/>
      <c r="Y222" s="66"/>
      <c r="Z222" s="66"/>
      <c r="AA222" s="66"/>
      <c r="AB222" s="66">
        <f t="shared" si="25"/>
        <v>0.2988505747126437</v>
      </c>
      <c r="AC222" s="66">
        <v>1.4</v>
      </c>
      <c r="AD222" s="66">
        <v>8.6999999999999993</v>
      </c>
    </row>
    <row r="223" spans="1:30" ht="16" x14ac:dyDescent="0.2">
      <c r="A223" s="66" t="s">
        <v>248</v>
      </c>
      <c r="B223" s="83">
        <v>320</v>
      </c>
      <c r="C223" s="73">
        <v>3</v>
      </c>
      <c r="D223" s="73">
        <v>10</v>
      </c>
      <c r="E223" s="76" t="s">
        <v>18</v>
      </c>
      <c r="F223" s="89">
        <v>6.7</v>
      </c>
      <c r="G223" s="71">
        <v>42.352941176470587</v>
      </c>
      <c r="H223" s="71">
        <v>1.5</v>
      </c>
      <c r="I223" s="83">
        <v>11.629999999999999</v>
      </c>
      <c r="J223" s="84">
        <v>59.28956606896552</v>
      </c>
      <c r="K223" s="132">
        <f t="shared" si="23"/>
        <v>6.0433931034481247E-2</v>
      </c>
      <c r="L223" s="138">
        <f t="shared" si="24"/>
        <v>8.6254094104733106E-4</v>
      </c>
      <c r="M223" s="138"/>
      <c r="N223" s="66"/>
      <c r="O223" s="66"/>
      <c r="P223" s="66"/>
      <c r="Q223" s="66"/>
      <c r="R223" s="66"/>
      <c r="S223" s="66"/>
      <c r="T223" s="66"/>
      <c r="U223" s="66"/>
      <c r="V223" s="66"/>
      <c r="W223" s="66"/>
      <c r="X223" s="66"/>
      <c r="Y223" s="66"/>
      <c r="Z223" s="66"/>
      <c r="AA223" s="66"/>
      <c r="AB223" s="66">
        <f t="shared" si="25"/>
        <v>0.60919540229885072</v>
      </c>
      <c r="AC223" s="66">
        <v>1.4</v>
      </c>
      <c r="AD223" s="66">
        <v>8.6999999999999993</v>
      </c>
    </row>
    <row r="224" spans="1:30" ht="16" x14ac:dyDescent="0.2">
      <c r="A224" s="66" t="s">
        <v>249</v>
      </c>
      <c r="B224" s="83">
        <v>101</v>
      </c>
      <c r="C224" s="73">
        <v>1</v>
      </c>
      <c r="D224" s="73">
        <v>1</v>
      </c>
      <c r="E224" s="75" t="s">
        <v>18</v>
      </c>
      <c r="F224" s="85">
        <v>1.1000000000000001</v>
      </c>
      <c r="G224" s="71">
        <v>58.333333333333336</v>
      </c>
      <c r="H224" s="71">
        <v>2.5</v>
      </c>
      <c r="I224" s="83">
        <v>11.062799999999999</v>
      </c>
      <c r="J224" s="116">
        <v>48.72847282285715</v>
      </c>
      <c r="K224" s="116">
        <f>67.97-J224</f>
        <v>19.241527177142849</v>
      </c>
      <c r="L224" s="137">
        <f>K224/67.97</f>
        <v>0.28308852695516917</v>
      </c>
      <c r="M224" s="137"/>
      <c r="N224" s="66"/>
      <c r="O224" s="67">
        <f>65.41-J224</f>
        <v>16.681527177142847</v>
      </c>
      <c r="P224" s="106">
        <f>O224/65</f>
        <v>0.25663887964835147</v>
      </c>
      <c r="Q224" s="66"/>
      <c r="R224" s="66">
        <f>AVERAGE(P224,P262,P271,P290)</f>
        <v>0.30012248137627884</v>
      </c>
      <c r="S224" s="66"/>
      <c r="T224" s="66"/>
      <c r="U224" s="105">
        <f>F224-0.3</f>
        <v>0.8</v>
      </c>
      <c r="V224" s="66"/>
      <c r="W224" s="67">
        <f>AVERAGE(J225:J261)</f>
        <v>52.126634588118748</v>
      </c>
      <c r="X224" s="66">
        <f>W224/65</f>
        <v>0.80194822443259617</v>
      </c>
      <c r="Y224" s="67"/>
      <c r="Z224" s="67"/>
      <c r="AA224" s="66"/>
      <c r="AB224" s="105">
        <f t="shared" ref="AB224:AB261" si="26">(F224-AC224)</f>
        <v>0.8</v>
      </c>
      <c r="AC224" s="67">
        <v>0.3</v>
      </c>
      <c r="AD224" s="67">
        <v>1.3</v>
      </c>
    </row>
    <row r="225" spans="1:30" ht="16" x14ac:dyDescent="0.2">
      <c r="A225" s="66" t="s">
        <v>249</v>
      </c>
      <c r="B225" s="83">
        <v>102</v>
      </c>
      <c r="C225" s="73">
        <v>1</v>
      </c>
      <c r="D225" s="73">
        <v>2</v>
      </c>
      <c r="E225" s="75" t="s">
        <v>18</v>
      </c>
      <c r="F225" s="85">
        <v>0.9</v>
      </c>
      <c r="G225" s="71">
        <v>42.25352112676056</v>
      </c>
      <c r="H225" s="71">
        <v>4.5</v>
      </c>
      <c r="I225" s="83">
        <v>11.430000000000001</v>
      </c>
      <c r="J225" s="84">
        <v>48.949628492610834</v>
      </c>
      <c r="K225" s="132">
        <f t="shared" ref="K225:K288" si="27">67.97-J225</f>
        <v>19.020371507389164</v>
      </c>
      <c r="L225" s="138">
        <f t="shared" ref="L225:L288" si="28">K225/67.97</f>
        <v>0.2798348022272939</v>
      </c>
      <c r="M225" s="138"/>
      <c r="N225" s="66"/>
      <c r="O225" s="66"/>
      <c r="P225" s="66"/>
      <c r="Q225" s="66"/>
      <c r="R225" s="66"/>
      <c r="S225" s="66"/>
      <c r="T225" s="66"/>
      <c r="U225" s="67">
        <f t="shared" ref="U225:U288" si="29">F225-0.3</f>
        <v>0.60000000000000009</v>
      </c>
      <c r="V225" s="66"/>
      <c r="W225" s="66"/>
      <c r="X225" s="66"/>
      <c r="Y225" s="66"/>
      <c r="Z225" s="66"/>
      <c r="AA225" s="66"/>
      <c r="AB225" s="67">
        <f t="shared" si="26"/>
        <v>0.60000000000000009</v>
      </c>
      <c r="AC225" s="66">
        <v>0.3</v>
      </c>
      <c r="AD225" s="66">
        <v>1.3</v>
      </c>
    </row>
    <row r="226" spans="1:30" ht="16" x14ac:dyDescent="0.2">
      <c r="A226" s="66" t="s">
        <v>249</v>
      </c>
      <c r="B226" s="83">
        <v>103</v>
      </c>
      <c r="C226" s="73">
        <v>1</v>
      </c>
      <c r="D226" s="73">
        <v>3</v>
      </c>
      <c r="E226" s="75" t="s">
        <v>18</v>
      </c>
      <c r="F226" s="85">
        <v>1.3</v>
      </c>
      <c r="G226" s="71">
        <v>52.857142857142861</v>
      </c>
      <c r="H226" s="71">
        <v>4</v>
      </c>
      <c r="I226" s="83">
        <v>11.265600000000001</v>
      </c>
      <c r="J226" s="84">
        <v>48.236544378325114</v>
      </c>
      <c r="K226" s="132">
        <f t="shared" si="27"/>
        <v>19.733455621674885</v>
      </c>
      <c r="L226" s="138">
        <f t="shared" si="28"/>
        <v>0.29032596177247144</v>
      </c>
      <c r="M226" s="138"/>
      <c r="N226" s="66"/>
      <c r="O226" s="66"/>
      <c r="P226" s="66"/>
      <c r="Q226" s="66"/>
      <c r="R226" s="66"/>
      <c r="S226" s="66"/>
      <c r="T226" s="66"/>
      <c r="U226" s="67">
        <f t="shared" si="29"/>
        <v>1</v>
      </c>
      <c r="V226" s="66"/>
      <c r="W226" s="66"/>
      <c r="X226" s="66"/>
      <c r="Y226" s="66"/>
      <c r="Z226" s="66"/>
      <c r="AA226" s="66"/>
      <c r="AB226" s="67">
        <f t="shared" si="26"/>
        <v>1</v>
      </c>
      <c r="AC226" s="67">
        <v>0.3</v>
      </c>
      <c r="AD226" s="67">
        <v>1.3</v>
      </c>
    </row>
    <row r="227" spans="1:30" ht="16" x14ac:dyDescent="0.2">
      <c r="A227" s="66" t="s">
        <v>249</v>
      </c>
      <c r="B227" s="83">
        <v>104</v>
      </c>
      <c r="C227" s="73">
        <v>1</v>
      </c>
      <c r="D227" s="73">
        <v>4</v>
      </c>
      <c r="E227" s="75" t="s">
        <v>18</v>
      </c>
      <c r="F227" s="85">
        <v>0.6</v>
      </c>
      <c r="G227" s="71">
        <v>44.444444444444443</v>
      </c>
      <c r="H227" s="71">
        <v>5</v>
      </c>
      <c r="I227" s="83">
        <v>11.058</v>
      </c>
      <c r="J227" s="84">
        <v>49.240043751724144</v>
      </c>
      <c r="K227" s="132">
        <f t="shared" si="27"/>
        <v>18.729956248275855</v>
      </c>
      <c r="L227" s="138">
        <f t="shared" si="28"/>
        <v>0.2755621045796065</v>
      </c>
      <c r="M227" s="138"/>
      <c r="N227" s="66"/>
      <c r="O227" s="66"/>
      <c r="P227" s="66"/>
      <c r="Q227" s="66"/>
      <c r="R227" s="66"/>
      <c r="S227" s="66"/>
      <c r="T227" s="66"/>
      <c r="U227" s="67">
        <f t="shared" si="29"/>
        <v>0.3</v>
      </c>
      <c r="V227" s="66"/>
      <c r="W227" s="66"/>
      <c r="X227" s="66"/>
      <c r="Y227" s="66"/>
      <c r="Z227" s="66"/>
      <c r="AA227" s="66"/>
      <c r="AB227" s="67">
        <f t="shared" si="26"/>
        <v>0.3</v>
      </c>
      <c r="AC227" s="66">
        <v>0.3</v>
      </c>
      <c r="AD227" s="66">
        <v>1.3</v>
      </c>
    </row>
    <row r="228" spans="1:30" ht="16" x14ac:dyDescent="0.2">
      <c r="A228" s="66" t="s">
        <v>249</v>
      </c>
      <c r="B228" s="83">
        <v>105</v>
      </c>
      <c r="C228" s="73">
        <v>1</v>
      </c>
      <c r="D228" s="73">
        <v>5</v>
      </c>
      <c r="E228" s="75" t="s">
        <v>18</v>
      </c>
      <c r="F228" s="85">
        <v>0.9</v>
      </c>
      <c r="G228" s="71">
        <v>39.436619718309856</v>
      </c>
      <c r="H228" s="71">
        <v>4.5</v>
      </c>
      <c r="I228" s="83">
        <v>11.008799999999999</v>
      </c>
      <c r="J228" s="84">
        <v>51.770959385221673</v>
      </c>
      <c r="K228" s="132">
        <f t="shared" si="27"/>
        <v>16.199040614778326</v>
      </c>
      <c r="L228" s="138">
        <f t="shared" si="28"/>
        <v>0.23832632948033436</v>
      </c>
      <c r="M228" s="138"/>
      <c r="N228" s="66"/>
      <c r="O228" s="66"/>
      <c r="P228" s="66"/>
      <c r="Q228" s="66"/>
      <c r="R228" s="66"/>
      <c r="S228" s="66"/>
      <c r="T228" s="66"/>
      <c r="U228" s="67">
        <f t="shared" si="29"/>
        <v>0.60000000000000009</v>
      </c>
      <c r="V228" s="66"/>
      <c r="W228" s="66"/>
      <c r="X228" s="66"/>
      <c r="Y228" s="66"/>
      <c r="Z228" s="66"/>
      <c r="AA228" s="66"/>
      <c r="AB228" s="67">
        <f t="shared" si="26"/>
        <v>0.60000000000000009</v>
      </c>
      <c r="AC228" s="67">
        <v>0.3</v>
      </c>
      <c r="AD228" s="67">
        <v>1.3</v>
      </c>
    </row>
    <row r="229" spans="1:30" ht="16" x14ac:dyDescent="0.2">
      <c r="A229" s="66" t="s">
        <v>249</v>
      </c>
      <c r="B229" s="83">
        <v>106</v>
      </c>
      <c r="C229" s="73">
        <v>1</v>
      </c>
      <c r="D229" s="73">
        <v>6</v>
      </c>
      <c r="E229" s="75" t="s">
        <v>18</v>
      </c>
      <c r="F229" s="85">
        <v>0.8</v>
      </c>
      <c r="G229" s="71">
        <v>56.756756756756758</v>
      </c>
      <c r="H229" s="71">
        <v>5</v>
      </c>
      <c r="I229" s="83">
        <v>11.104399999999998</v>
      </c>
      <c r="J229" s="84">
        <v>52.266408870147785</v>
      </c>
      <c r="K229" s="132">
        <f t="shared" si="27"/>
        <v>15.703591129852214</v>
      </c>
      <c r="L229" s="138">
        <f t="shared" si="28"/>
        <v>0.23103709180303389</v>
      </c>
      <c r="M229" s="138"/>
      <c r="N229" s="66"/>
      <c r="O229" s="66"/>
      <c r="P229" s="66"/>
      <c r="Q229" s="66"/>
      <c r="R229" s="66"/>
      <c r="S229" s="66"/>
      <c r="T229" s="66"/>
      <c r="U229" s="67">
        <f t="shared" si="29"/>
        <v>0.5</v>
      </c>
      <c r="V229" s="66"/>
      <c r="W229" s="66"/>
      <c r="X229" s="66"/>
      <c r="Y229" s="66"/>
      <c r="Z229" s="66"/>
      <c r="AA229" s="66"/>
      <c r="AB229" s="67">
        <f t="shared" si="26"/>
        <v>0.5</v>
      </c>
      <c r="AC229" s="66">
        <v>0.3</v>
      </c>
      <c r="AD229" s="66">
        <v>1.3</v>
      </c>
    </row>
    <row r="230" spans="1:30" ht="16" x14ac:dyDescent="0.2">
      <c r="A230" s="66" t="s">
        <v>249</v>
      </c>
      <c r="B230" s="83">
        <v>107</v>
      </c>
      <c r="C230" s="73">
        <v>1</v>
      </c>
      <c r="D230" s="73">
        <v>7</v>
      </c>
      <c r="E230" s="75" t="s">
        <v>18</v>
      </c>
      <c r="F230" s="85">
        <v>0.9</v>
      </c>
      <c r="G230" s="71">
        <v>51.428571428571423</v>
      </c>
      <c r="H230" s="71">
        <v>3</v>
      </c>
      <c r="I230" s="83">
        <v>11.619200000000001</v>
      </c>
      <c r="J230" s="84">
        <v>53.649496616354668</v>
      </c>
      <c r="K230" s="132">
        <f t="shared" si="27"/>
        <v>14.320503383645331</v>
      </c>
      <c r="L230" s="138">
        <f t="shared" si="28"/>
        <v>0.21068858884280317</v>
      </c>
      <c r="M230" s="138"/>
      <c r="N230" s="66"/>
      <c r="O230" s="66"/>
      <c r="P230" s="66"/>
      <c r="Q230" s="66"/>
      <c r="R230" s="66"/>
      <c r="S230" s="66"/>
      <c r="T230" s="66"/>
      <c r="U230" s="67">
        <f t="shared" si="29"/>
        <v>0.60000000000000009</v>
      </c>
      <c r="V230" s="66"/>
      <c r="W230" s="66"/>
      <c r="X230" s="66"/>
      <c r="Y230" s="66"/>
      <c r="Z230" s="66"/>
      <c r="AA230" s="66"/>
      <c r="AB230" s="67">
        <f t="shared" si="26"/>
        <v>0.60000000000000009</v>
      </c>
      <c r="AC230" s="67">
        <v>0.3</v>
      </c>
      <c r="AD230" s="67">
        <v>1.3</v>
      </c>
    </row>
    <row r="231" spans="1:30" ht="16" x14ac:dyDescent="0.2">
      <c r="A231" s="66" t="s">
        <v>249</v>
      </c>
      <c r="B231" s="83">
        <v>108</v>
      </c>
      <c r="C231" s="73">
        <v>1</v>
      </c>
      <c r="D231" s="73">
        <v>8</v>
      </c>
      <c r="E231" s="75" t="s">
        <v>18</v>
      </c>
      <c r="F231" s="85">
        <v>1.2</v>
      </c>
      <c r="G231" s="71">
        <v>43.07692307692308</v>
      </c>
      <c r="H231" s="71">
        <v>3.5</v>
      </c>
      <c r="I231" s="83">
        <v>11.0992</v>
      </c>
      <c r="J231" s="84">
        <v>50.022684626600991</v>
      </c>
      <c r="K231" s="132">
        <f t="shared" si="27"/>
        <v>17.947315373399007</v>
      </c>
      <c r="L231" s="138">
        <f t="shared" si="28"/>
        <v>0.2640476000205827</v>
      </c>
      <c r="M231" s="138"/>
      <c r="N231" s="66"/>
      <c r="O231" s="66"/>
      <c r="P231" s="66"/>
      <c r="Q231" s="66"/>
      <c r="R231" s="66"/>
      <c r="S231" s="66"/>
      <c r="T231" s="66"/>
      <c r="U231" s="67">
        <f t="shared" si="29"/>
        <v>0.89999999999999991</v>
      </c>
      <c r="V231" s="66"/>
      <c r="W231" s="66"/>
      <c r="X231" s="66"/>
      <c r="Y231" s="66"/>
      <c r="Z231" s="66"/>
      <c r="AA231" s="66"/>
      <c r="AB231" s="67">
        <f t="shared" si="26"/>
        <v>0.89999999999999991</v>
      </c>
      <c r="AC231" s="66">
        <v>0.3</v>
      </c>
      <c r="AD231" s="66">
        <v>1.3</v>
      </c>
    </row>
    <row r="232" spans="1:30" ht="16" x14ac:dyDescent="0.2">
      <c r="A232" s="66" t="s">
        <v>249</v>
      </c>
      <c r="B232" s="83">
        <v>109</v>
      </c>
      <c r="C232" s="73">
        <v>1</v>
      </c>
      <c r="D232" s="73">
        <v>9</v>
      </c>
      <c r="E232" s="75" t="s">
        <v>18</v>
      </c>
      <c r="F232" s="85">
        <v>1.1000000000000001</v>
      </c>
      <c r="G232" s="71">
        <v>42.465753424657535</v>
      </c>
      <c r="H232" s="71">
        <v>5.5</v>
      </c>
      <c r="I232" s="83">
        <v>11.0816</v>
      </c>
      <c r="J232" s="84">
        <v>53.255025648866997</v>
      </c>
      <c r="K232" s="132">
        <f t="shared" si="27"/>
        <v>14.714974351133002</v>
      </c>
      <c r="L232" s="138">
        <f t="shared" si="28"/>
        <v>0.21649219289588056</v>
      </c>
      <c r="M232" s="138"/>
      <c r="N232" s="66"/>
      <c r="O232" s="66"/>
      <c r="P232" s="66"/>
      <c r="Q232" s="66"/>
      <c r="R232" s="66"/>
      <c r="S232" s="66"/>
      <c r="T232" s="66"/>
      <c r="U232" s="67">
        <f t="shared" si="29"/>
        <v>0.8</v>
      </c>
      <c r="V232" s="66"/>
      <c r="W232" s="66"/>
      <c r="X232" s="66"/>
      <c r="Y232" s="66"/>
      <c r="Z232" s="66"/>
      <c r="AA232" s="66"/>
      <c r="AB232" s="67">
        <f t="shared" si="26"/>
        <v>0.8</v>
      </c>
      <c r="AC232" s="67">
        <v>0.3</v>
      </c>
      <c r="AD232" s="67">
        <v>1.3</v>
      </c>
    </row>
    <row r="233" spans="1:30" ht="16" x14ac:dyDescent="0.2">
      <c r="A233" s="66" t="s">
        <v>249</v>
      </c>
      <c r="B233" s="83">
        <v>110</v>
      </c>
      <c r="C233" s="73">
        <v>1</v>
      </c>
      <c r="D233" s="73">
        <v>10</v>
      </c>
      <c r="E233" s="75" t="s">
        <v>18</v>
      </c>
      <c r="F233" s="85">
        <v>1</v>
      </c>
      <c r="G233" s="71">
        <v>45.833333333333329</v>
      </c>
      <c r="H233" s="71">
        <v>6</v>
      </c>
      <c r="I233" s="83">
        <v>11.298</v>
      </c>
      <c r="J233" s="84">
        <v>58.370285556650252</v>
      </c>
      <c r="K233" s="132">
        <f t="shared" si="27"/>
        <v>9.5997144433497468</v>
      </c>
      <c r="L233" s="138">
        <f t="shared" si="28"/>
        <v>0.14123458059952548</v>
      </c>
      <c r="M233" s="138"/>
      <c r="N233" s="66"/>
      <c r="O233" s="66"/>
      <c r="P233" s="66"/>
      <c r="Q233" s="66"/>
      <c r="R233" s="66"/>
      <c r="S233" s="66"/>
      <c r="T233" s="66"/>
      <c r="U233" s="67">
        <f t="shared" si="29"/>
        <v>0.7</v>
      </c>
      <c r="V233" s="66"/>
      <c r="W233" s="66"/>
      <c r="X233" s="66"/>
      <c r="Y233" s="66"/>
      <c r="Z233" s="66"/>
      <c r="AA233" s="66"/>
      <c r="AB233" s="67">
        <f t="shared" si="26"/>
        <v>0.7</v>
      </c>
      <c r="AC233" s="66">
        <v>0.3</v>
      </c>
      <c r="AD233" s="66">
        <v>1.3</v>
      </c>
    </row>
    <row r="234" spans="1:30" ht="16" x14ac:dyDescent="0.2">
      <c r="A234" s="66" t="s">
        <v>249</v>
      </c>
      <c r="B234" s="83">
        <v>111</v>
      </c>
      <c r="C234" s="73">
        <v>1</v>
      </c>
      <c r="D234" s="73">
        <v>11</v>
      </c>
      <c r="E234" s="75" t="s">
        <v>18</v>
      </c>
      <c r="F234" s="85">
        <v>1</v>
      </c>
      <c r="G234" s="71">
        <v>41.025641025641022</v>
      </c>
      <c r="H234" s="71">
        <v>3</v>
      </c>
      <c r="I234" s="83">
        <v>11.0284</v>
      </c>
      <c r="J234" s="84">
        <v>53.07475887133004</v>
      </c>
      <c r="K234" s="132">
        <f t="shared" si="27"/>
        <v>14.895241128669959</v>
      </c>
      <c r="L234" s="138">
        <f t="shared" si="28"/>
        <v>0.21914434498558127</v>
      </c>
      <c r="M234" s="138"/>
      <c r="N234" s="66"/>
      <c r="O234" s="66"/>
      <c r="P234" s="66"/>
      <c r="Q234" s="66"/>
      <c r="R234" s="66"/>
      <c r="S234" s="66"/>
      <c r="T234" s="66"/>
      <c r="U234" s="67">
        <f t="shared" si="29"/>
        <v>0.7</v>
      </c>
      <c r="V234" s="66"/>
      <c r="W234" s="66"/>
      <c r="X234" s="66"/>
      <c r="Y234" s="66"/>
      <c r="Z234" s="66"/>
      <c r="AA234" s="66"/>
      <c r="AB234" s="67">
        <f t="shared" si="26"/>
        <v>0.7</v>
      </c>
      <c r="AC234" s="67">
        <v>0.3</v>
      </c>
      <c r="AD234" s="67">
        <v>1.3</v>
      </c>
    </row>
    <row r="235" spans="1:30" ht="16" x14ac:dyDescent="0.2">
      <c r="A235" s="66" t="s">
        <v>249</v>
      </c>
      <c r="B235" s="83">
        <v>112</v>
      </c>
      <c r="C235" s="73">
        <v>1</v>
      </c>
      <c r="D235" s="73">
        <v>12</v>
      </c>
      <c r="E235" s="75" t="s">
        <v>18</v>
      </c>
      <c r="F235" s="85">
        <v>1</v>
      </c>
      <c r="G235" s="71">
        <v>34.210526315789473</v>
      </c>
      <c r="H235" s="71">
        <v>4</v>
      </c>
      <c r="I235" s="83">
        <v>11.216000000000001</v>
      </c>
      <c r="J235" s="84">
        <v>54.148268200985207</v>
      </c>
      <c r="K235" s="132">
        <f t="shared" si="27"/>
        <v>13.821731799014792</v>
      </c>
      <c r="L235" s="138">
        <f t="shared" si="28"/>
        <v>0.20335047519515656</v>
      </c>
      <c r="M235" s="138"/>
      <c r="N235" s="66"/>
      <c r="O235" s="66"/>
      <c r="P235" s="66"/>
      <c r="Q235" s="66"/>
      <c r="R235" s="66"/>
      <c r="S235" s="66"/>
      <c r="T235" s="66"/>
      <c r="U235" s="67">
        <f t="shared" si="29"/>
        <v>0.7</v>
      </c>
      <c r="V235" s="66"/>
      <c r="W235" s="66"/>
      <c r="X235" s="66"/>
      <c r="Y235" s="66"/>
      <c r="Z235" s="66"/>
      <c r="AA235" s="66"/>
      <c r="AB235" s="67">
        <f t="shared" si="26"/>
        <v>0.7</v>
      </c>
      <c r="AC235" s="66">
        <v>0.3</v>
      </c>
      <c r="AD235" s="66">
        <v>1.3</v>
      </c>
    </row>
    <row r="236" spans="1:30" ht="16" x14ac:dyDescent="0.2">
      <c r="A236" s="66" t="s">
        <v>249</v>
      </c>
      <c r="B236" s="83">
        <v>113</v>
      </c>
      <c r="C236" s="73">
        <v>1</v>
      </c>
      <c r="D236" s="73">
        <v>13</v>
      </c>
      <c r="E236" s="75" t="s">
        <v>18</v>
      </c>
      <c r="F236" s="85">
        <v>0.9</v>
      </c>
      <c r="G236" s="71">
        <v>40</v>
      </c>
      <c r="H236" s="71">
        <v>5</v>
      </c>
      <c r="I236" s="83">
        <v>11.066000000000001</v>
      </c>
      <c r="J236" s="84">
        <v>44.994821099507384</v>
      </c>
      <c r="K236" s="132">
        <f t="shared" si="27"/>
        <v>22.975178900492615</v>
      </c>
      <c r="L236" s="138">
        <f t="shared" si="28"/>
        <v>0.33801940415613674</v>
      </c>
      <c r="M236" s="138"/>
      <c r="N236" s="66"/>
      <c r="O236" s="66"/>
      <c r="P236" s="66"/>
      <c r="Q236" s="66"/>
      <c r="R236" s="66"/>
      <c r="S236" s="66"/>
      <c r="T236" s="66"/>
      <c r="U236" s="67">
        <f t="shared" si="29"/>
        <v>0.60000000000000009</v>
      </c>
      <c r="V236" s="66"/>
      <c r="W236" s="66"/>
      <c r="X236" s="66"/>
      <c r="Y236" s="66"/>
      <c r="Z236" s="66"/>
      <c r="AA236" s="66"/>
      <c r="AB236" s="67">
        <f t="shared" si="26"/>
        <v>0.60000000000000009</v>
      </c>
      <c r="AC236" s="67">
        <v>0.3</v>
      </c>
      <c r="AD236" s="67">
        <v>1.3</v>
      </c>
    </row>
    <row r="237" spans="1:30" ht="16" x14ac:dyDescent="0.2">
      <c r="A237" s="66" t="s">
        <v>249</v>
      </c>
      <c r="B237" s="83">
        <v>114</v>
      </c>
      <c r="C237" s="73">
        <v>1</v>
      </c>
      <c r="D237" s="73">
        <v>14</v>
      </c>
      <c r="E237" s="75" t="s">
        <v>18</v>
      </c>
      <c r="F237" s="85">
        <v>1</v>
      </c>
      <c r="G237" s="71">
        <v>40</v>
      </c>
      <c r="H237" s="71">
        <v>5</v>
      </c>
      <c r="I237" s="83">
        <v>10.9976</v>
      </c>
      <c r="J237" s="84">
        <v>47.618300803152707</v>
      </c>
      <c r="K237" s="132">
        <f t="shared" si="27"/>
        <v>20.351699196847292</v>
      </c>
      <c r="L237" s="138">
        <f t="shared" si="28"/>
        <v>0.29942179192066048</v>
      </c>
      <c r="M237" s="138"/>
      <c r="N237" s="66"/>
      <c r="O237" s="66"/>
      <c r="P237" s="66"/>
      <c r="Q237" s="66"/>
      <c r="R237" s="66"/>
      <c r="S237" s="66"/>
      <c r="T237" s="66"/>
      <c r="U237" s="67">
        <f t="shared" si="29"/>
        <v>0.7</v>
      </c>
      <c r="V237" s="66"/>
      <c r="W237" s="66"/>
      <c r="X237" s="66"/>
      <c r="Y237" s="66"/>
      <c r="Z237" s="66"/>
      <c r="AA237" s="66"/>
      <c r="AB237" s="67">
        <f t="shared" si="26"/>
        <v>0.7</v>
      </c>
      <c r="AC237" s="66">
        <v>0.3</v>
      </c>
      <c r="AD237" s="66">
        <v>1.3</v>
      </c>
    </row>
    <row r="238" spans="1:30" ht="16" x14ac:dyDescent="0.2">
      <c r="A238" s="66" t="s">
        <v>249</v>
      </c>
      <c r="B238" s="83">
        <v>115</v>
      </c>
      <c r="C238" s="73">
        <v>1</v>
      </c>
      <c r="D238" s="73">
        <v>15</v>
      </c>
      <c r="E238" s="75" t="s">
        <v>18</v>
      </c>
      <c r="F238" s="85">
        <v>0.9</v>
      </c>
      <c r="G238" s="71">
        <v>53.521126760563376</v>
      </c>
      <c r="H238" s="71">
        <v>5.5</v>
      </c>
      <c r="I238" s="83">
        <v>10.9876</v>
      </c>
      <c r="J238" s="84">
        <v>49.321463900689643</v>
      </c>
      <c r="K238" s="132">
        <f t="shared" si="27"/>
        <v>18.648536099310355</v>
      </c>
      <c r="L238" s="138">
        <f t="shared" si="28"/>
        <v>0.27436422096969776</v>
      </c>
      <c r="M238" s="138"/>
      <c r="N238" s="66"/>
      <c r="O238" s="66"/>
      <c r="P238" s="66"/>
      <c r="Q238" s="66"/>
      <c r="R238" s="66"/>
      <c r="S238" s="66"/>
      <c r="T238" s="66"/>
      <c r="U238" s="67">
        <f t="shared" si="29"/>
        <v>0.60000000000000009</v>
      </c>
      <c r="V238" s="66"/>
      <c r="W238" s="66"/>
      <c r="X238" s="66"/>
      <c r="Y238" s="66"/>
      <c r="Z238" s="66"/>
      <c r="AA238" s="66"/>
      <c r="AB238" s="67">
        <f t="shared" si="26"/>
        <v>0.60000000000000009</v>
      </c>
      <c r="AC238" s="67">
        <v>0.3</v>
      </c>
      <c r="AD238" s="67">
        <v>1.3</v>
      </c>
    </row>
    <row r="239" spans="1:30" ht="16" x14ac:dyDescent="0.2">
      <c r="A239" s="66" t="s">
        <v>249</v>
      </c>
      <c r="B239" s="73">
        <v>116</v>
      </c>
      <c r="C239" s="73">
        <v>1</v>
      </c>
      <c r="D239" s="73">
        <v>16</v>
      </c>
      <c r="E239" s="75" t="s">
        <v>18</v>
      </c>
      <c r="F239" s="89">
        <v>1.1000000000000001</v>
      </c>
      <c r="G239" s="71">
        <v>38.028169014084504</v>
      </c>
      <c r="H239" s="71">
        <v>3</v>
      </c>
      <c r="I239" s="83">
        <v>11.0036</v>
      </c>
      <c r="J239" s="84">
        <v>49.397473740295567</v>
      </c>
      <c r="K239" s="132">
        <f t="shared" si="27"/>
        <v>18.572526259704432</v>
      </c>
      <c r="L239" s="138">
        <f t="shared" si="28"/>
        <v>0.27324593584970475</v>
      </c>
      <c r="M239" s="138"/>
      <c r="N239" s="66"/>
      <c r="O239" s="66"/>
      <c r="P239" s="66"/>
      <c r="Q239" s="66"/>
      <c r="R239" s="66"/>
      <c r="S239" s="66"/>
      <c r="T239" s="66"/>
      <c r="U239" s="67">
        <f t="shared" si="29"/>
        <v>0.8</v>
      </c>
      <c r="V239" s="66"/>
      <c r="W239" s="66"/>
      <c r="X239" s="66"/>
      <c r="Y239" s="66"/>
      <c r="Z239" s="66"/>
      <c r="AA239" s="66"/>
      <c r="AB239" s="67">
        <f t="shared" si="26"/>
        <v>0.8</v>
      </c>
      <c r="AC239" s="66">
        <v>0.3</v>
      </c>
      <c r="AD239" s="66">
        <v>1.3</v>
      </c>
    </row>
    <row r="240" spans="1:30" ht="16" x14ac:dyDescent="0.2">
      <c r="A240" s="66" t="s">
        <v>249</v>
      </c>
      <c r="B240" s="83">
        <v>117</v>
      </c>
      <c r="C240" s="73">
        <v>1</v>
      </c>
      <c r="D240" s="73">
        <v>17</v>
      </c>
      <c r="E240" s="75" t="s">
        <v>18</v>
      </c>
      <c r="F240" s="89">
        <v>0.6</v>
      </c>
      <c r="G240" s="71">
        <v>39.726027397260275</v>
      </c>
      <c r="H240" s="71">
        <v>3</v>
      </c>
      <c r="I240" s="83">
        <v>10.992800000000001</v>
      </c>
      <c r="J240" s="84">
        <v>55.557680397241377</v>
      </c>
      <c r="K240" s="132">
        <f t="shared" si="27"/>
        <v>12.412319602758622</v>
      </c>
      <c r="L240" s="138">
        <f t="shared" si="28"/>
        <v>0.1826146771039962</v>
      </c>
      <c r="M240" s="138"/>
      <c r="N240" s="66"/>
      <c r="O240" s="66"/>
      <c r="P240" s="66"/>
      <c r="Q240" s="66"/>
      <c r="R240" s="66"/>
      <c r="S240" s="66"/>
      <c r="T240" s="66"/>
      <c r="U240" s="67">
        <f t="shared" si="29"/>
        <v>0.3</v>
      </c>
      <c r="V240" s="66"/>
      <c r="W240" s="66"/>
      <c r="X240" s="66"/>
      <c r="Y240" s="66"/>
      <c r="Z240" s="66"/>
      <c r="AA240" s="66"/>
      <c r="AB240" s="67">
        <f t="shared" si="26"/>
        <v>0.3</v>
      </c>
      <c r="AC240" s="67">
        <v>0.3</v>
      </c>
      <c r="AD240" s="67">
        <v>1.3</v>
      </c>
    </row>
    <row r="241" spans="1:30" ht="16" x14ac:dyDescent="0.2">
      <c r="A241" s="66" t="s">
        <v>249</v>
      </c>
      <c r="B241" s="83">
        <v>118</v>
      </c>
      <c r="C241" s="73">
        <v>1</v>
      </c>
      <c r="D241" s="73">
        <v>18</v>
      </c>
      <c r="E241" s="75" t="s">
        <v>18</v>
      </c>
      <c r="F241" s="85">
        <v>1</v>
      </c>
      <c r="G241" s="71">
        <v>35.61643835616438</v>
      </c>
      <c r="H241" s="71">
        <v>5</v>
      </c>
      <c r="I241" s="83">
        <v>11.052000000000001</v>
      </c>
      <c r="J241" s="84">
        <v>55.18141126305418</v>
      </c>
      <c r="K241" s="132">
        <f t="shared" si="27"/>
        <v>12.788588736945819</v>
      </c>
      <c r="L241" s="138">
        <f t="shared" si="28"/>
        <v>0.18815048899434778</v>
      </c>
      <c r="M241" s="138"/>
      <c r="N241" s="66"/>
      <c r="O241" s="66"/>
      <c r="P241" s="66"/>
      <c r="Q241" s="66"/>
      <c r="R241" s="66"/>
      <c r="S241" s="66"/>
      <c r="T241" s="66"/>
      <c r="U241" s="67">
        <f t="shared" si="29"/>
        <v>0.7</v>
      </c>
      <c r="V241" s="66"/>
      <c r="W241" s="66"/>
      <c r="X241" s="66"/>
      <c r="Y241" s="66"/>
      <c r="Z241" s="66"/>
      <c r="AA241" s="66"/>
      <c r="AB241" s="67">
        <f t="shared" si="26"/>
        <v>0.7</v>
      </c>
      <c r="AC241" s="66">
        <v>0.3</v>
      </c>
      <c r="AD241" s="66">
        <v>1.3</v>
      </c>
    </row>
    <row r="242" spans="1:30" ht="16" x14ac:dyDescent="0.2">
      <c r="A242" s="66" t="s">
        <v>249</v>
      </c>
      <c r="B242" s="83">
        <v>119</v>
      </c>
      <c r="C242" s="73">
        <v>1</v>
      </c>
      <c r="D242" s="73">
        <v>19</v>
      </c>
      <c r="E242" s="75" t="s">
        <v>18</v>
      </c>
      <c r="F242" s="85">
        <v>0.8</v>
      </c>
      <c r="G242" s="71">
        <v>40.579710144927539</v>
      </c>
      <c r="H242" s="71">
        <v>3.5</v>
      </c>
      <c r="I242" s="83">
        <v>10.990399999999999</v>
      </c>
      <c r="J242" s="84">
        <v>55.898730353497541</v>
      </c>
      <c r="K242" s="132">
        <f t="shared" si="27"/>
        <v>12.071269646502458</v>
      </c>
      <c r="L242" s="138">
        <f t="shared" si="28"/>
        <v>0.17759702289984491</v>
      </c>
      <c r="M242" s="138"/>
      <c r="N242" s="66"/>
      <c r="O242" s="66"/>
      <c r="P242" s="66"/>
      <c r="Q242" s="66"/>
      <c r="R242" s="66"/>
      <c r="S242" s="66"/>
      <c r="T242" s="66"/>
      <c r="U242" s="67">
        <f t="shared" si="29"/>
        <v>0.5</v>
      </c>
      <c r="V242" s="66"/>
      <c r="W242" s="66"/>
      <c r="X242" s="66"/>
      <c r="Y242" s="66"/>
      <c r="Z242" s="66"/>
      <c r="AA242" s="66"/>
      <c r="AB242" s="67">
        <f t="shared" si="26"/>
        <v>0.5</v>
      </c>
      <c r="AC242" s="67">
        <v>0.3</v>
      </c>
      <c r="AD242" s="67">
        <v>1.3</v>
      </c>
    </row>
    <row r="243" spans="1:30" ht="16" x14ac:dyDescent="0.2">
      <c r="A243" s="66" t="s">
        <v>249</v>
      </c>
      <c r="B243" s="83">
        <v>120</v>
      </c>
      <c r="C243" s="73">
        <v>1</v>
      </c>
      <c r="D243" s="73">
        <v>20</v>
      </c>
      <c r="E243" s="75" t="s">
        <v>18</v>
      </c>
      <c r="F243" s="85">
        <v>0.9</v>
      </c>
      <c r="G243" s="71">
        <v>44.285714285714285</v>
      </c>
      <c r="H243" s="71">
        <v>5</v>
      </c>
      <c r="I243" s="83">
        <v>11.005599999999999</v>
      </c>
      <c r="J243" s="84">
        <v>60.132858485911335</v>
      </c>
      <c r="K243" s="132">
        <f t="shared" si="27"/>
        <v>7.837141514088664</v>
      </c>
      <c r="L243" s="138">
        <f t="shared" si="28"/>
        <v>0.1153029500380854</v>
      </c>
      <c r="M243" s="138"/>
      <c r="N243" s="66"/>
      <c r="O243" s="66"/>
      <c r="P243" s="66"/>
      <c r="Q243" s="66"/>
      <c r="R243" s="66"/>
      <c r="S243" s="66"/>
      <c r="T243" s="66"/>
      <c r="U243" s="67">
        <f t="shared" si="29"/>
        <v>0.60000000000000009</v>
      </c>
      <c r="V243" s="66"/>
      <c r="W243" s="66"/>
      <c r="X243" s="66"/>
      <c r="Y243" s="66"/>
      <c r="Z243" s="66"/>
      <c r="AA243" s="66"/>
      <c r="AB243" s="67">
        <f t="shared" si="26"/>
        <v>0.60000000000000009</v>
      </c>
      <c r="AC243" s="66">
        <v>0.3</v>
      </c>
      <c r="AD243" s="66">
        <v>1.3</v>
      </c>
    </row>
    <row r="244" spans="1:30" ht="16" x14ac:dyDescent="0.2">
      <c r="A244" s="66" t="s">
        <v>249</v>
      </c>
      <c r="B244" s="83">
        <v>201</v>
      </c>
      <c r="C244" s="73">
        <v>2</v>
      </c>
      <c r="D244" s="73">
        <v>11</v>
      </c>
      <c r="E244" s="75" t="s">
        <v>18</v>
      </c>
      <c r="F244" s="85">
        <v>1.2</v>
      </c>
      <c r="G244" s="71">
        <v>50</v>
      </c>
      <c r="H244" s="71">
        <v>6</v>
      </c>
      <c r="I244" s="83">
        <v>11.0708</v>
      </c>
      <c r="J244" s="84">
        <v>48.554467050246302</v>
      </c>
      <c r="K244" s="132">
        <f t="shared" si="27"/>
        <v>19.415532949753697</v>
      </c>
      <c r="L244" s="138">
        <f t="shared" si="28"/>
        <v>0.28564856480437983</v>
      </c>
      <c r="M244" s="138"/>
      <c r="N244" s="66"/>
      <c r="O244" s="66"/>
      <c r="P244" s="66"/>
      <c r="Q244" s="66"/>
      <c r="R244" s="66"/>
      <c r="S244" s="66"/>
      <c r="T244" s="66"/>
      <c r="U244" s="67">
        <f t="shared" si="29"/>
        <v>0.89999999999999991</v>
      </c>
      <c r="V244" s="66"/>
      <c r="W244" s="66"/>
      <c r="X244" s="66"/>
      <c r="Y244" s="66"/>
      <c r="Z244" s="66"/>
      <c r="AA244" s="66"/>
      <c r="AB244" s="67">
        <f t="shared" si="26"/>
        <v>0.89999999999999991</v>
      </c>
      <c r="AC244" s="67">
        <v>0.3</v>
      </c>
      <c r="AD244" s="67">
        <v>1.3</v>
      </c>
    </row>
    <row r="245" spans="1:30" ht="16" x14ac:dyDescent="0.2">
      <c r="A245" s="66" t="s">
        <v>249</v>
      </c>
      <c r="B245" s="83">
        <v>202</v>
      </c>
      <c r="C245" s="73">
        <v>2</v>
      </c>
      <c r="D245" s="73">
        <v>19</v>
      </c>
      <c r="E245" s="75" t="s">
        <v>18</v>
      </c>
      <c r="F245" s="85">
        <v>0.9</v>
      </c>
      <c r="G245" s="71">
        <v>40</v>
      </c>
      <c r="H245" s="71">
        <v>3</v>
      </c>
      <c r="I245" s="83">
        <v>11.05</v>
      </c>
      <c r="J245" s="84">
        <v>51.66216</v>
      </c>
      <c r="K245" s="132">
        <f t="shared" si="27"/>
        <v>16.307839999999999</v>
      </c>
      <c r="L245" s="138">
        <f t="shared" si="28"/>
        <v>0.2399270266293953</v>
      </c>
      <c r="M245" s="138"/>
      <c r="N245" s="66"/>
      <c r="O245" s="66"/>
      <c r="P245" s="66"/>
      <c r="Q245" s="66"/>
      <c r="R245" s="66"/>
      <c r="S245" s="66"/>
      <c r="T245" s="66"/>
      <c r="U245" s="67">
        <f t="shared" si="29"/>
        <v>0.60000000000000009</v>
      </c>
      <c r="V245" s="66"/>
      <c r="W245" s="66"/>
      <c r="X245" s="66"/>
      <c r="Y245" s="66"/>
      <c r="Z245" s="66"/>
      <c r="AA245" s="66"/>
      <c r="AB245" s="67">
        <f t="shared" si="26"/>
        <v>0.60000000000000009</v>
      </c>
      <c r="AC245" s="66">
        <v>0.3</v>
      </c>
      <c r="AD245" s="66">
        <v>1.3</v>
      </c>
    </row>
    <row r="246" spans="1:30" ht="16" x14ac:dyDescent="0.2">
      <c r="A246" s="66" t="s">
        <v>249</v>
      </c>
      <c r="B246" s="83">
        <v>203</v>
      </c>
      <c r="C246" s="73">
        <v>2</v>
      </c>
      <c r="D246" s="73">
        <v>6</v>
      </c>
      <c r="E246" s="75" t="s">
        <v>18</v>
      </c>
      <c r="F246" s="85">
        <v>1</v>
      </c>
      <c r="G246" s="71">
        <v>49.295774647887328</v>
      </c>
      <c r="H246" s="71">
        <v>4</v>
      </c>
      <c r="I246" s="83">
        <v>11.11</v>
      </c>
      <c r="J246" s="84">
        <v>47.939646857142861</v>
      </c>
      <c r="K246" s="132">
        <f t="shared" si="27"/>
        <v>20.030353142857138</v>
      </c>
      <c r="L246" s="138">
        <f t="shared" si="28"/>
        <v>0.29469402887828655</v>
      </c>
      <c r="M246" s="138"/>
      <c r="N246" s="66"/>
      <c r="O246" s="66"/>
      <c r="P246" s="66"/>
      <c r="Q246" s="66"/>
      <c r="R246" s="66"/>
      <c r="S246" s="66"/>
      <c r="T246" s="66"/>
      <c r="U246" s="67">
        <f t="shared" si="29"/>
        <v>0.7</v>
      </c>
      <c r="V246" s="66"/>
      <c r="W246" s="66"/>
      <c r="X246" s="66"/>
      <c r="Y246" s="66"/>
      <c r="Z246" s="66"/>
      <c r="AA246" s="66"/>
      <c r="AB246" s="67">
        <f t="shared" si="26"/>
        <v>0.7</v>
      </c>
      <c r="AC246" s="67">
        <v>0.3</v>
      </c>
      <c r="AD246" s="67">
        <v>1.3</v>
      </c>
    </row>
    <row r="247" spans="1:30" ht="16" x14ac:dyDescent="0.2">
      <c r="A247" s="66" t="s">
        <v>249</v>
      </c>
      <c r="B247" s="83">
        <v>204</v>
      </c>
      <c r="C247" s="73">
        <v>2</v>
      </c>
      <c r="D247" s="73">
        <v>18</v>
      </c>
      <c r="E247" s="75" t="s">
        <v>18</v>
      </c>
      <c r="F247" s="85">
        <v>1</v>
      </c>
      <c r="G247" s="71">
        <v>42.857142857142854</v>
      </c>
      <c r="H247" s="71">
        <v>3.5</v>
      </c>
      <c r="I247" s="83">
        <v>11.043999999999999</v>
      </c>
      <c r="J247" s="84">
        <v>49.544723420689657</v>
      </c>
      <c r="K247" s="132">
        <f t="shared" si="27"/>
        <v>18.425276579310342</v>
      </c>
      <c r="L247" s="138">
        <f t="shared" si="28"/>
        <v>0.27107954361203979</v>
      </c>
      <c r="M247" s="138"/>
      <c r="N247" s="66"/>
      <c r="O247" s="66"/>
      <c r="P247" s="66"/>
      <c r="Q247" s="66"/>
      <c r="R247" s="66"/>
      <c r="S247" s="66"/>
      <c r="T247" s="66"/>
      <c r="U247" s="67">
        <f t="shared" si="29"/>
        <v>0.7</v>
      </c>
      <c r="V247" s="66"/>
      <c r="W247" s="66"/>
      <c r="X247" s="66"/>
      <c r="Y247" s="66"/>
      <c r="Z247" s="66"/>
      <c r="AA247" s="66"/>
      <c r="AB247" s="67">
        <f t="shared" si="26"/>
        <v>0.7</v>
      </c>
      <c r="AC247" s="66">
        <v>0.3</v>
      </c>
      <c r="AD247" s="66">
        <v>1.3</v>
      </c>
    </row>
    <row r="248" spans="1:30" ht="16" x14ac:dyDescent="0.2">
      <c r="A248" s="66" t="s">
        <v>249</v>
      </c>
      <c r="B248" s="83">
        <v>205</v>
      </c>
      <c r="C248" s="73">
        <v>2</v>
      </c>
      <c r="D248" s="73">
        <v>16</v>
      </c>
      <c r="E248" s="75" t="s">
        <v>18</v>
      </c>
      <c r="F248" s="85">
        <v>0.9</v>
      </c>
      <c r="G248" s="71">
        <v>37.142857142857146</v>
      </c>
      <c r="H248" s="71">
        <v>3.5</v>
      </c>
      <c r="I248" s="83">
        <v>11.032399999999999</v>
      </c>
      <c r="J248" s="84">
        <v>47.981497645714292</v>
      </c>
      <c r="K248" s="132">
        <f t="shared" si="27"/>
        <v>19.988502354285707</v>
      </c>
      <c r="L248" s="138">
        <f t="shared" si="28"/>
        <v>0.29407830446205246</v>
      </c>
      <c r="M248" s="138"/>
      <c r="N248" s="66"/>
      <c r="O248" s="66"/>
      <c r="P248" s="66"/>
      <c r="Q248" s="66"/>
      <c r="R248" s="66"/>
      <c r="S248" s="66"/>
      <c r="T248" s="66"/>
      <c r="U248" s="67">
        <f t="shared" si="29"/>
        <v>0.60000000000000009</v>
      </c>
      <c r="V248" s="66"/>
      <c r="W248" s="66"/>
      <c r="X248" s="66"/>
      <c r="Y248" s="66"/>
      <c r="Z248" s="66"/>
      <c r="AA248" s="66"/>
      <c r="AB248" s="67">
        <f t="shared" si="26"/>
        <v>0.60000000000000009</v>
      </c>
      <c r="AC248" s="67">
        <v>0.3</v>
      </c>
      <c r="AD248" s="67">
        <v>1.3</v>
      </c>
    </row>
    <row r="249" spans="1:30" ht="16" x14ac:dyDescent="0.2">
      <c r="A249" s="66" t="s">
        <v>249</v>
      </c>
      <c r="B249" s="83">
        <v>206</v>
      </c>
      <c r="C249" s="73">
        <v>2</v>
      </c>
      <c r="D249" s="73">
        <v>12</v>
      </c>
      <c r="E249" s="75" t="s">
        <v>18</v>
      </c>
      <c r="F249" s="85">
        <v>1</v>
      </c>
      <c r="G249" s="71">
        <v>41.53846153846154</v>
      </c>
      <c r="H249" s="71">
        <v>4</v>
      </c>
      <c r="I249" s="83">
        <v>11.182399999999999</v>
      </c>
      <c r="J249" s="84">
        <v>46.079445930246308</v>
      </c>
      <c r="K249" s="132">
        <f t="shared" si="27"/>
        <v>21.890554069753691</v>
      </c>
      <c r="L249" s="138">
        <f t="shared" si="28"/>
        <v>0.32206199896651011</v>
      </c>
      <c r="M249" s="138"/>
      <c r="N249" s="66"/>
      <c r="O249" s="66"/>
      <c r="P249" s="66"/>
      <c r="Q249" s="66"/>
      <c r="R249" s="66"/>
      <c r="S249" s="66"/>
      <c r="T249" s="66"/>
      <c r="U249" s="67">
        <f t="shared" si="29"/>
        <v>0.7</v>
      </c>
      <c r="V249" s="66"/>
      <c r="W249" s="66"/>
      <c r="X249" s="66"/>
      <c r="Y249" s="66"/>
      <c r="Z249" s="66"/>
      <c r="AA249" s="66"/>
      <c r="AB249" s="67">
        <f t="shared" si="26"/>
        <v>0.7</v>
      </c>
      <c r="AC249" s="66">
        <v>0.3</v>
      </c>
      <c r="AD249" s="66">
        <v>1.3</v>
      </c>
    </row>
    <row r="250" spans="1:30" ht="16" x14ac:dyDescent="0.2">
      <c r="A250" s="66" t="s">
        <v>249</v>
      </c>
      <c r="B250" s="83">
        <v>207</v>
      </c>
      <c r="C250" s="73">
        <v>2</v>
      </c>
      <c r="D250" s="73">
        <v>7</v>
      </c>
      <c r="E250" s="75" t="s">
        <v>18</v>
      </c>
      <c r="F250" s="85">
        <v>1</v>
      </c>
      <c r="G250" s="71">
        <v>47.222222222222221</v>
      </c>
      <c r="H250" s="71">
        <v>3</v>
      </c>
      <c r="I250" s="83">
        <v>10.965599999999998</v>
      </c>
      <c r="J250" s="84">
        <v>54.513263139310347</v>
      </c>
      <c r="K250" s="132">
        <f t="shared" si="27"/>
        <v>13.456736860689652</v>
      </c>
      <c r="L250" s="138">
        <f t="shared" si="28"/>
        <v>0.19798053348079525</v>
      </c>
      <c r="M250" s="138"/>
      <c r="N250" s="66"/>
      <c r="O250" s="66"/>
      <c r="P250" s="66"/>
      <c r="Q250" s="66"/>
      <c r="R250" s="66"/>
      <c r="S250" s="66"/>
      <c r="T250" s="66"/>
      <c r="U250" s="67">
        <f t="shared" si="29"/>
        <v>0.7</v>
      </c>
      <c r="V250" s="66"/>
      <c r="W250" s="66"/>
      <c r="X250" s="66"/>
      <c r="Y250" s="66"/>
      <c r="Z250" s="66"/>
      <c r="AA250" s="66"/>
      <c r="AB250" s="67">
        <f t="shared" si="26"/>
        <v>0.7</v>
      </c>
      <c r="AC250" s="67">
        <v>0.3</v>
      </c>
      <c r="AD250" s="67">
        <v>1.3</v>
      </c>
    </row>
    <row r="251" spans="1:30" ht="16" x14ac:dyDescent="0.2">
      <c r="A251" s="66" t="s">
        <v>249</v>
      </c>
      <c r="B251" s="83">
        <v>208</v>
      </c>
      <c r="C251" s="73">
        <v>2</v>
      </c>
      <c r="D251" s="73">
        <v>8</v>
      </c>
      <c r="E251" s="75" t="s">
        <v>18</v>
      </c>
      <c r="F251" s="85">
        <v>1.1000000000000001</v>
      </c>
      <c r="G251" s="71">
        <v>40.845070422535215</v>
      </c>
      <c r="H251" s="71">
        <v>3.5</v>
      </c>
      <c r="I251" s="83">
        <v>11.057200000000002</v>
      </c>
      <c r="J251" s="84">
        <v>54.669239697339904</v>
      </c>
      <c r="K251" s="132">
        <f t="shared" si="27"/>
        <v>13.300760302660095</v>
      </c>
      <c r="L251" s="138">
        <f t="shared" si="28"/>
        <v>0.19568574816330875</v>
      </c>
      <c r="M251" s="138"/>
      <c r="N251" s="66"/>
      <c r="O251" s="66"/>
      <c r="P251" s="66"/>
      <c r="Q251" s="66"/>
      <c r="R251" s="66"/>
      <c r="S251" s="66"/>
      <c r="T251" s="66"/>
      <c r="U251" s="67">
        <f t="shared" si="29"/>
        <v>0.8</v>
      </c>
      <c r="V251" s="66"/>
      <c r="W251" s="66"/>
      <c r="X251" s="66"/>
      <c r="Y251" s="66"/>
      <c r="Z251" s="66"/>
      <c r="AA251" s="66"/>
      <c r="AB251" s="67">
        <f t="shared" si="26"/>
        <v>0.8</v>
      </c>
      <c r="AC251" s="66">
        <v>0.3</v>
      </c>
      <c r="AD251" s="66">
        <v>1.3</v>
      </c>
    </row>
    <row r="252" spans="1:30" ht="16" x14ac:dyDescent="0.2">
      <c r="A252" s="66" t="s">
        <v>249</v>
      </c>
      <c r="B252" s="83">
        <v>209</v>
      </c>
      <c r="C252" s="73">
        <v>2</v>
      </c>
      <c r="D252" s="73">
        <v>17</v>
      </c>
      <c r="E252" s="75" t="s">
        <v>18</v>
      </c>
      <c r="F252" s="85">
        <v>1.3</v>
      </c>
      <c r="G252" s="71">
        <v>44.444444444444443</v>
      </c>
      <c r="H252" s="71">
        <v>3.5</v>
      </c>
      <c r="I252" s="83">
        <v>10.839600000000001</v>
      </c>
      <c r="J252" s="84">
        <v>56.801235950344818</v>
      </c>
      <c r="K252" s="132">
        <f t="shared" si="27"/>
        <v>11.168764049655181</v>
      </c>
      <c r="L252" s="138">
        <f t="shared" si="28"/>
        <v>0.16431902382897132</v>
      </c>
      <c r="M252" s="138"/>
      <c r="N252" s="66"/>
      <c r="O252" s="66"/>
      <c r="P252" s="66"/>
      <c r="Q252" s="66"/>
      <c r="R252" s="66"/>
      <c r="S252" s="66"/>
      <c r="T252" s="66"/>
      <c r="U252" s="67">
        <f t="shared" si="29"/>
        <v>1</v>
      </c>
      <c r="V252" s="66"/>
      <c r="W252" s="66"/>
      <c r="X252" s="66"/>
      <c r="Y252" s="66"/>
      <c r="Z252" s="66"/>
      <c r="AA252" s="66"/>
      <c r="AB252" s="67">
        <f t="shared" si="26"/>
        <v>1</v>
      </c>
      <c r="AC252" s="67">
        <v>0.3</v>
      </c>
      <c r="AD252" s="67">
        <v>1.3</v>
      </c>
    </row>
    <row r="253" spans="1:30" ht="16" x14ac:dyDescent="0.2">
      <c r="A253" s="66" t="s">
        <v>249</v>
      </c>
      <c r="B253" s="83">
        <v>210</v>
      </c>
      <c r="C253" s="73">
        <v>2</v>
      </c>
      <c r="D253" s="73">
        <v>20</v>
      </c>
      <c r="E253" s="75" t="s">
        <v>18</v>
      </c>
      <c r="F253" s="85">
        <v>1.1000000000000001</v>
      </c>
      <c r="G253" s="71">
        <v>40.789473684210527</v>
      </c>
      <c r="H253" s="71">
        <v>4.5</v>
      </c>
      <c r="I253" s="83">
        <v>10.991200000000001</v>
      </c>
      <c r="J253" s="84">
        <v>58.10529541359606</v>
      </c>
      <c r="K253" s="132">
        <f t="shared" si="27"/>
        <v>9.8647045864039384</v>
      </c>
      <c r="L253" s="138">
        <f t="shared" si="28"/>
        <v>0.14513321445349328</v>
      </c>
      <c r="M253" s="138"/>
      <c r="N253" s="66"/>
      <c r="O253" s="66"/>
      <c r="P253" s="66"/>
      <c r="Q253" s="66"/>
      <c r="R253" s="66"/>
      <c r="S253" s="66"/>
      <c r="T253" s="66"/>
      <c r="U253" s="67">
        <f t="shared" si="29"/>
        <v>0.8</v>
      </c>
      <c r="V253" s="66"/>
      <c r="W253" s="66"/>
      <c r="X253" s="66"/>
      <c r="Y253" s="66"/>
      <c r="Z253" s="66"/>
      <c r="AA253" s="66"/>
      <c r="AB253" s="67">
        <f t="shared" si="26"/>
        <v>0.8</v>
      </c>
      <c r="AC253" s="66">
        <v>0.3</v>
      </c>
      <c r="AD253" s="66">
        <v>1.3</v>
      </c>
    </row>
    <row r="254" spans="1:30" ht="16" x14ac:dyDescent="0.2">
      <c r="A254" s="66" t="s">
        <v>249</v>
      </c>
      <c r="B254" s="83">
        <v>211</v>
      </c>
      <c r="C254" s="73">
        <v>2</v>
      </c>
      <c r="D254" s="73">
        <v>15</v>
      </c>
      <c r="E254" s="75" t="s">
        <v>18</v>
      </c>
      <c r="F254" s="85">
        <v>1.1000000000000001</v>
      </c>
      <c r="G254" s="71">
        <v>36.111111111111107</v>
      </c>
      <c r="H254" s="71">
        <v>3</v>
      </c>
      <c r="I254" s="83">
        <v>10.9328</v>
      </c>
      <c r="J254" s="84">
        <v>55.043003094384247</v>
      </c>
      <c r="K254" s="132">
        <f t="shared" si="27"/>
        <v>12.926996905615752</v>
      </c>
      <c r="L254" s="138">
        <f t="shared" si="28"/>
        <v>0.19018680161270785</v>
      </c>
      <c r="M254" s="138"/>
      <c r="N254" s="66"/>
      <c r="O254" s="66"/>
      <c r="P254" s="66"/>
      <c r="Q254" s="66"/>
      <c r="R254" s="66"/>
      <c r="S254" s="66"/>
      <c r="T254" s="66"/>
      <c r="U254" s="67">
        <f t="shared" si="29"/>
        <v>0.8</v>
      </c>
      <c r="V254" s="66"/>
      <c r="W254" s="66"/>
      <c r="X254" s="66"/>
      <c r="Y254" s="66"/>
      <c r="Z254" s="66"/>
      <c r="AA254" s="66"/>
      <c r="AB254" s="67">
        <f t="shared" si="26"/>
        <v>0.8</v>
      </c>
      <c r="AC254" s="67">
        <v>0.3</v>
      </c>
      <c r="AD254" s="67">
        <v>1.3</v>
      </c>
    </row>
    <row r="255" spans="1:30" ht="16" x14ac:dyDescent="0.2">
      <c r="A255" s="66" t="s">
        <v>249</v>
      </c>
      <c r="B255" s="83">
        <v>212</v>
      </c>
      <c r="C255" s="73">
        <v>2</v>
      </c>
      <c r="D255" s="73">
        <v>13</v>
      </c>
      <c r="E255" s="75" t="s">
        <v>18</v>
      </c>
      <c r="F255" s="85">
        <v>1</v>
      </c>
      <c r="G255" s="71">
        <v>51.388888888888886</v>
      </c>
      <c r="H255" s="71">
        <v>2.5</v>
      </c>
      <c r="I255" s="83">
        <v>10.821200000000001</v>
      </c>
      <c r="J255" s="84">
        <v>52.730589761576347</v>
      </c>
      <c r="K255" s="132">
        <f t="shared" si="27"/>
        <v>15.239410238423652</v>
      </c>
      <c r="L255" s="138">
        <f t="shared" si="28"/>
        <v>0.22420788933976243</v>
      </c>
      <c r="M255" s="138"/>
      <c r="N255" s="66"/>
      <c r="O255" s="66"/>
      <c r="P255" s="66"/>
      <c r="Q255" s="66"/>
      <c r="R255" s="66"/>
      <c r="S255" s="66"/>
      <c r="T255" s="66"/>
      <c r="U255" s="67">
        <f t="shared" si="29"/>
        <v>0.7</v>
      </c>
      <c r="V255" s="66"/>
      <c r="W255" s="66"/>
      <c r="X255" s="66"/>
      <c r="Y255" s="66"/>
      <c r="Z255" s="66"/>
      <c r="AA255" s="66"/>
      <c r="AB255" s="67">
        <f t="shared" si="26"/>
        <v>0.7</v>
      </c>
      <c r="AC255" s="66">
        <v>0.3</v>
      </c>
      <c r="AD255" s="66">
        <v>1.3</v>
      </c>
    </row>
    <row r="256" spans="1:30" ht="16" x14ac:dyDescent="0.2">
      <c r="A256" s="66" t="s">
        <v>249</v>
      </c>
      <c r="B256" s="83">
        <v>213</v>
      </c>
      <c r="C256" s="73">
        <v>2</v>
      </c>
      <c r="D256" s="73">
        <v>10</v>
      </c>
      <c r="E256" s="75" t="s">
        <v>18</v>
      </c>
      <c r="F256" s="85">
        <v>1.1000000000000001</v>
      </c>
      <c r="G256" s="71">
        <v>39.189189189189186</v>
      </c>
      <c r="H256" s="71">
        <v>2.5</v>
      </c>
      <c r="I256" s="83">
        <v>10.833600000000001</v>
      </c>
      <c r="J256" s="84">
        <v>48.428863375763548</v>
      </c>
      <c r="K256" s="132">
        <f t="shared" si="27"/>
        <v>19.541136624236451</v>
      </c>
      <c r="L256" s="138">
        <f t="shared" si="28"/>
        <v>0.28749649292682727</v>
      </c>
      <c r="M256" s="138"/>
      <c r="N256" s="66"/>
      <c r="O256" s="66"/>
      <c r="P256" s="66"/>
      <c r="Q256" s="66"/>
      <c r="R256" s="66"/>
      <c r="S256" s="66"/>
      <c r="T256" s="66"/>
      <c r="U256" s="67">
        <f t="shared" si="29"/>
        <v>0.8</v>
      </c>
      <c r="V256" s="66"/>
      <c r="W256" s="66"/>
      <c r="X256" s="66"/>
      <c r="Y256" s="66"/>
      <c r="Z256" s="66"/>
      <c r="AA256" s="66"/>
      <c r="AB256" s="67">
        <f t="shared" si="26"/>
        <v>0.8</v>
      </c>
      <c r="AC256" s="67">
        <v>0.3</v>
      </c>
      <c r="AD256" s="67">
        <v>1.3</v>
      </c>
    </row>
    <row r="257" spans="1:30" ht="16" x14ac:dyDescent="0.2">
      <c r="A257" s="66" t="s">
        <v>249</v>
      </c>
      <c r="B257" s="83">
        <v>214</v>
      </c>
      <c r="C257" s="73">
        <v>2</v>
      </c>
      <c r="D257" s="73">
        <v>2</v>
      </c>
      <c r="E257" s="75" t="s">
        <v>18</v>
      </c>
      <c r="F257" s="85">
        <v>1.1000000000000001</v>
      </c>
      <c r="G257" s="71">
        <v>35.2112676056338</v>
      </c>
      <c r="H257" s="71">
        <v>3</v>
      </c>
      <c r="I257" s="83">
        <v>11.0444</v>
      </c>
      <c r="J257" s="84">
        <v>55.992072638423636</v>
      </c>
      <c r="K257" s="132">
        <f t="shared" si="27"/>
        <v>11.977927361576363</v>
      </c>
      <c r="L257" s="138">
        <f t="shared" si="28"/>
        <v>0.17622373637746599</v>
      </c>
      <c r="M257" s="138"/>
      <c r="N257" s="66"/>
      <c r="O257" s="66"/>
      <c r="P257" s="66"/>
      <c r="Q257" s="66"/>
      <c r="R257" s="66"/>
      <c r="S257" s="66"/>
      <c r="T257" s="66"/>
      <c r="U257" s="67">
        <f t="shared" si="29"/>
        <v>0.8</v>
      </c>
      <c r="V257" s="66"/>
      <c r="W257" s="66"/>
      <c r="X257" s="66"/>
      <c r="Y257" s="66"/>
      <c r="Z257" s="66"/>
      <c r="AA257" s="66"/>
      <c r="AB257" s="67">
        <f t="shared" si="26"/>
        <v>0.8</v>
      </c>
      <c r="AC257" s="66">
        <v>0.3</v>
      </c>
      <c r="AD257" s="66">
        <v>1.3</v>
      </c>
    </row>
    <row r="258" spans="1:30" ht="16" x14ac:dyDescent="0.2">
      <c r="A258" s="66" t="s">
        <v>249</v>
      </c>
      <c r="B258" s="83">
        <v>215</v>
      </c>
      <c r="C258" s="73">
        <v>2</v>
      </c>
      <c r="D258" s="73">
        <v>3</v>
      </c>
      <c r="E258" s="75" t="s">
        <v>18</v>
      </c>
      <c r="F258" s="85">
        <v>1</v>
      </c>
      <c r="G258" s="71">
        <v>42.25352112676056</v>
      </c>
      <c r="H258" s="71">
        <v>3</v>
      </c>
      <c r="I258" s="83">
        <v>10.8436</v>
      </c>
      <c r="J258" s="84">
        <v>48.721029999605918</v>
      </c>
      <c r="K258" s="132">
        <f t="shared" si="27"/>
        <v>19.248970000394081</v>
      </c>
      <c r="L258" s="138">
        <f t="shared" si="28"/>
        <v>0.28319802854780168</v>
      </c>
      <c r="M258" s="138"/>
      <c r="N258" s="66"/>
      <c r="O258" s="66"/>
      <c r="P258" s="66"/>
      <c r="Q258" s="66"/>
      <c r="R258" s="66"/>
      <c r="S258" s="66"/>
      <c r="T258" s="66"/>
      <c r="U258" s="67">
        <f t="shared" si="29"/>
        <v>0.7</v>
      </c>
      <c r="V258" s="66"/>
      <c r="W258" s="66"/>
      <c r="X258" s="66"/>
      <c r="Y258" s="66"/>
      <c r="Z258" s="66"/>
      <c r="AA258" s="66"/>
      <c r="AB258" s="67">
        <f t="shared" si="26"/>
        <v>0.7</v>
      </c>
      <c r="AC258" s="67">
        <v>0.3</v>
      </c>
      <c r="AD258" s="67">
        <v>1.3</v>
      </c>
    </row>
    <row r="259" spans="1:30" ht="16" x14ac:dyDescent="0.2">
      <c r="A259" s="66" t="s">
        <v>249</v>
      </c>
      <c r="B259" s="83">
        <v>216</v>
      </c>
      <c r="C259" s="73">
        <v>2</v>
      </c>
      <c r="D259" s="73">
        <v>5</v>
      </c>
      <c r="E259" s="75" t="s">
        <v>18</v>
      </c>
      <c r="F259" s="85">
        <v>1</v>
      </c>
      <c r="G259" s="71">
        <v>34.722222222222221</v>
      </c>
      <c r="H259" s="71">
        <v>6.5</v>
      </c>
      <c r="I259" s="83">
        <v>10.912800000000001</v>
      </c>
      <c r="J259" s="84">
        <v>49.78772022226601</v>
      </c>
      <c r="K259" s="132">
        <f t="shared" si="27"/>
        <v>18.182279777733989</v>
      </c>
      <c r="L259" s="138">
        <f t="shared" si="28"/>
        <v>0.26750448400373678</v>
      </c>
      <c r="M259" s="138"/>
      <c r="N259" s="66"/>
      <c r="O259" s="66"/>
      <c r="P259" s="66"/>
      <c r="Q259" s="66"/>
      <c r="R259" s="66"/>
      <c r="S259" s="66"/>
      <c r="T259" s="66"/>
      <c r="U259" s="67">
        <f t="shared" si="29"/>
        <v>0.7</v>
      </c>
      <c r="V259" s="66"/>
      <c r="W259" s="66"/>
      <c r="X259" s="66"/>
      <c r="Y259" s="66"/>
      <c r="Z259" s="66"/>
      <c r="AA259" s="66"/>
      <c r="AB259" s="67">
        <f t="shared" si="26"/>
        <v>0.7</v>
      </c>
      <c r="AC259" s="66">
        <v>0.3</v>
      </c>
      <c r="AD259" s="66">
        <v>1.3</v>
      </c>
    </row>
    <row r="260" spans="1:30" ht="16" x14ac:dyDescent="0.2">
      <c r="A260" s="66" t="s">
        <v>249</v>
      </c>
      <c r="B260" s="83">
        <v>217</v>
      </c>
      <c r="C260" s="73">
        <v>2</v>
      </c>
      <c r="D260" s="73">
        <v>4</v>
      </c>
      <c r="E260" s="75" t="s">
        <v>18</v>
      </c>
      <c r="F260" s="85">
        <v>1</v>
      </c>
      <c r="G260" s="71">
        <v>35.714285714285715</v>
      </c>
      <c r="H260" s="71">
        <v>4.5</v>
      </c>
      <c r="I260" s="83">
        <v>10.904400000000001</v>
      </c>
      <c r="J260" s="84">
        <v>53.361154307783266</v>
      </c>
      <c r="K260" s="132">
        <f t="shared" si="27"/>
        <v>14.608845692216732</v>
      </c>
      <c r="L260" s="138">
        <f t="shared" si="28"/>
        <v>0.21493078846868813</v>
      </c>
      <c r="M260" s="138"/>
      <c r="N260" s="66"/>
      <c r="O260" s="66"/>
      <c r="P260" s="66"/>
      <c r="Q260" s="66"/>
      <c r="R260" s="66"/>
      <c r="S260" s="66"/>
      <c r="T260" s="66"/>
      <c r="U260" s="67">
        <f t="shared" si="29"/>
        <v>0.7</v>
      </c>
      <c r="V260" s="66"/>
      <c r="W260" s="66"/>
      <c r="X260" s="66"/>
      <c r="Y260" s="66"/>
      <c r="Z260" s="66"/>
      <c r="AA260" s="66"/>
      <c r="AB260" s="67">
        <f t="shared" si="26"/>
        <v>0.7</v>
      </c>
      <c r="AC260" s="67">
        <v>0.3</v>
      </c>
      <c r="AD260" s="67">
        <v>1.3</v>
      </c>
    </row>
    <row r="261" spans="1:30" ht="16" x14ac:dyDescent="0.2">
      <c r="A261" s="66" t="s">
        <v>249</v>
      </c>
      <c r="B261" s="83">
        <v>218</v>
      </c>
      <c r="C261" s="73">
        <v>2</v>
      </c>
      <c r="D261" s="73">
        <v>14</v>
      </c>
      <c r="E261" s="75" t="s">
        <v>18</v>
      </c>
      <c r="F261" s="85">
        <v>0.9</v>
      </c>
      <c r="G261" s="71">
        <v>41.891891891891895</v>
      </c>
      <c r="H261" s="71">
        <v>2.5</v>
      </c>
      <c r="I261" s="83">
        <v>10.922000000000001</v>
      </c>
      <c r="J261" s="84">
        <v>57.683226813793105</v>
      </c>
      <c r="K261" s="132">
        <f t="shared" si="27"/>
        <v>10.286773186206894</v>
      </c>
      <c r="L261" s="138">
        <f t="shared" si="28"/>
        <v>0.15134284517002933</v>
      </c>
      <c r="M261" s="138"/>
      <c r="N261" s="66"/>
      <c r="O261" s="66"/>
      <c r="P261" s="66"/>
      <c r="Q261" s="66"/>
      <c r="R261" s="66"/>
      <c r="S261" s="66"/>
      <c r="T261" s="66"/>
      <c r="U261" s="67">
        <f t="shared" si="29"/>
        <v>0.60000000000000009</v>
      </c>
      <c r="V261" s="66"/>
      <c r="W261" s="66"/>
      <c r="X261" s="66"/>
      <c r="Y261" s="66"/>
      <c r="Z261" s="66"/>
      <c r="AA261" s="66"/>
      <c r="AB261" s="67">
        <f t="shared" si="26"/>
        <v>0.60000000000000009</v>
      </c>
      <c r="AC261" s="66">
        <v>0.3</v>
      </c>
      <c r="AD261" s="66">
        <v>1.3</v>
      </c>
    </row>
    <row r="262" spans="1:30" ht="16" x14ac:dyDescent="0.2">
      <c r="A262" s="66" t="s">
        <v>249</v>
      </c>
      <c r="B262" s="83">
        <v>219</v>
      </c>
      <c r="C262" s="73">
        <v>2</v>
      </c>
      <c r="D262" s="73">
        <v>1</v>
      </c>
      <c r="E262" s="75" t="s">
        <v>18</v>
      </c>
      <c r="F262" s="85">
        <v>0.8</v>
      </c>
      <c r="G262" s="71">
        <v>44.871794871794876</v>
      </c>
      <c r="H262" s="71">
        <v>3.5</v>
      </c>
      <c r="I262" s="83">
        <v>10.862</v>
      </c>
      <c r="J262" s="116">
        <v>57.084502124137927</v>
      </c>
      <c r="K262" s="116">
        <f t="shared" si="27"/>
        <v>10.885497875862072</v>
      </c>
      <c r="L262" s="137">
        <f t="shared" si="28"/>
        <v>0.16015150619187982</v>
      </c>
      <c r="M262" s="137"/>
      <c r="N262" s="66"/>
      <c r="O262" s="67">
        <f>65.41-J262</f>
        <v>8.3254978758620695</v>
      </c>
      <c r="P262" s="106">
        <f>O262/65</f>
        <v>0.1280845827055703</v>
      </c>
      <c r="Q262" s="66"/>
      <c r="R262" s="66"/>
      <c r="S262" s="66"/>
      <c r="T262" s="66"/>
      <c r="U262" s="105">
        <f t="shared" si="29"/>
        <v>0.5</v>
      </c>
      <c r="V262" s="66"/>
      <c r="W262" s="66"/>
      <c r="X262" s="66"/>
      <c r="Y262" s="66"/>
      <c r="Z262" s="66"/>
      <c r="AA262" s="66"/>
      <c r="AB262" s="106">
        <f>(F262-AC262)/1</f>
        <v>0.5</v>
      </c>
      <c r="AC262" s="67">
        <v>0.3</v>
      </c>
      <c r="AD262" s="67">
        <v>1.3</v>
      </c>
    </row>
    <row r="263" spans="1:30" ht="16" x14ac:dyDescent="0.2">
      <c r="A263" s="66" t="s">
        <v>249</v>
      </c>
      <c r="B263" s="83">
        <v>220</v>
      </c>
      <c r="C263" s="73">
        <v>2</v>
      </c>
      <c r="D263" s="73">
        <v>9</v>
      </c>
      <c r="E263" s="75" t="s">
        <v>18</v>
      </c>
      <c r="F263" s="85">
        <v>1.1000000000000001</v>
      </c>
      <c r="G263" s="71">
        <v>54.54545454545454</v>
      </c>
      <c r="H263" s="71">
        <v>5.5</v>
      </c>
      <c r="I263" s="83">
        <v>10.8644</v>
      </c>
      <c r="J263" s="84">
        <v>58.145566883940887</v>
      </c>
      <c r="K263" s="132">
        <f t="shared" si="27"/>
        <v>9.8244331160591116</v>
      </c>
      <c r="L263" s="138">
        <f t="shared" si="28"/>
        <v>0.14454072555626177</v>
      </c>
      <c r="M263" s="138"/>
      <c r="N263" s="66"/>
      <c r="O263" s="66"/>
      <c r="P263" s="66"/>
      <c r="Q263" s="66"/>
      <c r="R263" s="66"/>
      <c r="S263" s="66"/>
      <c r="T263" s="66"/>
      <c r="U263" s="67">
        <f t="shared" si="29"/>
        <v>0.8</v>
      </c>
      <c r="V263" s="66"/>
      <c r="W263" s="66"/>
      <c r="X263" s="66"/>
      <c r="Y263" s="66"/>
      <c r="Z263" s="66"/>
      <c r="AA263" s="66"/>
      <c r="AB263" s="67">
        <f t="shared" ref="AB263:AB303" si="30">(F263-AC263)</f>
        <v>0.8</v>
      </c>
      <c r="AC263" s="66">
        <v>0.3</v>
      </c>
      <c r="AD263" s="66">
        <v>1.3</v>
      </c>
    </row>
    <row r="264" spans="1:30" ht="16" x14ac:dyDescent="0.2">
      <c r="A264" s="66" t="s">
        <v>249</v>
      </c>
      <c r="B264" s="83">
        <v>301</v>
      </c>
      <c r="C264" s="73">
        <v>3</v>
      </c>
      <c r="D264" s="73">
        <v>18</v>
      </c>
      <c r="E264" s="75" t="s">
        <v>18</v>
      </c>
      <c r="F264" s="85">
        <v>1.1000000000000001</v>
      </c>
      <c r="G264" s="71">
        <v>36.111111111111107</v>
      </c>
      <c r="H264" s="71">
        <v>2</v>
      </c>
      <c r="I264" s="83">
        <v>10.904400000000001</v>
      </c>
      <c r="J264" s="84">
        <v>51.959149457339905</v>
      </c>
      <c r="K264" s="132">
        <f t="shared" si="27"/>
        <v>16.010850542660094</v>
      </c>
      <c r="L264" s="138">
        <f t="shared" si="28"/>
        <v>0.23555760692452693</v>
      </c>
      <c r="M264" s="138"/>
      <c r="N264" s="66"/>
      <c r="O264" s="66"/>
      <c r="P264" s="66"/>
      <c r="Q264" s="66"/>
      <c r="R264" s="66"/>
      <c r="S264" s="66"/>
      <c r="T264" s="66"/>
      <c r="U264" s="67">
        <f t="shared" si="29"/>
        <v>0.8</v>
      </c>
      <c r="V264" s="66"/>
      <c r="W264" s="66"/>
      <c r="X264" s="66"/>
      <c r="Y264" s="66"/>
      <c r="Z264" s="66"/>
      <c r="AA264" s="66"/>
      <c r="AB264" s="67">
        <f t="shared" si="30"/>
        <v>0.8</v>
      </c>
      <c r="AC264" s="67">
        <v>0.3</v>
      </c>
      <c r="AD264" s="67">
        <v>1.3</v>
      </c>
    </row>
    <row r="265" spans="1:30" ht="16" x14ac:dyDescent="0.2">
      <c r="A265" s="66" t="s">
        <v>249</v>
      </c>
      <c r="B265" s="83">
        <v>302</v>
      </c>
      <c r="C265" s="73">
        <v>3</v>
      </c>
      <c r="D265" s="73">
        <v>20</v>
      </c>
      <c r="E265" s="75" t="s">
        <v>18</v>
      </c>
      <c r="F265" s="85">
        <v>1</v>
      </c>
      <c r="G265" s="71">
        <v>36.111111111111107</v>
      </c>
      <c r="H265" s="71">
        <v>1.5</v>
      </c>
      <c r="I265" s="83">
        <v>10.842000000000001</v>
      </c>
      <c r="J265" s="84">
        <v>48.21172733793103</v>
      </c>
      <c r="K265" s="132">
        <f t="shared" si="27"/>
        <v>19.758272662068968</v>
      </c>
      <c r="L265" s="138">
        <f t="shared" si="28"/>
        <v>0.2906910793301305</v>
      </c>
      <c r="M265" s="138"/>
      <c r="N265" s="66"/>
      <c r="O265" s="66"/>
      <c r="P265" s="66"/>
      <c r="Q265" s="66"/>
      <c r="R265" s="66"/>
      <c r="S265" s="66"/>
      <c r="T265" s="66"/>
      <c r="U265" s="67">
        <f t="shared" si="29"/>
        <v>0.7</v>
      </c>
      <c r="V265" s="66"/>
      <c r="W265" s="66"/>
      <c r="X265" s="66"/>
      <c r="Y265" s="66"/>
      <c r="Z265" s="66"/>
      <c r="AA265" s="66"/>
      <c r="AB265" s="67">
        <f t="shared" si="30"/>
        <v>0.7</v>
      </c>
      <c r="AC265" s="66">
        <v>0.3</v>
      </c>
      <c r="AD265" s="66">
        <v>1.3</v>
      </c>
    </row>
    <row r="266" spans="1:30" ht="16" x14ac:dyDescent="0.2">
      <c r="A266" s="66" t="s">
        <v>249</v>
      </c>
      <c r="B266" s="83">
        <v>303</v>
      </c>
      <c r="C266" s="73">
        <v>3</v>
      </c>
      <c r="D266" s="73">
        <v>4</v>
      </c>
      <c r="E266" s="75" t="s">
        <v>18</v>
      </c>
      <c r="F266" s="85">
        <v>1</v>
      </c>
      <c r="G266" s="71">
        <v>36.486486486486484</v>
      </c>
      <c r="H266" s="71">
        <v>2.5</v>
      </c>
      <c r="I266" s="83">
        <v>10.8628</v>
      </c>
      <c r="J266" s="84">
        <v>49.475624814975376</v>
      </c>
      <c r="K266" s="132">
        <f t="shared" si="27"/>
        <v>18.494375185024623</v>
      </c>
      <c r="L266" s="138">
        <f t="shared" si="28"/>
        <v>0.27209614808039756</v>
      </c>
      <c r="M266" s="138"/>
      <c r="N266" s="66"/>
      <c r="O266" s="66"/>
      <c r="P266" s="66"/>
      <c r="Q266" s="66"/>
      <c r="R266" s="66"/>
      <c r="S266" s="66"/>
      <c r="T266" s="66"/>
      <c r="U266" s="67">
        <f t="shared" si="29"/>
        <v>0.7</v>
      </c>
      <c r="V266" s="66"/>
      <c r="W266" s="66"/>
      <c r="X266" s="66"/>
      <c r="Y266" s="66"/>
      <c r="Z266" s="66"/>
      <c r="AA266" s="66"/>
      <c r="AB266" s="67">
        <f t="shared" si="30"/>
        <v>0.7</v>
      </c>
      <c r="AC266" s="67">
        <v>0.3</v>
      </c>
      <c r="AD266" s="67">
        <v>1.3</v>
      </c>
    </row>
    <row r="267" spans="1:30" ht="16" x14ac:dyDescent="0.2">
      <c r="A267" s="66" t="s">
        <v>249</v>
      </c>
      <c r="B267" s="83">
        <v>304</v>
      </c>
      <c r="C267" s="73">
        <v>3</v>
      </c>
      <c r="D267" s="73">
        <v>12</v>
      </c>
      <c r="E267" s="75" t="s">
        <v>18</v>
      </c>
      <c r="F267" s="85">
        <v>1</v>
      </c>
      <c r="G267" s="71">
        <v>36</v>
      </c>
      <c r="H267" s="71">
        <v>2.5</v>
      </c>
      <c r="I267" s="83">
        <v>10.9168</v>
      </c>
      <c r="J267" s="84">
        <v>52.504146046108382</v>
      </c>
      <c r="K267" s="132">
        <f t="shared" si="27"/>
        <v>15.465853953891617</v>
      </c>
      <c r="L267" s="138">
        <f t="shared" si="28"/>
        <v>0.22753941376918665</v>
      </c>
      <c r="M267" s="138"/>
      <c r="N267" s="66"/>
      <c r="O267" s="66"/>
      <c r="P267" s="66"/>
      <c r="Q267" s="66"/>
      <c r="R267" s="66"/>
      <c r="S267" s="66"/>
      <c r="T267" s="66"/>
      <c r="U267" s="67">
        <f t="shared" si="29"/>
        <v>0.7</v>
      </c>
      <c r="V267" s="66"/>
      <c r="W267" s="66"/>
      <c r="X267" s="66"/>
      <c r="Y267" s="66"/>
      <c r="Z267" s="66"/>
      <c r="AA267" s="66"/>
      <c r="AB267" s="67">
        <f t="shared" si="30"/>
        <v>0.7</v>
      </c>
      <c r="AC267" s="66">
        <v>0.3</v>
      </c>
      <c r="AD267" s="66">
        <v>1.3</v>
      </c>
    </row>
    <row r="268" spans="1:30" ht="16" x14ac:dyDescent="0.2">
      <c r="A268" s="66" t="s">
        <v>249</v>
      </c>
      <c r="B268" s="83">
        <v>305</v>
      </c>
      <c r="C268" s="73">
        <v>3</v>
      </c>
      <c r="D268" s="73">
        <v>13</v>
      </c>
      <c r="E268" s="75" t="s">
        <v>18</v>
      </c>
      <c r="F268" s="85">
        <v>1</v>
      </c>
      <c r="G268" s="71">
        <v>38.356164383561641</v>
      </c>
      <c r="H268" s="71">
        <v>6</v>
      </c>
      <c r="I268" s="83">
        <v>10.905200000000001</v>
      </c>
      <c r="J268" s="84">
        <v>46.945498459113303</v>
      </c>
      <c r="K268" s="132">
        <f t="shared" si="27"/>
        <v>21.024501540886696</v>
      </c>
      <c r="L268" s="138">
        <f t="shared" si="28"/>
        <v>0.30932031103261287</v>
      </c>
      <c r="M268" s="138"/>
      <c r="N268" s="66"/>
      <c r="O268" s="66"/>
      <c r="P268" s="66"/>
      <c r="Q268" s="66"/>
      <c r="R268" s="66"/>
      <c r="S268" s="66"/>
      <c r="T268" s="66"/>
      <c r="U268" s="67">
        <f t="shared" si="29"/>
        <v>0.7</v>
      </c>
      <c r="V268" s="66"/>
      <c r="W268" s="66"/>
      <c r="X268" s="66"/>
      <c r="Y268" s="66"/>
      <c r="Z268" s="66"/>
      <c r="AA268" s="66"/>
      <c r="AB268" s="67">
        <f t="shared" si="30"/>
        <v>0.7</v>
      </c>
      <c r="AC268" s="67">
        <v>0.3</v>
      </c>
      <c r="AD268" s="67">
        <v>1.3</v>
      </c>
    </row>
    <row r="269" spans="1:30" ht="16" x14ac:dyDescent="0.2">
      <c r="A269" s="66" t="s">
        <v>249</v>
      </c>
      <c r="B269" s="83">
        <v>306</v>
      </c>
      <c r="C269" s="73">
        <v>3</v>
      </c>
      <c r="D269" s="73">
        <v>5</v>
      </c>
      <c r="E269" s="75" t="s">
        <v>18</v>
      </c>
      <c r="F269" s="85">
        <v>0.9</v>
      </c>
      <c r="G269" s="71">
        <v>29.411764705882355</v>
      </c>
      <c r="H269" s="71">
        <v>4.5</v>
      </c>
      <c r="I269" s="83">
        <v>10.896799999999999</v>
      </c>
      <c r="J269" s="84">
        <v>48.649469335960589</v>
      </c>
      <c r="K269" s="132">
        <f t="shared" si="27"/>
        <v>19.32053066403941</v>
      </c>
      <c r="L269" s="138">
        <f t="shared" si="28"/>
        <v>0.28425085573104913</v>
      </c>
      <c r="M269" s="138"/>
      <c r="N269" s="66"/>
      <c r="O269" s="66"/>
      <c r="P269" s="66"/>
      <c r="Q269" s="66"/>
      <c r="R269" s="66"/>
      <c r="S269" s="66"/>
      <c r="T269" s="66"/>
      <c r="U269" s="67">
        <f t="shared" si="29"/>
        <v>0.60000000000000009</v>
      </c>
      <c r="V269" s="66"/>
      <c r="W269" s="66"/>
      <c r="X269" s="66"/>
      <c r="Y269" s="66"/>
      <c r="Z269" s="66"/>
      <c r="AA269" s="66"/>
      <c r="AB269" s="67">
        <f t="shared" si="30"/>
        <v>0.60000000000000009</v>
      </c>
      <c r="AC269" s="66">
        <v>0.3</v>
      </c>
      <c r="AD269" s="66">
        <v>1.3</v>
      </c>
    </row>
    <row r="270" spans="1:30" ht="16" x14ac:dyDescent="0.2">
      <c r="A270" s="66" t="s">
        <v>249</v>
      </c>
      <c r="B270" s="83">
        <v>307</v>
      </c>
      <c r="C270" s="73">
        <v>3</v>
      </c>
      <c r="D270" s="73">
        <v>15</v>
      </c>
      <c r="E270" s="75" t="s">
        <v>18</v>
      </c>
      <c r="F270" s="85">
        <v>1</v>
      </c>
      <c r="G270" s="71">
        <v>28.571428571428569</v>
      </c>
      <c r="H270" s="71">
        <v>4.5</v>
      </c>
      <c r="I270" s="83">
        <v>10.808399999999999</v>
      </c>
      <c r="J270" s="84">
        <v>50.654150414187193</v>
      </c>
      <c r="K270" s="132">
        <f t="shared" si="27"/>
        <v>17.315849585812806</v>
      </c>
      <c r="L270" s="138">
        <f t="shared" si="28"/>
        <v>0.25475723975007808</v>
      </c>
      <c r="M270" s="138"/>
      <c r="N270" s="66"/>
      <c r="O270" s="66"/>
      <c r="P270" s="66"/>
      <c r="Q270" s="66"/>
      <c r="R270" s="66"/>
      <c r="S270" s="66"/>
      <c r="T270" s="66"/>
      <c r="U270" s="67">
        <f t="shared" si="29"/>
        <v>0.7</v>
      </c>
      <c r="V270" s="66"/>
      <c r="W270" s="66"/>
      <c r="X270" s="66"/>
      <c r="Y270" s="66"/>
      <c r="Z270" s="66"/>
      <c r="AA270" s="66"/>
      <c r="AB270" s="67">
        <f t="shared" si="30"/>
        <v>0.7</v>
      </c>
      <c r="AC270" s="67">
        <v>0.3</v>
      </c>
      <c r="AD270" s="67">
        <v>1.3</v>
      </c>
    </row>
    <row r="271" spans="1:30" ht="16" x14ac:dyDescent="0.2">
      <c r="A271" s="66" t="s">
        <v>249</v>
      </c>
      <c r="B271" s="83">
        <v>308</v>
      </c>
      <c r="C271" s="73">
        <v>3</v>
      </c>
      <c r="D271" s="73">
        <v>1</v>
      </c>
      <c r="E271" s="75" t="s">
        <v>18</v>
      </c>
      <c r="F271" s="85">
        <v>1</v>
      </c>
      <c r="G271" s="71">
        <v>41.333333333333336</v>
      </c>
      <c r="H271" s="71">
        <v>5</v>
      </c>
      <c r="I271" s="83">
        <v>11.0732</v>
      </c>
      <c r="J271" s="116">
        <v>48.468347666600984</v>
      </c>
      <c r="K271" s="116">
        <f t="shared" si="27"/>
        <v>19.501652333399015</v>
      </c>
      <c r="L271" s="137">
        <f t="shared" si="28"/>
        <v>0.28691558530820971</v>
      </c>
      <c r="M271" s="137"/>
      <c r="N271" s="66"/>
      <c r="O271" s="67">
        <f>65.41-J271</f>
        <v>16.941652333399013</v>
      </c>
      <c r="P271" s="106">
        <f>O271/65</f>
        <v>0.26064080512921556</v>
      </c>
      <c r="Q271" s="66"/>
      <c r="R271" s="66"/>
      <c r="S271" s="66"/>
      <c r="T271" s="66"/>
      <c r="U271" s="105">
        <f t="shared" si="29"/>
        <v>0.7</v>
      </c>
      <c r="V271" s="66"/>
      <c r="W271" s="66"/>
      <c r="X271" s="66"/>
      <c r="Y271" s="66"/>
      <c r="Z271" s="66"/>
      <c r="AA271" s="66"/>
      <c r="AB271" s="105">
        <f t="shared" si="30"/>
        <v>0.7</v>
      </c>
      <c r="AC271" s="66">
        <v>0.3</v>
      </c>
      <c r="AD271" s="66">
        <v>1.3</v>
      </c>
    </row>
    <row r="272" spans="1:30" ht="16" x14ac:dyDescent="0.2">
      <c r="A272" s="66" t="s">
        <v>249</v>
      </c>
      <c r="B272" s="83">
        <v>309</v>
      </c>
      <c r="C272" s="73">
        <v>3</v>
      </c>
      <c r="D272" s="73">
        <v>7</v>
      </c>
      <c r="E272" s="75" t="s">
        <v>18</v>
      </c>
      <c r="F272" s="85">
        <v>1</v>
      </c>
      <c r="G272" s="71">
        <v>28.571428571428569</v>
      </c>
      <c r="H272" s="71">
        <v>3</v>
      </c>
      <c r="I272" s="83">
        <v>10.8748</v>
      </c>
      <c r="J272" s="84">
        <v>63.068679459310346</v>
      </c>
      <c r="K272" s="132">
        <f t="shared" si="27"/>
        <v>4.9013205406896532</v>
      </c>
      <c r="L272" s="138">
        <f t="shared" si="28"/>
        <v>7.2110056505659159E-2</v>
      </c>
      <c r="M272" s="138"/>
      <c r="N272" s="66"/>
      <c r="O272" s="66"/>
      <c r="P272" s="66"/>
      <c r="Q272" s="66"/>
      <c r="R272" s="66"/>
      <c r="S272" s="66"/>
      <c r="T272" s="66"/>
      <c r="U272" s="67">
        <f t="shared" si="29"/>
        <v>0.7</v>
      </c>
      <c r="V272" s="66"/>
      <c r="W272" s="66"/>
      <c r="X272" s="66"/>
      <c r="Y272" s="66"/>
      <c r="Z272" s="66"/>
      <c r="AA272" s="66"/>
      <c r="AB272" s="67">
        <f t="shared" si="30"/>
        <v>0.7</v>
      </c>
      <c r="AC272" s="67">
        <v>0.3</v>
      </c>
      <c r="AD272" s="67">
        <v>1.3</v>
      </c>
    </row>
    <row r="273" spans="1:30" ht="16" x14ac:dyDescent="0.2">
      <c r="A273" s="66" t="s">
        <v>249</v>
      </c>
      <c r="B273" s="83">
        <v>310</v>
      </c>
      <c r="C273" s="73">
        <v>3</v>
      </c>
      <c r="D273" s="73">
        <v>11</v>
      </c>
      <c r="E273" s="75" t="s">
        <v>18</v>
      </c>
      <c r="F273" s="85">
        <v>0.9</v>
      </c>
      <c r="G273" s="71">
        <v>34.615384615384613</v>
      </c>
      <c r="H273" s="71">
        <v>4</v>
      </c>
      <c r="I273" s="83">
        <v>10.995600000000001</v>
      </c>
      <c r="J273" s="84">
        <v>58.357072118226604</v>
      </c>
      <c r="K273" s="132">
        <f t="shared" si="27"/>
        <v>9.6129278817733947</v>
      </c>
      <c r="L273" s="138">
        <f t="shared" si="28"/>
        <v>0.14142898163562448</v>
      </c>
      <c r="M273" s="138"/>
      <c r="N273" s="66"/>
      <c r="O273" s="66"/>
      <c r="P273" s="66"/>
      <c r="Q273" s="66"/>
      <c r="R273" s="66"/>
      <c r="S273" s="66"/>
      <c r="T273" s="66"/>
      <c r="U273" s="67">
        <f t="shared" si="29"/>
        <v>0.60000000000000009</v>
      </c>
      <c r="V273" s="66"/>
      <c r="W273" s="66"/>
      <c r="X273" s="66"/>
      <c r="Y273" s="66"/>
      <c r="Z273" s="66"/>
      <c r="AA273" s="66"/>
      <c r="AB273" s="67">
        <f t="shared" si="30"/>
        <v>0.60000000000000009</v>
      </c>
      <c r="AC273" s="66">
        <v>0.3</v>
      </c>
      <c r="AD273" s="66">
        <v>1.3</v>
      </c>
    </row>
    <row r="274" spans="1:30" ht="16" x14ac:dyDescent="0.2">
      <c r="A274" s="66" t="s">
        <v>249</v>
      </c>
      <c r="B274" s="83">
        <v>311</v>
      </c>
      <c r="C274" s="73">
        <v>3</v>
      </c>
      <c r="D274" s="73">
        <v>19</v>
      </c>
      <c r="E274" s="75" t="s">
        <v>18</v>
      </c>
      <c r="F274" s="85">
        <v>1</v>
      </c>
      <c r="G274" s="71">
        <v>29.72972972972973</v>
      </c>
      <c r="H274" s="71">
        <v>4.5</v>
      </c>
      <c r="I274" s="83">
        <v>11.07</v>
      </c>
      <c r="J274" s="84">
        <v>49.911896788177344</v>
      </c>
      <c r="K274" s="132">
        <f t="shared" si="27"/>
        <v>18.058103211822655</v>
      </c>
      <c r="L274" s="138">
        <f t="shared" si="28"/>
        <v>0.2656775520350545</v>
      </c>
      <c r="M274" s="138"/>
      <c r="N274" s="66"/>
      <c r="O274" s="66"/>
      <c r="P274" s="66"/>
      <c r="Q274" s="66"/>
      <c r="R274" s="66"/>
      <c r="S274" s="66"/>
      <c r="T274" s="66"/>
      <c r="U274" s="67">
        <f t="shared" si="29"/>
        <v>0.7</v>
      </c>
      <c r="V274" s="66"/>
      <c r="W274" s="66"/>
      <c r="X274" s="66"/>
      <c r="Y274" s="66"/>
      <c r="Z274" s="66"/>
      <c r="AA274" s="66"/>
      <c r="AB274" s="67">
        <f t="shared" si="30"/>
        <v>0.7</v>
      </c>
      <c r="AC274" s="67">
        <v>0.3</v>
      </c>
      <c r="AD274" s="67">
        <v>1.3</v>
      </c>
    </row>
    <row r="275" spans="1:30" ht="16" x14ac:dyDescent="0.2">
      <c r="A275" s="66" t="s">
        <v>249</v>
      </c>
      <c r="B275" s="83">
        <v>312</v>
      </c>
      <c r="C275" s="73">
        <v>3</v>
      </c>
      <c r="D275" s="73">
        <v>6</v>
      </c>
      <c r="E275" s="75" t="s">
        <v>18</v>
      </c>
      <c r="F275" s="85">
        <v>0.9</v>
      </c>
      <c r="G275" s="71">
        <v>29.166666666666668</v>
      </c>
      <c r="H275" s="71">
        <v>5.5</v>
      </c>
      <c r="I275" s="83">
        <v>10.8948</v>
      </c>
      <c r="J275" s="84">
        <v>43.296875092807873</v>
      </c>
      <c r="K275" s="132">
        <f t="shared" si="27"/>
        <v>24.673124907192125</v>
      </c>
      <c r="L275" s="138">
        <f t="shared" si="28"/>
        <v>0.36300021932017251</v>
      </c>
      <c r="M275" s="138"/>
      <c r="N275" s="66"/>
      <c r="O275" s="66"/>
      <c r="P275" s="66"/>
      <c r="Q275" s="66"/>
      <c r="R275" s="66"/>
      <c r="S275" s="66"/>
      <c r="T275" s="66"/>
      <c r="U275" s="67">
        <f t="shared" si="29"/>
        <v>0.60000000000000009</v>
      </c>
      <c r="V275" s="66"/>
      <c r="W275" s="66"/>
      <c r="X275" s="66"/>
      <c r="Y275" s="66"/>
      <c r="Z275" s="66"/>
      <c r="AA275" s="66"/>
      <c r="AB275" s="67">
        <f t="shared" si="30"/>
        <v>0.60000000000000009</v>
      </c>
      <c r="AC275" s="66">
        <v>0.3</v>
      </c>
      <c r="AD275" s="66">
        <v>1.3</v>
      </c>
    </row>
    <row r="276" spans="1:30" ht="16" x14ac:dyDescent="0.2">
      <c r="A276" s="66" t="s">
        <v>249</v>
      </c>
      <c r="B276" s="83">
        <v>313</v>
      </c>
      <c r="C276" s="73">
        <v>3</v>
      </c>
      <c r="D276" s="73">
        <v>14</v>
      </c>
      <c r="E276" s="75" t="s">
        <v>18</v>
      </c>
      <c r="F276" s="85">
        <v>1</v>
      </c>
      <c r="G276" s="71">
        <v>31.428571428571427</v>
      </c>
      <c r="H276" s="71">
        <v>5</v>
      </c>
      <c r="I276" s="83">
        <v>10.8896</v>
      </c>
      <c r="J276" s="84">
        <v>42.704513071921184</v>
      </c>
      <c r="K276" s="132">
        <f t="shared" si="27"/>
        <v>25.265486928078815</v>
      </c>
      <c r="L276" s="138">
        <f t="shared" si="28"/>
        <v>0.37171527038515251</v>
      </c>
      <c r="M276" s="138"/>
      <c r="N276" s="66"/>
      <c r="O276" s="66"/>
      <c r="P276" s="66"/>
      <c r="Q276" s="66"/>
      <c r="R276" s="66"/>
      <c r="S276" s="66"/>
      <c r="T276" s="66"/>
      <c r="U276" s="67">
        <f t="shared" si="29"/>
        <v>0.7</v>
      </c>
      <c r="V276" s="66"/>
      <c r="W276" s="66"/>
      <c r="X276" s="66"/>
      <c r="Y276" s="66"/>
      <c r="Z276" s="66"/>
      <c r="AA276" s="66"/>
      <c r="AB276" s="67">
        <f t="shared" si="30"/>
        <v>0.7</v>
      </c>
      <c r="AC276" s="67">
        <v>0.3</v>
      </c>
      <c r="AD276" s="67">
        <v>1.3</v>
      </c>
    </row>
    <row r="277" spans="1:30" ht="16" x14ac:dyDescent="0.2">
      <c r="A277" s="66" t="s">
        <v>249</v>
      </c>
      <c r="B277" s="83">
        <v>314</v>
      </c>
      <c r="C277" s="73">
        <v>3</v>
      </c>
      <c r="D277" s="73">
        <v>9</v>
      </c>
      <c r="E277" s="75" t="s">
        <v>18</v>
      </c>
      <c r="F277" s="85">
        <v>0.9</v>
      </c>
      <c r="G277" s="71">
        <v>35.820895522388057</v>
      </c>
      <c r="H277" s="71">
        <v>5.5</v>
      </c>
      <c r="I277" s="83">
        <v>10.996400000000001</v>
      </c>
      <c r="J277" s="84">
        <v>37.645278333793094</v>
      </c>
      <c r="K277" s="132">
        <f t="shared" si="27"/>
        <v>30.324721666206905</v>
      </c>
      <c r="L277" s="138">
        <f t="shared" si="28"/>
        <v>0.44614861948222606</v>
      </c>
      <c r="M277" s="138"/>
      <c r="N277" s="66"/>
      <c r="O277" s="66"/>
      <c r="P277" s="66"/>
      <c r="Q277" s="66"/>
      <c r="R277" s="66"/>
      <c r="S277" s="66"/>
      <c r="T277" s="66"/>
      <c r="U277" s="67">
        <f t="shared" si="29"/>
        <v>0.60000000000000009</v>
      </c>
      <c r="V277" s="66"/>
      <c r="W277" s="66"/>
      <c r="X277" s="66"/>
      <c r="Y277" s="66"/>
      <c r="Z277" s="66"/>
      <c r="AA277" s="66"/>
      <c r="AB277" s="67">
        <f t="shared" si="30"/>
        <v>0.60000000000000009</v>
      </c>
      <c r="AC277" s="66">
        <v>0.3</v>
      </c>
      <c r="AD277" s="66">
        <v>1.3</v>
      </c>
    </row>
    <row r="278" spans="1:30" ht="16" x14ac:dyDescent="0.2">
      <c r="A278" s="66" t="s">
        <v>249</v>
      </c>
      <c r="B278" s="83">
        <v>315</v>
      </c>
      <c r="C278" s="73">
        <v>3</v>
      </c>
      <c r="D278" s="73">
        <v>3</v>
      </c>
      <c r="E278" s="75" t="s">
        <v>18</v>
      </c>
      <c r="F278" s="85">
        <v>1</v>
      </c>
      <c r="G278" s="71">
        <v>30.985915492957744</v>
      </c>
      <c r="H278" s="71">
        <v>1</v>
      </c>
      <c r="I278" s="83">
        <v>10.8596</v>
      </c>
      <c r="J278" s="84">
        <v>46.927019482167481</v>
      </c>
      <c r="K278" s="132">
        <f t="shared" si="27"/>
        <v>21.042980517832518</v>
      </c>
      <c r="L278" s="138">
        <f t="shared" si="28"/>
        <v>0.30959218063605293</v>
      </c>
      <c r="M278" s="138"/>
      <c r="N278" s="66"/>
      <c r="O278" s="66"/>
      <c r="P278" s="66"/>
      <c r="Q278" s="66"/>
      <c r="R278" s="66"/>
      <c r="S278" s="66"/>
      <c r="T278" s="66"/>
      <c r="U278" s="67">
        <f t="shared" si="29"/>
        <v>0.7</v>
      </c>
      <c r="V278" s="66"/>
      <c r="W278" s="66"/>
      <c r="X278" s="66"/>
      <c r="Y278" s="66"/>
      <c r="Z278" s="66"/>
      <c r="AA278" s="66"/>
      <c r="AB278" s="67">
        <f t="shared" si="30"/>
        <v>0.7</v>
      </c>
      <c r="AC278" s="67">
        <v>0.3</v>
      </c>
      <c r="AD278" s="67">
        <v>1.3</v>
      </c>
    </row>
    <row r="279" spans="1:30" ht="16" x14ac:dyDescent="0.2">
      <c r="A279" s="66" t="s">
        <v>249</v>
      </c>
      <c r="B279" s="83">
        <v>316</v>
      </c>
      <c r="C279" s="73">
        <v>3</v>
      </c>
      <c r="D279" s="73">
        <v>2</v>
      </c>
      <c r="E279" s="75" t="s">
        <v>18</v>
      </c>
      <c r="F279" s="85">
        <v>1</v>
      </c>
      <c r="G279" s="71">
        <v>33.333333333333329</v>
      </c>
      <c r="H279" s="71">
        <v>4.5</v>
      </c>
      <c r="I279" s="83">
        <v>10.7156</v>
      </c>
      <c r="J279" s="84">
        <v>48.492952605320205</v>
      </c>
      <c r="K279" s="132">
        <f t="shared" si="27"/>
        <v>19.477047394679794</v>
      </c>
      <c r="L279" s="138">
        <f t="shared" si="28"/>
        <v>0.28655358826952765</v>
      </c>
      <c r="M279" s="138"/>
      <c r="N279" s="66"/>
      <c r="O279" s="66"/>
      <c r="P279" s="66"/>
      <c r="Q279" s="66"/>
      <c r="R279" s="66"/>
      <c r="S279" s="66"/>
      <c r="T279" s="66"/>
      <c r="U279" s="67">
        <f t="shared" si="29"/>
        <v>0.7</v>
      </c>
      <c r="V279" s="66"/>
      <c r="W279" s="66"/>
      <c r="X279" s="66"/>
      <c r="Y279" s="66"/>
      <c r="Z279" s="66"/>
      <c r="AA279" s="66"/>
      <c r="AB279" s="67">
        <f t="shared" si="30"/>
        <v>0.7</v>
      </c>
      <c r="AC279" s="66">
        <v>0.3</v>
      </c>
      <c r="AD279" s="66">
        <v>1.3</v>
      </c>
    </row>
    <row r="280" spans="1:30" ht="16" x14ac:dyDescent="0.2">
      <c r="A280" s="66" t="s">
        <v>249</v>
      </c>
      <c r="B280" s="83">
        <v>317</v>
      </c>
      <c r="C280" s="73">
        <v>3</v>
      </c>
      <c r="D280" s="73">
        <v>17</v>
      </c>
      <c r="E280" s="75" t="s">
        <v>18</v>
      </c>
      <c r="F280" s="85">
        <v>0.3</v>
      </c>
      <c r="G280" s="71">
        <v>21.333333333333336</v>
      </c>
      <c r="H280" s="71">
        <v>4.5</v>
      </c>
      <c r="I280" s="83">
        <v>10.739599999999999</v>
      </c>
      <c r="J280" s="84">
        <v>42.606143481379313</v>
      </c>
      <c r="K280" s="132">
        <f t="shared" si="27"/>
        <v>25.363856518620686</v>
      </c>
      <c r="L280" s="138">
        <f t="shared" si="28"/>
        <v>0.37316252050346749</v>
      </c>
      <c r="M280" s="138"/>
      <c r="N280" s="66"/>
      <c r="O280" s="66"/>
      <c r="P280" s="66"/>
      <c r="Q280" s="66"/>
      <c r="R280" s="66"/>
      <c r="S280" s="66"/>
      <c r="T280" s="66"/>
      <c r="U280" s="67">
        <f t="shared" si="29"/>
        <v>0</v>
      </c>
      <c r="V280" s="66"/>
      <c r="W280" s="66"/>
      <c r="X280" s="66"/>
      <c r="Y280" s="66"/>
      <c r="Z280" s="66"/>
      <c r="AA280" s="66"/>
      <c r="AB280" s="67">
        <f t="shared" si="30"/>
        <v>0</v>
      </c>
      <c r="AC280" s="67">
        <v>0.3</v>
      </c>
      <c r="AD280" s="67">
        <v>1.3</v>
      </c>
    </row>
    <row r="281" spans="1:30" ht="16" x14ac:dyDescent="0.2">
      <c r="A281" s="66" t="s">
        <v>249</v>
      </c>
      <c r="B281" s="83">
        <v>318</v>
      </c>
      <c r="C281" s="73">
        <v>3</v>
      </c>
      <c r="D281" s="73">
        <v>8</v>
      </c>
      <c r="E281" s="75" t="s">
        <v>18</v>
      </c>
      <c r="F281" s="85">
        <v>1</v>
      </c>
      <c r="G281" s="71">
        <v>31.25</v>
      </c>
      <c r="H281" s="71">
        <v>4.5</v>
      </c>
      <c r="I281" s="83">
        <v>10.8756</v>
      </c>
      <c r="J281" s="84">
        <v>59.030734122561562</v>
      </c>
      <c r="K281" s="132">
        <f t="shared" si="27"/>
        <v>8.9392658774384373</v>
      </c>
      <c r="L281" s="138">
        <f t="shared" si="28"/>
        <v>0.13151781488065967</v>
      </c>
      <c r="M281" s="138"/>
      <c r="N281" s="66"/>
      <c r="O281" s="66"/>
      <c r="P281" s="66"/>
      <c r="Q281" s="66"/>
      <c r="R281" s="66"/>
      <c r="S281" s="66"/>
      <c r="T281" s="66"/>
      <c r="U281" s="67">
        <f t="shared" si="29"/>
        <v>0.7</v>
      </c>
      <c r="V281" s="66"/>
      <c r="W281" s="66"/>
      <c r="X281" s="66"/>
      <c r="Y281" s="66"/>
      <c r="Z281" s="66"/>
      <c r="AA281" s="66"/>
      <c r="AB281" s="67">
        <f t="shared" si="30"/>
        <v>0.7</v>
      </c>
      <c r="AC281" s="66">
        <v>0.3</v>
      </c>
      <c r="AD281" s="66">
        <v>1.3</v>
      </c>
    </row>
    <row r="282" spans="1:30" ht="16" x14ac:dyDescent="0.2">
      <c r="A282" s="66" t="s">
        <v>249</v>
      </c>
      <c r="B282" s="83">
        <v>319</v>
      </c>
      <c r="C282" s="73">
        <v>3</v>
      </c>
      <c r="D282" s="73">
        <v>16</v>
      </c>
      <c r="E282" s="75" t="s">
        <v>18</v>
      </c>
      <c r="F282" s="85">
        <v>1</v>
      </c>
      <c r="G282" s="71">
        <v>38.15789473684211</v>
      </c>
      <c r="H282" s="71">
        <v>4.5</v>
      </c>
      <c r="I282" s="83">
        <v>10.7888</v>
      </c>
      <c r="J282" s="84">
        <v>55.004373886108375</v>
      </c>
      <c r="K282" s="132">
        <f t="shared" si="27"/>
        <v>12.965626113891624</v>
      </c>
      <c r="L282" s="138">
        <f t="shared" si="28"/>
        <v>0.19075512893764343</v>
      </c>
      <c r="M282" s="138"/>
      <c r="N282" s="66"/>
      <c r="O282" s="66"/>
      <c r="P282" s="66"/>
      <c r="Q282" s="66"/>
      <c r="R282" s="66"/>
      <c r="S282" s="66"/>
      <c r="T282" s="66"/>
      <c r="U282" s="67">
        <f t="shared" si="29"/>
        <v>0.7</v>
      </c>
      <c r="V282" s="66"/>
      <c r="W282" s="66"/>
      <c r="X282" s="66"/>
      <c r="Y282" s="66"/>
      <c r="Z282" s="66"/>
      <c r="AA282" s="66"/>
      <c r="AB282" s="67">
        <f t="shared" si="30"/>
        <v>0.7</v>
      </c>
      <c r="AC282" s="67">
        <v>0.3</v>
      </c>
      <c r="AD282" s="67">
        <v>1.3</v>
      </c>
    </row>
    <row r="283" spans="1:30" ht="16" x14ac:dyDescent="0.2">
      <c r="A283" s="66" t="s">
        <v>249</v>
      </c>
      <c r="B283" s="83">
        <v>320</v>
      </c>
      <c r="C283" s="73">
        <v>3</v>
      </c>
      <c r="D283" s="73">
        <v>10</v>
      </c>
      <c r="E283" s="75" t="s">
        <v>18</v>
      </c>
      <c r="F283" s="85">
        <v>0.9</v>
      </c>
      <c r="G283" s="71">
        <v>25</v>
      </c>
      <c r="H283" s="71">
        <v>4</v>
      </c>
      <c r="I283" s="83">
        <v>10.748800000000001</v>
      </c>
      <c r="J283" s="84">
        <v>44.346679008472897</v>
      </c>
      <c r="K283" s="132">
        <f t="shared" si="27"/>
        <v>23.623320991527102</v>
      </c>
      <c r="L283" s="138">
        <f t="shared" si="28"/>
        <v>0.34755511242499781</v>
      </c>
      <c r="M283" s="138"/>
      <c r="N283" s="66"/>
      <c r="O283" s="66"/>
      <c r="P283" s="66"/>
      <c r="Q283" s="66"/>
      <c r="R283" s="66"/>
      <c r="S283" s="66"/>
      <c r="T283" s="66"/>
      <c r="U283" s="67">
        <f t="shared" si="29"/>
        <v>0.60000000000000009</v>
      </c>
      <c r="V283" s="66"/>
      <c r="W283" s="66"/>
      <c r="X283" s="66"/>
      <c r="Y283" s="66"/>
      <c r="Z283" s="66"/>
      <c r="AA283" s="66"/>
      <c r="AB283" s="67">
        <f t="shared" si="30"/>
        <v>0.60000000000000009</v>
      </c>
      <c r="AC283" s="66">
        <v>0.3</v>
      </c>
      <c r="AD283" s="66">
        <v>1.3</v>
      </c>
    </row>
    <row r="284" spans="1:30" ht="16" x14ac:dyDescent="0.2">
      <c r="A284" s="66" t="s">
        <v>249</v>
      </c>
      <c r="B284" s="83">
        <v>401</v>
      </c>
      <c r="C284" s="73">
        <v>4</v>
      </c>
      <c r="D284" s="73">
        <v>2</v>
      </c>
      <c r="E284" s="75" t="s">
        <v>18</v>
      </c>
      <c r="F284" s="85">
        <v>0.7</v>
      </c>
      <c r="G284" s="71">
        <v>28.07017543859649</v>
      </c>
      <c r="H284" s="71">
        <v>3</v>
      </c>
      <c r="I284" s="83">
        <v>10.782400000000001</v>
      </c>
      <c r="J284" s="84">
        <v>41.054159858128088</v>
      </c>
      <c r="K284" s="132">
        <f t="shared" si="27"/>
        <v>26.915840141871911</v>
      </c>
      <c r="L284" s="138">
        <f t="shared" si="28"/>
        <v>0.39599588262280289</v>
      </c>
      <c r="M284" s="138"/>
      <c r="N284" s="66"/>
      <c r="O284" s="66"/>
      <c r="P284" s="66"/>
      <c r="Q284" s="66"/>
      <c r="R284" s="66"/>
      <c r="S284" s="66"/>
      <c r="T284" s="66"/>
      <c r="U284" s="67">
        <f t="shared" si="29"/>
        <v>0.39999999999999997</v>
      </c>
      <c r="V284" s="66"/>
      <c r="W284" s="66"/>
      <c r="X284" s="66"/>
      <c r="Y284" s="66"/>
      <c r="Z284" s="66"/>
      <c r="AA284" s="66"/>
      <c r="AB284" s="67">
        <f t="shared" si="30"/>
        <v>0.39999999999999997</v>
      </c>
      <c r="AC284" s="67">
        <v>0.3</v>
      </c>
      <c r="AD284" s="67">
        <v>1.3</v>
      </c>
    </row>
    <row r="285" spans="1:30" ht="16" x14ac:dyDescent="0.2">
      <c r="A285" s="66" t="s">
        <v>249</v>
      </c>
      <c r="B285" s="83">
        <v>402</v>
      </c>
      <c r="C285" s="73">
        <v>4</v>
      </c>
      <c r="D285" s="73">
        <v>17</v>
      </c>
      <c r="E285" s="75" t="s">
        <v>18</v>
      </c>
      <c r="F285" s="85">
        <v>0.7</v>
      </c>
      <c r="G285" s="71">
        <v>31.147540983606557</v>
      </c>
      <c r="H285" s="71">
        <v>4.5</v>
      </c>
      <c r="I285" s="83">
        <v>10.8316</v>
      </c>
      <c r="J285" s="84">
        <v>39.670889384039405</v>
      </c>
      <c r="K285" s="132">
        <f t="shared" si="27"/>
        <v>28.299110615960593</v>
      </c>
      <c r="L285" s="138">
        <f t="shared" si="28"/>
        <v>0.41634707394380749</v>
      </c>
      <c r="M285" s="138"/>
      <c r="N285" s="66"/>
      <c r="O285" s="66"/>
      <c r="P285" s="66"/>
      <c r="Q285" s="66"/>
      <c r="R285" s="66"/>
      <c r="S285" s="66"/>
      <c r="T285" s="66"/>
      <c r="U285" s="67">
        <f t="shared" si="29"/>
        <v>0.39999999999999997</v>
      </c>
      <c r="V285" s="66"/>
      <c r="W285" s="66"/>
      <c r="X285" s="66"/>
      <c r="Y285" s="66"/>
      <c r="Z285" s="66"/>
      <c r="AA285" s="66"/>
      <c r="AB285" s="67">
        <f t="shared" si="30"/>
        <v>0.39999999999999997</v>
      </c>
      <c r="AC285" s="66">
        <v>0.3</v>
      </c>
      <c r="AD285" s="66">
        <v>1.3</v>
      </c>
    </row>
    <row r="286" spans="1:30" ht="16" x14ac:dyDescent="0.2">
      <c r="A286" s="66" t="s">
        <v>249</v>
      </c>
      <c r="B286" s="83">
        <v>403</v>
      </c>
      <c r="C286" s="73">
        <v>4</v>
      </c>
      <c r="D286" s="73">
        <v>20</v>
      </c>
      <c r="E286" s="75" t="s">
        <v>18</v>
      </c>
      <c r="F286" s="85">
        <v>0.8</v>
      </c>
      <c r="G286" s="71">
        <v>25.806451612903224</v>
      </c>
      <c r="H286" s="71">
        <v>5.5</v>
      </c>
      <c r="I286" s="83">
        <v>10.773199999999999</v>
      </c>
      <c r="J286" s="84">
        <v>35.35702055881773</v>
      </c>
      <c r="K286" s="132">
        <f t="shared" si="27"/>
        <v>32.612979441182269</v>
      </c>
      <c r="L286" s="138">
        <f t="shared" si="28"/>
        <v>0.47981432162987009</v>
      </c>
      <c r="M286" s="138"/>
      <c r="N286" s="66"/>
      <c r="O286" s="66"/>
      <c r="P286" s="66"/>
      <c r="Q286" s="66"/>
      <c r="R286" s="66"/>
      <c r="S286" s="66"/>
      <c r="T286" s="66"/>
      <c r="U286" s="67">
        <f t="shared" si="29"/>
        <v>0.5</v>
      </c>
      <c r="V286" s="66"/>
      <c r="W286" s="66"/>
      <c r="X286" s="66"/>
      <c r="Y286" s="66"/>
      <c r="Z286" s="66"/>
      <c r="AA286" s="66"/>
      <c r="AB286" s="67">
        <f t="shared" si="30"/>
        <v>0.5</v>
      </c>
      <c r="AC286" s="67">
        <v>0.3</v>
      </c>
      <c r="AD286" s="67">
        <v>1.3</v>
      </c>
    </row>
    <row r="287" spans="1:30" ht="16" x14ac:dyDescent="0.2">
      <c r="A287" s="66" t="s">
        <v>249</v>
      </c>
      <c r="B287" s="83">
        <v>404</v>
      </c>
      <c r="C287" s="73">
        <v>4</v>
      </c>
      <c r="D287" s="73">
        <v>9</v>
      </c>
      <c r="E287" s="75" t="s">
        <v>18</v>
      </c>
      <c r="F287" s="85">
        <v>1</v>
      </c>
      <c r="G287" s="71">
        <v>39.344262295081968</v>
      </c>
      <c r="H287" s="71">
        <v>4</v>
      </c>
      <c r="I287" s="83">
        <v>10.694800000000001</v>
      </c>
      <c r="J287" s="84">
        <v>36.921145286305425</v>
      </c>
      <c r="K287" s="132">
        <f t="shared" si="27"/>
        <v>31.048854713694574</v>
      </c>
      <c r="L287" s="138">
        <f t="shared" si="28"/>
        <v>0.4568023350550916</v>
      </c>
      <c r="M287" s="138"/>
      <c r="N287" s="66"/>
      <c r="O287" s="66"/>
      <c r="P287" s="66"/>
      <c r="Q287" s="66"/>
      <c r="R287" s="66"/>
      <c r="S287" s="66"/>
      <c r="T287" s="66"/>
      <c r="U287" s="67">
        <f t="shared" si="29"/>
        <v>0.7</v>
      </c>
      <c r="V287" s="66"/>
      <c r="W287" s="66"/>
      <c r="X287" s="66"/>
      <c r="Y287" s="66"/>
      <c r="Z287" s="66"/>
      <c r="AA287" s="66"/>
      <c r="AB287" s="67">
        <f t="shared" si="30"/>
        <v>0.7</v>
      </c>
      <c r="AC287" s="66">
        <v>0.3</v>
      </c>
      <c r="AD287" s="66">
        <v>1.3</v>
      </c>
    </row>
    <row r="288" spans="1:30" ht="16" x14ac:dyDescent="0.2">
      <c r="A288" s="66" t="s">
        <v>249</v>
      </c>
      <c r="B288" s="83">
        <v>405</v>
      </c>
      <c r="C288" s="73">
        <v>4</v>
      </c>
      <c r="D288" s="73">
        <v>5</v>
      </c>
      <c r="E288" s="75" t="s">
        <v>18</v>
      </c>
      <c r="F288" s="85">
        <v>0.6</v>
      </c>
      <c r="G288" s="71">
        <v>26.865671641791046</v>
      </c>
      <c r="H288" s="71">
        <v>3.5</v>
      </c>
      <c r="I288" s="83">
        <v>10.7096</v>
      </c>
      <c r="J288" s="84">
        <v>37.72400639369458</v>
      </c>
      <c r="K288" s="132">
        <f t="shared" si="27"/>
        <v>30.245993606305419</v>
      </c>
      <c r="L288" s="138">
        <f t="shared" si="28"/>
        <v>0.44499034289106104</v>
      </c>
      <c r="M288" s="138"/>
      <c r="N288" s="66"/>
      <c r="O288" s="66"/>
      <c r="P288" s="66"/>
      <c r="Q288" s="66"/>
      <c r="R288" s="66"/>
      <c r="S288" s="66"/>
      <c r="T288" s="66"/>
      <c r="U288" s="67">
        <f t="shared" si="29"/>
        <v>0.3</v>
      </c>
      <c r="V288" s="66"/>
      <c r="W288" s="66"/>
      <c r="X288" s="66"/>
      <c r="Y288" s="66"/>
      <c r="Z288" s="66"/>
      <c r="AA288" s="66"/>
      <c r="AB288" s="67">
        <f t="shared" si="30"/>
        <v>0.3</v>
      </c>
      <c r="AC288" s="67">
        <v>0.3</v>
      </c>
      <c r="AD288" s="67">
        <v>1.3</v>
      </c>
    </row>
    <row r="289" spans="1:30" ht="16" x14ac:dyDescent="0.2">
      <c r="A289" s="66" t="s">
        <v>249</v>
      </c>
      <c r="B289" s="83">
        <v>406</v>
      </c>
      <c r="C289" s="73">
        <v>4</v>
      </c>
      <c r="D289" s="73">
        <v>18</v>
      </c>
      <c r="E289" s="75" t="s">
        <v>18</v>
      </c>
      <c r="F289" s="85">
        <v>1</v>
      </c>
      <c r="G289" s="71">
        <v>40</v>
      </c>
      <c r="H289" s="71">
        <v>2.5</v>
      </c>
      <c r="I289" s="83">
        <v>10.6404</v>
      </c>
      <c r="J289" s="84">
        <v>38.946347201576366</v>
      </c>
      <c r="K289" s="132">
        <f t="shared" ref="K289:K303" si="31">67.97-J289</f>
        <v>29.023652798423633</v>
      </c>
      <c r="L289" s="138">
        <f t="shared" ref="L289:L303" si="32">K289/67.97</f>
        <v>0.42700680886308129</v>
      </c>
      <c r="M289" s="138"/>
      <c r="N289" s="66"/>
      <c r="O289" s="66"/>
      <c r="P289" s="66"/>
      <c r="Q289" s="66"/>
      <c r="R289" s="66"/>
      <c r="S289" s="66"/>
      <c r="T289" s="66"/>
      <c r="U289" s="67">
        <f t="shared" ref="U289:U303" si="33">F289-0.3</f>
        <v>0.7</v>
      </c>
      <c r="V289" s="66"/>
      <c r="W289" s="66"/>
      <c r="X289" s="66"/>
      <c r="Y289" s="66"/>
      <c r="Z289" s="66"/>
      <c r="AA289" s="66"/>
      <c r="AB289" s="67">
        <f t="shared" si="30"/>
        <v>0.7</v>
      </c>
      <c r="AC289" s="66">
        <v>0.3</v>
      </c>
      <c r="AD289" s="66">
        <v>1.3</v>
      </c>
    </row>
    <row r="290" spans="1:30" ht="16" x14ac:dyDescent="0.2">
      <c r="A290" s="66" t="s">
        <v>249</v>
      </c>
      <c r="B290" s="83">
        <v>407</v>
      </c>
      <c r="C290" s="73">
        <v>4</v>
      </c>
      <c r="D290" s="73">
        <v>1</v>
      </c>
      <c r="E290" s="75" t="s">
        <v>18</v>
      </c>
      <c r="F290" s="85">
        <v>0.7</v>
      </c>
      <c r="G290" s="71">
        <v>24.242424242424242</v>
      </c>
      <c r="H290" s="71">
        <v>5</v>
      </c>
      <c r="I290" s="83">
        <v>10.738</v>
      </c>
      <c r="J290" s="116">
        <v>29.326832228571426</v>
      </c>
      <c r="K290" s="116">
        <f t="shared" si="31"/>
        <v>38.643167771428573</v>
      </c>
      <c r="L290" s="137">
        <f t="shared" si="32"/>
        <v>0.56853270224258601</v>
      </c>
      <c r="M290" s="137"/>
      <c r="N290" s="66"/>
      <c r="O290" s="67">
        <f>65.41-J290</f>
        <v>36.08316777142857</v>
      </c>
      <c r="P290" s="106">
        <f>O290/65</f>
        <v>0.555125658021978</v>
      </c>
      <c r="Q290" s="66"/>
      <c r="R290" s="66"/>
      <c r="S290" s="66"/>
      <c r="T290" s="66"/>
      <c r="U290" s="105">
        <f t="shared" si="33"/>
        <v>0.39999999999999997</v>
      </c>
      <c r="V290" s="66"/>
      <c r="W290" s="66"/>
      <c r="X290" s="66"/>
      <c r="Y290" s="66"/>
      <c r="Z290" s="66"/>
      <c r="AA290" s="66"/>
      <c r="AB290" s="105">
        <f t="shared" si="30"/>
        <v>0.39999999999999997</v>
      </c>
      <c r="AC290" s="67">
        <v>0.3</v>
      </c>
      <c r="AD290" s="67">
        <v>1.3</v>
      </c>
    </row>
    <row r="291" spans="1:30" ht="16" x14ac:dyDescent="0.2">
      <c r="A291" s="66" t="s">
        <v>249</v>
      </c>
      <c r="B291" s="83">
        <v>408</v>
      </c>
      <c r="C291" s="73">
        <v>4</v>
      </c>
      <c r="D291" s="73">
        <v>13</v>
      </c>
      <c r="E291" s="75" t="s">
        <v>18</v>
      </c>
      <c r="F291" s="85">
        <v>0.9</v>
      </c>
      <c r="G291" s="71">
        <v>30.158730158730158</v>
      </c>
      <c r="H291" s="71">
        <v>5</v>
      </c>
      <c r="I291" s="83">
        <v>10.8344</v>
      </c>
      <c r="J291" s="84">
        <v>36.098100186798021</v>
      </c>
      <c r="K291" s="132">
        <f t="shared" si="31"/>
        <v>31.871899813201978</v>
      </c>
      <c r="L291" s="138">
        <f t="shared" si="32"/>
        <v>0.46891128164192997</v>
      </c>
      <c r="M291" s="138"/>
      <c r="N291" s="66"/>
      <c r="O291" s="66"/>
      <c r="P291" s="66"/>
      <c r="Q291" s="66"/>
      <c r="R291" s="66"/>
      <c r="S291" s="66"/>
      <c r="T291" s="66"/>
      <c r="U291" s="67">
        <f t="shared" si="33"/>
        <v>0.60000000000000009</v>
      </c>
      <c r="V291" s="66"/>
      <c r="W291" s="66"/>
      <c r="X291" s="66"/>
      <c r="Y291" s="66"/>
      <c r="Z291" s="66"/>
      <c r="AA291" s="66"/>
      <c r="AB291" s="67">
        <f t="shared" si="30"/>
        <v>0.60000000000000009</v>
      </c>
      <c r="AC291" s="66">
        <v>0.3</v>
      </c>
      <c r="AD291" s="66">
        <v>1.3</v>
      </c>
    </row>
    <row r="292" spans="1:30" ht="16" x14ac:dyDescent="0.2">
      <c r="A292" s="66" t="s">
        <v>249</v>
      </c>
      <c r="B292" s="83">
        <v>409</v>
      </c>
      <c r="C292" s="73">
        <v>4</v>
      </c>
      <c r="D292" s="73">
        <v>15</v>
      </c>
      <c r="E292" s="75" t="s">
        <v>18</v>
      </c>
      <c r="F292" s="85">
        <v>0.6</v>
      </c>
      <c r="G292" s="71">
        <v>35.483870967741936</v>
      </c>
      <c r="H292" s="71">
        <v>4.5</v>
      </c>
      <c r="I292" s="83">
        <v>10.885999999999999</v>
      </c>
      <c r="J292" s="84">
        <v>36.714616811822665</v>
      </c>
      <c r="K292" s="132">
        <f t="shared" si="31"/>
        <v>31.255383188177333</v>
      </c>
      <c r="L292" s="138">
        <f t="shared" si="32"/>
        <v>0.45984085902864991</v>
      </c>
      <c r="M292" s="138"/>
      <c r="N292" s="66"/>
      <c r="O292" s="66"/>
      <c r="P292" s="66"/>
      <c r="Q292" s="66"/>
      <c r="R292" s="66"/>
      <c r="S292" s="66"/>
      <c r="T292" s="66"/>
      <c r="U292" s="67">
        <f t="shared" si="33"/>
        <v>0.3</v>
      </c>
      <c r="V292" s="66"/>
      <c r="W292" s="66"/>
      <c r="X292" s="66"/>
      <c r="Y292" s="66"/>
      <c r="Z292" s="66"/>
      <c r="AA292" s="66"/>
      <c r="AB292" s="67">
        <f t="shared" si="30"/>
        <v>0.3</v>
      </c>
      <c r="AC292" s="67">
        <v>0.3</v>
      </c>
      <c r="AD292" s="67">
        <v>1.3</v>
      </c>
    </row>
    <row r="293" spans="1:30" ht="16" x14ac:dyDescent="0.2">
      <c r="A293" s="66" t="s">
        <v>249</v>
      </c>
      <c r="B293" s="83">
        <v>410</v>
      </c>
      <c r="C293" s="73">
        <v>4</v>
      </c>
      <c r="D293" s="73">
        <v>7</v>
      </c>
      <c r="E293" s="75" t="s">
        <v>18</v>
      </c>
      <c r="F293" s="85">
        <v>1</v>
      </c>
      <c r="G293" s="71">
        <v>27.118644067796609</v>
      </c>
      <c r="H293" s="71">
        <v>2.5</v>
      </c>
      <c r="I293" s="83">
        <v>10.915999999999999</v>
      </c>
      <c r="J293" s="84">
        <v>45.707903306403942</v>
      </c>
      <c r="K293" s="132">
        <f t="shared" si="31"/>
        <v>22.262096693596057</v>
      </c>
      <c r="L293" s="138">
        <f t="shared" si="32"/>
        <v>0.32752827267318019</v>
      </c>
      <c r="M293" s="138"/>
      <c r="N293" s="66"/>
      <c r="O293" s="66"/>
      <c r="P293" s="66"/>
      <c r="Q293" s="66"/>
      <c r="R293" s="66"/>
      <c r="S293" s="66"/>
      <c r="T293" s="66"/>
      <c r="U293" s="67">
        <f t="shared" si="33"/>
        <v>0.7</v>
      </c>
      <c r="V293" s="66"/>
      <c r="W293" s="66"/>
      <c r="X293" s="66"/>
      <c r="Y293" s="66"/>
      <c r="Z293" s="66"/>
      <c r="AA293" s="66"/>
      <c r="AB293" s="67">
        <f t="shared" si="30"/>
        <v>0.7</v>
      </c>
      <c r="AC293" s="66">
        <v>0.3</v>
      </c>
      <c r="AD293" s="66">
        <v>1.3</v>
      </c>
    </row>
    <row r="294" spans="1:30" ht="16" x14ac:dyDescent="0.2">
      <c r="A294" s="66" t="s">
        <v>249</v>
      </c>
      <c r="B294" s="83">
        <v>411</v>
      </c>
      <c r="C294" s="73">
        <v>4</v>
      </c>
      <c r="D294" s="73">
        <v>11</v>
      </c>
      <c r="E294" s="75" t="s">
        <v>18</v>
      </c>
      <c r="F294" s="85">
        <v>0.9</v>
      </c>
      <c r="G294" s="71">
        <v>16.666666666666664</v>
      </c>
      <c r="H294" s="71">
        <v>3.5</v>
      </c>
      <c r="I294" s="83">
        <v>10.670399999999999</v>
      </c>
      <c r="J294" s="84">
        <v>46.38767315231528</v>
      </c>
      <c r="K294" s="132">
        <f t="shared" si="31"/>
        <v>21.582326847684719</v>
      </c>
      <c r="L294" s="138">
        <f t="shared" si="32"/>
        <v>0.31752724507407265</v>
      </c>
      <c r="M294" s="138"/>
      <c r="N294" s="66"/>
      <c r="O294" s="66"/>
      <c r="P294" s="66"/>
      <c r="Q294" s="66"/>
      <c r="R294" s="66"/>
      <c r="S294" s="66"/>
      <c r="T294" s="66"/>
      <c r="U294" s="67">
        <f t="shared" si="33"/>
        <v>0.60000000000000009</v>
      </c>
      <c r="V294" s="66"/>
      <c r="W294" s="66"/>
      <c r="X294" s="66"/>
      <c r="Y294" s="66"/>
      <c r="Z294" s="66"/>
      <c r="AA294" s="66"/>
      <c r="AB294" s="67">
        <f t="shared" si="30"/>
        <v>0.60000000000000009</v>
      </c>
      <c r="AC294" s="67">
        <v>0.3</v>
      </c>
      <c r="AD294" s="67">
        <v>1.3</v>
      </c>
    </row>
    <row r="295" spans="1:30" ht="16" x14ac:dyDescent="0.2">
      <c r="A295" s="66" t="s">
        <v>249</v>
      </c>
      <c r="B295" s="83">
        <v>412</v>
      </c>
      <c r="C295" s="73">
        <v>4</v>
      </c>
      <c r="D295" s="73">
        <v>8</v>
      </c>
      <c r="E295" s="75" t="s">
        <v>18</v>
      </c>
      <c r="F295" s="85">
        <v>1</v>
      </c>
      <c r="G295" s="71">
        <v>35.384615384615387</v>
      </c>
      <c r="H295" s="71">
        <v>5</v>
      </c>
      <c r="I295" s="83">
        <v>10.7912</v>
      </c>
      <c r="J295" s="84">
        <v>41.900889962561571</v>
      </c>
      <c r="K295" s="132">
        <f t="shared" si="31"/>
        <v>26.069110037438428</v>
      </c>
      <c r="L295" s="138">
        <f t="shared" si="32"/>
        <v>0.38353847340647973</v>
      </c>
      <c r="M295" s="138"/>
      <c r="N295" s="66"/>
      <c r="O295" s="66"/>
      <c r="P295" s="66"/>
      <c r="Q295" s="66"/>
      <c r="R295" s="66"/>
      <c r="S295" s="66"/>
      <c r="T295" s="66"/>
      <c r="U295" s="67">
        <f t="shared" si="33"/>
        <v>0.7</v>
      </c>
      <c r="V295" s="66"/>
      <c r="W295" s="66"/>
      <c r="X295" s="66"/>
      <c r="Y295" s="66"/>
      <c r="Z295" s="66"/>
      <c r="AA295" s="66"/>
      <c r="AB295" s="67">
        <f t="shared" si="30"/>
        <v>0.7</v>
      </c>
      <c r="AC295" s="66">
        <v>0.3</v>
      </c>
      <c r="AD295" s="66">
        <v>1.3</v>
      </c>
    </row>
    <row r="296" spans="1:30" ht="16" x14ac:dyDescent="0.2">
      <c r="A296" s="66" t="s">
        <v>249</v>
      </c>
      <c r="B296" s="83">
        <v>413</v>
      </c>
      <c r="C296" s="73">
        <v>4</v>
      </c>
      <c r="D296" s="73">
        <v>19</v>
      </c>
      <c r="E296" s="75" t="s">
        <v>18</v>
      </c>
      <c r="F296" s="85">
        <v>0.8</v>
      </c>
      <c r="G296" s="71">
        <v>28.787878787878789</v>
      </c>
      <c r="H296" s="71">
        <v>6</v>
      </c>
      <c r="I296" s="83">
        <v>10.872</v>
      </c>
      <c r="J296" s="84">
        <v>33.872854920197042</v>
      </c>
      <c r="K296" s="132">
        <f t="shared" si="31"/>
        <v>34.097145079802957</v>
      </c>
      <c r="L296" s="138">
        <f t="shared" si="32"/>
        <v>0.50164992025603883</v>
      </c>
      <c r="M296" s="138"/>
      <c r="N296" s="66"/>
      <c r="O296" s="66"/>
      <c r="P296" s="66"/>
      <c r="Q296" s="66"/>
      <c r="R296" s="66"/>
      <c r="S296" s="66"/>
      <c r="T296" s="66"/>
      <c r="U296" s="67">
        <f t="shared" si="33"/>
        <v>0.5</v>
      </c>
      <c r="V296" s="66"/>
      <c r="W296" s="66"/>
      <c r="X296" s="66"/>
      <c r="Y296" s="66"/>
      <c r="Z296" s="66"/>
      <c r="AA296" s="66"/>
      <c r="AB296" s="67">
        <f t="shared" si="30"/>
        <v>0.5</v>
      </c>
      <c r="AC296" s="67">
        <v>0.3</v>
      </c>
      <c r="AD296" s="67">
        <v>1.3</v>
      </c>
    </row>
    <row r="297" spans="1:30" ht="16" x14ac:dyDescent="0.2">
      <c r="A297" s="66" t="s">
        <v>249</v>
      </c>
      <c r="B297" s="83">
        <v>414</v>
      </c>
      <c r="C297" s="73">
        <v>4</v>
      </c>
      <c r="D297" s="73">
        <v>12</v>
      </c>
      <c r="E297" s="75" t="s">
        <v>18</v>
      </c>
      <c r="F297" s="85">
        <v>0.6</v>
      </c>
      <c r="G297" s="71">
        <v>31.25</v>
      </c>
      <c r="H297" s="71">
        <v>3.5</v>
      </c>
      <c r="I297" s="83">
        <v>10.818</v>
      </c>
      <c r="J297" s="84">
        <v>38.528732736945813</v>
      </c>
      <c r="K297" s="132">
        <f t="shared" si="31"/>
        <v>29.441267263054186</v>
      </c>
      <c r="L297" s="138">
        <f t="shared" si="32"/>
        <v>0.43315090868109735</v>
      </c>
      <c r="M297" s="138"/>
      <c r="N297" s="66"/>
      <c r="O297" s="66"/>
      <c r="P297" s="66"/>
      <c r="Q297" s="66"/>
      <c r="R297" s="66"/>
      <c r="S297" s="66"/>
      <c r="T297" s="66"/>
      <c r="U297" s="67">
        <f t="shared" si="33"/>
        <v>0.3</v>
      </c>
      <c r="V297" s="66"/>
      <c r="W297" s="66"/>
      <c r="X297" s="66"/>
      <c r="Y297" s="66"/>
      <c r="Z297" s="66"/>
      <c r="AA297" s="66"/>
      <c r="AB297" s="67">
        <f t="shared" si="30"/>
        <v>0.3</v>
      </c>
      <c r="AC297" s="66">
        <v>0.3</v>
      </c>
      <c r="AD297" s="66">
        <v>1.3</v>
      </c>
    </row>
    <row r="298" spans="1:30" ht="16" x14ac:dyDescent="0.2">
      <c r="A298" s="66" t="s">
        <v>249</v>
      </c>
      <c r="B298" s="83">
        <v>415</v>
      </c>
      <c r="C298" s="73">
        <v>4</v>
      </c>
      <c r="D298" s="73">
        <v>10</v>
      </c>
      <c r="E298" s="75" t="s">
        <v>18</v>
      </c>
      <c r="F298" s="85">
        <v>0.8</v>
      </c>
      <c r="G298" s="71">
        <v>25.714285714285712</v>
      </c>
      <c r="H298" s="71">
        <v>4</v>
      </c>
      <c r="I298" s="83">
        <v>10.858000000000001</v>
      </c>
      <c r="J298" s="84">
        <v>40.169229517241369</v>
      </c>
      <c r="K298" s="132">
        <f t="shared" si="31"/>
        <v>27.800770482758629</v>
      </c>
      <c r="L298" s="138">
        <f t="shared" si="32"/>
        <v>0.40901530797055508</v>
      </c>
      <c r="M298" s="138"/>
      <c r="N298" s="66"/>
      <c r="O298" s="66"/>
      <c r="P298" s="66"/>
      <c r="Q298" s="66"/>
      <c r="R298" s="66"/>
      <c r="S298" s="66"/>
      <c r="T298" s="66"/>
      <c r="U298" s="67">
        <f t="shared" si="33"/>
        <v>0.5</v>
      </c>
      <c r="V298" s="66"/>
      <c r="W298" s="66"/>
      <c r="X298" s="66"/>
      <c r="Y298" s="66"/>
      <c r="Z298" s="66"/>
      <c r="AA298" s="66"/>
      <c r="AB298" s="67">
        <f t="shared" si="30"/>
        <v>0.5</v>
      </c>
      <c r="AC298" s="67">
        <v>0.3</v>
      </c>
      <c r="AD298" s="67">
        <v>1.3</v>
      </c>
    </row>
    <row r="299" spans="1:30" ht="16" x14ac:dyDescent="0.2">
      <c r="A299" s="66" t="s">
        <v>249</v>
      </c>
      <c r="B299" s="83">
        <v>416</v>
      </c>
      <c r="C299" s="73">
        <v>4</v>
      </c>
      <c r="D299" s="73">
        <v>14</v>
      </c>
      <c r="E299" s="75" t="s">
        <v>18</v>
      </c>
      <c r="F299" s="85">
        <v>1</v>
      </c>
      <c r="G299" s="71">
        <v>30</v>
      </c>
      <c r="H299" s="71">
        <v>4.5</v>
      </c>
      <c r="I299" s="83">
        <v>11.0488</v>
      </c>
      <c r="J299" s="84">
        <v>31.769687900689657</v>
      </c>
      <c r="K299" s="132">
        <f t="shared" si="31"/>
        <v>36.200312099310338</v>
      </c>
      <c r="L299" s="138">
        <f t="shared" si="32"/>
        <v>0.53259249815080678</v>
      </c>
      <c r="M299" s="138"/>
      <c r="N299" s="66"/>
      <c r="O299" s="66"/>
      <c r="P299" s="66"/>
      <c r="Q299" s="66"/>
      <c r="R299" s="66"/>
      <c r="S299" s="66"/>
      <c r="T299" s="66"/>
      <c r="U299" s="67">
        <f t="shared" si="33"/>
        <v>0.7</v>
      </c>
      <c r="V299" s="66"/>
      <c r="W299" s="66"/>
      <c r="X299" s="66"/>
      <c r="Y299" s="66"/>
      <c r="Z299" s="66"/>
      <c r="AA299" s="66"/>
      <c r="AB299" s="67">
        <f t="shared" si="30"/>
        <v>0.7</v>
      </c>
      <c r="AC299" s="66">
        <v>0.3</v>
      </c>
      <c r="AD299" s="66">
        <v>1.3</v>
      </c>
    </row>
    <row r="300" spans="1:30" ht="16" x14ac:dyDescent="0.2">
      <c r="A300" s="66" t="s">
        <v>249</v>
      </c>
      <c r="B300" s="83">
        <v>417</v>
      </c>
      <c r="C300" s="73">
        <v>4</v>
      </c>
      <c r="D300" s="73">
        <v>16</v>
      </c>
      <c r="E300" s="75" t="s">
        <v>18</v>
      </c>
      <c r="F300" s="85">
        <v>1</v>
      </c>
      <c r="G300" s="71">
        <v>33.333333333333329</v>
      </c>
      <c r="H300" s="71">
        <v>3.5</v>
      </c>
      <c r="I300" s="83">
        <v>10.8156</v>
      </c>
      <c r="J300" s="84">
        <v>44.270960427192108</v>
      </c>
      <c r="K300" s="132">
        <f t="shared" si="31"/>
        <v>23.699039572807891</v>
      </c>
      <c r="L300" s="138">
        <f t="shared" si="32"/>
        <v>0.34866911244384124</v>
      </c>
      <c r="M300" s="138"/>
      <c r="N300" s="66"/>
      <c r="O300" s="66"/>
      <c r="P300" s="66"/>
      <c r="Q300" s="66"/>
      <c r="R300" s="66"/>
      <c r="S300" s="66"/>
      <c r="T300" s="66"/>
      <c r="U300" s="67">
        <f t="shared" si="33"/>
        <v>0.7</v>
      </c>
      <c r="V300" s="66"/>
      <c r="W300" s="66"/>
      <c r="X300" s="66"/>
      <c r="Y300" s="66"/>
      <c r="Z300" s="66"/>
      <c r="AA300" s="66"/>
      <c r="AB300" s="67">
        <f t="shared" si="30"/>
        <v>0.7</v>
      </c>
      <c r="AC300" s="67">
        <v>0.3</v>
      </c>
      <c r="AD300" s="67">
        <v>1.3</v>
      </c>
    </row>
    <row r="301" spans="1:30" ht="16" x14ac:dyDescent="0.2">
      <c r="A301" s="66" t="s">
        <v>249</v>
      </c>
      <c r="B301" s="83">
        <v>418</v>
      </c>
      <c r="C301" s="73">
        <v>4</v>
      </c>
      <c r="D301" s="73">
        <v>6</v>
      </c>
      <c r="E301" s="75" t="s">
        <v>18</v>
      </c>
      <c r="F301" s="85">
        <v>1</v>
      </c>
      <c r="G301" s="71">
        <v>31.081081081081081</v>
      </c>
      <c r="H301" s="71">
        <v>5</v>
      </c>
      <c r="I301" s="83">
        <v>11.004</v>
      </c>
      <c r="J301" s="84">
        <v>54.277564390147781</v>
      </c>
      <c r="K301" s="132">
        <f t="shared" si="31"/>
        <v>13.692435609852218</v>
      </c>
      <c r="L301" s="138">
        <f t="shared" si="32"/>
        <v>0.20144822141904103</v>
      </c>
      <c r="M301" s="138"/>
      <c r="N301" s="66"/>
      <c r="O301" s="66"/>
      <c r="P301" s="66"/>
      <c r="Q301" s="66"/>
      <c r="R301" s="66"/>
      <c r="S301" s="66"/>
      <c r="T301" s="66"/>
      <c r="U301" s="67">
        <f t="shared" si="33"/>
        <v>0.7</v>
      </c>
      <c r="V301" s="66"/>
      <c r="W301" s="66"/>
      <c r="X301" s="66"/>
      <c r="Y301" s="66"/>
      <c r="Z301" s="66"/>
      <c r="AA301" s="66"/>
      <c r="AB301" s="67">
        <f t="shared" si="30"/>
        <v>0.7</v>
      </c>
      <c r="AC301" s="66">
        <v>0.3</v>
      </c>
      <c r="AD301" s="66">
        <v>1.3</v>
      </c>
    </row>
    <row r="302" spans="1:30" ht="16" x14ac:dyDescent="0.2">
      <c r="A302" s="66" t="s">
        <v>249</v>
      </c>
      <c r="B302" s="83">
        <v>419</v>
      </c>
      <c r="C302" s="73">
        <v>4</v>
      </c>
      <c r="D302" s="73">
        <v>3</v>
      </c>
      <c r="E302" s="75" t="s">
        <v>18</v>
      </c>
      <c r="F302" s="85">
        <v>0.8</v>
      </c>
      <c r="G302" s="71">
        <v>29.166666666666668</v>
      </c>
      <c r="H302" s="71">
        <v>3.5</v>
      </c>
      <c r="I302" s="83">
        <v>10.842400000000001</v>
      </c>
      <c r="J302" s="84">
        <v>46.383384960000008</v>
      </c>
      <c r="K302" s="132">
        <f t="shared" si="31"/>
        <v>21.586615039999991</v>
      </c>
      <c r="L302" s="138">
        <f t="shared" si="32"/>
        <v>0.31759033455936431</v>
      </c>
      <c r="M302" s="138"/>
      <c r="N302" s="66"/>
      <c r="O302" s="66"/>
      <c r="P302" s="66"/>
      <c r="Q302" s="66"/>
      <c r="R302" s="66"/>
      <c r="S302" s="66"/>
      <c r="T302" s="66"/>
      <c r="U302" s="67">
        <f t="shared" si="33"/>
        <v>0.5</v>
      </c>
      <c r="V302" s="66"/>
      <c r="W302" s="66"/>
      <c r="X302" s="66"/>
      <c r="Y302" s="66"/>
      <c r="Z302" s="66"/>
      <c r="AA302" s="66"/>
      <c r="AB302" s="67">
        <f t="shared" si="30"/>
        <v>0.5</v>
      </c>
      <c r="AC302" s="67">
        <v>0.3</v>
      </c>
      <c r="AD302" s="67">
        <v>1.3</v>
      </c>
    </row>
    <row r="303" spans="1:30" ht="16" x14ac:dyDescent="0.2">
      <c r="A303" s="66" t="s">
        <v>249</v>
      </c>
      <c r="B303" s="83">
        <v>420</v>
      </c>
      <c r="C303" s="73">
        <v>4</v>
      </c>
      <c r="D303" s="73">
        <v>4</v>
      </c>
      <c r="E303" s="75" t="s">
        <v>18</v>
      </c>
      <c r="F303" s="85">
        <v>0.9</v>
      </c>
      <c r="G303" s="71">
        <v>27.027027027027028</v>
      </c>
      <c r="H303" s="71">
        <v>4</v>
      </c>
      <c r="I303" s="83">
        <v>10.8392</v>
      </c>
      <c r="J303" s="84">
        <v>48.595886196650234</v>
      </c>
      <c r="K303" s="132">
        <f t="shared" si="31"/>
        <v>19.374113803349765</v>
      </c>
      <c r="L303" s="138">
        <f t="shared" si="32"/>
        <v>0.28503919086876217</v>
      </c>
      <c r="M303" s="138"/>
      <c r="N303" s="66"/>
      <c r="O303" s="66"/>
      <c r="P303" s="66"/>
      <c r="Q303" s="66"/>
      <c r="R303" s="66"/>
      <c r="S303" s="66"/>
      <c r="T303" s="66"/>
      <c r="U303" s="67">
        <f t="shared" si="33"/>
        <v>0.60000000000000009</v>
      </c>
      <c r="V303" s="66"/>
      <c r="W303" s="66"/>
      <c r="X303" s="66"/>
      <c r="Y303" s="66"/>
      <c r="Z303" s="66"/>
      <c r="AA303" s="66"/>
      <c r="AB303" s="67">
        <f t="shared" si="30"/>
        <v>0.60000000000000009</v>
      </c>
      <c r="AC303" s="66">
        <v>0.3</v>
      </c>
      <c r="AD303" s="66">
        <v>1.3</v>
      </c>
    </row>
    <row r="304" spans="1:30" ht="16" x14ac:dyDescent="0.2">
      <c r="A304" s="66" t="s">
        <v>250</v>
      </c>
      <c r="B304" s="83">
        <v>101</v>
      </c>
      <c r="C304" s="73">
        <v>1</v>
      </c>
      <c r="D304" s="73">
        <v>1</v>
      </c>
      <c r="E304" s="90" t="s">
        <v>18</v>
      </c>
      <c r="F304" s="91" t="s">
        <v>18</v>
      </c>
      <c r="G304" s="92" t="s">
        <v>18</v>
      </c>
      <c r="H304" s="92" t="s">
        <v>18</v>
      </c>
      <c r="I304" s="83">
        <v>10.648399999999999</v>
      </c>
      <c r="J304" s="84">
        <v>42.947924921379318</v>
      </c>
      <c r="K304" s="116">
        <f t="shared" ref="K304:K328" si="34">58.74-J304</f>
        <v>15.792075078620684</v>
      </c>
      <c r="L304" s="137">
        <f>K304/67.97</f>
        <v>0.23233890067118854</v>
      </c>
      <c r="M304" s="137"/>
      <c r="N304" s="66"/>
      <c r="O304" s="67">
        <f>55.5-J304</f>
        <v>12.552075078620682</v>
      </c>
      <c r="P304" s="66">
        <f>O304/55.5</f>
        <v>0.22616351493010237</v>
      </c>
      <c r="Q304" s="66"/>
      <c r="R304" s="67">
        <f>AVERAGE(J304:J383)</f>
        <v>55.505021271152735</v>
      </c>
      <c r="S304" s="67">
        <f>MAX(J304:J383)</f>
        <v>65.756664203349757</v>
      </c>
      <c r="T304" s="67"/>
      <c r="U304" s="66"/>
      <c r="V304" s="66"/>
      <c r="W304" s="67">
        <f>AVERAGE(J305:J341)</f>
        <v>55.63500159267209</v>
      </c>
      <c r="X304" s="66">
        <f>W304/67</f>
        <v>0.83037315809958345</v>
      </c>
      <c r="Y304" s="66"/>
      <c r="Z304" s="66"/>
      <c r="AA304" s="66"/>
      <c r="AB304" s="66"/>
      <c r="AC304" s="66"/>
      <c r="AD304" s="66"/>
    </row>
    <row r="305" spans="1:30" ht="16" x14ac:dyDescent="0.2">
      <c r="A305" s="66" t="s">
        <v>250</v>
      </c>
      <c r="B305" s="83">
        <v>102</v>
      </c>
      <c r="C305" s="73">
        <v>1</v>
      </c>
      <c r="D305" s="73">
        <v>2</v>
      </c>
      <c r="E305" s="90" t="s">
        <v>18</v>
      </c>
      <c r="F305" s="91" t="s">
        <v>18</v>
      </c>
      <c r="G305" s="92" t="s">
        <v>18</v>
      </c>
      <c r="H305" s="92" t="s">
        <v>18</v>
      </c>
      <c r="I305" s="83">
        <v>10.366</v>
      </c>
      <c r="J305" s="84">
        <v>49.879598967487688</v>
      </c>
      <c r="K305" s="84">
        <f t="shared" si="34"/>
        <v>8.8604010325123141</v>
      </c>
      <c r="L305" s="136">
        <f t="shared" ref="L305:L368" si="35">K305/67.97</f>
        <v>0.13035752585717691</v>
      </c>
      <c r="M305" s="136"/>
      <c r="N305" s="66"/>
      <c r="O305" s="66"/>
      <c r="P305" s="66"/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6"/>
      <c r="AB305" s="66"/>
      <c r="AC305" s="66"/>
      <c r="AD305" s="66"/>
    </row>
    <row r="306" spans="1:30" ht="16" x14ac:dyDescent="0.2">
      <c r="A306" s="66" t="s">
        <v>250</v>
      </c>
      <c r="B306" s="83">
        <v>103</v>
      </c>
      <c r="C306" s="73">
        <v>1</v>
      </c>
      <c r="D306" s="73">
        <v>3</v>
      </c>
      <c r="E306" s="90" t="s">
        <v>18</v>
      </c>
      <c r="F306" s="91" t="s">
        <v>18</v>
      </c>
      <c r="G306" s="92" t="s">
        <v>18</v>
      </c>
      <c r="H306" s="92" t="s">
        <v>18</v>
      </c>
      <c r="I306" s="83">
        <v>9.5719999999999992</v>
      </c>
      <c r="J306" s="84">
        <v>57.824385056157638</v>
      </c>
      <c r="K306" s="84">
        <f t="shared" si="34"/>
        <v>0.91561494384236397</v>
      </c>
      <c r="L306" s="136">
        <f t="shared" si="35"/>
        <v>1.3470868675038458E-2</v>
      </c>
      <c r="M306" s="136"/>
      <c r="N306" s="66"/>
      <c r="O306" s="66"/>
      <c r="P306" s="66"/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6"/>
      <c r="AB306" s="66"/>
      <c r="AC306" s="66"/>
      <c r="AD306" s="66"/>
    </row>
    <row r="307" spans="1:30" ht="16" x14ac:dyDescent="0.2">
      <c r="A307" s="66" t="s">
        <v>250</v>
      </c>
      <c r="B307" s="83">
        <v>104</v>
      </c>
      <c r="C307" s="73">
        <v>1</v>
      </c>
      <c r="D307" s="73">
        <v>4</v>
      </c>
      <c r="E307" s="90" t="s">
        <v>18</v>
      </c>
      <c r="F307" s="91" t="s">
        <v>18</v>
      </c>
      <c r="G307" s="92" t="s">
        <v>18</v>
      </c>
      <c r="H307" s="92" t="s">
        <v>18</v>
      </c>
      <c r="I307" s="83">
        <v>10.972399999999999</v>
      </c>
      <c r="J307" s="84">
        <v>56.334560193891626</v>
      </c>
      <c r="K307" s="84">
        <f t="shared" si="34"/>
        <v>2.4054398061083759</v>
      </c>
      <c r="L307" s="136">
        <f t="shared" si="35"/>
        <v>3.538972791096625E-2</v>
      </c>
      <c r="M307" s="136"/>
      <c r="N307" s="66"/>
      <c r="O307" s="66"/>
      <c r="P307" s="66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  <c r="AC307" s="66"/>
      <c r="AD307" s="66"/>
    </row>
    <row r="308" spans="1:30" ht="16" x14ac:dyDescent="0.2">
      <c r="A308" s="66" t="s">
        <v>250</v>
      </c>
      <c r="B308" s="83">
        <v>105</v>
      </c>
      <c r="C308" s="73">
        <v>1</v>
      </c>
      <c r="D308" s="73">
        <v>5</v>
      </c>
      <c r="E308" s="90" t="s">
        <v>18</v>
      </c>
      <c r="F308" s="91" t="s">
        <v>18</v>
      </c>
      <c r="G308" s="92" t="s">
        <v>18</v>
      </c>
      <c r="H308" s="92" t="s">
        <v>18</v>
      </c>
      <c r="I308" s="83">
        <v>10.7384</v>
      </c>
      <c r="J308" s="84">
        <v>59.632377117635471</v>
      </c>
      <c r="K308" s="84">
        <f t="shared" si="34"/>
        <v>-0.89237711763546912</v>
      </c>
      <c r="L308" s="136">
        <f t="shared" si="35"/>
        <v>-1.3128985105715302E-2</v>
      </c>
      <c r="M308" s="136"/>
      <c r="N308" s="66"/>
      <c r="O308" s="66"/>
      <c r="P308" s="66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</row>
    <row r="309" spans="1:30" ht="16" x14ac:dyDescent="0.2">
      <c r="A309" s="66" t="s">
        <v>250</v>
      </c>
      <c r="B309" s="83">
        <v>106</v>
      </c>
      <c r="C309" s="73">
        <v>1</v>
      </c>
      <c r="D309" s="73">
        <v>6</v>
      </c>
      <c r="E309" s="90" t="s">
        <v>18</v>
      </c>
      <c r="F309" s="91" t="s">
        <v>18</v>
      </c>
      <c r="G309" s="92" t="s">
        <v>18</v>
      </c>
      <c r="H309" s="92" t="s">
        <v>18</v>
      </c>
      <c r="I309" s="83">
        <v>10.893600000000001</v>
      </c>
      <c r="J309" s="84">
        <v>61.780671438817727</v>
      </c>
      <c r="K309" s="84">
        <f t="shared" si="34"/>
        <v>-3.0406714388177249</v>
      </c>
      <c r="L309" s="136">
        <f t="shared" si="35"/>
        <v>-4.4735492699981241E-2</v>
      </c>
      <c r="M309" s="136"/>
      <c r="N309" s="66"/>
      <c r="O309" s="66"/>
      <c r="P309" s="66"/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6"/>
      <c r="AB309" s="66"/>
      <c r="AC309" s="66"/>
      <c r="AD309" s="66"/>
    </row>
    <row r="310" spans="1:30" ht="16" x14ac:dyDescent="0.2">
      <c r="A310" s="66" t="s">
        <v>250</v>
      </c>
      <c r="B310" s="83">
        <v>107</v>
      </c>
      <c r="C310" s="73">
        <v>1</v>
      </c>
      <c r="D310" s="73">
        <v>7</v>
      </c>
      <c r="E310" s="90" t="s">
        <v>18</v>
      </c>
      <c r="F310" s="91" t="s">
        <v>18</v>
      </c>
      <c r="G310" s="92" t="s">
        <v>18</v>
      </c>
      <c r="H310" s="92" t="s">
        <v>18</v>
      </c>
      <c r="I310" s="83">
        <v>11.058800000000002</v>
      </c>
      <c r="J310" s="84">
        <v>56.534356538325127</v>
      </c>
      <c r="K310" s="84">
        <f t="shared" si="34"/>
        <v>2.2056434616748746</v>
      </c>
      <c r="L310" s="136">
        <f t="shared" si="35"/>
        <v>3.2450249546489257E-2</v>
      </c>
      <c r="M310" s="136"/>
      <c r="N310" s="66"/>
      <c r="O310" s="66"/>
      <c r="P310" s="66"/>
      <c r="Q310" s="66"/>
      <c r="R310" s="66"/>
      <c r="S310" s="66"/>
      <c r="T310" s="66"/>
      <c r="U310" s="66"/>
      <c r="V310" s="66"/>
      <c r="W310" s="66"/>
      <c r="X310" s="66"/>
      <c r="Y310" s="66"/>
      <c r="Z310" s="66"/>
      <c r="AA310" s="66"/>
      <c r="AB310" s="66"/>
      <c r="AC310" s="66"/>
      <c r="AD310" s="66"/>
    </row>
    <row r="311" spans="1:30" ht="16" x14ac:dyDescent="0.2">
      <c r="A311" s="66" t="s">
        <v>250</v>
      </c>
      <c r="B311" s="83">
        <v>108</v>
      </c>
      <c r="C311" s="73">
        <v>1</v>
      </c>
      <c r="D311" s="73">
        <v>8</v>
      </c>
      <c r="E311" s="90" t="s">
        <v>18</v>
      </c>
      <c r="F311" s="91" t="s">
        <v>18</v>
      </c>
      <c r="G311" s="92" t="s">
        <v>18</v>
      </c>
      <c r="H311" s="92" t="s">
        <v>18</v>
      </c>
      <c r="I311" s="83">
        <v>10.7164</v>
      </c>
      <c r="J311" s="84">
        <v>53.644049875862059</v>
      </c>
      <c r="K311" s="84">
        <f t="shared" si="34"/>
        <v>5.0959501241379428</v>
      </c>
      <c r="L311" s="136">
        <f t="shared" si="35"/>
        <v>7.4973519554773327E-2</v>
      </c>
      <c r="M311" s="136"/>
      <c r="N311" s="66"/>
      <c r="O311" s="66"/>
      <c r="P311" s="66"/>
      <c r="Q311" s="66"/>
      <c r="R311" s="66"/>
      <c r="S311" s="66"/>
      <c r="T311" s="66"/>
      <c r="U311" s="66"/>
      <c r="V311" s="66"/>
      <c r="W311" s="66"/>
      <c r="X311" s="66"/>
      <c r="Y311" s="66"/>
      <c r="Z311" s="66"/>
      <c r="AA311" s="66"/>
      <c r="AB311" s="66"/>
      <c r="AC311" s="66"/>
      <c r="AD311" s="66"/>
    </row>
    <row r="312" spans="1:30" ht="16" x14ac:dyDescent="0.2">
      <c r="A312" s="66" t="s">
        <v>250</v>
      </c>
      <c r="B312" s="83">
        <v>109</v>
      </c>
      <c r="C312" s="73">
        <v>1</v>
      </c>
      <c r="D312" s="73">
        <v>9</v>
      </c>
      <c r="E312" s="90" t="s">
        <v>18</v>
      </c>
      <c r="F312" s="91" t="s">
        <v>18</v>
      </c>
      <c r="G312" s="92" t="s">
        <v>18</v>
      </c>
      <c r="H312" s="92" t="s">
        <v>18</v>
      </c>
      <c r="I312" s="83">
        <v>10.693999999999999</v>
      </c>
      <c r="J312" s="84">
        <v>53.913020358620685</v>
      </c>
      <c r="K312" s="84">
        <f t="shared" si="34"/>
        <v>4.8269796413793173</v>
      </c>
      <c r="L312" s="136">
        <f t="shared" si="35"/>
        <v>7.1016325457986126E-2</v>
      </c>
      <c r="M312" s="136"/>
      <c r="N312" s="66"/>
      <c r="O312" s="66"/>
      <c r="P312" s="66"/>
      <c r="Q312" s="66"/>
      <c r="R312" s="66"/>
      <c r="S312" s="66"/>
      <c r="T312" s="66"/>
      <c r="U312" s="66"/>
      <c r="V312" s="66"/>
      <c r="W312" s="66"/>
      <c r="X312" s="66"/>
      <c r="Y312" s="66"/>
      <c r="Z312" s="66"/>
      <c r="AA312" s="66"/>
      <c r="AB312" s="66"/>
      <c r="AC312" s="66"/>
      <c r="AD312" s="66"/>
    </row>
    <row r="313" spans="1:30" ht="16" x14ac:dyDescent="0.2">
      <c r="A313" s="66" t="s">
        <v>250</v>
      </c>
      <c r="B313" s="83">
        <v>110</v>
      </c>
      <c r="C313" s="73">
        <v>1</v>
      </c>
      <c r="D313" s="73">
        <v>10</v>
      </c>
      <c r="E313" s="90" t="s">
        <v>18</v>
      </c>
      <c r="F313" s="91" t="s">
        <v>18</v>
      </c>
      <c r="G313" s="92" t="s">
        <v>18</v>
      </c>
      <c r="H313" s="92" t="s">
        <v>18</v>
      </c>
      <c r="I313" s="83">
        <v>10.874799999999999</v>
      </c>
      <c r="J313" s="84">
        <v>55.546336963152712</v>
      </c>
      <c r="K313" s="84">
        <f t="shared" si="34"/>
        <v>3.1936630368472905</v>
      </c>
      <c r="L313" s="136">
        <f t="shared" si="35"/>
        <v>4.6986362172242023E-2</v>
      </c>
      <c r="M313" s="136"/>
      <c r="N313" s="66"/>
      <c r="O313" s="66"/>
      <c r="P313" s="66"/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6"/>
      <c r="AB313" s="66"/>
      <c r="AC313" s="66"/>
      <c r="AD313" s="66"/>
    </row>
    <row r="314" spans="1:30" ht="16" x14ac:dyDescent="0.2">
      <c r="A314" s="66" t="s">
        <v>250</v>
      </c>
      <c r="B314" s="83">
        <v>111</v>
      </c>
      <c r="C314" s="73">
        <v>1</v>
      </c>
      <c r="D314" s="73">
        <v>11</v>
      </c>
      <c r="E314" s="90" t="s">
        <v>18</v>
      </c>
      <c r="F314" s="91" t="s">
        <v>18</v>
      </c>
      <c r="G314" s="92" t="s">
        <v>18</v>
      </c>
      <c r="H314" s="92" t="s">
        <v>18</v>
      </c>
      <c r="I314" s="83">
        <v>10.767199999999999</v>
      </c>
      <c r="J314" s="84">
        <v>47.741570024039419</v>
      </c>
      <c r="K314" s="84">
        <f t="shared" si="34"/>
        <v>10.998429975960583</v>
      </c>
      <c r="L314" s="136">
        <f t="shared" si="35"/>
        <v>0.16181300538414864</v>
      </c>
      <c r="M314" s="136"/>
      <c r="N314" s="66"/>
      <c r="O314" s="66"/>
      <c r="P314" s="66"/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6"/>
      <c r="AB314" s="66"/>
      <c r="AC314" s="66"/>
      <c r="AD314" s="66"/>
    </row>
    <row r="315" spans="1:30" ht="16" x14ac:dyDescent="0.2">
      <c r="A315" s="66" t="s">
        <v>250</v>
      </c>
      <c r="B315" s="83">
        <v>112</v>
      </c>
      <c r="C315" s="73">
        <v>1</v>
      </c>
      <c r="D315" s="73">
        <v>12</v>
      </c>
      <c r="E315" s="90" t="s">
        <v>18</v>
      </c>
      <c r="F315" s="91" t="s">
        <v>18</v>
      </c>
      <c r="G315" s="92" t="s">
        <v>18</v>
      </c>
      <c r="H315" s="92" t="s">
        <v>18</v>
      </c>
      <c r="I315" s="83">
        <v>11.000399999999999</v>
      </c>
      <c r="J315" s="84">
        <v>53.303657968867007</v>
      </c>
      <c r="K315" s="84">
        <f t="shared" si="34"/>
        <v>5.4363420311329946</v>
      </c>
      <c r="L315" s="136">
        <f t="shared" si="35"/>
        <v>7.9981492292673165E-2</v>
      </c>
      <c r="M315" s="136"/>
      <c r="N315" s="66"/>
      <c r="O315" s="66"/>
      <c r="P315" s="66"/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</row>
    <row r="316" spans="1:30" ht="16" x14ac:dyDescent="0.2">
      <c r="A316" s="66" t="s">
        <v>250</v>
      </c>
      <c r="B316" s="83">
        <v>113</v>
      </c>
      <c r="C316" s="73">
        <v>1</v>
      </c>
      <c r="D316" s="73">
        <v>13</v>
      </c>
      <c r="E316" s="90" t="s">
        <v>18</v>
      </c>
      <c r="F316" s="91" t="s">
        <v>18</v>
      </c>
      <c r="G316" s="92" t="s">
        <v>18</v>
      </c>
      <c r="H316" s="92" t="s">
        <v>18</v>
      </c>
      <c r="I316" s="83">
        <v>11.090399999999999</v>
      </c>
      <c r="J316" s="84">
        <v>65.756664203349757</v>
      </c>
      <c r="K316" s="84">
        <f t="shared" si="34"/>
        <v>-7.0166642033497553</v>
      </c>
      <c r="L316" s="136">
        <f t="shared" si="35"/>
        <v>-0.10323178171766596</v>
      </c>
      <c r="M316" s="136"/>
      <c r="N316" s="66"/>
      <c r="O316" s="66"/>
      <c r="P316" s="66"/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6"/>
      <c r="AB316" s="66"/>
      <c r="AC316" s="66"/>
      <c r="AD316" s="66"/>
    </row>
    <row r="317" spans="1:30" ht="16" x14ac:dyDescent="0.2">
      <c r="A317" s="66" t="s">
        <v>250</v>
      </c>
      <c r="B317" s="83">
        <v>114</v>
      </c>
      <c r="C317" s="73">
        <v>1</v>
      </c>
      <c r="D317" s="73">
        <v>14</v>
      </c>
      <c r="E317" s="90" t="s">
        <v>18</v>
      </c>
      <c r="F317" s="91" t="s">
        <v>18</v>
      </c>
      <c r="G317" s="92" t="s">
        <v>18</v>
      </c>
      <c r="H317" s="92" t="s">
        <v>18</v>
      </c>
      <c r="I317" s="83">
        <v>10.742800000000001</v>
      </c>
      <c r="J317" s="84">
        <v>53.50050186561576</v>
      </c>
      <c r="K317" s="84">
        <f t="shared" si="34"/>
        <v>5.2394981343842417</v>
      </c>
      <c r="L317" s="136">
        <f t="shared" si="35"/>
        <v>7.708545144010949E-2</v>
      </c>
      <c r="M317" s="136"/>
      <c r="N317" s="66"/>
      <c r="O317" s="66"/>
      <c r="P317" s="66"/>
      <c r="Q317" s="66"/>
      <c r="R317" s="66"/>
      <c r="S317" s="66"/>
      <c r="T317" s="66"/>
      <c r="U317" s="66"/>
      <c r="V317" s="66"/>
      <c r="W317" s="66"/>
      <c r="X317" s="66"/>
      <c r="Y317" s="66"/>
      <c r="Z317" s="66"/>
      <c r="AA317" s="66"/>
      <c r="AB317" s="66"/>
      <c r="AC317" s="66"/>
      <c r="AD317" s="66"/>
    </row>
    <row r="318" spans="1:30" ht="16" x14ac:dyDescent="0.2">
      <c r="A318" s="66" t="s">
        <v>250</v>
      </c>
      <c r="B318" s="83">
        <v>115</v>
      </c>
      <c r="C318" s="73">
        <v>1</v>
      </c>
      <c r="D318" s="73">
        <v>15</v>
      </c>
      <c r="E318" s="90" t="s">
        <v>18</v>
      </c>
      <c r="F318" s="91" t="s">
        <v>18</v>
      </c>
      <c r="G318" s="92" t="s">
        <v>18</v>
      </c>
      <c r="H318" s="92" t="s">
        <v>18</v>
      </c>
      <c r="I318" s="83">
        <v>10.650399999999999</v>
      </c>
      <c r="J318" s="84">
        <v>56.751344753497534</v>
      </c>
      <c r="K318" s="84">
        <f t="shared" si="34"/>
        <v>1.9886552465024678</v>
      </c>
      <c r="L318" s="136">
        <f t="shared" si="35"/>
        <v>2.9257837965315107E-2</v>
      </c>
      <c r="M318" s="136"/>
      <c r="N318" s="66"/>
      <c r="O318" s="66"/>
      <c r="P318" s="66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</row>
    <row r="319" spans="1:30" ht="16" x14ac:dyDescent="0.2">
      <c r="A319" s="66" t="s">
        <v>250</v>
      </c>
      <c r="B319" s="83">
        <v>116</v>
      </c>
      <c r="C319" s="73">
        <v>1</v>
      </c>
      <c r="D319" s="73">
        <v>16</v>
      </c>
      <c r="E319" s="90" t="s">
        <v>18</v>
      </c>
      <c r="F319" s="91" t="s">
        <v>18</v>
      </c>
      <c r="G319" s="92" t="s">
        <v>18</v>
      </c>
      <c r="H319" s="92" t="s">
        <v>18</v>
      </c>
      <c r="I319" s="83">
        <v>10.910399999999999</v>
      </c>
      <c r="J319" s="84">
        <v>53.230114383448282</v>
      </c>
      <c r="K319" s="84">
        <f t="shared" si="34"/>
        <v>5.5098856165517205</v>
      </c>
      <c r="L319" s="136">
        <f t="shared" si="35"/>
        <v>8.1063492960890396E-2</v>
      </c>
      <c r="M319" s="136"/>
      <c r="N319" s="66"/>
      <c r="O319" s="66"/>
      <c r="P319" s="66"/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66"/>
      <c r="AB319" s="66"/>
      <c r="AC319" s="66"/>
      <c r="AD319" s="66"/>
    </row>
    <row r="320" spans="1:30" ht="16" x14ac:dyDescent="0.2">
      <c r="A320" s="66" t="s">
        <v>250</v>
      </c>
      <c r="B320" s="83">
        <v>117</v>
      </c>
      <c r="C320" s="73">
        <v>1</v>
      </c>
      <c r="D320" s="73">
        <v>17</v>
      </c>
      <c r="E320" s="90" t="s">
        <v>18</v>
      </c>
      <c r="F320" s="91" t="s">
        <v>18</v>
      </c>
      <c r="G320" s="92" t="s">
        <v>18</v>
      </c>
      <c r="H320" s="92" t="s">
        <v>18</v>
      </c>
      <c r="I320" s="83">
        <v>10.905200000000001</v>
      </c>
      <c r="J320" s="84">
        <v>54.295336679408862</v>
      </c>
      <c r="K320" s="84">
        <f t="shared" si="34"/>
        <v>4.4446633205911397</v>
      </c>
      <c r="L320" s="136">
        <f t="shared" si="35"/>
        <v>6.5391545102120641E-2</v>
      </c>
      <c r="M320" s="136"/>
      <c r="N320" s="66"/>
      <c r="O320" s="66"/>
      <c r="P320" s="66"/>
      <c r="Q320" s="66"/>
      <c r="R320" s="66"/>
      <c r="S320" s="66"/>
      <c r="T320" s="66"/>
      <c r="U320" s="66"/>
      <c r="V320" s="66"/>
      <c r="W320" s="66"/>
      <c r="X320" s="66"/>
      <c r="Y320" s="66"/>
      <c r="Z320" s="66"/>
      <c r="AA320" s="66"/>
      <c r="AB320" s="66"/>
      <c r="AC320" s="66"/>
      <c r="AD320" s="66"/>
    </row>
    <row r="321" spans="1:30" ht="16" x14ac:dyDescent="0.2">
      <c r="A321" s="66" t="s">
        <v>250</v>
      </c>
      <c r="B321" s="83">
        <v>118</v>
      </c>
      <c r="C321" s="73">
        <v>1</v>
      </c>
      <c r="D321" s="73">
        <v>18</v>
      </c>
      <c r="E321" s="90" t="s">
        <v>18</v>
      </c>
      <c r="F321" s="91" t="s">
        <v>18</v>
      </c>
      <c r="G321" s="92" t="s">
        <v>18</v>
      </c>
      <c r="H321" s="92" t="s">
        <v>18</v>
      </c>
      <c r="I321" s="83">
        <v>10.796000000000001</v>
      </c>
      <c r="J321" s="84">
        <v>54.489494400000005</v>
      </c>
      <c r="K321" s="84">
        <f t="shared" si="34"/>
        <v>4.2505055999999968</v>
      </c>
      <c r="L321" s="136">
        <f t="shared" si="35"/>
        <v>6.2535024275415574E-2</v>
      </c>
      <c r="M321" s="136"/>
      <c r="N321" s="66"/>
      <c r="O321" s="66"/>
      <c r="P321" s="66"/>
      <c r="Q321" s="66"/>
      <c r="R321" s="66"/>
      <c r="S321" s="66"/>
      <c r="T321" s="66"/>
      <c r="U321" s="66"/>
      <c r="V321" s="66"/>
      <c r="W321" s="66"/>
      <c r="X321" s="66"/>
      <c r="Y321" s="66"/>
      <c r="Z321" s="66"/>
      <c r="AA321" s="66"/>
      <c r="AB321" s="66"/>
      <c r="AC321" s="66"/>
      <c r="AD321" s="66"/>
    </row>
    <row r="322" spans="1:30" ht="16" x14ac:dyDescent="0.2">
      <c r="A322" s="66" t="s">
        <v>250</v>
      </c>
      <c r="B322" s="83">
        <v>119</v>
      </c>
      <c r="C322" s="73">
        <v>1</v>
      </c>
      <c r="D322" s="73">
        <v>19</v>
      </c>
      <c r="E322" s="90" t="s">
        <v>18</v>
      </c>
      <c r="F322" s="91" t="s">
        <v>18</v>
      </c>
      <c r="G322" s="92" t="s">
        <v>18</v>
      </c>
      <c r="H322" s="92" t="s">
        <v>18</v>
      </c>
      <c r="I322" s="83">
        <v>10.89</v>
      </c>
      <c r="J322" s="84">
        <v>54.177124137931038</v>
      </c>
      <c r="K322" s="84">
        <f t="shared" si="34"/>
        <v>4.5628758620689638</v>
      </c>
      <c r="L322" s="136">
        <f t="shared" si="35"/>
        <v>6.7130732118125105E-2</v>
      </c>
      <c r="M322" s="136"/>
      <c r="N322" s="66"/>
      <c r="O322" s="66"/>
      <c r="P322" s="66"/>
      <c r="Q322" s="66"/>
      <c r="R322" s="66"/>
      <c r="S322" s="66"/>
      <c r="T322" s="66"/>
      <c r="U322" s="66"/>
      <c r="V322" s="66"/>
      <c r="W322" s="66"/>
      <c r="X322" s="66"/>
      <c r="Y322" s="66"/>
      <c r="Z322" s="66"/>
      <c r="AA322" s="66"/>
      <c r="AB322" s="66"/>
      <c r="AC322" s="66"/>
      <c r="AD322" s="66"/>
    </row>
    <row r="323" spans="1:30" ht="16" x14ac:dyDescent="0.2">
      <c r="A323" s="66" t="s">
        <v>250</v>
      </c>
      <c r="B323" s="83">
        <v>120</v>
      </c>
      <c r="C323" s="73">
        <v>1</v>
      </c>
      <c r="D323" s="73">
        <v>20</v>
      </c>
      <c r="E323" s="90" t="s">
        <v>18</v>
      </c>
      <c r="F323" s="91" t="s">
        <v>18</v>
      </c>
      <c r="G323" s="92" t="s">
        <v>18</v>
      </c>
      <c r="H323" s="92" t="s">
        <v>18</v>
      </c>
      <c r="I323" s="83">
        <v>10.7584</v>
      </c>
      <c r="J323" s="84">
        <v>52.725168198620693</v>
      </c>
      <c r="K323" s="84">
        <f t="shared" si="34"/>
        <v>6.0148318013793087</v>
      </c>
      <c r="L323" s="136">
        <f t="shared" si="35"/>
        <v>8.8492449630415013E-2</v>
      </c>
      <c r="M323" s="136"/>
      <c r="N323" s="66"/>
      <c r="O323" s="66"/>
      <c r="P323" s="66"/>
      <c r="Q323" s="66"/>
      <c r="R323" s="66"/>
      <c r="S323" s="66"/>
      <c r="T323" s="66"/>
      <c r="U323" s="66"/>
      <c r="V323" s="66"/>
      <c r="W323" s="66"/>
      <c r="X323" s="66"/>
      <c r="Y323" s="66"/>
      <c r="Z323" s="66"/>
      <c r="AA323" s="66"/>
      <c r="AB323" s="66"/>
      <c r="AC323" s="66"/>
      <c r="AD323" s="66"/>
    </row>
    <row r="324" spans="1:30" ht="16" x14ac:dyDescent="0.2">
      <c r="A324" s="66" t="s">
        <v>250</v>
      </c>
      <c r="B324" s="83">
        <v>201</v>
      </c>
      <c r="C324" s="73">
        <v>2</v>
      </c>
      <c r="D324" s="73">
        <v>11</v>
      </c>
      <c r="E324" s="90" t="s">
        <v>18</v>
      </c>
      <c r="F324" s="91" t="s">
        <v>18</v>
      </c>
      <c r="G324" s="92" t="s">
        <v>18</v>
      </c>
      <c r="H324" s="92" t="s">
        <v>18</v>
      </c>
      <c r="I324" s="83">
        <v>10.3612</v>
      </c>
      <c r="J324" s="84">
        <v>41.504442367684739</v>
      </c>
      <c r="K324" s="84">
        <f t="shared" si="34"/>
        <v>17.235557632315263</v>
      </c>
      <c r="L324" s="136">
        <f t="shared" si="35"/>
        <v>0.25357595457283011</v>
      </c>
      <c r="M324" s="136"/>
      <c r="N324" s="66"/>
      <c r="O324" s="66"/>
      <c r="P324" s="66"/>
      <c r="Q324" s="66"/>
      <c r="R324" s="66"/>
      <c r="S324" s="66"/>
      <c r="T324" s="66"/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</row>
    <row r="325" spans="1:30" ht="16" x14ac:dyDescent="0.2">
      <c r="A325" s="66" t="s">
        <v>250</v>
      </c>
      <c r="B325" s="83">
        <v>202</v>
      </c>
      <c r="C325" s="73">
        <v>2</v>
      </c>
      <c r="D325" s="73">
        <v>19</v>
      </c>
      <c r="E325" s="90" t="s">
        <v>18</v>
      </c>
      <c r="F325" s="91" t="s">
        <v>18</v>
      </c>
      <c r="G325" s="92" t="s">
        <v>18</v>
      </c>
      <c r="H325" s="92" t="s">
        <v>18</v>
      </c>
      <c r="I325" s="83">
        <v>10.3116</v>
      </c>
      <c r="J325" s="84">
        <v>54.143870906009845</v>
      </c>
      <c r="K325" s="84">
        <f t="shared" si="34"/>
        <v>4.5961290939901573</v>
      </c>
      <c r="L325" s="136">
        <f t="shared" si="35"/>
        <v>6.7619966073122817E-2</v>
      </c>
      <c r="M325" s="136"/>
      <c r="N325" s="66"/>
      <c r="O325" s="66"/>
      <c r="P325" s="66"/>
      <c r="Q325" s="66"/>
      <c r="R325" s="66"/>
      <c r="S325" s="66"/>
      <c r="T325" s="66"/>
      <c r="U325" s="66"/>
      <c r="V325" s="66"/>
      <c r="W325" s="66"/>
      <c r="X325" s="66"/>
      <c r="Y325" s="66"/>
      <c r="Z325" s="66"/>
      <c r="AA325" s="66"/>
      <c r="AB325" s="66"/>
      <c r="AC325" s="66"/>
      <c r="AD325" s="66"/>
    </row>
    <row r="326" spans="1:30" ht="16" x14ac:dyDescent="0.2">
      <c r="A326" s="66" t="s">
        <v>250</v>
      </c>
      <c r="B326" s="83">
        <v>203</v>
      </c>
      <c r="C326" s="73">
        <v>2</v>
      </c>
      <c r="D326" s="73">
        <v>6</v>
      </c>
      <c r="E326" s="90" t="s">
        <v>18</v>
      </c>
      <c r="F326" s="91" t="s">
        <v>18</v>
      </c>
      <c r="G326" s="92" t="s">
        <v>18</v>
      </c>
      <c r="H326" s="92" t="s">
        <v>18</v>
      </c>
      <c r="I326" s="83">
        <v>10.9268</v>
      </c>
      <c r="J326" s="84">
        <v>63.753945447093606</v>
      </c>
      <c r="K326" s="84">
        <f t="shared" si="34"/>
        <v>-5.0139454470936045</v>
      </c>
      <c r="L326" s="136">
        <f t="shared" si="35"/>
        <v>-7.3767036149677861E-2</v>
      </c>
      <c r="M326" s="136"/>
      <c r="N326" s="66"/>
      <c r="O326" s="66"/>
      <c r="P326" s="66"/>
      <c r="Q326" s="66"/>
      <c r="R326" s="66"/>
      <c r="S326" s="66"/>
      <c r="T326" s="66"/>
      <c r="U326" s="66"/>
      <c r="V326" s="66"/>
      <c r="W326" s="66"/>
      <c r="X326" s="66"/>
      <c r="Y326" s="66"/>
      <c r="Z326" s="66"/>
      <c r="AA326" s="66"/>
      <c r="AB326" s="66"/>
      <c r="AC326" s="66"/>
      <c r="AD326" s="66"/>
    </row>
    <row r="327" spans="1:30" ht="16" x14ac:dyDescent="0.2">
      <c r="A327" s="66" t="s">
        <v>250</v>
      </c>
      <c r="B327" s="83">
        <v>204</v>
      </c>
      <c r="C327" s="73">
        <v>2</v>
      </c>
      <c r="D327" s="73">
        <v>18</v>
      </c>
      <c r="E327" s="90" t="s">
        <v>18</v>
      </c>
      <c r="F327" s="91" t="s">
        <v>18</v>
      </c>
      <c r="G327" s="92" t="s">
        <v>18</v>
      </c>
      <c r="H327" s="92" t="s">
        <v>18</v>
      </c>
      <c r="I327" s="83">
        <v>10.6364</v>
      </c>
      <c r="J327" s="84">
        <v>57.825556765320208</v>
      </c>
      <c r="K327" s="84">
        <f t="shared" si="34"/>
        <v>0.91444323467979416</v>
      </c>
      <c r="L327" s="136">
        <f t="shared" si="35"/>
        <v>1.3453630052667268E-2</v>
      </c>
      <c r="M327" s="136"/>
      <c r="N327" s="66"/>
      <c r="O327" s="66"/>
      <c r="P327" s="66"/>
      <c r="Q327" s="66"/>
      <c r="R327" s="66"/>
      <c r="S327" s="66"/>
      <c r="T327" s="66"/>
      <c r="U327" s="66"/>
      <c r="V327" s="66"/>
      <c r="W327" s="66"/>
      <c r="X327" s="66"/>
      <c r="Y327" s="66"/>
      <c r="Z327" s="66"/>
      <c r="AA327" s="66"/>
      <c r="AB327" s="66"/>
      <c r="AC327" s="66"/>
      <c r="AD327" s="66"/>
    </row>
    <row r="328" spans="1:30" ht="16" x14ac:dyDescent="0.2">
      <c r="A328" s="66" t="s">
        <v>250</v>
      </c>
      <c r="B328" s="83">
        <v>205</v>
      </c>
      <c r="C328" s="73">
        <v>2</v>
      </c>
      <c r="D328" s="73">
        <v>16</v>
      </c>
      <c r="E328" s="90" t="s">
        <v>18</v>
      </c>
      <c r="F328" s="91" t="s">
        <v>18</v>
      </c>
      <c r="G328" s="92" t="s">
        <v>18</v>
      </c>
      <c r="H328" s="92" t="s">
        <v>18</v>
      </c>
      <c r="I328" s="83">
        <v>10.5556</v>
      </c>
      <c r="J328" s="84">
        <v>55.958531581477835</v>
      </c>
      <c r="K328" s="84">
        <f t="shared" si="34"/>
        <v>2.7814684185221665</v>
      </c>
      <c r="L328" s="136">
        <f t="shared" si="35"/>
        <v>4.0922001155247412E-2</v>
      </c>
      <c r="M328" s="136"/>
      <c r="N328" s="66"/>
      <c r="O328" s="66"/>
      <c r="P328" s="66"/>
      <c r="Q328" s="66"/>
      <c r="R328" s="66"/>
      <c r="S328" s="66"/>
      <c r="T328" s="66"/>
      <c r="U328" s="66"/>
      <c r="V328" s="66"/>
      <c r="W328" s="66"/>
      <c r="X328" s="66"/>
      <c r="Y328" s="66"/>
      <c r="Z328" s="66"/>
      <c r="AA328" s="66"/>
      <c r="AB328" s="66"/>
      <c r="AC328" s="66"/>
      <c r="AD328" s="66"/>
    </row>
    <row r="329" spans="1:30" ht="16" x14ac:dyDescent="0.2">
      <c r="A329" s="66" t="s">
        <v>250</v>
      </c>
      <c r="B329" s="83">
        <v>206</v>
      </c>
      <c r="C329" s="73">
        <v>2</v>
      </c>
      <c r="D329" s="73">
        <v>12</v>
      </c>
      <c r="E329" s="90" t="s">
        <v>18</v>
      </c>
      <c r="F329" s="91" t="s">
        <v>18</v>
      </c>
      <c r="G329" s="92" t="s">
        <v>18</v>
      </c>
      <c r="H329" s="92" t="s">
        <v>18</v>
      </c>
      <c r="I329" s="83">
        <v>10.600800000000001</v>
      </c>
      <c r="J329" s="84">
        <v>57.166516615566501</v>
      </c>
      <c r="K329" s="84">
        <f t="shared" ref="K329:K383" si="36">58.74-J329</f>
        <v>1.5734833844335014</v>
      </c>
      <c r="L329" s="136">
        <f t="shared" si="35"/>
        <v>2.3149674627534228E-2</v>
      </c>
      <c r="M329" s="136"/>
      <c r="N329" s="66"/>
      <c r="O329" s="66"/>
      <c r="P329" s="66"/>
      <c r="Q329" s="66"/>
      <c r="R329" s="66"/>
      <c r="S329" s="66"/>
      <c r="T329" s="66"/>
      <c r="U329" s="66"/>
      <c r="V329" s="66"/>
      <c r="W329" s="66"/>
      <c r="X329" s="66"/>
      <c r="Y329" s="66"/>
      <c r="Z329" s="66"/>
      <c r="AA329" s="66"/>
      <c r="AB329" s="66"/>
      <c r="AC329" s="66"/>
      <c r="AD329" s="66"/>
    </row>
    <row r="330" spans="1:30" ht="16" x14ac:dyDescent="0.2">
      <c r="A330" s="66" t="s">
        <v>250</v>
      </c>
      <c r="B330" s="83">
        <v>207</v>
      </c>
      <c r="C330" s="73">
        <v>2</v>
      </c>
      <c r="D330" s="73">
        <v>7</v>
      </c>
      <c r="E330" s="90" t="s">
        <v>18</v>
      </c>
      <c r="F330" s="91" t="s">
        <v>18</v>
      </c>
      <c r="G330" s="92" t="s">
        <v>18</v>
      </c>
      <c r="H330" s="92" t="s">
        <v>18</v>
      </c>
      <c r="I330" s="83">
        <v>10.7532</v>
      </c>
      <c r="J330" s="84">
        <v>58.601119509753701</v>
      </c>
      <c r="K330" s="84">
        <f t="shared" si="36"/>
        <v>0.13888049024630078</v>
      </c>
      <c r="L330" s="136">
        <f t="shared" si="35"/>
        <v>2.04326158961749E-3</v>
      </c>
      <c r="M330" s="136"/>
      <c r="N330" s="66"/>
      <c r="O330" s="66"/>
      <c r="P330" s="66"/>
      <c r="Q330" s="66"/>
      <c r="R330" s="66"/>
      <c r="S330" s="66"/>
      <c r="T330" s="66"/>
      <c r="U330" s="66"/>
      <c r="V330" s="66"/>
      <c r="W330" s="66"/>
      <c r="X330" s="66"/>
      <c r="Y330" s="66"/>
      <c r="Z330" s="66"/>
      <c r="AA330" s="66"/>
      <c r="AB330" s="66"/>
      <c r="AC330" s="66"/>
      <c r="AD330" s="66"/>
    </row>
    <row r="331" spans="1:30" ht="16" x14ac:dyDescent="0.2">
      <c r="A331" s="66" t="s">
        <v>250</v>
      </c>
      <c r="B331" s="83">
        <v>208</v>
      </c>
      <c r="C331" s="73">
        <v>2</v>
      </c>
      <c r="D331" s="73">
        <v>8</v>
      </c>
      <c r="E331" s="90" t="s">
        <v>18</v>
      </c>
      <c r="F331" s="91" t="s">
        <v>18</v>
      </c>
      <c r="G331" s="92" t="s">
        <v>18</v>
      </c>
      <c r="H331" s="92" t="s">
        <v>18</v>
      </c>
      <c r="I331" s="83">
        <v>10.747599999999998</v>
      </c>
      <c r="J331" s="84">
        <v>57.540802446502454</v>
      </c>
      <c r="K331" s="84">
        <f t="shared" si="36"/>
        <v>1.1991975534975481</v>
      </c>
      <c r="L331" s="136">
        <f t="shared" si="35"/>
        <v>1.7643041834596852E-2</v>
      </c>
      <c r="M331" s="136"/>
      <c r="N331" s="66"/>
      <c r="O331" s="66"/>
      <c r="P331" s="66"/>
      <c r="Q331" s="66"/>
      <c r="R331" s="66"/>
      <c r="S331" s="66"/>
      <c r="T331" s="66"/>
      <c r="U331" s="66"/>
      <c r="V331" s="66"/>
      <c r="W331" s="66"/>
      <c r="X331" s="66"/>
      <c r="Y331" s="66"/>
      <c r="Z331" s="66"/>
      <c r="AA331" s="66"/>
      <c r="AB331" s="66"/>
      <c r="AC331" s="66"/>
      <c r="AD331" s="66"/>
    </row>
    <row r="332" spans="1:30" ht="16" x14ac:dyDescent="0.2">
      <c r="A332" s="66" t="s">
        <v>250</v>
      </c>
      <c r="B332" s="83">
        <v>209</v>
      </c>
      <c r="C332" s="73">
        <v>2</v>
      </c>
      <c r="D332" s="73">
        <v>17</v>
      </c>
      <c r="E332" s="90" t="s">
        <v>18</v>
      </c>
      <c r="F332" s="91" t="s">
        <v>18</v>
      </c>
      <c r="G332" s="92" t="s">
        <v>18</v>
      </c>
      <c r="H332" s="92" t="s">
        <v>18</v>
      </c>
      <c r="I332" s="83">
        <v>10.827599999999999</v>
      </c>
      <c r="J332" s="84">
        <v>62.039039698916255</v>
      </c>
      <c r="K332" s="84">
        <f t="shared" si="36"/>
        <v>-3.2990396989162534</v>
      </c>
      <c r="L332" s="136">
        <f t="shared" si="35"/>
        <v>-4.8536702941242509E-2</v>
      </c>
      <c r="M332" s="136"/>
      <c r="N332" s="66"/>
      <c r="O332" s="66"/>
      <c r="P332" s="66"/>
      <c r="Q332" s="66"/>
      <c r="R332" s="66"/>
      <c r="S332" s="66"/>
      <c r="T332" s="66"/>
      <c r="U332" s="66"/>
      <c r="V332" s="66"/>
      <c r="W332" s="66"/>
      <c r="X332" s="66"/>
      <c r="Y332" s="66"/>
      <c r="Z332" s="66"/>
      <c r="AA332" s="66"/>
      <c r="AB332" s="66"/>
      <c r="AC332" s="66"/>
      <c r="AD332" s="66"/>
    </row>
    <row r="333" spans="1:30" ht="16" x14ac:dyDescent="0.2">
      <c r="A333" s="66" t="s">
        <v>250</v>
      </c>
      <c r="B333" s="83">
        <v>210</v>
      </c>
      <c r="C333" s="73">
        <v>2</v>
      </c>
      <c r="D333" s="73">
        <v>20</v>
      </c>
      <c r="E333" s="90" t="s">
        <v>18</v>
      </c>
      <c r="F333" s="91" t="s">
        <v>18</v>
      </c>
      <c r="G333" s="92" t="s">
        <v>18</v>
      </c>
      <c r="H333" s="92" t="s">
        <v>18</v>
      </c>
      <c r="I333" s="83">
        <v>10.770799999999999</v>
      </c>
      <c r="J333" s="84">
        <v>57.313101952315286</v>
      </c>
      <c r="K333" s="84">
        <f t="shared" si="36"/>
        <v>1.4268980476847162</v>
      </c>
      <c r="L333" s="136">
        <f t="shared" si="35"/>
        <v>2.0993056461449406E-2</v>
      </c>
      <c r="M333" s="136"/>
      <c r="N333" s="66"/>
      <c r="O333" s="66"/>
      <c r="P333" s="66"/>
      <c r="Q333" s="66"/>
      <c r="R333" s="66"/>
      <c r="S333" s="66"/>
      <c r="T333" s="66"/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</row>
    <row r="334" spans="1:30" ht="16" x14ac:dyDescent="0.2">
      <c r="A334" s="66" t="s">
        <v>250</v>
      </c>
      <c r="B334" s="83">
        <v>211</v>
      </c>
      <c r="C334" s="73">
        <v>2</v>
      </c>
      <c r="D334" s="73">
        <v>15</v>
      </c>
      <c r="E334" s="90" t="s">
        <v>18</v>
      </c>
      <c r="F334" s="91" t="s">
        <v>18</v>
      </c>
      <c r="G334" s="92" t="s">
        <v>18</v>
      </c>
      <c r="H334" s="92" t="s">
        <v>18</v>
      </c>
      <c r="I334" s="83">
        <v>10.632</v>
      </c>
      <c r="J334" s="84">
        <v>49.262811302463064</v>
      </c>
      <c r="K334" s="84">
        <f t="shared" si="36"/>
        <v>9.4771886975369384</v>
      </c>
      <c r="L334" s="136">
        <f t="shared" si="35"/>
        <v>0.13943193611206325</v>
      </c>
      <c r="M334" s="136"/>
      <c r="N334" s="66"/>
      <c r="O334" s="66"/>
      <c r="P334" s="66"/>
      <c r="Q334" s="66"/>
      <c r="R334" s="66"/>
      <c r="S334" s="66"/>
      <c r="T334" s="66"/>
      <c r="U334" s="66"/>
      <c r="V334" s="66"/>
      <c r="W334" s="66"/>
      <c r="X334" s="66"/>
      <c r="Y334" s="66"/>
      <c r="Z334" s="66"/>
      <c r="AA334" s="66"/>
      <c r="AB334" s="66"/>
      <c r="AC334" s="66"/>
      <c r="AD334" s="66"/>
    </row>
    <row r="335" spans="1:30" ht="16" x14ac:dyDescent="0.2">
      <c r="A335" s="66" t="s">
        <v>250</v>
      </c>
      <c r="B335" s="83">
        <v>212</v>
      </c>
      <c r="C335" s="73">
        <v>2</v>
      </c>
      <c r="D335" s="73">
        <v>13</v>
      </c>
      <c r="E335" s="90" t="s">
        <v>18</v>
      </c>
      <c r="F335" s="91" t="s">
        <v>18</v>
      </c>
      <c r="G335" s="92" t="s">
        <v>18</v>
      </c>
      <c r="H335" s="92" t="s">
        <v>18</v>
      </c>
      <c r="I335" s="83">
        <v>10.492799999999999</v>
      </c>
      <c r="J335" s="84">
        <v>54.503976442955668</v>
      </c>
      <c r="K335" s="84">
        <f t="shared" si="36"/>
        <v>4.2360235570443336</v>
      </c>
      <c r="L335" s="136">
        <f t="shared" si="35"/>
        <v>6.2321959056117898E-2</v>
      </c>
      <c r="M335" s="136"/>
      <c r="N335" s="66"/>
      <c r="O335" s="66"/>
      <c r="P335" s="66"/>
      <c r="Q335" s="66"/>
      <c r="R335" s="66"/>
      <c r="S335" s="66"/>
      <c r="T335" s="66"/>
      <c r="U335" s="66"/>
      <c r="V335" s="66"/>
      <c r="W335" s="66"/>
      <c r="X335" s="66"/>
      <c r="Y335" s="66"/>
      <c r="Z335" s="66"/>
      <c r="AA335" s="66"/>
      <c r="AB335" s="66"/>
      <c r="AC335" s="66"/>
      <c r="AD335" s="66"/>
    </row>
    <row r="336" spans="1:30" ht="16" x14ac:dyDescent="0.2">
      <c r="A336" s="66" t="s">
        <v>250</v>
      </c>
      <c r="B336" s="83">
        <v>213</v>
      </c>
      <c r="C336" s="73">
        <v>2</v>
      </c>
      <c r="D336" s="73">
        <v>10</v>
      </c>
      <c r="E336" s="90" t="s">
        <v>18</v>
      </c>
      <c r="F336" s="91" t="s">
        <v>18</v>
      </c>
      <c r="G336" s="92" t="s">
        <v>18</v>
      </c>
      <c r="H336" s="92" t="s">
        <v>18</v>
      </c>
      <c r="I336" s="83">
        <v>10.8048</v>
      </c>
      <c r="J336" s="84">
        <v>63.07568186640394</v>
      </c>
      <c r="K336" s="84">
        <f t="shared" si="36"/>
        <v>-4.335681866403938</v>
      </c>
      <c r="L336" s="136">
        <f t="shared" si="35"/>
        <v>-6.3788169286507837E-2</v>
      </c>
      <c r="M336" s="136"/>
      <c r="N336" s="66"/>
      <c r="O336" s="66"/>
      <c r="P336" s="66"/>
      <c r="Q336" s="66"/>
      <c r="R336" s="66"/>
      <c r="S336" s="66"/>
      <c r="T336" s="66"/>
      <c r="U336" s="66"/>
      <c r="V336" s="66"/>
      <c r="W336" s="66"/>
      <c r="X336" s="66"/>
      <c r="Y336" s="66"/>
      <c r="Z336" s="66"/>
      <c r="AA336" s="66"/>
      <c r="AB336" s="66"/>
      <c r="AC336" s="66"/>
      <c r="AD336" s="66"/>
    </row>
    <row r="337" spans="1:30" ht="16" x14ac:dyDescent="0.2">
      <c r="A337" s="66" t="s">
        <v>250</v>
      </c>
      <c r="B337" s="83">
        <v>214</v>
      </c>
      <c r="C337" s="73">
        <v>2</v>
      </c>
      <c r="D337" s="73">
        <v>2</v>
      </c>
      <c r="E337" s="90" t="s">
        <v>18</v>
      </c>
      <c r="F337" s="91" t="s">
        <v>18</v>
      </c>
      <c r="G337" s="92" t="s">
        <v>18</v>
      </c>
      <c r="H337" s="92" t="s">
        <v>18</v>
      </c>
      <c r="I337" s="83">
        <v>10.640799999999999</v>
      </c>
      <c r="J337" s="84">
        <v>56.757442295172417</v>
      </c>
      <c r="K337" s="84">
        <f t="shared" si="36"/>
        <v>1.9825577048275846</v>
      </c>
      <c r="L337" s="136">
        <f t="shared" si="35"/>
        <v>2.916812865716617E-2</v>
      </c>
      <c r="M337" s="136"/>
      <c r="N337" s="66"/>
      <c r="O337" s="66"/>
      <c r="P337" s="66"/>
      <c r="Q337" s="66"/>
      <c r="R337" s="66"/>
      <c r="S337" s="66"/>
      <c r="T337" s="66"/>
      <c r="U337" s="66"/>
      <c r="V337" s="66"/>
      <c r="W337" s="66"/>
      <c r="X337" s="66"/>
      <c r="Y337" s="66"/>
      <c r="Z337" s="66"/>
      <c r="AA337" s="66"/>
      <c r="AB337" s="66"/>
      <c r="AC337" s="66"/>
      <c r="AD337" s="66"/>
    </row>
    <row r="338" spans="1:30" ht="16" x14ac:dyDescent="0.2">
      <c r="A338" s="66" t="s">
        <v>250</v>
      </c>
      <c r="B338" s="83">
        <v>215</v>
      </c>
      <c r="C338" s="73">
        <v>2</v>
      </c>
      <c r="D338" s="73">
        <v>3</v>
      </c>
      <c r="E338" s="90" t="s">
        <v>18</v>
      </c>
      <c r="F338" s="91" t="s">
        <v>18</v>
      </c>
      <c r="G338" s="92" t="s">
        <v>18</v>
      </c>
      <c r="H338" s="92" t="s">
        <v>18</v>
      </c>
      <c r="I338" s="83">
        <v>10.520799999999999</v>
      </c>
      <c r="J338" s="84">
        <v>52.310862672709362</v>
      </c>
      <c r="K338" s="84">
        <f t="shared" si="36"/>
        <v>6.4291373272906398</v>
      </c>
      <c r="L338" s="136">
        <f t="shared" si="35"/>
        <v>9.458786710740974E-2</v>
      </c>
      <c r="M338" s="136"/>
      <c r="N338" s="66"/>
      <c r="O338" s="66"/>
      <c r="P338" s="66"/>
      <c r="Q338" s="66"/>
      <c r="R338" s="66"/>
      <c r="S338" s="66"/>
      <c r="T338" s="66"/>
      <c r="U338" s="66"/>
      <c r="V338" s="66"/>
      <c r="W338" s="66"/>
      <c r="X338" s="66"/>
      <c r="Y338" s="66"/>
      <c r="Z338" s="66"/>
      <c r="AA338" s="66"/>
      <c r="AB338" s="66"/>
      <c r="AC338" s="66"/>
      <c r="AD338" s="66"/>
    </row>
    <row r="339" spans="1:30" ht="16" x14ac:dyDescent="0.2">
      <c r="A339" s="66" t="s">
        <v>250</v>
      </c>
      <c r="B339" s="83">
        <v>216</v>
      </c>
      <c r="C339" s="73">
        <v>2</v>
      </c>
      <c r="D339" s="73">
        <v>5</v>
      </c>
      <c r="E339" s="90" t="s">
        <v>18</v>
      </c>
      <c r="F339" s="91" t="s">
        <v>18</v>
      </c>
      <c r="G339" s="92" t="s">
        <v>18</v>
      </c>
      <c r="H339" s="92" t="s">
        <v>18</v>
      </c>
      <c r="I339" s="83">
        <v>10.7668</v>
      </c>
      <c r="J339" s="84">
        <v>55.91150108689655</v>
      </c>
      <c r="K339" s="84">
        <f t="shared" si="36"/>
        <v>2.8284989131034521</v>
      </c>
      <c r="L339" s="136">
        <f t="shared" si="35"/>
        <v>4.1613931338876746E-2</v>
      </c>
      <c r="M339" s="136"/>
      <c r="N339" s="66"/>
      <c r="O339" s="66"/>
      <c r="P339" s="66"/>
      <c r="Q339" s="66"/>
      <c r="R339" s="66"/>
      <c r="S339" s="66"/>
      <c r="T339" s="66"/>
      <c r="U339" s="66"/>
      <c r="V339" s="66"/>
      <c r="W339" s="66"/>
      <c r="X339" s="66"/>
      <c r="Y339" s="66"/>
      <c r="Z339" s="66"/>
      <c r="AA339" s="66"/>
      <c r="AB339" s="66"/>
      <c r="AC339" s="66"/>
      <c r="AD339" s="66"/>
    </row>
    <row r="340" spans="1:30" ht="16" x14ac:dyDescent="0.2">
      <c r="A340" s="66" t="s">
        <v>250</v>
      </c>
      <c r="B340" s="86">
        <v>217</v>
      </c>
      <c r="C340" s="73">
        <v>2</v>
      </c>
      <c r="D340" s="73">
        <v>4</v>
      </c>
      <c r="E340" s="90" t="s">
        <v>18</v>
      </c>
      <c r="F340" s="91" t="s">
        <v>18</v>
      </c>
      <c r="G340" s="92" t="s">
        <v>18</v>
      </c>
      <c r="H340" s="92" t="s">
        <v>18</v>
      </c>
      <c r="I340" s="83">
        <v>10.7</v>
      </c>
      <c r="J340" s="84">
        <v>53.653903448275855</v>
      </c>
      <c r="K340" s="84">
        <f t="shared" si="36"/>
        <v>5.0860965517241468</v>
      </c>
      <c r="L340" s="136">
        <f t="shared" si="35"/>
        <v>7.482855012099672E-2</v>
      </c>
      <c r="M340" s="136"/>
      <c r="N340" s="66"/>
      <c r="O340" s="66"/>
      <c r="P340" s="66"/>
      <c r="Q340" s="66"/>
      <c r="R340" s="66"/>
      <c r="S340" s="66"/>
      <c r="T340" s="66"/>
      <c r="U340" s="66"/>
      <c r="V340" s="66"/>
      <c r="W340" s="66"/>
      <c r="X340" s="66"/>
      <c r="Y340" s="66"/>
      <c r="Z340" s="66"/>
      <c r="AA340" s="66"/>
      <c r="AB340" s="66"/>
      <c r="AC340" s="66"/>
      <c r="AD340" s="66"/>
    </row>
    <row r="341" spans="1:30" ht="16" x14ac:dyDescent="0.2">
      <c r="A341" s="66" t="s">
        <v>250</v>
      </c>
      <c r="B341" s="83">
        <v>218</v>
      </c>
      <c r="C341" s="73">
        <v>2</v>
      </c>
      <c r="D341" s="73">
        <v>14</v>
      </c>
      <c r="E341" s="90" t="s">
        <v>18</v>
      </c>
      <c r="F341" s="91" t="s">
        <v>18</v>
      </c>
      <c r="G341" s="92" t="s">
        <v>18</v>
      </c>
      <c r="H341" s="92" t="s">
        <v>18</v>
      </c>
      <c r="I341" s="83">
        <v>10.719199999999999</v>
      </c>
      <c r="J341" s="84">
        <v>56.111619398620697</v>
      </c>
      <c r="K341" s="84">
        <f t="shared" si="36"/>
        <v>2.6283806013793054</v>
      </c>
      <c r="L341" s="136">
        <f t="shared" si="35"/>
        <v>3.8669716071491916E-2</v>
      </c>
      <c r="M341" s="136"/>
      <c r="N341" s="66"/>
      <c r="O341" s="66"/>
      <c r="P341" s="66"/>
      <c r="Q341" s="66"/>
      <c r="R341" s="66"/>
      <c r="S341" s="66"/>
      <c r="T341" s="66"/>
      <c r="U341" s="66"/>
      <c r="V341" s="66"/>
      <c r="W341" s="66"/>
      <c r="X341" s="66"/>
      <c r="Y341" s="66"/>
      <c r="Z341" s="66"/>
      <c r="AA341" s="66"/>
      <c r="AB341" s="66"/>
      <c r="AC341" s="66"/>
      <c r="AD341" s="66"/>
    </row>
    <row r="342" spans="1:30" ht="16" x14ac:dyDescent="0.2">
      <c r="A342" s="66" t="s">
        <v>250</v>
      </c>
      <c r="B342" s="83">
        <v>219</v>
      </c>
      <c r="C342" s="73">
        <v>2</v>
      </c>
      <c r="D342" s="73">
        <v>1</v>
      </c>
      <c r="E342" s="90" t="s">
        <v>18</v>
      </c>
      <c r="F342" s="91" t="s">
        <v>18</v>
      </c>
      <c r="G342" s="92" t="s">
        <v>18</v>
      </c>
      <c r="H342" s="92" t="s">
        <v>18</v>
      </c>
      <c r="I342" s="83">
        <v>10.780799999999999</v>
      </c>
      <c r="J342" s="84">
        <v>55.477289666206893</v>
      </c>
      <c r="K342" s="116">
        <f t="shared" si="36"/>
        <v>3.2627103337931089</v>
      </c>
      <c r="L342" s="137">
        <f t="shared" si="35"/>
        <v>4.8002211766854624E-2</v>
      </c>
      <c r="M342" s="137"/>
      <c r="O342" s="67">
        <f>55.6-J342</f>
        <v>0.12271033379310836</v>
      </c>
      <c r="P342" s="66">
        <f>O342/55.5</f>
        <v>2.2109970052812318E-3</v>
      </c>
      <c r="Q342" s="66"/>
      <c r="R342" s="66"/>
      <c r="S342" s="66"/>
      <c r="T342" s="66"/>
      <c r="U342" s="66"/>
      <c r="V342" s="66"/>
      <c r="W342" s="66"/>
      <c r="X342" s="66"/>
      <c r="Y342" s="66"/>
      <c r="Z342" s="66"/>
      <c r="AA342" s="66"/>
      <c r="AB342" s="66"/>
      <c r="AC342" s="66"/>
      <c r="AD342" s="66"/>
    </row>
    <row r="343" spans="1:30" ht="16" x14ac:dyDescent="0.2">
      <c r="A343" s="66" t="s">
        <v>250</v>
      </c>
      <c r="B343" s="83">
        <v>220</v>
      </c>
      <c r="C343" s="73">
        <v>2</v>
      </c>
      <c r="D343" s="73">
        <v>9</v>
      </c>
      <c r="E343" s="90" t="s">
        <v>18</v>
      </c>
      <c r="F343" s="91" t="s">
        <v>18</v>
      </c>
      <c r="G343" s="92" t="s">
        <v>18</v>
      </c>
      <c r="H343" s="92" t="s">
        <v>18</v>
      </c>
      <c r="I343" s="83">
        <v>10.642399999999999</v>
      </c>
      <c r="J343" s="84">
        <v>55.946837378522176</v>
      </c>
      <c r="K343" s="84">
        <f t="shared" si="36"/>
        <v>2.7931626214778262</v>
      </c>
      <c r="L343" s="136">
        <f t="shared" si="35"/>
        <v>4.1094050632305819E-2</v>
      </c>
      <c r="M343" s="136"/>
      <c r="N343" s="66"/>
      <c r="O343" s="66"/>
      <c r="P343" s="66"/>
      <c r="Q343" s="66"/>
      <c r="R343" s="66"/>
      <c r="S343" s="66"/>
      <c r="T343" s="66"/>
      <c r="U343" s="66"/>
      <c r="V343" s="66"/>
      <c r="W343" s="66"/>
      <c r="X343" s="66"/>
      <c r="Y343" s="66"/>
      <c r="Z343" s="66"/>
      <c r="AA343" s="66"/>
      <c r="AB343" s="66"/>
      <c r="AC343" s="66"/>
      <c r="AD343" s="66"/>
    </row>
    <row r="344" spans="1:30" ht="16" x14ac:dyDescent="0.2">
      <c r="A344" s="66" t="s">
        <v>250</v>
      </c>
      <c r="B344" s="83">
        <v>301</v>
      </c>
      <c r="C344" s="73">
        <v>3</v>
      </c>
      <c r="D344" s="73">
        <v>18</v>
      </c>
      <c r="E344" s="90" t="s">
        <v>18</v>
      </c>
      <c r="F344" s="91" t="s">
        <v>18</v>
      </c>
      <c r="G344" s="92" t="s">
        <v>18</v>
      </c>
      <c r="H344" s="92" t="s">
        <v>18</v>
      </c>
      <c r="I344" s="83">
        <v>10.6228</v>
      </c>
      <c r="J344" s="84">
        <v>54.083860818916257</v>
      </c>
      <c r="K344" s="84">
        <f t="shared" si="36"/>
        <v>4.6561391810837449</v>
      </c>
      <c r="L344" s="136">
        <f t="shared" si="35"/>
        <v>6.8502856864554137E-2</v>
      </c>
      <c r="M344" s="136"/>
      <c r="N344" s="66"/>
      <c r="O344" s="66"/>
      <c r="P344" s="66"/>
      <c r="Q344" s="66"/>
      <c r="R344" s="66"/>
      <c r="S344" s="66"/>
      <c r="T344" s="66"/>
      <c r="U344" s="66"/>
      <c r="V344" s="66"/>
      <c r="W344" s="66"/>
      <c r="X344" s="66"/>
      <c r="Y344" s="66"/>
      <c r="Z344" s="66"/>
      <c r="AA344" s="66"/>
      <c r="AB344" s="66"/>
      <c r="AC344" s="66"/>
      <c r="AD344" s="66"/>
    </row>
    <row r="345" spans="1:30" ht="16" x14ac:dyDescent="0.2">
      <c r="A345" s="66" t="s">
        <v>250</v>
      </c>
      <c r="B345" s="83">
        <v>302</v>
      </c>
      <c r="C345" s="73">
        <v>3</v>
      </c>
      <c r="D345" s="73">
        <v>20</v>
      </c>
      <c r="E345" s="90" t="s">
        <v>18</v>
      </c>
      <c r="F345" s="91" t="s">
        <v>18</v>
      </c>
      <c r="G345" s="92" t="s">
        <v>18</v>
      </c>
      <c r="H345" s="92" t="s">
        <v>18</v>
      </c>
      <c r="I345" s="83">
        <v>10.4168</v>
      </c>
      <c r="J345" s="84">
        <v>57.156023304827592</v>
      </c>
      <c r="K345" s="84">
        <f t="shared" si="36"/>
        <v>1.5839766951724101</v>
      </c>
      <c r="L345" s="136">
        <f t="shared" si="35"/>
        <v>2.3304056130239961E-2</v>
      </c>
      <c r="M345" s="136"/>
      <c r="N345" s="66"/>
      <c r="O345" s="66"/>
      <c r="P345" s="66"/>
      <c r="Q345" s="66"/>
      <c r="R345" s="66"/>
      <c r="S345" s="66"/>
      <c r="T345" s="66"/>
      <c r="U345" s="66"/>
      <c r="V345" s="66"/>
      <c r="W345" s="66"/>
      <c r="X345" s="66"/>
      <c r="Y345" s="66"/>
      <c r="Z345" s="66"/>
      <c r="AA345" s="66"/>
      <c r="AB345" s="66"/>
      <c r="AC345" s="66"/>
      <c r="AD345" s="66"/>
    </row>
    <row r="346" spans="1:30" ht="16" x14ac:dyDescent="0.2">
      <c r="A346" s="66" t="s">
        <v>250</v>
      </c>
      <c r="B346" s="83">
        <v>303</v>
      </c>
      <c r="C346" s="73">
        <v>3</v>
      </c>
      <c r="D346" s="73">
        <v>4</v>
      </c>
      <c r="E346" s="90" t="s">
        <v>18</v>
      </c>
      <c r="F346" s="91" t="s">
        <v>18</v>
      </c>
      <c r="G346" s="92" t="s">
        <v>18</v>
      </c>
      <c r="H346" s="92" t="s">
        <v>18</v>
      </c>
      <c r="I346" s="83">
        <v>10.897599999999999</v>
      </c>
      <c r="J346" s="84">
        <v>60.163345049852211</v>
      </c>
      <c r="K346" s="84">
        <f t="shared" si="36"/>
        <v>-1.4233450498522089</v>
      </c>
      <c r="L346" s="136">
        <f t="shared" si="35"/>
        <v>-2.0940783431693526E-2</v>
      </c>
      <c r="M346" s="136"/>
      <c r="N346" s="66"/>
      <c r="O346" s="66"/>
      <c r="P346" s="66"/>
      <c r="Q346" s="66"/>
      <c r="R346" s="66"/>
      <c r="S346" s="66"/>
      <c r="T346" s="66"/>
      <c r="U346" s="66"/>
      <c r="V346" s="66"/>
      <c r="W346" s="66"/>
      <c r="X346" s="66"/>
      <c r="Y346" s="66"/>
      <c r="Z346" s="66"/>
      <c r="AA346" s="66"/>
      <c r="AB346" s="66"/>
      <c r="AC346" s="66"/>
      <c r="AD346" s="66"/>
    </row>
    <row r="347" spans="1:30" ht="16" x14ac:dyDescent="0.2">
      <c r="A347" s="66" t="s">
        <v>250</v>
      </c>
      <c r="B347" s="83">
        <v>304</v>
      </c>
      <c r="C347" s="73">
        <v>3</v>
      </c>
      <c r="D347" s="73">
        <v>12</v>
      </c>
      <c r="E347" s="90" t="s">
        <v>18</v>
      </c>
      <c r="F347" s="91" t="s">
        <v>18</v>
      </c>
      <c r="G347" s="92" t="s">
        <v>18</v>
      </c>
      <c r="H347" s="92" t="s">
        <v>18</v>
      </c>
      <c r="I347" s="83">
        <v>10.6312</v>
      </c>
      <c r="J347" s="84">
        <v>54.504930519014778</v>
      </c>
      <c r="K347" s="84">
        <f t="shared" si="36"/>
        <v>4.2350694809852243</v>
      </c>
      <c r="L347" s="136">
        <f t="shared" si="35"/>
        <v>6.230792233316499E-2</v>
      </c>
      <c r="M347" s="136"/>
      <c r="N347" s="66"/>
      <c r="O347" s="66"/>
      <c r="P347" s="66"/>
      <c r="Q347" s="66"/>
      <c r="R347" s="66"/>
      <c r="S347" s="66"/>
      <c r="T347" s="66"/>
      <c r="U347" s="66"/>
      <c r="V347" s="66"/>
      <c r="W347" s="66"/>
      <c r="X347" s="66"/>
      <c r="Y347" s="66"/>
      <c r="Z347" s="66"/>
      <c r="AA347" s="66"/>
      <c r="AB347" s="66"/>
      <c r="AC347" s="66"/>
      <c r="AD347" s="66"/>
    </row>
    <row r="348" spans="1:30" ht="16" x14ac:dyDescent="0.2">
      <c r="A348" s="66" t="s">
        <v>250</v>
      </c>
      <c r="B348" s="83">
        <v>305</v>
      </c>
      <c r="C348" s="73">
        <v>3</v>
      </c>
      <c r="D348" s="73">
        <v>13</v>
      </c>
      <c r="E348" s="90" t="s">
        <v>18</v>
      </c>
      <c r="F348" s="91" t="s">
        <v>18</v>
      </c>
      <c r="G348" s="92" t="s">
        <v>18</v>
      </c>
      <c r="H348" s="92" t="s">
        <v>18</v>
      </c>
      <c r="I348" s="83">
        <v>10.731999999999999</v>
      </c>
      <c r="J348" s="84">
        <v>55.848171570443348</v>
      </c>
      <c r="K348" s="84">
        <f t="shared" si="36"/>
        <v>2.8918284295566536</v>
      </c>
      <c r="L348" s="136">
        <f t="shared" si="35"/>
        <v>4.2545658813545002E-2</v>
      </c>
      <c r="M348" s="136"/>
      <c r="N348" s="66"/>
      <c r="O348" s="66"/>
      <c r="P348" s="66"/>
      <c r="Q348" s="66"/>
      <c r="R348" s="66"/>
      <c r="S348" s="66"/>
      <c r="T348" s="66"/>
      <c r="U348" s="66"/>
      <c r="V348" s="66"/>
      <c r="W348" s="66"/>
      <c r="X348" s="66"/>
      <c r="Y348" s="66"/>
      <c r="Z348" s="66"/>
      <c r="AA348" s="66"/>
      <c r="AB348" s="66"/>
      <c r="AC348" s="66"/>
      <c r="AD348" s="66"/>
    </row>
    <row r="349" spans="1:30" ht="16" x14ac:dyDescent="0.2">
      <c r="A349" s="66" t="s">
        <v>250</v>
      </c>
      <c r="B349" s="83">
        <v>306</v>
      </c>
      <c r="C349" s="73">
        <v>3</v>
      </c>
      <c r="D349" s="73">
        <v>5</v>
      </c>
      <c r="E349" s="90" t="s">
        <v>18</v>
      </c>
      <c r="F349" s="91" t="s">
        <v>18</v>
      </c>
      <c r="G349" s="92" t="s">
        <v>18</v>
      </c>
      <c r="H349" s="92" t="s">
        <v>18</v>
      </c>
      <c r="I349" s="83">
        <v>10.532</v>
      </c>
      <c r="J349" s="84">
        <v>53.797505056157647</v>
      </c>
      <c r="K349" s="84">
        <f t="shared" si="36"/>
        <v>4.9424949438423553</v>
      </c>
      <c r="L349" s="136">
        <f t="shared" si="35"/>
        <v>7.27158296872496E-2</v>
      </c>
      <c r="M349" s="136"/>
      <c r="N349" s="66"/>
      <c r="O349" s="66"/>
      <c r="P349" s="66"/>
      <c r="Q349" s="66"/>
      <c r="R349" s="66"/>
      <c r="S349" s="66"/>
      <c r="T349" s="66"/>
      <c r="U349" s="66"/>
      <c r="V349" s="66"/>
      <c r="W349" s="66"/>
      <c r="X349" s="66"/>
      <c r="Y349" s="66"/>
      <c r="Z349" s="66"/>
      <c r="AA349" s="66"/>
      <c r="AB349" s="66"/>
      <c r="AC349" s="66"/>
      <c r="AD349" s="66"/>
    </row>
    <row r="350" spans="1:30" ht="16" x14ac:dyDescent="0.2">
      <c r="A350" s="66" t="s">
        <v>250</v>
      </c>
      <c r="B350" s="83">
        <v>307</v>
      </c>
      <c r="C350" s="73">
        <v>3</v>
      </c>
      <c r="D350" s="73">
        <v>15</v>
      </c>
      <c r="E350" s="90" t="s">
        <v>18</v>
      </c>
      <c r="F350" s="91" t="s">
        <v>18</v>
      </c>
      <c r="G350" s="92" t="s">
        <v>18</v>
      </c>
      <c r="H350" s="92" t="s">
        <v>18</v>
      </c>
      <c r="I350" s="83">
        <v>10.4704</v>
      </c>
      <c r="J350" s="84">
        <v>55.841066927290647</v>
      </c>
      <c r="K350" s="84">
        <f t="shared" si="36"/>
        <v>2.8989330727093545</v>
      </c>
      <c r="L350" s="136">
        <f t="shared" si="35"/>
        <v>4.2650184974390978E-2</v>
      </c>
      <c r="M350" s="136"/>
      <c r="N350" s="66"/>
      <c r="O350" s="66"/>
      <c r="P350" s="66"/>
      <c r="Q350" s="66"/>
      <c r="R350" s="66"/>
      <c r="S350" s="66"/>
      <c r="T350" s="66"/>
      <c r="U350" s="66"/>
      <c r="V350" s="66"/>
      <c r="W350" s="66"/>
      <c r="X350" s="66"/>
      <c r="Y350" s="66"/>
      <c r="Z350" s="66"/>
      <c r="AA350" s="66"/>
      <c r="AB350" s="66"/>
      <c r="AC350" s="66"/>
      <c r="AD350" s="66"/>
    </row>
    <row r="351" spans="1:30" ht="16" x14ac:dyDescent="0.2">
      <c r="A351" s="66" t="s">
        <v>250</v>
      </c>
      <c r="B351" s="83">
        <v>308</v>
      </c>
      <c r="C351" s="73">
        <v>3</v>
      </c>
      <c r="D351" s="73">
        <v>1</v>
      </c>
      <c r="E351" s="90" t="s">
        <v>18</v>
      </c>
      <c r="F351" s="91" t="s">
        <v>18</v>
      </c>
      <c r="G351" s="92" t="s">
        <v>18</v>
      </c>
      <c r="H351" s="92" t="s">
        <v>18</v>
      </c>
      <c r="I351" s="83">
        <v>10.428800000000001</v>
      </c>
      <c r="J351" s="84">
        <v>51.852105823842379</v>
      </c>
      <c r="K351" s="116">
        <f t="shared" si="36"/>
        <v>6.8878941761576229</v>
      </c>
      <c r="L351" s="137">
        <f t="shared" si="35"/>
        <v>0.10133726903277362</v>
      </c>
      <c r="M351" s="137"/>
      <c r="O351" s="67">
        <f>55.5-J351</f>
        <v>3.6478941761576209</v>
      </c>
      <c r="P351" s="66">
        <f>O351/55.5</f>
        <v>6.5727822993831009E-2</v>
      </c>
      <c r="Q351" s="66"/>
      <c r="R351" s="66"/>
      <c r="S351" s="66"/>
      <c r="T351" s="66"/>
      <c r="U351" s="66"/>
      <c r="V351" s="66"/>
      <c r="W351" s="66"/>
      <c r="X351" s="66"/>
      <c r="Y351" s="66"/>
      <c r="Z351" s="66"/>
      <c r="AA351" s="66"/>
      <c r="AB351" s="66"/>
      <c r="AC351" s="66"/>
      <c r="AD351" s="66"/>
    </row>
    <row r="352" spans="1:30" ht="16" x14ac:dyDescent="0.2">
      <c r="A352" s="66" t="s">
        <v>250</v>
      </c>
      <c r="B352" s="83">
        <v>309</v>
      </c>
      <c r="C352" s="73">
        <v>3</v>
      </c>
      <c r="D352" s="73">
        <v>7</v>
      </c>
      <c r="E352" s="90" t="s">
        <v>18</v>
      </c>
      <c r="F352" s="91" t="s">
        <v>18</v>
      </c>
      <c r="G352" s="92" t="s">
        <v>18</v>
      </c>
      <c r="H352" s="92" t="s">
        <v>18</v>
      </c>
      <c r="I352" s="83">
        <v>10.712</v>
      </c>
      <c r="J352" s="84">
        <v>56.967679306403944</v>
      </c>
      <c r="K352" s="84">
        <f t="shared" si="36"/>
        <v>1.7723206935960576</v>
      </c>
      <c r="L352" s="136">
        <f t="shared" si="35"/>
        <v>2.6075043307283472E-2</v>
      </c>
      <c r="M352" s="136"/>
      <c r="N352" s="66"/>
      <c r="O352" s="66"/>
      <c r="P352" s="66"/>
      <c r="Q352" s="66"/>
      <c r="R352" s="66"/>
      <c r="S352" s="66"/>
      <c r="T352" s="66"/>
      <c r="U352" s="66"/>
      <c r="V352" s="66"/>
      <c r="W352" s="66"/>
      <c r="X352" s="66"/>
      <c r="Y352" s="66"/>
      <c r="Z352" s="66"/>
      <c r="AA352" s="66"/>
      <c r="AB352" s="66"/>
      <c r="AC352" s="66"/>
      <c r="AD352" s="66"/>
    </row>
    <row r="353" spans="1:30" ht="16" x14ac:dyDescent="0.2">
      <c r="A353" s="66" t="s">
        <v>250</v>
      </c>
      <c r="B353" s="83">
        <v>310</v>
      </c>
      <c r="C353" s="73">
        <v>3</v>
      </c>
      <c r="D353" s="73">
        <v>11</v>
      </c>
      <c r="E353" s="90" t="s">
        <v>18</v>
      </c>
      <c r="F353" s="91" t="s">
        <v>18</v>
      </c>
      <c r="G353" s="92" t="s">
        <v>18</v>
      </c>
      <c r="H353" s="92" t="s">
        <v>18</v>
      </c>
      <c r="I353" s="83">
        <v>10.6028</v>
      </c>
      <c r="J353" s="84">
        <v>56.355290271527089</v>
      </c>
      <c r="K353" s="84">
        <f t="shared" si="36"/>
        <v>2.3847097284729131</v>
      </c>
      <c r="L353" s="136">
        <f t="shared" si="35"/>
        <v>3.508473927428149E-2</v>
      </c>
      <c r="M353" s="136"/>
      <c r="N353" s="66"/>
      <c r="O353" s="66"/>
      <c r="P353" s="66"/>
      <c r="Q353" s="66"/>
      <c r="R353" s="66"/>
      <c r="S353" s="66"/>
      <c r="T353" s="66"/>
      <c r="U353" s="66"/>
      <c r="V353" s="66"/>
      <c r="W353" s="66"/>
      <c r="X353" s="66"/>
      <c r="Y353" s="66"/>
      <c r="Z353" s="66"/>
      <c r="AA353" s="66"/>
      <c r="AB353" s="66"/>
      <c r="AC353" s="66"/>
      <c r="AD353" s="66"/>
    </row>
    <row r="354" spans="1:30" ht="16" x14ac:dyDescent="0.2">
      <c r="A354" s="66" t="s">
        <v>250</v>
      </c>
      <c r="B354" s="83">
        <v>311</v>
      </c>
      <c r="C354" s="73">
        <v>3</v>
      </c>
      <c r="D354" s="73">
        <v>19</v>
      </c>
      <c r="E354" s="90" t="s">
        <v>18</v>
      </c>
      <c r="F354" s="91" t="s">
        <v>18</v>
      </c>
      <c r="G354" s="92" t="s">
        <v>18</v>
      </c>
      <c r="H354" s="92" t="s">
        <v>18</v>
      </c>
      <c r="I354" s="83">
        <v>10.7804</v>
      </c>
      <c r="J354" s="84">
        <v>53.052523291428571</v>
      </c>
      <c r="K354" s="84">
        <f t="shared" si="36"/>
        <v>5.6874767085714311</v>
      </c>
      <c r="L354" s="136">
        <f t="shared" si="35"/>
        <v>8.3676279366947645E-2</v>
      </c>
      <c r="M354" s="136"/>
      <c r="N354" s="66"/>
      <c r="O354" s="66"/>
      <c r="P354" s="66"/>
      <c r="Q354" s="66"/>
      <c r="R354" s="66"/>
      <c r="S354" s="66"/>
      <c r="T354" s="66"/>
      <c r="U354" s="66"/>
      <c r="V354" s="66"/>
      <c r="W354" s="66"/>
      <c r="X354" s="66"/>
      <c r="Y354" s="66"/>
      <c r="Z354" s="66"/>
      <c r="AA354" s="66"/>
      <c r="AB354" s="66"/>
      <c r="AC354" s="66"/>
      <c r="AD354" s="66"/>
    </row>
    <row r="355" spans="1:30" ht="16" x14ac:dyDescent="0.2">
      <c r="A355" s="66" t="s">
        <v>250</v>
      </c>
      <c r="B355" s="83">
        <v>312</v>
      </c>
      <c r="C355" s="73">
        <v>3</v>
      </c>
      <c r="D355" s="73">
        <v>6</v>
      </c>
      <c r="E355" s="90" t="s">
        <v>18</v>
      </c>
      <c r="F355" s="91" t="s">
        <v>18</v>
      </c>
      <c r="G355" s="92" t="s">
        <v>18</v>
      </c>
      <c r="H355" s="92" t="s">
        <v>18</v>
      </c>
      <c r="I355" s="83">
        <v>10.9892</v>
      </c>
      <c r="J355" s="84">
        <v>60.653274550541866</v>
      </c>
      <c r="K355" s="84">
        <f t="shared" si="36"/>
        <v>-1.913274550541864</v>
      </c>
      <c r="L355" s="136">
        <f t="shared" si="35"/>
        <v>-2.8148809041369193E-2</v>
      </c>
      <c r="M355" s="136"/>
      <c r="N355" s="66"/>
      <c r="O355" s="66"/>
      <c r="P355" s="66"/>
      <c r="Q355" s="66"/>
      <c r="R355" s="66"/>
      <c r="S355" s="66"/>
      <c r="T355" s="66"/>
      <c r="U355" s="66"/>
      <c r="V355" s="66"/>
      <c r="W355" s="66"/>
      <c r="X355" s="66"/>
      <c r="Y355" s="66"/>
      <c r="Z355" s="66"/>
      <c r="AA355" s="66"/>
      <c r="AB355" s="66"/>
      <c r="AC355" s="66"/>
      <c r="AD355" s="66"/>
    </row>
    <row r="356" spans="1:30" ht="16" x14ac:dyDescent="0.2">
      <c r="A356" s="66" t="s">
        <v>250</v>
      </c>
      <c r="B356" s="83">
        <v>313</v>
      </c>
      <c r="C356" s="73">
        <v>3</v>
      </c>
      <c r="D356" s="73">
        <v>14</v>
      </c>
      <c r="E356" s="90" t="s">
        <v>18</v>
      </c>
      <c r="F356" s="91" t="s">
        <v>18</v>
      </c>
      <c r="G356" s="92" t="s">
        <v>18</v>
      </c>
      <c r="H356" s="92" t="s">
        <v>18</v>
      </c>
      <c r="I356" s="83">
        <v>10.736799999999999</v>
      </c>
      <c r="J356" s="84">
        <v>54.270266719211818</v>
      </c>
      <c r="K356" s="84">
        <f t="shared" si="36"/>
        <v>4.4697332807881835</v>
      </c>
      <c r="L356" s="136">
        <f t="shared" si="35"/>
        <v>6.5760383710286655E-2</v>
      </c>
      <c r="M356" s="136"/>
      <c r="N356" s="66"/>
      <c r="O356" s="66"/>
      <c r="P356" s="66"/>
      <c r="Q356" s="66"/>
      <c r="R356" s="66"/>
      <c r="S356" s="66"/>
      <c r="T356" s="66"/>
      <c r="U356" s="66"/>
      <c r="V356" s="66"/>
      <c r="W356" s="66"/>
      <c r="X356" s="66"/>
      <c r="Y356" s="66"/>
      <c r="Z356" s="66"/>
      <c r="AA356" s="66"/>
      <c r="AB356" s="66"/>
      <c r="AC356" s="66"/>
      <c r="AD356" s="66"/>
    </row>
    <row r="357" spans="1:30" ht="16" x14ac:dyDescent="0.2">
      <c r="A357" s="66" t="s">
        <v>250</v>
      </c>
      <c r="B357" s="83">
        <v>314</v>
      </c>
      <c r="C357" s="73">
        <v>3</v>
      </c>
      <c r="D357" s="73">
        <v>9</v>
      </c>
      <c r="E357" s="90" t="s">
        <v>18</v>
      </c>
      <c r="F357" s="91" t="s">
        <v>18</v>
      </c>
      <c r="G357" s="92" t="s">
        <v>18</v>
      </c>
      <c r="H357" s="92" t="s">
        <v>18</v>
      </c>
      <c r="I357" s="83">
        <v>10.6876</v>
      </c>
      <c r="J357" s="84">
        <v>49.146985858522171</v>
      </c>
      <c r="K357" s="84">
        <f t="shared" si="36"/>
        <v>9.5930141414778305</v>
      </c>
      <c r="L357" s="136">
        <f t="shared" si="35"/>
        <v>0.14113600325846448</v>
      </c>
      <c r="M357" s="136"/>
      <c r="N357" s="66"/>
      <c r="O357" s="66"/>
      <c r="P357" s="66"/>
      <c r="Q357" s="66"/>
      <c r="R357" s="66"/>
      <c r="S357" s="66"/>
      <c r="T357" s="66"/>
      <c r="U357" s="66"/>
      <c r="V357" s="66"/>
      <c r="W357" s="66"/>
      <c r="X357" s="66"/>
      <c r="Y357" s="66"/>
      <c r="Z357" s="66"/>
      <c r="AA357" s="66"/>
      <c r="AB357" s="66"/>
      <c r="AC357" s="66"/>
      <c r="AD357" s="66"/>
    </row>
    <row r="358" spans="1:30" ht="16" x14ac:dyDescent="0.2">
      <c r="A358" s="66" t="s">
        <v>250</v>
      </c>
      <c r="B358" s="83">
        <v>315</v>
      </c>
      <c r="C358" s="73">
        <v>3</v>
      </c>
      <c r="D358" s="73">
        <v>3</v>
      </c>
      <c r="E358" s="90" t="s">
        <v>18</v>
      </c>
      <c r="F358" s="91" t="s">
        <v>18</v>
      </c>
      <c r="G358" s="92" t="s">
        <v>18</v>
      </c>
      <c r="H358" s="92" t="s">
        <v>18</v>
      </c>
      <c r="I358" s="83">
        <v>10.5176</v>
      </c>
      <c r="J358" s="84">
        <v>52.867436160000011</v>
      </c>
      <c r="K358" s="84">
        <f t="shared" si="36"/>
        <v>5.8725638399999909</v>
      </c>
      <c r="L358" s="136">
        <f t="shared" si="35"/>
        <v>8.639935030160352E-2</v>
      </c>
      <c r="M358" s="136"/>
      <c r="N358" s="66"/>
      <c r="O358" s="66"/>
      <c r="P358" s="66"/>
      <c r="Q358" s="66"/>
      <c r="R358" s="66"/>
      <c r="S358" s="66"/>
      <c r="T358" s="66"/>
      <c r="U358" s="66"/>
      <c r="V358" s="66"/>
      <c r="W358" s="66"/>
      <c r="X358" s="66"/>
      <c r="Y358" s="66"/>
      <c r="Z358" s="66"/>
      <c r="AA358" s="66"/>
      <c r="AB358" s="66"/>
      <c r="AC358" s="66"/>
      <c r="AD358" s="66"/>
    </row>
    <row r="359" spans="1:30" ht="16" x14ac:dyDescent="0.2">
      <c r="A359" s="66" t="s">
        <v>250</v>
      </c>
      <c r="B359" s="83">
        <v>316</v>
      </c>
      <c r="C359" s="73">
        <v>3</v>
      </c>
      <c r="D359" s="73">
        <v>2</v>
      </c>
      <c r="E359" s="90" t="s">
        <v>18</v>
      </c>
      <c r="F359" s="91" t="s">
        <v>18</v>
      </c>
      <c r="G359" s="92" t="s">
        <v>18</v>
      </c>
      <c r="H359" s="92" t="s">
        <v>18</v>
      </c>
      <c r="I359" s="83">
        <v>10.6152</v>
      </c>
      <c r="J359" s="84">
        <v>49.996661353300489</v>
      </c>
      <c r="K359" s="84">
        <f t="shared" si="36"/>
        <v>8.7433386466995131</v>
      </c>
      <c r="L359" s="136">
        <f t="shared" si="35"/>
        <v>0.12863526036044598</v>
      </c>
      <c r="M359" s="136"/>
      <c r="N359" s="66"/>
      <c r="O359" s="66"/>
      <c r="P359" s="66"/>
      <c r="Q359" s="66"/>
      <c r="R359" s="66"/>
      <c r="S359" s="66"/>
      <c r="T359" s="66"/>
      <c r="U359" s="66"/>
      <c r="V359" s="66"/>
      <c r="W359" s="66"/>
      <c r="X359" s="66"/>
      <c r="Y359" s="66"/>
      <c r="Z359" s="66"/>
      <c r="AA359" s="66"/>
      <c r="AB359" s="66"/>
      <c r="AC359" s="66"/>
      <c r="AD359" s="66"/>
    </row>
    <row r="360" spans="1:30" ht="16" x14ac:dyDescent="0.2">
      <c r="A360" s="66" t="s">
        <v>250</v>
      </c>
      <c r="B360" s="83">
        <v>317</v>
      </c>
      <c r="C360" s="73">
        <v>3</v>
      </c>
      <c r="D360" s="73">
        <v>17</v>
      </c>
      <c r="E360" s="90" t="s">
        <v>18</v>
      </c>
      <c r="F360" s="91" t="s">
        <v>18</v>
      </c>
      <c r="G360" s="92" t="s">
        <v>18</v>
      </c>
      <c r="H360" s="92" t="s">
        <v>18</v>
      </c>
      <c r="I360" s="83">
        <v>10.692</v>
      </c>
      <c r="J360" s="84">
        <v>58.385786908374378</v>
      </c>
      <c r="K360" s="84">
        <f t="shared" si="36"/>
        <v>0.35421309162562409</v>
      </c>
      <c r="L360" s="136">
        <f t="shared" si="35"/>
        <v>5.2113151629487138E-3</v>
      </c>
      <c r="M360" s="136"/>
      <c r="N360" s="66"/>
      <c r="O360" s="66"/>
      <c r="P360" s="66"/>
      <c r="Q360" s="66"/>
      <c r="R360" s="66"/>
      <c r="S360" s="66"/>
      <c r="T360" s="66"/>
      <c r="U360" s="66"/>
      <c r="V360" s="66"/>
      <c r="W360" s="66"/>
      <c r="X360" s="66"/>
      <c r="Y360" s="66"/>
      <c r="Z360" s="66"/>
      <c r="AA360" s="66"/>
      <c r="AB360" s="66"/>
      <c r="AC360" s="66"/>
      <c r="AD360" s="66"/>
    </row>
    <row r="361" spans="1:30" ht="16" x14ac:dyDescent="0.2">
      <c r="A361" s="66" t="s">
        <v>250</v>
      </c>
      <c r="B361" s="83">
        <v>318</v>
      </c>
      <c r="C361" s="73">
        <v>3</v>
      </c>
      <c r="D361" s="73">
        <v>8</v>
      </c>
      <c r="E361" s="90" t="s">
        <v>18</v>
      </c>
      <c r="F361" s="91" t="s">
        <v>18</v>
      </c>
      <c r="G361" s="92" t="s">
        <v>18</v>
      </c>
      <c r="H361" s="92" t="s">
        <v>18</v>
      </c>
      <c r="I361" s="83">
        <v>10.7752</v>
      </c>
      <c r="J361" s="84">
        <v>54.970212546206888</v>
      </c>
      <c r="K361" s="84">
        <f t="shared" si="36"/>
        <v>3.7697874537931142</v>
      </c>
      <c r="L361" s="136">
        <f t="shared" si="35"/>
        <v>5.5462519549700079E-2</v>
      </c>
      <c r="M361" s="136"/>
      <c r="N361" s="66"/>
      <c r="O361" s="66"/>
      <c r="P361" s="66"/>
      <c r="Q361" s="66"/>
      <c r="R361" s="66"/>
      <c r="S361" s="66"/>
      <c r="T361" s="66"/>
      <c r="U361" s="66"/>
      <c r="V361" s="66"/>
      <c r="W361" s="66"/>
      <c r="X361" s="66"/>
      <c r="Y361" s="66"/>
      <c r="Z361" s="66"/>
      <c r="AA361" s="66"/>
      <c r="AB361" s="66"/>
      <c r="AC361" s="66"/>
      <c r="AD361" s="66"/>
    </row>
    <row r="362" spans="1:30" ht="16" x14ac:dyDescent="0.2">
      <c r="A362" s="66" t="s">
        <v>250</v>
      </c>
      <c r="B362" s="83">
        <v>319</v>
      </c>
      <c r="C362" s="73">
        <v>3</v>
      </c>
      <c r="D362" s="73">
        <v>16</v>
      </c>
      <c r="E362" s="90" t="s">
        <v>18</v>
      </c>
      <c r="F362" s="91" t="s">
        <v>18</v>
      </c>
      <c r="G362" s="92" t="s">
        <v>18</v>
      </c>
      <c r="H362" s="92" t="s">
        <v>18</v>
      </c>
      <c r="I362" s="83">
        <v>10.722799999999999</v>
      </c>
      <c r="J362" s="84">
        <v>53.980777306798025</v>
      </c>
      <c r="K362" s="84">
        <f t="shared" si="36"/>
        <v>4.759222693201977</v>
      </c>
      <c r="L362" s="136">
        <f t="shared" si="35"/>
        <v>7.0019459955891969E-2</v>
      </c>
      <c r="M362" s="136"/>
      <c r="N362" s="66"/>
      <c r="O362" s="66"/>
      <c r="P362" s="66"/>
      <c r="Q362" s="66"/>
      <c r="R362" s="66"/>
      <c r="S362" s="66"/>
      <c r="T362" s="66"/>
      <c r="U362" s="66"/>
      <c r="V362" s="66"/>
      <c r="W362" s="66"/>
      <c r="X362" s="66"/>
      <c r="Y362" s="66"/>
      <c r="Z362" s="66"/>
      <c r="AA362" s="66"/>
      <c r="AB362" s="66"/>
      <c r="AC362" s="66"/>
      <c r="AD362" s="66"/>
    </row>
    <row r="363" spans="1:30" ht="16" x14ac:dyDescent="0.2">
      <c r="A363" s="66" t="s">
        <v>250</v>
      </c>
      <c r="B363" s="83">
        <v>320</v>
      </c>
      <c r="C363" s="73">
        <v>3</v>
      </c>
      <c r="D363" s="73">
        <v>10</v>
      </c>
      <c r="E363" s="90" t="s">
        <v>18</v>
      </c>
      <c r="F363" s="91" t="s">
        <v>18</v>
      </c>
      <c r="G363" s="92" t="s">
        <v>18</v>
      </c>
      <c r="H363" s="92" t="s">
        <v>18</v>
      </c>
      <c r="I363" s="83">
        <v>10.722799999999999</v>
      </c>
      <c r="J363" s="84">
        <v>55.768784126108365</v>
      </c>
      <c r="K363" s="84">
        <f t="shared" si="36"/>
        <v>2.9712158738916372</v>
      </c>
      <c r="L363" s="136">
        <f t="shared" si="35"/>
        <v>4.3713636514515777E-2</v>
      </c>
      <c r="M363" s="136"/>
      <c r="N363" s="66"/>
      <c r="O363" s="66"/>
      <c r="P363" s="66"/>
      <c r="Q363" s="66"/>
      <c r="R363" s="66"/>
      <c r="S363" s="66"/>
      <c r="T363" s="66"/>
      <c r="U363" s="66"/>
      <c r="V363" s="66"/>
      <c r="W363" s="66"/>
      <c r="X363" s="66"/>
      <c r="Y363" s="66"/>
      <c r="Z363" s="66"/>
      <c r="AA363" s="66"/>
      <c r="AB363" s="66"/>
      <c r="AC363" s="66"/>
      <c r="AD363" s="66"/>
    </row>
    <row r="364" spans="1:30" ht="16" x14ac:dyDescent="0.2">
      <c r="A364" s="66" t="s">
        <v>250</v>
      </c>
      <c r="B364" s="83">
        <v>401</v>
      </c>
      <c r="C364" s="73">
        <v>4</v>
      </c>
      <c r="D364" s="73">
        <v>2</v>
      </c>
      <c r="E364" s="90" t="s">
        <v>18</v>
      </c>
      <c r="F364" s="91" t="s">
        <v>18</v>
      </c>
      <c r="G364" s="92" t="s">
        <v>18</v>
      </c>
      <c r="H364" s="92" t="s">
        <v>18</v>
      </c>
      <c r="I364" s="83">
        <v>10.6204</v>
      </c>
      <c r="J364" s="84">
        <v>57.281844612413792</v>
      </c>
      <c r="K364" s="84">
        <f t="shared" si="36"/>
        <v>1.4581553875862099</v>
      </c>
      <c r="L364" s="136">
        <f t="shared" si="35"/>
        <v>2.1452926108374428E-2</v>
      </c>
      <c r="M364" s="136"/>
      <c r="N364" s="66"/>
      <c r="O364" s="66"/>
      <c r="P364" s="66"/>
      <c r="Q364" s="66"/>
      <c r="R364" s="66"/>
      <c r="S364" s="66"/>
      <c r="T364" s="66"/>
      <c r="U364" s="66"/>
      <c r="V364" s="66"/>
      <c r="W364" s="66"/>
      <c r="X364" s="66"/>
      <c r="Y364" s="66"/>
      <c r="Z364" s="66"/>
      <c r="AA364" s="66"/>
      <c r="AB364" s="66"/>
      <c r="AC364" s="66"/>
      <c r="AD364" s="66"/>
    </row>
    <row r="365" spans="1:30" ht="16" x14ac:dyDescent="0.2">
      <c r="A365" s="66" t="s">
        <v>250</v>
      </c>
      <c r="B365" s="83">
        <v>402</v>
      </c>
      <c r="C365" s="73">
        <v>4</v>
      </c>
      <c r="D365" s="73">
        <v>17</v>
      </c>
      <c r="E365" s="90" t="s">
        <v>18</v>
      </c>
      <c r="F365" s="91" t="s">
        <v>18</v>
      </c>
      <c r="G365" s="92" t="s">
        <v>18</v>
      </c>
      <c r="H365" s="92" t="s">
        <v>18</v>
      </c>
      <c r="I365" s="83">
        <v>10.561999999999999</v>
      </c>
      <c r="J365" s="84">
        <v>65.337146545812814</v>
      </c>
      <c r="K365" s="84">
        <f t="shared" si="36"/>
        <v>-6.5971465458128122</v>
      </c>
      <c r="L365" s="136">
        <f t="shared" si="35"/>
        <v>-9.7059681415518795E-2</v>
      </c>
      <c r="M365" s="136"/>
      <c r="N365" s="66"/>
      <c r="O365" s="66"/>
      <c r="P365" s="66"/>
      <c r="Q365" s="66"/>
      <c r="R365" s="66"/>
      <c r="S365" s="66"/>
      <c r="T365" s="66"/>
      <c r="U365" s="66"/>
      <c r="V365" s="66"/>
      <c r="W365" s="66"/>
      <c r="X365" s="66"/>
      <c r="Y365" s="66"/>
      <c r="Z365" s="66"/>
      <c r="AA365" s="66"/>
      <c r="AB365" s="66"/>
      <c r="AC365" s="66"/>
      <c r="AD365" s="66"/>
    </row>
    <row r="366" spans="1:30" ht="16" x14ac:dyDescent="0.2">
      <c r="A366" s="66" t="s">
        <v>250</v>
      </c>
      <c r="B366" s="83">
        <v>403</v>
      </c>
      <c r="C366" s="73">
        <v>4</v>
      </c>
      <c r="D366" s="73">
        <v>20</v>
      </c>
      <c r="E366" s="90" t="s">
        <v>18</v>
      </c>
      <c r="F366" s="91" t="s">
        <v>18</v>
      </c>
      <c r="G366" s="92" t="s">
        <v>18</v>
      </c>
      <c r="H366" s="92" t="s">
        <v>18</v>
      </c>
      <c r="I366" s="83">
        <v>10.749599999999999</v>
      </c>
      <c r="J366" s="84">
        <v>57.539513051428571</v>
      </c>
      <c r="K366" s="84">
        <f t="shared" si="36"/>
        <v>1.2004869485714309</v>
      </c>
      <c r="L366" s="136">
        <f t="shared" si="35"/>
        <v>1.7662011896004574E-2</v>
      </c>
      <c r="M366" s="136"/>
      <c r="N366" s="66"/>
      <c r="O366" s="66"/>
      <c r="P366" s="66"/>
      <c r="Q366" s="66"/>
      <c r="R366" s="66"/>
      <c r="S366" s="66"/>
      <c r="T366" s="66"/>
      <c r="U366" s="66"/>
      <c r="V366" s="66"/>
      <c r="W366" s="66"/>
      <c r="X366" s="66"/>
      <c r="Y366" s="66"/>
      <c r="Z366" s="66"/>
      <c r="AA366" s="66"/>
      <c r="AB366" s="66"/>
      <c r="AC366" s="66"/>
      <c r="AD366" s="66"/>
    </row>
    <row r="367" spans="1:30" ht="16" x14ac:dyDescent="0.2">
      <c r="A367" s="66" t="s">
        <v>250</v>
      </c>
      <c r="B367" s="83">
        <v>404</v>
      </c>
      <c r="C367" s="73">
        <v>4</v>
      </c>
      <c r="D367" s="73">
        <v>9</v>
      </c>
      <c r="E367" s="90" t="s">
        <v>18</v>
      </c>
      <c r="F367" s="91" t="s">
        <v>18</v>
      </c>
      <c r="G367" s="92" t="s">
        <v>18</v>
      </c>
      <c r="H367" s="92" t="s">
        <v>18</v>
      </c>
      <c r="I367" s="83">
        <v>10.739599999999999</v>
      </c>
      <c r="J367" s="84">
        <v>52.566021178325123</v>
      </c>
      <c r="K367" s="84">
        <f t="shared" si="36"/>
        <v>6.1739788216748792</v>
      </c>
      <c r="L367" s="136">
        <f t="shared" si="35"/>
        <v>9.0833879971676912E-2</v>
      </c>
      <c r="M367" s="136"/>
      <c r="N367" s="66"/>
      <c r="O367" s="66"/>
      <c r="P367" s="66"/>
      <c r="Q367" s="66"/>
      <c r="R367" s="66"/>
      <c r="S367" s="66"/>
      <c r="T367" s="66"/>
      <c r="U367" s="66"/>
      <c r="V367" s="66"/>
      <c r="W367" s="66"/>
      <c r="X367" s="66"/>
      <c r="Y367" s="66"/>
      <c r="Z367" s="66"/>
      <c r="AA367" s="66"/>
      <c r="AB367" s="66"/>
      <c r="AC367" s="66"/>
      <c r="AD367" s="66"/>
    </row>
    <row r="368" spans="1:30" ht="16" x14ac:dyDescent="0.2">
      <c r="A368" s="66" t="s">
        <v>250</v>
      </c>
      <c r="B368" s="83">
        <v>405</v>
      </c>
      <c r="C368" s="73">
        <v>4</v>
      </c>
      <c r="D368" s="73">
        <v>5</v>
      </c>
      <c r="E368" s="90" t="s">
        <v>18</v>
      </c>
      <c r="F368" s="91" t="s">
        <v>18</v>
      </c>
      <c r="G368" s="92" t="s">
        <v>18</v>
      </c>
      <c r="H368" s="92" t="s">
        <v>18</v>
      </c>
      <c r="I368" s="83">
        <v>10.668799999999999</v>
      </c>
      <c r="J368" s="84">
        <v>56.398879073103444</v>
      </c>
      <c r="K368" s="84">
        <f t="shared" si="36"/>
        <v>2.3411209268965578</v>
      </c>
      <c r="L368" s="136">
        <f t="shared" si="35"/>
        <v>3.4443444562256259E-2</v>
      </c>
      <c r="M368" s="136"/>
      <c r="N368" s="66"/>
      <c r="O368" s="66"/>
      <c r="P368" s="66"/>
      <c r="Q368" s="66"/>
      <c r="R368" s="66"/>
      <c r="S368" s="66"/>
      <c r="T368" s="66"/>
      <c r="U368" s="66"/>
      <c r="V368" s="66"/>
      <c r="W368" s="66"/>
      <c r="X368" s="66"/>
      <c r="Y368" s="66"/>
      <c r="Z368" s="66"/>
      <c r="AA368" s="66"/>
      <c r="AB368" s="66"/>
      <c r="AC368" s="66"/>
      <c r="AD368" s="66"/>
    </row>
    <row r="369" spans="1:30" ht="16" x14ac:dyDescent="0.2">
      <c r="A369" s="66" t="s">
        <v>250</v>
      </c>
      <c r="B369" s="83">
        <v>406</v>
      </c>
      <c r="C369" s="73">
        <v>4</v>
      </c>
      <c r="D369" s="73">
        <v>18</v>
      </c>
      <c r="E369" s="90" t="s">
        <v>18</v>
      </c>
      <c r="F369" s="91" t="s">
        <v>18</v>
      </c>
      <c r="G369" s="92" t="s">
        <v>18</v>
      </c>
      <c r="H369" s="92" t="s">
        <v>18</v>
      </c>
      <c r="I369" s="83">
        <v>10.607200000000001</v>
      </c>
      <c r="J369" s="84">
        <v>54.860581539310353</v>
      </c>
      <c r="K369" s="84">
        <f t="shared" si="36"/>
        <v>3.8794184606896494</v>
      </c>
      <c r="L369" s="136">
        <f t="shared" ref="L369:L383" si="37">K369/67.97</f>
        <v>5.7075451827124458E-2</v>
      </c>
      <c r="M369" s="136"/>
      <c r="N369" s="66"/>
      <c r="O369" s="66"/>
      <c r="P369" s="66"/>
      <c r="Q369" s="66"/>
      <c r="R369" s="66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  <c r="AC369" s="66"/>
      <c r="AD369" s="66"/>
    </row>
    <row r="370" spans="1:30" ht="16" x14ac:dyDescent="0.2">
      <c r="A370" s="66" t="s">
        <v>250</v>
      </c>
      <c r="B370" s="83">
        <v>407</v>
      </c>
      <c r="C370" s="73">
        <v>4</v>
      </c>
      <c r="D370" s="73">
        <v>1</v>
      </c>
      <c r="E370" s="90" t="s">
        <v>18</v>
      </c>
      <c r="F370" s="91" t="s">
        <v>18</v>
      </c>
      <c r="G370" s="92" t="s">
        <v>18</v>
      </c>
      <c r="H370" s="92" t="s">
        <v>18</v>
      </c>
      <c r="I370" s="83">
        <v>10.3764</v>
      </c>
      <c r="J370" s="84">
        <v>51.925176567487689</v>
      </c>
      <c r="K370" s="116">
        <f t="shared" si="36"/>
        <v>6.8148234325123127</v>
      </c>
      <c r="L370" s="137">
        <f t="shared" si="37"/>
        <v>0.10026222498914687</v>
      </c>
      <c r="M370" s="137"/>
      <c r="O370" s="67">
        <f>55.5-J370</f>
        <v>3.5748234325123107</v>
      </c>
      <c r="P370" s="66">
        <f>O370/55.5</f>
        <v>6.4411233018239838E-2</v>
      </c>
      <c r="Q370" s="66"/>
      <c r="R370" s="66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  <c r="AC370" s="66"/>
      <c r="AD370" s="66"/>
    </row>
    <row r="371" spans="1:30" ht="16" x14ac:dyDescent="0.2">
      <c r="A371" s="66" t="s">
        <v>250</v>
      </c>
      <c r="B371" s="83">
        <v>408</v>
      </c>
      <c r="C371" s="73">
        <v>4</v>
      </c>
      <c r="D371" s="73">
        <v>13</v>
      </c>
      <c r="E371" s="90" t="s">
        <v>18</v>
      </c>
      <c r="F371" s="91" t="s">
        <v>18</v>
      </c>
      <c r="G371" s="92" t="s">
        <v>18</v>
      </c>
      <c r="H371" s="92" t="s">
        <v>18</v>
      </c>
      <c r="I371" s="83">
        <v>10.7532</v>
      </c>
      <c r="J371" s="84">
        <v>51.834541440000002</v>
      </c>
      <c r="K371" s="84">
        <f t="shared" si="36"/>
        <v>6.9054585599999996</v>
      </c>
      <c r="L371" s="136">
        <f t="shared" si="37"/>
        <v>0.10159568280123583</v>
      </c>
      <c r="M371" s="136"/>
      <c r="N371" s="66"/>
      <c r="O371" s="66"/>
      <c r="P371" s="66"/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</row>
    <row r="372" spans="1:30" ht="16" x14ac:dyDescent="0.2">
      <c r="A372" s="66" t="s">
        <v>250</v>
      </c>
      <c r="B372" s="83">
        <v>409</v>
      </c>
      <c r="C372" s="73">
        <v>4</v>
      </c>
      <c r="D372" s="73">
        <v>15</v>
      </c>
      <c r="E372" s="90" t="s">
        <v>18</v>
      </c>
      <c r="F372" s="91" t="s">
        <v>18</v>
      </c>
      <c r="G372" s="92" t="s">
        <v>18</v>
      </c>
      <c r="H372" s="92" t="s">
        <v>18</v>
      </c>
      <c r="I372" s="83">
        <v>10.581199999999999</v>
      </c>
      <c r="J372" s="84">
        <v>57.264328104039414</v>
      </c>
      <c r="K372" s="84">
        <f t="shared" si="36"/>
        <v>1.4756718959605877</v>
      </c>
      <c r="L372" s="136">
        <f t="shared" si="37"/>
        <v>2.1710635515088828E-2</v>
      </c>
      <c r="M372" s="136"/>
      <c r="N372" s="66"/>
      <c r="O372" s="66"/>
      <c r="P372" s="66"/>
      <c r="Q372" s="66"/>
      <c r="R372" s="66"/>
      <c r="S372" s="66"/>
      <c r="T372" s="66"/>
      <c r="U372" s="66"/>
      <c r="V372" s="66"/>
      <c r="W372" s="66"/>
      <c r="X372" s="66"/>
      <c r="Y372" s="66"/>
      <c r="Z372" s="66"/>
      <c r="AA372" s="66"/>
      <c r="AB372" s="66"/>
      <c r="AC372" s="66"/>
      <c r="AD372" s="66"/>
    </row>
    <row r="373" spans="1:30" ht="16" x14ac:dyDescent="0.2">
      <c r="A373" s="66" t="s">
        <v>250</v>
      </c>
      <c r="B373" s="83">
        <v>410</v>
      </c>
      <c r="C373" s="73">
        <v>4</v>
      </c>
      <c r="D373" s="73">
        <v>7</v>
      </c>
      <c r="E373" s="90" t="s">
        <v>18</v>
      </c>
      <c r="F373" s="91" t="s">
        <v>18</v>
      </c>
      <c r="G373" s="92" t="s">
        <v>18</v>
      </c>
      <c r="H373" s="92" t="s">
        <v>18</v>
      </c>
      <c r="I373" s="83">
        <v>10.784000000000001</v>
      </c>
      <c r="J373" s="84">
        <v>56.32614803546798</v>
      </c>
      <c r="K373" s="84">
        <f t="shared" si="36"/>
        <v>2.4138519645320216</v>
      </c>
      <c r="L373" s="136">
        <f t="shared" si="37"/>
        <v>3.551349072431987E-2</v>
      </c>
      <c r="M373" s="136"/>
      <c r="N373" s="66"/>
      <c r="O373" s="66"/>
      <c r="P373" s="66"/>
      <c r="Q373" s="66"/>
      <c r="R373" s="66"/>
      <c r="S373" s="66"/>
      <c r="T373" s="66"/>
      <c r="U373" s="66"/>
      <c r="V373" s="66"/>
      <c r="W373" s="66"/>
      <c r="X373" s="66"/>
      <c r="Y373" s="66"/>
      <c r="Z373" s="66"/>
      <c r="AA373" s="66"/>
      <c r="AB373" s="66"/>
      <c r="AC373" s="66"/>
      <c r="AD373" s="66"/>
    </row>
    <row r="374" spans="1:30" ht="16" x14ac:dyDescent="0.2">
      <c r="A374" s="66" t="s">
        <v>250</v>
      </c>
      <c r="B374" s="83">
        <v>411</v>
      </c>
      <c r="C374" s="73">
        <v>4</v>
      </c>
      <c r="D374" s="73">
        <v>11</v>
      </c>
      <c r="E374" s="90" t="s">
        <v>18</v>
      </c>
      <c r="F374" s="91" t="s">
        <v>18</v>
      </c>
      <c r="G374" s="92" t="s">
        <v>18</v>
      </c>
      <c r="H374" s="92" t="s">
        <v>18</v>
      </c>
      <c r="I374" s="83">
        <v>10.5784</v>
      </c>
      <c r="J374" s="84">
        <v>58.417413328078815</v>
      </c>
      <c r="K374" s="84">
        <f t="shared" si="36"/>
        <v>0.32258667192118651</v>
      </c>
      <c r="L374" s="136">
        <f t="shared" si="37"/>
        <v>4.7460154762569741E-3</v>
      </c>
      <c r="M374" s="136"/>
      <c r="N374" s="66"/>
      <c r="O374" s="66"/>
      <c r="P374" s="66"/>
      <c r="Q374" s="66"/>
      <c r="R374" s="66"/>
      <c r="S374" s="66"/>
      <c r="T374" s="66"/>
      <c r="U374" s="66"/>
      <c r="V374" s="66"/>
      <c r="W374" s="66"/>
      <c r="X374" s="66"/>
      <c r="Y374" s="66"/>
      <c r="Z374" s="66"/>
      <c r="AA374" s="66"/>
      <c r="AB374" s="66"/>
      <c r="AC374" s="66"/>
      <c r="AD374" s="66"/>
    </row>
    <row r="375" spans="1:30" ht="16" x14ac:dyDescent="0.2">
      <c r="A375" s="66" t="s">
        <v>250</v>
      </c>
      <c r="B375" s="83">
        <v>412</v>
      </c>
      <c r="C375" s="73">
        <v>4</v>
      </c>
      <c r="D375" s="73">
        <v>8</v>
      </c>
      <c r="E375" s="90" t="s">
        <v>18</v>
      </c>
      <c r="F375" s="91" t="s">
        <v>18</v>
      </c>
      <c r="G375" s="92" t="s">
        <v>18</v>
      </c>
      <c r="H375" s="92" t="s">
        <v>18</v>
      </c>
      <c r="I375" s="83">
        <v>10.866800000000001</v>
      </c>
      <c r="J375" s="84">
        <v>59.164071497142864</v>
      </c>
      <c r="K375" s="84">
        <f t="shared" si="36"/>
        <v>-0.42407149714286163</v>
      </c>
      <c r="L375" s="136">
        <f t="shared" si="37"/>
        <v>-6.2390980894933296E-3</v>
      </c>
      <c r="M375" s="136"/>
      <c r="N375" s="66"/>
      <c r="O375" s="66"/>
      <c r="P375" s="66"/>
      <c r="Q375" s="66"/>
      <c r="R375" s="66"/>
      <c r="S375" s="66"/>
      <c r="T375" s="66"/>
      <c r="U375" s="66"/>
      <c r="V375" s="66"/>
      <c r="W375" s="66"/>
      <c r="X375" s="66"/>
      <c r="Y375" s="66"/>
      <c r="Z375" s="66"/>
      <c r="AA375" s="66"/>
      <c r="AB375" s="66"/>
      <c r="AC375" s="66"/>
      <c r="AD375" s="66"/>
    </row>
    <row r="376" spans="1:30" ht="16" x14ac:dyDescent="0.2">
      <c r="A376" s="66" t="s">
        <v>250</v>
      </c>
      <c r="B376" s="83">
        <v>413</v>
      </c>
      <c r="C376" s="73">
        <v>4</v>
      </c>
      <c r="D376" s="73">
        <v>19</v>
      </c>
      <c r="E376" s="90" t="s">
        <v>18</v>
      </c>
      <c r="F376" s="91" t="s">
        <v>18</v>
      </c>
      <c r="G376" s="92" t="s">
        <v>18</v>
      </c>
      <c r="H376" s="92" t="s">
        <v>18</v>
      </c>
      <c r="I376" s="83">
        <v>10.962</v>
      </c>
      <c r="J376" s="84">
        <v>59.100880457142857</v>
      </c>
      <c r="K376" s="84">
        <f t="shared" si="36"/>
        <v>-0.36088045714285499</v>
      </c>
      <c r="L376" s="136">
        <f t="shared" si="37"/>
        <v>-5.3094079320708401E-3</v>
      </c>
      <c r="M376" s="136"/>
      <c r="N376" s="66"/>
      <c r="O376" s="66"/>
      <c r="P376" s="66"/>
      <c r="Q376" s="66"/>
      <c r="R376" s="66"/>
      <c r="S376" s="66"/>
      <c r="T376" s="66"/>
      <c r="U376" s="66"/>
      <c r="V376" s="66"/>
      <c r="W376" s="66"/>
      <c r="X376" s="66"/>
      <c r="Y376" s="66"/>
      <c r="Z376" s="66"/>
      <c r="AA376" s="66"/>
      <c r="AB376" s="66"/>
      <c r="AC376" s="66"/>
      <c r="AD376" s="66"/>
    </row>
    <row r="377" spans="1:30" ht="16" x14ac:dyDescent="0.2">
      <c r="A377" s="66" t="s">
        <v>250</v>
      </c>
      <c r="B377" s="83">
        <v>414</v>
      </c>
      <c r="C377" s="73">
        <v>4</v>
      </c>
      <c r="D377" s="73">
        <v>12</v>
      </c>
      <c r="E377" s="90" t="s">
        <v>18</v>
      </c>
      <c r="F377" s="91" t="s">
        <v>18</v>
      </c>
      <c r="G377" s="92" t="s">
        <v>18</v>
      </c>
      <c r="H377" s="92" t="s">
        <v>18</v>
      </c>
      <c r="I377" s="83">
        <v>10.901199999999999</v>
      </c>
      <c r="J377" s="84">
        <v>55.105018228965513</v>
      </c>
      <c r="K377" s="84">
        <f t="shared" si="36"/>
        <v>3.6349817710344894</v>
      </c>
      <c r="L377" s="136">
        <f t="shared" si="37"/>
        <v>5.3479208048175512E-2</v>
      </c>
      <c r="M377" s="136"/>
      <c r="N377" s="66"/>
      <c r="O377" s="66"/>
      <c r="P377" s="66"/>
      <c r="Q377" s="66"/>
      <c r="R377" s="66"/>
      <c r="S377" s="66"/>
      <c r="T377" s="66"/>
      <c r="U377" s="66"/>
      <c r="V377" s="66"/>
      <c r="W377" s="66"/>
      <c r="X377" s="66"/>
      <c r="Y377" s="66"/>
      <c r="Z377" s="66"/>
      <c r="AA377" s="66"/>
      <c r="AB377" s="66"/>
      <c r="AC377" s="66"/>
      <c r="AD377" s="66"/>
    </row>
    <row r="378" spans="1:30" ht="16" x14ac:dyDescent="0.2">
      <c r="A378" s="66" t="s">
        <v>250</v>
      </c>
      <c r="B378" s="83">
        <v>415</v>
      </c>
      <c r="C378" s="73">
        <v>4</v>
      </c>
      <c r="D378" s="73">
        <v>10</v>
      </c>
      <c r="E378" s="90" t="s">
        <v>18</v>
      </c>
      <c r="F378" s="91" t="s">
        <v>18</v>
      </c>
      <c r="G378" s="92" t="s">
        <v>18</v>
      </c>
      <c r="H378" s="92" t="s">
        <v>18</v>
      </c>
      <c r="I378" s="83">
        <v>10.489599999999999</v>
      </c>
      <c r="J378" s="84">
        <v>58.646155828965533</v>
      </c>
      <c r="K378" s="84">
        <f t="shared" si="36"/>
        <v>9.384417103446907E-2</v>
      </c>
      <c r="L378" s="136">
        <f t="shared" si="37"/>
        <v>1.3806704580619255E-3</v>
      </c>
      <c r="M378" s="136"/>
      <c r="N378" s="66"/>
      <c r="O378" s="66"/>
      <c r="P378" s="66"/>
      <c r="Q378" s="66"/>
      <c r="R378" s="66"/>
      <c r="S378" s="66"/>
      <c r="T378" s="66"/>
      <c r="U378" s="66"/>
      <c r="V378" s="66"/>
      <c r="W378" s="66"/>
      <c r="X378" s="66"/>
      <c r="Y378" s="66"/>
      <c r="Z378" s="66"/>
      <c r="AA378" s="66"/>
      <c r="AB378" s="66"/>
      <c r="AC378" s="66"/>
      <c r="AD378" s="66"/>
    </row>
    <row r="379" spans="1:30" ht="16" x14ac:dyDescent="0.2">
      <c r="A379" s="66" t="s">
        <v>250</v>
      </c>
      <c r="B379" s="83">
        <v>416</v>
      </c>
      <c r="C379" s="73">
        <v>4</v>
      </c>
      <c r="D379" s="73">
        <v>14</v>
      </c>
      <c r="E379" s="90" t="s">
        <v>18</v>
      </c>
      <c r="F379" s="91" t="s">
        <v>18</v>
      </c>
      <c r="G379" s="92" t="s">
        <v>18</v>
      </c>
      <c r="H379" s="92" t="s">
        <v>18</v>
      </c>
      <c r="I379" s="83">
        <v>10.6264</v>
      </c>
      <c r="J379" s="84">
        <v>56.510883253596056</v>
      </c>
      <c r="K379" s="84">
        <f t="shared" si="36"/>
        <v>2.2291167464039461</v>
      </c>
      <c r="L379" s="136">
        <f t="shared" si="37"/>
        <v>3.2795597269441611E-2</v>
      </c>
      <c r="M379" s="136"/>
      <c r="N379" s="66"/>
      <c r="O379" s="66"/>
      <c r="P379" s="66"/>
      <c r="Q379" s="66"/>
      <c r="R379" s="66"/>
      <c r="S379" s="66"/>
      <c r="T379" s="66"/>
      <c r="U379" s="66"/>
      <c r="V379" s="66"/>
      <c r="W379" s="66"/>
      <c r="X379" s="66"/>
      <c r="Y379" s="66"/>
      <c r="Z379" s="66"/>
      <c r="AA379" s="66"/>
      <c r="AB379" s="66"/>
      <c r="AC379" s="66"/>
      <c r="AD379" s="66"/>
    </row>
    <row r="380" spans="1:30" ht="16" x14ac:dyDescent="0.2">
      <c r="A380" s="66" t="s">
        <v>250</v>
      </c>
      <c r="B380" s="83">
        <v>417</v>
      </c>
      <c r="C380" s="73">
        <v>4</v>
      </c>
      <c r="D380" s="73">
        <v>16</v>
      </c>
      <c r="E380" s="90" t="s">
        <v>18</v>
      </c>
      <c r="F380" s="91" t="s">
        <v>18</v>
      </c>
      <c r="G380" s="92" t="s">
        <v>18</v>
      </c>
      <c r="H380" s="92" t="s">
        <v>18</v>
      </c>
      <c r="I380" s="83">
        <v>10.526400000000001</v>
      </c>
      <c r="J380" s="84">
        <v>58.408718685320196</v>
      </c>
      <c r="K380" s="84">
        <f t="shared" si="36"/>
        <v>0.33128131467980637</v>
      </c>
      <c r="L380" s="136">
        <f t="shared" si="37"/>
        <v>4.8739343045432751E-3</v>
      </c>
      <c r="M380" s="136"/>
      <c r="N380" s="66"/>
      <c r="O380" s="66"/>
      <c r="P380" s="66"/>
      <c r="Q380" s="66"/>
      <c r="R380" s="66"/>
      <c r="S380" s="66"/>
      <c r="T380" s="66"/>
      <c r="U380" s="66"/>
      <c r="V380" s="66"/>
      <c r="W380" s="66"/>
      <c r="X380" s="66"/>
      <c r="Y380" s="66"/>
      <c r="Z380" s="66"/>
      <c r="AA380" s="66"/>
      <c r="AB380" s="66"/>
      <c r="AC380" s="66"/>
      <c r="AD380" s="66"/>
    </row>
    <row r="381" spans="1:30" ht="16" x14ac:dyDescent="0.2">
      <c r="A381" s="66" t="s">
        <v>250</v>
      </c>
      <c r="B381" s="83">
        <v>418</v>
      </c>
      <c r="C381" s="73">
        <v>4</v>
      </c>
      <c r="D381" s="73">
        <v>6</v>
      </c>
      <c r="E381" s="90" t="s">
        <v>18</v>
      </c>
      <c r="F381" s="91" t="s">
        <v>18</v>
      </c>
      <c r="G381" s="92" t="s">
        <v>18</v>
      </c>
      <c r="H381" s="92" t="s">
        <v>18</v>
      </c>
      <c r="I381" s="83">
        <v>10.623200000000001</v>
      </c>
      <c r="J381" s="84">
        <v>48.202185051428579</v>
      </c>
      <c r="K381" s="84">
        <f t="shared" si="36"/>
        <v>10.537814948571423</v>
      </c>
      <c r="L381" s="136">
        <f t="shared" si="37"/>
        <v>0.15503626524306935</v>
      </c>
      <c r="M381" s="136"/>
      <c r="N381" s="66"/>
      <c r="O381" s="66"/>
      <c r="P381" s="66"/>
      <c r="Q381" s="66"/>
      <c r="R381" s="66"/>
      <c r="S381" s="66"/>
      <c r="T381" s="66"/>
      <c r="U381" s="66"/>
      <c r="V381" s="66"/>
      <c r="W381" s="66"/>
      <c r="X381" s="66"/>
      <c r="Y381" s="66"/>
      <c r="Z381" s="66"/>
      <c r="AA381" s="66"/>
      <c r="AB381" s="66"/>
      <c r="AC381" s="66"/>
      <c r="AD381" s="66"/>
    </row>
    <row r="382" spans="1:30" ht="16" x14ac:dyDescent="0.2">
      <c r="A382" s="66" t="s">
        <v>250</v>
      </c>
      <c r="B382" s="83">
        <v>419</v>
      </c>
      <c r="C382" s="73">
        <v>4</v>
      </c>
      <c r="D382" s="73">
        <v>3</v>
      </c>
      <c r="E382" s="90" t="s">
        <v>18</v>
      </c>
      <c r="F382" s="91" t="s">
        <v>18</v>
      </c>
      <c r="G382" s="92" t="s">
        <v>18</v>
      </c>
      <c r="H382" s="92" t="s">
        <v>18</v>
      </c>
      <c r="I382" s="83">
        <v>10.615600000000001</v>
      </c>
      <c r="J382" s="84">
        <v>55.153785401379302</v>
      </c>
      <c r="K382" s="84">
        <f t="shared" si="36"/>
        <v>3.5862145986206997</v>
      </c>
      <c r="L382" s="136">
        <f t="shared" si="37"/>
        <v>5.2761727212309838E-2</v>
      </c>
      <c r="M382" s="136"/>
      <c r="N382" s="66"/>
      <c r="O382" s="66"/>
      <c r="P382" s="66"/>
      <c r="Q382" s="66"/>
      <c r="R382" s="66"/>
      <c r="S382" s="66"/>
      <c r="T382" s="66"/>
      <c r="U382" s="66"/>
      <c r="V382" s="66"/>
      <c r="W382" s="66"/>
      <c r="X382" s="66"/>
      <c r="Y382" s="66"/>
      <c r="Z382" s="66"/>
      <c r="AA382" s="66"/>
      <c r="AB382" s="66"/>
      <c r="AC382" s="66"/>
      <c r="AD382" s="66"/>
    </row>
    <row r="383" spans="1:30" ht="16" x14ac:dyDescent="0.2">
      <c r="A383" s="66" t="s">
        <v>250</v>
      </c>
      <c r="B383" s="83">
        <v>420</v>
      </c>
      <c r="C383" s="73">
        <v>4</v>
      </c>
      <c r="D383" s="73">
        <v>4</v>
      </c>
      <c r="E383" s="90" t="s">
        <v>18</v>
      </c>
      <c r="F383" s="91" t="s">
        <v>18</v>
      </c>
      <c r="G383" s="92" t="s">
        <v>18</v>
      </c>
      <c r="H383" s="92" t="s">
        <v>18</v>
      </c>
      <c r="I383" s="83">
        <v>10.763200000000001</v>
      </c>
      <c r="J383" s="84">
        <v>57.828611449064049</v>
      </c>
      <c r="K383" s="84">
        <f t="shared" si="36"/>
        <v>0.91138855093595339</v>
      </c>
      <c r="L383" s="136">
        <f t="shared" si="37"/>
        <v>1.3408688405707716E-2</v>
      </c>
      <c r="M383" s="136"/>
      <c r="N383" s="66"/>
      <c r="O383" s="66"/>
      <c r="P383" s="66"/>
      <c r="Q383" s="66"/>
      <c r="R383" s="66"/>
      <c r="S383" s="66"/>
      <c r="T383" s="66"/>
      <c r="U383" s="66"/>
      <c r="V383" s="66"/>
      <c r="W383" s="66"/>
      <c r="X383" s="66"/>
      <c r="Y383" s="66"/>
      <c r="Z383" s="66"/>
      <c r="AA383" s="66"/>
      <c r="AB383" s="66"/>
      <c r="AC383" s="66"/>
      <c r="AD383" s="66"/>
    </row>
    <row r="384" spans="1:30" ht="16" x14ac:dyDescent="0.2">
      <c r="A384" s="66" t="s">
        <v>251</v>
      </c>
      <c r="B384" s="83">
        <v>101</v>
      </c>
      <c r="C384" s="73">
        <v>1</v>
      </c>
      <c r="D384" s="73">
        <v>1</v>
      </c>
      <c r="E384" s="84">
        <v>1.6666666666666667</v>
      </c>
      <c r="F384" s="85">
        <v>10</v>
      </c>
      <c r="G384" s="71">
        <v>47.619047619047613</v>
      </c>
      <c r="H384" s="71">
        <v>50</v>
      </c>
      <c r="I384" s="83">
        <v>12.136800000000001</v>
      </c>
      <c r="J384" s="116">
        <v>60.918716172610836</v>
      </c>
      <c r="K384" s="116">
        <f>65.86-J384</f>
        <v>4.9412838273891637</v>
      </c>
      <c r="L384" s="137">
        <f>K384/65.86</f>
        <v>7.5027085141044086E-2</v>
      </c>
      <c r="M384" s="137"/>
      <c r="N384" s="66"/>
      <c r="O384" s="67">
        <f>64.17-J384</f>
        <v>3.251283827389166</v>
      </c>
      <c r="P384" s="106">
        <f>O384/75</f>
        <v>4.3350451031855544E-2</v>
      </c>
      <c r="Q384" s="66"/>
      <c r="R384" s="66"/>
      <c r="S384" s="66"/>
      <c r="T384" s="66"/>
      <c r="U384" s="66">
        <f>E384/77.8</f>
        <v>2.1422450728363327E-2</v>
      </c>
      <c r="V384" s="66"/>
      <c r="W384" s="67">
        <f>AVERAGE(J385:J421)</f>
        <v>61.084612136333362</v>
      </c>
      <c r="X384" s="66">
        <f>W384/75</f>
        <v>0.81446149515111155</v>
      </c>
      <c r="Y384" s="66"/>
      <c r="Z384" s="66"/>
      <c r="AA384" s="66"/>
      <c r="AB384" s="106">
        <f t="shared" ref="AB384:AB415" si="38">E384/AD384</f>
        <v>5.9952038369304558E-2</v>
      </c>
      <c r="AC384" s="66">
        <v>0</v>
      </c>
      <c r="AD384" s="67">
        <v>27.8</v>
      </c>
    </row>
    <row r="385" spans="1:30" ht="16" x14ac:dyDescent="0.2">
      <c r="A385" s="66" t="s">
        <v>251</v>
      </c>
      <c r="B385" s="83">
        <v>102</v>
      </c>
      <c r="C385" s="73">
        <v>1</v>
      </c>
      <c r="D385" s="73">
        <v>2</v>
      </c>
      <c r="E385" s="84">
        <v>0</v>
      </c>
      <c r="F385" s="85">
        <v>1.4</v>
      </c>
      <c r="G385" s="71">
        <v>43.902439024390247</v>
      </c>
      <c r="H385" s="71">
        <v>35</v>
      </c>
      <c r="I385" s="83">
        <v>11.981400000000001</v>
      </c>
      <c r="J385" s="84">
        <v>71.225518298325113</v>
      </c>
      <c r="K385" s="132">
        <f t="shared" ref="K385:K448" si="39">65.86-J385</f>
        <v>-5.3655182983251137</v>
      </c>
      <c r="L385" s="138">
        <f t="shared" ref="L385:L448" si="40">K385/65.86</f>
        <v>-8.1468543855528597E-2</v>
      </c>
      <c r="M385" s="138"/>
      <c r="N385" s="66"/>
      <c r="O385" s="66"/>
      <c r="P385" s="66"/>
      <c r="Q385" s="66"/>
      <c r="R385" s="66"/>
      <c r="S385" s="66"/>
      <c r="T385" s="66"/>
      <c r="U385" s="66"/>
      <c r="V385" s="66"/>
      <c r="W385" s="66"/>
      <c r="X385" s="66"/>
      <c r="Y385" s="66"/>
      <c r="Z385" s="66"/>
      <c r="AA385" s="66"/>
      <c r="AB385" s="66">
        <f t="shared" si="38"/>
        <v>0</v>
      </c>
      <c r="AC385" s="66">
        <v>0</v>
      </c>
      <c r="AD385" s="67">
        <v>27.8</v>
      </c>
    </row>
    <row r="386" spans="1:30" ht="16" x14ac:dyDescent="0.2">
      <c r="A386" s="66" t="s">
        <v>251</v>
      </c>
      <c r="B386" s="83">
        <v>103</v>
      </c>
      <c r="C386" s="73">
        <v>1</v>
      </c>
      <c r="D386" s="73">
        <v>3</v>
      </c>
      <c r="E386" s="84">
        <v>1.6666666666666667</v>
      </c>
      <c r="F386" s="85">
        <v>4.2</v>
      </c>
      <c r="G386" s="71">
        <v>47.5</v>
      </c>
      <c r="H386" s="71">
        <v>35</v>
      </c>
      <c r="I386" s="83">
        <v>11.9133</v>
      </c>
      <c r="J386" s="84">
        <v>63.173871971625623</v>
      </c>
      <c r="K386" s="132">
        <f t="shared" si="39"/>
        <v>2.6861280283743767</v>
      </c>
      <c r="L386" s="138">
        <f t="shared" si="40"/>
        <v>4.0785424056701741E-2</v>
      </c>
      <c r="M386" s="138"/>
      <c r="N386" s="66"/>
      <c r="O386" s="66"/>
      <c r="P386" s="66"/>
      <c r="Q386" s="66"/>
      <c r="R386" s="66"/>
      <c r="S386" s="66"/>
      <c r="T386" s="66"/>
      <c r="U386" s="66"/>
      <c r="V386" s="66"/>
      <c r="W386" s="66"/>
      <c r="X386" s="66"/>
      <c r="Y386" s="66"/>
      <c r="Z386" s="66"/>
      <c r="AA386" s="66"/>
      <c r="AB386" s="66">
        <f t="shared" si="38"/>
        <v>5.9952038369304558E-2</v>
      </c>
      <c r="AC386" s="66">
        <v>0</v>
      </c>
      <c r="AD386" s="67">
        <v>27.8</v>
      </c>
    </row>
    <row r="387" spans="1:30" ht="16" x14ac:dyDescent="0.2">
      <c r="A387" s="66" t="s">
        <v>251</v>
      </c>
      <c r="B387" s="83">
        <v>104</v>
      </c>
      <c r="C387" s="73">
        <v>1</v>
      </c>
      <c r="D387" s="73">
        <v>4</v>
      </c>
      <c r="E387" s="84">
        <v>1.6666666666666667</v>
      </c>
      <c r="F387" s="85">
        <v>2.1</v>
      </c>
      <c r="G387" s="71">
        <v>50</v>
      </c>
      <c r="H387" s="71">
        <v>25</v>
      </c>
      <c r="I387" s="83">
        <v>12.0443</v>
      </c>
      <c r="J387" s="84">
        <v>64.254281853793103</v>
      </c>
      <c r="K387" s="132">
        <f t="shared" si="39"/>
        <v>1.6057181462068968</v>
      </c>
      <c r="L387" s="138">
        <f t="shared" si="40"/>
        <v>2.4380779626585133E-2</v>
      </c>
      <c r="M387" s="138"/>
      <c r="N387" s="66"/>
      <c r="O387" s="66"/>
      <c r="P387" s="66"/>
      <c r="Q387" s="66"/>
      <c r="R387" s="66"/>
      <c r="S387" s="66"/>
      <c r="T387" s="66"/>
      <c r="U387" s="66"/>
      <c r="V387" s="66"/>
      <c r="W387" s="66"/>
      <c r="X387" s="66"/>
      <c r="Y387" s="66"/>
      <c r="Z387" s="66"/>
      <c r="AA387" s="66"/>
      <c r="AB387" s="66">
        <f t="shared" si="38"/>
        <v>5.9952038369304558E-2</v>
      </c>
      <c r="AC387" s="66">
        <v>0</v>
      </c>
      <c r="AD387" s="67">
        <v>27.8</v>
      </c>
    </row>
    <row r="388" spans="1:30" ht="16" x14ac:dyDescent="0.2">
      <c r="A388" s="66" t="s">
        <v>251</v>
      </c>
      <c r="B388" s="83">
        <v>105</v>
      </c>
      <c r="C388" s="73">
        <v>1</v>
      </c>
      <c r="D388" s="73">
        <v>5</v>
      </c>
      <c r="E388" s="84">
        <v>8.8888888888888893</v>
      </c>
      <c r="F388" s="85">
        <v>1.9</v>
      </c>
      <c r="G388" s="71">
        <v>35</v>
      </c>
      <c r="H388" s="71">
        <v>50</v>
      </c>
      <c r="I388" s="83">
        <v>11.9407</v>
      </c>
      <c r="J388" s="84">
        <v>58.493238198620702</v>
      </c>
      <c r="K388" s="132">
        <f t="shared" si="39"/>
        <v>7.3667618013792975</v>
      </c>
      <c r="L388" s="138">
        <f t="shared" si="40"/>
        <v>0.11185487095929696</v>
      </c>
      <c r="M388" s="138"/>
      <c r="N388" s="66"/>
      <c r="O388" s="66"/>
      <c r="P388" s="66"/>
      <c r="Q388" s="66"/>
      <c r="R388" s="66"/>
      <c r="S388" s="66"/>
      <c r="T388" s="66"/>
      <c r="U388" s="66"/>
      <c r="V388" s="66"/>
      <c r="W388" s="66"/>
      <c r="X388" s="66"/>
      <c r="Y388" s="66"/>
      <c r="Z388" s="66"/>
      <c r="AA388" s="66"/>
      <c r="AB388" s="66">
        <f t="shared" si="38"/>
        <v>0.319744204636291</v>
      </c>
      <c r="AC388" s="66">
        <v>0</v>
      </c>
      <c r="AD388" s="67">
        <v>27.8</v>
      </c>
    </row>
    <row r="389" spans="1:30" ht="16" x14ac:dyDescent="0.2">
      <c r="A389" s="66" t="s">
        <v>251</v>
      </c>
      <c r="B389" s="83">
        <v>106</v>
      </c>
      <c r="C389" s="73">
        <v>1</v>
      </c>
      <c r="D389" s="73">
        <v>6</v>
      </c>
      <c r="E389" s="84">
        <v>1.6666666666666667</v>
      </c>
      <c r="F389" s="85">
        <v>2.7</v>
      </c>
      <c r="G389" s="71">
        <v>46.511627906976742</v>
      </c>
      <c r="H389" s="71">
        <v>30</v>
      </c>
      <c r="I389" s="83">
        <v>11.897200000000002</v>
      </c>
      <c r="J389" s="84">
        <v>66.252263990541863</v>
      </c>
      <c r="K389" s="132">
        <f t="shared" si="39"/>
        <v>-0.39226399054186345</v>
      </c>
      <c r="L389" s="138">
        <f t="shared" si="40"/>
        <v>-5.9560277944406843E-3</v>
      </c>
      <c r="M389" s="138"/>
      <c r="N389" s="66"/>
      <c r="O389" s="66"/>
      <c r="P389" s="66"/>
      <c r="Q389" s="66"/>
      <c r="R389" s="66"/>
      <c r="S389" s="66"/>
      <c r="T389" s="66"/>
      <c r="U389" s="66"/>
      <c r="V389" s="66"/>
      <c r="W389" s="66"/>
      <c r="X389" s="66"/>
      <c r="Y389" s="66"/>
      <c r="Z389" s="66"/>
      <c r="AA389" s="66"/>
      <c r="AB389" s="66">
        <f t="shared" si="38"/>
        <v>5.9952038369304558E-2</v>
      </c>
      <c r="AC389" s="66">
        <v>0</v>
      </c>
      <c r="AD389" s="67">
        <v>27.8</v>
      </c>
    </row>
    <row r="390" spans="1:30" ht="16" x14ac:dyDescent="0.2">
      <c r="A390" s="66" t="s">
        <v>251</v>
      </c>
      <c r="B390" s="83">
        <v>107</v>
      </c>
      <c r="C390" s="73">
        <v>1</v>
      </c>
      <c r="D390" s="73">
        <v>7</v>
      </c>
      <c r="E390" s="84">
        <v>0.22222222222222221</v>
      </c>
      <c r="F390" s="85">
        <v>0.9</v>
      </c>
      <c r="G390" s="71">
        <v>47.619047619047613</v>
      </c>
      <c r="H390" s="71">
        <v>12.5</v>
      </c>
      <c r="I390" s="83">
        <v>11.969999999999999</v>
      </c>
      <c r="J390" s="84">
        <v>68.632177536945818</v>
      </c>
      <c r="K390" s="132">
        <f t="shared" si="39"/>
        <v>-2.7721775369458186</v>
      </c>
      <c r="L390" s="138">
        <f t="shared" si="40"/>
        <v>-4.2091975963343742E-2</v>
      </c>
      <c r="M390" s="138"/>
      <c r="N390" s="66"/>
      <c r="O390" s="66"/>
      <c r="P390" s="66"/>
      <c r="Q390" s="66"/>
      <c r="R390" s="66"/>
      <c r="S390" s="66"/>
      <c r="T390" s="66"/>
      <c r="U390" s="66"/>
      <c r="V390" s="66"/>
      <c r="W390" s="66"/>
      <c r="X390" s="66"/>
      <c r="Y390" s="66"/>
      <c r="Z390" s="66"/>
      <c r="AA390" s="66"/>
      <c r="AB390" s="66">
        <f t="shared" si="38"/>
        <v>7.9936051159072742E-3</v>
      </c>
      <c r="AC390" s="66">
        <v>0</v>
      </c>
      <c r="AD390" s="67">
        <v>27.8</v>
      </c>
    </row>
    <row r="391" spans="1:30" ht="16" x14ac:dyDescent="0.2">
      <c r="A391" s="66" t="s">
        <v>251</v>
      </c>
      <c r="B391" s="83">
        <v>108</v>
      </c>
      <c r="C391" s="73">
        <v>1</v>
      </c>
      <c r="D391" s="73">
        <v>8</v>
      </c>
      <c r="E391" s="84">
        <v>0.22222222222222221</v>
      </c>
      <c r="F391" s="85">
        <v>3.8</v>
      </c>
      <c r="G391" s="71">
        <v>47.619047619047613</v>
      </c>
      <c r="H391" s="71">
        <v>15</v>
      </c>
      <c r="I391" s="83">
        <v>11.982800000000001</v>
      </c>
      <c r="J391" s="84">
        <v>64.928770902068962</v>
      </c>
      <c r="K391" s="132">
        <f t="shared" si="39"/>
        <v>0.93122909793103759</v>
      </c>
      <c r="L391" s="138">
        <f t="shared" si="40"/>
        <v>1.4139524718054018E-2</v>
      </c>
      <c r="M391" s="138"/>
      <c r="N391" s="66"/>
      <c r="O391" s="66"/>
      <c r="P391" s="66"/>
      <c r="Q391" s="66"/>
      <c r="R391" s="66"/>
      <c r="S391" s="66"/>
      <c r="T391" s="66"/>
      <c r="U391" s="66"/>
      <c r="V391" s="66"/>
      <c r="W391" s="66"/>
      <c r="X391" s="66"/>
      <c r="Y391" s="66"/>
      <c r="Z391" s="66"/>
      <c r="AA391" s="66"/>
      <c r="AB391" s="66">
        <f t="shared" si="38"/>
        <v>7.9936051159072742E-3</v>
      </c>
      <c r="AC391" s="66">
        <v>0</v>
      </c>
      <c r="AD391" s="67">
        <v>27.8</v>
      </c>
    </row>
    <row r="392" spans="1:30" ht="16" x14ac:dyDescent="0.2">
      <c r="A392" s="66" t="s">
        <v>251</v>
      </c>
      <c r="B392" s="83">
        <v>109</v>
      </c>
      <c r="C392" s="73">
        <v>1</v>
      </c>
      <c r="D392" s="73">
        <v>9</v>
      </c>
      <c r="E392" s="84">
        <v>1.6666666666666667</v>
      </c>
      <c r="F392" s="85">
        <v>11.5</v>
      </c>
      <c r="G392" s="71">
        <v>50</v>
      </c>
      <c r="H392" s="71">
        <v>40</v>
      </c>
      <c r="I392" s="83">
        <v>11.920999999999999</v>
      </c>
      <c r="J392" s="84">
        <v>58.842325749753712</v>
      </c>
      <c r="K392" s="132">
        <f t="shared" si="39"/>
        <v>7.0176742502462872</v>
      </c>
      <c r="L392" s="138">
        <f t="shared" si="40"/>
        <v>0.10655442226307754</v>
      </c>
      <c r="M392" s="138"/>
      <c r="N392" s="66"/>
      <c r="O392" s="66"/>
      <c r="P392" s="66"/>
      <c r="Q392" s="66"/>
      <c r="R392" s="66"/>
      <c r="S392" s="66"/>
      <c r="T392" s="66"/>
      <c r="U392" s="66"/>
      <c r="V392" s="66"/>
      <c r="W392" s="66"/>
      <c r="X392" s="66"/>
      <c r="Y392" s="66"/>
      <c r="Z392" s="66"/>
      <c r="AA392" s="66"/>
      <c r="AB392" s="66">
        <f t="shared" si="38"/>
        <v>5.9952038369304558E-2</v>
      </c>
      <c r="AC392" s="66">
        <v>0</v>
      </c>
      <c r="AD392" s="67">
        <v>27.8</v>
      </c>
    </row>
    <row r="393" spans="1:30" ht="16" x14ac:dyDescent="0.2">
      <c r="A393" s="66" t="s">
        <v>251</v>
      </c>
      <c r="B393" s="83">
        <v>110</v>
      </c>
      <c r="C393" s="73">
        <v>1</v>
      </c>
      <c r="D393" s="73">
        <v>10</v>
      </c>
      <c r="E393" s="84">
        <v>11.111111111111111</v>
      </c>
      <c r="F393" s="85">
        <v>2.5</v>
      </c>
      <c r="G393" s="71">
        <v>30.952380952380953</v>
      </c>
      <c r="H393" s="71">
        <v>35</v>
      </c>
      <c r="I393" s="83">
        <v>11.7737</v>
      </c>
      <c r="J393" s="84">
        <v>56.416503110541868</v>
      </c>
      <c r="K393" s="132">
        <f t="shared" si="39"/>
        <v>9.4434968894581317</v>
      </c>
      <c r="L393" s="138">
        <f t="shared" si="40"/>
        <v>0.14338744138260145</v>
      </c>
      <c r="M393" s="138"/>
      <c r="N393" s="66"/>
      <c r="O393" s="66"/>
      <c r="P393" s="66"/>
      <c r="Q393" s="66"/>
      <c r="R393" s="66"/>
      <c r="S393" s="66"/>
      <c r="T393" s="66"/>
      <c r="U393" s="66"/>
      <c r="V393" s="66"/>
      <c r="W393" s="66"/>
      <c r="X393" s="66"/>
      <c r="Y393" s="66"/>
      <c r="Z393" s="66"/>
      <c r="AA393" s="66"/>
      <c r="AB393" s="66">
        <f t="shared" si="38"/>
        <v>0.3996802557953637</v>
      </c>
      <c r="AC393" s="66">
        <v>0</v>
      </c>
      <c r="AD393" s="67">
        <v>27.8</v>
      </c>
    </row>
    <row r="394" spans="1:30" ht="16" x14ac:dyDescent="0.2">
      <c r="A394" s="66" t="s">
        <v>251</v>
      </c>
      <c r="B394" s="83">
        <v>111</v>
      </c>
      <c r="C394" s="73">
        <v>1</v>
      </c>
      <c r="D394" s="73">
        <v>11</v>
      </c>
      <c r="E394" s="84">
        <v>1.1111111111111112</v>
      </c>
      <c r="F394" s="85">
        <v>6.5</v>
      </c>
      <c r="G394" s="71">
        <v>43.421052631578952</v>
      </c>
      <c r="H394" s="71">
        <v>10</v>
      </c>
      <c r="I394" s="83">
        <v>11.951099999999999</v>
      </c>
      <c r="J394" s="84">
        <v>61.761228610443354</v>
      </c>
      <c r="K394" s="132">
        <f t="shared" si="39"/>
        <v>4.0987713895566458</v>
      </c>
      <c r="L394" s="138">
        <f t="shared" si="40"/>
        <v>6.2234609619748645E-2</v>
      </c>
      <c r="M394" s="138"/>
      <c r="N394" s="66"/>
      <c r="O394" s="66"/>
      <c r="P394" s="66"/>
      <c r="Q394" s="66"/>
      <c r="R394" s="66"/>
      <c r="S394" s="66"/>
      <c r="T394" s="66"/>
      <c r="U394" s="66"/>
      <c r="V394" s="66"/>
      <c r="W394" s="66"/>
      <c r="X394" s="66"/>
      <c r="Y394" s="66"/>
      <c r="Z394" s="66"/>
      <c r="AA394" s="66"/>
      <c r="AB394" s="66">
        <f t="shared" si="38"/>
        <v>3.9968025579536375E-2</v>
      </c>
      <c r="AC394" s="66">
        <v>0</v>
      </c>
      <c r="AD394" s="67">
        <v>27.8</v>
      </c>
    </row>
    <row r="395" spans="1:30" ht="16" x14ac:dyDescent="0.2">
      <c r="A395" s="66" t="s">
        <v>251</v>
      </c>
      <c r="B395" s="83">
        <v>112</v>
      </c>
      <c r="C395" s="73">
        <v>1</v>
      </c>
      <c r="D395" s="73">
        <v>12</v>
      </c>
      <c r="E395" s="84">
        <v>1.1111111111111112</v>
      </c>
      <c r="F395" s="85">
        <v>6</v>
      </c>
      <c r="G395" s="71">
        <v>48.780487804878049</v>
      </c>
      <c r="H395" s="71">
        <v>35</v>
      </c>
      <c r="I395" s="83">
        <v>11.9686</v>
      </c>
      <c r="J395" s="84">
        <v>65.149133670147791</v>
      </c>
      <c r="K395" s="132">
        <f t="shared" si="39"/>
        <v>0.71086632985220888</v>
      </c>
      <c r="L395" s="138">
        <f t="shared" si="40"/>
        <v>1.0793597477257954E-2</v>
      </c>
      <c r="M395" s="138"/>
      <c r="N395" s="66"/>
      <c r="O395" s="66"/>
      <c r="P395" s="66"/>
      <c r="Q395" s="66"/>
      <c r="R395" s="66"/>
      <c r="S395" s="66"/>
      <c r="T395" s="66"/>
      <c r="U395" s="66"/>
      <c r="V395" s="66"/>
      <c r="W395" s="66"/>
      <c r="X395" s="66"/>
      <c r="Y395" s="66"/>
      <c r="Z395" s="66"/>
      <c r="AA395" s="66"/>
      <c r="AB395" s="66">
        <f t="shared" si="38"/>
        <v>3.9968025579536375E-2</v>
      </c>
      <c r="AC395" s="66">
        <v>0</v>
      </c>
      <c r="AD395" s="67">
        <v>27.8</v>
      </c>
    </row>
    <row r="396" spans="1:30" ht="16" x14ac:dyDescent="0.2">
      <c r="A396" s="66" t="s">
        <v>251</v>
      </c>
      <c r="B396" s="83">
        <v>113</v>
      </c>
      <c r="C396" s="73">
        <v>1</v>
      </c>
      <c r="D396" s="73">
        <v>13</v>
      </c>
      <c r="E396" s="84">
        <v>3.3333333333333335</v>
      </c>
      <c r="F396" s="85">
        <v>4.4000000000000004</v>
      </c>
      <c r="G396" s="71">
        <v>42.857142857142854</v>
      </c>
      <c r="H396" s="71">
        <v>25</v>
      </c>
      <c r="I396" s="83">
        <v>12.089599999999999</v>
      </c>
      <c r="J396" s="84">
        <v>54.705386057142853</v>
      </c>
      <c r="K396" s="132">
        <f t="shared" si="39"/>
        <v>11.154613942857146</v>
      </c>
      <c r="L396" s="138">
        <f t="shared" si="40"/>
        <v>0.16936856882564755</v>
      </c>
      <c r="M396" s="138"/>
      <c r="N396" s="66"/>
      <c r="O396" s="66"/>
      <c r="P396" s="66"/>
      <c r="Q396" s="66"/>
      <c r="R396" s="66"/>
      <c r="S396" s="66"/>
      <c r="T396" s="66"/>
      <c r="U396" s="66"/>
      <c r="V396" s="66"/>
      <c r="W396" s="66"/>
      <c r="X396" s="66"/>
      <c r="Y396" s="66"/>
      <c r="Z396" s="66"/>
      <c r="AA396" s="66"/>
      <c r="AB396" s="66">
        <f t="shared" si="38"/>
        <v>0.11990407673860912</v>
      </c>
      <c r="AC396" s="66">
        <v>0</v>
      </c>
      <c r="AD396" s="67">
        <v>27.8</v>
      </c>
    </row>
    <row r="397" spans="1:30" ht="16" x14ac:dyDescent="0.2">
      <c r="A397" s="66" t="s">
        <v>251</v>
      </c>
      <c r="B397" s="83">
        <v>114</v>
      </c>
      <c r="C397" s="73">
        <v>1</v>
      </c>
      <c r="D397" s="73">
        <v>14</v>
      </c>
      <c r="E397" s="84">
        <v>27.777777777777779</v>
      </c>
      <c r="F397" s="85">
        <v>6.5</v>
      </c>
      <c r="G397" s="71">
        <v>35.714285714285715</v>
      </c>
      <c r="H397" s="71">
        <v>20</v>
      </c>
      <c r="I397" s="83">
        <v>12.871</v>
      </c>
      <c r="J397" s="84">
        <v>50.272145379310338</v>
      </c>
      <c r="K397" s="132">
        <f t="shared" si="39"/>
        <v>15.587854620689662</v>
      </c>
      <c r="L397" s="138">
        <f t="shared" si="40"/>
        <v>0.23668166748693686</v>
      </c>
      <c r="M397" s="138"/>
      <c r="N397" s="66"/>
      <c r="O397" s="66"/>
      <c r="P397" s="66"/>
      <c r="Q397" s="66"/>
      <c r="R397" s="66"/>
      <c r="S397" s="66"/>
      <c r="T397" s="66"/>
      <c r="U397" s="66"/>
      <c r="V397" s="66"/>
      <c r="W397" s="66"/>
      <c r="X397" s="66"/>
      <c r="Y397" s="66"/>
      <c r="Z397" s="66"/>
      <c r="AA397" s="66"/>
      <c r="AB397" s="66">
        <f t="shared" si="38"/>
        <v>0.99920063948840931</v>
      </c>
      <c r="AC397" s="66">
        <v>0</v>
      </c>
      <c r="AD397" s="67">
        <v>27.8</v>
      </c>
    </row>
    <row r="398" spans="1:30" ht="16" x14ac:dyDescent="0.2">
      <c r="A398" s="66" t="s">
        <v>251</v>
      </c>
      <c r="B398" s="83">
        <v>115</v>
      </c>
      <c r="C398" s="73">
        <v>1</v>
      </c>
      <c r="D398" s="73">
        <v>15</v>
      </c>
      <c r="E398" s="84">
        <v>8.8888888888888893</v>
      </c>
      <c r="F398" s="85">
        <v>6.8</v>
      </c>
      <c r="G398" s="71">
        <v>40.476190476190474</v>
      </c>
      <c r="H398" s="71">
        <v>25</v>
      </c>
      <c r="I398" s="83">
        <v>12.0242</v>
      </c>
      <c r="J398" s="84">
        <v>55.669006024039405</v>
      </c>
      <c r="K398" s="132">
        <f t="shared" si="39"/>
        <v>10.190993975960595</v>
      </c>
      <c r="L398" s="138">
        <f t="shared" si="40"/>
        <v>0.15473723012390822</v>
      </c>
      <c r="M398" s="138"/>
      <c r="N398" s="66"/>
      <c r="O398" s="66"/>
      <c r="P398" s="66"/>
      <c r="Q398" s="66"/>
      <c r="R398" s="66"/>
      <c r="S398" s="66"/>
      <c r="T398" s="66"/>
      <c r="U398" s="66"/>
      <c r="V398" s="66"/>
      <c r="W398" s="66"/>
      <c r="X398" s="66"/>
      <c r="Y398" s="66"/>
      <c r="Z398" s="66"/>
      <c r="AA398" s="66"/>
      <c r="AB398" s="66">
        <f t="shared" si="38"/>
        <v>0.319744204636291</v>
      </c>
      <c r="AC398" s="66">
        <v>0</v>
      </c>
      <c r="AD398" s="67">
        <v>27.8</v>
      </c>
    </row>
    <row r="399" spans="1:30" ht="16" x14ac:dyDescent="0.2">
      <c r="A399" s="66" t="s">
        <v>251</v>
      </c>
      <c r="B399" s="83">
        <v>116</v>
      </c>
      <c r="C399" s="73">
        <v>1</v>
      </c>
      <c r="D399" s="73">
        <v>16</v>
      </c>
      <c r="E399" s="84">
        <v>1.6666666666666667</v>
      </c>
      <c r="F399" s="85">
        <v>13</v>
      </c>
      <c r="G399" s="71">
        <v>51.162790697674424</v>
      </c>
      <c r="H399" s="71">
        <v>50</v>
      </c>
      <c r="I399" s="83">
        <v>11.996099999999998</v>
      </c>
      <c r="J399" s="84">
        <v>57.53322157596061</v>
      </c>
      <c r="K399" s="132">
        <f t="shared" si="39"/>
        <v>8.3267784240393894</v>
      </c>
      <c r="L399" s="138">
        <f t="shared" si="40"/>
        <v>0.12643149748010005</v>
      </c>
      <c r="M399" s="138"/>
      <c r="N399" s="66"/>
      <c r="O399" s="66"/>
      <c r="P399" s="66"/>
      <c r="Q399" s="66"/>
      <c r="R399" s="66"/>
      <c r="S399" s="66"/>
      <c r="T399" s="66"/>
      <c r="U399" s="66"/>
      <c r="V399" s="66"/>
      <c r="W399" s="66"/>
      <c r="X399" s="66"/>
      <c r="Y399" s="66"/>
      <c r="Z399" s="66"/>
      <c r="AA399" s="66"/>
      <c r="AB399" s="66">
        <f t="shared" si="38"/>
        <v>5.9952038369304558E-2</v>
      </c>
      <c r="AC399" s="66">
        <v>0</v>
      </c>
      <c r="AD399" s="67">
        <v>27.8</v>
      </c>
    </row>
    <row r="400" spans="1:30" ht="16" x14ac:dyDescent="0.2">
      <c r="A400" s="66" t="s">
        <v>251</v>
      </c>
      <c r="B400" s="83">
        <v>117</v>
      </c>
      <c r="C400" s="73">
        <v>1</v>
      </c>
      <c r="D400" s="73">
        <v>17</v>
      </c>
      <c r="E400" s="84">
        <v>1.6666666666666667</v>
      </c>
      <c r="F400" s="85">
        <v>1.5</v>
      </c>
      <c r="G400" s="71">
        <v>55.000000000000007</v>
      </c>
      <c r="H400" s="71">
        <v>20</v>
      </c>
      <c r="I400" s="83">
        <v>12.050699999999999</v>
      </c>
      <c r="J400" s="84">
        <v>62.026872034285695</v>
      </c>
      <c r="K400" s="132">
        <f t="shared" si="39"/>
        <v>3.8331279657143043</v>
      </c>
      <c r="L400" s="138">
        <f t="shared" si="40"/>
        <v>5.8201153442367211E-2</v>
      </c>
      <c r="M400" s="138"/>
      <c r="N400" s="66"/>
      <c r="O400" s="66"/>
      <c r="P400" s="66"/>
      <c r="Q400" s="66"/>
      <c r="R400" s="66"/>
      <c r="S400" s="66"/>
      <c r="T400" s="66"/>
      <c r="U400" s="66"/>
      <c r="V400" s="66"/>
      <c r="W400" s="66"/>
      <c r="X400" s="66"/>
      <c r="Y400" s="66"/>
      <c r="Z400" s="66"/>
      <c r="AA400" s="66"/>
      <c r="AB400" s="66">
        <f t="shared" si="38"/>
        <v>5.9952038369304558E-2</v>
      </c>
      <c r="AC400" s="66">
        <v>0</v>
      </c>
      <c r="AD400" s="67">
        <v>27.8</v>
      </c>
    </row>
    <row r="401" spans="1:30" ht="16" x14ac:dyDescent="0.2">
      <c r="A401" s="66" t="s">
        <v>251</v>
      </c>
      <c r="B401" s="83">
        <v>118</v>
      </c>
      <c r="C401" s="73">
        <v>1</v>
      </c>
      <c r="D401" s="73">
        <v>18</v>
      </c>
      <c r="E401" s="84">
        <v>13.333333333333334</v>
      </c>
      <c r="F401" s="85">
        <v>5.7</v>
      </c>
      <c r="G401" s="71">
        <v>43.902439024390247</v>
      </c>
      <c r="H401" s="71">
        <v>25</v>
      </c>
      <c r="I401" s="83">
        <v>12.046199999999999</v>
      </c>
      <c r="J401" s="84">
        <v>58.087635755665019</v>
      </c>
      <c r="K401" s="132">
        <f t="shared" si="39"/>
        <v>7.7723642443349803</v>
      </c>
      <c r="L401" s="138">
        <f t="shared" si="40"/>
        <v>0.11801342612108989</v>
      </c>
      <c r="M401" s="138"/>
      <c r="N401" s="66"/>
      <c r="O401" s="66"/>
      <c r="P401" s="66"/>
      <c r="Q401" s="66"/>
      <c r="R401" s="66"/>
      <c r="S401" s="66"/>
      <c r="T401" s="66"/>
      <c r="U401" s="66"/>
      <c r="V401" s="66"/>
      <c r="W401" s="66"/>
      <c r="X401" s="66"/>
      <c r="Y401" s="66"/>
      <c r="Z401" s="66"/>
      <c r="AA401" s="66"/>
      <c r="AB401" s="66">
        <f t="shared" si="38"/>
        <v>0.47961630695443647</v>
      </c>
      <c r="AC401" s="66">
        <v>0</v>
      </c>
      <c r="AD401" s="67">
        <v>27.8</v>
      </c>
    </row>
    <row r="402" spans="1:30" ht="16" x14ac:dyDescent="0.2">
      <c r="A402" s="66" t="s">
        <v>251</v>
      </c>
      <c r="B402" s="83">
        <v>119</v>
      </c>
      <c r="C402" s="73">
        <v>1</v>
      </c>
      <c r="D402" s="73">
        <v>19</v>
      </c>
      <c r="E402" s="84">
        <v>0.22222222222222221</v>
      </c>
      <c r="F402" s="85">
        <v>4.4000000000000004</v>
      </c>
      <c r="G402" s="71">
        <v>52.380952380952387</v>
      </c>
      <c r="H402" s="71">
        <v>50</v>
      </c>
      <c r="I402" s="83">
        <v>12.056299999999998</v>
      </c>
      <c r="J402" s="84">
        <v>63.700351197241396</v>
      </c>
      <c r="K402" s="132">
        <f t="shared" si="39"/>
        <v>2.1596488027586034</v>
      </c>
      <c r="L402" s="138">
        <f t="shared" si="40"/>
        <v>3.2791509303956932E-2</v>
      </c>
      <c r="M402" s="138"/>
      <c r="N402" s="66"/>
      <c r="O402" s="66"/>
      <c r="P402" s="66"/>
      <c r="Q402" s="66"/>
      <c r="R402" s="66"/>
      <c r="S402" s="66"/>
      <c r="T402" s="66"/>
      <c r="U402" s="66"/>
      <c r="V402" s="66"/>
      <c r="W402" s="66"/>
      <c r="X402" s="66"/>
      <c r="Y402" s="66"/>
      <c r="Z402" s="66"/>
      <c r="AA402" s="66"/>
      <c r="AB402" s="66">
        <f t="shared" si="38"/>
        <v>7.9936051159072742E-3</v>
      </c>
      <c r="AC402" s="66">
        <v>0</v>
      </c>
      <c r="AD402" s="67">
        <v>27.8</v>
      </c>
    </row>
    <row r="403" spans="1:30" ht="16" x14ac:dyDescent="0.2">
      <c r="A403" s="66" t="s">
        <v>251</v>
      </c>
      <c r="B403" s="83">
        <v>120</v>
      </c>
      <c r="C403" s="73">
        <v>1</v>
      </c>
      <c r="D403" s="73">
        <v>20</v>
      </c>
      <c r="E403" s="84">
        <v>11.111111111111111</v>
      </c>
      <c r="F403" s="85">
        <v>11.5</v>
      </c>
      <c r="G403" s="71">
        <v>53.658536585365859</v>
      </c>
      <c r="H403" s="71">
        <v>50</v>
      </c>
      <c r="I403" s="83">
        <v>11.856399999999999</v>
      </c>
      <c r="J403" s="84">
        <v>55.691123822660103</v>
      </c>
      <c r="K403" s="132">
        <f t="shared" si="39"/>
        <v>10.168876177339897</v>
      </c>
      <c r="L403" s="138">
        <f t="shared" si="40"/>
        <v>0.15440139959520038</v>
      </c>
      <c r="M403" s="138"/>
      <c r="N403" s="66"/>
      <c r="O403" s="66"/>
      <c r="P403" s="66"/>
      <c r="Q403" s="66"/>
      <c r="R403" s="66"/>
      <c r="S403" s="66"/>
      <c r="T403" s="66"/>
      <c r="U403" s="66"/>
      <c r="V403" s="66"/>
      <c r="W403" s="66"/>
      <c r="X403" s="66"/>
      <c r="Y403" s="66"/>
      <c r="Z403" s="66"/>
      <c r="AA403" s="66"/>
      <c r="AB403" s="66">
        <f t="shared" si="38"/>
        <v>0.3996802557953637</v>
      </c>
      <c r="AC403" s="66">
        <v>0</v>
      </c>
      <c r="AD403" s="67">
        <v>27.8</v>
      </c>
    </row>
    <row r="404" spans="1:30" ht="16" x14ac:dyDescent="0.2">
      <c r="A404" s="66" t="s">
        <v>251</v>
      </c>
      <c r="B404" s="83">
        <v>201</v>
      </c>
      <c r="C404" s="73">
        <v>2</v>
      </c>
      <c r="D404" s="73">
        <v>11</v>
      </c>
      <c r="E404" s="84">
        <v>1.1111111111111112</v>
      </c>
      <c r="F404" s="85">
        <v>1.9</v>
      </c>
      <c r="G404" s="71">
        <v>39.473684210526315</v>
      </c>
      <c r="H404" s="71">
        <v>27.5</v>
      </c>
      <c r="I404" s="83">
        <v>11.964700000000001</v>
      </c>
      <c r="J404" s="84">
        <v>69.517876937142859</v>
      </c>
      <c r="K404" s="132">
        <f t="shared" si="39"/>
        <v>-3.6578769371428592</v>
      </c>
      <c r="L404" s="138">
        <f t="shared" si="40"/>
        <v>-5.5540190360504997E-2</v>
      </c>
      <c r="M404" s="138"/>
      <c r="N404" s="66"/>
      <c r="O404" s="66"/>
      <c r="P404" s="66"/>
      <c r="Q404" s="66"/>
      <c r="R404" s="66"/>
      <c r="S404" s="66"/>
      <c r="T404" s="66"/>
      <c r="U404" s="66"/>
      <c r="V404" s="66"/>
      <c r="W404" s="66"/>
      <c r="X404" s="66"/>
      <c r="Y404" s="66"/>
      <c r="Z404" s="66"/>
      <c r="AA404" s="66"/>
      <c r="AB404" s="66">
        <f t="shared" si="38"/>
        <v>3.9968025579536375E-2</v>
      </c>
      <c r="AC404" s="66">
        <v>0</v>
      </c>
      <c r="AD404" s="67">
        <v>27.8</v>
      </c>
    </row>
    <row r="405" spans="1:30" ht="16" x14ac:dyDescent="0.2">
      <c r="A405" s="66" t="s">
        <v>251</v>
      </c>
      <c r="B405" s="83">
        <v>202</v>
      </c>
      <c r="C405" s="73">
        <v>2</v>
      </c>
      <c r="D405" s="73">
        <v>19</v>
      </c>
      <c r="E405" s="84">
        <v>1.1111111111111112</v>
      </c>
      <c r="F405" s="85">
        <v>4.2</v>
      </c>
      <c r="G405" s="71">
        <v>41.463414634146339</v>
      </c>
      <c r="H405" s="71">
        <v>50</v>
      </c>
      <c r="I405" s="83">
        <v>11.958400000000001</v>
      </c>
      <c r="J405" s="84">
        <v>64.820823166108369</v>
      </c>
      <c r="K405" s="132">
        <f t="shared" si="39"/>
        <v>1.0391768338916307</v>
      </c>
      <c r="L405" s="138">
        <f t="shared" si="40"/>
        <v>1.5778573244634539E-2</v>
      </c>
      <c r="M405" s="138"/>
      <c r="N405" s="66"/>
      <c r="O405" s="66"/>
      <c r="P405" s="66"/>
      <c r="Q405" s="66"/>
      <c r="R405" s="66"/>
      <c r="S405" s="66"/>
      <c r="T405" s="66"/>
      <c r="U405" s="66"/>
      <c r="V405" s="66"/>
      <c r="W405" s="66"/>
      <c r="X405" s="66"/>
      <c r="Y405" s="66"/>
      <c r="Z405" s="66"/>
      <c r="AA405" s="66"/>
      <c r="AB405" s="66">
        <f t="shared" si="38"/>
        <v>3.9968025579536375E-2</v>
      </c>
      <c r="AC405" s="66">
        <v>0</v>
      </c>
      <c r="AD405" s="67">
        <v>27.8</v>
      </c>
    </row>
    <row r="406" spans="1:30" ht="16" x14ac:dyDescent="0.2">
      <c r="A406" s="66" t="s">
        <v>251</v>
      </c>
      <c r="B406" s="83">
        <v>203</v>
      </c>
      <c r="C406" s="73">
        <v>2</v>
      </c>
      <c r="D406" s="73">
        <v>6</v>
      </c>
      <c r="E406" s="84">
        <v>4.4444444444444446</v>
      </c>
      <c r="F406" s="85">
        <v>1.7</v>
      </c>
      <c r="G406" s="71">
        <v>51.136363636363633</v>
      </c>
      <c r="H406" s="71">
        <v>10</v>
      </c>
      <c r="I406" s="83">
        <v>11.832100000000001</v>
      </c>
      <c r="J406" s="84">
        <v>63.316192100098526</v>
      </c>
      <c r="K406" s="132">
        <f t="shared" si="39"/>
        <v>2.5438078999014735</v>
      </c>
      <c r="L406" s="138">
        <f t="shared" si="40"/>
        <v>3.8624474641686508E-2</v>
      </c>
      <c r="M406" s="138"/>
      <c r="N406" s="66"/>
      <c r="O406" s="66"/>
      <c r="P406" s="66"/>
      <c r="Q406" s="66"/>
      <c r="R406" s="66"/>
      <c r="S406" s="66"/>
      <c r="T406" s="66"/>
      <c r="U406" s="66"/>
      <c r="V406" s="66"/>
      <c r="W406" s="66"/>
      <c r="X406" s="66"/>
      <c r="Y406" s="66"/>
      <c r="Z406" s="66"/>
      <c r="AA406" s="66"/>
      <c r="AB406" s="66">
        <f t="shared" si="38"/>
        <v>0.1598721023181455</v>
      </c>
      <c r="AC406" s="66">
        <v>0</v>
      </c>
      <c r="AD406" s="67">
        <v>27.8</v>
      </c>
    </row>
    <row r="407" spans="1:30" ht="16" x14ac:dyDescent="0.2">
      <c r="A407" s="66" t="s">
        <v>251</v>
      </c>
      <c r="B407" s="83">
        <v>204</v>
      </c>
      <c r="C407" s="73">
        <v>2</v>
      </c>
      <c r="D407" s="73">
        <v>18</v>
      </c>
      <c r="E407" s="84">
        <v>13.333333333333334</v>
      </c>
      <c r="F407" s="85">
        <v>3.6</v>
      </c>
      <c r="G407" s="71">
        <v>48.780487804878049</v>
      </c>
      <c r="H407" s="71">
        <v>25</v>
      </c>
      <c r="I407" s="83">
        <v>11.7494</v>
      </c>
      <c r="J407" s="84">
        <v>51.676769075073892</v>
      </c>
      <c r="K407" s="132">
        <f t="shared" si="39"/>
        <v>14.183230924926107</v>
      </c>
      <c r="L407" s="138">
        <f t="shared" si="40"/>
        <v>0.21535425030255251</v>
      </c>
      <c r="M407" s="138"/>
      <c r="N407" s="66"/>
      <c r="O407" s="66"/>
      <c r="P407" s="66"/>
      <c r="Q407" s="66"/>
      <c r="R407" s="66"/>
      <c r="S407" s="66"/>
      <c r="T407" s="66"/>
      <c r="U407" s="66"/>
      <c r="V407" s="66"/>
      <c r="W407" s="66"/>
      <c r="X407" s="66"/>
      <c r="Y407" s="66"/>
      <c r="Z407" s="66"/>
      <c r="AA407" s="66"/>
      <c r="AB407" s="66">
        <f t="shared" si="38"/>
        <v>0.47961630695443647</v>
      </c>
      <c r="AC407" s="66">
        <v>0</v>
      </c>
      <c r="AD407" s="67">
        <v>27.8</v>
      </c>
    </row>
    <row r="408" spans="1:30" ht="16" x14ac:dyDescent="0.2">
      <c r="A408" s="66" t="s">
        <v>251</v>
      </c>
      <c r="B408" s="83">
        <v>205</v>
      </c>
      <c r="C408" s="73">
        <v>2</v>
      </c>
      <c r="D408" s="73">
        <v>16</v>
      </c>
      <c r="E408" s="84">
        <v>27.777777777777779</v>
      </c>
      <c r="F408" s="85">
        <v>13.5</v>
      </c>
      <c r="G408" s="71">
        <v>40</v>
      </c>
      <c r="H408" s="71">
        <v>50</v>
      </c>
      <c r="I408" s="83">
        <v>12.0585</v>
      </c>
      <c r="J408" s="84">
        <v>44.786223298522174</v>
      </c>
      <c r="K408" s="132">
        <f t="shared" si="39"/>
        <v>21.073776701477826</v>
      </c>
      <c r="L408" s="138">
        <f t="shared" si="40"/>
        <v>0.31997838902942344</v>
      </c>
      <c r="M408" s="138"/>
      <c r="N408" s="66"/>
      <c r="O408" s="66"/>
      <c r="P408" s="66"/>
      <c r="Q408" s="66"/>
      <c r="R408" s="66"/>
      <c r="S408" s="66"/>
      <c r="T408" s="66"/>
      <c r="U408" s="66"/>
      <c r="V408" s="66"/>
      <c r="W408" s="66"/>
      <c r="X408" s="66"/>
      <c r="Y408" s="66"/>
      <c r="Z408" s="66"/>
      <c r="AA408" s="66"/>
      <c r="AB408" s="66">
        <f t="shared" si="38"/>
        <v>0.99920063948840931</v>
      </c>
      <c r="AC408" s="66">
        <v>0</v>
      </c>
      <c r="AD408" s="67">
        <v>27.8</v>
      </c>
    </row>
    <row r="409" spans="1:30" ht="16" x14ac:dyDescent="0.2">
      <c r="A409" s="66" t="s">
        <v>251</v>
      </c>
      <c r="B409" s="83">
        <v>206</v>
      </c>
      <c r="C409" s="73">
        <v>2</v>
      </c>
      <c r="D409" s="73">
        <v>12</v>
      </c>
      <c r="E409" s="84">
        <v>13.333333333333334</v>
      </c>
      <c r="F409" s="85">
        <v>9.5</v>
      </c>
      <c r="G409" s="71">
        <v>39.024390243902438</v>
      </c>
      <c r="H409" s="71">
        <v>30</v>
      </c>
      <c r="I409" s="83">
        <v>11.942200000000001</v>
      </c>
      <c r="J409" s="84">
        <v>54.125268997832514</v>
      </c>
      <c r="K409" s="132">
        <f t="shared" si="39"/>
        <v>11.734731002167486</v>
      </c>
      <c r="L409" s="138">
        <f t="shared" si="40"/>
        <v>0.17817690559015315</v>
      </c>
      <c r="M409" s="138"/>
      <c r="N409" s="66"/>
      <c r="O409" s="66"/>
      <c r="P409" s="66"/>
      <c r="Q409" s="66"/>
      <c r="R409" s="66"/>
      <c r="S409" s="66"/>
      <c r="T409" s="66"/>
      <c r="U409" s="66"/>
      <c r="V409" s="66"/>
      <c r="W409" s="66"/>
      <c r="X409" s="66"/>
      <c r="Y409" s="66"/>
      <c r="Z409" s="66"/>
      <c r="AA409" s="66"/>
      <c r="AB409" s="66">
        <f t="shared" si="38"/>
        <v>0.47961630695443647</v>
      </c>
      <c r="AC409" s="66">
        <v>0</v>
      </c>
      <c r="AD409" s="67">
        <v>27.8</v>
      </c>
    </row>
    <row r="410" spans="1:30" ht="16" x14ac:dyDescent="0.2">
      <c r="A410" s="66" t="s">
        <v>251</v>
      </c>
      <c r="B410" s="83">
        <v>207</v>
      </c>
      <c r="C410" s="73">
        <v>2</v>
      </c>
      <c r="D410" s="73">
        <v>7</v>
      </c>
      <c r="E410" s="84">
        <v>10</v>
      </c>
      <c r="F410" s="85">
        <v>1</v>
      </c>
      <c r="G410" s="71">
        <v>40.476190476190474</v>
      </c>
      <c r="H410" s="71">
        <v>40</v>
      </c>
      <c r="I410" s="83">
        <v>11.9122</v>
      </c>
      <c r="J410" s="84">
        <v>58.890209133399004</v>
      </c>
      <c r="K410" s="132">
        <f t="shared" si="39"/>
        <v>6.9697908666009951</v>
      </c>
      <c r="L410" s="138">
        <f t="shared" si="40"/>
        <v>0.10582737422716361</v>
      </c>
      <c r="M410" s="138"/>
      <c r="N410" s="66"/>
      <c r="O410" s="66"/>
      <c r="P410" s="66"/>
      <c r="Q410" s="66"/>
      <c r="R410" s="66"/>
      <c r="S410" s="66"/>
      <c r="T410" s="66"/>
      <c r="U410" s="66"/>
      <c r="V410" s="66"/>
      <c r="W410" s="66"/>
      <c r="X410" s="66"/>
      <c r="Y410" s="66"/>
      <c r="Z410" s="66"/>
      <c r="AA410" s="66"/>
      <c r="AB410" s="66">
        <f t="shared" si="38"/>
        <v>0.35971223021582732</v>
      </c>
      <c r="AC410" s="66">
        <v>0</v>
      </c>
      <c r="AD410" s="67">
        <v>27.8</v>
      </c>
    </row>
    <row r="411" spans="1:30" ht="16" x14ac:dyDescent="0.2">
      <c r="A411" s="66" t="s">
        <v>251</v>
      </c>
      <c r="B411" s="83">
        <v>208</v>
      </c>
      <c r="C411" s="73">
        <v>2</v>
      </c>
      <c r="D411" s="73">
        <v>8</v>
      </c>
      <c r="E411" s="84">
        <v>3.3333333333333335</v>
      </c>
      <c r="F411" s="85">
        <v>8</v>
      </c>
      <c r="G411" s="71">
        <v>54.761904761904766</v>
      </c>
      <c r="H411" s="71">
        <v>25</v>
      </c>
      <c r="I411" s="83">
        <v>12.029500000000001</v>
      </c>
      <c r="J411" s="84">
        <v>60.573626175369455</v>
      </c>
      <c r="K411" s="132">
        <f t="shared" si="39"/>
        <v>5.2863738246305445</v>
      </c>
      <c r="L411" s="138">
        <f t="shared" si="40"/>
        <v>8.0266836086099982E-2</v>
      </c>
      <c r="M411" s="138"/>
      <c r="N411" s="66"/>
      <c r="O411" s="66"/>
      <c r="P411" s="66"/>
      <c r="Q411" s="66"/>
      <c r="R411" s="66"/>
      <c r="S411" s="66"/>
      <c r="T411" s="66"/>
      <c r="U411" s="66"/>
      <c r="V411" s="66"/>
      <c r="W411" s="66"/>
      <c r="X411" s="66"/>
      <c r="Y411" s="66"/>
      <c r="Z411" s="66"/>
      <c r="AA411" s="66"/>
      <c r="AB411" s="66">
        <f t="shared" si="38"/>
        <v>0.11990407673860912</v>
      </c>
      <c r="AC411" s="66">
        <v>0</v>
      </c>
      <c r="AD411" s="67">
        <v>27.8</v>
      </c>
    </row>
    <row r="412" spans="1:30" ht="16" x14ac:dyDescent="0.2">
      <c r="A412" s="66" t="s">
        <v>251</v>
      </c>
      <c r="B412" s="83">
        <v>209</v>
      </c>
      <c r="C412" s="73">
        <v>2</v>
      </c>
      <c r="D412" s="73">
        <v>17</v>
      </c>
      <c r="E412" s="84">
        <v>0.1111111111111111</v>
      </c>
      <c r="F412" s="85">
        <v>1.5</v>
      </c>
      <c r="G412" s="71">
        <v>50</v>
      </c>
      <c r="H412" s="71">
        <v>40</v>
      </c>
      <c r="I412" s="83">
        <v>11.9695</v>
      </c>
      <c r="J412" s="84">
        <v>68.002910778325116</v>
      </c>
      <c r="K412" s="132">
        <f t="shared" si="39"/>
        <v>-2.1429107783251169</v>
      </c>
      <c r="L412" s="138">
        <f t="shared" si="40"/>
        <v>-3.2537363776573291E-2</v>
      </c>
      <c r="M412" s="138"/>
      <c r="N412" s="66"/>
      <c r="O412" s="66"/>
      <c r="P412" s="66"/>
      <c r="Q412" s="66"/>
      <c r="R412" s="66"/>
      <c r="S412" s="66"/>
      <c r="T412" s="66"/>
      <c r="U412" s="66"/>
      <c r="V412" s="66"/>
      <c r="W412" s="66"/>
      <c r="X412" s="66"/>
      <c r="Y412" s="66"/>
      <c r="Z412" s="66"/>
      <c r="AA412" s="66"/>
      <c r="AB412" s="66">
        <f t="shared" si="38"/>
        <v>3.9968025579536371E-3</v>
      </c>
      <c r="AC412" s="66">
        <v>0</v>
      </c>
      <c r="AD412" s="67">
        <v>27.8</v>
      </c>
    </row>
    <row r="413" spans="1:30" ht="16" x14ac:dyDescent="0.2">
      <c r="A413" s="66" t="s">
        <v>251</v>
      </c>
      <c r="B413" s="83">
        <v>210</v>
      </c>
      <c r="C413" s="73">
        <v>2</v>
      </c>
      <c r="D413" s="73">
        <v>20</v>
      </c>
      <c r="E413" s="84">
        <v>0.22222222222222221</v>
      </c>
      <c r="F413" s="85">
        <v>6.5</v>
      </c>
      <c r="G413" s="71">
        <v>38.095238095238095</v>
      </c>
      <c r="H413" s="71">
        <v>20</v>
      </c>
      <c r="I413" s="83">
        <v>11.7959</v>
      </c>
      <c r="J413" s="84">
        <v>61.36537383211823</v>
      </c>
      <c r="K413" s="132">
        <f t="shared" si="39"/>
        <v>4.4946261678817692</v>
      </c>
      <c r="L413" s="138">
        <f t="shared" si="40"/>
        <v>6.8245158941417694E-2</v>
      </c>
      <c r="M413" s="138"/>
      <c r="N413" s="66"/>
      <c r="O413" s="66"/>
      <c r="P413" s="66"/>
      <c r="Q413" s="66"/>
      <c r="R413" s="66"/>
      <c r="S413" s="66"/>
      <c r="T413" s="66"/>
      <c r="U413" s="66"/>
      <c r="V413" s="66"/>
      <c r="W413" s="66"/>
      <c r="X413" s="66"/>
      <c r="Y413" s="66"/>
      <c r="Z413" s="66"/>
      <c r="AA413" s="66"/>
      <c r="AB413" s="66">
        <f t="shared" si="38"/>
        <v>7.9936051159072742E-3</v>
      </c>
      <c r="AC413" s="66">
        <v>0</v>
      </c>
      <c r="AD413" s="67">
        <v>27.8</v>
      </c>
    </row>
    <row r="414" spans="1:30" ht="16" x14ac:dyDescent="0.2">
      <c r="A414" s="66" t="s">
        <v>251</v>
      </c>
      <c r="B414" s="83">
        <v>211</v>
      </c>
      <c r="C414" s="73">
        <v>2</v>
      </c>
      <c r="D414" s="73">
        <v>15</v>
      </c>
      <c r="E414" s="84">
        <v>0.33333333333333331</v>
      </c>
      <c r="F414" s="85">
        <v>4.5999999999999996</v>
      </c>
      <c r="G414" s="71">
        <v>42.857142857142854</v>
      </c>
      <c r="H414" s="71">
        <v>10</v>
      </c>
      <c r="I414" s="83">
        <v>11.8803</v>
      </c>
      <c r="J414" s="84">
        <v>64.878324464236442</v>
      </c>
      <c r="K414" s="132">
        <f t="shared" si="39"/>
        <v>0.98167553576355715</v>
      </c>
      <c r="L414" s="138">
        <f t="shared" si="40"/>
        <v>1.4905489458906121E-2</v>
      </c>
      <c r="M414" s="138"/>
      <c r="N414" s="66"/>
      <c r="O414" s="66"/>
      <c r="P414" s="66"/>
      <c r="Q414" s="66"/>
      <c r="R414" s="66"/>
      <c r="S414" s="66"/>
      <c r="T414" s="66"/>
      <c r="U414" s="66"/>
      <c r="V414" s="66"/>
      <c r="W414" s="66"/>
      <c r="X414" s="66"/>
      <c r="Y414" s="66"/>
      <c r="Z414" s="66"/>
      <c r="AA414" s="66"/>
      <c r="AB414" s="66">
        <f t="shared" si="38"/>
        <v>1.199040767386091E-2</v>
      </c>
      <c r="AC414" s="66">
        <v>0</v>
      </c>
      <c r="AD414" s="67">
        <v>27.8</v>
      </c>
    </row>
    <row r="415" spans="1:30" ht="16" x14ac:dyDescent="0.2">
      <c r="A415" s="66" t="s">
        <v>251</v>
      </c>
      <c r="B415" s="83">
        <v>212</v>
      </c>
      <c r="C415" s="73">
        <v>2</v>
      </c>
      <c r="D415" s="73">
        <v>13</v>
      </c>
      <c r="E415" s="84">
        <v>0.1111111111111111</v>
      </c>
      <c r="F415" s="85">
        <v>6.7</v>
      </c>
      <c r="G415" s="71">
        <v>39.534883720930232</v>
      </c>
      <c r="H415" s="71">
        <v>35</v>
      </c>
      <c r="I415" s="83">
        <v>11.7166</v>
      </c>
      <c r="J415" s="84">
        <v>65.209337452610853</v>
      </c>
      <c r="K415" s="132">
        <f t="shared" si="39"/>
        <v>0.65066254738914608</v>
      </c>
      <c r="L415" s="138">
        <f t="shared" si="40"/>
        <v>9.8794799178430932E-3</v>
      </c>
      <c r="M415" s="138"/>
      <c r="N415" s="66"/>
      <c r="O415" s="66"/>
      <c r="P415" s="66"/>
      <c r="Q415" s="66"/>
      <c r="R415" s="66"/>
      <c r="S415" s="66"/>
      <c r="T415" s="66"/>
      <c r="U415" s="66"/>
      <c r="V415" s="66"/>
      <c r="W415" s="66"/>
      <c r="X415" s="66"/>
      <c r="Y415" s="66"/>
      <c r="Z415" s="66"/>
      <c r="AA415" s="66"/>
      <c r="AB415" s="66">
        <f t="shared" si="38"/>
        <v>3.9968025579536371E-3</v>
      </c>
      <c r="AC415" s="66">
        <v>0</v>
      </c>
      <c r="AD415" s="67">
        <v>27.8</v>
      </c>
    </row>
    <row r="416" spans="1:30" ht="16" x14ac:dyDescent="0.2">
      <c r="A416" s="66" t="s">
        <v>251</v>
      </c>
      <c r="B416" s="83">
        <v>213</v>
      </c>
      <c r="C416" s="73">
        <v>2</v>
      </c>
      <c r="D416" s="73">
        <v>10</v>
      </c>
      <c r="E416" s="84">
        <v>0.44444444444444442</v>
      </c>
      <c r="F416" s="85">
        <v>5</v>
      </c>
      <c r="G416" s="71">
        <v>45.454545454545453</v>
      </c>
      <c r="H416" s="71">
        <v>22.5</v>
      </c>
      <c r="I416" s="83">
        <v>11.642100000000001</v>
      </c>
      <c r="J416" s="84">
        <v>65.011566517044315</v>
      </c>
      <c r="K416" s="132">
        <f t="shared" si="39"/>
        <v>0.84843348295568433</v>
      </c>
      <c r="L416" s="138">
        <f t="shared" si="40"/>
        <v>1.2882379030605592E-2</v>
      </c>
      <c r="M416" s="138"/>
      <c r="N416" s="66"/>
      <c r="O416" s="66"/>
      <c r="P416" s="66"/>
      <c r="Q416" s="66"/>
      <c r="R416" s="66"/>
      <c r="S416" s="66"/>
      <c r="T416" s="66"/>
      <c r="U416" s="66"/>
      <c r="V416" s="66"/>
      <c r="W416" s="66"/>
      <c r="X416" s="66"/>
      <c r="Y416" s="66"/>
      <c r="Z416" s="66"/>
      <c r="AA416" s="66"/>
      <c r="AB416" s="66">
        <f t="shared" ref="AB416:AB447" si="41">E416/AD416</f>
        <v>1.5987210231814548E-2</v>
      </c>
      <c r="AC416" s="66">
        <v>0</v>
      </c>
      <c r="AD416" s="67">
        <v>27.8</v>
      </c>
    </row>
    <row r="417" spans="1:30" ht="16" x14ac:dyDescent="0.2">
      <c r="A417" s="66" t="s">
        <v>251</v>
      </c>
      <c r="B417" s="83">
        <v>214</v>
      </c>
      <c r="C417" s="73">
        <v>2</v>
      </c>
      <c r="D417" s="73">
        <v>2</v>
      </c>
      <c r="E417" s="84">
        <v>1.6666666666666667</v>
      </c>
      <c r="F417" s="85">
        <v>2.6</v>
      </c>
      <c r="G417" s="71">
        <v>44.186046511627907</v>
      </c>
      <c r="H417" s="71">
        <v>32.5</v>
      </c>
      <c r="I417" s="83">
        <v>11.901199999999999</v>
      </c>
      <c r="J417" s="84">
        <v>62.594414392118217</v>
      </c>
      <c r="K417" s="132">
        <f t="shared" si="39"/>
        <v>3.265585607881782</v>
      </c>
      <c r="L417" s="138">
        <f t="shared" si="40"/>
        <v>4.958374746252326E-2</v>
      </c>
      <c r="M417" s="138"/>
      <c r="N417" s="66"/>
      <c r="O417" s="66"/>
      <c r="P417" s="66"/>
      <c r="Q417" s="66"/>
      <c r="R417" s="66"/>
      <c r="S417" s="66"/>
      <c r="T417" s="66"/>
      <c r="U417" s="66"/>
      <c r="V417" s="66"/>
      <c r="W417" s="66"/>
      <c r="X417" s="66"/>
      <c r="Y417" s="66"/>
      <c r="Z417" s="66"/>
      <c r="AA417" s="66"/>
      <c r="AB417" s="66">
        <f t="shared" si="41"/>
        <v>5.9952038369304558E-2</v>
      </c>
      <c r="AC417" s="66">
        <v>0</v>
      </c>
      <c r="AD417" s="67">
        <v>27.8</v>
      </c>
    </row>
    <row r="418" spans="1:30" ht="16" x14ac:dyDescent="0.2">
      <c r="A418" s="66" t="s">
        <v>251</v>
      </c>
      <c r="B418" s="83">
        <v>215</v>
      </c>
      <c r="C418" s="73">
        <v>2</v>
      </c>
      <c r="D418" s="73">
        <v>3</v>
      </c>
      <c r="E418" s="84">
        <v>11.111111111111111</v>
      </c>
      <c r="F418" s="85">
        <v>7.5</v>
      </c>
      <c r="G418" s="71">
        <v>47.727272727272727</v>
      </c>
      <c r="H418" s="71">
        <v>35</v>
      </c>
      <c r="I418" s="83">
        <v>11.7867</v>
      </c>
      <c r="J418" s="84">
        <v>58.76378952551724</v>
      </c>
      <c r="K418" s="132">
        <f t="shared" si="39"/>
        <v>7.0962104744827599</v>
      </c>
      <c r="L418" s="138">
        <f t="shared" si="40"/>
        <v>0.1077468945411898</v>
      </c>
      <c r="M418" s="138"/>
      <c r="N418" s="66"/>
      <c r="O418" s="66"/>
      <c r="P418" s="66"/>
      <c r="Q418" s="66"/>
      <c r="R418" s="66"/>
      <c r="S418" s="66"/>
      <c r="T418" s="66"/>
      <c r="U418" s="66"/>
      <c r="V418" s="66"/>
      <c r="W418" s="66"/>
      <c r="X418" s="66"/>
      <c r="Y418" s="66"/>
      <c r="Z418" s="66"/>
      <c r="AA418" s="66"/>
      <c r="AB418" s="66">
        <f t="shared" si="41"/>
        <v>0.3996802557953637</v>
      </c>
      <c r="AC418" s="66">
        <v>0</v>
      </c>
      <c r="AD418" s="67">
        <v>27.8</v>
      </c>
    </row>
    <row r="419" spans="1:30" ht="16" x14ac:dyDescent="0.2">
      <c r="A419" s="66" t="s">
        <v>251</v>
      </c>
      <c r="B419" s="83">
        <v>216</v>
      </c>
      <c r="C419" s="73">
        <v>2</v>
      </c>
      <c r="D419" s="73">
        <v>5</v>
      </c>
      <c r="E419" s="84">
        <v>2.2222222222222223</v>
      </c>
      <c r="F419" s="85">
        <v>3.6</v>
      </c>
      <c r="G419" s="71">
        <v>44.186046511627907</v>
      </c>
      <c r="H419" s="71">
        <v>10</v>
      </c>
      <c r="I419" s="83">
        <v>11.886700000000001</v>
      </c>
      <c r="J419" s="84">
        <v>64.747562684926095</v>
      </c>
      <c r="K419" s="132">
        <f t="shared" si="39"/>
        <v>1.1124373150739046</v>
      </c>
      <c r="L419" s="138">
        <f t="shared" si="40"/>
        <v>1.6890940101334719E-2</v>
      </c>
      <c r="M419" s="138"/>
      <c r="N419" s="66"/>
      <c r="O419" s="66"/>
      <c r="P419" s="66"/>
      <c r="Q419" s="66"/>
      <c r="R419" s="66"/>
      <c r="S419" s="66"/>
      <c r="T419" s="66"/>
      <c r="U419" s="66"/>
      <c r="V419" s="66"/>
      <c r="W419" s="66"/>
      <c r="X419" s="66"/>
      <c r="Y419" s="66"/>
      <c r="Z419" s="66"/>
      <c r="AA419" s="66"/>
      <c r="AB419" s="66">
        <f t="shared" si="41"/>
        <v>7.9936051159072749E-2</v>
      </c>
      <c r="AC419" s="66">
        <v>0</v>
      </c>
      <c r="AD419" s="67">
        <v>27.8</v>
      </c>
    </row>
    <row r="420" spans="1:30" ht="16" x14ac:dyDescent="0.2">
      <c r="A420" s="66" t="s">
        <v>251</v>
      </c>
      <c r="B420" s="83">
        <v>217</v>
      </c>
      <c r="C420" s="73">
        <v>2</v>
      </c>
      <c r="D420" s="73">
        <v>4</v>
      </c>
      <c r="E420" s="84">
        <v>0.44444444444444442</v>
      </c>
      <c r="F420" s="85">
        <v>2.7</v>
      </c>
      <c r="G420" s="71">
        <v>45.238095238095241</v>
      </c>
      <c r="H420" s="71">
        <v>15</v>
      </c>
      <c r="I420" s="83">
        <v>11.914</v>
      </c>
      <c r="J420" s="84">
        <v>62.081277115270929</v>
      </c>
      <c r="K420" s="132">
        <f t="shared" si="39"/>
        <v>3.7787228847290706</v>
      </c>
      <c r="L420" s="138">
        <f t="shared" si="40"/>
        <v>5.7375081760234904E-2</v>
      </c>
      <c r="M420" s="138"/>
      <c r="N420" s="66"/>
      <c r="O420" s="66"/>
      <c r="P420" s="66"/>
      <c r="Q420" s="66"/>
      <c r="R420" s="66"/>
      <c r="S420" s="66"/>
      <c r="T420" s="66"/>
      <c r="U420" s="66"/>
      <c r="V420" s="66"/>
      <c r="W420" s="66"/>
      <c r="X420" s="66"/>
      <c r="Y420" s="66"/>
      <c r="Z420" s="66"/>
      <c r="AA420" s="66"/>
      <c r="AB420" s="66">
        <f t="shared" si="41"/>
        <v>1.5987210231814548E-2</v>
      </c>
      <c r="AC420" s="66">
        <v>0</v>
      </c>
      <c r="AD420" s="67">
        <v>27.8</v>
      </c>
    </row>
    <row r="421" spans="1:30" ht="16" x14ac:dyDescent="0.2">
      <c r="A421" s="66" t="s">
        <v>251</v>
      </c>
      <c r="B421" s="83">
        <v>218</v>
      </c>
      <c r="C421" s="73">
        <v>2</v>
      </c>
      <c r="D421" s="73">
        <v>14</v>
      </c>
      <c r="E421" s="84">
        <v>0.44444444444444442</v>
      </c>
      <c r="F421" s="85">
        <v>5.7</v>
      </c>
      <c r="G421" s="71">
        <v>47.826086956521742</v>
      </c>
      <c r="H421" s="71">
        <v>12.5</v>
      </c>
      <c r="I421" s="83">
        <v>11.750399999999999</v>
      </c>
      <c r="J421" s="84">
        <v>62.954047659507403</v>
      </c>
      <c r="K421" s="132">
        <f t="shared" si="39"/>
        <v>2.9059523404925969</v>
      </c>
      <c r="L421" s="138">
        <f t="shared" si="40"/>
        <v>4.41231755313179E-2</v>
      </c>
      <c r="M421" s="138"/>
      <c r="N421" s="66"/>
      <c r="O421" s="66"/>
      <c r="P421" s="66"/>
      <c r="Q421" s="66"/>
      <c r="R421" s="66"/>
      <c r="S421" s="66"/>
      <c r="T421" s="66"/>
      <c r="U421" s="66"/>
      <c r="V421" s="66"/>
      <c r="W421" s="66"/>
      <c r="X421" s="66"/>
      <c r="Y421" s="66"/>
      <c r="Z421" s="66"/>
      <c r="AA421" s="66"/>
      <c r="AB421" s="66">
        <f t="shared" si="41"/>
        <v>1.5987210231814548E-2</v>
      </c>
      <c r="AC421" s="66">
        <v>0</v>
      </c>
      <c r="AD421" s="67">
        <v>27.8</v>
      </c>
    </row>
    <row r="422" spans="1:30" ht="16" x14ac:dyDescent="0.2">
      <c r="A422" s="66" t="s">
        <v>251</v>
      </c>
      <c r="B422" s="83">
        <v>219</v>
      </c>
      <c r="C422" s="73">
        <v>2</v>
      </c>
      <c r="D422" s="73">
        <v>1</v>
      </c>
      <c r="E422" s="84">
        <v>1.1111111111111112</v>
      </c>
      <c r="F422" s="85">
        <v>11.7</v>
      </c>
      <c r="G422" s="71">
        <v>56.81818181818182</v>
      </c>
      <c r="H422" s="71">
        <v>10</v>
      </c>
      <c r="I422" s="83">
        <v>11.785</v>
      </c>
      <c r="J422" s="116">
        <v>61.793608019704429</v>
      </c>
      <c r="K422" s="116">
        <f t="shared" si="39"/>
        <v>4.0663919802955704</v>
      </c>
      <c r="L422" s="137">
        <f t="shared" si="40"/>
        <v>6.1742969637041761E-2</v>
      </c>
      <c r="M422" s="137"/>
      <c r="N422" s="66"/>
      <c r="O422" s="67">
        <f>64.17-J422</f>
        <v>2.3763919802955726</v>
      </c>
      <c r="P422" s="106">
        <f>O422/75</f>
        <v>3.1685226403940968E-2</v>
      </c>
      <c r="Q422" s="66"/>
      <c r="R422" s="66"/>
      <c r="S422" s="66"/>
      <c r="T422" s="66"/>
      <c r="U422" s="66">
        <f>E422/77.8</f>
        <v>1.4281633818908884E-2</v>
      </c>
      <c r="V422" s="66"/>
      <c r="W422" s="66"/>
      <c r="X422" s="66"/>
      <c r="Y422" s="66"/>
      <c r="Z422" s="66"/>
      <c r="AA422" s="66"/>
      <c r="AB422" s="66">
        <f t="shared" si="41"/>
        <v>3.9968025579536375E-2</v>
      </c>
      <c r="AC422" s="66">
        <v>0</v>
      </c>
      <c r="AD422" s="67">
        <v>27.8</v>
      </c>
    </row>
    <row r="423" spans="1:30" ht="16" x14ac:dyDescent="0.2">
      <c r="A423" s="66" t="s">
        <v>251</v>
      </c>
      <c r="B423" s="83">
        <v>220</v>
      </c>
      <c r="C423" s="73">
        <v>2</v>
      </c>
      <c r="D423" s="73">
        <v>9</v>
      </c>
      <c r="E423" s="84">
        <v>0.22222222222222221</v>
      </c>
      <c r="F423" s="85">
        <v>15.5</v>
      </c>
      <c r="G423" s="71">
        <v>39.024390243902438</v>
      </c>
      <c r="H423" s="71">
        <v>35</v>
      </c>
      <c r="I423" s="83">
        <v>11.975899999999999</v>
      </c>
      <c r="J423" s="84">
        <v>58.134064230541881</v>
      </c>
      <c r="K423" s="132">
        <f t="shared" si="39"/>
        <v>7.7259357694581183</v>
      </c>
      <c r="L423" s="138">
        <f t="shared" si="40"/>
        <v>0.1173084690169772</v>
      </c>
      <c r="M423" s="138"/>
      <c r="N423" s="66"/>
      <c r="O423" s="66"/>
      <c r="P423" s="66"/>
      <c r="Q423" s="66"/>
      <c r="R423" s="66"/>
      <c r="S423" s="66"/>
      <c r="T423" s="66"/>
      <c r="U423" s="66"/>
      <c r="V423" s="66"/>
      <c r="W423" s="66"/>
      <c r="X423" s="66"/>
      <c r="Y423" s="66"/>
      <c r="Z423" s="66"/>
      <c r="AA423" s="66"/>
      <c r="AB423" s="106">
        <f t="shared" si="41"/>
        <v>7.9936051159072742E-3</v>
      </c>
      <c r="AC423" s="66">
        <v>0</v>
      </c>
      <c r="AD423" s="67">
        <v>27.8</v>
      </c>
    </row>
    <row r="424" spans="1:30" ht="16" x14ac:dyDescent="0.2">
      <c r="A424" s="66" t="s">
        <v>251</v>
      </c>
      <c r="B424" s="83">
        <v>301</v>
      </c>
      <c r="C424" s="73">
        <v>3</v>
      </c>
      <c r="D424" s="73">
        <v>18</v>
      </c>
      <c r="E424" s="84">
        <v>0</v>
      </c>
      <c r="F424" s="85">
        <v>4.9000000000000004</v>
      </c>
      <c r="G424" s="71">
        <v>50</v>
      </c>
      <c r="H424" s="71">
        <v>15</v>
      </c>
      <c r="I424" s="83">
        <v>11.923</v>
      </c>
      <c r="J424" s="84">
        <v>65.224880003940882</v>
      </c>
      <c r="K424" s="132">
        <f t="shared" si="39"/>
        <v>0.6351199960591174</v>
      </c>
      <c r="L424" s="138">
        <f t="shared" si="40"/>
        <v>9.6434861229747551E-3</v>
      </c>
      <c r="M424" s="138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6"/>
      <c r="Y424" s="66"/>
      <c r="Z424" s="66"/>
      <c r="AA424" s="66"/>
      <c r="AB424" s="66">
        <f t="shared" si="41"/>
        <v>0</v>
      </c>
      <c r="AC424" s="66">
        <v>0</v>
      </c>
      <c r="AD424" s="67">
        <v>27.8</v>
      </c>
    </row>
    <row r="425" spans="1:30" ht="16" x14ac:dyDescent="0.2">
      <c r="A425" s="66" t="s">
        <v>251</v>
      </c>
      <c r="B425" s="83">
        <v>302</v>
      </c>
      <c r="C425" s="73">
        <v>3</v>
      </c>
      <c r="D425" s="73">
        <v>20</v>
      </c>
      <c r="E425" s="84">
        <v>0.33333333333333331</v>
      </c>
      <c r="F425" s="85">
        <v>3.6</v>
      </c>
      <c r="G425" s="71">
        <v>44.186046511627907</v>
      </c>
      <c r="H425" s="71">
        <v>25</v>
      </c>
      <c r="I425" s="83">
        <v>11.7912</v>
      </c>
      <c r="J425" s="84">
        <v>69.27632364768472</v>
      </c>
      <c r="K425" s="132">
        <f t="shared" si="39"/>
        <v>-3.4163236476847203</v>
      </c>
      <c r="L425" s="138">
        <f t="shared" si="40"/>
        <v>-5.1872512111823872E-2</v>
      </c>
      <c r="M425" s="138"/>
      <c r="N425" s="66"/>
      <c r="O425" s="66"/>
      <c r="P425" s="66"/>
      <c r="Q425" s="66"/>
      <c r="R425" s="66"/>
      <c r="S425" s="66"/>
      <c r="T425" s="66"/>
      <c r="U425" s="66"/>
      <c r="V425" s="66"/>
      <c r="W425" s="66"/>
      <c r="X425" s="66"/>
      <c r="Y425" s="66"/>
      <c r="Z425" s="66"/>
      <c r="AA425" s="66"/>
      <c r="AB425" s="66">
        <f t="shared" si="41"/>
        <v>1.199040767386091E-2</v>
      </c>
      <c r="AC425" s="66">
        <v>0</v>
      </c>
      <c r="AD425" s="67">
        <v>27.8</v>
      </c>
    </row>
    <row r="426" spans="1:30" ht="16" x14ac:dyDescent="0.2">
      <c r="A426" s="66" t="s">
        <v>251</v>
      </c>
      <c r="B426" s="83">
        <v>303</v>
      </c>
      <c r="C426" s="73">
        <v>3</v>
      </c>
      <c r="D426" s="73">
        <v>4</v>
      </c>
      <c r="E426" s="84">
        <v>0</v>
      </c>
      <c r="F426" s="85">
        <v>1.9</v>
      </c>
      <c r="G426" s="71">
        <v>48.717948717948715</v>
      </c>
      <c r="H426" s="71">
        <v>45</v>
      </c>
      <c r="I426" s="83">
        <v>11.736699999999999</v>
      </c>
      <c r="J426" s="84">
        <v>69.024509367487681</v>
      </c>
      <c r="K426" s="132">
        <f t="shared" si="39"/>
        <v>-3.1645093674876819</v>
      </c>
      <c r="L426" s="138">
        <f t="shared" si="40"/>
        <v>-4.8049033821556057E-2</v>
      </c>
      <c r="M426" s="138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  <c r="Y426" s="66"/>
      <c r="Z426" s="66"/>
      <c r="AA426" s="66"/>
      <c r="AB426" s="66">
        <f t="shared" si="41"/>
        <v>0</v>
      </c>
      <c r="AC426" s="66">
        <v>0</v>
      </c>
      <c r="AD426" s="67">
        <v>27.8</v>
      </c>
    </row>
    <row r="427" spans="1:30" ht="16" x14ac:dyDescent="0.2">
      <c r="A427" s="66" t="s">
        <v>251</v>
      </c>
      <c r="B427" s="83">
        <v>304</v>
      </c>
      <c r="C427" s="73">
        <v>3</v>
      </c>
      <c r="D427" s="73">
        <v>12</v>
      </c>
      <c r="E427" s="84">
        <v>0.44444444444444442</v>
      </c>
      <c r="F427" s="85">
        <v>7.2</v>
      </c>
      <c r="G427" s="71">
        <v>43.18181818181818</v>
      </c>
      <c r="H427" s="71">
        <v>35</v>
      </c>
      <c r="I427" s="83">
        <v>11.811299999999999</v>
      </c>
      <c r="J427" s="84">
        <v>61.564922454384245</v>
      </c>
      <c r="K427" s="132">
        <f t="shared" si="39"/>
        <v>4.2950775456157544</v>
      </c>
      <c r="L427" s="138">
        <f t="shared" si="40"/>
        <v>6.5215267926142642E-2</v>
      </c>
      <c r="M427" s="138"/>
      <c r="N427" s="66"/>
      <c r="O427" s="66"/>
      <c r="P427" s="66"/>
      <c r="Q427" s="66"/>
      <c r="R427" s="66"/>
      <c r="S427" s="66"/>
      <c r="T427" s="66"/>
      <c r="U427" s="66"/>
      <c r="V427" s="66"/>
      <c r="W427" s="66"/>
      <c r="X427" s="66"/>
      <c r="Y427" s="66"/>
      <c r="Z427" s="66"/>
      <c r="AA427" s="66"/>
      <c r="AB427" s="66">
        <f t="shared" si="41"/>
        <v>1.5987210231814548E-2</v>
      </c>
      <c r="AC427" s="66">
        <v>0</v>
      </c>
      <c r="AD427" s="67">
        <v>27.8</v>
      </c>
    </row>
    <row r="428" spans="1:30" ht="16" x14ac:dyDescent="0.2">
      <c r="A428" s="66" t="s">
        <v>251</v>
      </c>
      <c r="B428" s="83">
        <v>305</v>
      </c>
      <c r="C428" s="73">
        <v>3</v>
      </c>
      <c r="D428" s="73">
        <v>13</v>
      </c>
      <c r="E428" s="84">
        <v>1.6666666666666667</v>
      </c>
      <c r="F428" s="85">
        <v>2.7</v>
      </c>
      <c r="G428" s="71">
        <v>46.511627906976742</v>
      </c>
      <c r="H428" s="71">
        <v>40</v>
      </c>
      <c r="I428" s="83">
        <v>11.749499999999999</v>
      </c>
      <c r="J428" s="84">
        <v>62.870525663054181</v>
      </c>
      <c r="K428" s="132">
        <f t="shared" si="39"/>
        <v>2.9894743369458183</v>
      </c>
      <c r="L428" s="138">
        <f t="shared" si="40"/>
        <v>4.5391350393954123E-2</v>
      </c>
      <c r="M428" s="138"/>
      <c r="N428" s="66"/>
      <c r="O428" s="66"/>
      <c r="P428" s="66"/>
      <c r="Q428" s="66"/>
      <c r="R428" s="66"/>
      <c r="S428" s="66"/>
      <c r="T428" s="66"/>
      <c r="U428" s="66"/>
      <c r="V428" s="66"/>
      <c r="W428" s="66"/>
      <c r="X428" s="66"/>
      <c r="Y428" s="66"/>
      <c r="Z428" s="66"/>
      <c r="AA428" s="66"/>
      <c r="AB428" s="66">
        <f t="shared" si="41"/>
        <v>5.9952038369304558E-2</v>
      </c>
      <c r="AC428" s="66">
        <v>0</v>
      </c>
      <c r="AD428" s="67">
        <v>27.8</v>
      </c>
    </row>
    <row r="429" spans="1:30" ht="16" x14ac:dyDescent="0.2">
      <c r="A429" s="66" t="s">
        <v>251</v>
      </c>
      <c r="B429" s="83">
        <v>306</v>
      </c>
      <c r="C429" s="73">
        <v>3</v>
      </c>
      <c r="D429" s="73">
        <v>5</v>
      </c>
      <c r="E429" s="84">
        <v>8.3333333333333339</v>
      </c>
      <c r="F429" s="85">
        <v>1.9</v>
      </c>
      <c r="G429" s="71">
        <v>51.219512195121951</v>
      </c>
      <c r="H429" s="71">
        <v>50</v>
      </c>
      <c r="I429" s="83">
        <v>11.6432</v>
      </c>
      <c r="J429" s="84">
        <v>56.879145931034472</v>
      </c>
      <c r="K429" s="132">
        <f t="shared" si="39"/>
        <v>8.9808540689655274</v>
      </c>
      <c r="L429" s="138">
        <f t="shared" si="40"/>
        <v>0.13636280092568367</v>
      </c>
      <c r="M429" s="138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66">
        <f t="shared" si="41"/>
        <v>0.29976019184652281</v>
      </c>
      <c r="AC429" s="66">
        <v>0</v>
      </c>
      <c r="AD429" s="67">
        <v>27.8</v>
      </c>
    </row>
    <row r="430" spans="1:30" ht="16" x14ac:dyDescent="0.2">
      <c r="A430" s="66" t="s">
        <v>251</v>
      </c>
      <c r="B430" s="83">
        <v>307</v>
      </c>
      <c r="C430" s="73">
        <v>3</v>
      </c>
      <c r="D430" s="73">
        <v>15</v>
      </c>
      <c r="E430" s="84">
        <v>1.6666666666666667</v>
      </c>
      <c r="F430" s="85">
        <v>1</v>
      </c>
      <c r="G430" s="71">
        <v>48.80952380952381</v>
      </c>
      <c r="H430" s="71">
        <v>15</v>
      </c>
      <c r="I430" s="83">
        <v>11.7369</v>
      </c>
      <c r="J430" s="84">
        <v>67.972152459113275</v>
      </c>
      <c r="K430" s="132">
        <f t="shared" si="39"/>
        <v>-2.1121524591132754</v>
      </c>
      <c r="L430" s="138">
        <f t="shared" si="40"/>
        <v>-3.207033797621129E-2</v>
      </c>
      <c r="M430" s="138"/>
      <c r="N430" s="66"/>
      <c r="O430" s="66"/>
      <c r="P430" s="66"/>
      <c r="Q430" s="66"/>
      <c r="R430" s="66"/>
      <c r="S430" s="66"/>
      <c r="T430" s="66"/>
      <c r="U430" s="66"/>
      <c r="V430" s="66"/>
      <c r="W430" s="66"/>
      <c r="X430" s="66"/>
      <c r="Y430" s="66"/>
      <c r="Z430" s="66"/>
      <c r="AA430" s="66"/>
      <c r="AB430" s="66">
        <f t="shared" si="41"/>
        <v>5.9952038369304558E-2</v>
      </c>
      <c r="AC430" s="66">
        <v>0</v>
      </c>
      <c r="AD430" s="67">
        <v>27.8</v>
      </c>
    </row>
    <row r="431" spans="1:30" ht="16" x14ac:dyDescent="0.2">
      <c r="A431" s="66" t="s">
        <v>251</v>
      </c>
      <c r="B431" s="83">
        <v>308</v>
      </c>
      <c r="C431" s="73">
        <v>3</v>
      </c>
      <c r="D431" s="73">
        <v>1</v>
      </c>
      <c r="E431" s="84">
        <v>0</v>
      </c>
      <c r="F431" s="85">
        <v>9.5</v>
      </c>
      <c r="G431" s="71">
        <v>37.5</v>
      </c>
      <c r="H431" s="71">
        <v>15</v>
      </c>
      <c r="I431" s="83">
        <v>11.782400000000001</v>
      </c>
      <c r="J431" s="116">
        <v>64.109077085320195</v>
      </c>
      <c r="K431" s="116">
        <f t="shared" si="39"/>
        <v>1.7509229146798049</v>
      </c>
      <c r="L431" s="137">
        <f t="shared" si="40"/>
        <v>2.6585528616456192E-2</v>
      </c>
      <c r="M431" s="137"/>
      <c r="N431" s="66"/>
      <c r="O431" s="67">
        <f>64.17-J431</f>
        <v>6.092291467980715E-2</v>
      </c>
      <c r="P431" s="106">
        <f>O431/75</f>
        <v>8.123055290640953E-4</v>
      </c>
      <c r="Q431" s="66"/>
      <c r="R431" s="66"/>
      <c r="S431" s="66"/>
      <c r="T431" s="66"/>
      <c r="U431" s="66">
        <f>E431/77.8</f>
        <v>0</v>
      </c>
      <c r="V431" s="66"/>
      <c r="W431" s="66"/>
      <c r="X431" s="66"/>
      <c r="Y431" s="66"/>
      <c r="Z431" s="66"/>
      <c r="AA431" s="66"/>
      <c r="AB431" s="106">
        <f t="shared" si="41"/>
        <v>0</v>
      </c>
      <c r="AC431" s="66">
        <v>0</v>
      </c>
      <c r="AD431" s="67">
        <v>27.8</v>
      </c>
    </row>
    <row r="432" spans="1:30" ht="16" x14ac:dyDescent="0.2">
      <c r="A432" s="66" t="s">
        <v>251</v>
      </c>
      <c r="B432" s="83">
        <v>309</v>
      </c>
      <c r="C432" s="73">
        <v>3</v>
      </c>
      <c r="D432" s="73">
        <v>7</v>
      </c>
      <c r="E432" s="84">
        <v>6.666666666666667</v>
      </c>
      <c r="F432" s="85">
        <v>2.1</v>
      </c>
      <c r="G432" s="71">
        <v>46.666666666666664</v>
      </c>
      <c r="H432" s="71">
        <v>35</v>
      </c>
      <c r="I432" s="83">
        <v>11.886099999999999</v>
      </c>
      <c r="J432" s="84">
        <v>64.579936079999996</v>
      </c>
      <c r="K432" s="132">
        <f t="shared" si="39"/>
        <v>1.2800639200000035</v>
      </c>
      <c r="L432" s="138">
        <f t="shared" si="40"/>
        <v>1.943613604615857E-2</v>
      </c>
      <c r="M432" s="138"/>
      <c r="N432" s="66"/>
      <c r="O432" s="66"/>
      <c r="P432" s="66"/>
      <c r="Q432" s="66"/>
      <c r="R432" s="66"/>
      <c r="S432" s="66"/>
      <c r="T432" s="66"/>
      <c r="U432" s="66"/>
      <c r="V432" s="66"/>
      <c r="W432" s="66"/>
      <c r="X432" s="66"/>
      <c r="Y432" s="66"/>
      <c r="Z432" s="66"/>
      <c r="AA432" s="66"/>
      <c r="AB432" s="66">
        <f t="shared" si="41"/>
        <v>0.23980815347721823</v>
      </c>
      <c r="AC432" s="66">
        <v>0</v>
      </c>
      <c r="AD432" s="67">
        <v>27.8</v>
      </c>
    </row>
    <row r="433" spans="1:30" ht="16" x14ac:dyDescent="0.2">
      <c r="A433" s="66" t="s">
        <v>251</v>
      </c>
      <c r="B433" s="83">
        <v>310</v>
      </c>
      <c r="C433" s="73">
        <v>3</v>
      </c>
      <c r="D433" s="73">
        <v>11</v>
      </c>
      <c r="E433" s="84">
        <v>0.33333333333333331</v>
      </c>
      <c r="F433" s="85">
        <v>3.9</v>
      </c>
      <c r="G433" s="71">
        <v>51.807228915662648</v>
      </c>
      <c r="H433" s="71">
        <v>35</v>
      </c>
      <c r="I433" s="83">
        <v>11.710699999999999</v>
      </c>
      <c r="J433" s="84">
        <v>64.413785651231521</v>
      </c>
      <c r="K433" s="132">
        <f t="shared" si="39"/>
        <v>1.4462143487684784</v>
      </c>
      <c r="L433" s="138">
        <f t="shared" si="40"/>
        <v>2.1958918141033686E-2</v>
      </c>
      <c r="M433" s="138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6"/>
      <c r="Z433" s="66"/>
      <c r="AA433" s="66"/>
      <c r="AB433" s="66">
        <f t="shared" si="41"/>
        <v>1.199040767386091E-2</v>
      </c>
      <c r="AC433" s="66">
        <v>0</v>
      </c>
      <c r="AD433" s="67">
        <v>27.8</v>
      </c>
    </row>
    <row r="434" spans="1:30" ht="16" x14ac:dyDescent="0.2">
      <c r="A434" s="66" t="s">
        <v>251</v>
      </c>
      <c r="B434" s="83">
        <v>311</v>
      </c>
      <c r="C434" s="73">
        <v>3</v>
      </c>
      <c r="D434" s="73">
        <v>19</v>
      </c>
      <c r="E434" s="84">
        <v>0.33333333333333331</v>
      </c>
      <c r="F434" s="85">
        <v>5.6</v>
      </c>
      <c r="G434" s="71">
        <v>40.909090909090914</v>
      </c>
      <c r="H434" s="71">
        <v>15</v>
      </c>
      <c r="I434" s="83">
        <v>11.691800000000001</v>
      </c>
      <c r="J434" s="84">
        <v>64.722341325714282</v>
      </c>
      <c r="K434" s="132">
        <f t="shared" si="39"/>
        <v>1.1376586742857171</v>
      </c>
      <c r="L434" s="138">
        <f t="shared" si="40"/>
        <v>1.7273894234523492E-2</v>
      </c>
      <c r="M434" s="138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  <c r="Y434" s="66"/>
      <c r="Z434" s="66"/>
      <c r="AA434" s="66"/>
      <c r="AB434" s="66">
        <f t="shared" si="41"/>
        <v>1.199040767386091E-2</v>
      </c>
      <c r="AC434" s="66">
        <v>0</v>
      </c>
      <c r="AD434" s="67">
        <v>27.8</v>
      </c>
    </row>
    <row r="435" spans="1:30" ht="16" x14ac:dyDescent="0.2">
      <c r="A435" s="66" t="s">
        <v>251</v>
      </c>
      <c r="B435" s="83">
        <v>312</v>
      </c>
      <c r="C435" s="73">
        <v>3</v>
      </c>
      <c r="D435" s="73">
        <v>6</v>
      </c>
      <c r="E435" s="84">
        <v>0.22222222222222221</v>
      </c>
      <c r="F435" s="85">
        <v>3.2</v>
      </c>
      <c r="G435" s="71">
        <v>50</v>
      </c>
      <c r="H435" s="71">
        <v>30</v>
      </c>
      <c r="I435" s="83">
        <v>11.4359</v>
      </c>
      <c r="J435" s="84">
        <v>64.740967886896541</v>
      </c>
      <c r="K435" s="132">
        <f t="shared" si="39"/>
        <v>1.119032113103458</v>
      </c>
      <c r="L435" s="138">
        <f t="shared" si="40"/>
        <v>1.6991073688178832E-2</v>
      </c>
      <c r="M435" s="138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  <c r="Z435" s="66"/>
      <c r="AA435" s="66"/>
      <c r="AB435" s="66">
        <f t="shared" si="41"/>
        <v>7.9936051159072742E-3</v>
      </c>
      <c r="AC435" s="66">
        <v>0</v>
      </c>
      <c r="AD435" s="67">
        <v>27.8</v>
      </c>
    </row>
    <row r="436" spans="1:30" ht="16" x14ac:dyDescent="0.2">
      <c r="A436" s="66" t="s">
        <v>251</v>
      </c>
      <c r="B436" s="83">
        <v>313</v>
      </c>
      <c r="C436" s="73">
        <v>3</v>
      </c>
      <c r="D436" s="73">
        <v>14</v>
      </c>
      <c r="E436" s="84">
        <v>2.2222222222222223</v>
      </c>
      <c r="F436" s="85">
        <v>6.2</v>
      </c>
      <c r="G436" s="71">
        <v>35.227272727272727</v>
      </c>
      <c r="H436" s="71">
        <v>20</v>
      </c>
      <c r="I436" s="83">
        <v>11.465</v>
      </c>
      <c r="J436" s="84">
        <v>61.046757871921187</v>
      </c>
      <c r="K436" s="132">
        <f t="shared" si="39"/>
        <v>4.8132421280788122</v>
      </c>
      <c r="L436" s="138">
        <f t="shared" si="40"/>
        <v>7.3082935440006255E-2</v>
      </c>
      <c r="M436" s="138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  <c r="Y436" s="66"/>
      <c r="Z436" s="66"/>
      <c r="AA436" s="66"/>
      <c r="AB436" s="66">
        <f t="shared" si="41"/>
        <v>7.9936051159072749E-2</v>
      </c>
      <c r="AC436" s="66">
        <v>0</v>
      </c>
      <c r="AD436" s="67">
        <v>27.8</v>
      </c>
    </row>
    <row r="437" spans="1:30" ht="16" x14ac:dyDescent="0.2">
      <c r="A437" s="66" t="s">
        <v>251</v>
      </c>
      <c r="B437" s="83">
        <v>314</v>
      </c>
      <c r="C437" s="73">
        <v>3</v>
      </c>
      <c r="D437" s="73">
        <v>9</v>
      </c>
      <c r="E437" s="84">
        <v>22.222222222222221</v>
      </c>
      <c r="F437" s="85">
        <v>13</v>
      </c>
      <c r="G437" s="71">
        <v>52.380952380952387</v>
      </c>
      <c r="H437" s="71">
        <v>50</v>
      </c>
      <c r="I437" s="83">
        <v>11.6478</v>
      </c>
      <c r="J437" s="84">
        <v>50.514478123349747</v>
      </c>
      <c r="K437" s="132">
        <f t="shared" si="39"/>
        <v>15.345521876650253</v>
      </c>
      <c r="L437" s="138">
        <f t="shared" si="40"/>
        <v>0.23300215421576453</v>
      </c>
      <c r="M437" s="138"/>
      <c r="N437" s="66"/>
      <c r="O437" s="66"/>
      <c r="P437" s="66"/>
      <c r="Q437" s="66"/>
      <c r="R437" s="66"/>
      <c r="S437" s="66"/>
      <c r="T437" s="66"/>
      <c r="U437" s="66"/>
      <c r="V437" s="66"/>
      <c r="W437" s="66"/>
      <c r="X437" s="66"/>
      <c r="Y437" s="66"/>
      <c r="Z437" s="66"/>
      <c r="AA437" s="66"/>
      <c r="AB437" s="66">
        <f t="shared" si="41"/>
        <v>0.79936051159072741</v>
      </c>
      <c r="AC437" s="66">
        <v>0</v>
      </c>
      <c r="AD437" s="67">
        <v>27.8</v>
      </c>
    </row>
    <row r="438" spans="1:30" ht="16" x14ac:dyDescent="0.2">
      <c r="A438" s="66" t="s">
        <v>251</v>
      </c>
      <c r="B438" s="83">
        <v>315</v>
      </c>
      <c r="C438" s="73">
        <v>3</v>
      </c>
      <c r="D438" s="73">
        <v>3</v>
      </c>
      <c r="E438" s="84">
        <v>3.3333333333333335</v>
      </c>
      <c r="F438" s="85">
        <v>5.9</v>
      </c>
      <c r="G438" s="71">
        <v>36.363636363636367</v>
      </c>
      <c r="H438" s="71">
        <v>32.5</v>
      </c>
      <c r="I438" s="83">
        <v>11.635999999999999</v>
      </c>
      <c r="J438" s="84">
        <v>59.917582533990149</v>
      </c>
      <c r="K438" s="132">
        <f t="shared" si="39"/>
        <v>5.9424174660098501</v>
      </c>
      <c r="L438" s="138">
        <f t="shared" si="40"/>
        <v>9.0228021044789705E-2</v>
      </c>
      <c r="M438" s="138"/>
      <c r="N438" s="66"/>
      <c r="O438" s="66"/>
      <c r="P438" s="66"/>
      <c r="Q438" s="66"/>
      <c r="R438" s="66"/>
      <c r="S438" s="66"/>
      <c r="T438" s="66"/>
      <c r="U438" s="66"/>
      <c r="V438" s="66"/>
      <c r="W438" s="66"/>
      <c r="X438" s="66"/>
      <c r="Y438" s="66"/>
      <c r="Z438" s="66"/>
      <c r="AA438" s="66"/>
      <c r="AB438" s="66">
        <f t="shared" si="41"/>
        <v>0.11990407673860912</v>
      </c>
      <c r="AC438" s="66">
        <v>0</v>
      </c>
      <c r="AD438" s="67">
        <v>27.8</v>
      </c>
    </row>
    <row r="439" spans="1:30" ht="16" x14ac:dyDescent="0.2">
      <c r="A439" s="66" t="s">
        <v>251</v>
      </c>
      <c r="B439" s="83">
        <v>316</v>
      </c>
      <c r="C439" s="73">
        <v>3</v>
      </c>
      <c r="D439" s="73">
        <v>2</v>
      </c>
      <c r="E439" s="84">
        <v>0.33333333333333331</v>
      </c>
      <c r="F439" s="85">
        <v>4.0999999999999996</v>
      </c>
      <c r="G439" s="71">
        <v>28.571428571428569</v>
      </c>
      <c r="H439" s="71">
        <v>10</v>
      </c>
      <c r="I439" s="83">
        <v>11.8497</v>
      </c>
      <c r="J439" s="84">
        <v>67.086633831724129</v>
      </c>
      <c r="K439" s="132">
        <f t="shared" si="39"/>
        <v>-1.2266338317241292</v>
      </c>
      <c r="L439" s="138">
        <f t="shared" si="40"/>
        <v>-1.8624868383299867E-2</v>
      </c>
      <c r="M439" s="138"/>
      <c r="N439" s="66"/>
      <c r="O439" s="66"/>
      <c r="P439" s="66"/>
      <c r="Q439" s="66"/>
      <c r="R439" s="66"/>
      <c r="S439" s="66"/>
      <c r="T439" s="66"/>
      <c r="U439" s="66"/>
      <c r="V439" s="66"/>
      <c r="W439" s="66"/>
      <c r="X439" s="66"/>
      <c r="Y439" s="66"/>
      <c r="Z439" s="66"/>
      <c r="AA439" s="66"/>
      <c r="AB439" s="66">
        <f t="shared" si="41"/>
        <v>1.199040767386091E-2</v>
      </c>
      <c r="AC439" s="66">
        <v>0</v>
      </c>
      <c r="AD439" s="67">
        <v>27.8</v>
      </c>
    </row>
    <row r="440" spans="1:30" ht="16" x14ac:dyDescent="0.2">
      <c r="A440" s="66" t="s">
        <v>251</v>
      </c>
      <c r="B440" s="83">
        <v>317</v>
      </c>
      <c r="C440" s="73">
        <v>3</v>
      </c>
      <c r="D440" s="73">
        <v>17</v>
      </c>
      <c r="E440" s="84">
        <v>0.33333333333333331</v>
      </c>
      <c r="F440" s="85">
        <v>1</v>
      </c>
      <c r="G440" s="71">
        <v>52.272727272727273</v>
      </c>
      <c r="H440" s="71">
        <v>20</v>
      </c>
      <c r="I440" s="83">
        <v>11.9579</v>
      </c>
      <c r="J440" s="84">
        <v>66.836357860886707</v>
      </c>
      <c r="K440" s="132">
        <f t="shared" si="39"/>
        <v>-0.97635786088670784</v>
      </c>
      <c r="L440" s="138">
        <f t="shared" si="40"/>
        <v>-1.4824747356311993E-2</v>
      </c>
      <c r="M440" s="138"/>
      <c r="N440" s="66"/>
      <c r="O440" s="66"/>
      <c r="P440" s="66"/>
      <c r="Q440" s="66"/>
      <c r="R440" s="66"/>
      <c r="S440" s="66"/>
      <c r="T440" s="66"/>
      <c r="U440" s="66"/>
      <c r="V440" s="66"/>
      <c r="W440" s="66"/>
      <c r="X440" s="66"/>
      <c r="Y440" s="66"/>
      <c r="Z440" s="66"/>
      <c r="AA440" s="66"/>
      <c r="AB440" s="66">
        <f t="shared" si="41"/>
        <v>1.199040767386091E-2</v>
      </c>
      <c r="AC440" s="66">
        <v>0</v>
      </c>
      <c r="AD440" s="67">
        <v>27.8</v>
      </c>
    </row>
    <row r="441" spans="1:30" ht="16" x14ac:dyDescent="0.2">
      <c r="A441" s="66" t="s">
        <v>251</v>
      </c>
      <c r="B441" s="83">
        <v>318</v>
      </c>
      <c r="C441" s="73">
        <v>3</v>
      </c>
      <c r="D441" s="73">
        <v>8</v>
      </c>
      <c r="E441" s="84">
        <v>0</v>
      </c>
      <c r="F441" s="85">
        <v>10.5</v>
      </c>
      <c r="G441" s="71">
        <v>51.219512195121951</v>
      </c>
      <c r="H441" s="71">
        <v>55</v>
      </c>
      <c r="I441" s="83">
        <v>11.6098</v>
      </c>
      <c r="J441" s="84">
        <v>64.023765004137928</v>
      </c>
      <c r="K441" s="132">
        <f t="shared" si="39"/>
        <v>1.8362349958620712</v>
      </c>
      <c r="L441" s="138">
        <f t="shared" si="40"/>
        <v>2.788088362985228E-2</v>
      </c>
      <c r="M441" s="138"/>
      <c r="N441" s="66"/>
      <c r="O441" s="66"/>
      <c r="P441" s="66"/>
      <c r="Q441" s="66"/>
      <c r="R441" s="66"/>
      <c r="S441" s="66"/>
      <c r="T441" s="66"/>
      <c r="U441" s="66"/>
      <c r="V441" s="66"/>
      <c r="W441" s="66"/>
      <c r="X441" s="66"/>
      <c r="Y441" s="66"/>
      <c r="Z441" s="66"/>
      <c r="AA441" s="66"/>
      <c r="AB441" s="66">
        <f t="shared" si="41"/>
        <v>0</v>
      </c>
      <c r="AC441" s="66">
        <v>0</v>
      </c>
      <c r="AD441" s="67">
        <v>27.8</v>
      </c>
    </row>
    <row r="442" spans="1:30" ht="16" x14ac:dyDescent="0.2">
      <c r="A442" s="66" t="s">
        <v>251</v>
      </c>
      <c r="B442" s="83">
        <v>319</v>
      </c>
      <c r="C442" s="73">
        <v>3</v>
      </c>
      <c r="D442" s="73">
        <v>16</v>
      </c>
      <c r="E442" s="84">
        <v>0</v>
      </c>
      <c r="F442" s="85">
        <v>12.5</v>
      </c>
      <c r="G442" s="71">
        <v>48.837209302325576</v>
      </c>
      <c r="H442" s="71">
        <v>40</v>
      </c>
      <c r="I442" s="83">
        <v>11.932500000000001</v>
      </c>
      <c r="J442" s="84">
        <v>61.396322699507394</v>
      </c>
      <c r="K442" s="132">
        <f t="shared" si="39"/>
        <v>4.4636773004926056</v>
      </c>
      <c r="L442" s="138">
        <f t="shared" si="40"/>
        <v>6.7775239910303764E-2</v>
      </c>
      <c r="M442" s="138"/>
      <c r="N442" s="66"/>
      <c r="O442" s="66"/>
      <c r="P442" s="66"/>
      <c r="Q442" s="66"/>
      <c r="R442" s="66"/>
      <c r="S442" s="66"/>
      <c r="T442" s="66"/>
      <c r="U442" s="66"/>
      <c r="V442" s="66"/>
      <c r="W442" s="66"/>
      <c r="X442" s="66"/>
      <c r="Y442" s="66"/>
      <c r="Z442" s="66"/>
      <c r="AA442" s="66"/>
      <c r="AB442" s="66">
        <f t="shared" si="41"/>
        <v>0</v>
      </c>
      <c r="AC442" s="66">
        <v>0</v>
      </c>
      <c r="AD442" s="67">
        <v>27.8</v>
      </c>
    </row>
    <row r="443" spans="1:30" ht="16" x14ac:dyDescent="0.2">
      <c r="A443" s="66" t="s">
        <v>251</v>
      </c>
      <c r="B443" s="83">
        <v>320</v>
      </c>
      <c r="C443" s="73">
        <v>3</v>
      </c>
      <c r="D443" s="73">
        <v>10</v>
      </c>
      <c r="E443" s="84">
        <v>0.1111111111111111</v>
      </c>
      <c r="F443" s="85">
        <v>1.9</v>
      </c>
      <c r="G443" s="71">
        <v>53.488372093023251</v>
      </c>
      <c r="H443" s="71">
        <v>20</v>
      </c>
      <c r="I443" s="83">
        <v>11.611599999999999</v>
      </c>
      <c r="J443" s="84">
        <v>67.857908193103469</v>
      </c>
      <c r="K443" s="132">
        <f t="shared" si="39"/>
        <v>-1.9979081931034699</v>
      </c>
      <c r="L443" s="138">
        <f t="shared" si="40"/>
        <v>-3.0335684681194502E-2</v>
      </c>
      <c r="M443" s="138"/>
      <c r="N443" s="66"/>
      <c r="O443" s="66"/>
      <c r="P443" s="66"/>
      <c r="Q443" s="66"/>
      <c r="R443" s="66"/>
      <c r="S443" s="66"/>
      <c r="T443" s="66"/>
      <c r="U443" s="66"/>
      <c r="V443" s="66"/>
      <c r="W443" s="66"/>
      <c r="X443" s="66"/>
      <c r="Y443" s="66"/>
      <c r="Z443" s="66"/>
      <c r="AA443" s="66"/>
      <c r="AB443" s="66">
        <f t="shared" si="41"/>
        <v>3.9968025579536371E-3</v>
      </c>
      <c r="AC443" s="66">
        <v>0</v>
      </c>
      <c r="AD443" s="67">
        <v>27.8</v>
      </c>
    </row>
    <row r="444" spans="1:30" ht="16" x14ac:dyDescent="0.2">
      <c r="A444" s="66" t="s">
        <v>251</v>
      </c>
      <c r="B444" s="83">
        <v>401</v>
      </c>
      <c r="C444" s="73">
        <v>4</v>
      </c>
      <c r="D444" s="73">
        <v>2</v>
      </c>
      <c r="E444" s="84">
        <v>0</v>
      </c>
      <c r="F444" s="85">
        <v>0.6</v>
      </c>
      <c r="G444" s="71">
        <v>44.186046511627907</v>
      </c>
      <c r="H444" s="71">
        <v>30</v>
      </c>
      <c r="I444" s="83">
        <v>11.76</v>
      </c>
      <c r="J444" s="84">
        <v>69.384981123152713</v>
      </c>
      <c r="K444" s="132">
        <f t="shared" si="39"/>
        <v>-3.5249811231527133</v>
      </c>
      <c r="L444" s="138">
        <f t="shared" si="40"/>
        <v>-5.3522337126521609E-2</v>
      </c>
      <c r="M444" s="138"/>
      <c r="N444" s="66"/>
      <c r="O444" s="66"/>
      <c r="P444" s="66"/>
      <c r="Q444" s="66"/>
      <c r="R444" s="66"/>
      <c r="S444" s="66"/>
      <c r="T444" s="66"/>
      <c r="U444" s="66"/>
      <c r="V444" s="66"/>
      <c r="W444" s="66"/>
      <c r="X444" s="66"/>
      <c r="Y444" s="66"/>
      <c r="Z444" s="66"/>
      <c r="AA444" s="66"/>
      <c r="AB444" s="66">
        <f t="shared" si="41"/>
        <v>0</v>
      </c>
      <c r="AC444" s="66">
        <v>0</v>
      </c>
      <c r="AD444" s="67">
        <v>27.8</v>
      </c>
    </row>
    <row r="445" spans="1:30" ht="16" x14ac:dyDescent="0.2">
      <c r="A445" s="66" t="s">
        <v>251</v>
      </c>
      <c r="B445" s="83">
        <v>402</v>
      </c>
      <c r="C445" s="73">
        <v>4</v>
      </c>
      <c r="D445" s="73">
        <v>17</v>
      </c>
      <c r="E445" s="84">
        <v>0.33333333333333331</v>
      </c>
      <c r="F445" s="85">
        <v>0.6</v>
      </c>
      <c r="G445" s="71">
        <v>47.619047619047613</v>
      </c>
      <c r="H445" s="71">
        <v>15</v>
      </c>
      <c r="I445" s="83">
        <v>11.6927</v>
      </c>
      <c r="J445" s="84">
        <v>64.469027122364537</v>
      </c>
      <c r="K445" s="132">
        <f t="shared" si="39"/>
        <v>1.3909728776354626</v>
      </c>
      <c r="L445" s="138">
        <f t="shared" si="40"/>
        <v>2.1120146942536631E-2</v>
      </c>
      <c r="M445" s="138"/>
      <c r="N445" s="66"/>
      <c r="O445" s="66"/>
      <c r="P445" s="66"/>
      <c r="Q445" s="66"/>
      <c r="R445" s="66"/>
      <c r="S445" s="66"/>
      <c r="T445" s="66"/>
      <c r="U445" s="66"/>
      <c r="V445" s="66"/>
      <c r="W445" s="66"/>
      <c r="X445" s="66"/>
      <c r="Y445" s="66"/>
      <c r="Z445" s="66"/>
      <c r="AA445" s="66"/>
      <c r="AB445" s="66">
        <f t="shared" si="41"/>
        <v>1.199040767386091E-2</v>
      </c>
      <c r="AC445" s="66">
        <v>0</v>
      </c>
      <c r="AD445" s="67">
        <v>27.8</v>
      </c>
    </row>
    <row r="446" spans="1:30" ht="16" x14ac:dyDescent="0.2">
      <c r="A446" s="66" t="s">
        <v>251</v>
      </c>
      <c r="B446" s="83">
        <v>403</v>
      </c>
      <c r="C446" s="73">
        <v>4</v>
      </c>
      <c r="D446" s="73">
        <v>20</v>
      </c>
      <c r="E446" s="84">
        <v>10</v>
      </c>
      <c r="F446" s="85">
        <v>8.6999999999999993</v>
      </c>
      <c r="G446" s="71">
        <v>56.81818181818182</v>
      </c>
      <c r="H446" s="71">
        <v>20</v>
      </c>
      <c r="I446" s="83">
        <v>11.52</v>
      </c>
      <c r="J446" s="84">
        <v>59.532133517241384</v>
      </c>
      <c r="K446" s="132">
        <f t="shared" si="39"/>
        <v>6.3278664827586155</v>
      </c>
      <c r="L446" s="138">
        <f t="shared" si="40"/>
        <v>9.6080572164570541E-2</v>
      </c>
      <c r="M446" s="138"/>
      <c r="N446" s="66"/>
      <c r="O446" s="66"/>
      <c r="P446" s="66"/>
      <c r="Q446" s="66"/>
      <c r="R446" s="66"/>
      <c r="S446" s="66"/>
      <c r="T446" s="66"/>
      <c r="U446" s="66"/>
      <c r="V446" s="66"/>
      <c r="W446" s="66"/>
      <c r="X446" s="66"/>
      <c r="Y446" s="66"/>
      <c r="Z446" s="66"/>
      <c r="AA446" s="66"/>
      <c r="AB446" s="66">
        <f t="shared" si="41"/>
        <v>0.35971223021582732</v>
      </c>
      <c r="AC446" s="66">
        <v>0</v>
      </c>
      <c r="AD446" s="67">
        <v>27.8</v>
      </c>
    </row>
    <row r="447" spans="1:30" ht="16" x14ac:dyDescent="0.2">
      <c r="A447" s="66" t="s">
        <v>251</v>
      </c>
      <c r="B447" s="83">
        <v>404</v>
      </c>
      <c r="C447" s="73">
        <v>4</v>
      </c>
      <c r="D447" s="73">
        <v>9</v>
      </c>
      <c r="E447" s="84">
        <v>1.6666666666666667</v>
      </c>
      <c r="F447" s="85">
        <v>9.5</v>
      </c>
      <c r="G447" s="71">
        <v>54.54545454545454</v>
      </c>
      <c r="H447" s="71">
        <v>25</v>
      </c>
      <c r="I447" s="83">
        <v>11.647300000000001</v>
      </c>
      <c r="J447" s="84">
        <v>63.785948862266004</v>
      </c>
      <c r="K447" s="132">
        <f t="shared" si="39"/>
        <v>2.0740511377339956</v>
      </c>
      <c r="L447" s="138">
        <f t="shared" si="40"/>
        <v>3.149181806459149E-2</v>
      </c>
      <c r="M447" s="138"/>
      <c r="N447" s="66"/>
      <c r="O447" s="66"/>
      <c r="P447" s="66"/>
      <c r="Q447" s="66"/>
      <c r="R447" s="66"/>
      <c r="S447" s="66"/>
      <c r="T447" s="66"/>
      <c r="U447" s="66"/>
      <c r="V447" s="66"/>
      <c r="W447" s="66"/>
      <c r="X447" s="66"/>
      <c r="Y447" s="66"/>
      <c r="Z447" s="66"/>
      <c r="AA447" s="66"/>
      <c r="AB447" s="66">
        <f t="shared" si="41"/>
        <v>5.9952038369304558E-2</v>
      </c>
      <c r="AC447" s="66">
        <v>0</v>
      </c>
      <c r="AD447" s="67">
        <v>27.8</v>
      </c>
    </row>
    <row r="448" spans="1:30" ht="16" x14ac:dyDescent="0.2">
      <c r="A448" s="66" t="s">
        <v>251</v>
      </c>
      <c r="B448" s="83">
        <v>405</v>
      </c>
      <c r="C448" s="73">
        <v>4</v>
      </c>
      <c r="D448" s="73">
        <v>5</v>
      </c>
      <c r="E448" s="84">
        <v>0</v>
      </c>
      <c r="F448" s="85">
        <v>2.7</v>
      </c>
      <c r="G448" s="71">
        <v>45.454545454545453</v>
      </c>
      <c r="H448" s="71">
        <v>17.5</v>
      </c>
      <c r="I448" s="83">
        <v>11.9337</v>
      </c>
      <c r="J448" s="84">
        <v>69.584350546206892</v>
      </c>
      <c r="K448" s="132">
        <f t="shared" si="39"/>
        <v>-3.7243505462068924</v>
      </c>
      <c r="L448" s="138">
        <f t="shared" si="40"/>
        <v>-5.6549507230593571E-2</v>
      </c>
      <c r="M448" s="138"/>
      <c r="N448" s="66"/>
      <c r="O448" s="66"/>
      <c r="P448" s="66"/>
      <c r="Q448" s="66"/>
      <c r="R448" s="66"/>
      <c r="S448" s="66"/>
      <c r="T448" s="66"/>
      <c r="U448" s="66"/>
      <c r="V448" s="66"/>
      <c r="W448" s="66"/>
      <c r="X448" s="66"/>
      <c r="Y448" s="66"/>
      <c r="Z448" s="66"/>
      <c r="AA448" s="66"/>
      <c r="AB448" s="66">
        <f t="shared" ref="AB448:AB463" si="42">E448/AD448</f>
        <v>0</v>
      </c>
      <c r="AC448" s="66">
        <v>0</v>
      </c>
      <c r="AD448" s="67">
        <v>27.8</v>
      </c>
    </row>
    <row r="449" spans="1:33" ht="16" x14ac:dyDescent="0.2">
      <c r="A449" s="66" t="s">
        <v>251</v>
      </c>
      <c r="B449" s="83">
        <v>406</v>
      </c>
      <c r="C449" s="73">
        <v>4</v>
      </c>
      <c r="D449" s="73">
        <v>18</v>
      </c>
      <c r="E449" s="84">
        <v>11.111111111111111</v>
      </c>
      <c r="F449" s="85">
        <v>5</v>
      </c>
      <c r="G449" s="71">
        <v>39.534883720930232</v>
      </c>
      <c r="H449" s="71">
        <v>30</v>
      </c>
      <c r="I449" s="83">
        <v>11.577400000000001</v>
      </c>
      <c r="J449" s="84">
        <v>61.47522461793104</v>
      </c>
      <c r="K449" s="132">
        <f t="shared" ref="K449:K463" si="43">65.86-J449</f>
        <v>4.384775382068959</v>
      </c>
      <c r="L449" s="138">
        <f t="shared" ref="L449:L512" si="44">K449/65.86</f>
        <v>6.6577215032932874E-2</v>
      </c>
      <c r="M449" s="138"/>
      <c r="N449" s="66"/>
      <c r="O449" s="66"/>
      <c r="P449" s="66"/>
      <c r="Q449" s="66"/>
      <c r="R449" s="66"/>
      <c r="S449" s="66"/>
      <c r="T449" s="66"/>
      <c r="U449" s="66"/>
      <c r="V449" s="66"/>
      <c r="W449" s="66"/>
      <c r="X449" s="66"/>
      <c r="Y449" s="66"/>
      <c r="Z449" s="66"/>
      <c r="AA449" s="66"/>
      <c r="AB449" s="66">
        <f t="shared" si="42"/>
        <v>0.3996802557953637</v>
      </c>
      <c r="AC449" s="66">
        <v>0</v>
      </c>
      <c r="AD449" s="67">
        <v>27.8</v>
      </c>
    </row>
    <row r="450" spans="1:33" ht="16" x14ac:dyDescent="0.2">
      <c r="A450" s="66" t="s">
        <v>251</v>
      </c>
      <c r="B450" s="83">
        <v>407</v>
      </c>
      <c r="C450" s="73">
        <v>4</v>
      </c>
      <c r="D450" s="73">
        <v>1</v>
      </c>
      <c r="E450" s="84">
        <v>4.4444444444444446</v>
      </c>
      <c r="F450" s="85">
        <v>3.2</v>
      </c>
      <c r="G450" s="71">
        <v>45.238095238095241</v>
      </c>
      <c r="H450" s="71">
        <v>12.5</v>
      </c>
      <c r="I450" s="83">
        <v>11.7492</v>
      </c>
      <c r="J450" s="116">
        <v>57.905045110541863</v>
      </c>
      <c r="K450" s="116">
        <f t="shared" si="43"/>
        <v>7.9549548894581363</v>
      </c>
      <c r="L450" s="137">
        <f t="shared" si="44"/>
        <v>0.12078583190795834</v>
      </c>
      <c r="M450" s="137"/>
      <c r="N450" s="66"/>
      <c r="O450" s="67">
        <f>64.17-J450</f>
        <v>6.2649548894581386</v>
      </c>
      <c r="P450" s="106">
        <f>O450/75</f>
        <v>8.353273185944185E-2</v>
      </c>
      <c r="Q450" s="66"/>
      <c r="R450" s="66"/>
      <c r="S450" s="66"/>
      <c r="T450" s="66"/>
      <c r="U450" s="66">
        <f>E450/77.8</f>
        <v>5.7126535275635534E-2</v>
      </c>
      <c r="V450" s="66"/>
      <c r="W450" s="66"/>
      <c r="X450" s="66"/>
      <c r="Y450" s="66"/>
      <c r="Z450" s="66"/>
      <c r="AA450" s="66"/>
      <c r="AB450" s="66">
        <f t="shared" si="42"/>
        <v>0.1598721023181455</v>
      </c>
      <c r="AC450" s="66">
        <v>0</v>
      </c>
      <c r="AD450" s="67">
        <v>27.8</v>
      </c>
    </row>
    <row r="451" spans="1:33" ht="16" x14ac:dyDescent="0.2">
      <c r="A451" s="66" t="s">
        <v>251</v>
      </c>
      <c r="B451" s="83">
        <v>408</v>
      </c>
      <c r="C451" s="73">
        <v>4</v>
      </c>
      <c r="D451" s="73">
        <v>13</v>
      </c>
      <c r="E451" s="84">
        <v>0.44444444444444442</v>
      </c>
      <c r="F451" s="85">
        <v>2</v>
      </c>
      <c r="G451" s="71">
        <v>38.636363636363633</v>
      </c>
      <c r="H451" s="71">
        <v>20</v>
      </c>
      <c r="I451" s="83">
        <v>11.530199999999999</v>
      </c>
      <c r="J451" s="84">
        <v>70.915648432709361</v>
      </c>
      <c r="K451" s="132">
        <f t="shared" si="43"/>
        <v>-5.0556484327093614</v>
      </c>
      <c r="L451" s="138">
        <f t="shared" si="44"/>
        <v>-7.676356563482177E-2</v>
      </c>
      <c r="M451" s="138"/>
      <c r="N451" s="66"/>
      <c r="O451" s="66"/>
      <c r="P451" s="66"/>
      <c r="Q451" s="66"/>
      <c r="R451" s="66"/>
      <c r="S451" s="66"/>
      <c r="T451" s="66"/>
      <c r="U451" s="66"/>
      <c r="V451" s="66"/>
      <c r="W451" s="66"/>
      <c r="X451" s="66"/>
      <c r="Y451" s="66"/>
      <c r="Z451" s="66"/>
      <c r="AA451" s="66"/>
      <c r="AB451" s="106">
        <f t="shared" si="42"/>
        <v>1.5987210231814548E-2</v>
      </c>
      <c r="AC451" s="66">
        <v>0</v>
      </c>
      <c r="AD451" s="67">
        <v>27.8</v>
      </c>
    </row>
    <row r="452" spans="1:33" ht="16" x14ac:dyDescent="0.2">
      <c r="A452" s="66" t="s">
        <v>251</v>
      </c>
      <c r="B452" s="83">
        <v>409</v>
      </c>
      <c r="C452" s="73">
        <v>4</v>
      </c>
      <c r="D452" s="73">
        <v>15</v>
      </c>
      <c r="E452" s="84">
        <v>1.6666666666666667</v>
      </c>
      <c r="F452" s="85">
        <v>2</v>
      </c>
      <c r="G452" s="71">
        <v>41.860465116279073</v>
      </c>
      <c r="H452" s="71">
        <v>17.5</v>
      </c>
      <c r="I452" s="83">
        <v>12.1175</v>
      </c>
      <c r="J452" s="84">
        <v>70.486786857142832</v>
      </c>
      <c r="K452" s="132">
        <f t="shared" si="43"/>
        <v>-4.6267868571428323</v>
      </c>
      <c r="L452" s="138">
        <f t="shared" si="44"/>
        <v>-7.0251850245108299E-2</v>
      </c>
      <c r="M452" s="138"/>
      <c r="N452" s="66"/>
      <c r="O452" s="66"/>
      <c r="P452" s="66"/>
      <c r="Q452" s="66"/>
      <c r="R452" s="66"/>
      <c r="S452" s="66"/>
      <c r="T452" s="66"/>
      <c r="U452" s="66"/>
      <c r="V452" s="66"/>
      <c r="W452" s="66"/>
      <c r="X452" s="66"/>
      <c r="Y452" s="66"/>
      <c r="Z452" s="66"/>
      <c r="AA452" s="66"/>
      <c r="AB452" s="66">
        <f t="shared" si="42"/>
        <v>5.9952038369304558E-2</v>
      </c>
      <c r="AC452" s="66">
        <v>0</v>
      </c>
      <c r="AD452" s="67">
        <v>27.8</v>
      </c>
    </row>
    <row r="453" spans="1:33" ht="16" x14ac:dyDescent="0.2">
      <c r="A453" s="66" t="s">
        <v>251</v>
      </c>
      <c r="B453" s="83">
        <v>410</v>
      </c>
      <c r="C453" s="73">
        <v>4</v>
      </c>
      <c r="D453" s="73">
        <v>7</v>
      </c>
      <c r="E453" s="84">
        <v>1.1111111111111112</v>
      </c>
      <c r="F453" s="85">
        <v>0.9</v>
      </c>
      <c r="G453" s="71">
        <v>44.186046511627907</v>
      </c>
      <c r="H453" s="71">
        <v>20</v>
      </c>
      <c r="I453" s="83">
        <v>11.858499999999999</v>
      </c>
      <c r="J453" s="84">
        <v>68.130687493596085</v>
      </c>
      <c r="K453" s="132">
        <f t="shared" si="43"/>
        <v>-2.2706874935960855</v>
      </c>
      <c r="L453" s="138">
        <f t="shared" si="44"/>
        <v>-3.4477490033344757E-2</v>
      </c>
      <c r="M453" s="138"/>
      <c r="N453" s="66"/>
      <c r="O453" s="66"/>
      <c r="P453" s="66"/>
      <c r="Q453" s="66"/>
      <c r="R453" s="66"/>
      <c r="S453" s="66"/>
      <c r="T453" s="66"/>
      <c r="U453" s="66"/>
      <c r="V453" s="66"/>
      <c r="W453" s="66"/>
      <c r="X453" s="66"/>
      <c r="Y453" s="66"/>
      <c r="Z453" s="66"/>
      <c r="AA453" s="66"/>
      <c r="AB453" s="66">
        <f t="shared" si="42"/>
        <v>3.9968025579536375E-2</v>
      </c>
      <c r="AC453" s="66">
        <v>0</v>
      </c>
      <c r="AD453" s="67">
        <v>27.8</v>
      </c>
    </row>
    <row r="454" spans="1:33" ht="16" x14ac:dyDescent="0.2">
      <c r="A454" s="66" t="s">
        <v>251</v>
      </c>
      <c r="B454" s="83">
        <v>411</v>
      </c>
      <c r="C454" s="73">
        <v>4</v>
      </c>
      <c r="D454" s="73">
        <v>11</v>
      </c>
      <c r="E454" s="84">
        <v>0.1111111111111111</v>
      </c>
      <c r="F454" s="85">
        <v>3.9</v>
      </c>
      <c r="G454" s="71">
        <v>45.454545454545453</v>
      </c>
      <c r="H454" s="71">
        <v>15</v>
      </c>
      <c r="I454" s="83">
        <v>11.722000000000001</v>
      </c>
      <c r="J454" s="84">
        <v>68.320388074876831</v>
      </c>
      <c r="K454" s="132">
        <f t="shared" si="43"/>
        <v>-2.4603880748768319</v>
      </c>
      <c r="L454" s="138">
        <f t="shared" si="44"/>
        <v>-3.7357851121725356E-2</v>
      </c>
      <c r="M454" s="138"/>
      <c r="N454" s="66"/>
      <c r="O454" s="66"/>
      <c r="P454" s="66"/>
      <c r="Q454" s="66"/>
      <c r="R454" s="66"/>
      <c r="S454" s="66"/>
      <c r="T454" s="66"/>
      <c r="U454" s="66"/>
      <c r="V454" s="66"/>
      <c r="W454" s="66"/>
      <c r="X454" s="66"/>
      <c r="Y454" s="66"/>
      <c r="Z454" s="66"/>
      <c r="AA454" s="66"/>
      <c r="AB454" s="66">
        <f t="shared" si="42"/>
        <v>3.9968025579536371E-3</v>
      </c>
      <c r="AC454" s="66">
        <v>0</v>
      </c>
      <c r="AD454" s="67">
        <v>27.8</v>
      </c>
    </row>
    <row r="455" spans="1:33" ht="16" x14ac:dyDescent="0.2">
      <c r="A455" s="66" t="s">
        <v>251</v>
      </c>
      <c r="B455" s="83">
        <v>412</v>
      </c>
      <c r="C455" s="73">
        <v>4</v>
      </c>
      <c r="D455" s="73">
        <v>8</v>
      </c>
      <c r="E455" s="84">
        <v>0.1111111111111111</v>
      </c>
      <c r="F455" s="85">
        <v>10.5</v>
      </c>
      <c r="G455" s="71">
        <v>45.238095238095241</v>
      </c>
      <c r="H455" s="71">
        <v>10</v>
      </c>
      <c r="I455" s="83">
        <v>11.701099999999999</v>
      </c>
      <c r="J455" s="84">
        <v>59.283968453990155</v>
      </c>
      <c r="K455" s="132">
        <f t="shared" si="43"/>
        <v>6.576031546009844</v>
      </c>
      <c r="L455" s="138">
        <f t="shared" si="44"/>
        <v>9.9848641755387851E-2</v>
      </c>
      <c r="M455" s="138"/>
      <c r="N455" s="66"/>
      <c r="O455" s="66"/>
      <c r="P455" s="66"/>
      <c r="Q455" s="66"/>
      <c r="R455" s="66"/>
      <c r="S455" s="66"/>
      <c r="T455" s="66"/>
      <c r="U455" s="66"/>
      <c r="V455" s="66"/>
      <c r="W455" s="66"/>
      <c r="X455" s="66"/>
      <c r="Y455" s="66"/>
      <c r="Z455" s="66"/>
      <c r="AA455" s="66"/>
      <c r="AB455" s="66">
        <f t="shared" si="42"/>
        <v>3.9968025579536371E-3</v>
      </c>
      <c r="AC455" s="66">
        <v>0</v>
      </c>
      <c r="AD455" s="67">
        <v>27.8</v>
      </c>
    </row>
    <row r="456" spans="1:33" ht="16" x14ac:dyDescent="0.2">
      <c r="A456" s="66" t="s">
        <v>251</v>
      </c>
      <c r="B456" s="83">
        <v>413</v>
      </c>
      <c r="C456" s="73">
        <v>4</v>
      </c>
      <c r="D456" s="73">
        <v>19</v>
      </c>
      <c r="E456" s="84">
        <v>3.3333333333333335</v>
      </c>
      <c r="F456" s="85">
        <v>4.2</v>
      </c>
      <c r="G456" s="71">
        <v>36.585365853658537</v>
      </c>
      <c r="H456" s="71">
        <v>17.5</v>
      </c>
      <c r="I456" s="83">
        <v>11.732900000000001</v>
      </c>
      <c r="J456" s="84">
        <v>58.925898482758619</v>
      </c>
      <c r="K456" s="132">
        <f t="shared" si="43"/>
        <v>6.9341015172413805</v>
      </c>
      <c r="L456" s="138">
        <f t="shared" si="44"/>
        <v>0.10528547703069208</v>
      </c>
      <c r="M456" s="138"/>
      <c r="N456" s="66"/>
      <c r="O456" s="66"/>
      <c r="P456" s="66"/>
      <c r="Q456" s="66"/>
      <c r="R456" s="66"/>
      <c r="S456" s="66"/>
      <c r="T456" s="66"/>
      <c r="U456" s="66"/>
      <c r="V456" s="66"/>
      <c r="W456" s="66"/>
      <c r="X456" s="66"/>
      <c r="Y456" s="66"/>
      <c r="Z456" s="66"/>
      <c r="AA456" s="66"/>
      <c r="AB456" s="66">
        <f t="shared" si="42"/>
        <v>0.11990407673860912</v>
      </c>
      <c r="AC456" s="66">
        <v>0</v>
      </c>
      <c r="AD456" s="67">
        <v>27.8</v>
      </c>
    </row>
    <row r="457" spans="1:33" ht="16" x14ac:dyDescent="0.2">
      <c r="A457" s="66" t="s">
        <v>251</v>
      </c>
      <c r="B457" s="83">
        <v>414</v>
      </c>
      <c r="C457" s="73">
        <v>4</v>
      </c>
      <c r="D457" s="73">
        <v>12</v>
      </c>
      <c r="E457" s="84">
        <v>6.666666666666667</v>
      </c>
      <c r="F457" s="85">
        <v>5.7</v>
      </c>
      <c r="G457" s="71">
        <v>35.714285714285715</v>
      </c>
      <c r="H457" s="71">
        <v>10</v>
      </c>
      <c r="I457" s="83">
        <v>11.5756</v>
      </c>
      <c r="J457" s="84">
        <v>56.669673401379313</v>
      </c>
      <c r="K457" s="132">
        <f t="shared" si="43"/>
        <v>9.1903265986206861</v>
      </c>
      <c r="L457" s="138">
        <f t="shared" si="44"/>
        <v>0.13954337380231835</v>
      </c>
      <c r="M457" s="138"/>
      <c r="N457" s="66"/>
      <c r="O457" s="66"/>
      <c r="P457" s="66"/>
      <c r="Q457" s="66"/>
      <c r="R457" s="66"/>
      <c r="S457" s="66"/>
      <c r="T457" s="66"/>
      <c r="U457" s="66"/>
      <c r="V457" s="66"/>
      <c r="W457" s="66"/>
      <c r="X457" s="66"/>
      <c r="Y457" s="66"/>
      <c r="Z457" s="66"/>
      <c r="AA457" s="66"/>
      <c r="AB457" s="66">
        <f t="shared" si="42"/>
        <v>0.23980815347721823</v>
      </c>
      <c r="AC457" s="66">
        <v>0</v>
      </c>
      <c r="AD457" s="67">
        <v>27.8</v>
      </c>
    </row>
    <row r="458" spans="1:33" ht="16" x14ac:dyDescent="0.2">
      <c r="A458" s="66" t="s">
        <v>251</v>
      </c>
      <c r="B458" s="83">
        <v>415</v>
      </c>
      <c r="C458" s="73">
        <v>4</v>
      </c>
      <c r="D458" s="73">
        <v>10</v>
      </c>
      <c r="E458" s="84">
        <v>8.3333333333333339</v>
      </c>
      <c r="F458" s="85">
        <v>2.4</v>
      </c>
      <c r="G458" s="71">
        <v>45.454545454545453</v>
      </c>
      <c r="H458" s="71">
        <v>27.5</v>
      </c>
      <c r="I458" s="83">
        <v>11.831099999999999</v>
      </c>
      <c r="J458" s="84">
        <v>54.656031408866994</v>
      </c>
      <c r="K458" s="132">
        <f t="shared" si="43"/>
        <v>11.203968591133005</v>
      </c>
      <c r="L458" s="138">
        <f t="shared" si="44"/>
        <v>0.17011795613624364</v>
      </c>
      <c r="M458" s="138"/>
      <c r="N458" s="66"/>
      <c r="O458" s="66"/>
      <c r="P458" s="66"/>
      <c r="Q458" s="66"/>
      <c r="R458" s="66"/>
      <c r="S458" s="66"/>
      <c r="T458" s="66"/>
      <c r="U458" s="66"/>
      <c r="V458" s="66"/>
      <c r="W458" s="66"/>
      <c r="X458" s="66"/>
      <c r="Y458" s="66"/>
      <c r="Z458" s="66"/>
      <c r="AA458" s="66"/>
      <c r="AB458" s="66">
        <f t="shared" si="42"/>
        <v>0.29976019184652281</v>
      </c>
      <c r="AC458" s="66">
        <v>0</v>
      </c>
      <c r="AD458" s="67">
        <v>27.8</v>
      </c>
    </row>
    <row r="459" spans="1:33" ht="16" x14ac:dyDescent="0.2">
      <c r="A459" s="66" t="s">
        <v>251</v>
      </c>
      <c r="B459" s="83">
        <v>416</v>
      </c>
      <c r="C459" s="73">
        <v>4</v>
      </c>
      <c r="D459" s="73">
        <v>14</v>
      </c>
      <c r="E459" s="84">
        <v>2.2222222222222223</v>
      </c>
      <c r="F459" s="85">
        <v>4.0999999999999996</v>
      </c>
      <c r="G459" s="71">
        <v>47.619047619047613</v>
      </c>
      <c r="H459" s="71">
        <v>20</v>
      </c>
      <c r="I459" s="83">
        <v>11.6584</v>
      </c>
      <c r="J459" s="84">
        <v>61.46103535921182</v>
      </c>
      <c r="K459" s="132">
        <f t="shared" si="43"/>
        <v>4.3989646407881793</v>
      </c>
      <c r="L459" s="138">
        <f t="shared" si="44"/>
        <v>6.6792660807594578E-2</v>
      </c>
      <c r="M459" s="138"/>
      <c r="N459" s="66"/>
      <c r="O459" s="66"/>
      <c r="P459" s="66"/>
      <c r="Q459" s="66"/>
      <c r="R459" s="66"/>
      <c r="S459" s="66"/>
      <c r="T459" s="66"/>
      <c r="U459" s="66"/>
      <c r="V459" s="66"/>
      <c r="W459" s="66"/>
      <c r="X459" s="66"/>
      <c r="Y459" s="66"/>
      <c r="Z459" s="66"/>
      <c r="AA459" s="66"/>
      <c r="AB459" s="66">
        <f t="shared" si="42"/>
        <v>7.9936051159072749E-2</v>
      </c>
      <c r="AC459" s="66">
        <v>0</v>
      </c>
      <c r="AD459" s="67">
        <v>27.8</v>
      </c>
    </row>
    <row r="460" spans="1:33" ht="16" x14ac:dyDescent="0.2">
      <c r="A460" s="66" t="s">
        <v>251</v>
      </c>
      <c r="B460" s="83">
        <v>417</v>
      </c>
      <c r="C460" s="73">
        <v>4</v>
      </c>
      <c r="D460" s="73">
        <v>16</v>
      </c>
      <c r="E460" s="84">
        <v>1.6666666666666667</v>
      </c>
      <c r="F460" s="85">
        <v>10.5</v>
      </c>
      <c r="G460" s="71">
        <v>40.909090909090914</v>
      </c>
      <c r="H460" s="71">
        <v>20</v>
      </c>
      <c r="I460" s="83">
        <v>11.727500000000001</v>
      </c>
      <c r="J460" s="84">
        <v>58.129745901477825</v>
      </c>
      <c r="K460" s="132">
        <f t="shared" si="43"/>
        <v>7.7302540985221739</v>
      </c>
      <c r="L460" s="138">
        <f t="shared" si="44"/>
        <v>0.1173740373295198</v>
      </c>
      <c r="M460" s="138"/>
      <c r="N460" s="66"/>
      <c r="O460" s="66"/>
      <c r="P460" s="66"/>
      <c r="Q460" s="66"/>
      <c r="R460" s="66"/>
      <c r="S460" s="66"/>
      <c r="T460" s="66"/>
      <c r="U460" s="66"/>
      <c r="V460" s="66"/>
      <c r="W460" s="66"/>
      <c r="X460" s="66"/>
      <c r="Y460" s="66"/>
      <c r="Z460" s="66"/>
      <c r="AA460" s="66"/>
      <c r="AB460" s="66">
        <f t="shared" si="42"/>
        <v>5.9952038369304558E-2</v>
      </c>
      <c r="AC460" s="66">
        <v>0</v>
      </c>
      <c r="AD460" s="67">
        <v>27.8</v>
      </c>
    </row>
    <row r="461" spans="1:33" ht="16" x14ac:dyDescent="0.2">
      <c r="A461" s="66" t="s">
        <v>251</v>
      </c>
      <c r="B461" s="83">
        <v>418</v>
      </c>
      <c r="C461" s="73">
        <v>4</v>
      </c>
      <c r="D461" s="73">
        <v>6</v>
      </c>
      <c r="E461" s="84">
        <v>0.33333333333333331</v>
      </c>
      <c r="F461" s="85">
        <v>3.3</v>
      </c>
      <c r="G461" s="71">
        <v>38.636363636363633</v>
      </c>
      <c r="H461" s="71">
        <v>30</v>
      </c>
      <c r="I461" s="83">
        <v>11.5685</v>
      </c>
      <c r="J461" s="84">
        <v>71.095789513300488</v>
      </c>
      <c r="K461" s="132">
        <f t="shared" si="43"/>
        <v>-5.2357895133004888</v>
      </c>
      <c r="L461" s="138">
        <f t="shared" si="44"/>
        <v>-7.9498777912245508E-2</v>
      </c>
      <c r="M461" s="138"/>
      <c r="N461" s="66"/>
      <c r="O461" s="66"/>
      <c r="P461" s="66"/>
      <c r="Q461" s="66"/>
      <c r="R461" s="66"/>
      <c r="S461" s="66"/>
      <c r="T461" s="66"/>
      <c r="U461" s="66"/>
      <c r="V461" s="66"/>
      <c r="W461" s="66"/>
      <c r="X461" s="66"/>
      <c r="Y461" s="66"/>
      <c r="Z461" s="66"/>
      <c r="AA461" s="66"/>
      <c r="AB461" s="66">
        <f t="shared" si="42"/>
        <v>1.199040767386091E-2</v>
      </c>
      <c r="AC461" s="66">
        <v>0</v>
      </c>
      <c r="AD461" s="67">
        <v>27.8</v>
      </c>
    </row>
    <row r="462" spans="1:33" ht="16" x14ac:dyDescent="0.2">
      <c r="A462" s="66" t="s">
        <v>251</v>
      </c>
      <c r="B462" s="83">
        <v>419</v>
      </c>
      <c r="C462" s="73">
        <v>4</v>
      </c>
      <c r="D462" s="73">
        <v>3</v>
      </c>
      <c r="E462" s="84">
        <v>0.44444444444444442</v>
      </c>
      <c r="F462" s="85">
        <v>4.0999999999999996</v>
      </c>
      <c r="G462" s="71">
        <v>48.837209302325576</v>
      </c>
      <c r="H462" s="71">
        <v>10</v>
      </c>
      <c r="I462" s="83">
        <v>11.671199999999999</v>
      </c>
      <c r="J462" s="84">
        <v>63.431739542068961</v>
      </c>
      <c r="K462" s="132">
        <f t="shared" si="43"/>
        <v>2.4282604579310387</v>
      </c>
      <c r="L462" s="138">
        <f t="shared" si="44"/>
        <v>3.6870034283799556E-2</v>
      </c>
      <c r="M462" s="138"/>
      <c r="N462" s="66"/>
      <c r="O462" s="66"/>
      <c r="P462" s="66"/>
      <c r="Q462" s="66"/>
      <c r="R462" s="66"/>
      <c r="S462" s="66"/>
      <c r="T462" s="66"/>
      <c r="U462" s="66"/>
      <c r="V462" s="66"/>
      <c r="W462" s="66"/>
      <c r="X462" s="66"/>
      <c r="Y462" s="66"/>
      <c r="Z462" s="66"/>
      <c r="AA462" s="66"/>
      <c r="AB462" s="66">
        <f t="shared" si="42"/>
        <v>1.5987210231814548E-2</v>
      </c>
      <c r="AC462" s="66">
        <v>0</v>
      </c>
      <c r="AD462" s="67">
        <v>27.8</v>
      </c>
    </row>
    <row r="463" spans="1:33" ht="16" x14ac:dyDescent="0.2">
      <c r="A463" s="66" t="s">
        <v>251</v>
      </c>
      <c r="B463" s="83">
        <v>420</v>
      </c>
      <c r="C463" s="73">
        <v>4</v>
      </c>
      <c r="D463" s="73">
        <v>4</v>
      </c>
      <c r="E463" s="84">
        <v>4.4444444444444446</v>
      </c>
      <c r="F463" s="85">
        <v>2.4</v>
      </c>
      <c r="G463" s="71">
        <v>40.909090909090914</v>
      </c>
      <c r="H463" s="71">
        <v>20</v>
      </c>
      <c r="I463" s="83">
        <v>11.726700000000001</v>
      </c>
      <c r="J463" s="84">
        <v>60.613752874876845</v>
      </c>
      <c r="K463" s="132">
        <f t="shared" si="43"/>
        <v>5.2462471251231548</v>
      </c>
      <c r="L463" s="138">
        <f t="shared" si="44"/>
        <v>7.965756339391368E-2</v>
      </c>
      <c r="M463" s="138"/>
      <c r="N463" s="66"/>
      <c r="O463" s="66"/>
      <c r="P463" s="66"/>
      <c r="Q463" s="66"/>
      <c r="R463" s="66"/>
      <c r="S463" s="66"/>
      <c r="T463" s="66"/>
      <c r="U463" s="66"/>
      <c r="V463" s="66"/>
      <c r="W463" s="66"/>
      <c r="X463" s="66"/>
      <c r="Y463" s="66"/>
      <c r="Z463" s="66"/>
      <c r="AA463" s="66"/>
      <c r="AB463" s="66">
        <f t="shared" si="42"/>
        <v>0.1598721023181455</v>
      </c>
      <c r="AC463" s="66">
        <v>0</v>
      </c>
      <c r="AD463" s="67">
        <v>27.8</v>
      </c>
    </row>
    <row r="464" spans="1:33" ht="16" x14ac:dyDescent="0.2">
      <c r="A464" s="66" t="s">
        <v>252</v>
      </c>
      <c r="B464" s="83">
        <v>101</v>
      </c>
      <c r="C464" s="73">
        <v>1</v>
      </c>
      <c r="D464" s="73">
        <v>1</v>
      </c>
      <c r="E464" s="75" t="s">
        <v>18</v>
      </c>
      <c r="F464" s="85">
        <v>11.4</v>
      </c>
      <c r="G464" s="71">
        <v>46</v>
      </c>
      <c r="H464" s="71">
        <v>8.5</v>
      </c>
      <c r="I464" s="73">
        <v>10.112349999999999</v>
      </c>
      <c r="J464" s="118">
        <v>66.796132629827596</v>
      </c>
      <c r="K464" s="118">
        <f>65.9-J464</f>
        <v>-0.89613262982759068</v>
      </c>
      <c r="L464" s="139">
        <f t="shared" si="44"/>
        <v>-1.3606629666377022E-2</v>
      </c>
      <c r="M464" s="139"/>
      <c r="N464" s="66"/>
      <c r="O464" s="67">
        <f>72.6-J464</f>
        <v>5.803867370172398</v>
      </c>
      <c r="P464" s="106">
        <f>O464/85</f>
        <v>6.8280792590263512E-2</v>
      </c>
      <c r="Q464" s="66"/>
      <c r="R464" s="66"/>
      <c r="S464" s="66"/>
      <c r="T464" s="66"/>
      <c r="U464" s="66">
        <f>F464/19.5</f>
        <v>0.58461538461538465</v>
      </c>
      <c r="V464" s="66"/>
      <c r="W464" s="67">
        <f>AVERAGE(J465:J501)</f>
        <v>72.592850150032632</v>
      </c>
      <c r="X464" s="66">
        <f>W464/85</f>
        <v>0.85403353117685454</v>
      </c>
      <c r="Y464" s="66"/>
      <c r="Z464" s="66"/>
      <c r="AA464" s="66"/>
      <c r="AB464" s="105">
        <f t="shared" ref="AB464:AB495" si="45">(F464-AC464)/AD464</f>
        <v>0.83064516129032262</v>
      </c>
      <c r="AC464" s="66">
        <v>1.1000000000000001</v>
      </c>
      <c r="AD464" s="67">
        <v>12.4</v>
      </c>
      <c r="AE464" s="108">
        <f>MIN(G464:G543)</f>
        <v>31.958762886597935</v>
      </c>
      <c r="AF464" s="108">
        <f>MAX(G464:G543)</f>
        <v>59.574468085106382</v>
      </c>
      <c r="AG464" s="108"/>
    </row>
    <row r="465" spans="1:30" ht="16" x14ac:dyDescent="0.2">
      <c r="A465" s="66" t="s">
        <v>252</v>
      </c>
      <c r="B465" s="83">
        <v>102</v>
      </c>
      <c r="C465" s="73">
        <v>1</v>
      </c>
      <c r="D465" s="73">
        <v>2</v>
      </c>
      <c r="E465" s="75" t="s">
        <v>18</v>
      </c>
      <c r="F465" s="85">
        <v>4.3</v>
      </c>
      <c r="G465" s="71">
        <v>35.955056179775283</v>
      </c>
      <c r="H465" s="71">
        <v>3</v>
      </c>
      <c r="I465" s="73">
        <v>10.192450000000001</v>
      </c>
      <c r="J465" s="71">
        <v>76.179409128103458</v>
      </c>
      <c r="K465" s="146">
        <f t="shared" ref="K465:K528" si="46">65.9-J465</f>
        <v>-10.279409128103453</v>
      </c>
      <c r="L465" s="147">
        <f t="shared" si="44"/>
        <v>-0.15607970130737098</v>
      </c>
      <c r="M465" s="147"/>
      <c r="N465" s="66"/>
      <c r="O465" s="66"/>
      <c r="P465" s="66"/>
      <c r="Q465" s="66"/>
      <c r="R465" s="66"/>
      <c r="S465" s="66"/>
      <c r="T465" s="66"/>
      <c r="U465" s="66"/>
      <c r="V465" s="66"/>
      <c r="W465" s="66"/>
      <c r="X465" s="66"/>
      <c r="Y465" s="66"/>
      <c r="Z465" s="66"/>
      <c r="AA465" s="66"/>
      <c r="AB465" s="67">
        <f t="shared" si="45"/>
        <v>0.25806451612903225</v>
      </c>
      <c r="AC465" s="66">
        <v>1.1000000000000001</v>
      </c>
      <c r="AD465" s="66">
        <v>12.4</v>
      </c>
    </row>
    <row r="466" spans="1:30" ht="16" x14ac:dyDescent="0.2">
      <c r="A466" s="66" t="s">
        <v>252</v>
      </c>
      <c r="B466" s="83">
        <v>103</v>
      </c>
      <c r="C466" s="73">
        <v>1</v>
      </c>
      <c r="D466" s="73">
        <v>3</v>
      </c>
      <c r="E466" s="75" t="s">
        <v>18</v>
      </c>
      <c r="F466" s="85">
        <v>7.4</v>
      </c>
      <c r="G466" s="71">
        <v>59.574468085106382</v>
      </c>
      <c r="H466" s="71">
        <v>5.5</v>
      </c>
      <c r="I466" s="73">
        <v>10.229699999999999</v>
      </c>
      <c r="J466" s="71">
        <v>71.241090974482759</v>
      </c>
      <c r="K466" s="146">
        <f t="shared" si="46"/>
        <v>-5.3410909744827535</v>
      </c>
      <c r="L466" s="147">
        <f t="shared" si="44"/>
        <v>-8.1097646135480622E-2</v>
      </c>
      <c r="M466" s="147"/>
      <c r="N466" s="66"/>
      <c r="O466" s="66"/>
      <c r="P466" s="66"/>
      <c r="Q466" s="66"/>
      <c r="R466" s="66"/>
      <c r="S466" s="66"/>
      <c r="T466" s="66"/>
      <c r="U466" s="66"/>
      <c r="V466" s="66"/>
      <c r="W466" s="66"/>
      <c r="X466" s="66"/>
      <c r="Y466" s="66"/>
      <c r="Z466" s="66"/>
      <c r="AA466" s="66"/>
      <c r="AB466" s="67">
        <f t="shared" si="45"/>
        <v>0.50806451612903225</v>
      </c>
      <c r="AC466" s="66">
        <v>1.1000000000000001</v>
      </c>
      <c r="AD466" s="67">
        <v>12.4</v>
      </c>
    </row>
    <row r="467" spans="1:30" ht="16" x14ac:dyDescent="0.2">
      <c r="A467" s="66" t="s">
        <v>252</v>
      </c>
      <c r="B467" s="83">
        <v>104</v>
      </c>
      <c r="C467" s="73">
        <v>1</v>
      </c>
      <c r="D467" s="73">
        <v>4</v>
      </c>
      <c r="E467" s="75" t="s">
        <v>18</v>
      </c>
      <c r="F467" s="85">
        <v>1.4</v>
      </c>
      <c r="G467" s="71">
        <v>38.888888888888893</v>
      </c>
      <c r="H467" s="71">
        <v>5</v>
      </c>
      <c r="I467" s="73">
        <v>10.382149999999999</v>
      </c>
      <c r="J467" s="71">
        <v>73.700174704655183</v>
      </c>
      <c r="K467" s="146">
        <f t="shared" si="46"/>
        <v>-7.800174704655177</v>
      </c>
      <c r="L467" s="147">
        <f t="shared" si="44"/>
        <v>-0.11843569244845395</v>
      </c>
      <c r="M467" s="147"/>
      <c r="N467" s="66"/>
      <c r="O467" s="66"/>
      <c r="P467" s="66"/>
      <c r="Q467" s="66"/>
      <c r="R467" s="66"/>
      <c r="S467" s="66"/>
      <c r="T467" s="66"/>
      <c r="U467" s="66"/>
      <c r="V467" s="66"/>
      <c r="W467" s="66"/>
      <c r="X467" s="66"/>
      <c r="Y467" s="66"/>
      <c r="Z467" s="66"/>
      <c r="AA467" s="66"/>
      <c r="AB467" s="67">
        <f t="shared" si="45"/>
        <v>2.419354838709676E-2</v>
      </c>
      <c r="AC467" s="66">
        <v>1.1000000000000001</v>
      </c>
      <c r="AD467" s="66">
        <v>12.4</v>
      </c>
    </row>
    <row r="468" spans="1:30" ht="16" x14ac:dyDescent="0.2">
      <c r="A468" s="66" t="s">
        <v>252</v>
      </c>
      <c r="B468" s="83">
        <v>105</v>
      </c>
      <c r="C468" s="73">
        <v>1</v>
      </c>
      <c r="D468" s="73">
        <v>5</v>
      </c>
      <c r="E468" s="75" t="s">
        <v>18</v>
      </c>
      <c r="F468" s="85">
        <v>1.1000000000000001</v>
      </c>
      <c r="G468" s="71">
        <v>41.379310344827587</v>
      </c>
      <c r="H468" s="71">
        <v>3</v>
      </c>
      <c r="I468" s="73">
        <v>10.100299999999999</v>
      </c>
      <c r="J468" s="71">
        <v>76.557654523103437</v>
      </c>
      <c r="K468" s="146">
        <f t="shared" si="46"/>
        <v>-10.657654523103432</v>
      </c>
      <c r="L468" s="147">
        <f t="shared" si="44"/>
        <v>-0.16182287462956926</v>
      </c>
      <c r="M468" s="147"/>
      <c r="N468" s="66"/>
      <c r="O468" s="66"/>
      <c r="P468" s="66"/>
      <c r="Q468" s="66"/>
      <c r="R468" s="66"/>
      <c r="S468" s="66"/>
      <c r="T468" s="66"/>
      <c r="U468" s="66"/>
      <c r="V468" s="66"/>
      <c r="W468" s="66"/>
      <c r="X468" s="66"/>
      <c r="Y468" s="66"/>
      <c r="Z468" s="66"/>
      <c r="AA468" s="66"/>
      <c r="AB468" s="67">
        <f t="shared" si="45"/>
        <v>0</v>
      </c>
      <c r="AC468" s="66">
        <v>1.1000000000000001</v>
      </c>
      <c r="AD468" s="67">
        <v>12.4</v>
      </c>
    </row>
    <row r="469" spans="1:30" ht="16" x14ac:dyDescent="0.2">
      <c r="A469" s="66" t="s">
        <v>252</v>
      </c>
      <c r="B469" s="83">
        <v>106</v>
      </c>
      <c r="C469" s="73">
        <v>1</v>
      </c>
      <c r="D469" s="73">
        <v>6</v>
      </c>
      <c r="E469" s="75" t="s">
        <v>18</v>
      </c>
      <c r="F469" s="85">
        <v>2.2000000000000002</v>
      </c>
      <c r="G469" s="71">
        <v>41.379310344827587</v>
      </c>
      <c r="H469" s="71">
        <v>3.5</v>
      </c>
      <c r="I469" s="73">
        <v>10.085499999999998</v>
      </c>
      <c r="J469" s="71">
        <v>75.407260499999992</v>
      </c>
      <c r="K469" s="146">
        <f t="shared" si="46"/>
        <v>-9.5072604999999868</v>
      </c>
      <c r="L469" s="147">
        <f t="shared" si="44"/>
        <v>-0.14435561038566636</v>
      </c>
      <c r="M469" s="147"/>
      <c r="N469" s="66"/>
      <c r="O469" s="66"/>
      <c r="P469" s="66"/>
      <c r="Q469" s="66"/>
      <c r="R469" s="66"/>
      <c r="S469" s="66"/>
      <c r="T469" s="66"/>
      <c r="U469" s="66"/>
      <c r="V469" s="66"/>
      <c r="W469" s="66"/>
      <c r="X469" s="66"/>
      <c r="Y469" s="66"/>
      <c r="Z469" s="66"/>
      <c r="AA469" s="66"/>
      <c r="AB469" s="67">
        <f t="shared" si="45"/>
        <v>8.8709677419354843E-2</v>
      </c>
      <c r="AC469" s="66">
        <v>1.1000000000000001</v>
      </c>
      <c r="AD469" s="66">
        <v>12.4</v>
      </c>
    </row>
    <row r="470" spans="1:30" ht="16" x14ac:dyDescent="0.2">
      <c r="A470" s="66" t="s">
        <v>252</v>
      </c>
      <c r="B470" s="83">
        <v>107</v>
      </c>
      <c r="C470" s="73">
        <v>1</v>
      </c>
      <c r="D470" s="73">
        <v>7</v>
      </c>
      <c r="E470" s="75" t="s">
        <v>18</v>
      </c>
      <c r="F470" s="85">
        <v>3.2</v>
      </c>
      <c r="G470" s="71">
        <v>41.573033707865171</v>
      </c>
      <c r="H470" s="71">
        <v>2</v>
      </c>
      <c r="I470" s="73">
        <v>10.096350000000001</v>
      </c>
      <c r="J470" s="71">
        <v>72.884889055000016</v>
      </c>
      <c r="K470" s="146">
        <f t="shared" si="46"/>
        <v>-6.9848890550000107</v>
      </c>
      <c r="L470" s="147">
        <f t="shared" si="44"/>
        <v>-0.10605662093835425</v>
      </c>
      <c r="M470" s="147"/>
      <c r="N470" s="66"/>
      <c r="O470" s="66"/>
      <c r="P470" s="66"/>
      <c r="Q470" s="66"/>
      <c r="R470" s="66"/>
      <c r="S470" s="66"/>
      <c r="T470" s="66"/>
      <c r="U470" s="66"/>
      <c r="V470" s="66"/>
      <c r="W470" s="66"/>
      <c r="X470" s="66"/>
      <c r="Y470" s="66"/>
      <c r="Z470" s="66"/>
      <c r="AA470" s="66"/>
      <c r="AB470" s="67">
        <f t="shared" si="45"/>
        <v>0.16935483870967744</v>
      </c>
      <c r="AC470" s="66">
        <v>1.1000000000000001</v>
      </c>
      <c r="AD470" s="67">
        <v>12.4</v>
      </c>
    </row>
    <row r="471" spans="1:30" ht="16" x14ac:dyDescent="0.2">
      <c r="A471" s="66" t="s">
        <v>252</v>
      </c>
      <c r="B471" s="83">
        <v>108</v>
      </c>
      <c r="C471" s="73">
        <v>1</v>
      </c>
      <c r="D471" s="73">
        <v>8</v>
      </c>
      <c r="E471" s="75" t="s">
        <v>18</v>
      </c>
      <c r="F471" s="85">
        <v>3.8</v>
      </c>
      <c r="G471" s="71">
        <v>44.680851063829785</v>
      </c>
      <c r="H471" s="71">
        <v>2.5</v>
      </c>
      <c r="I471" s="73">
        <v>10.20195</v>
      </c>
      <c r="J471" s="71">
        <v>68.940130524137928</v>
      </c>
      <c r="K471" s="146">
        <f t="shared" si="46"/>
        <v>-3.040130524137922</v>
      </c>
      <c r="L471" s="147">
        <f t="shared" si="44"/>
        <v>-4.6160499910991831E-2</v>
      </c>
      <c r="M471" s="147"/>
      <c r="N471" s="66"/>
      <c r="O471" s="66"/>
      <c r="P471" s="66"/>
      <c r="Q471" s="66"/>
      <c r="R471" s="66"/>
      <c r="S471" s="66"/>
      <c r="T471" s="66"/>
      <c r="U471" s="66"/>
      <c r="V471" s="66"/>
      <c r="W471" s="66"/>
      <c r="X471" s="66"/>
      <c r="Y471" s="66"/>
      <c r="Z471" s="66"/>
      <c r="AA471" s="66"/>
      <c r="AB471" s="67">
        <f t="shared" si="45"/>
        <v>0.21774193548387094</v>
      </c>
      <c r="AC471" s="66">
        <v>1.1000000000000001</v>
      </c>
      <c r="AD471" s="66">
        <v>12.4</v>
      </c>
    </row>
    <row r="472" spans="1:30" ht="16" x14ac:dyDescent="0.2">
      <c r="A472" s="66" t="s">
        <v>252</v>
      </c>
      <c r="B472" s="83">
        <v>109</v>
      </c>
      <c r="C472" s="73">
        <v>1</v>
      </c>
      <c r="D472" s="73">
        <v>9</v>
      </c>
      <c r="E472" s="75" t="s">
        <v>18</v>
      </c>
      <c r="F472" s="85">
        <v>5.9</v>
      </c>
      <c r="G472" s="71">
        <v>47.916666666666671</v>
      </c>
      <c r="H472" s="71">
        <v>6.5</v>
      </c>
      <c r="I472" s="73">
        <v>10.046900000000001</v>
      </c>
      <c r="J472" s="71">
        <v>66.957365442758629</v>
      </c>
      <c r="K472" s="146">
        <f t="shared" si="46"/>
        <v>-1.0573654427586234</v>
      </c>
      <c r="L472" s="147">
        <f t="shared" si="44"/>
        <v>-1.6054744044315571E-2</v>
      </c>
      <c r="M472" s="147"/>
      <c r="N472" s="66"/>
      <c r="O472" s="66"/>
      <c r="P472" s="66"/>
      <c r="Q472" s="66"/>
      <c r="R472" s="66"/>
      <c r="S472" s="66"/>
      <c r="T472" s="66"/>
      <c r="U472" s="66"/>
      <c r="V472" s="66"/>
      <c r="W472" s="66"/>
      <c r="X472" s="66"/>
      <c r="Y472" s="66"/>
      <c r="Z472" s="66"/>
      <c r="AA472" s="66"/>
      <c r="AB472" s="67">
        <f t="shared" si="45"/>
        <v>0.38709677419354843</v>
      </c>
      <c r="AC472" s="66">
        <v>1.1000000000000001</v>
      </c>
      <c r="AD472" s="67">
        <v>12.4</v>
      </c>
    </row>
    <row r="473" spans="1:30" ht="16" x14ac:dyDescent="0.2">
      <c r="A473" s="66" t="s">
        <v>252</v>
      </c>
      <c r="B473" s="83">
        <v>110</v>
      </c>
      <c r="C473" s="73">
        <v>1</v>
      </c>
      <c r="D473" s="73">
        <v>10</v>
      </c>
      <c r="E473" s="75" t="s">
        <v>18</v>
      </c>
      <c r="F473" s="85">
        <v>4.5999999999999996</v>
      </c>
      <c r="G473" s="71">
        <v>43</v>
      </c>
      <c r="H473" s="71">
        <v>3</v>
      </c>
      <c r="I473" s="73">
        <v>10.1775</v>
      </c>
      <c r="J473" s="71">
        <v>73.868475336206913</v>
      </c>
      <c r="K473" s="146">
        <f t="shared" si="46"/>
        <v>-7.9684753362069074</v>
      </c>
      <c r="L473" s="147">
        <f t="shared" si="44"/>
        <v>-0.12099112262688896</v>
      </c>
      <c r="M473" s="147"/>
      <c r="N473" s="66"/>
      <c r="O473" s="66"/>
      <c r="P473" s="66"/>
      <c r="Q473" s="66"/>
      <c r="R473" s="66"/>
      <c r="S473" s="66"/>
      <c r="T473" s="66"/>
      <c r="U473" s="66"/>
      <c r="V473" s="66"/>
      <c r="W473" s="66"/>
      <c r="X473" s="66"/>
      <c r="Y473" s="66"/>
      <c r="Z473" s="66"/>
      <c r="AA473" s="66"/>
      <c r="AB473" s="67">
        <f t="shared" si="45"/>
        <v>0.282258064516129</v>
      </c>
      <c r="AC473" s="66">
        <v>1.1000000000000001</v>
      </c>
      <c r="AD473" s="66">
        <v>12.4</v>
      </c>
    </row>
    <row r="474" spans="1:30" ht="16" x14ac:dyDescent="0.2">
      <c r="A474" s="66" t="s">
        <v>252</v>
      </c>
      <c r="B474" s="83">
        <v>111</v>
      </c>
      <c r="C474" s="73">
        <v>1</v>
      </c>
      <c r="D474" s="73">
        <v>11</v>
      </c>
      <c r="E474" s="75" t="s">
        <v>18</v>
      </c>
      <c r="F474" s="85">
        <v>2.2000000000000002</v>
      </c>
      <c r="G474" s="71">
        <v>42.105263157894733</v>
      </c>
      <c r="H474" s="71">
        <v>2.5</v>
      </c>
      <c r="I474" s="73">
        <v>10.101100000000001</v>
      </c>
      <c r="J474" s="71">
        <v>74.831534363793097</v>
      </c>
      <c r="K474" s="146">
        <f t="shared" si="46"/>
        <v>-8.9315343637930908</v>
      </c>
      <c r="L474" s="147">
        <f t="shared" si="44"/>
        <v>-0.13561394418149242</v>
      </c>
      <c r="M474" s="147"/>
      <c r="N474" s="66"/>
      <c r="O474" s="66"/>
      <c r="P474" s="66"/>
      <c r="Q474" s="66"/>
      <c r="R474" s="66"/>
      <c r="S474" s="66"/>
      <c r="T474" s="66"/>
      <c r="U474" s="66"/>
      <c r="V474" s="66"/>
      <c r="W474" s="66"/>
      <c r="X474" s="66"/>
      <c r="Y474" s="66"/>
      <c r="Z474" s="66"/>
      <c r="AA474" s="66"/>
      <c r="AB474" s="67">
        <f t="shared" si="45"/>
        <v>8.8709677419354843E-2</v>
      </c>
      <c r="AC474" s="66">
        <v>1.1000000000000001</v>
      </c>
      <c r="AD474" s="67">
        <v>12.4</v>
      </c>
    </row>
    <row r="475" spans="1:30" ht="16" x14ac:dyDescent="0.2">
      <c r="A475" s="66" t="s">
        <v>252</v>
      </c>
      <c r="B475" s="83">
        <v>112</v>
      </c>
      <c r="C475" s="73">
        <v>1</v>
      </c>
      <c r="D475" s="73">
        <v>12</v>
      </c>
      <c r="E475" s="75" t="s">
        <v>18</v>
      </c>
      <c r="F475" s="85">
        <v>8</v>
      </c>
      <c r="G475" s="71">
        <v>53.608247422680414</v>
      </c>
      <c r="H475" s="71">
        <v>15</v>
      </c>
      <c r="I475" s="73">
        <v>10.050099999999999</v>
      </c>
      <c r="J475" s="71">
        <v>71.083373733103429</v>
      </c>
      <c r="K475" s="146">
        <f t="shared" si="46"/>
        <v>-5.1833737331034229</v>
      </c>
      <c r="L475" s="147">
        <f t="shared" si="44"/>
        <v>-7.8702911222341673E-2</v>
      </c>
      <c r="M475" s="147"/>
      <c r="N475" s="66"/>
      <c r="O475" s="66"/>
      <c r="P475" s="66"/>
      <c r="Q475" s="66"/>
      <c r="R475" s="66"/>
      <c r="S475" s="66"/>
      <c r="T475" s="66"/>
      <c r="U475" s="66"/>
      <c r="V475" s="66"/>
      <c r="W475" s="66"/>
      <c r="X475" s="66"/>
      <c r="Y475" s="66"/>
      <c r="Z475" s="66"/>
      <c r="AA475" s="66"/>
      <c r="AB475" s="67">
        <f t="shared" si="45"/>
        <v>0.55645161290322587</v>
      </c>
      <c r="AC475" s="66">
        <v>1.1000000000000001</v>
      </c>
      <c r="AD475" s="66">
        <v>12.4</v>
      </c>
    </row>
    <row r="476" spans="1:30" ht="16" x14ac:dyDescent="0.2">
      <c r="A476" s="66" t="s">
        <v>252</v>
      </c>
      <c r="B476" s="83">
        <v>113</v>
      </c>
      <c r="C476" s="73">
        <v>1</v>
      </c>
      <c r="D476" s="73">
        <v>13</v>
      </c>
      <c r="E476" s="75" t="s">
        <v>18</v>
      </c>
      <c r="F476" s="85">
        <v>2</v>
      </c>
      <c r="G476" s="71">
        <v>44.791666666666671</v>
      </c>
      <c r="H476" s="71">
        <v>4</v>
      </c>
      <c r="I476" s="73">
        <v>10.0428</v>
      </c>
      <c r="J476" s="71">
        <v>75.63074040689655</v>
      </c>
      <c r="K476" s="146">
        <f t="shared" si="46"/>
        <v>-9.730740406896544</v>
      </c>
      <c r="L476" s="147">
        <f t="shared" si="44"/>
        <v>-0.14774886739897578</v>
      </c>
      <c r="M476" s="147"/>
      <c r="N476" s="66"/>
      <c r="O476" s="66"/>
      <c r="P476" s="66"/>
      <c r="Q476" s="66"/>
      <c r="R476" s="66"/>
      <c r="S476" s="66"/>
      <c r="T476" s="66"/>
      <c r="U476" s="66"/>
      <c r="V476" s="66"/>
      <c r="W476" s="66"/>
      <c r="X476" s="66"/>
      <c r="Y476" s="66"/>
      <c r="Z476" s="66"/>
      <c r="AA476" s="66"/>
      <c r="AB476" s="67">
        <f t="shared" si="45"/>
        <v>7.2580645161290314E-2</v>
      </c>
      <c r="AC476" s="66">
        <v>1.1000000000000001</v>
      </c>
      <c r="AD476" s="67">
        <v>12.4</v>
      </c>
    </row>
    <row r="477" spans="1:30" ht="16" x14ac:dyDescent="0.2">
      <c r="A477" s="66" t="s">
        <v>252</v>
      </c>
      <c r="B477" s="83">
        <v>114</v>
      </c>
      <c r="C477" s="73">
        <v>1</v>
      </c>
      <c r="D477" s="73">
        <v>14</v>
      </c>
      <c r="E477" s="75" t="s">
        <v>18</v>
      </c>
      <c r="F477" s="85">
        <v>5.0999999999999996</v>
      </c>
      <c r="G477" s="71">
        <v>44.086021505376344</v>
      </c>
      <c r="H477" s="71">
        <v>6.5</v>
      </c>
      <c r="I477" s="73">
        <v>10.216799999999999</v>
      </c>
      <c r="J477" s="71">
        <v>69.490648813793086</v>
      </c>
      <c r="K477" s="146">
        <f t="shared" si="46"/>
        <v>-3.5906488137930808</v>
      </c>
      <c r="L477" s="147">
        <f t="shared" si="44"/>
        <v>-5.451941715446524E-2</v>
      </c>
      <c r="M477" s="147"/>
      <c r="N477" s="66"/>
      <c r="O477" s="66"/>
      <c r="P477" s="66"/>
      <c r="Q477" s="66"/>
      <c r="R477" s="66"/>
      <c r="S477" s="66"/>
      <c r="T477" s="66"/>
      <c r="U477" s="66"/>
      <c r="V477" s="66"/>
      <c r="W477" s="66"/>
      <c r="X477" s="66"/>
      <c r="Y477" s="66"/>
      <c r="Z477" s="66"/>
      <c r="AA477" s="66"/>
      <c r="AB477" s="67">
        <f t="shared" si="45"/>
        <v>0.32258064516129026</v>
      </c>
      <c r="AC477" s="66">
        <v>1.1000000000000001</v>
      </c>
      <c r="AD477" s="66">
        <v>12.4</v>
      </c>
    </row>
    <row r="478" spans="1:30" ht="16" x14ac:dyDescent="0.2">
      <c r="A478" s="66" t="s">
        <v>252</v>
      </c>
      <c r="B478" s="83">
        <v>115</v>
      </c>
      <c r="C478" s="73">
        <v>1</v>
      </c>
      <c r="D478" s="73">
        <v>15</v>
      </c>
      <c r="E478" s="75" t="s">
        <v>18</v>
      </c>
      <c r="F478" s="85">
        <v>4.7</v>
      </c>
      <c r="G478" s="71">
        <v>46.739130434782609</v>
      </c>
      <c r="H478" s="71">
        <v>3</v>
      </c>
      <c r="I478" s="73">
        <v>10.100849999999999</v>
      </c>
      <c r="J478" s="71">
        <v>74.869252108275845</v>
      </c>
      <c r="K478" s="146">
        <f t="shared" si="46"/>
        <v>-8.969252108275839</v>
      </c>
      <c r="L478" s="147">
        <f t="shared" si="44"/>
        <v>-0.13618663996774732</v>
      </c>
      <c r="M478" s="147"/>
      <c r="N478" s="66"/>
      <c r="O478" s="66"/>
      <c r="P478" s="66"/>
      <c r="Q478" s="66"/>
      <c r="R478" s="66"/>
      <c r="S478" s="66"/>
      <c r="T478" s="66"/>
      <c r="U478" s="66"/>
      <c r="V478" s="66"/>
      <c r="W478" s="66"/>
      <c r="X478" s="66"/>
      <c r="Y478" s="66"/>
      <c r="Z478" s="66"/>
      <c r="AA478" s="66"/>
      <c r="AB478" s="67">
        <f t="shared" si="45"/>
        <v>0.29032258064516131</v>
      </c>
      <c r="AC478" s="66">
        <v>1.1000000000000001</v>
      </c>
      <c r="AD478" s="67">
        <v>12.4</v>
      </c>
    </row>
    <row r="479" spans="1:30" ht="16" x14ac:dyDescent="0.2">
      <c r="A479" s="66" t="s">
        <v>252</v>
      </c>
      <c r="B479" s="83">
        <v>116</v>
      </c>
      <c r="C479" s="73">
        <v>1</v>
      </c>
      <c r="D479" s="73">
        <v>16</v>
      </c>
      <c r="E479" s="75" t="s">
        <v>18</v>
      </c>
      <c r="F479" s="85">
        <v>6.8</v>
      </c>
      <c r="G479" s="71">
        <v>52.272727272727273</v>
      </c>
      <c r="H479" s="71">
        <v>20</v>
      </c>
      <c r="I479" s="73">
        <v>10.13645</v>
      </c>
      <c r="J479" s="71">
        <v>69.552838328448303</v>
      </c>
      <c r="K479" s="146">
        <f t="shared" si="46"/>
        <v>-3.652838328448297</v>
      </c>
      <c r="L479" s="147">
        <f t="shared" si="44"/>
        <v>-5.5463685521535029E-2</v>
      </c>
      <c r="M479" s="147"/>
      <c r="N479" s="66"/>
      <c r="O479" s="66"/>
      <c r="P479" s="66"/>
      <c r="Q479" s="66"/>
      <c r="R479" s="66"/>
      <c r="S479" s="66"/>
      <c r="T479" s="66"/>
      <c r="U479" s="66"/>
      <c r="V479" s="66"/>
      <c r="W479" s="66"/>
      <c r="X479" s="66"/>
      <c r="Y479" s="66"/>
      <c r="Z479" s="66"/>
      <c r="AA479" s="66"/>
      <c r="AB479" s="67">
        <f t="shared" si="45"/>
        <v>0.45967741935483863</v>
      </c>
      <c r="AC479" s="66">
        <v>1.1000000000000001</v>
      </c>
      <c r="AD479" s="66">
        <v>12.4</v>
      </c>
    </row>
    <row r="480" spans="1:30" ht="16" x14ac:dyDescent="0.2">
      <c r="A480" s="66" t="s">
        <v>252</v>
      </c>
      <c r="B480" s="83">
        <v>117</v>
      </c>
      <c r="C480" s="73">
        <v>1</v>
      </c>
      <c r="D480" s="73">
        <v>17</v>
      </c>
      <c r="E480" s="75" t="s">
        <v>18</v>
      </c>
      <c r="F480" s="85">
        <v>3.8</v>
      </c>
      <c r="G480" s="71">
        <v>42.553191489361701</v>
      </c>
      <c r="H480" s="71">
        <v>11.5</v>
      </c>
      <c r="I480" s="73">
        <v>10.08915</v>
      </c>
      <c r="J480" s="71">
        <v>75.554257516896541</v>
      </c>
      <c r="K480" s="146">
        <f t="shared" si="46"/>
        <v>-9.6542575168965357</v>
      </c>
      <c r="L480" s="147">
        <f t="shared" si="44"/>
        <v>-0.14658757237923681</v>
      </c>
      <c r="M480" s="147"/>
      <c r="N480" s="66"/>
      <c r="O480" s="66"/>
      <c r="P480" s="66"/>
      <c r="Q480" s="66"/>
      <c r="R480" s="66"/>
      <c r="S480" s="66"/>
      <c r="T480" s="66"/>
      <c r="U480" s="66"/>
      <c r="V480" s="66"/>
      <c r="W480" s="66"/>
      <c r="X480" s="66"/>
      <c r="Y480" s="66"/>
      <c r="Z480" s="66"/>
      <c r="AA480" s="66"/>
      <c r="AB480" s="67">
        <f t="shared" si="45"/>
        <v>0.21774193548387094</v>
      </c>
      <c r="AC480" s="66">
        <v>1.1000000000000001</v>
      </c>
      <c r="AD480" s="67">
        <v>12.4</v>
      </c>
    </row>
    <row r="481" spans="1:30" ht="16" x14ac:dyDescent="0.2">
      <c r="A481" s="66" t="s">
        <v>252</v>
      </c>
      <c r="B481" s="83">
        <v>118</v>
      </c>
      <c r="C481" s="73">
        <v>1</v>
      </c>
      <c r="D481" s="73">
        <v>18</v>
      </c>
      <c r="E481" s="75" t="s">
        <v>18</v>
      </c>
      <c r="F481" s="85">
        <v>5.8</v>
      </c>
      <c r="G481" s="71">
        <v>45.744680851063826</v>
      </c>
      <c r="H481" s="71">
        <v>9.5</v>
      </c>
      <c r="I481" s="73">
        <v>10.1302</v>
      </c>
      <c r="J481" s="71">
        <v>71.132566491724134</v>
      </c>
      <c r="K481" s="146">
        <f t="shared" si="46"/>
        <v>-5.2325664917241284</v>
      </c>
      <c r="L481" s="147">
        <f t="shared" si="44"/>
        <v>-7.9449840445249442E-2</v>
      </c>
      <c r="M481" s="147"/>
      <c r="N481" s="66"/>
      <c r="O481" s="66"/>
      <c r="P481" s="66"/>
      <c r="Q481" s="66"/>
      <c r="R481" s="66"/>
      <c r="S481" s="66"/>
      <c r="T481" s="66"/>
      <c r="U481" s="66"/>
      <c r="V481" s="66"/>
      <c r="W481" s="66"/>
      <c r="X481" s="66"/>
      <c r="Y481" s="66"/>
      <c r="Z481" s="66"/>
      <c r="AA481" s="66"/>
      <c r="AB481" s="67">
        <f t="shared" si="45"/>
        <v>0.37903225806451607</v>
      </c>
      <c r="AC481" s="66">
        <v>1.1000000000000001</v>
      </c>
      <c r="AD481" s="66">
        <v>12.4</v>
      </c>
    </row>
    <row r="482" spans="1:30" ht="16" x14ac:dyDescent="0.2">
      <c r="A482" s="66" t="s">
        <v>252</v>
      </c>
      <c r="B482" s="83">
        <v>119</v>
      </c>
      <c r="C482" s="73">
        <v>1</v>
      </c>
      <c r="D482" s="73">
        <v>19</v>
      </c>
      <c r="E482" s="75" t="s">
        <v>18</v>
      </c>
      <c r="F482" s="85">
        <v>4.4000000000000004</v>
      </c>
      <c r="G482" s="71">
        <v>45.263157894736842</v>
      </c>
      <c r="H482" s="71">
        <v>4.5</v>
      </c>
      <c r="I482" s="73">
        <v>10.15925</v>
      </c>
      <c r="J482" s="71">
        <v>75.75774774396551</v>
      </c>
      <c r="K482" s="146">
        <f t="shared" si="46"/>
        <v>-9.8577477439655041</v>
      </c>
      <c r="L482" s="147">
        <f t="shared" si="44"/>
        <v>-0.14967731163020809</v>
      </c>
      <c r="M482" s="147"/>
      <c r="N482" s="66"/>
      <c r="O482" s="66"/>
      <c r="P482" s="66"/>
      <c r="Q482" s="66"/>
      <c r="R482" s="66"/>
      <c r="S482" s="66"/>
      <c r="T482" s="66"/>
      <c r="U482" s="66"/>
      <c r="V482" s="66"/>
      <c r="W482" s="66"/>
      <c r="X482" s="66"/>
      <c r="Y482" s="66"/>
      <c r="Z482" s="66"/>
      <c r="AA482" s="66"/>
      <c r="AB482" s="67">
        <f t="shared" si="45"/>
        <v>0.26612903225806456</v>
      </c>
      <c r="AC482" s="66">
        <v>1.1000000000000001</v>
      </c>
      <c r="AD482" s="67">
        <v>12.4</v>
      </c>
    </row>
    <row r="483" spans="1:30" ht="16" x14ac:dyDescent="0.2">
      <c r="A483" s="66" t="s">
        <v>252</v>
      </c>
      <c r="B483" s="83">
        <v>120</v>
      </c>
      <c r="C483" s="73">
        <v>1</v>
      </c>
      <c r="D483" s="73">
        <v>20</v>
      </c>
      <c r="E483" s="75" t="s">
        <v>18</v>
      </c>
      <c r="F483" s="85">
        <v>4.8</v>
      </c>
      <c r="G483" s="71">
        <v>56.521739130434781</v>
      </c>
      <c r="H483" s="71">
        <v>15</v>
      </c>
      <c r="I483" s="73">
        <v>10.209899999999999</v>
      </c>
      <c r="J483" s="71">
        <v>69.758238311034475</v>
      </c>
      <c r="K483" s="146">
        <f t="shared" si="46"/>
        <v>-3.8582383110344693</v>
      </c>
      <c r="L483" s="147">
        <f t="shared" si="44"/>
        <v>-5.8582421971370625E-2</v>
      </c>
      <c r="M483" s="147"/>
      <c r="N483" s="66"/>
      <c r="O483" s="66"/>
      <c r="P483" s="66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  <c r="AB483" s="67">
        <f t="shared" si="45"/>
        <v>0.29838709677419351</v>
      </c>
      <c r="AC483" s="66">
        <v>1.1000000000000001</v>
      </c>
      <c r="AD483" s="66">
        <v>12.4</v>
      </c>
    </row>
    <row r="484" spans="1:30" ht="16" x14ac:dyDescent="0.2">
      <c r="A484" s="66" t="s">
        <v>252</v>
      </c>
      <c r="B484" s="83">
        <v>201</v>
      </c>
      <c r="C484" s="73">
        <v>2</v>
      </c>
      <c r="D484" s="73">
        <v>11</v>
      </c>
      <c r="E484" s="75" t="s">
        <v>18</v>
      </c>
      <c r="F484" s="85">
        <v>3</v>
      </c>
      <c r="G484" s="71">
        <v>44.086021505376344</v>
      </c>
      <c r="H484" s="71">
        <v>4.5</v>
      </c>
      <c r="I484" s="73">
        <v>10.2264</v>
      </c>
      <c r="J484" s="71">
        <v>74.465034251034496</v>
      </c>
      <c r="K484" s="146">
        <f t="shared" si="46"/>
        <v>-8.5650342510344899</v>
      </c>
      <c r="L484" s="147">
        <f t="shared" si="44"/>
        <v>-0.1300491079719783</v>
      </c>
      <c r="M484" s="147"/>
      <c r="N484" s="66"/>
      <c r="O484" s="66"/>
      <c r="P484" s="66"/>
      <c r="Q484" s="66"/>
      <c r="R484" s="66"/>
      <c r="S484" s="66"/>
      <c r="T484" s="66"/>
      <c r="U484" s="66"/>
      <c r="V484" s="66"/>
      <c r="W484" s="66"/>
      <c r="X484" s="66"/>
      <c r="Y484" s="66"/>
      <c r="Z484" s="66"/>
      <c r="AA484" s="66"/>
      <c r="AB484" s="67">
        <f t="shared" si="45"/>
        <v>0.15322580645161288</v>
      </c>
      <c r="AC484" s="66">
        <v>1.1000000000000001</v>
      </c>
      <c r="AD484" s="67">
        <v>12.4</v>
      </c>
    </row>
    <row r="485" spans="1:30" ht="16" x14ac:dyDescent="0.2">
      <c r="A485" s="66" t="s">
        <v>252</v>
      </c>
      <c r="B485" s="83">
        <v>202</v>
      </c>
      <c r="C485" s="73">
        <v>2</v>
      </c>
      <c r="D485" s="73">
        <v>19</v>
      </c>
      <c r="E485" s="75" t="s">
        <v>18</v>
      </c>
      <c r="F485" s="85">
        <v>3.9</v>
      </c>
      <c r="G485" s="71">
        <v>52.272727272727273</v>
      </c>
      <c r="H485" s="71">
        <v>2.5</v>
      </c>
      <c r="I485" s="73">
        <v>10.30705</v>
      </c>
      <c r="J485" s="71">
        <v>72.676650954827593</v>
      </c>
      <c r="K485" s="146">
        <f t="shared" si="46"/>
        <v>-6.7766509548275877</v>
      </c>
      <c r="L485" s="147">
        <f t="shared" si="44"/>
        <v>-0.10289479129710884</v>
      </c>
      <c r="M485" s="147"/>
      <c r="N485" s="66"/>
      <c r="O485" s="66"/>
      <c r="P485" s="66"/>
      <c r="Q485" s="66"/>
      <c r="R485" s="66"/>
      <c r="S485" s="66"/>
      <c r="T485" s="66"/>
      <c r="U485" s="66"/>
      <c r="V485" s="66"/>
      <c r="W485" s="66"/>
      <c r="X485" s="66"/>
      <c r="Y485" s="66"/>
      <c r="Z485" s="66"/>
      <c r="AA485" s="66"/>
      <c r="AB485" s="67">
        <f t="shared" si="45"/>
        <v>0.22580645161290319</v>
      </c>
      <c r="AC485" s="66">
        <v>1.1000000000000001</v>
      </c>
      <c r="AD485" s="66">
        <v>12.4</v>
      </c>
    </row>
    <row r="486" spans="1:30" ht="16" x14ac:dyDescent="0.2">
      <c r="A486" s="66" t="s">
        <v>252</v>
      </c>
      <c r="B486" s="83">
        <v>203</v>
      </c>
      <c r="C486" s="73">
        <v>2</v>
      </c>
      <c r="D486" s="73">
        <v>6</v>
      </c>
      <c r="E486" s="75" t="s">
        <v>18</v>
      </c>
      <c r="F486" s="85">
        <v>3.4</v>
      </c>
      <c r="G486" s="71">
        <v>44.565217391304344</v>
      </c>
      <c r="H486" s="71">
        <v>2.5</v>
      </c>
      <c r="I486" s="73">
        <v>11.24785</v>
      </c>
      <c r="J486" s="71">
        <v>73.469641853793107</v>
      </c>
      <c r="K486" s="146">
        <f t="shared" si="46"/>
        <v>-7.5696418537931009</v>
      </c>
      <c r="L486" s="147">
        <f t="shared" si="44"/>
        <v>-0.11493534548729276</v>
      </c>
      <c r="M486" s="147"/>
      <c r="N486" s="66"/>
      <c r="O486" s="66"/>
      <c r="P486" s="66"/>
      <c r="Q486" s="66"/>
      <c r="R486" s="66"/>
      <c r="S486" s="66"/>
      <c r="T486" s="66"/>
      <c r="U486" s="66"/>
      <c r="V486" s="66"/>
      <c r="W486" s="66"/>
      <c r="X486" s="66"/>
      <c r="Y486" s="66"/>
      <c r="Z486" s="66"/>
      <c r="AA486" s="66"/>
      <c r="AB486" s="67">
        <f t="shared" si="45"/>
        <v>0.18548387096774191</v>
      </c>
      <c r="AC486" s="66">
        <v>1.1000000000000001</v>
      </c>
      <c r="AD486" s="67">
        <v>12.4</v>
      </c>
    </row>
    <row r="487" spans="1:30" ht="16" x14ac:dyDescent="0.2">
      <c r="A487" s="66" t="s">
        <v>252</v>
      </c>
      <c r="B487" s="83">
        <v>204</v>
      </c>
      <c r="C487" s="73">
        <v>2</v>
      </c>
      <c r="D487" s="73">
        <v>18</v>
      </c>
      <c r="E487" s="75" t="s">
        <v>18</v>
      </c>
      <c r="F487" s="85">
        <v>6.4</v>
      </c>
      <c r="G487" s="71">
        <v>53.260869565217398</v>
      </c>
      <c r="H487" s="71">
        <v>4.5</v>
      </c>
      <c r="I487" s="73">
        <v>10.328100000000001</v>
      </c>
      <c r="J487" s="71">
        <v>70.601779004482751</v>
      </c>
      <c r="K487" s="146">
        <f t="shared" si="46"/>
        <v>-4.701779004482745</v>
      </c>
      <c r="L487" s="147">
        <f t="shared" si="44"/>
        <v>-7.1390510241159208E-2</v>
      </c>
      <c r="M487" s="147"/>
      <c r="N487" s="66"/>
      <c r="O487" s="66"/>
      <c r="P487" s="66"/>
      <c r="Q487" s="66"/>
      <c r="R487" s="66"/>
      <c r="S487" s="66"/>
      <c r="T487" s="66"/>
      <c r="U487" s="66"/>
      <c r="V487" s="66"/>
      <c r="W487" s="66"/>
      <c r="X487" s="66"/>
      <c r="Y487" s="66"/>
      <c r="Z487" s="66"/>
      <c r="AA487" s="66"/>
      <c r="AB487" s="67">
        <f t="shared" si="45"/>
        <v>0.42741935483870974</v>
      </c>
      <c r="AC487" s="66">
        <v>1.1000000000000001</v>
      </c>
      <c r="AD487" s="66">
        <v>12.4</v>
      </c>
    </row>
    <row r="488" spans="1:30" ht="16" x14ac:dyDescent="0.2">
      <c r="A488" s="66" t="s">
        <v>252</v>
      </c>
      <c r="B488" s="83">
        <v>205</v>
      </c>
      <c r="C488" s="73">
        <v>2</v>
      </c>
      <c r="D488" s="73">
        <v>16</v>
      </c>
      <c r="E488" s="75" t="s">
        <v>18</v>
      </c>
      <c r="F488" s="85">
        <v>10.8</v>
      </c>
      <c r="G488" s="71">
        <v>57.647058823529406</v>
      </c>
      <c r="H488" s="71">
        <v>5</v>
      </c>
      <c r="I488" s="73">
        <v>10.0389</v>
      </c>
      <c r="J488" s="71">
        <v>67.000855805172421</v>
      </c>
      <c r="K488" s="146">
        <f t="shared" si="46"/>
        <v>-1.1008558051724151</v>
      </c>
      <c r="L488" s="147">
        <f t="shared" si="44"/>
        <v>-1.6715089662502507E-2</v>
      </c>
      <c r="M488" s="147"/>
      <c r="N488" s="66"/>
      <c r="O488" s="66"/>
      <c r="P488" s="66"/>
      <c r="Q488" s="66"/>
      <c r="R488" s="66"/>
      <c r="S488" s="66"/>
      <c r="T488" s="66"/>
      <c r="U488" s="66"/>
      <c r="V488" s="66"/>
      <c r="W488" s="66"/>
      <c r="X488" s="66"/>
      <c r="Y488" s="66"/>
      <c r="Z488" s="66"/>
      <c r="AA488" s="66"/>
      <c r="AB488" s="67">
        <f t="shared" si="45"/>
        <v>0.78225806451612911</v>
      </c>
      <c r="AC488" s="66">
        <v>1.1000000000000001</v>
      </c>
      <c r="AD488" s="67">
        <v>12.4</v>
      </c>
    </row>
    <row r="489" spans="1:30" ht="16" x14ac:dyDescent="0.2">
      <c r="A489" s="66" t="s">
        <v>252</v>
      </c>
      <c r="B489" s="83">
        <v>206</v>
      </c>
      <c r="C489" s="73">
        <v>2</v>
      </c>
      <c r="D489" s="73">
        <v>12</v>
      </c>
      <c r="E489" s="75" t="s">
        <v>18</v>
      </c>
      <c r="F489" s="85">
        <v>10.555555555555555</v>
      </c>
      <c r="G489" s="71">
        <v>47.311827956989248</v>
      </c>
      <c r="H489" s="71">
        <v>7</v>
      </c>
      <c r="I489" s="73">
        <v>10.0801</v>
      </c>
      <c r="J489" s="71">
        <v>63.968706791379311</v>
      </c>
      <c r="K489" s="146">
        <f t="shared" si="46"/>
        <v>1.9312932086206942</v>
      </c>
      <c r="L489" s="147">
        <f t="shared" si="44"/>
        <v>2.9324221205901824E-2</v>
      </c>
      <c r="M489" s="147"/>
      <c r="N489" s="66"/>
      <c r="O489" s="66"/>
      <c r="P489" s="66"/>
      <c r="Q489" s="66"/>
      <c r="R489" s="66"/>
      <c r="S489" s="66"/>
      <c r="T489" s="66"/>
      <c r="U489" s="66"/>
      <c r="V489" s="66"/>
      <c r="W489" s="66"/>
      <c r="X489" s="66"/>
      <c r="Y489" s="66"/>
      <c r="Z489" s="66"/>
      <c r="AA489" s="66"/>
      <c r="AB489" s="67">
        <f t="shared" si="45"/>
        <v>0.76254480286738346</v>
      </c>
      <c r="AC489" s="66">
        <v>1.1000000000000001</v>
      </c>
      <c r="AD489" s="66">
        <v>12.4</v>
      </c>
    </row>
    <row r="490" spans="1:30" ht="16" x14ac:dyDescent="0.2">
      <c r="A490" s="66" t="s">
        <v>252</v>
      </c>
      <c r="B490" s="83">
        <v>207</v>
      </c>
      <c r="C490" s="73">
        <v>2</v>
      </c>
      <c r="D490" s="73">
        <v>7</v>
      </c>
      <c r="E490" s="75" t="s">
        <v>18</v>
      </c>
      <c r="F490" s="85">
        <v>3.2</v>
      </c>
      <c r="G490" s="71">
        <v>48.936170212765958</v>
      </c>
      <c r="H490" s="71">
        <v>2.5</v>
      </c>
      <c r="I490" s="73">
        <v>10.0777</v>
      </c>
      <c r="J490" s="71">
        <v>76.014110882068948</v>
      </c>
      <c r="K490" s="146">
        <f t="shared" si="46"/>
        <v>-10.114110882068942</v>
      </c>
      <c r="L490" s="147">
        <f t="shared" si="44"/>
        <v>-0.15356985851911545</v>
      </c>
      <c r="M490" s="147"/>
      <c r="N490" s="66"/>
      <c r="O490" s="66"/>
      <c r="P490" s="66"/>
      <c r="Q490" s="66"/>
      <c r="R490" s="66"/>
      <c r="S490" s="66"/>
      <c r="T490" s="66"/>
      <c r="U490" s="66"/>
      <c r="V490" s="66"/>
      <c r="W490" s="66"/>
      <c r="X490" s="66"/>
      <c r="Y490" s="66"/>
      <c r="Z490" s="66"/>
      <c r="AA490" s="66"/>
      <c r="AB490" s="67">
        <f t="shared" si="45"/>
        <v>0.16935483870967744</v>
      </c>
      <c r="AC490" s="66">
        <v>1.1000000000000001</v>
      </c>
      <c r="AD490" s="67">
        <v>12.4</v>
      </c>
    </row>
    <row r="491" spans="1:30" ht="16" x14ac:dyDescent="0.2">
      <c r="A491" s="66" t="s">
        <v>252</v>
      </c>
      <c r="B491" s="83">
        <v>208</v>
      </c>
      <c r="C491" s="73">
        <v>2</v>
      </c>
      <c r="D491" s="73">
        <v>8</v>
      </c>
      <c r="E491" s="75" t="s">
        <v>18</v>
      </c>
      <c r="F491" s="85">
        <v>5.0999999999999996</v>
      </c>
      <c r="G491" s="71">
        <v>43.75</v>
      </c>
      <c r="H491" s="71">
        <v>4.5</v>
      </c>
      <c r="I491" s="73">
        <v>10.174250000000001</v>
      </c>
      <c r="J491" s="71">
        <v>70.310641196551714</v>
      </c>
      <c r="K491" s="146">
        <f t="shared" si="46"/>
        <v>-4.4106411965517083</v>
      </c>
      <c r="L491" s="147">
        <f t="shared" si="44"/>
        <v>-6.696995439647295E-2</v>
      </c>
      <c r="M491" s="147"/>
      <c r="N491" s="66"/>
      <c r="O491" s="66"/>
      <c r="P491" s="66"/>
      <c r="Q491" s="66"/>
      <c r="R491" s="66"/>
      <c r="S491" s="66"/>
      <c r="T491" s="66"/>
      <c r="U491" s="66"/>
      <c r="V491" s="66"/>
      <c r="W491" s="66"/>
      <c r="X491" s="66"/>
      <c r="Y491" s="66"/>
      <c r="Z491" s="66"/>
      <c r="AA491" s="66"/>
      <c r="AB491" s="67">
        <f t="shared" si="45"/>
        <v>0.32258064516129026</v>
      </c>
      <c r="AC491" s="66">
        <v>1.1000000000000001</v>
      </c>
      <c r="AD491" s="66">
        <v>12.4</v>
      </c>
    </row>
    <row r="492" spans="1:30" ht="16" x14ac:dyDescent="0.2">
      <c r="A492" s="66" t="s">
        <v>252</v>
      </c>
      <c r="B492" s="83">
        <v>209</v>
      </c>
      <c r="C492" s="73">
        <v>2</v>
      </c>
      <c r="D492" s="73">
        <v>17</v>
      </c>
      <c r="E492" s="75" t="s">
        <v>18</v>
      </c>
      <c r="F492" s="85">
        <v>3.9</v>
      </c>
      <c r="G492" s="71">
        <v>48.75</v>
      </c>
      <c r="H492" s="71">
        <v>2.5</v>
      </c>
      <c r="I492" s="73">
        <v>10.1114</v>
      </c>
      <c r="J492" s="71">
        <v>75.123002626896564</v>
      </c>
      <c r="K492" s="146">
        <f t="shared" si="46"/>
        <v>-9.2230026268965588</v>
      </c>
      <c r="L492" s="147">
        <f t="shared" si="44"/>
        <v>-0.14003951756599695</v>
      </c>
      <c r="M492" s="147"/>
      <c r="N492" s="66"/>
      <c r="O492" s="66"/>
      <c r="P492" s="66"/>
      <c r="Q492" s="66"/>
      <c r="R492" s="66"/>
      <c r="S492" s="66"/>
      <c r="T492" s="66"/>
      <c r="U492" s="66"/>
      <c r="V492" s="66"/>
      <c r="W492" s="66"/>
      <c r="X492" s="66"/>
      <c r="Y492" s="66"/>
      <c r="Z492" s="66"/>
      <c r="AA492" s="66"/>
      <c r="AB492" s="67">
        <f t="shared" si="45"/>
        <v>0.22580645161290319</v>
      </c>
      <c r="AC492" s="66">
        <v>1.1000000000000001</v>
      </c>
      <c r="AD492" s="67">
        <v>12.4</v>
      </c>
    </row>
    <row r="493" spans="1:30" ht="16" x14ac:dyDescent="0.2">
      <c r="A493" s="66" t="s">
        <v>252</v>
      </c>
      <c r="B493" s="83">
        <v>210</v>
      </c>
      <c r="C493" s="73">
        <v>2</v>
      </c>
      <c r="D493" s="73">
        <v>20</v>
      </c>
      <c r="E493" s="75" t="s">
        <v>18</v>
      </c>
      <c r="F493" s="85">
        <v>6.5</v>
      </c>
      <c r="G493" s="71">
        <v>44.444444444444443</v>
      </c>
      <c r="H493" s="71">
        <v>8</v>
      </c>
      <c r="I493" s="73">
        <v>10.2348</v>
      </c>
      <c r="J493" s="71">
        <v>68.053474401379304</v>
      </c>
      <c r="K493" s="146">
        <f t="shared" si="46"/>
        <v>-2.1534744013792988</v>
      </c>
      <c r="L493" s="147">
        <f t="shared" si="44"/>
        <v>-3.2697758903420873E-2</v>
      </c>
      <c r="M493" s="147"/>
      <c r="N493" s="66"/>
      <c r="O493" s="66"/>
      <c r="P493" s="66"/>
      <c r="Q493" s="66"/>
      <c r="R493" s="66"/>
      <c r="S493" s="66"/>
      <c r="T493" s="66"/>
      <c r="U493" s="66"/>
      <c r="V493" s="66"/>
      <c r="W493" s="66"/>
      <c r="X493" s="66"/>
      <c r="Y493" s="66"/>
      <c r="Z493" s="66"/>
      <c r="AA493" s="66"/>
      <c r="AB493" s="67">
        <f t="shared" si="45"/>
        <v>0.43548387096774194</v>
      </c>
      <c r="AC493" s="66">
        <v>1.1000000000000001</v>
      </c>
      <c r="AD493" s="66">
        <v>12.4</v>
      </c>
    </row>
    <row r="494" spans="1:30" ht="16" x14ac:dyDescent="0.2">
      <c r="A494" s="66" t="s">
        <v>252</v>
      </c>
      <c r="B494" s="83">
        <v>211</v>
      </c>
      <c r="C494" s="73">
        <v>2</v>
      </c>
      <c r="D494" s="73">
        <v>15</v>
      </c>
      <c r="E494" s="75" t="s">
        <v>18</v>
      </c>
      <c r="F494" s="85">
        <v>1.7</v>
      </c>
      <c r="G494" s="71">
        <v>40.206185567010309</v>
      </c>
      <c r="H494" s="71">
        <v>3.5</v>
      </c>
      <c r="I494" s="73">
        <v>10.187900000000001</v>
      </c>
      <c r="J494" s="71">
        <v>73.410242661724155</v>
      </c>
      <c r="K494" s="146">
        <f t="shared" si="46"/>
        <v>-7.5102426617241491</v>
      </c>
      <c r="L494" s="147">
        <f t="shared" si="44"/>
        <v>-0.11403344460558988</v>
      </c>
      <c r="M494" s="147"/>
      <c r="N494" s="66"/>
      <c r="O494" s="66"/>
      <c r="P494" s="66"/>
      <c r="Q494" s="66"/>
      <c r="R494" s="66"/>
      <c r="S494" s="66"/>
      <c r="T494" s="66"/>
      <c r="U494" s="66"/>
      <c r="V494" s="66"/>
      <c r="W494" s="66"/>
      <c r="X494" s="66"/>
      <c r="Y494" s="66"/>
      <c r="Z494" s="66"/>
      <c r="AA494" s="66"/>
      <c r="AB494" s="67">
        <f t="shared" si="45"/>
        <v>4.8387096774193533E-2</v>
      </c>
      <c r="AC494" s="66">
        <v>1.1000000000000001</v>
      </c>
      <c r="AD494" s="67">
        <v>12.4</v>
      </c>
    </row>
    <row r="495" spans="1:30" ht="16" x14ac:dyDescent="0.2">
      <c r="A495" s="66" t="s">
        <v>252</v>
      </c>
      <c r="B495" s="83">
        <v>212</v>
      </c>
      <c r="C495" s="73">
        <v>2</v>
      </c>
      <c r="D495" s="73">
        <v>13</v>
      </c>
      <c r="E495" s="75" t="s">
        <v>18</v>
      </c>
      <c r="F495" s="85">
        <v>6.3</v>
      </c>
      <c r="G495" s="71">
        <v>41.666666666666671</v>
      </c>
      <c r="H495" s="71">
        <v>2.5</v>
      </c>
      <c r="I495" s="73">
        <v>10.135099999999998</v>
      </c>
      <c r="J495" s="71">
        <v>71.316164882068989</v>
      </c>
      <c r="K495" s="146">
        <f t="shared" si="46"/>
        <v>-5.4161648820689834</v>
      </c>
      <c r="L495" s="147">
        <f t="shared" si="44"/>
        <v>-8.2237547556468019E-2</v>
      </c>
      <c r="M495" s="147"/>
      <c r="N495" s="66"/>
      <c r="O495" s="66"/>
      <c r="P495" s="66"/>
      <c r="Q495" s="66"/>
      <c r="R495" s="66"/>
      <c r="S495" s="66"/>
      <c r="T495" s="66"/>
      <c r="U495" s="66"/>
      <c r="V495" s="66"/>
      <c r="W495" s="66"/>
      <c r="X495" s="66"/>
      <c r="Y495" s="66"/>
      <c r="Z495" s="66"/>
      <c r="AA495" s="66"/>
      <c r="AB495" s="67">
        <f t="shared" si="45"/>
        <v>0.41935483870967732</v>
      </c>
      <c r="AC495" s="66">
        <v>1.1000000000000001</v>
      </c>
      <c r="AD495" s="66">
        <v>12.4</v>
      </c>
    </row>
    <row r="496" spans="1:30" ht="16" x14ac:dyDescent="0.2">
      <c r="A496" s="66" t="s">
        <v>252</v>
      </c>
      <c r="B496" s="83">
        <v>213</v>
      </c>
      <c r="C496" s="73">
        <v>2</v>
      </c>
      <c r="D496" s="73">
        <v>10</v>
      </c>
      <c r="E496" s="75" t="s">
        <v>18</v>
      </c>
      <c r="F496" s="85">
        <v>6</v>
      </c>
      <c r="G496" s="71">
        <v>42.391304347826086</v>
      </c>
      <c r="H496" s="71">
        <v>3</v>
      </c>
      <c r="I496" s="73">
        <v>10.055500000000002</v>
      </c>
      <c r="J496" s="71">
        <v>75.995348663793095</v>
      </c>
      <c r="K496" s="146">
        <f t="shared" si="46"/>
        <v>-10.095348663793089</v>
      </c>
      <c r="L496" s="147">
        <f t="shared" si="44"/>
        <v>-0.15328497819303202</v>
      </c>
      <c r="M496" s="147"/>
      <c r="N496" s="66"/>
      <c r="O496" s="66"/>
      <c r="P496" s="66"/>
      <c r="Q496" s="66"/>
      <c r="R496" s="66"/>
      <c r="S496" s="66"/>
      <c r="T496" s="66"/>
      <c r="U496" s="66"/>
      <c r="V496" s="66"/>
      <c r="W496" s="66"/>
      <c r="X496" s="66"/>
      <c r="Y496" s="66"/>
      <c r="Z496" s="66"/>
      <c r="AA496" s="66"/>
      <c r="AB496" s="67">
        <f t="shared" ref="AB496:AB527" si="47">(F496-AC496)/AD496</f>
        <v>0.39516129032258068</v>
      </c>
      <c r="AC496" s="66">
        <v>1.1000000000000001</v>
      </c>
      <c r="AD496" s="67">
        <v>12.4</v>
      </c>
    </row>
    <row r="497" spans="1:30" ht="16" x14ac:dyDescent="0.2">
      <c r="A497" s="66" t="s">
        <v>252</v>
      </c>
      <c r="B497" s="83">
        <v>214</v>
      </c>
      <c r="C497" s="73">
        <v>2</v>
      </c>
      <c r="D497" s="73">
        <v>2</v>
      </c>
      <c r="E497" s="75" t="s">
        <v>18</v>
      </c>
      <c r="F497" s="85">
        <v>5.3</v>
      </c>
      <c r="G497" s="71">
        <v>59.13978494623656</v>
      </c>
      <c r="H497" s="71">
        <v>4</v>
      </c>
      <c r="I497" s="73">
        <v>10.104099999999999</v>
      </c>
      <c r="J497" s="71">
        <v>74.716512306206894</v>
      </c>
      <c r="K497" s="146">
        <f t="shared" si="46"/>
        <v>-8.8165123062068886</v>
      </c>
      <c r="L497" s="147">
        <f t="shared" si="44"/>
        <v>-0.13386748111458988</v>
      </c>
      <c r="M497" s="147"/>
      <c r="N497" s="66"/>
      <c r="O497" s="66"/>
      <c r="P497" s="66"/>
      <c r="Q497" s="66"/>
      <c r="R497" s="66"/>
      <c r="S497" s="66"/>
      <c r="T497" s="66"/>
      <c r="U497" s="66"/>
      <c r="V497" s="66"/>
      <c r="W497" s="66"/>
      <c r="X497" s="66"/>
      <c r="Y497" s="66"/>
      <c r="Z497" s="66"/>
      <c r="AA497" s="66"/>
      <c r="AB497" s="67">
        <f t="shared" si="47"/>
        <v>0.33870967741935476</v>
      </c>
      <c r="AC497" s="66">
        <v>1.1000000000000001</v>
      </c>
      <c r="AD497" s="66">
        <v>12.4</v>
      </c>
    </row>
    <row r="498" spans="1:30" ht="16" x14ac:dyDescent="0.2">
      <c r="A498" s="66" t="s">
        <v>252</v>
      </c>
      <c r="B498" s="83">
        <v>215</v>
      </c>
      <c r="C498" s="73">
        <v>2</v>
      </c>
      <c r="D498" s="73">
        <v>3</v>
      </c>
      <c r="E498" s="75" t="s">
        <v>18</v>
      </c>
      <c r="F498" s="85">
        <v>6.1</v>
      </c>
      <c r="G498" s="71">
        <v>49.473684210526315</v>
      </c>
      <c r="H498" s="71">
        <v>4</v>
      </c>
      <c r="I498" s="73">
        <v>10.118999999999998</v>
      </c>
      <c r="J498" s="71">
        <v>71.216435513793101</v>
      </c>
      <c r="K498" s="146">
        <f t="shared" si="46"/>
        <v>-5.3164355137930954</v>
      </c>
      <c r="L498" s="147">
        <f t="shared" si="44"/>
        <v>-8.0723284448726021E-2</v>
      </c>
      <c r="M498" s="147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  <c r="Z498" s="66"/>
      <c r="AA498" s="66"/>
      <c r="AB498" s="67">
        <f t="shared" si="47"/>
        <v>0.40322580645161288</v>
      </c>
      <c r="AC498" s="66">
        <v>1.1000000000000001</v>
      </c>
      <c r="AD498" s="67">
        <v>12.4</v>
      </c>
    </row>
    <row r="499" spans="1:30" ht="16" x14ac:dyDescent="0.2">
      <c r="A499" s="66" t="s">
        <v>252</v>
      </c>
      <c r="B499" s="83">
        <v>216</v>
      </c>
      <c r="C499" s="73">
        <v>2</v>
      </c>
      <c r="D499" s="73">
        <v>5</v>
      </c>
      <c r="E499" s="75" t="s">
        <v>18</v>
      </c>
      <c r="F499" s="85">
        <v>1.8</v>
      </c>
      <c r="G499" s="71">
        <v>35.353535353535356</v>
      </c>
      <c r="H499" s="71">
        <v>6</v>
      </c>
      <c r="I499" s="73">
        <v>10.1356</v>
      </c>
      <c r="J499" s="71">
        <v>75.815185630344828</v>
      </c>
      <c r="K499" s="146">
        <f t="shared" si="46"/>
        <v>-9.9151856303448227</v>
      </c>
      <c r="L499" s="147">
        <f t="shared" si="44"/>
        <v>-0.15054943258950534</v>
      </c>
      <c r="M499" s="147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  <c r="Z499" s="66"/>
      <c r="AA499" s="66"/>
      <c r="AB499" s="67">
        <f t="shared" si="47"/>
        <v>5.6451612903225798E-2</v>
      </c>
      <c r="AC499" s="66">
        <v>1.1000000000000001</v>
      </c>
      <c r="AD499" s="66">
        <v>12.4</v>
      </c>
    </row>
    <row r="500" spans="1:30" ht="16" x14ac:dyDescent="0.2">
      <c r="A500" s="66" t="s">
        <v>252</v>
      </c>
      <c r="B500" s="83">
        <v>217</v>
      </c>
      <c r="C500" s="73">
        <v>2</v>
      </c>
      <c r="D500" s="73">
        <v>4</v>
      </c>
      <c r="E500" s="75" t="s">
        <v>18</v>
      </c>
      <c r="F500" s="85">
        <v>2.5</v>
      </c>
      <c r="G500" s="71">
        <v>43.877551020408163</v>
      </c>
      <c r="H500" s="71">
        <v>6.5</v>
      </c>
      <c r="I500" s="73">
        <v>10.039099999999999</v>
      </c>
      <c r="J500" s="71">
        <v>76.797448859999989</v>
      </c>
      <c r="K500" s="146">
        <f t="shared" si="46"/>
        <v>-10.897448859999983</v>
      </c>
      <c r="L500" s="147">
        <f t="shared" si="44"/>
        <v>-0.16546384542969911</v>
      </c>
      <c r="M500" s="147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  <c r="Z500" s="66"/>
      <c r="AA500" s="66"/>
      <c r="AB500" s="67">
        <f t="shared" si="47"/>
        <v>0.1129032258064516</v>
      </c>
      <c r="AC500" s="66">
        <v>1.1000000000000001</v>
      </c>
      <c r="AD500" s="67">
        <v>12.4</v>
      </c>
    </row>
    <row r="501" spans="1:30" ht="16" x14ac:dyDescent="0.2">
      <c r="A501" s="66" t="s">
        <v>252</v>
      </c>
      <c r="B501" s="83">
        <v>218</v>
      </c>
      <c r="C501" s="73">
        <v>2</v>
      </c>
      <c r="D501" s="73">
        <v>14</v>
      </c>
      <c r="E501" s="75" t="s">
        <v>18</v>
      </c>
      <c r="F501" s="85">
        <v>6.5</v>
      </c>
      <c r="G501" s="71">
        <v>46.875</v>
      </c>
      <c r="H501" s="71">
        <v>3</v>
      </c>
      <c r="I501" s="73">
        <v>10.26615</v>
      </c>
      <c r="J501" s="71">
        <v>71.586571259310347</v>
      </c>
      <c r="K501" s="146">
        <f t="shared" si="46"/>
        <v>-5.686571259310341</v>
      </c>
      <c r="L501" s="147">
        <f t="shared" si="44"/>
        <v>-8.6343323099154892E-2</v>
      </c>
      <c r="M501" s="147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  <c r="Z501" s="66"/>
      <c r="AA501" s="66"/>
      <c r="AB501" s="67">
        <f t="shared" si="47"/>
        <v>0.43548387096774194</v>
      </c>
      <c r="AC501" s="66">
        <v>1.1000000000000001</v>
      </c>
      <c r="AD501" s="66">
        <v>12.4</v>
      </c>
    </row>
    <row r="502" spans="1:30" ht="16" x14ac:dyDescent="0.2">
      <c r="A502" s="66" t="s">
        <v>252</v>
      </c>
      <c r="B502" s="83">
        <v>219</v>
      </c>
      <c r="C502" s="73">
        <v>2</v>
      </c>
      <c r="D502" s="73">
        <v>1</v>
      </c>
      <c r="E502" s="75" t="s">
        <v>18</v>
      </c>
      <c r="F502" s="85">
        <v>7.1</v>
      </c>
      <c r="G502" s="71">
        <v>32</v>
      </c>
      <c r="H502" s="71">
        <v>7</v>
      </c>
      <c r="I502" s="73">
        <v>10.111000000000001</v>
      </c>
      <c r="J502" s="118">
        <v>69.535030779310333</v>
      </c>
      <c r="K502" s="118">
        <f t="shared" si="46"/>
        <v>-3.6350307793103269</v>
      </c>
      <c r="L502" s="139">
        <f t="shared" si="44"/>
        <v>-5.5193300627244563E-2</v>
      </c>
      <c r="M502" s="139"/>
      <c r="N502" s="66"/>
      <c r="O502" s="67">
        <f>72.6-J502</f>
        <v>3.0649692206896617</v>
      </c>
      <c r="P502" s="106">
        <f>O502/85</f>
        <v>3.6058461419878375E-2</v>
      </c>
      <c r="Q502" s="66"/>
      <c r="R502" s="66"/>
      <c r="S502" s="66"/>
      <c r="T502" s="66"/>
      <c r="U502" s="66">
        <f>F502/19.5</f>
        <v>0.36410256410256409</v>
      </c>
      <c r="V502" s="66"/>
      <c r="W502" s="66"/>
      <c r="X502" s="66"/>
      <c r="Y502" s="66"/>
      <c r="Z502" s="66"/>
      <c r="AA502" s="66"/>
      <c r="AB502" s="105">
        <f t="shared" si="47"/>
        <v>0.48387096774193544</v>
      </c>
      <c r="AC502" s="66">
        <v>1.1000000000000001</v>
      </c>
      <c r="AD502" s="67">
        <v>12.4</v>
      </c>
    </row>
    <row r="503" spans="1:30" ht="16" x14ac:dyDescent="0.2">
      <c r="A503" s="66" t="s">
        <v>252</v>
      </c>
      <c r="B503" s="83">
        <v>220</v>
      </c>
      <c r="C503" s="73">
        <v>2</v>
      </c>
      <c r="D503" s="73">
        <v>9</v>
      </c>
      <c r="E503" s="75" t="s">
        <v>18</v>
      </c>
      <c r="F503" s="85">
        <v>5.4</v>
      </c>
      <c r="G503" s="71">
        <v>48.888888888888886</v>
      </c>
      <c r="H503" s="71">
        <v>15</v>
      </c>
      <c r="I503" s="73">
        <v>10.136749999999999</v>
      </c>
      <c r="J503" s="71">
        <v>67.34042081724138</v>
      </c>
      <c r="K503" s="146">
        <f t="shared" si="46"/>
        <v>-1.4404208172413746</v>
      </c>
      <c r="L503" s="147">
        <f t="shared" si="44"/>
        <v>-2.1870950762851119E-2</v>
      </c>
      <c r="M503" s="147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  <c r="Z503" s="66"/>
      <c r="AA503" s="66"/>
      <c r="AB503" s="67">
        <f t="shared" si="47"/>
        <v>0.34677419354838712</v>
      </c>
      <c r="AC503" s="66">
        <v>1.1000000000000001</v>
      </c>
      <c r="AD503" s="66">
        <v>12.4</v>
      </c>
    </row>
    <row r="504" spans="1:30" ht="16" x14ac:dyDescent="0.2">
      <c r="A504" s="66" t="s">
        <v>252</v>
      </c>
      <c r="B504" s="83">
        <v>301</v>
      </c>
      <c r="C504" s="73">
        <v>3</v>
      </c>
      <c r="D504" s="73">
        <v>18</v>
      </c>
      <c r="E504" s="75" t="s">
        <v>18</v>
      </c>
      <c r="F504" s="85">
        <v>7.2</v>
      </c>
      <c r="G504" s="71">
        <v>43.01075268817204</v>
      </c>
      <c r="H504" s="71">
        <v>6</v>
      </c>
      <c r="I504" s="73">
        <v>10.119999999999999</v>
      </c>
      <c r="J504" s="71">
        <v>71.515656413793096</v>
      </c>
      <c r="K504" s="146">
        <f t="shared" si="46"/>
        <v>-5.61565641379309</v>
      </c>
      <c r="L504" s="147">
        <f t="shared" si="44"/>
        <v>-8.5266571724766024E-2</v>
      </c>
      <c r="M504" s="147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  <c r="Z504" s="66"/>
      <c r="AA504" s="66"/>
      <c r="AB504" s="67">
        <f t="shared" si="47"/>
        <v>0.49193548387096769</v>
      </c>
      <c r="AC504" s="66">
        <v>1.1000000000000001</v>
      </c>
      <c r="AD504" s="67">
        <v>12.4</v>
      </c>
    </row>
    <row r="505" spans="1:30" ht="16" x14ac:dyDescent="0.2">
      <c r="A505" s="66" t="s">
        <v>252</v>
      </c>
      <c r="B505" s="83">
        <v>302</v>
      </c>
      <c r="C505" s="73">
        <v>3</v>
      </c>
      <c r="D505" s="73">
        <v>20</v>
      </c>
      <c r="E505" s="75" t="s">
        <v>18</v>
      </c>
      <c r="F505" s="85">
        <v>9.1</v>
      </c>
      <c r="G505" s="71">
        <v>52.747252747252752</v>
      </c>
      <c r="H505" s="71">
        <v>6.5</v>
      </c>
      <c r="I505" s="73">
        <v>10.16075</v>
      </c>
      <c r="J505" s="71">
        <v>69.459061242241376</v>
      </c>
      <c r="K505" s="146">
        <f t="shared" si="46"/>
        <v>-3.5590612422413699</v>
      </c>
      <c r="L505" s="147">
        <f t="shared" si="44"/>
        <v>-5.4039800216237013E-2</v>
      </c>
      <c r="M505" s="147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  <c r="Z505" s="66"/>
      <c r="AA505" s="66"/>
      <c r="AB505" s="67">
        <f t="shared" si="47"/>
        <v>0.64516129032258063</v>
      </c>
      <c r="AC505" s="66">
        <v>1.1000000000000001</v>
      </c>
      <c r="AD505" s="66">
        <v>12.4</v>
      </c>
    </row>
    <row r="506" spans="1:30" ht="16" x14ac:dyDescent="0.2">
      <c r="A506" s="66" t="s">
        <v>252</v>
      </c>
      <c r="B506" s="83">
        <v>303</v>
      </c>
      <c r="C506" s="73">
        <v>3</v>
      </c>
      <c r="D506" s="73">
        <v>4</v>
      </c>
      <c r="E506" s="75" t="s">
        <v>18</v>
      </c>
      <c r="F506" s="85">
        <v>4.0999999999999996</v>
      </c>
      <c r="G506" s="71">
        <v>44.086021505376344</v>
      </c>
      <c r="H506" s="71">
        <v>7.5</v>
      </c>
      <c r="I506" s="73">
        <v>10.175999999999998</v>
      </c>
      <c r="J506" s="71">
        <v>75.069014179310358</v>
      </c>
      <c r="K506" s="146">
        <f t="shared" si="46"/>
        <v>-9.1690141793103521</v>
      </c>
      <c r="L506" s="147">
        <f t="shared" si="44"/>
        <v>-0.1392197719300084</v>
      </c>
      <c r="M506" s="147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  <c r="Z506" s="66"/>
      <c r="AA506" s="66"/>
      <c r="AB506" s="67">
        <f t="shared" si="47"/>
        <v>0.24193548387096769</v>
      </c>
      <c r="AC506" s="66">
        <v>1.1000000000000001</v>
      </c>
      <c r="AD506" s="67">
        <v>12.4</v>
      </c>
    </row>
    <row r="507" spans="1:30" ht="16" x14ac:dyDescent="0.2">
      <c r="A507" s="66" t="s">
        <v>252</v>
      </c>
      <c r="B507" s="83">
        <v>304</v>
      </c>
      <c r="C507" s="73">
        <v>3</v>
      </c>
      <c r="D507" s="73">
        <v>12</v>
      </c>
      <c r="E507" s="75" t="s">
        <v>18</v>
      </c>
      <c r="F507" s="85">
        <v>8.3000000000000007</v>
      </c>
      <c r="G507" s="71">
        <v>51.648351648351657</v>
      </c>
      <c r="H507" s="71">
        <v>10.5</v>
      </c>
      <c r="I507" s="73">
        <v>10.177700000000002</v>
      </c>
      <c r="J507" s="71">
        <v>68.171718647241377</v>
      </c>
      <c r="K507" s="146">
        <f t="shared" si="46"/>
        <v>-2.2717186472413715</v>
      </c>
      <c r="L507" s="147">
        <f t="shared" si="44"/>
        <v>-3.4493146784715635E-2</v>
      </c>
      <c r="M507" s="147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  <c r="Z507" s="66"/>
      <c r="AA507" s="66"/>
      <c r="AB507" s="67">
        <f t="shared" si="47"/>
        <v>0.58064516129032262</v>
      </c>
      <c r="AC507" s="66">
        <v>1.1000000000000001</v>
      </c>
      <c r="AD507" s="66">
        <v>12.4</v>
      </c>
    </row>
    <row r="508" spans="1:30" ht="16" x14ac:dyDescent="0.2">
      <c r="A508" s="66" t="s">
        <v>252</v>
      </c>
      <c r="B508" s="83">
        <v>305</v>
      </c>
      <c r="C508" s="73">
        <v>3</v>
      </c>
      <c r="D508" s="73">
        <v>13</v>
      </c>
      <c r="E508" s="75" t="s">
        <v>18</v>
      </c>
      <c r="F508" s="85">
        <v>7.8</v>
      </c>
      <c r="G508" s="71">
        <v>47.727272727272727</v>
      </c>
      <c r="H508" s="71">
        <v>3</v>
      </c>
      <c r="I508" s="73">
        <v>10.141600000000002</v>
      </c>
      <c r="J508" s="71">
        <v>74.16044737655173</v>
      </c>
      <c r="K508" s="146">
        <f t="shared" si="46"/>
        <v>-8.2604473765517241</v>
      </c>
      <c r="L508" s="147">
        <f t="shared" si="44"/>
        <v>-0.12542434522550447</v>
      </c>
      <c r="M508" s="147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  <c r="Z508" s="66"/>
      <c r="AA508" s="66"/>
      <c r="AB508" s="67">
        <f t="shared" si="47"/>
        <v>0.54032258064516125</v>
      </c>
      <c r="AC508" s="66">
        <v>1.1000000000000001</v>
      </c>
      <c r="AD508" s="67">
        <v>12.4</v>
      </c>
    </row>
    <row r="509" spans="1:30" ht="16" x14ac:dyDescent="0.2">
      <c r="A509" s="66" t="s">
        <v>252</v>
      </c>
      <c r="B509" s="83">
        <v>306</v>
      </c>
      <c r="C509" s="73">
        <v>3</v>
      </c>
      <c r="D509" s="73">
        <v>5</v>
      </c>
      <c r="E509" s="75" t="s">
        <v>18</v>
      </c>
      <c r="F509" s="85">
        <v>4</v>
      </c>
      <c r="G509" s="71">
        <v>46.236559139784944</v>
      </c>
      <c r="H509" s="71">
        <v>3.5</v>
      </c>
      <c r="I509" s="73">
        <v>10.078299999999999</v>
      </c>
      <c r="J509" s="71">
        <v>75.113146384137949</v>
      </c>
      <c r="K509" s="146">
        <f t="shared" si="46"/>
        <v>-9.2131463841379428</v>
      </c>
      <c r="L509" s="147">
        <f t="shared" si="44"/>
        <v>-0.13988986310564747</v>
      </c>
      <c r="M509" s="147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  <c r="Z509" s="66"/>
      <c r="AA509" s="66"/>
      <c r="AB509" s="67">
        <f t="shared" si="47"/>
        <v>0.23387096774193547</v>
      </c>
      <c r="AC509" s="66">
        <v>1.1000000000000001</v>
      </c>
      <c r="AD509" s="66">
        <v>12.4</v>
      </c>
    </row>
    <row r="510" spans="1:30" ht="16" x14ac:dyDescent="0.2">
      <c r="A510" s="66" t="s">
        <v>252</v>
      </c>
      <c r="B510" s="83">
        <v>307</v>
      </c>
      <c r="C510" s="73">
        <v>3</v>
      </c>
      <c r="D510" s="73">
        <v>15</v>
      </c>
      <c r="E510" s="75" t="s">
        <v>18</v>
      </c>
      <c r="F510" s="85">
        <v>4.5999999999999996</v>
      </c>
      <c r="G510" s="71">
        <v>46.875</v>
      </c>
      <c r="H510" s="71">
        <v>3.5</v>
      </c>
      <c r="I510" s="73">
        <v>10.131749999999998</v>
      </c>
      <c r="J510" s="71">
        <v>73.531131821551725</v>
      </c>
      <c r="K510" s="146">
        <f t="shared" si="46"/>
        <v>-7.631131821551719</v>
      </c>
      <c r="L510" s="147">
        <f t="shared" si="44"/>
        <v>-0.11586899212802489</v>
      </c>
      <c r="M510" s="147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  <c r="Z510" s="66"/>
      <c r="AA510" s="66"/>
      <c r="AB510" s="67">
        <f t="shared" si="47"/>
        <v>0.282258064516129</v>
      </c>
      <c r="AC510" s="66">
        <v>1.1000000000000001</v>
      </c>
      <c r="AD510" s="67">
        <v>12.4</v>
      </c>
    </row>
    <row r="511" spans="1:30" ht="16" x14ac:dyDescent="0.2">
      <c r="A511" s="66" t="s">
        <v>252</v>
      </c>
      <c r="B511" s="83">
        <v>308</v>
      </c>
      <c r="C511" s="73">
        <v>3</v>
      </c>
      <c r="D511" s="73">
        <v>1</v>
      </c>
      <c r="E511" s="75" t="s">
        <v>18</v>
      </c>
      <c r="F511" s="85">
        <v>8.9</v>
      </c>
      <c r="G511" s="71">
        <v>46.236559139784944</v>
      </c>
      <c r="H511" s="71">
        <v>6</v>
      </c>
      <c r="I511" s="73">
        <v>10.1675</v>
      </c>
      <c r="J511" s="118">
        <v>67.767159862068951</v>
      </c>
      <c r="K511" s="118">
        <f t="shared" si="46"/>
        <v>-1.8671598620689451</v>
      </c>
      <c r="L511" s="139">
        <f t="shared" si="44"/>
        <v>-2.8350438233661481E-2</v>
      </c>
      <c r="M511" s="139"/>
      <c r="N511" s="66"/>
      <c r="O511" s="67">
        <f>72.6-J511</f>
        <v>4.8328401379310435</v>
      </c>
      <c r="P511" s="66">
        <f>O511/85</f>
        <v>5.685694279918875E-2</v>
      </c>
      <c r="Q511" s="66"/>
      <c r="R511" s="66"/>
      <c r="S511" s="66"/>
      <c r="T511" s="66"/>
      <c r="U511" s="66">
        <f>F511/19.5</f>
        <v>0.45641025641025645</v>
      </c>
      <c r="V511" s="66"/>
      <c r="W511" s="66"/>
      <c r="X511" s="66"/>
      <c r="Y511" s="66"/>
      <c r="Z511" s="66"/>
      <c r="AA511" s="66"/>
      <c r="AB511" s="105">
        <f t="shared" si="47"/>
        <v>0.62903225806451613</v>
      </c>
      <c r="AC511" s="66">
        <v>1.1000000000000001</v>
      </c>
      <c r="AD511" s="66">
        <v>12.4</v>
      </c>
    </row>
    <row r="512" spans="1:30" ht="16" x14ac:dyDescent="0.2">
      <c r="A512" s="66" t="s">
        <v>252</v>
      </c>
      <c r="B512" s="83">
        <v>309</v>
      </c>
      <c r="C512" s="73">
        <v>3</v>
      </c>
      <c r="D512" s="73">
        <v>7</v>
      </c>
      <c r="E512" s="75" t="s">
        <v>18</v>
      </c>
      <c r="F512" s="85">
        <v>1.8</v>
      </c>
      <c r="G512" s="71">
        <v>42.391304347826086</v>
      </c>
      <c r="H512" s="71">
        <v>3.5</v>
      </c>
      <c r="I512" s="73">
        <v>10.046799999999999</v>
      </c>
      <c r="J512" s="71">
        <v>79.530725954482747</v>
      </c>
      <c r="K512" s="146">
        <f t="shared" si="46"/>
        <v>-13.630725954482742</v>
      </c>
      <c r="L512" s="147">
        <f t="shared" si="44"/>
        <v>-0.2069651678482044</v>
      </c>
      <c r="M512" s="147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  <c r="Z512" s="66"/>
      <c r="AA512" s="66"/>
      <c r="AB512" s="67">
        <f t="shared" si="47"/>
        <v>5.6451612903225798E-2</v>
      </c>
      <c r="AC512" s="66">
        <v>1.1000000000000001</v>
      </c>
      <c r="AD512" s="67">
        <v>12.4</v>
      </c>
    </row>
    <row r="513" spans="1:30" ht="16" x14ac:dyDescent="0.2">
      <c r="A513" s="66" t="s">
        <v>252</v>
      </c>
      <c r="B513" s="83">
        <v>310</v>
      </c>
      <c r="C513" s="73">
        <v>3</v>
      </c>
      <c r="D513" s="73">
        <v>11</v>
      </c>
      <c r="E513" s="75" t="s">
        <v>18</v>
      </c>
      <c r="F513" s="85">
        <v>4.4000000000000004</v>
      </c>
      <c r="G513" s="71">
        <v>41.05263157894737</v>
      </c>
      <c r="H513" s="71">
        <v>5.5</v>
      </c>
      <c r="I513" s="73">
        <v>10.259399999999999</v>
      </c>
      <c r="J513" s="71">
        <v>75.261418365517244</v>
      </c>
      <c r="K513" s="146">
        <f t="shared" si="46"/>
        <v>-9.3614183655172383</v>
      </c>
      <c r="L513" s="147">
        <f t="shared" ref="L513:L543" si="48">K513/65.86</f>
        <v>-0.14214118380682111</v>
      </c>
      <c r="M513" s="147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  <c r="Z513" s="66"/>
      <c r="AA513" s="66"/>
      <c r="AB513" s="67">
        <f t="shared" si="47"/>
        <v>0.26612903225806456</v>
      </c>
      <c r="AC513" s="66">
        <v>1.1000000000000001</v>
      </c>
      <c r="AD513" s="66">
        <v>12.4</v>
      </c>
    </row>
    <row r="514" spans="1:30" ht="16" x14ac:dyDescent="0.2">
      <c r="A514" s="66" t="s">
        <v>252</v>
      </c>
      <c r="B514" s="83">
        <v>311</v>
      </c>
      <c r="C514" s="73">
        <v>3</v>
      </c>
      <c r="D514" s="73">
        <v>19</v>
      </c>
      <c r="E514" s="75" t="s">
        <v>18</v>
      </c>
      <c r="F514" s="85">
        <v>1.3</v>
      </c>
      <c r="G514" s="71">
        <v>44.897959183673471</v>
      </c>
      <c r="H514" s="71">
        <v>3</v>
      </c>
      <c r="I514" s="73">
        <v>10.208349999999999</v>
      </c>
      <c r="J514" s="71">
        <v>78.001696728620701</v>
      </c>
      <c r="K514" s="146">
        <f t="shared" si="46"/>
        <v>-12.101696728620695</v>
      </c>
      <c r="L514" s="147">
        <f t="shared" si="48"/>
        <v>-0.18374881154905398</v>
      </c>
      <c r="M514" s="147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  <c r="Z514" s="66"/>
      <c r="AA514" s="66"/>
      <c r="AB514" s="67">
        <f t="shared" si="47"/>
        <v>1.6129032258064512E-2</v>
      </c>
      <c r="AC514" s="66">
        <v>1.1000000000000001</v>
      </c>
      <c r="AD514" s="67">
        <v>12.4</v>
      </c>
    </row>
    <row r="515" spans="1:30" ht="16" x14ac:dyDescent="0.2">
      <c r="A515" s="66" t="s">
        <v>252</v>
      </c>
      <c r="B515" s="83">
        <v>312</v>
      </c>
      <c r="C515" s="73">
        <v>3</v>
      </c>
      <c r="D515" s="73">
        <v>6</v>
      </c>
      <c r="E515" s="75" t="s">
        <v>18</v>
      </c>
      <c r="F515" s="85">
        <v>4.0999999999999996</v>
      </c>
      <c r="G515" s="71">
        <v>31.958762886597935</v>
      </c>
      <c r="H515" s="71">
        <v>1</v>
      </c>
      <c r="I515" s="73">
        <v>10.07375</v>
      </c>
      <c r="J515" s="71">
        <v>76.542743275862051</v>
      </c>
      <c r="K515" s="146">
        <f t="shared" si="46"/>
        <v>-10.642743275862045</v>
      </c>
      <c r="L515" s="147">
        <f t="shared" si="48"/>
        <v>-0.1615964663811425</v>
      </c>
      <c r="M515" s="147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  <c r="Z515" s="66"/>
      <c r="AA515" s="66"/>
      <c r="AB515" s="67">
        <f t="shared" si="47"/>
        <v>0.24193548387096769</v>
      </c>
      <c r="AC515" s="66">
        <v>1.1000000000000001</v>
      </c>
      <c r="AD515" s="66">
        <v>12.4</v>
      </c>
    </row>
    <row r="516" spans="1:30" ht="16" x14ac:dyDescent="0.2">
      <c r="A516" s="66" t="s">
        <v>252</v>
      </c>
      <c r="B516" s="83">
        <v>313</v>
      </c>
      <c r="C516" s="73">
        <v>3</v>
      </c>
      <c r="D516" s="73">
        <v>14</v>
      </c>
      <c r="E516" s="75" t="s">
        <v>18</v>
      </c>
      <c r="F516" s="85">
        <v>6.7</v>
      </c>
      <c r="G516" s="71">
        <v>42.857142857142854</v>
      </c>
      <c r="H516" s="71">
        <v>3</v>
      </c>
      <c r="I516" s="73">
        <v>10.065949999999999</v>
      </c>
      <c r="J516" s="71">
        <v>71.25846922396552</v>
      </c>
      <c r="K516" s="146">
        <f t="shared" si="46"/>
        <v>-5.3584692239655141</v>
      </c>
      <c r="L516" s="147">
        <f t="shared" si="48"/>
        <v>-8.1361512662701405E-2</v>
      </c>
      <c r="M516" s="147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  <c r="Z516" s="66"/>
      <c r="AA516" s="66"/>
      <c r="AB516" s="67">
        <f t="shared" si="47"/>
        <v>0.45161290322580638</v>
      </c>
      <c r="AC516" s="66">
        <v>1.1000000000000001</v>
      </c>
      <c r="AD516" s="67">
        <v>12.4</v>
      </c>
    </row>
    <row r="517" spans="1:30" ht="16" x14ac:dyDescent="0.2">
      <c r="A517" s="66" t="s">
        <v>252</v>
      </c>
      <c r="B517" s="83">
        <v>314</v>
      </c>
      <c r="C517" s="73">
        <v>3</v>
      </c>
      <c r="D517" s="73">
        <v>9</v>
      </c>
      <c r="E517" s="75" t="s">
        <v>18</v>
      </c>
      <c r="F517" s="85">
        <v>8.3000000000000007</v>
      </c>
      <c r="G517" s="71">
        <v>43.478260869565219</v>
      </c>
      <c r="H517" s="71">
        <v>3.5</v>
      </c>
      <c r="I517" s="73">
        <v>10.05185</v>
      </c>
      <c r="J517" s="71">
        <v>67.666752580862081</v>
      </c>
      <c r="K517" s="146">
        <f t="shared" si="46"/>
        <v>-1.7667525808620752</v>
      </c>
      <c r="L517" s="147">
        <f t="shared" si="48"/>
        <v>-2.682588188372419E-2</v>
      </c>
      <c r="M517" s="147"/>
      <c r="N517" s="66"/>
      <c r="O517" s="66"/>
      <c r="P517" s="66"/>
      <c r="Q517" s="66"/>
      <c r="R517" s="66"/>
      <c r="S517" s="66"/>
      <c r="T517" s="66"/>
      <c r="U517" s="66"/>
      <c r="V517" s="66"/>
      <c r="W517" s="66"/>
      <c r="X517" s="66"/>
      <c r="Y517" s="66"/>
      <c r="Z517" s="66"/>
      <c r="AA517" s="66"/>
      <c r="AB517" s="67">
        <f t="shared" si="47"/>
        <v>0.58064516129032262</v>
      </c>
      <c r="AC517" s="66">
        <v>1.1000000000000001</v>
      </c>
      <c r="AD517" s="66">
        <v>12.4</v>
      </c>
    </row>
    <row r="518" spans="1:30" ht="16" x14ac:dyDescent="0.2">
      <c r="A518" s="66" t="s">
        <v>252</v>
      </c>
      <c r="B518" s="83">
        <v>315</v>
      </c>
      <c r="C518" s="73">
        <v>3</v>
      </c>
      <c r="D518" s="73">
        <v>3</v>
      </c>
      <c r="E518" s="75" t="s">
        <v>18</v>
      </c>
      <c r="F518" s="85">
        <v>8.8000000000000007</v>
      </c>
      <c r="G518" s="71">
        <v>50</v>
      </c>
      <c r="H518" s="71">
        <v>11.5</v>
      </c>
      <c r="I518" s="73">
        <v>10.038950000000002</v>
      </c>
      <c r="J518" s="71">
        <v>72.180713783275877</v>
      </c>
      <c r="K518" s="146">
        <f t="shared" si="46"/>
        <v>-6.2807137832758713</v>
      </c>
      <c r="L518" s="147">
        <f t="shared" si="48"/>
        <v>-9.5364618634616941E-2</v>
      </c>
      <c r="M518" s="147"/>
      <c r="N518" s="66"/>
      <c r="O518" s="66"/>
      <c r="P518" s="66"/>
      <c r="Q518" s="66"/>
      <c r="R518" s="66"/>
      <c r="S518" s="66"/>
      <c r="T518" s="66"/>
      <c r="U518" s="66"/>
      <c r="V518" s="66"/>
      <c r="W518" s="66"/>
      <c r="X518" s="66"/>
      <c r="Y518" s="66"/>
      <c r="Z518" s="66"/>
      <c r="AA518" s="66"/>
      <c r="AB518" s="67">
        <f t="shared" si="47"/>
        <v>0.62096774193548399</v>
      </c>
      <c r="AC518" s="66">
        <v>1.1000000000000001</v>
      </c>
      <c r="AD518" s="67">
        <v>12.4</v>
      </c>
    </row>
    <row r="519" spans="1:30" ht="16" x14ac:dyDescent="0.2">
      <c r="A519" s="66" t="s">
        <v>252</v>
      </c>
      <c r="B519" s="83">
        <v>316</v>
      </c>
      <c r="C519" s="73">
        <v>3</v>
      </c>
      <c r="D519" s="73">
        <v>2</v>
      </c>
      <c r="E519" s="75" t="s">
        <v>18</v>
      </c>
      <c r="F519" s="85">
        <v>3.7</v>
      </c>
      <c r="G519" s="71">
        <v>45.360824742268044</v>
      </c>
      <c r="H519" s="71">
        <v>4</v>
      </c>
      <c r="I519" s="73">
        <v>10.03655</v>
      </c>
      <c r="J519" s="71">
        <v>76.649479837586199</v>
      </c>
      <c r="K519" s="146">
        <f t="shared" si="46"/>
        <v>-10.749479837586193</v>
      </c>
      <c r="L519" s="147">
        <f t="shared" si="48"/>
        <v>-0.16321712477355288</v>
      </c>
      <c r="M519" s="147"/>
      <c r="N519" s="66"/>
      <c r="O519" s="66"/>
      <c r="P519" s="66"/>
      <c r="Q519" s="66"/>
      <c r="R519" s="66"/>
      <c r="S519" s="66"/>
      <c r="T519" s="66"/>
      <c r="U519" s="66"/>
      <c r="V519" s="66"/>
      <c r="W519" s="66"/>
      <c r="X519" s="66"/>
      <c r="Y519" s="66"/>
      <c r="Z519" s="66"/>
      <c r="AA519" s="66"/>
      <c r="AB519" s="67">
        <f t="shared" si="47"/>
        <v>0.20967741935483872</v>
      </c>
      <c r="AC519" s="66">
        <v>1.1000000000000001</v>
      </c>
      <c r="AD519" s="66">
        <v>12.4</v>
      </c>
    </row>
    <row r="520" spans="1:30" ht="16" x14ac:dyDescent="0.2">
      <c r="A520" s="66" t="s">
        <v>252</v>
      </c>
      <c r="B520" s="83">
        <v>317</v>
      </c>
      <c r="C520" s="73">
        <v>3</v>
      </c>
      <c r="D520" s="73">
        <v>17</v>
      </c>
      <c r="E520" s="75" t="s">
        <v>18</v>
      </c>
      <c r="F520" s="85">
        <v>5.6</v>
      </c>
      <c r="G520" s="71">
        <v>46.808510638297875</v>
      </c>
      <c r="H520" s="71">
        <v>5.5</v>
      </c>
      <c r="I520" s="73">
        <v>9.9972499999999993</v>
      </c>
      <c r="J520" s="71">
        <v>74.317132800862083</v>
      </c>
      <c r="K520" s="146">
        <f t="shared" si="46"/>
        <v>-8.4171328008620776</v>
      </c>
      <c r="L520" s="147">
        <f t="shared" si="48"/>
        <v>-0.12780341331403094</v>
      </c>
      <c r="M520" s="147"/>
      <c r="N520" s="66"/>
      <c r="O520" s="66"/>
      <c r="P520" s="66"/>
      <c r="Q520" s="66"/>
      <c r="R520" s="66"/>
      <c r="S520" s="66"/>
      <c r="T520" s="66"/>
      <c r="U520" s="66"/>
      <c r="V520" s="66"/>
      <c r="W520" s="66"/>
      <c r="X520" s="66"/>
      <c r="Y520" s="66"/>
      <c r="Z520" s="66"/>
      <c r="AA520" s="66"/>
      <c r="AB520" s="67">
        <f t="shared" si="47"/>
        <v>0.36290322580645162</v>
      </c>
      <c r="AC520" s="66">
        <v>1.1000000000000001</v>
      </c>
      <c r="AD520" s="67">
        <v>12.4</v>
      </c>
    </row>
    <row r="521" spans="1:30" ht="16" x14ac:dyDescent="0.2">
      <c r="A521" s="66" t="s">
        <v>252</v>
      </c>
      <c r="B521" s="83">
        <v>318</v>
      </c>
      <c r="C521" s="73">
        <v>3</v>
      </c>
      <c r="D521" s="73">
        <v>8</v>
      </c>
      <c r="E521" s="75" t="s">
        <v>18</v>
      </c>
      <c r="F521" s="85">
        <v>4.4000000000000004</v>
      </c>
      <c r="G521" s="71">
        <v>47.916666666666671</v>
      </c>
      <c r="H521" s="71">
        <v>6</v>
      </c>
      <c r="I521" s="73">
        <v>10.321200000000001</v>
      </c>
      <c r="J521" s="71">
        <v>72.964527103448276</v>
      </c>
      <c r="K521" s="146">
        <f t="shared" si="46"/>
        <v>-7.0645271034482704</v>
      </c>
      <c r="L521" s="147">
        <f t="shared" si="48"/>
        <v>-0.10726582301014684</v>
      </c>
      <c r="M521" s="147"/>
      <c r="N521" s="66"/>
      <c r="O521" s="66"/>
      <c r="P521" s="66"/>
      <c r="Q521" s="66"/>
      <c r="R521" s="66"/>
      <c r="S521" s="66"/>
      <c r="T521" s="66"/>
      <c r="U521" s="66"/>
      <c r="V521" s="66"/>
      <c r="W521" s="66"/>
      <c r="X521" s="66"/>
      <c r="Y521" s="66"/>
      <c r="Z521" s="66"/>
      <c r="AA521" s="66"/>
      <c r="AB521" s="67">
        <f t="shared" si="47"/>
        <v>0.26612903225806456</v>
      </c>
      <c r="AC521" s="66">
        <v>1.1000000000000001</v>
      </c>
      <c r="AD521" s="66">
        <v>12.4</v>
      </c>
    </row>
    <row r="522" spans="1:30" ht="16" x14ac:dyDescent="0.2">
      <c r="A522" s="66" t="s">
        <v>252</v>
      </c>
      <c r="B522" s="83">
        <v>319</v>
      </c>
      <c r="C522" s="73">
        <v>3</v>
      </c>
      <c r="D522" s="73">
        <v>16</v>
      </c>
      <c r="E522" s="75" t="s">
        <v>18</v>
      </c>
      <c r="F522" s="85">
        <v>10.5</v>
      </c>
      <c r="G522" s="71">
        <v>50.537634408602152</v>
      </c>
      <c r="H522" s="71">
        <v>17.5</v>
      </c>
      <c r="I522" s="73">
        <v>10.101449999999998</v>
      </c>
      <c r="J522" s="71">
        <v>69.729965305000007</v>
      </c>
      <c r="K522" s="146">
        <f t="shared" si="46"/>
        <v>-3.8299653050000018</v>
      </c>
      <c r="L522" s="147">
        <f t="shared" si="48"/>
        <v>-5.8153132477983628E-2</v>
      </c>
      <c r="M522" s="147"/>
      <c r="N522" s="66"/>
      <c r="O522" s="66"/>
      <c r="P522" s="66"/>
      <c r="Q522" s="66"/>
      <c r="R522" s="66"/>
      <c r="S522" s="66"/>
      <c r="T522" s="66"/>
      <c r="U522" s="66"/>
      <c r="V522" s="66"/>
      <c r="W522" s="66"/>
      <c r="X522" s="66"/>
      <c r="Y522" s="66"/>
      <c r="Z522" s="66"/>
      <c r="AA522" s="66"/>
      <c r="AB522" s="67">
        <f t="shared" si="47"/>
        <v>0.75806451612903225</v>
      </c>
      <c r="AC522" s="66">
        <v>1.1000000000000001</v>
      </c>
      <c r="AD522" s="67">
        <v>12.4</v>
      </c>
    </row>
    <row r="523" spans="1:30" ht="16" x14ac:dyDescent="0.2">
      <c r="A523" s="66" t="s">
        <v>252</v>
      </c>
      <c r="B523" s="83">
        <v>320</v>
      </c>
      <c r="C523" s="73">
        <v>3</v>
      </c>
      <c r="D523" s="73">
        <v>10</v>
      </c>
      <c r="E523" s="75" t="s">
        <v>18</v>
      </c>
      <c r="F523" s="85">
        <v>2.8</v>
      </c>
      <c r="G523" s="71">
        <v>46.590909090909086</v>
      </c>
      <c r="H523" s="71">
        <v>4</v>
      </c>
      <c r="I523" s="73">
        <v>10.184049999999999</v>
      </c>
      <c r="J523" s="71">
        <v>75.212186240172429</v>
      </c>
      <c r="K523" s="146">
        <f t="shared" si="46"/>
        <v>-9.3121862401724229</v>
      </c>
      <c r="L523" s="147">
        <f t="shared" si="48"/>
        <v>-0.14139365685047711</v>
      </c>
      <c r="M523" s="147"/>
      <c r="N523" s="66"/>
      <c r="O523" s="66"/>
      <c r="P523" s="66"/>
      <c r="Q523" s="66"/>
      <c r="R523" s="66"/>
      <c r="S523" s="66"/>
      <c r="T523" s="66"/>
      <c r="U523" s="66"/>
      <c r="V523" s="66"/>
      <c r="W523" s="66"/>
      <c r="X523" s="66"/>
      <c r="Y523" s="66"/>
      <c r="Z523" s="66"/>
      <c r="AA523" s="66"/>
      <c r="AB523" s="67">
        <f t="shared" si="47"/>
        <v>0.13709677419354835</v>
      </c>
      <c r="AC523" s="66">
        <v>1.1000000000000001</v>
      </c>
      <c r="AD523" s="66">
        <v>12.4</v>
      </c>
    </row>
    <row r="524" spans="1:30" ht="16" x14ac:dyDescent="0.2">
      <c r="A524" s="66" t="s">
        <v>252</v>
      </c>
      <c r="B524" s="83">
        <v>401</v>
      </c>
      <c r="C524" s="73">
        <v>4</v>
      </c>
      <c r="D524" s="73">
        <v>2</v>
      </c>
      <c r="E524" s="75" t="s">
        <v>18</v>
      </c>
      <c r="F524" s="85">
        <v>7.9</v>
      </c>
      <c r="G524" s="71">
        <v>39.772727272727273</v>
      </c>
      <c r="H524" s="71">
        <v>10</v>
      </c>
      <c r="I524" s="73">
        <v>10.09995</v>
      </c>
      <c r="J524" s="71">
        <v>70.743899345862062</v>
      </c>
      <c r="K524" s="146">
        <f t="shared" si="46"/>
        <v>-4.8438993458620558</v>
      </c>
      <c r="L524" s="147">
        <f t="shared" si="48"/>
        <v>-7.3548426144276591E-2</v>
      </c>
      <c r="M524" s="147"/>
      <c r="N524" s="66"/>
      <c r="O524" s="66"/>
      <c r="P524" s="66"/>
      <c r="Q524" s="66"/>
      <c r="R524" s="66"/>
      <c r="S524" s="66"/>
      <c r="T524" s="66"/>
      <c r="U524" s="66"/>
      <c r="V524" s="66"/>
      <c r="W524" s="66"/>
      <c r="X524" s="66"/>
      <c r="Y524" s="66"/>
      <c r="Z524" s="66"/>
      <c r="AA524" s="66"/>
      <c r="AB524" s="67">
        <f t="shared" si="47"/>
        <v>0.54838709677419362</v>
      </c>
      <c r="AC524" s="66">
        <v>1.1000000000000001</v>
      </c>
      <c r="AD524" s="67">
        <v>12.4</v>
      </c>
    </row>
    <row r="525" spans="1:30" ht="16" x14ac:dyDescent="0.2">
      <c r="A525" s="66" t="s">
        <v>252</v>
      </c>
      <c r="B525" s="83">
        <v>402</v>
      </c>
      <c r="C525" s="73">
        <v>4</v>
      </c>
      <c r="D525" s="73">
        <v>17</v>
      </c>
      <c r="E525" s="75" t="s">
        <v>18</v>
      </c>
      <c r="F525" s="85">
        <v>6.3</v>
      </c>
      <c r="G525" s="71">
        <v>42.105263157894733</v>
      </c>
      <c r="H525" s="71">
        <v>5</v>
      </c>
      <c r="I525" s="73">
        <v>10.199</v>
      </c>
      <c r="J525" s="71">
        <v>70.441143034482749</v>
      </c>
      <c r="K525" s="146">
        <f t="shared" si="46"/>
        <v>-4.5411430344827437</v>
      </c>
      <c r="L525" s="147">
        <f t="shared" si="48"/>
        <v>-6.8951458160989118E-2</v>
      </c>
      <c r="M525" s="147"/>
      <c r="N525" s="66"/>
      <c r="O525" s="66"/>
      <c r="P525" s="66"/>
      <c r="Q525" s="66"/>
      <c r="R525" s="66"/>
      <c r="S525" s="66"/>
      <c r="T525" s="66"/>
      <c r="U525" s="66"/>
      <c r="V525" s="66"/>
      <c r="W525" s="66"/>
      <c r="X525" s="66"/>
      <c r="Y525" s="66"/>
      <c r="Z525" s="66"/>
      <c r="AA525" s="66"/>
      <c r="AB525" s="67">
        <f t="shared" si="47"/>
        <v>0.41935483870967732</v>
      </c>
      <c r="AC525" s="66">
        <v>1.1000000000000001</v>
      </c>
      <c r="AD525" s="66">
        <v>12.4</v>
      </c>
    </row>
    <row r="526" spans="1:30" ht="16" x14ac:dyDescent="0.2">
      <c r="A526" s="66" t="s">
        <v>252</v>
      </c>
      <c r="B526" s="83">
        <v>403</v>
      </c>
      <c r="C526" s="73">
        <v>4</v>
      </c>
      <c r="D526" s="73">
        <v>20</v>
      </c>
      <c r="E526" s="75" t="s">
        <v>18</v>
      </c>
      <c r="F526" s="85">
        <v>9.6999999999999993</v>
      </c>
      <c r="G526" s="71">
        <v>48.387096774193552</v>
      </c>
      <c r="H526" s="71">
        <v>7</v>
      </c>
      <c r="I526" s="73">
        <v>10.131450000000001</v>
      </c>
      <c r="J526" s="71">
        <v>67.456883087758598</v>
      </c>
      <c r="K526" s="146">
        <f t="shared" si="46"/>
        <v>-1.5568830877585924</v>
      </c>
      <c r="L526" s="147">
        <f t="shared" si="48"/>
        <v>-2.3639281624029646E-2</v>
      </c>
      <c r="M526" s="147"/>
      <c r="N526" s="66"/>
      <c r="O526" s="66"/>
      <c r="P526" s="66"/>
      <c r="Q526" s="66"/>
      <c r="R526" s="66"/>
      <c r="S526" s="66"/>
      <c r="T526" s="66"/>
      <c r="U526" s="66"/>
      <c r="V526" s="66"/>
      <c r="W526" s="66"/>
      <c r="X526" s="66"/>
      <c r="Y526" s="66"/>
      <c r="Z526" s="66"/>
      <c r="AA526" s="66"/>
      <c r="AB526" s="67">
        <f t="shared" si="47"/>
        <v>0.69354838709677413</v>
      </c>
      <c r="AC526" s="66">
        <v>1.1000000000000001</v>
      </c>
      <c r="AD526" s="67">
        <v>12.4</v>
      </c>
    </row>
    <row r="527" spans="1:30" ht="16" x14ac:dyDescent="0.2">
      <c r="A527" s="66" t="s">
        <v>252</v>
      </c>
      <c r="B527" s="83">
        <v>404</v>
      </c>
      <c r="C527" s="73">
        <v>4</v>
      </c>
      <c r="D527" s="73">
        <v>9</v>
      </c>
      <c r="E527" s="75" t="s">
        <v>18</v>
      </c>
      <c r="F527" s="85">
        <v>8.9</v>
      </c>
      <c r="G527" s="71">
        <v>57.446808510638306</v>
      </c>
      <c r="H527" s="71">
        <v>10</v>
      </c>
      <c r="I527" s="73">
        <v>10.105499999999999</v>
      </c>
      <c r="J527" s="71">
        <v>65.375930115517235</v>
      </c>
      <c r="K527" s="146">
        <f t="shared" si="46"/>
        <v>0.52406988448277048</v>
      </c>
      <c r="L527" s="147">
        <f t="shared" si="48"/>
        <v>7.9573319842509947E-3</v>
      </c>
      <c r="M527" s="147"/>
      <c r="N527" s="66"/>
      <c r="O527" s="66"/>
      <c r="P527" s="66"/>
      <c r="Q527" s="66"/>
      <c r="R527" s="66"/>
      <c r="S527" s="66"/>
      <c r="T527" s="66"/>
      <c r="U527" s="66"/>
      <c r="V527" s="66"/>
      <c r="W527" s="66"/>
      <c r="X527" s="66"/>
      <c r="Y527" s="66"/>
      <c r="Z527" s="66"/>
      <c r="AA527" s="66"/>
      <c r="AB527" s="67">
        <f t="shared" si="47"/>
        <v>0.62903225806451613</v>
      </c>
      <c r="AC527" s="66">
        <v>1.1000000000000001</v>
      </c>
      <c r="AD527" s="66">
        <v>12.4</v>
      </c>
    </row>
    <row r="528" spans="1:30" ht="16" x14ac:dyDescent="0.2">
      <c r="A528" s="66" t="s">
        <v>252</v>
      </c>
      <c r="B528" s="83">
        <v>405</v>
      </c>
      <c r="C528" s="73">
        <v>4</v>
      </c>
      <c r="D528" s="73">
        <v>5</v>
      </c>
      <c r="E528" s="75" t="s">
        <v>18</v>
      </c>
      <c r="F528" s="85">
        <v>5.6</v>
      </c>
      <c r="G528" s="71">
        <v>47.872340425531917</v>
      </c>
      <c r="H528" s="71">
        <v>2.5</v>
      </c>
      <c r="I528" s="73">
        <v>10.05655</v>
      </c>
      <c r="J528" s="71">
        <v>72.917154914999998</v>
      </c>
      <c r="K528" s="146">
        <f t="shared" si="46"/>
        <v>-7.0171549149999919</v>
      </c>
      <c r="L528" s="147">
        <f t="shared" si="48"/>
        <v>-0.10654653682052827</v>
      </c>
      <c r="M528" s="147"/>
      <c r="N528" s="66"/>
      <c r="O528" s="66"/>
      <c r="P528" s="66"/>
      <c r="Q528" s="66"/>
      <c r="R528" s="66"/>
      <c r="S528" s="66"/>
      <c r="T528" s="66"/>
      <c r="U528" s="66"/>
      <c r="V528" s="66"/>
      <c r="W528" s="66"/>
      <c r="X528" s="66"/>
      <c r="Y528" s="66"/>
      <c r="Z528" s="66"/>
      <c r="AA528" s="66"/>
      <c r="AB528" s="67">
        <f t="shared" ref="AB528:AB559" si="49">(F528-AC528)/AD528</f>
        <v>0.36290322580645162</v>
      </c>
      <c r="AC528" s="66">
        <v>1.1000000000000001</v>
      </c>
      <c r="AD528" s="67">
        <v>12.4</v>
      </c>
    </row>
    <row r="529" spans="1:30" ht="16" x14ac:dyDescent="0.2">
      <c r="A529" s="66" t="s">
        <v>252</v>
      </c>
      <c r="B529" s="83">
        <v>406</v>
      </c>
      <c r="C529" s="73">
        <v>4</v>
      </c>
      <c r="D529" s="73">
        <v>18</v>
      </c>
      <c r="E529" s="75" t="s">
        <v>18</v>
      </c>
      <c r="F529" s="85">
        <v>9.4</v>
      </c>
      <c r="G529" s="71">
        <v>50</v>
      </c>
      <c r="H529" s="71">
        <v>17.5</v>
      </c>
      <c r="I529" s="73">
        <v>10.007000000000001</v>
      </c>
      <c r="J529" s="71">
        <v>64.771685948275874</v>
      </c>
      <c r="K529" s="146">
        <f t="shared" ref="K529:K543" si="50">65.9-J529</f>
        <v>1.1283140517241321</v>
      </c>
      <c r="L529" s="147">
        <f t="shared" si="48"/>
        <v>1.713200807355196E-2</v>
      </c>
      <c r="M529" s="147"/>
      <c r="N529" s="66"/>
      <c r="O529" s="66"/>
      <c r="P529" s="66"/>
      <c r="Q529" s="66"/>
      <c r="R529" s="66"/>
      <c r="S529" s="66"/>
      <c r="T529" s="66"/>
      <c r="U529" s="66"/>
      <c r="V529" s="66"/>
      <c r="W529" s="66"/>
      <c r="X529" s="66"/>
      <c r="Y529" s="66"/>
      <c r="Z529" s="66"/>
      <c r="AA529" s="66"/>
      <c r="AB529" s="67">
        <f t="shared" si="49"/>
        <v>0.66935483870967749</v>
      </c>
      <c r="AC529" s="66">
        <v>1.1000000000000001</v>
      </c>
      <c r="AD529" s="66">
        <v>12.4</v>
      </c>
    </row>
    <row r="530" spans="1:30" ht="16" x14ac:dyDescent="0.2">
      <c r="A530" s="66" t="s">
        <v>252</v>
      </c>
      <c r="B530" s="83">
        <v>407</v>
      </c>
      <c r="C530" s="73">
        <v>4</v>
      </c>
      <c r="D530" s="73">
        <v>1</v>
      </c>
      <c r="E530" s="75" t="s">
        <v>18</v>
      </c>
      <c r="F530" s="85">
        <v>13.5</v>
      </c>
      <c r="G530" s="71">
        <v>48.453608247422679</v>
      </c>
      <c r="H530" s="71">
        <v>13.5</v>
      </c>
      <c r="I530" s="73">
        <v>10.015800000000002</v>
      </c>
      <c r="J530" s="118">
        <v>63.33863721862069</v>
      </c>
      <c r="K530" s="118">
        <f t="shared" si="50"/>
        <v>2.5613627813793158</v>
      </c>
      <c r="L530" s="139">
        <f t="shared" si="48"/>
        <v>3.8891023100202184E-2</v>
      </c>
      <c r="M530" s="139"/>
      <c r="N530" s="66"/>
      <c r="O530" s="67">
        <f>72.6-J530</f>
        <v>9.2613627813793045</v>
      </c>
      <c r="P530" s="106">
        <f>O530/85</f>
        <v>0.1089572091926977</v>
      </c>
      <c r="Q530" s="66"/>
      <c r="R530" s="66"/>
      <c r="S530" s="66"/>
      <c r="T530" s="66"/>
      <c r="U530" s="66">
        <f>F530/19.5</f>
        <v>0.69230769230769229</v>
      </c>
      <c r="V530" s="66"/>
      <c r="W530" s="66"/>
      <c r="X530" s="66"/>
      <c r="Y530" s="66"/>
      <c r="Z530" s="66"/>
      <c r="AA530" s="66"/>
      <c r="AB530" s="105">
        <f t="shared" si="49"/>
        <v>1</v>
      </c>
      <c r="AC530" s="66">
        <v>1.1000000000000001</v>
      </c>
      <c r="AD530" s="67">
        <v>12.4</v>
      </c>
    </row>
    <row r="531" spans="1:30" ht="16" x14ac:dyDescent="0.2">
      <c r="A531" s="66" t="s">
        <v>252</v>
      </c>
      <c r="B531" s="83">
        <v>408</v>
      </c>
      <c r="C531" s="73">
        <v>4</v>
      </c>
      <c r="D531" s="73">
        <v>13</v>
      </c>
      <c r="E531" s="75" t="s">
        <v>18</v>
      </c>
      <c r="F531" s="85">
        <v>4.8</v>
      </c>
      <c r="G531" s="71">
        <v>45.360824742268044</v>
      </c>
      <c r="H531" s="71">
        <v>5.5</v>
      </c>
      <c r="I531" s="73">
        <v>10.086649999999999</v>
      </c>
      <c r="J531" s="71">
        <v>69.703929380344832</v>
      </c>
      <c r="K531" s="146">
        <f t="shared" si="50"/>
        <v>-3.803929380344826</v>
      </c>
      <c r="L531" s="147">
        <f t="shared" si="48"/>
        <v>-5.7757810208697628E-2</v>
      </c>
      <c r="M531" s="147"/>
      <c r="N531" s="66"/>
      <c r="O531" s="66"/>
      <c r="P531" s="66"/>
      <c r="Q531" s="66"/>
      <c r="R531" s="66"/>
      <c r="S531" s="66"/>
      <c r="T531" s="66"/>
      <c r="U531" s="66"/>
      <c r="V531" s="66"/>
      <c r="W531" s="66"/>
      <c r="X531" s="66"/>
      <c r="Y531" s="66"/>
      <c r="Z531" s="66"/>
      <c r="AA531" s="66"/>
      <c r="AB531" s="67">
        <f t="shared" si="49"/>
        <v>0.29838709677419351</v>
      </c>
      <c r="AC531" s="66">
        <v>1.1000000000000001</v>
      </c>
      <c r="AD531" s="66">
        <v>12.4</v>
      </c>
    </row>
    <row r="532" spans="1:30" ht="16" x14ac:dyDescent="0.2">
      <c r="A532" s="66" t="s">
        <v>252</v>
      </c>
      <c r="B532" s="83">
        <v>409</v>
      </c>
      <c r="C532" s="73">
        <v>4</v>
      </c>
      <c r="D532" s="73">
        <v>15</v>
      </c>
      <c r="E532" s="75" t="s">
        <v>18</v>
      </c>
      <c r="F532" s="85">
        <v>3.6</v>
      </c>
      <c r="G532" s="71">
        <v>50.537634408602152</v>
      </c>
      <c r="H532" s="71">
        <v>2</v>
      </c>
      <c r="I532" s="73">
        <v>10.068099999999999</v>
      </c>
      <c r="J532" s="71">
        <v>73.695780839999998</v>
      </c>
      <c r="K532" s="146">
        <f t="shared" si="50"/>
        <v>-7.7957808399999919</v>
      </c>
      <c r="L532" s="147">
        <f t="shared" si="48"/>
        <v>-0.11836897722441531</v>
      </c>
      <c r="M532" s="147"/>
      <c r="N532" s="66"/>
      <c r="O532" s="66"/>
      <c r="P532" s="66"/>
      <c r="Q532" s="66"/>
      <c r="R532" s="66"/>
      <c r="S532" s="66"/>
      <c r="T532" s="66"/>
      <c r="U532" s="66"/>
      <c r="V532" s="66"/>
      <c r="W532" s="66"/>
      <c r="X532" s="66"/>
      <c r="Y532" s="66"/>
      <c r="Z532" s="66"/>
      <c r="AA532" s="66"/>
      <c r="AB532" s="67">
        <f t="shared" si="49"/>
        <v>0.20161290322580644</v>
      </c>
      <c r="AC532" s="66">
        <v>1.1000000000000001</v>
      </c>
      <c r="AD532" s="67">
        <v>12.4</v>
      </c>
    </row>
    <row r="533" spans="1:30" ht="16" x14ac:dyDescent="0.2">
      <c r="A533" s="66" t="s">
        <v>252</v>
      </c>
      <c r="B533" s="83">
        <v>410</v>
      </c>
      <c r="C533" s="73">
        <v>4</v>
      </c>
      <c r="D533" s="73">
        <v>7</v>
      </c>
      <c r="E533" s="75" t="s">
        <v>18</v>
      </c>
      <c r="F533" s="85">
        <v>1.9</v>
      </c>
      <c r="G533" s="71">
        <v>40.816326530612244</v>
      </c>
      <c r="H533" s="71">
        <v>3</v>
      </c>
      <c r="I533" s="73">
        <v>10.1608</v>
      </c>
      <c r="J533" s="71">
        <v>75.681471451034497</v>
      </c>
      <c r="K533" s="146">
        <f t="shared" si="50"/>
        <v>-9.7814714510344913</v>
      </c>
      <c r="L533" s="147">
        <f t="shared" si="48"/>
        <v>-0.14851915352314746</v>
      </c>
      <c r="M533" s="147"/>
      <c r="N533" s="66"/>
      <c r="O533" s="66"/>
      <c r="P533" s="66"/>
      <c r="Q533" s="66"/>
      <c r="R533" s="66"/>
      <c r="S533" s="66"/>
      <c r="T533" s="66"/>
      <c r="U533" s="66"/>
      <c r="V533" s="66"/>
      <c r="W533" s="66"/>
      <c r="X533" s="66"/>
      <c r="Y533" s="66"/>
      <c r="Z533" s="66"/>
      <c r="AA533" s="66"/>
      <c r="AB533" s="67">
        <f t="shared" si="49"/>
        <v>6.4516129032258049E-2</v>
      </c>
      <c r="AC533" s="66">
        <v>1.1000000000000001</v>
      </c>
      <c r="AD533" s="66">
        <v>12.4</v>
      </c>
    </row>
    <row r="534" spans="1:30" ht="16" x14ac:dyDescent="0.2">
      <c r="A534" s="66" t="s">
        <v>252</v>
      </c>
      <c r="B534" s="83">
        <v>411</v>
      </c>
      <c r="C534" s="73">
        <v>4</v>
      </c>
      <c r="D534" s="73">
        <v>11</v>
      </c>
      <c r="E534" s="75" t="s">
        <v>18</v>
      </c>
      <c r="F534" s="85">
        <v>2.5</v>
      </c>
      <c r="G534" s="71">
        <v>41.237113402061851</v>
      </c>
      <c r="H534" s="71">
        <v>4.5</v>
      </c>
      <c r="I534" s="73">
        <v>10.02605</v>
      </c>
      <c r="J534" s="71">
        <v>76.996293604999991</v>
      </c>
      <c r="K534" s="146">
        <f t="shared" si="50"/>
        <v>-11.096293604999985</v>
      </c>
      <c r="L534" s="147">
        <f t="shared" si="48"/>
        <v>-0.1684830489675066</v>
      </c>
      <c r="M534" s="147"/>
      <c r="N534" s="66"/>
      <c r="O534" s="66"/>
      <c r="P534" s="66"/>
      <c r="Q534" s="66"/>
      <c r="R534" s="66"/>
      <c r="S534" s="66"/>
      <c r="T534" s="66"/>
      <c r="U534" s="66"/>
      <c r="V534" s="66"/>
      <c r="W534" s="66"/>
      <c r="X534" s="66"/>
      <c r="Y534" s="66"/>
      <c r="Z534" s="66"/>
      <c r="AA534" s="66"/>
      <c r="AB534" s="67">
        <f t="shared" si="49"/>
        <v>0.1129032258064516</v>
      </c>
      <c r="AC534" s="66">
        <v>1.1000000000000001</v>
      </c>
      <c r="AD534" s="67">
        <v>12.4</v>
      </c>
    </row>
    <row r="535" spans="1:30" ht="16" x14ac:dyDescent="0.2">
      <c r="A535" s="66" t="s">
        <v>252</v>
      </c>
      <c r="B535" s="83">
        <v>412</v>
      </c>
      <c r="C535" s="73">
        <v>4</v>
      </c>
      <c r="D535" s="73">
        <v>8</v>
      </c>
      <c r="E535" s="75" t="s">
        <v>18</v>
      </c>
      <c r="F535" s="85">
        <v>3.1</v>
      </c>
      <c r="G535" s="71">
        <v>41.304347826086953</v>
      </c>
      <c r="H535" s="71">
        <v>1.5</v>
      </c>
      <c r="I535" s="73">
        <v>10.048300000000001</v>
      </c>
      <c r="J535" s="71">
        <v>72.398401190689654</v>
      </c>
      <c r="K535" s="146">
        <f t="shared" si="50"/>
        <v>-6.4984011906896484</v>
      </c>
      <c r="L535" s="147">
        <f t="shared" si="48"/>
        <v>-9.8669923940018958E-2</v>
      </c>
      <c r="M535" s="147"/>
      <c r="N535" s="66"/>
      <c r="O535" s="66"/>
      <c r="P535" s="66"/>
      <c r="Q535" s="66"/>
      <c r="R535" s="66"/>
      <c r="S535" s="66"/>
      <c r="T535" s="66"/>
      <c r="U535" s="66"/>
      <c r="V535" s="66"/>
      <c r="W535" s="66"/>
      <c r="X535" s="66"/>
      <c r="Y535" s="66"/>
      <c r="Z535" s="66"/>
      <c r="AA535" s="66"/>
      <c r="AB535" s="67">
        <f t="shared" si="49"/>
        <v>0.16129032258064516</v>
      </c>
      <c r="AC535" s="66">
        <v>1.1000000000000001</v>
      </c>
      <c r="AD535" s="66">
        <v>12.4</v>
      </c>
    </row>
    <row r="536" spans="1:30" ht="16" x14ac:dyDescent="0.2">
      <c r="A536" s="66" t="s">
        <v>252</v>
      </c>
      <c r="B536" s="83">
        <v>413</v>
      </c>
      <c r="C536" s="73">
        <v>4</v>
      </c>
      <c r="D536" s="73">
        <v>19</v>
      </c>
      <c r="E536" s="75" t="s">
        <v>18</v>
      </c>
      <c r="F536" s="85">
        <v>6.8</v>
      </c>
      <c r="G536" s="71">
        <v>46.153846153846153</v>
      </c>
      <c r="H536" s="71">
        <v>8</v>
      </c>
      <c r="I536" s="73">
        <v>10.053699999999999</v>
      </c>
      <c r="J536" s="71">
        <v>68.641123126551733</v>
      </c>
      <c r="K536" s="146">
        <f t="shared" si="50"/>
        <v>-2.7411231265517273</v>
      </c>
      <c r="L536" s="147">
        <f t="shared" si="48"/>
        <v>-4.1620454396473237E-2</v>
      </c>
      <c r="M536" s="147"/>
      <c r="N536" s="66"/>
      <c r="O536" s="66"/>
      <c r="P536" s="66"/>
      <c r="Q536" s="66"/>
      <c r="R536" s="66"/>
      <c r="S536" s="66"/>
      <c r="T536" s="66"/>
      <c r="U536" s="66"/>
      <c r="V536" s="66"/>
      <c r="W536" s="66"/>
      <c r="X536" s="66"/>
      <c r="Y536" s="66"/>
      <c r="Z536" s="66"/>
      <c r="AA536" s="66"/>
      <c r="AB536" s="67">
        <f t="shared" si="49"/>
        <v>0.45967741935483863</v>
      </c>
      <c r="AC536" s="66">
        <v>1.1000000000000001</v>
      </c>
      <c r="AD536" s="67">
        <v>12.4</v>
      </c>
    </row>
    <row r="537" spans="1:30" ht="16" x14ac:dyDescent="0.2">
      <c r="A537" s="66" t="s">
        <v>252</v>
      </c>
      <c r="B537" s="83">
        <v>414</v>
      </c>
      <c r="C537" s="73">
        <v>4</v>
      </c>
      <c r="D537" s="73">
        <v>12</v>
      </c>
      <c r="E537" s="75" t="s">
        <v>18</v>
      </c>
      <c r="F537" s="85">
        <v>4.8</v>
      </c>
      <c r="G537" s="71">
        <v>51.063829787234042</v>
      </c>
      <c r="H537" s="71">
        <v>6.5</v>
      </c>
      <c r="I537" s="73">
        <v>10.045500000000001</v>
      </c>
      <c r="J537" s="71">
        <v>69.548166581034494</v>
      </c>
      <c r="K537" s="146">
        <f t="shared" si="50"/>
        <v>-3.6481665810344879</v>
      </c>
      <c r="L537" s="147">
        <f t="shared" si="48"/>
        <v>-5.5392751002649378E-2</v>
      </c>
      <c r="M537" s="147"/>
      <c r="N537" s="66"/>
      <c r="O537" s="66"/>
      <c r="P537" s="66"/>
      <c r="Q537" s="66"/>
      <c r="R537" s="66"/>
      <c r="S537" s="66"/>
      <c r="T537" s="66"/>
      <c r="U537" s="66"/>
      <c r="V537" s="66"/>
      <c r="W537" s="66"/>
      <c r="X537" s="66"/>
      <c r="Y537" s="66"/>
      <c r="Z537" s="66"/>
      <c r="AA537" s="66"/>
      <c r="AB537" s="67">
        <f t="shared" si="49"/>
        <v>0.29838709677419351</v>
      </c>
      <c r="AC537" s="66">
        <v>1.1000000000000001</v>
      </c>
      <c r="AD537" s="66">
        <v>12.4</v>
      </c>
    </row>
    <row r="538" spans="1:30" ht="16" x14ac:dyDescent="0.2">
      <c r="A538" s="66" t="s">
        <v>252</v>
      </c>
      <c r="B538" s="83">
        <v>415</v>
      </c>
      <c r="C538" s="73">
        <v>4</v>
      </c>
      <c r="D538" s="73">
        <v>10</v>
      </c>
      <c r="E538" s="75" t="s">
        <v>18</v>
      </c>
      <c r="F538" s="85">
        <v>4.5</v>
      </c>
      <c r="G538" s="71">
        <v>38.297872340425535</v>
      </c>
      <c r="H538" s="71">
        <v>4.5</v>
      </c>
      <c r="I538" s="73">
        <v>10.0871</v>
      </c>
      <c r="J538" s="71">
        <v>74.055364884827611</v>
      </c>
      <c r="K538" s="146">
        <f t="shared" si="50"/>
        <v>-8.1553648848276055</v>
      </c>
      <c r="L538" s="147">
        <f t="shared" si="48"/>
        <v>-0.12382880177387801</v>
      </c>
      <c r="M538" s="147"/>
      <c r="N538" s="66"/>
      <c r="O538" s="66"/>
      <c r="P538" s="66"/>
      <c r="Q538" s="66"/>
      <c r="R538" s="66"/>
      <c r="S538" s="66"/>
      <c r="T538" s="66"/>
      <c r="U538" s="66"/>
      <c r="V538" s="66"/>
      <c r="W538" s="66"/>
      <c r="X538" s="66"/>
      <c r="Y538" s="66"/>
      <c r="Z538" s="66"/>
      <c r="AA538" s="66"/>
      <c r="AB538" s="67">
        <f t="shared" si="49"/>
        <v>0.27419354838709675</v>
      </c>
      <c r="AC538" s="66">
        <v>1.1000000000000001</v>
      </c>
      <c r="AD538" s="67">
        <v>12.4</v>
      </c>
    </row>
    <row r="539" spans="1:30" ht="16" x14ac:dyDescent="0.2">
      <c r="A539" s="66" t="s">
        <v>252</v>
      </c>
      <c r="B539" s="83">
        <v>416</v>
      </c>
      <c r="C539" s="73">
        <v>4</v>
      </c>
      <c r="D539" s="73">
        <v>14</v>
      </c>
      <c r="E539" s="75" t="s">
        <v>18</v>
      </c>
      <c r="F539" s="85">
        <v>2.9</v>
      </c>
      <c r="G539" s="71">
        <v>45.454545454545453</v>
      </c>
      <c r="H539" s="71">
        <v>6</v>
      </c>
      <c r="I539" s="73">
        <v>10.129799999999999</v>
      </c>
      <c r="J539" s="71">
        <v>74.095190824827569</v>
      </c>
      <c r="K539" s="146">
        <f t="shared" si="50"/>
        <v>-8.1951908248275629</v>
      </c>
      <c r="L539" s="147">
        <f t="shared" si="48"/>
        <v>-0.12443350781699913</v>
      </c>
      <c r="M539" s="147"/>
      <c r="N539" s="66"/>
      <c r="O539" s="66"/>
      <c r="P539" s="66"/>
      <c r="Q539" s="66"/>
      <c r="R539" s="66"/>
      <c r="S539" s="66"/>
      <c r="T539" s="66"/>
      <c r="U539" s="66"/>
      <c r="V539" s="66"/>
      <c r="W539" s="66"/>
      <c r="X539" s="66"/>
      <c r="Y539" s="66"/>
      <c r="Z539" s="66"/>
      <c r="AA539" s="66"/>
      <c r="AB539" s="67">
        <f t="shared" si="49"/>
        <v>0.14516129032258063</v>
      </c>
      <c r="AC539" s="66">
        <v>1.1000000000000001</v>
      </c>
      <c r="AD539" s="66">
        <v>12.4</v>
      </c>
    </row>
    <row r="540" spans="1:30" ht="16" x14ac:dyDescent="0.2">
      <c r="A540" s="66" t="s">
        <v>252</v>
      </c>
      <c r="B540" s="83">
        <v>417</v>
      </c>
      <c r="C540" s="73">
        <v>4</v>
      </c>
      <c r="D540" s="73">
        <v>16</v>
      </c>
      <c r="E540" s="75" t="s">
        <v>18</v>
      </c>
      <c r="F540" s="85">
        <v>7.6</v>
      </c>
      <c r="G540" s="71">
        <v>51.515151515151516</v>
      </c>
      <c r="H540" s="71">
        <v>25</v>
      </c>
      <c r="I540" s="73">
        <v>10.022650000000002</v>
      </c>
      <c r="J540" s="71">
        <v>64.910591090172403</v>
      </c>
      <c r="K540" s="146">
        <f t="shared" si="50"/>
        <v>0.98940890982760266</v>
      </c>
      <c r="L540" s="147">
        <f t="shared" si="48"/>
        <v>1.5022910868928069E-2</v>
      </c>
      <c r="M540" s="147"/>
      <c r="N540" s="66"/>
      <c r="O540" s="66"/>
      <c r="P540" s="66"/>
      <c r="Q540" s="66"/>
      <c r="R540" s="66"/>
      <c r="S540" s="66"/>
      <c r="T540" s="66"/>
      <c r="U540" s="66"/>
      <c r="V540" s="66"/>
      <c r="W540" s="66"/>
      <c r="X540" s="66"/>
      <c r="Y540" s="66"/>
      <c r="Z540" s="66"/>
      <c r="AA540" s="66"/>
      <c r="AB540" s="67">
        <f t="shared" si="49"/>
        <v>0.52419354838709675</v>
      </c>
      <c r="AC540" s="66">
        <v>1.1000000000000001</v>
      </c>
      <c r="AD540" s="67">
        <v>12.4</v>
      </c>
    </row>
    <row r="541" spans="1:30" ht="16" x14ac:dyDescent="0.2">
      <c r="A541" s="66" t="s">
        <v>252</v>
      </c>
      <c r="B541" s="83">
        <v>418</v>
      </c>
      <c r="C541" s="73">
        <v>4</v>
      </c>
      <c r="D541" s="73">
        <v>6</v>
      </c>
      <c r="E541" s="75" t="s">
        <v>18</v>
      </c>
      <c r="F541" s="85">
        <v>1.7</v>
      </c>
      <c r="G541" s="71">
        <v>53.260869565217398</v>
      </c>
      <c r="H541" s="71">
        <v>4</v>
      </c>
      <c r="I541" s="73">
        <v>10.197149999999999</v>
      </c>
      <c r="J541" s="71">
        <v>72.840639960000004</v>
      </c>
      <c r="K541" s="146">
        <f t="shared" si="50"/>
        <v>-6.9406399599999986</v>
      </c>
      <c r="L541" s="147">
        <f t="shared" si="48"/>
        <v>-0.10538475493470997</v>
      </c>
      <c r="M541" s="147"/>
      <c r="N541" s="66"/>
      <c r="O541" s="66"/>
      <c r="P541" s="66"/>
      <c r="Q541" s="66"/>
      <c r="R541" s="66"/>
      <c r="S541" s="66"/>
      <c r="T541" s="66"/>
      <c r="U541" s="66"/>
      <c r="V541" s="66"/>
      <c r="W541" s="66"/>
      <c r="X541" s="66"/>
      <c r="Y541" s="66"/>
      <c r="Z541" s="66"/>
      <c r="AA541" s="66"/>
      <c r="AB541" s="67">
        <f t="shared" si="49"/>
        <v>4.8387096774193533E-2</v>
      </c>
      <c r="AC541" s="66">
        <v>1.1000000000000001</v>
      </c>
      <c r="AD541" s="66">
        <v>12.4</v>
      </c>
    </row>
    <row r="542" spans="1:30" ht="16" x14ac:dyDescent="0.2">
      <c r="A542" s="66" t="s">
        <v>252</v>
      </c>
      <c r="B542" s="83">
        <v>419</v>
      </c>
      <c r="C542" s="73">
        <v>4</v>
      </c>
      <c r="D542" s="73">
        <v>3</v>
      </c>
      <c r="E542" s="75" t="s">
        <v>18</v>
      </c>
      <c r="F542" s="85">
        <v>5</v>
      </c>
      <c r="G542" s="71">
        <v>51.020408163265309</v>
      </c>
      <c r="H542" s="71">
        <v>22.5</v>
      </c>
      <c r="I542" s="73">
        <v>10.1623</v>
      </c>
      <c r="J542" s="71">
        <v>71.03219110862068</v>
      </c>
      <c r="K542" s="146">
        <f t="shared" si="50"/>
        <v>-5.132191108620674</v>
      </c>
      <c r="L542" s="147">
        <f t="shared" si="48"/>
        <v>-7.7925768427280204E-2</v>
      </c>
      <c r="M542" s="147"/>
      <c r="N542" s="66"/>
      <c r="O542" s="66"/>
      <c r="P542" s="66"/>
      <c r="Q542" s="66"/>
      <c r="R542" s="66"/>
      <c r="S542" s="66"/>
      <c r="T542" s="66"/>
      <c r="U542" s="66"/>
      <c r="V542" s="66"/>
      <c r="W542" s="66"/>
      <c r="X542" s="66"/>
      <c r="Y542" s="66"/>
      <c r="Z542" s="66"/>
      <c r="AA542" s="66"/>
      <c r="AB542" s="67">
        <f t="shared" si="49"/>
        <v>0.31451612903225806</v>
      </c>
      <c r="AC542" s="66">
        <v>1.1000000000000001</v>
      </c>
      <c r="AD542" s="67">
        <v>12.4</v>
      </c>
    </row>
    <row r="543" spans="1:30" ht="16" x14ac:dyDescent="0.2">
      <c r="A543" s="66" t="s">
        <v>252</v>
      </c>
      <c r="B543" s="83">
        <v>420</v>
      </c>
      <c r="C543" s="73">
        <v>4</v>
      </c>
      <c r="D543" s="73">
        <v>4</v>
      </c>
      <c r="E543" s="75" t="s">
        <v>18</v>
      </c>
      <c r="F543" s="85">
        <v>1.9</v>
      </c>
      <c r="G543" s="71">
        <v>44.444444444444443</v>
      </c>
      <c r="H543" s="71">
        <v>6</v>
      </c>
      <c r="I543" s="73">
        <v>10.418650000000001</v>
      </c>
      <c r="J543" s="71">
        <v>76.137042772241387</v>
      </c>
      <c r="K543" s="146">
        <f t="shared" si="50"/>
        <v>-10.237042772241381</v>
      </c>
      <c r="L543" s="147">
        <f t="shared" si="48"/>
        <v>-0.15543642229337049</v>
      </c>
      <c r="M543" s="147"/>
      <c r="N543" s="66"/>
      <c r="O543" s="66"/>
      <c r="P543" s="66"/>
      <c r="Q543" s="66"/>
      <c r="R543" s="66"/>
      <c r="S543" s="66"/>
      <c r="T543" s="66"/>
      <c r="U543" s="66"/>
      <c r="V543" s="66"/>
      <c r="W543" s="66"/>
      <c r="X543" s="66"/>
      <c r="Y543" s="66"/>
      <c r="Z543" s="66"/>
      <c r="AA543" s="66"/>
      <c r="AB543" s="67">
        <f t="shared" si="49"/>
        <v>6.4516129032258049E-2</v>
      </c>
      <c r="AC543" s="66">
        <v>1.1000000000000001</v>
      </c>
      <c r="AD543" s="66">
        <v>12.4</v>
      </c>
    </row>
    <row r="544" spans="1:30" ht="16" x14ac:dyDescent="0.2">
      <c r="A544" s="66"/>
      <c r="B544" s="66"/>
      <c r="C544" s="66"/>
      <c r="D544" s="66"/>
      <c r="E544" s="66"/>
      <c r="F544" s="93"/>
      <c r="G544" s="66"/>
      <c r="H544" s="66"/>
      <c r="I544" s="66"/>
      <c r="J544" s="66"/>
      <c r="K544" s="66"/>
      <c r="L544" s="140"/>
      <c r="M544" s="140"/>
      <c r="N544" s="66"/>
      <c r="O544" s="66"/>
      <c r="P544" s="66"/>
      <c r="Q544" s="66"/>
      <c r="R544" s="66"/>
      <c r="S544" s="66"/>
      <c r="T544" s="66"/>
      <c r="U544" s="66"/>
      <c r="V544" s="66"/>
      <c r="W544" s="66"/>
      <c r="X544" s="66"/>
      <c r="Y544" s="66"/>
      <c r="Z544" s="66"/>
      <c r="AA544" s="66"/>
      <c r="AB544" s="66"/>
      <c r="AC544" s="66"/>
      <c r="AD544" s="66"/>
    </row>
    <row r="545" spans="1:30" ht="16" x14ac:dyDescent="0.2">
      <c r="A545" s="66"/>
      <c r="B545" s="66"/>
      <c r="C545" s="66"/>
      <c r="D545" s="66"/>
      <c r="E545" s="66"/>
      <c r="F545" s="93"/>
      <c r="G545" s="66"/>
      <c r="H545" s="66"/>
      <c r="I545" s="66"/>
      <c r="J545" s="66"/>
      <c r="K545" s="66"/>
      <c r="L545" s="140"/>
      <c r="M545" s="140"/>
      <c r="N545" s="66"/>
      <c r="O545" s="66"/>
      <c r="P545" s="66"/>
      <c r="Q545" s="66"/>
      <c r="R545" s="66"/>
      <c r="S545" s="66"/>
      <c r="T545" s="66"/>
      <c r="U545" s="66"/>
      <c r="V545" s="66"/>
      <c r="W545" s="66"/>
      <c r="X545" s="66"/>
      <c r="Y545" s="66"/>
      <c r="Z545" s="66"/>
      <c r="AA545" s="66"/>
      <c r="AB545" s="66"/>
      <c r="AC545" s="66"/>
      <c r="AD545" s="66"/>
    </row>
    <row r="546" spans="1:30" ht="16" x14ac:dyDescent="0.2">
      <c r="A546" s="66"/>
      <c r="B546" s="66"/>
      <c r="C546" s="66"/>
      <c r="D546" s="66"/>
      <c r="E546" s="66"/>
      <c r="F546" s="93"/>
      <c r="G546" s="66"/>
      <c r="H546" s="66"/>
      <c r="I546" s="66"/>
      <c r="J546" s="66"/>
      <c r="K546" s="66"/>
      <c r="L546" s="140"/>
      <c r="M546" s="140"/>
      <c r="N546" s="66"/>
      <c r="O546" s="66"/>
      <c r="P546" s="66"/>
      <c r="Q546" s="66"/>
      <c r="R546" s="66"/>
      <c r="S546" s="66"/>
      <c r="T546" s="66"/>
      <c r="U546" s="66"/>
      <c r="V546" s="66"/>
      <c r="W546" s="66"/>
      <c r="X546" s="66"/>
      <c r="Y546" s="66"/>
      <c r="Z546" s="66"/>
      <c r="AA546" s="66"/>
      <c r="AB546" s="66"/>
      <c r="AC546" s="66"/>
      <c r="AD546" s="66"/>
    </row>
    <row r="547" spans="1:30" ht="16" x14ac:dyDescent="0.2">
      <c r="A547" s="66"/>
      <c r="B547" s="66"/>
      <c r="C547" s="66"/>
      <c r="D547" s="66"/>
      <c r="E547" s="66"/>
      <c r="F547" s="93"/>
      <c r="G547" s="66"/>
      <c r="H547" s="66"/>
      <c r="I547" s="66"/>
      <c r="J547" s="66"/>
      <c r="K547" s="66"/>
      <c r="L547" s="140"/>
      <c r="M547" s="140"/>
      <c r="N547" s="66"/>
      <c r="O547" s="66"/>
      <c r="P547" s="66"/>
      <c r="Q547" s="66"/>
      <c r="R547" s="66"/>
      <c r="S547" s="66"/>
      <c r="T547" s="66"/>
      <c r="U547" s="66"/>
      <c r="V547" s="66"/>
      <c r="W547" s="66"/>
      <c r="X547" s="66"/>
      <c r="Y547" s="66"/>
      <c r="Z547" s="66"/>
      <c r="AA547" s="66"/>
      <c r="AB547" s="66"/>
      <c r="AC547" s="66"/>
      <c r="AD547" s="66"/>
    </row>
    <row r="548" spans="1:30" ht="16" x14ac:dyDescent="0.2">
      <c r="A548" s="66"/>
      <c r="B548" s="66"/>
      <c r="C548" s="66"/>
      <c r="D548" s="66"/>
      <c r="E548" s="66"/>
      <c r="F548" s="93"/>
      <c r="G548" s="66"/>
      <c r="H548" s="66"/>
      <c r="I548" s="66"/>
      <c r="J548" s="66"/>
      <c r="K548" s="66"/>
      <c r="L548" s="140"/>
      <c r="M548" s="140"/>
      <c r="N548" s="66"/>
      <c r="O548" s="66"/>
      <c r="P548" s="66"/>
      <c r="Q548" s="66"/>
      <c r="R548" s="66"/>
      <c r="S548" s="66"/>
      <c r="T548" s="66"/>
      <c r="U548" s="66"/>
      <c r="V548" s="66"/>
      <c r="W548" s="66"/>
      <c r="X548" s="66"/>
      <c r="Y548" s="66"/>
      <c r="Z548" s="66"/>
      <c r="AA548" s="66"/>
      <c r="AB548" s="66"/>
      <c r="AC548" s="66"/>
      <c r="AD548" s="66"/>
    </row>
    <row r="549" spans="1:30" ht="16" x14ac:dyDescent="0.2">
      <c r="A549" s="66"/>
      <c r="B549" s="66"/>
      <c r="C549" s="66"/>
      <c r="D549" s="66"/>
      <c r="E549" s="66"/>
      <c r="F549" s="93"/>
      <c r="G549" s="66"/>
      <c r="H549" s="66"/>
      <c r="I549" s="66"/>
      <c r="J549" s="66"/>
      <c r="K549" s="66"/>
      <c r="L549" s="140"/>
      <c r="M549" s="140"/>
      <c r="N549" s="66"/>
      <c r="O549" s="66"/>
      <c r="P549" s="66"/>
      <c r="Q549" s="66"/>
      <c r="R549" s="66"/>
      <c r="S549" s="66"/>
      <c r="T549" s="66"/>
      <c r="U549" s="66"/>
      <c r="V549" s="66"/>
      <c r="W549" s="66"/>
      <c r="X549" s="66"/>
      <c r="Y549" s="66"/>
      <c r="Z549" s="66"/>
      <c r="AA549" s="66"/>
      <c r="AB549" s="66"/>
      <c r="AC549" s="66"/>
      <c r="AD549" s="66"/>
    </row>
    <row r="550" spans="1:30" ht="16" x14ac:dyDescent="0.2">
      <c r="A550" s="66"/>
      <c r="B550" s="66"/>
      <c r="C550" s="66"/>
      <c r="D550" s="66"/>
      <c r="E550" s="66"/>
      <c r="F550" s="93"/>
      <c r="G550" s="66"/>
      <c r="H550" s="66"/>
      <c r="I550" s="66"/>
      <c r="J550" s="66"/>
      <c r="K550" s="66"/>
      <c r="L550" s="140"/>
      <c r="M550" s="140"/>
      <c r="N550" s="66"/>
      <c r="O550" s="66"/>
      <c r="P550" s="66"/>
      <c r="Q550" s="66"/>
      <c r="R550" s="66"/>
      <c r="S550" s="66"/>
      <c r="T550" s="66"/>
      <c r="U550" s="66"/>
      <c r="V550" s="66"/>
      <c r="W550" s="66"/>
      <c r="X550" s="66"/>
      <c r="Y550" s="66"/>
      <c r="Z550" s="66"/>
      <c r="AA550" s="66"/>
      <c r="AB550" s="66"/>
      <c r="AC550" s="66"/>
      <c r="AD550" s="66"/>
    </row>
    <row r="551" spans="1:30" ht="16" x14ac:dyDescent="0.2">
      <c r="A551" s="66"/>
      <c r="B551" s="66"/>
      <c r="C551" s="66"/>
      <c r="D551" s="66"/>
      <c r="E551" s="66"/>
      <c r="F551" s="93"/>
      <c r="G551" s="66"/>
      <c r="H551" s="66"/>
      <c r="I551" s="66"/>
      <c r="J551" s="66"/>
      <c r="K551" s="66"/>
      <c r="L551" s="140"/>
      <c r="M551" s="140"/>
      <c r="N551" s="66"/>
      <c r="O551" s="66"/>
      <c r="P551" s="66"/>
      <c r="Q551" s="66"/>
      <c r="R551" s="66"/>
      <c r="S551" s="66"/>
      <c r="T551" s="66"/>
      <c r="U551" s="66"/>
      <c r="V551" s="66"/>
      <c r="W551" s="66"/>
      <c r="X551" s="66"/>
      <c r="Y551" s="66"/>
      <c r="Z551" s="66"/>
      <c r="AA551" s="66"/>
      <c r="AB551" s="66"/>
      <c r="AC551" s="66"/>
      <c r="AD551" s="66"/>
    </row>
    <row r="552" spans="1:30" ht="16" x14ac:dyDescent="0.2">
      <c r="A552" s="66"/>
      <c r="B552" s="66"/>
      <c r="C552" s="66"/>
      <c r="D552" s="66"/>
      <c r="E552" s="66"/>
      <c r="F552" s="93"/>
      <c r="G552" s="66"/>
      <c r="H552" s="66"/>
      <c r="I552" s="66"/>
      <c r="J552" s="66"/>
      <c r="K552" s="66"/>
      <c r="L552" s="140"/>
      <c r="M552" s="140"/>
      <c r="N552" s="66"/>
      <c r="O552" s="66"/>
      <c r="P552" s="66"/>
      <c r="Q552" s="66"/>
      <c r="R552" s="66"/>
      <c r="S552" s="66"/>
      <c r="T552" s="66"/>
      <c r="U552" s="66"/>
      <c r="V552" s="66"/>
      <c r="W552" s="66"/>
      <c r="X552" s="66"/>
      <c r="Y552" s="66"/>
      <c r="Z552" s="66"/>
      <c r="AA552" s="66"/>
      <c r="AB552" s="66"/>
      <c r="AC552" s="66"/>
      <c r="AD552" s="66"/>
    </row>
    <row r="553" spans="1:30" ht="16" x14ac:dyDescent="0.2">
      <c r="A553" s="66"/>
      <c r="B553" s="66"/>
      <c r="C553" s="66"/>
      <c r="D553" s="66"/>
      <c r="E553" s="66"/>
      <c r="F553" s="93"/>
      <c r="G553" s="66"/>
      <c r="H553" s="66"/>
      <c r="I553" s="66"/>
      <c r="J553" s="66"/>
      <c r="K553" s="66"/>
      <c r="L553" s="140"/>
      <c r="M553" s="140"/>
      <c r="N553" s="66"/>
      <c r="O553" s="66"/>
      <c r="P553" s="66"/>
      <c r="Q553" s="66"/>
      <c r="R553" s="66"/>
      <c r="S553" s="66"/>
      <c r="T553" s="66"/>
      <c r="U553" s="66"/>
      <c r="V553" s="66"/>
      <c r="W553" s="66"/>
      <c r="X553" s="66"/>
      <c r="Y553" s="66"/>
      <c r="Z553" s="66"/>
      <c r="AA553" s="66"/>
      <c r="AB553" s="66"/>
      <c r="AC553" s="66"/>
      <c r="AD553" s="66"/>
    </row>
    <row r="554" spans="1:30" ht="16" x14ac:dyDescent="0.2">
      <c r="A554" s="66"/>
      <c r="B554" s="66"/>
      <c r="C554" s="66"/>
      <c r="D554" s="66"/>
      <c r="E554" s="66"/>
      <c r="F554" s="93"/>
      <c r="G554" s="66"/>
      <c r="H554" s="66"/>
      <c r="I554" s="66"/>
      <c r="J554" s="66"/>
      <c r="K554" s="66"/>
      <c r="L554" s="140"/>
      <c r="M554" s="140"/>
      <c r="N554" s="66"/>
      <c r="O554" s="66"/>
      <c r="P554" s="66"/>
      <c r="Q554" s="66"/>
      <c r="R554" s="66"/>
      <c r="S554" s="66"/>
      <c r="T554" s="66"/>
      <c r="U554" s="66"/>
      <c r="V554" s="66"/>
      <c r="W554" s="66"/>
      <c r="X554" s="66"/>
      <c r="Y554" s="66"/>
      <c r="Z554" s="66"/>
      <c r="AA554" s="66"/>
      <c r="AB554" s="66"/>
      <c r="AC554" s="66"/>
      <c r="AD554" s="66"/>
    </row>
    <row r="555" spans="1:30" ht="16" x14ac:dyDescent="0.2">
      <c r="A555" s="66"/>
      <c r="B555" s="66"/>
      <c r="C555" s="66"/>
      <c r="D555" s="66"/>
      <c r="E555" s="66"/>
      <c r="F555" s="93"/>
      <c r="G555" s="66"/>
      <c r="H555" s="66"/>
      <c r="I555" s="66"/>
      <c r="J555" s="66"/>
      <c r="K555" s="66"/>
      <c r="L555" s="140"/>
      <c r="M555" s="140"/>
      <c r="N555" s="66"/>
      <c r="O555" s="66"/>
      <c r="P555" s="66"/>
      <c r="Q555" s="66"/>
      <c r="R555" s="66"/>
      <c r="S555" s="66"/>
      <c r="T555" s="66"/>
      <c r="U555" s="66"/>
      <c r="V555" s="66"/>
      <c r="W555" s="66"/>
      <c r="X555" s="66"/>
      <c r="Y555" s="66"/>
      <c r="Z555" s="66"/>
      <c r="AA555" s="66"/>
      <c r="AB555" s="66"/>
      <c r="AC555" s="66"/>
      <c r="AD555" s="66"/>
    </row>
    <row r="556" spans="1:30" ht="16" x14ac:dyDescent="0.2">
      <c r="A556" s="66"/>
      <c r="B556" s="66"/>
      <c r="C556" s="66"/>
      <c r="D556" s="66"/>
      <c r="E556" s="66"/>
      <c r="F556" s="93"/>
      <c r="G556" s="66"/>
      <c r="H556" s="66"/>
      <c r="I556" s="66"/>
      <c r="J556" s="66"/>
      <c r="K556" s="66"/>
      <c r="L556" s="140"/>
      <c r="M556" s="140"/>
      <c r="N556" s="66"/>
      <c r="O556" s="66"/>
      <c r="P556" s="66"/>
      <c r="Q556" s="66"/>
      <c r="R556" s="66"/>
      <c r="S556" s="66"/>
      <c r="T556" s="66"/>
      <c r="U556" s="66"/>
      <c r="V556" s="66"/>
      <c r="W556" s="66"/>
      <c r="X556" s="66"/>
      <c r="Y556" s="66"/>
      <c r="Z556" s="66"/>
      <c r="AA556" s="66"/>
      <c r="AB556" s="66"/>
      <c r="AC556" s="66"/>
      <c r="AD556" s="66"/>
    </row>
    <row r="557" spans="1:30" ht="16" x14ac:dyDescent="0.2">
      <c r="A557" s="66"/>
      <c r="B557" s="66"/>
      <c r="C557" s="66"/>
      <c r="D557" s="66"/>
      <c r="E557" s="66"/>
      <c r="F557" s="93"/>
      <c r="G557" s="66"/>
      <c r="H557" s="66"/>
      <c r="I557" s="66"/>
      <c r="J557" s="66"/>
      <c r="K557" s="66"/>
      <c r="L557" s="140"/>
      <c r="M557" s="140"/>
      <c r="N557" s="66"/>
      <c r="O557" s="66"/>
      <c r="P557" s="66"/>
      <c r="Q557" s="66"/>
      <c r="R557" s="66"/>
      <c r="S557" s="66"/>
      <c r="T557" s="66"/>
      <c r="U557" s="66"/>
      <c r="V557" s="66"/>
      <c r="W557" s="66"/>
      <c r="X557" s="66"/>
      <c r="Y557" s="66"/>
      <c r="Z557" s="66"/>
      <c r="AA557" s="66"/>
      <c r="AB557" s="66"/>
      <c r="AC557" s="66"/>
      <c r="AD557" s="66"/>
    </row>
    <row r="558" spans="1:30" ht="16" x14ac:dyDescent="0.2">
      <c r="A558" s="66"/>
      <c r="B558" s="66"/>
      <c r="C558" s="66"/>
      <c r="D558" s="66"/>
      <c r="E558" s="66"/>
      <c r="F558" s="93"/>
      <c r="G558" s="66"/>
      <c r="H558" s="66"/>
      <c r="I558" s="66"/>
      <c r="J558" s="66"/>
      <c r="K558" s="66"/>
      <c r="L558" s="140"/>
      <c r="M558" s="140"/>
      <c r="N558" s="66"/>
      <c r="O558" s="66"/>
      <c r="P558" s="66"/>
      <c r="Q558" s="66"/>
      <c r="R558" s="66"/>
      <c r="S558" s="66"/>
      <c r="T558" s="66"/>
      <c r="U558" s="66"/>
      <c r="V558" s="66"/>
      <c r="W558" s="66"/>
      <c r="X558" s="66"/>
      <c r="Y558" s="66"/>
      <c r="Z558" s="66"/>
      <c r="AA558" s="66"/>
      <c r="AB558" s="66"/>
      <c r="AC558" s="66"/>
      <c r="AD558" s="66"/>
    </row>
    <row r="559" spans="1:30" ht="16" x14ac:dyDescent="0.2">
      <c r="A559" s="66"/>
      <c r="B559" s="66"/>
      <c r="C559" s="66"/>
      <c r="D559" s="66"/>
      <c r="E559" s="66"/>
      <c r="F559" s="93"/>
      <c r="G559" s="66"/>
      <c r="H559" s="66"/>
      <c r="I559" s="66"/>
      <c r="J559" s="66"/>
      <c r="K559" s="66"/>
      <c r="L559" s="140"/>
      <c r="M559" s="140"/>
      <c r="N559" s="66"/>
      <c r="O559" s="66"/>
      <c r="P559" s="66"/>
      <c r="Q559" s="66"/>
      <c r="R559" s="66"/>
      <c r="S559" s="66"/>
      <c r="T559" s="66"/>
      <c r="U559" s="66"/>
      <c r="V559" s="66"/>
      <c r="W559" s="66"/>
      <c r="X559" s="66"/>
      <c r="Y559" s="66"/>
      <c r="Z559" s="66"/>
      <c r="AA559" s="66"/>
      <c r="AB559" s="66"/>
      <c r="AC559" s="66"/>
      <c r="AD559" s="66"/>
    </row>
    <row r="560" spans="1:30" ht="16" x14ac:dyDescent="0.2">
      <c r="A560" s="66"/>
      <c r="B560" s="66"/>
      <c r="C560" s="66"/>
      <c r="D560" s="66"/>
      <c r="E560" s="66"/>
      <c r="F560" s="93"/>
      <c r="G560" s="66"/>
      <c r="H560" s="66"/>
      <c r="I560" s="66"/>
      <c r="J560" s="66"/>
      <c r="K560" s="66"/>
      <c r="L560" s="140"/>
      <c r="M560" s="140"/>
      <c r="N560" s="66"/>
      <c r="O560" s="66"/>
      <c r="P560" s="66"/>
      <c r="Q560" s="66"/>
      <c r="R560" s="66"/>
      <c r="S560" s="66"/>
      <c r="T560" s="66"/>
      <c r="U560" s="66"/>
      <c r="V560" s="66"/>
      <c r="W560" s="66"/>
      <c r="X560" s="66"/>
      <c r="Y560" s="66"/>
      <c r="Z560" s="66"/>
      <c r="AA560" s="66"/>
      <c r="AB560" s="66"/>
      <c r="AC560" s="66"/>
      <c r="AD560" s="66"/>
    </row>
    <row r="561" spans="1:30" ht="16" x14ac:dyDescent="0.2">
      <c r="A561" s="66"/>
      <c r="B561" s="66"/>
      <c r="C561" s="66"/>
      <c r="D561" s="66"/>
      <c r="E561" s="66"/>
      <c r="F561" s="93"/>
      <c r="G561" s="66"/>
      <c r="H561" s="66"/>
      <c r="I561" s="66"/>
      <c r="J561" s="66"/>
      <c r="K561" s="66"/>
      <c r="L561" s="140"/>
      <c r="M561" s="140"/>
      <c r="N561" s="66"/>
      <c r="O561" s="66"/>
      <c r="P561" s="66"/>
      <c r="Q561" s="66"/>
      <c r="R561" s="66"/>
      <c r="S561" s="66"/>
      <c r="T561" s="66"/>
      <c r="U561" s="66"/>
      <c r="V561" s="66"/>
      <c r="W561" s="66"/>
      <c r="X561" s="66"/>
      <c r="Y561" s="66"/>
      <c r="Z561" s="66"/>
      <c r="AA561" s="66"/>
      <c r="AB561" s="66"/>
      <c r="AC561" s="66"/>
      <c r="AD561" s="66"/>
    </row>
    <row r="562" spans="1:30" ht="16" x14ac:dyDescent="0.2">
      <c r="A562" s="66"/>
      <c r="B562" s="66"/>
      <c r="C562" s="66"/>
      <c r="D562" s="66"/>
      <c r="E562" s="66"/>
      <c r="F562" s="93"/>
      <c r="G562" s="66"/>
      <c r="H562" s="66"/>
      <c r="I562" s="66"/>
      <c r="J562" s="66"/>
      <c r="K562" s="66"/>
      <c r="L562" s="140"/>
      <c r="M562" s="140"/>
      <c r="N562" s="66"/>
      <c r="O562" s="66"/>
      <c r="P562" s="66"/>
      <c r="Q562" s="66"/>
      <c r="R562" s="66"/>
      <c r="S562" s="66"/>
      <c r="T562" s="66"/>
      <c r="U562" s="66"/>
      <c r="V562" s="66"/>
      <c r="W562" s="66"/>
      <c r="X562" s="66"/>
      <c r="Y562" s="66"/>
      <c r="Z562" s="66"/>
      <c r="AA562" s="66"/>
      <c r="AB562" s="66"/>
      <c r="AC562" s="66"/>
      <c r="AD562" s="66"/>
    </row>
    <row r="563" spans="1:30" ht="16" x14ac:dyDescent="0.2">
      <c r="A563" s="66"/>
      <c r="B563" s="66"/>
      <c r="C563" s="66"/>
      <c r="D563" s="66"/>
      <c r="E563" s="66"/>
      <c r="F563" s="93"/>
      <c r="G563" s="66"/>
      <c r="H563" s="66"/>
      <c r="I563" s="66"/>
      <c r="J563" s="66"/>
      <c r="K563" s="66"/>
      <c r="L563" s="140"/>
      <c r="M563" s="140"/>
      <c r="N563" s="66"/>
      <c r="O563" s="66"/>
      <c r="P563" s="66"/>
      <c r="Q563" s="66"/>
      <c r="R563" s="66"/>
      <c r="S563" s="66"/>
      <c r="T563" s="66"/>
      <c r="U563" s="66"/>
      <c r="V563" s="66"/>
      <c r="W563" s="66"/>
      <c r="X563" s="66"/>
      <c r="Y563" s="66"/>
      <c r="Z563" s="66"/>
      <c r="AA563" s="66"/>
      <c r="AB563" s="66"/>
      <c r="AC563" s="66"/>
      <c r="AD563" s="66"/>
    </row>
    <row r="564" spans="1:30" ht="16" x14ac:dyDescent="0.2">
      <c r="A564" s="66"/>
      <c r="B564" s="66"/>
      <c r="C564" s="66"/>
      <c r="D564" s="66"/>
      <c r="E564" s="66"/>
      <c r="F564" s="93"/>
      <c r="G564" s="66"/>
      <c r="H564" s="66"/>
      <c r="I564" s="66"/>
      <c r="J564" s="66"/>
      <c r="K564" s="66"/>
      <c r="L564" s="140"/>
      <c r="M564" s="140"/>
      <c r="N564" s="66"/>
      <c r="O564" s="66"/>
      <c r="P564" s="66"/>
      <c r="Q564" s="66"/>
      <c r="R564" s="66"/>
      <c r="S564" s="66"/>
      <c r="T564" s="66"/>
      <c r="U564" s="66"/>
      <c r="V564" s="66"/>
      <c r="W564" s="66"/>
      <c r="X564" s="66"/>
      <c r="Y564" s="66"/>
      <c r="Z564" s="66"/>
      <c r="AA564" s="66"/>
      <c r="AB564" s="66"/>
      <c r="AC564" s="66"/>
      <c r="AD564" s="66"/>
    </row>
    <row r="565" spans="1:30" ht="16" x14ac:dyDescent="0.2">
      <c r="A565" s="66"/>
      <c r="B565" s="66"/>
      <c r="C565" s="66"/>
      <c r="D565" s="66"/>
      <c r="E565" s="66"/>
      <c r="F565" s="93"/>
      <c r="G565" s="66"/>
      <c r="H565" s="66"/>
      <c r="I565" s="66"/>
      <c r="J565" s="66"/>
      <c r="K565" s="66"/>
      <c r="L565" s="140"/>
      <c r="M565" s="140"/>
      <c r="N565" s="66"/>
      <c r="O565" s="66"/>
      <c r="P565" s="66"/>
      <c r="Q565" s="66"/>
      <c r="R565" s="66"/>
      <c r="S565" s="66"/>
      <c r="T565" s="66"/>
      <c r="U565" s="66"/>
      <c r="V565" s="66"/>
      <c r="W565" s="66"/>
      <c r="X565" s="66"/>
      <c r="Y565" s="66"/>
      <c r="Z565" s="66"/>
      <c r="AA565" s="66"/>
      <c r="AB565" s="66"/>
      <c r="AC565" s="66"/>
      <c r="AD565" s="66"/>
    </row>
    <row r="566" spans="1:30" ht="16" x14ac:dyDescent="0.2">
      <c r="A566" s="66"/>
      <c r="B566" s="66"/>
      <c r="C566" s="66"/>
      <c r="D566" s="66"/>
      <c r="E566" s="66"/>
      <c r="F566" s="93"/>
      <c r="G566" s="66"/>
      <c r="H566" s="66"/>
      <c r="I566" s="66"/>
      <c r="J566" s="66"/>
      <c r="K566" s="66"/>
      <c r="L566" s="140"/>
      <c r="M566" s="140"/>
      <c r="N566" s="66"/>
      <c r="O566" s="66"/>
      <c r="P566" s="66"/>
      <c r="Q566" s="66"/>
      <c r="R566" s="66"/>
      <c r="S566" s="66"/>
      <c r="T566" s="66"/>
      <c r="U566" s="66"/>
      <c r="V566" s="66"/>
      <c r="W566" s="66"/>
      <c r="X566" s="66"/>
      <c r="Y566" s="66"/>
      <c r="Z566" s="66"/>
      <c r="AA566" s="66"/>
      <c r="AB566" s="66"/>
      <c r="AC566" s="66"/>
      <c r="AD566" s="66"/>
    </row>
    <row r="567" spans="1:30" ht="16" x14ac:dyDescent="0.2">
      <c r="A567" s="66"/>
      <c r="B567" s="66"/>
      <c r="C567" s="66"/>
      <c r="D567" s="66"/>
      <c r="E567" s="66"/>
      <c r="F567" s="93"/>
      <c r="G567" s="66"/>
      <c r="H567" s="66"/>
      <c r="I567" s="66"/>
      <c r="J567" s="66"/>
      <c r="K567" s="66"/>
      <c r="L567" s="140"/>
      <c r="M567" s="140"/>
      <c r="N567" s="66"/>
      <c r="O567" s="66"/>
      <c r="P567" s="66"/>
      <c r="Q567" s="66"/>
      <c r="R567" s="66"/>
      <c r="S567" s="66"/>
      <c r="T567" s="66"/>
      <c r="U567" s="66"/>
      <c r="V567" s="66"/>
      <c r="W567" s="66"/>
      <c r="X567" s="66"/>
      <c r="Y567" s="66"/>
      <c r="Z567" s="66"/>
      <c r="AA567" s="66"/>
      <c r="AB567" s="66"/>
      <c r="AC567" s="66"/>
      <c r="AD567" s="66"/>
    </row>
    <row r="568" spans="1:30" ht="16" x14ac:dyDescent="0.2">
      <c r="A568" s="66"/>
      <c r="B568" s="66"/>
      <c r="C568" s="66"/>
      <c r="D568" s="66"/>
      <c r="E568" s="66"/>
      <c r="F568" s="93"/>
      <c r="G568" s="66"/>
      <c r="H568" s="66"/>
      <c r="I568" s="66"/>
      <c r="J568" s="66"/>
      <c r="K568" s="66"/>
      <c r="L568" s="140"/>
      <c r="M568" s="140"/>
      <c r="N568" s="66"/>
      <c r="O568" s="66"/>
      <c r="P568" s="66"/>
      <c r="Q568" s="66"/>
      <c r="R568" s="66"/>
      <c r="S568" s="66"/>
      <c r="T568" s="66"/>
      <c r="U568" s="66"/>
      <c r="V568" s="66"/>
      <c r="W568" s="66"/>
      <c r="X568" s="66"/>
      <c r="Y568" s="66"/>
      <c r="Z568" s="66"/>
      <c r="AA568" s="66"/>
      <c r="AB568" s="66"/>
      <c r="AC568" s="66"/>
      <c r="AD568" s="66"/>
    </row>
    <row r="569" spans="1:30" ht="16" x14ac:dyDescent="0.2">
      <c r="A569" s="66"/>
      <c r="B569" s="66"/>
      <c r="C569" s="66"/>
      <c r="D569" s="66"/>
      <c r="E569" s="66"/>
      <c r="F569" s="93"/>
      <c r="G569" s="66"/>
      <c r="H569" s="66"/>
      <c r="I569" s="66"/>
      <c r="J569" s="66"/>
      <c r="K569" s="66"/>
      <c r="L569" s="140"/>
      <c r="M569" s="140"/>
      <c r="N569" s="66"/>
      <c r="O569" s="66"/>
      <c r="P569" s="66"/>
      <c r="Q569" s="66"/>
      <c r="R569" s="66"/>
      <c r="S569" s="66"/>
      <c r="T569" s="66"/>
      <c r="U569" s="66"/>
      <c r="V569" s="66"/>
      <c r="W569" s="66"/>
      <c r="X569" s="66"/>
      <c r="Y569" s="66"/>
      <c r="Z569" s="66"/>
      <c r="AA569" s="66"/>
      <c r="AB569" s="66"/>
      <c r="AC569" s="66"/>
      <c r="AD569" s="66"/>
    </row>
    <row r="570" spans="1:30" ht="16" x14ac:dyDescent="0.2">
      <c r="A570" s="66"/>
      <c r="B570" s="66"/>
      <c r="C570" s="66"/>
      <c r="D570" s="66"/>
      <c r="E570" s="66"/>
      <c r="F570" s="93"/>
      <c r="G570" s="66"/>
      <c r="H570" s="66"/>
      <c r="I570" s="66"/>
      <c r="J570" s="66"/>
      <c r="K570" s="66"/>
      <c r="L570" s="140"/>
      <c r="M570" s="140"/>
      <c r="N570" s="66"/>
      <c r="O570" s="66"/>
      <c r="P570" s="66"/>
      <c r="Q570" s="66"/>
      <c r="R570" s="66"/>
      <c r="S570" s="66"/>
      <c r="T570" s="66"/>
      <c r="U570" s="66"/>
      <c r="V570" s="66"/>
      <c r="W570" s="66"/>
      <c r="X570" s="66"/>
      <c r="Y570" s="66"/>
      <c r="Z570" s="66"/>
      <c r="AA570" s="66"/>
      <c r="AB570" s="66"/>
      <c r="AC570" s="66"/>
      <c r="AD570" s="66"/>
    </row>
    <row r="571" spans="1:30" ht="16" x14ac:dyDescent="0.2">
      <c r="A571" s="66"/>
      <c r="B571" s="66"/>
      <c r="C571" s="66"/>
      <c r="D571" s="66"/>
      <c r="E571" s="66"/>
      <c r="F571" s="93"/>
      <c r="G571" s="66"/>
      <c r="H571" s="66"/>
      <c r="I571" s="66"/>
      <c r="J571" s="66"/>
      <c r="K571" s="66"/>
      <c r="L571" s="140"/>
      <c r="M571" s="140"/>
      <c r="N571" s="66"/>
      <c r="O571" s="66"/>
      <c r="P571" s="66"/>
      <c r="Q571" s="66"/>
      <c r="R571" s="66"/>
      <c r="S571" s="66"/>
      <c r="T571" s="66"/>
      <c r="U571" s="66"/>
      <c r="V571" s="66"/>
      <c r="W571" s="66"/>
      <c r="X571" s="66"/>
      <c r="Y571" s="66"/>
      <c r="Z571" s="66"/>
      <c r="AA571" s="66"/>
      <c r="AB571" s="66"/>
      <c r="AC571" s="66"/>
      <c r="AD571" s="66"/>
    </row>
    <row r="572" spans="1:30" ht="16" x14ac:dyDescent="0.2">
      <c r="A572" s="66"/>
      <c r="B572" s="66"/>
      <c r="C572" s="66"/>
      <c r="D572" s="66"/>
      <c r="E572" s="66"/>
      <c r="F572" s="93"/>
      <c r="G572" s="66"/>
      <c r="H572" s="66"/>
      <c r="I572" s="66"/>
      <c r="J572" s="66"/>
      <c r="K572" s="66"/>
      <c r="L572" s="140"/>
      <c r="M572" s="140"/>
      <c r="N572" s="66"/>
      <c r="O572" s="66"/>
      <c r="P572" s="66"/>
      <c r="Q572" s="66"/>
      <c r="R572" s="66"/>
      <c r="S572" s="66"/>
      <c r="T572" s="66"/>
      <c r="U572" s="66"/>
      <c r="V572" s="66"/>
      <c r="W572" s="66"/>
      <c r="X572" s="66"/>
      <c r="Y572" s="66"/>
      <c r="Z572" s="66"/>
      <c r="AA572" s="66"/>
      <c r="AB572" s="66"/>
      <c r="AC572" s="66"/>
      <c r="AD572" s="66"/>
    </row>
    <row r="573" spans="1:30" ht="16" x14ac:dyDescent="0.2">
      <c r="A573" s="66"/>
      <c r="B573" s="66"/>
      <c r="C573" s="66"/>
      <c r="D573" s="66"/>
      <c r="E573" s="66"/>
      <c r="F573" s="93"/>
      <c r="G573" s="66"/>
      <c r="H573" s="66"/>
      <c r="I573" s="66"/>
      <c r="J573" s="66"/>
      <c r="K573" s="66"/>
      <c r="L573" s="140"/>
      <c r="M573" s="140"/>
      <c r="N573" s="66"/>
      <c r="O573" s="66"/>
      <c r="P573" s="66"/>
      <c r="Q573" s="66"/>
      <c r="R573" s="66"/>
      <c r="S573" s="66"/>
      <c r="T573" s="66"/>
      <c r="U573" s="66"/>
      <c r="V573" s="66"/>
      <c r="W573" s="66"/>
      <c r="X573" s="66"/>
      <c r="Y573" s="66"/>
      <c r="Z573" s="66"/>
      <c r="AA573" s="66"/>
      <c r="AB573" s="66"/>
      <c r="AC573" s="66"/>
      <c r="AD573" s="66"/>
    </row>
    <row r="574" spans="1:30" ht="16" x14ac:dyDescent="0.2">
      <c r="A574" s="66"/>
      <c r="B574" s="66"/>
      <c r="C574" s="66"/>
      <c r="D574" s="66"/>
      <c r="E574" s="66"/>
      <c r="F574" s="93"/>
      <c r="G574" s="66"/>
      <c r="H574" s="66"/>
      <c r="I574" s="66"/>
      <c r="J574" s="66"/>
      <c r="K574" s="66"/>
      <c r="L574" s="140"/>
      <c r="M574" s="140"/>
      <c r="N574" s="66"/>
      <c r="O574" s="66"/>
      <c r="P574" s="66"/>
      <c r="Q574" s="66"/>
      <c r="R574" s="66"/>
      <c r="S574" s="66"/>
      <c r="T574" s="66"/>
      <c r="U574" s="66"/>
      <c r="V574" s="66"/>
      <c r="W574" s="66"/>
      <c r="X574" s="66"/>
      <c r="Y574" s="66"/>
      <c r="Z574" s="66"/>
      <c r="AA574" s="66"/>
      <c r="AB574" s="66"/>
      <c r="AC574" s="66"/>
      <c r="AD574" s="66"/>
    </row>
    <row r="575" spans="1:30" ht="16" x14ac:dyDescent="0.2">
      <c r="A575" s="66"/>
      <c r="B575" s="66"/>
      <c r="C575" s="66"/>
      <c r="D575" s="66"/>
      <c r="E575" s="66"/>
      <c r="F575" s="93"/>
      <c r="G575" s="66"/>
      <c r="H575" s="66"/>
      <c r="I575" s="66"/>
      <c r="J575" s="66"/>
      <c r="K575" s="66"/>
      <c r="L575" s="140"/>
      <c r="M575" s="140"/>
      <c r="N575" s="66"/>
      <c r="O575" s="66"/>
      <c r="P575" s="66"/>
      <c r="Q575" s="66"/>
      <c r="R575" s="66"/>
      <c r="S575" s="66"/>
      <c r="T575" s="66"/>
      <c r="U575" s="66"/>
      <c r="V575" s="66"/>
      <c r="W575" s="66"/>
      <c r="X575" s="66"/>
      <c r="Y575" s="66"/>
      <c r="Z575" s="66"/>
      <c r="AA575" s="66"/>
      <c r="AB575" s="66"/>
      <c r="AC575" s="66"/>
      <c r="AD575" s="66"/>
    </row>
    <row r="576" spans="1:30" ht="16" x14ac:dyDescent="0.2">
      <c r="A576" s="66"/>
      <c r="B576" s="66"/>
      <c r="C576" s="66"/>
      <c r="D576" s="66"/>
      <c r="E576" s="66"/>
      <c r="F576" s="93"/>
      <c r="G576" s="66"/>
      <c r="H576" s="66"/>
      <c r="I576" s="66"/>
      <c r="J576" s="66"/>
      <c r="K576" s="66"/>
      <c r="L576" s="140"/>
      <c r="M576" s="140"/>
      <c r="N576" s="66"/>
      <c r="O576" s="66"/>
      <c r="P576" s="66"/>
      <c r="Q576" s="66"/>
      <c r="R576" s="66"/>
      <c r="S576" s="66"/>
      <c r="T576" s="66"/>
      <c r="U576" s="66"/>
      <c r="V576" s="66"/>
      <c r="W576" s="66"/>
      <c r="X576" s="66"/>
      <c r="Y576" s="66"/>
      <c r="Z576" s="66"/>
      <c r="AA576" s="66"/>
      <c r="AB576" s="66"/>
      <c r="AC576" s="66"/>
      <c r="AD576" s="66"/>
    </row>
    <row r="577" spans="1:30" ht="16" x14ac:dyDescent="0.2">
      <c r="A577" s="66"/>
      <c r="B577" s="66"/>
      <c r="C577" s="66"/>
      <c r="D577" s="66"/>
      <c r="E577" s="66"/>
      <c r="F577" s="93"/>
      <c r="G577" s="66"/>
      <c r="H577" s="66"/>
      <c r="I577" s="66"/>
      <c r="J577" s="66"/>
      <c r="K577" s="66"/>
      <c r="L577" s="140"/>
      <c r="M577" s="140"/>
      <c r="N577" s="66"/>
      <c r="O577" s="66"/>
      <c r="P577" s="66"/>
      <c r="Q577" s="66"/>
      <c r="R577" s="66"/>
      <c r="S577" s="66"/>
      <c r="T577" s="66"/>
      <c r="U577" s="66"/>
      <c r="V577" s="66"/>
      <c r="W577" s="66"/>
      <c r="X577" s="66"/>
      <c r="Y577" s="66"/>
      <c r="Z577" s="66"/>
      <c r="AA577" s="66"/>
      <c r="AB577" s="66"/>
      <c r="AC577" s="66"/>
      <c r="AD577" s="66"/>
    </row>
    <row r="578" spans="1:30" ht="16" x14ac:dyDescent="0.2">
      <c r="A578" s="66"/>
      <c r="B578" s="66"/>
      <c r="C578" s="66"/>
      <c r="D578" s="66"/>
      <c r="E578" s="66"/>
      <c r="F578" s="93"/>
      <c r="G578" s="66"/>
      <c r="H578" s="66"/>
      <c r="I578" s="66"/>
      <c r="J578" s="66"/>
      <c r="K578" s="66"/>
      <c r="L578" s="140"/>
      <c r="M578" s="140"/>
      <c r="N578" s="66"/>
      <c r="O578" s="66"/>
      <c r="P578" s="66"/>
      <c r="Q578" s="66"/>
      <c r="R578" s="66"/>
      <c r="S578" s="66"/>
      <c r="T578" s="66"/>
      <c r="U578" s="66"/>
      <c r="V578" s="66"/>
      <c r="W578" s="66"/>
      <c r="X578" s="66"/>
      <c r="Y578" s="66"/>
      <c r="Z578" s="66"/>
      <c r="AA578" s="66"/>
      <c r="AB578" s="66"/>
      <c r="AC578" s="66"/>
      <c r="AD578" s="66"/>
    </row>
    <row r="579" spans="1:30" ht="16" x14ac:dyDescent="0.2">
      <c r="A579" s="66"/>
      <c r="B579" s="66"/>
      <c r="C579" s="66"/>
      <c r="D579" s="66"/>
      <c r="E579" s="66"/>
      <c r="F579" s="93"/>
      <c r="G579" s="66"/>
      <c r="H579" s="66"/>
      <c r="I579" s="66"/>
      <c r="J579" s="66"/>
      <c r="K579" s="66"/>
      <c r="L579" s="140"/>
      <c r="M579" s="140"/>
      <c r="N579" s="66"/>
      <c r="O579" s="66"/>
      <c r="P579" s="66"/>
      <c r="Q579" s="66"/>
      <c r="R579" s="66"/>
      <c r="S579" s="66"/>
      <c r="T579" s="66"/>
      <c r="U579" s="66"/>
      <c r="V579" s="66"/>
      <c r="W579" s="66"/>
      <c r="X579" s="66"/>
      <c r="Y579" s="66"/>
      <c r="Z579" s="66"/>
      <c r="AA579" s="66"/>
      <c r="AB579" s="66"/>
      <c r="AC579" s="66"/>
      <c r="AD579" s="66"/>
    </row>
    <row r="580" spans="1:30" ht="16" x14ac:dyDescent="0.2">
      <c r="A580" s="66"/>
      <c r="B580" s="66"/>
      <c r="C580" s="66"/>
      <c r="D580" s="66"/>
      <c r="E580" s="66"/>
      <c r="F580" s="93"/>
      <c r="G580" s="66"/>
      <c r="H580" s="66"/>
      <c r="I580" s="66"/>
      <c r="J580" s="66"/>
      <c r="K580" s="66"/>
      <c r="L580" s="140"/>
      <c r="M580" s="140"/>
      <c r="N580" s="66"/>
      <c r="O580" s="66"/>
      <c r="P580" s="66"/>
      <c r="Q580" s="66"/>
      <c r="R580" s="66"/>
      <c r="S580" s="66"/>
      <c r="T580" s="66"/>
      <c r="U580" s="66"/>
      <c r="V580" s="66"/>
      <c r="W580" s="66"/>
      <c r="X580" s="66"/>
      <c r="Y580" s="66"/>
      <c r="Z580" s="66"/>
      <c r="AA580" s="66"/>
      <c r="AB580" s="66"/>
      <c r="AC580" s="66"/>
      <c r="AD580" s="66"/>
    </row>
    <row r="581" spans="1:30" ht="16" x14ac:dyDescent="0.2">
      <c r="A581" s="66"/>
      <c r="B581" s="66"/>
      <c r="C581" s="66"/>
      <c r="D581" s="66"/>
      <c r="E581" s="66"/>
      <c r="F581" s="93"/>
      <c r="G581" s="66"/>
      <c r="H581" s="66"/>
      <c r="I581" s="66"/>
      <c r="J581" s="66"/>
      <c r="K581" s="66"/>
      <c r="L581" s="140"/>
      <c r="M581" s="140"/>
      <c r="N581" s="66"/>
      <c r="O581" s="66"/>
      <c r="P581" s="66"/>
      <c r="Q581" s="66"/>
      <c r="R581" s="66"/>
      <c r="S581" s="66"/>
      <c r="T581" s="66"/>
      <c r="U581" s="66"/>
      <c r="V581" s="66"/>
      <c r="W581" s="66"/>
      <c r="X581" s="66"/>
      <c r="Y581" s="66"/>
      <c r="Z581" s="66"/>
      <c r="AA581" s="66"/>
      <c r="AB581" s="66"/>
      <c r="AC581" s="66"/>
      <c r="AD581" s="66"/>
    </row>
    <row r="582" spans="1:30" ht="16" x14ac:dyDescent="0.2">
      <c r="A582" s="66"/>
      <c r="B582" s="66"/>
      <c r="C582" s="66"/>
      <c r="D582" s="66"/>
      <c r="E582" s="66"/>
      <c r="F582" s="93"/>
      <c r="G582" s="66"/>
      <c r="H582" s="66"/>
      <c r="I582" s="66"/>
      <c r="J582" s="66"/>
      <c r="K582" s="66"/>
      <c r="L582" s="140"/>
      <c r="M582" s="140"/>
      <c r="N582" s="66"/>
      <c r="O582" s="66"/>
      <c r="P582" s="66"/>
      <c r="Q582" s="66"/>
      <c r="R582" s="66"/>
      <c r="S582" s="66"/>
      <c r="T582" s="66"/>
      <c r="U582" s="66"/>
      <c r="V582" s="66"/>
      <c r="W582" s="66"/>
      <c r="X582" s="66"/>
      <c r="Y582" s="66"/>
      <c r="Z582" s="66"/>
      <c r="AA582" s="66"/>
      <c r="AB582" s="66"/>
      <c r="AC582" s="66"/>
      <c r="AD582" s="66"/>
    </row>
    <row r="583" spans="1:30" ht="16" x14ac:dyDescent="0.2">
      <c r="A583" s="66"/>
      <c r="B583" s="66"/>
      <c r="C583" s="66"/>
      <c r="D583" s="66"/>
      <c r="E583" s="66"/>
      <c r="F583" s="93"/>
      <c r="G583" s="66"/>
      <c r="H583" s="66"/>
      <c r="I583" s="66"/>
      <c r="J583" s="66"/>
      <c r="K583" s="66"/>
      <c r="L583" s="140"/>
      <c r="M583" s="140"/>
      <c r="N583" s="66"/>
      <c r="O583" s="66"/>
      <c r="P583" s="66"/>
      <c r="Q583" s="66"/>
      <c r="R583" s="66"/>
      <c r="S583" s="66"/>
      <c r="T583" s="66"/>
      <c r="U583" s="66"/>
      <c r="V583" s="66"/>
      <c r="W583" s="66"/>
      <c r="X583" s="66"/>
      <c r="Y583" s="66"/>
      <c r="Z583" s="66"/>
      <c r="AA583" s="66"/>
      <c r="AB583" s="66"/>
      <c r="AC583" s="66"/>
      <c r="AD583" s="66"/>
    </row>
    <row r="584" spans="1:30" ht="16" x14ac:dyDescent="0.2">
      <c r="A584" s="66"/>
      <c r="B584" s="66"/>
      <c r="C584" s="66"/>
      <c r="D584" s="66"/>
      <c r="E584" s="66"/>
      <c r="F584" s="93"/>
      <c r="G584" s="66"/>
      <c r="H584" s="66"/>
      <c r="I584" s="66"/>
      <c r="J584" s="66"/>
      <c r="K584" s="66"/>
      <c r="L584" s="140"/>
      <c r="M584" s="140"/>
      <c r="N584" s="66"/>
      <c r="O584" s="66"/>
      <c r="P584" s="66"/>
      <c r="Q584" s="66"/>
      <c r="R584" s="66"/>
      <c r="S584" s="66"/>
      <c r="T584" s="66"/>
      <c r="U584" s="66"/>
      <c r="V584" s="66"/>
      <c r="W584" s="66"/>
      <c r="X584" s="66"/>
      <c r="Y584" s="66"/>
      <c r="Z584" s="66"/>
      <c r="AA584" s="66"/>
      <c r="AB584" s="66"/>
      <c r="AC584" s="66"/>
      <c r="AD584" s="66"/>
    </row>
    <row r="585" spans="1:30" ht="16" x14ac:dyDescent="0.2">
      <c r="A585" s="66"/>
      <c r="B585" s="66"/>
      <c r="C585" s="66"/>
      <c r="D585" s="66"/>
      <c r="E585" s="66"/>
      <c r="F585" s="93"/>
      <c r="G585" s="66"/>
      <c r="H585" s="66"/>
      <c r="I585" s="66"/>
      <c r="J585" s="66"/>
      <c r="K585" s="66"/>
      <c r="L585" s="140"/>
      <c r="M585" s="140"/>
      <c r="N585" s="66"/>
      <c r="O585" s="66"/>
      <c r="P585" s="66"/>
      <c r="Q585" s="66"/>
      <c r="R585" s="66"/>
      <c r="S585" s="66"/>
      <c r="T585" s="66"/>
      <c r="U585" s="66"/>
      <c r="V585" s="66"/>
      <c r="W585" s="66"/>
      <c r="X585" s="66"/>
      <c r="Y585" s="66"/>
      <c r="Z585" s="66"/>
      <c r="AA585" s="66"/>
      <c r="AB585" s="66"/>
      <c r="AC585" s="66"/>
      <c r="AD585" s="66"/>
    </row>
    <row r="586" spans="1:30" ht="16" x14ac:dyDescent="0.2">
      <c r="A586" s="66"/>
      <c r="B586" s="66"/>
      <c r="C586" s="66"/>
      <c r="D586" s="66"/>
      <c r="E586" s="66"/>
      <c r="F586" s="93"/>
      <c r="G586" s="66"/>
      <c r="H586" s="66"/>
      <c r="I586" s="66"/>
      <c r="J586" s="66"/>
      <c r="K586" s="66"/>
      <c r="L586" s="140"/>
      <c r="M586" s="140"/>
      <c r="N586" s="66"/>
      <c r="O586" s="66"/>
      <c r="P586" s="66"/>
      <c r="Q586" s="66"/>
      <c r="R586" s="66"/>
      <c r="S586" s="66"/>
      <c r="T586" s="66"/>
      <c r="U586" s="66"/>
      <c r="V586" s="66"/>
      <c r="W586" s="66"/>
      <c r="X586" s="66"/>
      <c r="Y586" s="66"/>
      <c r="Z586" s="66"/>
      <c r="AA586" s="66"/>
      <c r="AB586" s="66"/>
      <c r="AC586" s="66"/>
      <c r="AD586" s="66"/>
    </row>
    <row r="587" spans="1:30" ht="16" x14ac:dyDescent="0.2">
      <c r="A587" s="66"/>
      <c r="B587" s="66"/>
      <c r="C587" s="66"/>
      <c r="D587" s="66"/>
      <c r="E587" s="66"/>
      <c r="F587" s="93"/>
      <c r="G587" s="66"/>
      <c r="H587" s="66"/>
      <c r="I587" s="66"/>
      <c r="J587" s="66"/>
      <c r="K587" s="66"/>
      <c r="L587" s="140"/>
      <c r="M587" s="140"/>
      <c r="N587" s="66"/>
      <c r="O587" s="66"/>
      <c r="P587" s="66"/>
      <c r="Q587" s="66"/>
      <c r="R587" s="66"/>
      <c r="S587" s="66"/>
      <c r="T587" s="66"/>
      <c r="U587" s="66"/>
      <c r="V587" s="66"/>
      <c r="W587" s="66"/>
      <c r="X587" s="66"/>
      <c r="Y587" s="66"/>
      <c r="Z587" s="66"/>
      <c r="AA587" s="66"/>
      <c r="AB587" s="66"/>
      <c r="AC587" s="66"/>
      <c r="AD587" s="66"/>
    </row>
    <row r="588" spans="1:30" ht="16" x14ac:dyDescent="0.2">
      <c r="A588" s="66"/>
      <c r="B588" s="66"/>
      <c r="C588" s="66"/>
      <c r="D588" s="66"/>
      <c r="E588" s="66"/>
      <c r="F588" s="93"/>
      <c r="G588" s="66"/>
      <c r="H588" s="66"/>
      <c r="I588" s="66"/>
      <c r="J588" s="66"/>
      <c r="K588" s="66"/>
      <c r="L588" s="140"/>
      <c r="M588" s="140"/>
      <c r="N588" s="66"/>
      <c r="O588" s="66"/>
      <c r="P588" s="66"/>
      <c r="Q588" s="66"/>
      <c r="R588" s="66"/>
      <c r="S588" s="66"/>
      <c r="T588" s="66"/>
      <c r="U588" s="66"/>
      <c r="V588" s="66"/>
      <c r="W588" s="66"/>
      <c r="X588" s="66"/>
      <c r="Y588" s="66"/>
      <c r="Z588" s="66"/>
      <c r="AA588" s="66"/>
      <c r="AB588" s="66"/>
      <c r="AC588" s="66"/>
      <c r="AD588" s="66"/>
    </row>
    <row r="589" spans="1:30" ht="16" x14ac:dyDescent="0.2">
      <c r="A589" s="66"/>
      <c r="B589" s="66"/>
      <c r="C589" s="66"/>
      <c r="D589" s="66"/>
      <c r="E589" s="66"/>
      <c r="F589" s="93"/>
      <c r="G589" s="66"/>
      <c r="H589" s="66"/>
      <c r="I589" s="66"/>
      <c r="J589" s="66"/>
      <c r="K589" s="66"/>
      <c r="L589" s="140"/>
      <c r="M589" s="140"/>
      <c r="N589" s="66"/>
      <c r="O589" s="66"/>
      <c r="P589" s="66"/>
      <c r="Q589" s="66"/>
      <c r="R589" s="66"/>
      <c r="S589" s="66"/>
      <c r="T589" s="66"/>
      <c r="U589" s="66"/>
      <c r="V589" s="66"/>
      <c r="W589" s="66"/>
      <c r="X589" s="66"/>
      <c r="Y589" s="66"/>
      <c r="Z589" s="66"/>
      <c r="AA589" s="66"/>
      <c r="AB589" s="66"/>
      <c r="AC589" s="66"/>
      <c r="AD589" s="66"/>
    </row>
    <row r="590" spans="1:30" ht="16" x14ac:dyDescent="0.2">
      <c r="A590" s="66"/>
      <c r="B590" s="66"/>
      <c r="C590" s="66"/>
      <c r="D590" s="66"/>
      <c r="E590" s="66"/>
      <c r="F590" s="93"/>
      <c r="G590" s="66"/>
      <c r="H590" s="66"/>
      <c r="I590" s="66"/>
      <c r="J590" s="66"/>
      <c r="K590" s="66"/>
      <c r="L590" s="140"/>
      <c r="M590" s="140"/>
      <c r="N590" s="66"/>
      <c r="O590" s="66"/>
      <c r="P590" s="66"/>
      <c r="Q590" s="66"/>
      <c r="R590" s="66"/>
      <c r="S590" s="66"/>
      <c r="T590" s="66"/>
      <c r="U590" s="66"/>
      <c r="V590" s="66"/>
      <c r="W590" s="66"/>
      <c r="X590" s="66"/>
      <c r="Y590" s="66"/>
      <c r="Z590" s="66"/>
      <c r="AA590" s="66"/>
      <c r="AB590" s="66"/>
      <c r="AC590" s="66"/>
      <c r="AD590" s="66"/>
    </row>
    <row r="591" spans="1:30" ht="16" x14ac:dyDescent="0.2">
      <c r="A591" s="66"/>
      <c r="B591" s="66"/>
      <c r="C591" s="66"/>
      <c r="D591" s="66"/>
      <c r="E591" s="66"/>
      <c r="F591" s="93"/>
      <c r="G591" s="66"/>
      <c r="H591" s="66"/>
      <c r="I591" s="66"/>
      <c r="J591" s="66"/>
      <c r="K591" s="66"/>
      <c r="L591" s="140"/>
      <c r="M591" s="140"/>
      <c r="N591" s="66"/>
      <c r="O591" s="66"/>
      <c r="P591" s="66"/>
      <c r="Q591" s="66"/>
      <c r="R591" s="66"/>
      <c r="S591" s="66"/>
      <c r="T591" s="66"/>
      <c r="U591" s="66"/>
      <c r="V591" s="66"/>
      <c r="W591" s="66"/>
      <c r="X591" s="66"/>
      <c r="Y591" s="66"/>
      <c r="Z591" s="66"/>
      <c r="AA591" s="66"/>
      <c r="AB591" s="66"/>
      <c r="AC591" s="66"/>
      <c r="AD591" s="66"/>
    </row>
    <row r="592" spans="1:30" ht="16" x14ac:dyDescent="0.2">
      <c r="A592" s="66"/>
      <c r="B592" s="66"/>
      <c r="C592" s="66"/>
      <c r="D592" s="66"/>
      <c r="E592" s="66"/>
      <c r="F592" s="93"/>
      <c r="G592" s="66"/>
      <c r="H592" s="66"/>
      <c r="I592" s="66"/>
      <c r="J592" s="66"/>
      <c r="K592" s="66"/>
      <c r="L592" s="140"/>
      <c r="M592" s="140"/>
      <c r="N592" s="66"/>
      <c r="O592" s="66"/>
      <c r="P592" s="66"/>
      <c r="Q592" s="66"/>
      <c r="R592" s="66"/>
      <c r="S592" s="66"/>
      <c r="T592" s="66"/>
      <c r="U592" s="66"/>
      <c r="V592" s="66"/>
      <c r="W592" s="66"/>
      <c r="X592" s="66"/>
      <c r="Y592" s="66"/>
      <c r="Z592" s="66"/>
      <c r="AA592" s="66"/>
      <c r="AB592" s="66"/>
      <c r="AC592" s="66"/>
      <c r="AD592" s="66"/>
    </row>
    <row r="593" spans="1:30" ht="16" x14ac:dyDescent="0.2">
      <c r="A593" s="66"/>
      <c r="B593" s="66"/>
      <c r="C593" s="66"/>
      <c r="D593" s="66"/>
      <c r="E593" s="66"/>
      <c r="F593" s="93"/>
      <c r="G593" s="66"/>
      <c r="H593" s="66"/>
      <c r="I593" s="66"/>
      <c r="J593" s="66"/>
      <c r="K593" s="66"/>
      <c r="L593" s="140"/>
      <c r="M593" s="140"/>
      <c r="N593" s="66"/>
      <c r="O593" s="66"/>
      <c r="P593" s="66"/>
      <c r="Q593" s="66"/>
      <c r="R593" s="66"/>
      <c r="S593" s="66"/>
      <c r="T593" s="66"/>
      <c r="U593" s="66"/>
      <c r="V593" s="66"/>
      <c r="W593" s="66"/>
      <c r="X593" s="66"/>
      <c r="Y593" s="66"/>
      <c r="Z593" s="66"/>
      <c r="AA593" s="66"/>
      <c r="AB593" s="66"/>
      <c r="AC593" s="66"/>
      <c r="AD593" s="66"/>
    </row>
    <row r="594" spans="1:30" ht="16" x14ac:dyDescent="0.2">
      <c r="A594" s="66"/>
      <c r="B594" s="66"/>
      <c r="C594" s="66"/>
      <c r="D594" s="66"/>
      <c r="E594" s="66"/>
      <c r="F594" s="93"/>
      <c r="G594" s="66"/>
      <c r="H594" s="66"/>
      <c r="I594" s="66"/>
      <c r="J594" s="66"/>
      <c r="K594" s="66"/>
      <c r="L594" s="140"/>
      <c r="M594" s="140"/>
      <c r="N594" s="66"/>
      <c r="O594" s="66"/>
      <c r="P594" s="66"/>
      <c r="Q594" s="66"/>
      <c r="R594" s="66"/>
      <c r="S594" s="66"/>
      <c r="T594" s="66"/>
      <c r="U594" s="66"/>
      <c r="V594" s="66"/>
      <c r="W594" s="66"/>
      <c r="X594" s="66"/>
      <c r="Y594" s="66"/>
      <c r="Z594" s="66"/>
      <c r="AA594" s="66"/>
      <c r="AB594" s="66"/>
      <c r="AC594" s="66"/>
      <c r="AD594" s="66"/>
    </row>
    <row r="595" spans="1:30" ht="16" x14ac:dyDescent="0.2">
      <c r="A595" s="66"/>
      <c r="B595" s="66"/>
      <c r="C595" s="66"/>
      <c r="D595" s="66"/>
      <c r="E595" s="66"/>
      <c r="F595" s="93"/>
      <c r="G595" s="66"/>
      <c r="H595" s="66"/>
      <c r="I595" s="66"/>
      <c r="J595" s="66"/>
      <c r="K595" s="66"/>
      <c r="L595" s="140"/>
      <c r="M595" s="140"/>
      <c r="N595" s="66"/>
      <c r="O595" s="66"/>
      <c r="P595" s="66"/>
      <c r="Q595" s="66"/>
      <c r="R595" s="66"/>
      <c r="S595" s="66"/>
      <c r="T595" s="66"/>
      <c r="U595" s="66"/>
      <c r="V595" s="66"/>
      <c r="W595" s="66"/>
      <c r="X595" s="66"/>
      <c r="Y595" s="66"/>
      <c r="Z595" s="66"/>
      <c r="AA595" s="66"/>
      <c r="AB595" s="66"/>
      <c r="AC595" s="66"/>
      <c r="AD595" s="66"/>
    </row>
    <row r="596" spans="1:30" ht="16" x14ac:dyDescent="0.2">
      <c r="A596" s="66"/>
      <c r="B596" s="66"/>
      <c r="C596" s="66"/>
      <c r="D596" s="66"/>
      <c r="E596" s="66"/>
      <c r="F596" s="93"/>
      <c r="G596" s="66"/>
      <c r="H596" s="66"/>
      <c r="I596" s="66"/>
      <c r="J596" s="66"/>
      <c r="K596" s="66"/>
      <c r="L596" s="140"/>
      <c r="M596" s="140"/>
      <c r="N596" s="66"/>
      <c r="O596" s="66"/>
      <c r="P596" s="66"/>
      <c r="Q596" s="66"/>
      <c r="R596" s="66"/>
      <c r="S596" s="66"/>
      <c r="T596" s="66"/>
      <c r="U596" s="66"/>
      <c r="V596" s="66"/>
      <c r="W596" s="66"/>
      <c r="X596" s="66"/>
      <c r="Y596" s="66"/>
      <c r="Z596" s="66"/>
      <c r="AA596" s="66"/>
      <c r="AB596" s="66"/>
      <c r="AC596" s="66"/>
      <c r="AD596" s="66"/>
    </row>
    <row r="597" spans="1:30" ht="16" x14ac:dyDescent="0.2">
      <c r="A597" s="66"/>
      <c r="B597" s="66"/>
      <c r="C597" s="66"/>
      <c r="D597" s="66"/>
      <c r="E597" s="66"/>
      <c r="F597" s="93"/>
      <c r="G597" s="66"/>
      <c r="H597" s="66"/>
      <c r="I597" s="66"/>
      <c r="J597" s="66"/>
      <c r="K597" s="66"/>
      <c r="L597" s="140"/>
      <c r="M597" s="140"/>
      <c r="N597" s="66"/>
      <c r="O597" s="66"/>
      <c r="P597" s="66"/>
      <c r="Q597" s="66"/>
      <c r="R597" s="66"/>
      <c r="S597" s="66"/>
      <c r="T597" s="66"/>
      <c r="U597" s="66"/>
      <c r="V597" s="66"/>
      <c r="W597" s="66"/>
      <c r="X597" s="66"/>
      <c r="Y597" s="66"/>
      <c r="Z597" s="66"/>
      <c r="AA597" s="66"/>
      <c r="AB597" s="66"/>
      <c r="AC597" s="66"/>
      <c r="AD597" s="66"/>
    </row>
    <row r="598" spans="1:30" ht="16" x14ac:dyDescent="0.2">
      <c r="A598" s="66"/>
      <c r="B598" s="66"/>
      <c r="C598" s="66"/>
      <c r="D598" s="66"/>
      <c r="E598" s="66"/>
      <c r="F598" s="93"/>
      <c r="G598" s="66"/>
      <c r="H598" s="66"/>
      <c r="I598" s="66"/>
      <c r="J598" s="66"/>
      <c r="K598" s="66"/>
      <c r="L598" s="140"/>
      <c r="M598" s="140"/>
      <c r="N598" s="66"/>
      <c r="O598" s="66"/>
      <c r="P598" s="66"/>
      <c r="Q598" s="66"/>
      <c r="R598" s="66"/>
      <c r="S598" s="66"/>
      <c r="T598" s="66"/>
      <c r="U598" s="66"/>
      <c r="V598" s="66"/>
      <c r="W598" s="66"/>
      <c r="X598" s="66"/>
      <c r="Y598" s="66"/>
      <c r="Z598" s="66"/>
      <c r="AA598" s="66"/>
      <c r="AB598" s="66"/>
      <c r="AC598" s="66"/>
      <c r="AD598" s="66"/>
    </row>
    <row r="599" spans="1:30" ht="16" x14ac:dyDescent="0.2">
      <c r="A599" s="66"/>
      <c r="B599" s="66"/>
      <c r="C599" s="66"/>
      <c r="D599" s="66"/>
      <c r="E599" s="66"/>
      <c r="F599" s="93"/>
      <c r="G599" s="66"/>
      <c r="H599" s="66"/>
      <c r="I599" s="66"/>
      <c r="J599" s="66"/>
      <c r="K599" s="66"/>
      <c r="L599" s="140"/>
      <c r="M599" s="140"/>
      <c r="N599" s="66"/>
      <c r="O599" s="66"/>
      <c r="P599" s="66"/>
      <c r="Q599" s="66"/>
      <c r="R599" s="66"/>
      <c r="S599" s="66"/>
      <c r="T599" s="66"/>
      <c r="U599" s="66"/>
      <c r="V599" s="66"/>
      <c r="W599" s="66"/>
      <c r="X599" s="66"/>
      <c r="Y599" s="66"/>
      <c r="Z599" s="66"/>
      <c r="AA599" s="66"/>
      <c r="AB599" s="66"/>
      <c r="AC599" s="66"/>
      <c r="AD599" s="66"/>
    </row>
    <row r="600" spans="1:30" ht="16" x14ac:dyDescent="0.2">
      <c r="A600" s="66"/>
      <c r="B600" s="66"/>
      <c r="C600" s="66"/>
      <c r="D600" s="66"/>
      <c r="E600" s="66"/>
      <c r="F600" s="93"/>
      <c r="G600" s="66"/>
      <c r="H600" s="66"/>
      <c r="I600" s="66"/>
      <c r="J600" s="66"/>
      <c r="K600" s="66"/>
      <c r="L600" s="140"/>
      <c r="M600" s="140"/>
      <c r="N600" s="66"/>
      <c r="O600" s="66"/>
      <c r="P600" s="66"/>
      <c r="Q600" s="66"/>
      <c r="R600" s="66"/>
      <c r="S600" s="66"/>
      <c r="T600" s="66"/>
      <c r="U600" s="66"/>
      <c r="V600" s="66"/>
      <c r="W600" s="66"/>
      <c r="X600" s="66"/>
      <c r="Y600" s="66"/>
      <c r="Z600" s="66"/>
      <c r="AA600" s="66"/>
      <c r="AB600" s="66"/>
      <c r="AC600" s="66"/>
      <c r="AD600" s="66"/>
    </row>
    <row r="601" spans="1:30" ht="16" x14ac:dyDescent="0.2">
      <c r="A601" s="66"/>
      <c r="B601" s="66"/>
      <c r="C601" s="66"/>
      <c r="D601" s="66"/>
      <c r="E601" s="66"/>
      <c r="F601" s="93"/>
      <c r="G601" s="66"/>
      <c r="H601" s="66"/>
      <c r="I601" s="66"/>
      <c r="J601" s="66"/>
      <c r="K601" s="66"/>
      <c r="L601" s="140"/>
      <c r="M601" s="140"/>
      <c r="N601" s="66"/>
      <c r="O601" s="66"/>
      <c r="P601" s="66"/>
      <c r="Q601" s="66"/>
      <c r="R601" s="66"/>
      <c r="S601" s="66"/>
      <c r="T601" s="66"/>
      <c r="U601" s="66"/>
      <c r="V601" s="66"/>
      <c r="W601" s="66"/>
      <c r="X601" s="66"/>
      <c r="Y601" s="66"/>
      <c r="Z601" s="66"/>
      <c r="AA601" s="66"/>
      <c r="AB601" s="66"/>
      <c r="AC601" s="66"/>
      <c r="AD601" s="66"/>
    </row>
    <row r="602" spans="1:30" ht="16" x14ac:dyDescent="0.2">
      <c r="A602" s="66"/>
      <c r="B602" s="66"/>
      <c r="C602" s="66"/>
      <c r="D602" s="66"/>
      <c r="E602" s="66"/>
      <c r="F602" s="93"/>
      <c r="G602" s="66"/>
      <c r="H602" s="66"/>
      <c r="I602" s="66"/>
      <c r="J602" s="66"/>
      <c r="K602" s="66"/>
      <c r="L602" s="140"/>
      <c r="M602" s="140"/>
      <c r="N602" s="66"/>
      <c r="O602" s="66"/>
      <c r="P602" s="66"/>
      <c r="Q602" s="66"/>
      <c r="R602" s="66"/>
      <c r="S602" s="66"/>
      <c r="T602" s="66"/>
      <c r="U602" s="66"/>
      <c r="V602" s="66"/>
      <c r="W602" s="66"/>
      <c r="X602" s="66"/>
      <c r="Y602" s="66"/>
      <c r="Z602" s="66"/>
      <c r="AA602" s="66"/>
      <c r="AB602" s="66"/>
      <c r="AC602" s="66"/>
      <c r="AD602" s="66"/>
    </row>
    <row r="603" spans="1:30" ht="16" x14ac:dyDescent="0.2">
      <c r="A603" s="66"/>
      <c r="B603" s="66"/>
      <c r="C603" s="66"/>
      <c r="D603" s="66"/>
      <c r="E603" s="66"/>
      <c r="F603" s="93"/>
      <c r="G603" s="66"/>
      <c r="H603" s="66"/>
      <c r="I603" s="66"/>
      <c r="J603" s="66"/>
      <c r="K603" s="66"/>
      <c r="L603" s="140"/>
      <c r="M603" s="140"/>
      <c r="N603" s="66"/>
      <c r="O603" s="66"/>
      <c r="P603" s="66"/>
      <c r="Q603" s="66"/>
      <c r="R603" s="66"/>
      <c r="S603" s="66"/>
      <c r="T603" s="66"/>
      <c r="U603" s="66"/>
      <c r="V603" s="66"/>
      <c r="W603" s="66"/>
      <c r="X603" s="66"/>
      <c r="Y603" s="66"/>
      <c r="Z603" s="66"/>
      <c r="AA603" s="66"/>
      <c r="AB603" s="66"/>
      <c r="AC603" s="66"/>
      <c r="AD603" s="66"/>
    </row>
    <row r="604" spans="1:30" ht="16" x14ac:dyDescent="0.2">
      <c r="A604" s="66"/>
      <c r="B604" s="66"/>
      <c r="C604" s="66"/>
      <c r="D604" s="66"/>
      <c r="E604" s="66"/>
      <c r="F604" s="93"/>
      <c r="G604" s="66"/>
      <c r="H604" s="66"/>
      <c r="I604" s="66"/>
      <c r="J604" s="66"/>
      <c r="K604" s="66"/>
      <c r="L604" s="140"/>
      <c r="M604" s="140"/>
      <c r="N604" s="66"/>
      <c r="O604" s="66"/>
      <c r="P604" s="66"/>
      <c r="Q604" s="66"/>
      <c r="R604" s="66"/>
      <c r="S604" s="66"/>
      <c r="T604" s="66"/>
      <c r="U604" s="66"/>
      <c r="V604" s="66"/>
      <c r="W604" s="66"/>
      <c r="X604" s="66"/>
      <c r="Y604" s="66"/>
      <c r="Z604" s="66"/>
      <c r="AA604" s="66"/>
      <c r="AB604" s="66"/>
      <c r="AC604" s="66"/>
      <c r="AD604" s="66"/>
    </row>
    <row r="605" spans="1:30" ht="16" x14ac:dyDescent="0.2">
      <c r="A605" s="66"/>
      <c r="B605" s="66"/>
      <c r="C605" s="66"/>
      <c r="D605" s="66"/>
      <c r="E605" s="66"/>
      <c r="F605" s="93"/>
      <c r="G605" s="66"/>
      <c r="H605" s="66"/>
      <c r="I605" s="66"/>
      <c r="J605" s="66"/>
      <c r="K605" s="66"/>
      <c r="L605" s="140"/>
      <c r="M605" s="140"/>
      <c r="N605" s="66"/>
      <c r="O605" s="66"/>
      <c r="P605" s="66"/>
      <c r="Q605" s="66"/>
      <c r="R605" s="66"/>
      <c r="S605" s="66"/>
      <c r="T605" s="66"/>
      <c r="U605" s="66"/>
      <c r="V605" s="66"/>
      <c r="W605" s="66"/>
      <c r="X605" s="66"/>
      <c r="Y605" s="66"/>
      <c r="Z605" s="66"/>
      <c r="AA605" s="66"/>
      <c r="AB605" s="66"/>
      <c r="AC605" s="66"/>
      <c r="AD605" s="66"/>
    </row>
    <row r="606" spans="1:30" ht="16" x14ac:dyDescent="0.2">
      <c r="A606" s="66"/>
      <c r="B606" s="66"/>
      <c r="C606" s="66"/>
      <c r="D606" s="66"/>
      <c r="E606" s="66"/>
      <c r="F606" s="93"/>
      <c r="G606" s="66"/>
      <c r="H606" s="66"/>
      <c r="I606" s="66"/>
      <c r="J606" s="66"/>
      <c r="K606" s="66"/>
      <c r="L606" s="140"/>
      <c r="M606" s="140"/>
      <c r="N606" s="66"/>
      <c r="O606" s="66"/>
      <c r="P606" s="66"/>
      <c r="Q606" s="66"/>
      <c r="R606" s="66"/>
      <c r="S606" s="66"/>
      <c r="T606" s="66"/>
      <c r="U606" s="66"/>
      <c r="V606" s="66"/>
      <c r="W606" s="66"/>
      <c r="X606" s="66"/>
      <c r="Y606" s="66"/>
      <c r="Z606" s="66"/>
      <c r="AA606" s="66"/>
      <c r="AB606" s="66"/>
      <c r="AC606" s="66"/>
      <c r="AD606" s="66"/>
    </row>
    <row r="607" spans="1:30" ht="16" x14ac:dyDescent="0.2">
      <c r="A607" s="66"/>
      <c r="B607" s="66"/>
      <c r="C607" s="66"/>
      <c r="D607" s="66"/>
      <c r="E607" s="66"/>
      <c r="F607" s="93"/>
      <c r="G607" s="66"/>
      <c r="H607" s="66"/>
      <c r="I607" s="66"/>
      <c r="J607" s="66"/>
      <c r="K607" s="66"/>
      <c r="L607" s="140"/>
      <c r="M607" s="140"/>
      <c r="N607" s="66"/>
      <c r="O607" s="66"/>
      <c r="P607" s="66"/>
      <c r="Q607" s="66"/>
      <c r="R607" s="66"/>
      <c r="S607" s="66"/>
      <c r="T607" s="66"/>
      <c r="U607" s="66"/>
      <c r="V607" s="66"/>
      <c r="W607" s="66"/>
      <c r="X607" s="66"/>
      <c r="Y607" s="66"/>
      <c r="Z607" s="66"/>
      <c r="AA607" s="66"/>
      <c r="AB607" s="66"/>
      <c r="AC607" s="66"/>
      <c r="AD607" s="66"/>
    </row>
    <row r="608" spans="1:30" ht="16" x14ac:dyDescent="0.2">
      <c r="A608" s="66"/>
      <c r="B608" s="66"/>
      <c r="C608" s="66"/>
      <c r="D608" s="66"/>
      <c r="E608" s="66"/>
      <c r="F608" s="93"/>
      <c r="G608" s="66"/>
      <c r="H608" s="66"/>
      <c r="I608" s="66"/>
      <c r="J608" s="66"/>
      <c r="K608" s="66"/>
      <c r="L608" s="140"/>
      <c r="M608" s="140"/>
      <c r="N608" s="66"/>
      <c r="O608" s="66"/>
      <c r="P608" s="66"/>
      <c r="Q608" s="66"/>
      <c r="R608" s="66"/>
      <c r="S608" s="66"/>
      <c r="T608" s="66"/>
      <c r="U608" s="66"/>
      <c r="V608" s="66"/>
      <c r="W608" s="66"/>
      <c r="X608" s="66"/>
      <c r="Y608" s="66"/>
      <c r="Z608" s="66"/>
      <c r="AA608" s="66"/>
      <c r="AB608" s="66"/>
      <c r="AC608" s="66"/>
      <c r="AD608" s="66"/>
    </row>
    <row r="609" spans="1:30" ht="16" x14ac:dyDescent="0.2">
      <c r="A609" s="66"/>
      <c r="B609" s="66"/>
      <c r="C609" s="66"/>
      <c r="D609" s="66"/>
      <c r="E609" s="66"/>
      <c r="F609" s="93"/>
      <c r="G609" s="66"/>
      <c r="H609" s="66"/>
      <c r="I609" s="66"/>
      <c r="J609" s="66"/>
      <c r="K609" s="66"/>
      <c r="L609" s="140"/>
      <c r="M609" s="140"/>
      <c r="N609" s="66"/>
      <c r="O609" s="66"/>
      <c r="P609" s="66"/>
      <c r="Q609" s="66"/>
      <c r="R609" s="66"/>
      <c r="S609" s="66"/>
      <c r="T609" s="66"/>
      <c r="U609" s="66"/>
      <c r="V609" s="66"/>
      <c r="W609" s="66"/>
      <c r="X609" s="66"/>
      <c r="Y609" s="66"/>
      <c r="Z609" s="66"/>
      <c r="AA609" s="66"/>
      <c r="AB609" s="66"/>
      <c r="AC609" s="66"/>
      <c r="AD609" s="66"/>
    </row>
    <row r="610" spans="1:30" ht="16" x14ac:dyDescent="0.2">
      <c r="A610" s="66"/>
      <c r="B610" s="66"/>
      <c r="C610" s="66"/>
      <c r="D610" s="66"/>
      <c r="E610" s="66"/>
      <c r="F610" s="93"/>
      <c r="G610" s="66"/>
      <c r="H610" s="66"/>
      <c r="I610" s="66"/>
      <c r="J610" s="66"/>
      <c r="K610" s="66"/>
      <c r="L610" s="140"/>
      <c r="M610" s="140"/>
      <c r="N610" s="66"/>
      <c r="O610" s="66"/>
      <c r="P610" s="66"/>
      <c r="Q610" s="66"/>
      <c r="R610" s="66"/>
      <c r="S610" s="66"/>
      <c r="T610" s="66"/>
      <c r="U610" s="66"/>
      <c r="V610" s="66"/>
      <c r="W610" s="66"/>
      <c r="X610" s="66"/>
      <c r="Y610" s="66"/>
      <c r="Z610" s="66"/>
      <c r="AA610" s="66"/>
      <c r="AB610" s="66"/>
      <c r="AC610" s="66"/>
      <c r="AD610" s="66"/>
    </row>
    <row r="611" spans="1:30" ht="16" x14ac:dyDescent="0.2">
      <c r="A611" s="66"/>
      <c r="B611" s="66"/>
      <c r="C611" s="66"/>
      <c r="D611" s="66"/>
      <c r="E611" s="66"/>
      <c r="F611" s="93"/>
      <c r="G611" s="66"/>
      <c r="H611" s="66"/>
      <c r="I611" s="66"/>
      <c r="J611" s="66"/>
      <c r="K611" s="66"/>
      <c r="L611" s="140"/>
      <c r="M611" s="140"/>
      <c r="N611" s="66"/>
      <c r="O611" s="66"/>
      <c r="P611" s="66"/>
      <c r="Q611" s="66"/>
      <c r="R611" s="66"/>
      <c r="S611" s="66"/>
      <c r="T611" s="66"/>
      <c r="U611" s="66"/>
      <c r="V611" s="66"/>
      <c r="W611" s="66"/>
      <c r="X611" s="66"/>
      <c r="Y611" s="66"/>
      <c r="Z611" s="66"/>
      <c r="AA611" s="66"/>
      <c r="AB611" s="66"/>
      <c r="AC611" s="66"/>
      <c r="AD611" s="66"/>
    </row>
    <row r="612" spans="1:30" ht="16" x14ac:dyDescent="0.2">
      <c r="A612" s="66"/>
      <c r="B612" s="66"/>
      <c r="C612" s="66"/>
      <c r="D612" s="66"/>
      <c r="E612" s="66"/>
      <c r="F612" s="93"/>
      <c r="G612" s="66"/>
      <c r="H612" s="66"/>
      <c r="I612" s="66"/>
      <c r="J612" s="66"/>
      <c r="K612" s="66"/>
      <c r="L612" s="140"/>
      <c r="M612" s="140"/>
      <c r="N612" s="66"/>
      <c r="O612" s="66"/>
      <c r="P612" s="66"/>
      <c r="Q612" s="66"/>
      <c r="R612" s="66"/>
      <c r="S612" s="66"/>
      <c r="T612" s="66"/>
      <c r="U612" s="66"/>
      <c r="V612" s="66"/>
      <c r="W612" s="66"/>
      <c r="X612" s="66"/>
      <c r="Y612" s="66"/>
      <c r="Z612" s="66"/>
      <c r="AA612" s="66"/>
      <c r="AB612" s="66"/>
      <c r="AC612" s="66"/>
      <c r="AD612" s="66"/>
    </row>
    <row r="613" spans="1:30" ht="16" x14ac:dyDescent="0.2">
      <c r="A613" s="66"/>
      <c r="B613" s="66"/>
      <c r="C613" s="66"/>
      <c r="D613" s="66"/>
      <c r="E613" s="66"/>
      <c r="F613" s="93"/>
      <c r="G613" s="66"/>
      <c r="H613" s="66"/>
      <c r="I613" s="66"/>
      <c r="J613" s="66"/>
      <c r="K613" s="66"/>
      <c r="L613" s="140"/>
      <c r="M613" s="140"/>
      <c r="N613" s="66"/>
      <c r="O613" s="66"/>
      <c r="P613" s="66"/>
      <c r="Q613" s="66"/>
      <c r="R613" s="66"/>
      <c r="S613" s="66"/>
      <c r="T613" s="66"/>
      <c r="U613" s="66"/>
      <c r="V613" s="66"/>
      <c r="W613" s="66"/>
      <c r="X613" s="66"/>
      <c r="Y613" s="66"/>
      <c r="Z613" s="66"/>
      <c r="AA613" s="66"/>
      <c r="AB613" s="66"/>
      <c r="AC613" s="66"/>
      <c r="AD613" s="66"/>
    </row>
    <row r="614" spans="1:30" ht="16" x14ac:dyDescent="0.2">
      <c r="A614" s="66"/>
      <c r="B614" s="66"/>
      <c r="C614" s="66"/>
      <c r="D614" s="66"/>
      <c r="E614" s="66"/>
      <c r="F614" s="93"/>
      <c r="G614" s="66"/>
      <c r="H614" s="66"/>
      <c r="I614" s="66"/>
      <c r="J614" s="66"/>
      <c r="K614" s="66"/>
      <c r="L614" s="140"/>
      <c r="M614" s="140"/>
      <c r="N614" s="66"/>
      <c r="O614" s="66"/>
      <c r="P614" s="66"/>
      <c r="Q614" s="66"/>
      <c r="R614" s="66"/>
      <c r="S614" s="66"/>
      <c r="T614" s="66"/>
      <c r="U614" s="66"/>
      <c r="V614" s="66"/>
      <c r="W614" s="66"/>
      <c r="X614" s="66"/>
      <c r="Y614" s="66"/>
      <c r="Z614" s="66"/>
      <c r="AA614" s="66"/>
      <c r="AB614" s="66"/>
      <c r="AC614" s="66"/>
      <c r="AD614" s="66"/>
    </row>
    <row r="615" spans="1:30" ht="16" x14ac:dyDescent="0.2">
      <c r="A615" s="66"/>
      <c r="B615" s="66"/>
      <c r="C615" s="66"/>
      <c r="D615" s="66"/>
      <c r="E615" s="66"/>
      <c r="F615" s="93"/>
      <c r="G615" s="66"/>
      <c r="H615" s="66"/>
      <c r="I615" s="66"/>
      <c r="J615" s="66"/>
      <c r="K615" s="66"/>
      <c r="L615" s="140"/>
      <c r="M615" s="140"/>
      <c r="N615" s="66"/>
      <c r="O615" s="66"/>
      <c r="P615" s="66"/>
      <c r="Q615" s="66"/>
      <c r="R615" s="66"/>
      <c r="S615" s="66"/>
      <c r="T615" s="66"/>
      <c r="U615" s="66"/>
      <c r="V615" s="66"/>
      <c r="W615" s="66"/>
      <c r="X615" s="66"/>
      <c r="Y615" s="66"/>
      <c r="Z615" s="66"/>
      <c r="AA615" s="66"/>
      <c r="AB615" s="66"/>
      <c r="AC615" s="66"/>
      <c r="AD615" s="66"/>
    </row>
    <row r="616" spans="1:30" ht="16" x14ac:dyDescent="0.2">
      <c r="A616" s="66"/>
      <c r="B616" s="66"/>
      <c r="C616" s="66"/>
      <c r="D616" s="66"/>
      <c r="E616" s="66"/>
      <c r="F616" s="93"/>
      <c r="G616" s="66"/>
      <c r="H616" s="66"/>
      <c r="I616" s="66"/>
      <c r="J616" s="66"/>
      <c r="K616" s="66"/>
      <c r="L616" s="140"/>
      <c r="M616" s="140"/>
      <c r="N616" s="66"/>
      <c r="O616" s="66"/>
      <c r="P616" s="66"/>
      <c r="Q616" s="66"/>
      <c r="R616" s="66"/>
      <c r="S616" s="66"/>
      <c r="T616" s="66"/>
      <c r="U616" s="66"/>
      <c r="V616" s="66"/>
      <c r="W616" s="66"/>
      <c r="X616" s="66"/>
      <c r="Y616" s="66"/>
      <c r="Z616" s="66"/>
      <c r="AA616" s="66"/>
      <c r="AB616" s="66"/>
      <c r="AC616" s="66"/>
      <c r="AD616" s="66"/>
    </row>
    <row r="617" spans="1:30" ht="16" x14ac:dyDescent="0.2">
      <c r="A617" s="66"/>
      <c r="B617" s="66"/>
      <c r="C617" s="66"/>
      <c r="D617" s="66"/>
      <c r="E617" s="66"/>
      <c r="F617" s="93"/>
      <c r="G617" s="66"/>
      <c r="H617" s="66"/>
      <c r="I617" s="66"/>
      <c r="J617" s="66"/>
      <c r="K617" s="66"/>
      <c r="L617" s="140"/>
      <c r="M617" s="140"/>
      <c r="N617" s="66"/>
      <c r="O617" s="66"/>
      <c r="P617" s="66"/>
      <c r="Q617" s="66"/>
      <c r="R617" s="66"/>
      <c r="S617" s="66"/>
      <c r="T617" s="66"/>
      <c r="U617" s="66"/>
      <c r="V617" s="66"/>
      <c r="W617" s="66"/>
      <c r="X617" s="66"/>
      <c r="Y617" s="66"/>
      <c r="Z617" s="66"/>
      <c r="AA617" s="66"/>
      <c r="AB617" s="66"/>
      <c r="AC617" s="66"/>
      <c r="AD617" s="66"/>
    </row>
    <row r="618" spans="1:30" ht="16" x14ac:dyDescent="0.2">
      <c r="A618" s="66"/>
      <c r="B618" s="66"/>
      <c r="C618" s="66"/>
      <c r="D618" s="66"/>
      <c r="E618" s="66"/>
      <c r="F618" s="93"/>
      <c r="G618" s="66"/>
      <c r="H618" s="66"/>
      <c r="I618" s="66"/>
      <c r="J618" s="66"/>
      <c r="K618" s="66"/>
      <c r="L618" s="140"/>
      <c r="M618" s="140"/>
      <c r="N618" s="66"/>
      <c r="O618" s="66"/>
      <c r="P618" s="66"/>
      <c r="Q618" s="66"/>
      <c r="R618" s="66"/>
      <c r="S618" s="66"/>
      <c r="T618" s="66"/>
      <c r="U618" s="66"/>
      <c r="V618" s="66"/>
      <c r="W618" s="66"/>
      <c r="X618" s="66"/>
      <c r="Y618" s="66"/>
      <c r="Z618" s="66"/>
      <c r="AA618" s="66"/>
      <c r="AB618" s="66"/>
      <c r="AC618" s="66"/>
      <c r="AD618" s="66"/>
    </row>
    <row r="619" spans="1:30" ht="16" x14ac:dyDescent="0.2">
      <c r="A619" s="66"/>
      <c r="B619" s="66"/>
      <c r="C619" s="66"/>
      <c r="D619" s="66"/>
      <c r="E619" s="66"/>
      <c r="F619" s="93"/>
      <c r="G619" s="66"/>
      <c r="H619" s="66"/>
      <c r="I619" s="66"/>
      <c r="J619" s="66"/>
      <c r="K619" s="66"/>
      <c r="L619" s="140"/>
      <c r="M619" s="140"/>
      <c r="N619" s="66"/>
      <c r="O619" s="66"/>
      <c r="P619" s="66"/>
      <c r="Q619" s="66"/>
      <c r="R619" s="66"/>
      <c r="S619" s="66"/>
      <c r="T619" s="66"/>
      <c r="U619" s="66"/>
      <c r="V619" s="66"/>
      <c r="W619" s="66"/>
      <c r="X619" s="66"/>
      <c r="Y619" s="66"/>
      <c r="Z619" s="66"/>
      <c r="AA619" s="66"/>
      <c r="AB619" s="66"/>
      <c r="AC619" s="66"/>
      <c r="AD619" s="66"/>
    </row>
    <row r="620" spans="1:30" ht="16" x14ac:dyDescent="0.2">
      <c r="A620" s="66"/>
      <c r="B620" s="66"/>
      <c r="C620" s="66"/>
      <c r="D620" s="66"/>
      <c r="E620" s="66"/>
      <c r="F620" s="93"/>
      <c r="G620" s="66"/>
      <c r="H620" s="66"/>
      <c r="I620" s="66"/>
      <c r="J620" s="66"/>
      <c r="K620" s="66"/>
      <c r="L620" s="140"/>
      <c r="M620" s="140"/>
      <c r="N620" s="66"/>
      <c r="O620" s="66"/>
      <c r="P620" s="66"/>
      <c r="Q620" s="66"/>
      <c r="R620" s="66"/>
      <c r="S620" s="66"/>
      <c r="T620" s="66"/>
      <c r="U620" s="66"/>
      <c r="V620" s="66"/>
      <c r="W620" s="66"/>
      <c r="X620" s="66"/>
      <c r="Y620" s="66"/>
      <c r="Z620" s="66"/>
      <c r="AA620" s="66"/>
      <c r="AB620" s="66"/>
      <c r="AC620" s="66"/>
      <c r="AD620" s="66"/>
    </row>
    <row r="621" spans="1:30" ht="16" x14ac:dyDescent="0.2">
      <c r="A621" s="66"/>
      <c r="B621" s="66"/>
      <c r="C621" s="66"/>
      <c r="D621" s="66"/>
      <c r="E621" s="66"/>
      <c r="F621" s="93"/>
      <c r="G621" s="66"/>
      <c r="H621" s="66"/>
      <c r="I621" s="66"/>
      <c r="J621" s="66"/>
      <c r="K621" s="66"/>
      <c r="L621" s="140"/>
      <c r="M621" s="140"/>
      <c r="N621" s="66"/>
      <c r="O621" s="66"/>
      <c r="P621" s="66"/>
      <c r="Q621" s="66"/>
      <c r="R621" s="66"/>
      <c r="S621" s="66"/>
      <c r="T621" s="66"/>
      <c r="U621" s="66"/>
      <c r="V621" s="66"/>
      <c r="W621" s="66"/>
      <c r="X621" s="66"/>
      <c r="Y621" s="66"/>
      <c r="Z621" s="66"/>
      <c r="AA621" s="66"/>
      <c r="AB621" s="66"/>
      <c r="AC621" s="66"/>
      <c r="AD621" s="66"/>
    </row>
    <row r="622" spans="1:30" ht="16" x14ac:dyDescent="0.2">
      <c r="A622" s="66"/>
      <c r="B622" s="66"/>
      <c r="C622" s="66"/>
      <c r="D622" s="66"/>
      <c r="E622" s="66"/>
      <c r="F622" s="93"/>
      <c r="G622" s="66"/>
      <c r="H622" s="66"/>
      <c r="I622" s="66"/>
      <c r="J622" s="66"/>
      <c r="K622" s="66"/>
      <c r="L622" s="140"/>
      <c r="M622" s="140"/>
      <c r="N622" s="66"/>
      <c r="O622" s="66"/>
      <c r="P622" s="66"/>
      <c r="Q622" s="66"/>
      <c r="R622" s="66"/>
      <c r="S622" s="66"/>
      <c r="T622" s="66"/>
      <c r="U622" s="66"/>
      <c r="V622" s="66"/>
      <c r="W622" s="66"/>
      <c r="X622" s="66"/>
      <c r="Y622" s="66"/>
      <c r="Z622" s="66"/>
      <c r="AA622" s="66"/>
      <c r="AB622" s="66"/>
      <c r="AC622" s="66"/>
      <c r="AD622" s="66"/>
    </row>
    <row r="623" spans="1:30" ht="16" x14ac:dyDescent="0.2">
      <c r="A623" s="66"/>
      <c r="B623" s="66"/>
      <c r="C623" s="66"/>
      <c r="D623" s="66"/>
      <c r="E623" s="66"/>
      <c r="F623" s="93"/>
      <c r="G623" s="66"/>
      <c r="H623" s="66"/>
      <c r="I623" s="66"/>
      <c r="J623" s="66"/>
      <c r="K623" s="66"/>
      <c r="L623" s="140"/>
      <c r="M623" s="140"/>
      <c r="N623" s="66"/>
      <c r="O623" s="66"/>
      <c r="P623" s="66"/>
      <c r="Q623" s="66"/>
      <c r="R623" s="66"/>
      <c r="S623" s="66"/>
      <c r="T623" s="66"/>
      <c r="U623" s="66"/>
      <c r="V623" s="66"/>
      <c r="W623" s="66"/>
      <c r="X623" s="66"/>
      <c r="Y623" s="66"/>
      <c r="Z623" s="66"/>
      <c r="AA623" s="66"/>
      <c r="AB623" s="66"/>
      <c r="AC623" s="66"/>
      <c r="AD623" s="66"/>
    </row>
    <row r="624" spans="1:30" ht="16" x14ac:dyDescent="0.2">
      <c r="A624" s="66"/>
      <c r="B624" s="66"/>
      <c r="C624" s="66"/>
      <c r="D624" s="66"/>
      <c r="E624" s="66"/>
      <c r="F624" s="93"/>
      <c r="G624" s="66"/>
      <c r="H624" s="66"/>
      <c r="I624" s="66"/>
      <c r="J624" s="66"/>
      <c r="K624" s="66"/>
      <c r="L624" s="140"/>
      <c r="M624" s="140"/>
      <c r="N624" s="66"/>
      <c r="O624" s="66"/>
      <c r="P624" s="66"/>
      <c r="Q624" s="66"/>
      <c r="R624" s="66"/>
      <c r="S624" s="66"/>
      <c r="T624" s="66"/>
      <c r="U624" s="66"/>
      <c r="V624" s="66"/>
      <c r="W624" s="66"/>
      <c r="X624" s="66"/>
      <c r="Y624" s="66"/>
      <c r="Z624" s="66"/>
      <c r="AA624" s="66"/>
      <c r="AB624" s="66"/>
      <c r="AC624" s="66"/>
      <c r="AD624" s="66"/>
    </row>
    <row r="625" spans="1:30" ht="16" x14ac:dyDescent="0.2">
      <c r="A625" s="66"/>
      <c r="B625" s="66"/>
      <c r="C625" s="66"/>
      <c r="D625" s="66"/>
      <c r="E625" s="66"/>
      <c r="F625" s="93"/>
      <c r="G625" s="66"/>
      <c r="H625" s="66"/>
      <c r="I625" s="66"/>
      <c r="J625" s="66"/>
      <c r="K625" s="66"/>
      <c r="L625" s="140"/>
      <c r="M625" s="140"/>
      <c r="N625" s="66"/>
      <c r="O625" s="66"/>
      <c r="P625" s="66"/>
      <c r="Q625" s="66"/>
      <c r="R625" s="66"/>
      <c r="S625" s="66"/>
      <c r="T625" s="66"/>
      <c r="U625" s="66"/>
      <c r="V625" s="66"/>
      <c r="W625" s="66"/>
      <c r="X625" s="66"/>
      <c r="Y625" s="66"/>
      <c r="Z625" s="66"/>
      <c r="AA625" s="66"/>
      <c r="AB625" s="66"/>
      <c r="AC625" s="66"/>
      <c r="AD625" s="66"/>
    </row>
    <row r="626" spans="1:30" ht="16" x14ac:dyDescent="0.2">
      <c r="A626" s="66"/>
      <c r="B626" s="66"/>
      <c r="C626" s="66"/>
      <c r="D626" s="66"/>
      <c r="E626" s="66"/>
      <c r="F626" s="93"/>
      <c r="G626" s="66"/>
      <c r="H626" s="66"/>
      <c r="I626" s="66"/>
      <c r="J626" s="66"/>
      <c r="K626" s="66"/>
      <c r="L626" s="140"/>
      <c r="M626" s="140"/>
      <c r="N626" s="66"/>
      <c r="O626" s="66"/>
      <c r="P626" s="66"/>
      <c r="Q626" s="66"/>
      <c r="R626" s="66"/>
      <c r="S626" s="66"/>
      <c r="T626" s="66"/>
      <c r="U626" s="66"/>
      <c r="V626" s="66"/>
      <c r="W626" s="66"/>
      <c r="X626" s="66"/>
      <c r="Y626" s="66"/>
      <c r="Z626" s="66"/>
      <c r="AA626" s="66"/>
      <c r="AB626" s="66"/>
      <c r="AC626" s="66"/>
      <c r="AD626" s="66"/>
    </row>
    <row r="627" spans="1:30" ht="16" x14ac:dyDescent="0.2">
      <c r="A627" s="66"/>
      <c r="B627" s="66"/>
      <c r="C627" s="66"/>
      <c r="D627" s="66"/>
      <c r="E627" s="66"/>
      <c r="F627" s="93"/>
      <c r="G627" s="66"/>
      <c r="H627" s="66"/>
      <c r="I627" s="66"/>
      <c r="J627" s="66"/>
      <c r="K627" s="66"/>
      <c r="L627" s="140"/>
      <c r="M627" s="140"/>
      <c r="N627" s="66"/>
      <c r="O627" s="66"/>
      <c r="P627" s="66"/>
      <c r="Q627" s="66"/>
      <c r="R627" s="66"/>
      <c r="S627" s="66"/>
      <c r="T627" s="66"/>
      <c r="U627" s="66"/>
      <c r="V627" s="66"/>
      <c r="W627" s="66"/>
      <c r="X627" s="66"/>
      <c r="Y627" s="66"/>
      <c r="Z627" s="66"/>
      <c r="AA627" s="66"/>
      <c r="AB627" s="66"/>
      <c r="AC627" s="66"/>
      <c r="AD627" s="66"/>
    </row>
    <row r="628" spans="1:30" ht="16" x14ac:dyDescent="0.2">
      <c r="A628" s="66"/>
      <c r="B628" s="66"/>
      <c r="C628" s="66"/>
      <c r="D628" s="66"/>
      <c r="E628" s="66"/>
      <c r="F628" s="93"/>
      <c r="G628" s="66"/>
      <c r="H628" s="66"/>
      <c r="I628" s="66"/>
      <c r="J628" s="66"/>
      <c r="K628" s="66"/>
      <c r="L628" s="140"/>
      <c r="M628" s="140"/>
      <c r="N628" s="66"/>
      <c r="O628" s="66"/>
      <c r="P628" s="66"/>
      <c r="Q628" s="66"/>
      <c r="R628" s="66"/>
      <c r="S628" s="66"/>
      <c r="T628" s="66"/>
      <c r="U628" s="66"/>
      <c r="V628" s="66"/>
      <c r="W628" s="66"/>
      <c r="X628" s="66"/>
      <c r="Y628" s="66"/>
      <c r="Z628" s="66"/>
      <c r="AA628" s="66"/>
      <c r="AB628" s="66"/>
      <c r="AC628" s="66"/>
      <c r="AD628" s="66"/>
    </row>
    <row r="629" spans="1:30" ht="16" x14ac:dyDescent="0.2">
      <c r="A629" s="66"/>
      <c r="B629" s="66"/>
      <c r="C629" s="66"/>
      <c r="D629" s="66"/>
      <c r="E629" s="66"/>
      <c r="F629" s="93"/>
      <c r="G629" s="66"/>
      <c r="H629" s="66"/>
      <c r="I629" s="66"/>
      <c r="J629" s="66"/>
      <c r="K629" s="66"/>
      <c r="L629" s="140"/>
      <c r="M629" s="140"/>
      <c r="N629" s="66"/>
      <c r="O629" s="66"/>
      <c r="P629" s="66"/>
      <c r="Q629" s="66"/>
      <c r="R629" s="66"/>
      <c r="S629" s="66"/>
      <c r="T629" s="66"/>
      <c r="U629" s="66"/>
      <c r="V629" s="66"/>
      <c r="W629" s="66"/>
      <c r="X629" s="66"/>
      <c r="Y629" s="66"/>
      <c r="Z629" s="66"/>
      <c r="AA629" s="66"/>
      <c r="AB629" s="66"/>
      <c r="AC629" s="66"/>
      <c r="AD629" s="66"/>
    </row>
    <row r="630" spans="1:30" ht="16" x14ac:dyDescent="0.2">
      <c r="A630" s="66"/>
      <c r="B630" s="66"/>
      <c r="C630" s="66"/>
      <c r="D630" s="66"/>
      <c r="E630" s="66"/>
      <c r="F630" s="93"/>
      <c r="G630" s="66"/>
      <c r="H630" s="66"/>
      <c r="I630" s="66"/>
      <c r="J630" s="66"/>
      <c r="K630" s="66"/>
      <c r="L630" s="140"/>
      <c r="M630" s="140"/>
      <c r="N630" s="66"/>
      <c r="O630" s="66"/>
      <c r="P630" s="66"/>
      <c r="Q630" s="66"/>
      <c r="R630" s="66"/>
      <c r="S630" s="66"/>
      <c r="T630" s="66"/>
      <c r="U630" s="66"/>
      <c r="V630" s="66"/>
      <c r="W630" s="66"/>
      <c r="X630" s="66"/>
      <c r="Y630" s="66"/>
      <c r="Z630" s="66"/>
      <c r="AA630" s="66"/>
      <c r="AB630" s="66"/>
      <c r="AC630" s="66"/>
      <c r="AD630" s="66"/>
    </row>
    <row r="631" spans="1:30" ht="16" x14ac:dyDescent="0.2">
      <c r="A631" s="66"/>
      <c r="B631" s="66"/>
      <c r="C631" s="66"/>
      <c r="D631" s="66"/>
      <c r="E631" s="66"/>
      <c r="F631" s="93"/>
      <c r="G631" s="66"/>
      <c r="H631" s="66"/>
      <c r="I631" s="66"/>
      <c r="J631" s="66"/>
      <c r="K631" s="66"/>
      <c r="L631" s="140"/>
      <c r="M631" s="140"/>
      <c r="N631" s="66"/>
      <c r="O631" s="66"/>
      <c r="P631" s="66"/>
      <c r="Q631" s="66"/>
      <c r="R631" s="66"/>
      <c r="S631" s="66"/>
      <c r="T631" s="66"/>
      <c r="U631" s="66"/>
      <c r="V631" s="66"/>
      <c r="W631" s="66"/>
      <c r="X631" s="66"/>
      <c r="Y631" s="66"/>
      <c r="Z631" s="66"/>
      <c r="AA631" s="66"/>
      <c r="AB631" s="66"/>
      <c r="AC631" s="66"/>
      <c r="AD631" s="66"/>
    </row>
    <row r="632" spans="1:30" ht="16" x14ac:dyDescent="0.2">
      <c r="A632" s="66"/>
      <c r="B632" s="66"/>
      <c r="C632" s="66"/>
      <c r="D632" s="66"/>
      <c r="E632" s="66"/>
      <c r="F632" s="93"/>
      <c r="G632" s="66"/>
      <c r="H632" s="66"/>
      <c r="I632" s="66"/>
      <c r="J632" s="66"/>
      <c r="K632" s="66"/>
      <c r="L632" s="140"/>
      <c r="M632" s="140"/>
      <c r="N632" s="66"/>
      <c r="O632" s="66"/>
      <c r="P632" s="66"/>
      <c r="Q632" s="66"/>
      <c r="R632" s="66"/>
      <c r="S632" s="66"/>
      <c r="T632" s="66"/>
      <c r="U632" s="66"/>
      <c r="V632" s="66"/>
      <c r="W632" s="66"/>
      <c r="X632" s="66"/>
      <c r="Y632" s="66"/>
      <c r="Z632" s="66"/>
      <c r="AA632" s="66"/>
      <c r="AB632" s="66"/>
      <c r="AC632" s="66"/>
      <c r="AD632" s="66"/>
    </row>
    <row r="633" spans="1:30" ht="16" x14ac:dyDescent="0.2">
      <c r="A633" s="66"/>
      <c r="B633" s="66"/>
      <c r="C633" s="66"/>
      <c r="D633" s="66"/>
      <c r="E633" s="66"/>
      <c r="F633" s="93"/>
      <c r="G633" s="66"/>
      <c r="H633" s="66"/>
      <c r="I633" s="66"/>
      <c r="J633" s="66"/>
      <c r="K633" s="66"/>
      <c r="L633" s="140"/>
      <c r="M633" s="140"/>
      <c r="N633" s="66"/>
      <c r="O633" s="66"/>
      <c r="P633" s="66"/>
      <c r="Q633" s="66"/>
      <c r="R633" s="66"/>
      <c r="S633" s="66"/>
      <c r="T633" s="66"/>
      <c r="U633" s="66"/>
      <c r="V633" s="66"/>
      <c r="W633" s="66"/>
      <c r="X633" s="66"/>
      <c r="Y633" s="66"/>
      <c r="Z633" s="66"/>
      <c r="AA633" s="66"/>
      <c r="AB633" s="66"/>
      <c r="AC633" s="66"/>
      <c r="AD633" s="66"/>
    </row>
    <row r="634" spans="1:30" ht="16" x14ac:dyDescent="0.2">
      <c r="A634" s="66"/>
      <c r="B634" s="66"/>
      <c r="C634" s="66"/>
      <c r="D634" s="66"/>
      <c r="E634" s="66"/>
      <c r="F634" s="93"/>
      <c r="G634" s="66"/>
      <c r="H634" s="66"/>
      <c r="I634" s="66"/>
      <c r="J634" s="66"/>
      <c r="K634" s="66"/>
      <c r="L634" s="140"/>
      <c r="M634" s="140"/>
      <c r="N634" s="66"/>
      <c r="O634" s="66"/>
      <c r="P634" s="66"/>
      <c r="Q634" s="66"/>
      <c r="R634" s="66"/>
      <c r="S634" s="66"/>
      <c r="T634" s="66"/>
      <c r="U634" s="66"/>
      <c r="V634" s="66"/>
      <c r="W634" s="66"/>
      <c r="X634" s="66"/>
      <c r="Y634" s="66"/>
      <c r="Z634" s="66"/>
      <c r="AA634" s="66"/>
      <c r="AB634" s="66"/>
      <c r="AC634" s="66"/>
      <c r="AD634" s="66"/>
    </row>
    <row r="635" spans="1:30" ht="16" x14ac:dyDescent="0.2">
      <c r="A635" s="66"/>
      <c r="B635" s="66"/>
      <c r="C635" s="66"/>
      <c r="D635" s="66"/>
      <c r="E635" s="66"/>
      <c r="F635" s="93"/>
      <c r="G635" s="66"/>
      <c r="H635" s="66"/>
      <c r="I635" s="66"/>
      <c r="J635" s="66"/>
      <c r="K635" s="66"/>
      <c r="L635" s="140"/>
      <c r="M635" s="140"/>
      <c r="N635" s="66"/>
      <c r="O635" s="66"/>
      <c r="P635" s="66"/>
      <c r="Q635" s="66"/>
      <c r="R635" s="66"/>
      <c r="S635" s="66"/>
      <c r="T635" s="66"/>
      <c r="U635" s="66"/>
      <c r="V635" s="66"/>
      <c r="W635" s="66"/>
      <c r="X635" s="66"/>
      <c r="Y635" s="66"/>
      <c r="Z635" s="66"/>
      <c r="AA635" s="66"/>
      <c r="AB635" s="66"/>
      <c r="AC635" s="66"/>
      <c r="AD635" s="66"/>
    </row>
    <row r="636" spans="1:30" ht="16" x14ac:dyDescent="0.2">
      <c r="A636" s="66"/>
      <c r="B636" s="66"/>
      <c r="C636" s="66"/>
      <c r="D636" s="66"/>
      <c r="E636" s="66"/>
      <c r="F636" s="93"/>
      <c r="G636" s="66"/>
      <c r="H636" s="66"/>
      <c r="I636" s="66"/>
      <c r="J636" s="66"/>
      <c r="K636" s="66"/>
      <c r="L636" s="140"/>
      <c r="M636" s="140"/>
      <c r="N636" s="66"/>
      <c r="O636" s="66"/>
      <c r="P636" s="66"/>
      <c r="Q636" s="66"/>
      <c r="R636" s="66"/>
      <c r="S636" s="66"/>
      <c r="T636" s="66"/>
      <c r="U636" s="66"/>
      <c r="V636" s="66"/>
      <c r="W636" s="66"/>
      <c r="X636" s="66"/>
      <c r="Y636" s="66"/>
      <c r="Z636" s="66"/>
      <c r="AA636" s="66"/>
      <c r="AB636" s="66"/>
      <c r="AC636" s="66"/>
      <c r="AD636" s="66"/>
    </row>
    <row r="637" spans="1:30" ht="16" x14ac:dyDescent="0.2">
      <c r="A637" s="66"/>
      <c r="B637" s="66"/>
      <c r="C637" s="66"/>
      <c r="D637" s="66"/>
      <c r="E637" s="66"/>
      <c r="F637" s="93"/>
      <c r="G637" s="66"/>
      <c r="H637" s="66"/>
      <c r="I637" s="66"/>
      <c r="J637" s="66"/>
      <c r="K637" s="66"/>
      <c r="L637" s="140"/>
      <c r="M637" s="140"/>
      <c r="N637" s="66"/>
      <c r="O637" s="66"/>
      <c r="P637" s="66"/>
      <c r="Q637" s="66"/>
      <c r="R637" s="66"/>
      <c r="S637" s="66"/>
      <c r="T637" s="66"/>
      <c r="U637" s="66"/>
      <c r="V637" s="66"/>
      <c r="W637" s="66"/>
      <c r="X637" s="66"/>
      <c r="Y637" s="66"/>
      <c r="Z637" s="66"/>
      <c r="AA637" s="66"/>
      <c r="AB637" s="66"/>
      <c r="AC637" s="66"/>
      <c r="AD637" s="66"/>
    </row>
    <row r="638" spans="1:30" ht="16" x14ac:dyDescent="0.2">
      <c r="A638" s="66"/>
      <c r="B638" s="66"/>
      <c r="C638" s="66"/>
      <c r="D638" s="66"/>
      <c r="E638" s="66"/>
      <c r="F638" s="93"/>
      <c r="G638" s="66"/>
      <c r="H638" s="66"/>
      <c r="I638" s="66"/>
      <c r="J638" s="66"/>
      <c r="K638" s="66"/>
      <c r="L638" s="140"/>
      <c r="M638" s="140"/>
      <c r="N638" s="66"/>
      <c r="O638" s="66"/>
      <c r="P638" s="66"/>
      <c r="Q638" s="66"/>
      <c r="R638" s="66"/>
      <c r="S638" s="66"/>
      <c r="T638" s="66"/>
      <c r="U638" s="66"/>
      <c r="V638" s="66"/>
      <c r="W638" s="66"/>
      <c r="X638" s="66"/>
      <c r="Y638" s="66"/>
      <c r="Z638" s="66"/>
      <c r="AA638" s="66"/>
      <c r="AB638" s="66"/>
      <c r="AC638" s="66"/>
      <c r="AD638" s="66"/>
    </row>
    <row r="639" spans="1:30" ht="16" x14ac:dyDescent="0.2">
      <c r="A639" s="66"/>
      <c r="B639" s="66"/>
      <c r="C639" s="66"/>
      <c r="D639" s="66"/>
      <c r="E639" s="66"/>
      <c r="F639" s="93"/>
      <c r="G639" s="66"/>
      <c r="H639" s="66"/>
      <c r="I639" s="66"/>
      <c r="J639" s="66"/>
      <c r="K639" s="66"/>
      <c r="L639" s="140"/>
      <c r="M639" s="140"/>
      <c r="N639" s="66"/>
      <c r="O639" s="66"/>
      <c r="P639" s="66"/>
      <c r="Q639" s="66"/>
      <c r="R639" s="66"/>
      <c r="S639" s="66"/>
      <c r="T639" s="66"/>
      <c r="U639" s="66"/>
      <c r="V639" s="66"/>
      <c r="W639" s="66"/>
      <c r="X639" s="66"/>
      <c r="Y639" s="66"/>
      <c r="Z639" s="66"/>
      <c r="AA639" s="66"/>
      <c r="AB639" s="66"/>
      <c r="AC639" s="66"/>
      <c r="AD639" s="66"/>
    </row>
    <row r="640" spans="1:30" ht="16" x14ac:dyDescent="0.2">
      <c r="A640" s="66"/>
      <c r="B640" s="66"/>
      <c r="C640" s="66"/>
      <c r="D640" s="66"/>
      <c r="E640" s="66"/>
      <c r="F640" s="93"/>
      <c r="G640" s="66"/>
      <c r="H640" s="66"/>
      <c r="I640" s="66"/>
      <c r="J640" s="66"/>
      <c r="K640" s="66"/>
      <c r="L640" s="140"/>
      <c r="M640" s="140"/>
      <c r="N640" s="66"/>
      <c r="O640" s="66"/>
      <c r="P640" s="66"/>
      <c r="Q640" s="66"/>
      <c r="R640" s="66"/>
      <c r="S640" s="66"/>
      <c r="T640" s="66"/>
      <c r="U640" s="66"/>
      <c r="V640" s="66"/>
      <c r="W640" s="66"/>
      <c r="X640" s="66"/>
      <c r="Y640" s="66"/>
      <c r="Z640" s="66"/>
      <c r="AA640" s="66"/>
      <c r="AB640" s="66"/>
      <c r="AC640" s="66"/>
      <c r="AD640" s="66"/>
    </row>
    <row r="641" spans="1:30" ht="16" x14ac:dyDescent="0.2">
      <c r="A641" s="66"/>
      <c r="B641" s="66"/>
      <c r="C641" s="66"/>
      <c r="D641" s="66"/>
      <c r="E641" s="66"/>
      <c r="F641" s="93"/>
      <c r="G641" s="66"/>
      <c r="H641" s="66"/>
      <c r="I641" s="66"/>
      <c r="J641" s="66"/>
      <c r="K641" s="66"/>
      <c r="L641" s="140"/>
      <c r="M641" s="140"/>
      <c r="N641" s="66"/>
      <c r="O641" s="66"/>
      <c r="P641" s="66"/>
      <c r="Q641" s="66"/>
      <c r="R641" s="66"/>
      <c r="S641" s="66"/>
      <c r="T641" s="66"/>
      <c r="U641" s="66"/>
      <c r="V641" s="66"/>
      <c r="W641" s="66"/>
      <c r="X641" s="66"/>
      <c r="Y641" s="66"/>
      <c r="Z641" s="66"/>
      <c r="AA641" s="66"/>
      <c r="AB641" s="66"/>
      <c r="AC641" s="66"/>
      <c r="AD641" s="66"/>
    </row>
    <row r="642" spans="1:30" ht="16" x14ac:dyDescent="0.2">
      <c r="A642" s="66"/>
      <c r="B642" s="66"/>
      <c r="C642" s="66"/>
      <c r="D642" s="66"/>
      <c r="E642" s="66"/>
      <c r="F642" s="93"/>
      <c r="G642" s="66"/>
      <c r="H642" s="66"/>
      <c r="I642" s="66"/>
      <c r="J642" s="66"/>
      <c r="K642" s="66"/>
      <c r="L642" s="140"/>
      <c r="M642" s="140"/>
      <c r="N642" s="66"/>
      <c r="O642" s="66"/>
      <c r="P642" s="66"/>
      <c r="Q642" s="66"/>
      <c r="R642" s="66"/>
      <c r="S642" s="66"/>
      <c r="T642" s="66"/>
      <c r="U642" s="66"/>
      <c r="V642" s="66"/>
      <c r="W642" s="66"/>
      <c r="X642" s="66"/>
      <c r="Y642" s="66"/>
      <c r="Z642" s="66"/>
      <c r="AA642" s="66"/>
      <c r="AB642" s="66"/>
      <c r="AC642" s="66"/>
      <c r="AD642" s="66"/>
    </row>
    <row r="643" spans="1:30" ht="16" x14ac:dyDescent="0.2">
      <c r="A643" s="66"/>
      <c r="B643" s="66"/>
      <c r="C643" s="66"/>
      <c r="D643" s="66"/>
      <c r="E643" s="66"/>
      <c r="F643" s="93"/>
      <c r="G643" s="66"/>
      <c r="H643" s="66"/>
      <c r="I643" s="66"/>
      <c r="J643" s="66"/>
      <c r="K643" s="66"/>
      <c r="L643" s="140"/>
      <c r="M643" s="140"/>
      <c r="N643" s="66"/>
      <c r="O643" s="66"/>
      <c r="P643" s="66"/>
      <c r="Q643" s="66"/>
      <c r="R643" s="66"/>
      <c r="S643" s="66"/>
      <c r="T643" s="66"/>
      <c r="U643" s="66"/>
      <c r="V643" s="66"/>
      <c r="W643" s="66"/>
      <c r="X643" s="66"/>
      <c r="Y643" s="66"/>
      <c r="Z643" s="66"/>
      <c r="AA643" s="66"/>
      <c r="AB643" s="66"/>
      <c r="AC643" s="66"/>
      <c r="AD643" s="66"/>
    </row>
    <row r="644" spans="1:30" ht="16" x14ac:dyDescent="0.2">
      <c r="A644" s="66"/>
      <c r="B644" s="66"/>
      <c r="C644" s="66"/>
      <c r="D644" s="66"/>
      <c r="E644" s="66"/>
      <c r="F644" s="93"/>
      <c r="G644" s="66"/>
      <c r="H644" s="66"/>
      <c r="I644" s="66"/>
      <c r="J644" s="66"/>
      <c r="K644" s="66"/>
      <c r="L644" s="140"/>
      <c r="M644" s="140"/>
      <c r="N644" s="66"/>
      <c r="O644" s="66"/>
      <c r="P644" s="66"/>
      <c r="Q644" s="66"/>
      <c r="R644" s="66"/>
      <c r="S644" s="66"/>
      <c r="T644" s="66"/>
      <c r="U644" s="66"/>
      <c r="V644" s="66"/>
      <c r="W644" s="66"/>
      <c r="X644" s="66"/>
      <c r="Y644" s="66"/>
      <c r="Z644" s="66"/>
      <c r="AA644" s="66"/>
      <c r="AB644" s="66"/>
      <c r="AC644" s="66"/>
      <c r="AD644" s="66"/>
    </row>
    <row r="645" spans="1:30" ht="16" x14ac:dyDescent="0.2">
      <c r="A645" s="66"/>
      <c r="B645" s="66"/>
      <c r="C645" s="66"/>
      <c r="D645" s="66"/>
      <c r="E645" s="66"/>
      <c r="F645" s="93"/>
      <c r="G645" s="66"/>
      <c r="H645" s="66"/>
      <c r="I645" s="66"/>
      <c r="J645" s="66"/>
      <c r="K645" s="66"/>
      <c r="L645" s="140"/>
      <c r="M645" s="140"/>
      <c r="N645" s="66"/>
      <c r="O645" s="66"/>
      <c r="P645" s="66"/>
      <c r="Q645" s="66"/>
      <c r="R645" s="66"/>
      <c r="S645" s="66"/>
      <c r="T645" s="66"/>
      <c r="U645" s="66"/>
      <c r="V645" s="66"/>
      <c r="W645" s="66"/>
      <c r="X645" s="66"/>
      <c r="Y645" s="66"/>
      <c r="Z645" s="66"/>
      <c r="AA645" s="66"/>
      <c r="AB645" s="66"/>
      <c r="AC645" s="66"/>
      <c r="AD645" s="66"/>
    </row>
    <row r="646" spans="1:30" ht="16" x14ac:dyDescent="0.2">
      <c r="A646" s="66"/>
      <c r="B646" s="66"/>
      <c r="C646" s="66"/>
      <c r="D646" s="66"/>
      <c r="E646" s="66"/>
      <c r="F646" s="93"/>
      <c r="G646" s="66"/>
      <c r="H646" s="66"/>
      <c r="I646" s="66"/>
      <c r="J646" s="66"/>
      <c r="K646" s="66"/>
      <c r="L646" s="140"/>
      <c r="M646" s="140"/>
      <c r="N646" s="66"/>
      <c r="O646" s="66"/>
      <c r="P646" s="66"/>
      <c r="Q646" s="66"/>
      <c r="R646" s="66"/>
      <c r="S646" s="66"/>
      <c r="T646" s="66"/>
      <c r="U646" s="66"/>
      <c r="V646" s="66"/>
      <c r="W646" s="66"/>
      <c r="X646" s="66"/>
      <c r="Y646" s="66"/>
      <c r="Z646" s="66"/>
      <c r="AA646" s="66"/>
      <c r="AB646" s="66"/>
      <c r="AC646" s="66"/>
      <c r="AD646" s="66"/>
    </row>
    <row r="647" spans="1:30" ht="16" x14ac:dyDescent="0.2">
      <c r="A647" s="66"/>
      <c r="B647" s="66"/>
      <c r="C647" s="66"/>
      <c r="D647" s="66"/>
      <c r="E647" s="66"/>
      <c r="F647" s="93"/>
      <c r="G647" s="66"/>
      <c r="H647" s="66"/>
      <c r="I647" s="66"/>
      <c r="J647" s="66"/>
      <c r="K647" s="66"/>
      <c r="L647" s="140"/>
      <c r="M647" s="140"/>
      <c r="N647" s="66"/>
      <c r="O647" s="66"/>
      <c r="P647" s="66"/>
      <c r="Q647" s="66"/>
      <c r="R647" s="66"/>
      <c r="S647" s="66"/>
      <c r="T647" s="66"/>
      <c r="U647" s="66"/>
      <c r="V647" s="66"/>
      <c r="W647" s="66"/>
      <c r="X647" s="66"/>
      <c r="Y647" s="66"/>
      <c r="Z647" s="66"/>
      <c r="AA647" s="66"/>
      <c r="AB647" s="66"/>
      <c r="AC647" s="66"/>
      <c r="AD647" s="66"/>
    </row>
    <row r="648" spans="1:30" ht="16" x14ac:dyDescent="0.2">
      <c r="A648" s="66"/>
      <c r="B648" s="66"/>
      <c r="C648" s="66"/>
      <c r="D648" s="66"/>
      <c r="E648" s="66"/>
      <c r="F648" s="93"/>
      <c r="G648" s="66"/>
      <c r="H648" s="66"/>
      <c r="I648" s="66"/>
      <c r="J648" s="66"/>
      <c r="K648" s="66"/>
      <c r="L648" s="140"/>
      <c r="M648" s="140"/>
      <c r="N648" s="66"/>
      <c r="O648" s="66"/>
      <c r="P648" s="66"/>
      <c r="Q648" s="66"/>
      <c r="R648" s="66"/>
      <c r="S648" s="66"/>
      <c r="T648" s="66"/>
      <c r="U648" s="66"/>
      <c r="V648" s="66"/>
      <c r="W648" s="66"/>
      <c r="X648" s="66"/>
      <c r="Y648" s="66"/>
      <c r="Z648" s="66"/>
      <c r="AA648" s="66"/>
      <c r="AB648" s="66"/>
      <c r="AC648" s="66"/>
      <c r="AD648" s="66"/>
    </row>
    <row r="649" spans="1:30" ht="16" x14ac:dyDescent="0.2">
      <c r="A649" s="66"/>
      <c r="B649" s="66"/>
      <c r="C649" s="66"/>
      <c r="D649" s="66"/>
      <c r="E649" s="66"/>
      <c r="F649" s="93"/>
      <c r="G649" s="66"/>
      <c r="H649" s="66"/>
      <c r="I649" s="66"/>
      <c r="J649" s="66"/>
      <c r="K649" s="66"/>
      <c r="L649" s="140"/>
      <c r="M649" s="140"/>
      <c r="N649" s="66"/>
      <c r="O649" s="66"/>
      <c r="P649" s="66"/>
      <c r="Q649" s="66"/>
      <c r="R649" s="66"/>
      <c r="S649" s="66"/>
      <c r="T649" s="66"/>
      <c r="U649" s="66"/>
      <c r="V649" s="66"/>
      <c r="W649" s="66"/>
      <c r="X649" s="66"/>
      <c r="Y649" s="66"/>
      <c r="Z649" s="66"/>
      <c r="AA649" s="66"/>
      <c r="AB649" s="66"/>
      <c r="AC649" s="66"/>
      <c r="AD649" s="66"/>
    </row>
    <row r="650" spans="1:30" ht="16" x14ac:dyDescent="0.2">
      <c r="A650" s="66"/>
      <c r="B650" s="66"/>
      <c r="C650" s="66"/>
      <c r="D650" s="66"/>
      <c r="E650" s="66"/>
      <c r="F650" s="93"/>
      <c r="G650" s="66"/>
      <c r="H650" s="66"/>
      <c r="I650" s="66"/>
      <c r="J650" s="66"/>
      <c r="K650" s="66"/>
      <c r="L650" s="140"/>
      <c r="M650" s="140"/>
      <c r="N650" s="66"/>
      <c r="O650" s="66"/>
      <c r="P650" s="66"/>
      <c r="Q650" s="66"/>
      <c r="R650" s="66"/>
      <c r="S650" s="66"/>
      <c r="T650" s="66"/>
      <c r="U650" s="66"/>
      <c r="V650" s="66"/>
      <c r="W650" s="66"/>
      <c r="X650" s="66"/>
      <c r="Y650" s="66"/>
      <c r="Z650" s="66"/>
      <c r="AA650" s="66"/>
      <c r="AB650" s="66"/>
      <c r="AC650" s="66"/>
      <c r="AD650" s="66"/>
    </row>
    <row r="651" spans="1:30" ht="16" x14ac:dyDescent="0.2">
      <c r="A651" s="66"/>
      <c r="B651" s="66"/>
      <c r="C651" s="66"/>
      <c r="D651" s="66"/>
      <c r="E651" s="66"/>
      <c r="F651" s="93"/>
      <c r="G651" s="66"/>
      <c r="H651" s="66"/>
      <c r="I651" s="66"/>
      <c r="J651" s="66"/>
      <c r="K651" s="66"/>
      <c r="L651" s="140"/>
      <c r="M651" s="140"/>
      <c r="N651" s="66"/>
      <c r="O651" s="66"/>
      <c r="P651" s="66"/>
      <c r="Q651" s="66"/>
      <c r="R651" s="66"/>
      <c r="S651" s="66"/>
      <c r="T651" s="66"/>
      <c r="U651" s="66"/>
      <c r="V651" s="66"/>
      <c r="W651" s="66"/>
      <c r="X651" s="66"/>
      <c r="Y651" s="66"/>
      <c r="Z651" s="66"/>
      <c r="AA651" s="66"/>
      <c r="AB651" s="66"/>
      <c r="AC651" s="66"/>
      <c r="AD651" s="66"/>
    </row>
    <row r="652" spans="1:30" ht="16" x14ac:dyDescent="0.2">
      <c r="A652" s="66"/>
      <c r="B652" s="66"/>
      <c r="C652" s="66"/>
      <c r="D652" s="66"/>
      <c r="E652" s="66"/>
      <c r="F652" s="93"/>
      <c r="G652" s="66"/>
      <c r="H652" s="66"/>
      <c r="I652" s="66"/>
      <c r="J652" s="66"/>
      <c r="K652" s="66"/>
      <c r="L652" s="140"/>
      <c r="M652" s="140"/>
      <c r="N652" s="66"/>
      <c r="O652" s="66"/>
      <c r="P652" s="66"/>
      <c r="Q652" s="66"/>
      <c r="R652" s="66"/>
      <c r="S652" s="66"/>
      <c r="T652" s="66"/>
      <c r="U652" s="66"/>
      <c r="V652" s="66"/>
      <c r="W652" s="66"/>
      <c r="X652" s="66"/>
      <c r="Y652" s="66"/>
      <c r="Z652" s="66"/>
      <c r="AA652" s="66"/>
      <c r="AB652" s="66"/>
      <c r="AC652" s="66"/>
      <c r="AD652" s="66"/>
    </row>
    <row r="653" spans="1:30" ht="16" x14ac:dyDescent="0.2">
      <c r="A653" s="66"/>
      <c r="B653" s="66"/>
      <c r="C653" s="66"/>
      <c r="D653" s="66"/>
      <c r="E653" s="66"/>
      <c r="F653" s="93"/>
      <c r="G653" s="66"/>
      <c r="H653" s="66"/>
      <c r="I653" s="66"/>
      <c r="J653" s="66"/>
      <c r="K653" s="66"/>
      <c r="L653" s="140"/>
      <c r="M653" s="140"/>
      <c r="N653" s="66"/>
      <c r="O653" s="66"/>
      <c r="P653" s="66"/>
      <c r="Q653" s="66"/>
      <c r="R653" s="66"/>
      <c r="S653" s="66"/>
      <c r="T653" s="66"/>
      <c r="U653" s="66"/>
      <c r="V653" s="66"/>
      <c r="W653" s="66"/>
      <c r="X653" s="66"/>
      <c r="Y653" s="66"/>
      <c r="Z653" s="66"/>
      <c r="AA653" s="66"/>
      <c r="AB653" s="66"/>
      <c r="AC653" s="66"/>
      <c r="AD653" s="66"/>
    </row>
    <row r="654" spans="1:30" ht="16" x14ac:dyDescent="0.2">
      <c r="A654" s="66"/>
      <c r="B654" s="66"/>
      <c r="C654" s="66"/>
      <c r="D654" s="66"/>
      <c r="E654" s="66"/>
      <c r="F654" s="93"/>
      <c r="G654" s="66"/>
      <c r="H654" s="66"/>
      <c r="I654" s="66"/>
      <c r="J654" s="66"/>
      <c r="K654" s="66"/>
      <c r="L654" s="140"/>
      <c r="M654" s="140"/>
      <c r="N654" s="66"/>
      <c r="O654" s="66"/>
      <c r="P654" s="66"/>
      <c r="Q654" s="66"/>
      <c r="R654" s="66"/>
      <c r="S654" s="66"/>
      <c r="T654" s="66"/>
      <c r="U654" s="66"/>
      <c r="V654" s="66"/>
      <c r="W654" s="66"/>
      <c r="X654" s="66"/>
      <c r="Y654" s="66"/>
      <c r="Z654" s="66"/>
      <c r="AA654" s="66"/>
      <c r="AB654" s="66"/>
      <c r="AC654" s="66"/>
      <c r="AD654" s="66"/>
    </row>
    <row r="655" spans="1:30" ht="16" x14ac:dyDescent="0.2">
      <c r="A655" s="66"/>
      <c r="B655" s="66"/>
      <c r="C655" s="66"/>
      <c r="D655" s="66"/>
      <c r="E655" s="66"/>
      <c r="F655" s="93"/>
      <c r="G655" s="66"/>
      <c r="H655" s="66"/>
      <c r="I655" s="66"/>
      <c r="J655" s="66"/>
      <c r="K655" s="66"/>
      <c r="L655" s="140"/>
      <c r="M655" s="140"/>
      <c r="N655" s="66"/>
      <c r="O655" s="66"/>
      <c r="P655" s="66"/>
      <c r="Q655" s="66"/>
      <c r="R655" s="66"/>
      <c r="S655" s="66"/>
      <c r="T655" s="66"/>
      <c r="U655" s="66"/>
      <c r="V655" s="66"/>
      <c r="W655" s="66"/>
      <c r="X655" s="66"/>
      <c r="Y655" s="66"/>
      <c r="Z655" s="66"/>
      <c r="AA655" s="66"/>
      <c r="AB655" s="66"/>
      <c r="AC655" s="66"/>
      <c r="AD655" s="66"/>
    </row>
    <row r="656" spans="1:30" ht="16" x14ac:dyDescent="0.2">
      <c r="A656" s="66"/>
      <c r="B656" s="66"/>
      <c r="C656" s="66"/>
      <c r="D656" s="66"/>
      <c r="E656" s="66"/>
      <c r="F656" s="93"/>
      <c r="G656" s="66"/>
      <c r="H656" s="66"/>
      <c r="I656" s="66"/>
      <c r="J656" s="66"/>
      <c r="K656" s="66"/>
      <c r="L656" s="140"/>
      <c r="M656" s="140"/>
      <c r="N656" s="66"/>
      <c r="O656" s="66"/>
      <c r="P656" s="66"/>
      <c r="Q656" s="66"/>
      <c r="R656" s="66"/>
      <c r="S656" s="66"/>
      <c r="T656" s="66"/>
      <c r="U656" s="66"/>
      <c r="V656" s="66"/>
      <c r="W656" s="66"/>
      <c r="X656" s="66"/>
      <c r="Y656" s="66"/>
      <c r="Z656" s="66"/>
      <c r="AA656" s="66"/>
      <c r="AB656" s="66"/>
      <c r="AC656" s="66"/>
      <c r="AD656" s="66"/>
    </row>
    <row r="657" spans="1:30" ht="16" x14ac:dyDescent="0.2">
      <c r="A657" s="66"/>
      <c r="B657" s="66"/>
      <c r="C657" s="66"/>
      <c r="D657" s="66"/>
      <c r="E657" s="66"/>
      <c r="F657" s="93"/>
      <c r="G657" s="66"/>
      <c r="H657" s="66"/>
      <c r="I657" s="66"/>
      <c r="J657" s="66"/>
      <c r="K657" s="66"/>
      <c r="L657" s="140"/>
      <c r="M657" s="140"/>
      <c r="N657" s="66"/>
      <c r="O657" s="66"/>
      <c r="P657" s="66"/>
      <c r="Q657" s="66"/>
      <c r="R657" s="66"/>
      <c r="S657" s="66"/>
      <c r="T657" s="66"/>
      <c r="U657" s="66"/>
      <c r="V657" s="66"/>
      <c r="W657" s="66"/>
      <c r="X657" s="66"/>
      <c r="Y657" s="66"/>
      <c r="Z657" s="66"/>
      <c r="AA657" s="66"/>
      <c r="AB657" s="66"/>
      <c r="AC657" s="66"/>
      <c r="AD657" s="66"/>
    </row>
    <row r="658" spans="1:30" ht="16" x14ac:dyDescent="0.2">
      <c r="A658" s="66"/>
      <c r="B658" s="66"/>
      <c r="C658" s="66"/>
      <c r="D658" s="66"/>
      <c r="E658" s="66"/>
      <c r="F658" s="93"/>
      <c r="G658" s="66"/>
      <c r="H658" s="66"/>
      <c r="I658" s="66"/>
      <c r="J658" s="66"/>
      <c r="K658" s="66"/>
      <c r="L658" s="140"/>
      <c r="M658" s="140"/>
      <c r="N658" s="66"/>
      <c r="O658" s="66"/>
      <c r="P658" s="66"/>
      <c r="Q658" s="66"/>
      <c r="R658" s="66"/>
      <c r="S658" s="66"/>
      <c r="T658" s="66"/>
      <c r="U658" s="66"/>
      <c r="V658" s="66"/>
      <c r="W658" s="66"/>
      <c r="X658" s="66"/>
      <c r="Y658" s="66"/>
      <c r="Z658" s="66"/>
      <c r="AA658" s="66"/>
      <c r="AB658" s="66"/>
      <c r="AC658" s="66"/>
      <c r="AD658" s="66"/>
    </row>
    <row r="659" spans="1:30" ht="16" x14ac:dyDescent="0.2">
      <c r="A659" s="66"/>
      <c r="B659" s="66"/>
      <c r="C659" s="66"/>
      <c r="D659" s="66"/>
      <c r="E659" s="66"/>
      <c r="F659" s="93"/>
      <c r="G659" s="66"/>
      <c r="H659" s="66"/>
      <c r="I659" s="66"/>
      <c r="J659" s="66"/>
      <c r="K659" s="66"/>
      <c r="L659" s="140"/>
      <c r="M659" s="140"/>
      <c r="N659" s="66"/>
      <c r="O659" s="66"/>
      <c r="P659" s="66"/>
      <c r="Q659" s="66"/>
      <c r="R659" s="66"/>
      <c r="S659" s="66"/>
      <c r="T659" s="66"/>
      <c r="U659" s="66"/>
      <c r="V659" s="66"/>
      <c r="W659" s="66"/>
      <c r="X659" s="66"/>
      <c r="Y659" s="66"/>
      <c r="Z659" s="66"/>
      <c r="AA659" s="66"/>
      <c r="AB659" s="66"/>
      <c r="AC659" s="66"/>
      <c r="AD659" s="66"/>
    </row>
    <row r="660" spans="1:30" ht="16" x14ac:dyDescent="0.2">
      <c r="A660" s="66"/>
      <c r="B660" s="66"/>
      <c r="C660" s="66"/>
      <c r="D660" s="66"/>
      <c r="E660" s="66"/>
      <c r="F660" s="93"/>
      <c r="G660" s="66"/>
      <c r="H660" s="66"/>
      <c r="I660" s="66"/>
      <c r="J660" s="66"/>
      <c r="K660" s="66"/>
      <c r="L660" s="140"/>
      <c r="M660" s="140"/>
      <c r="N660" s="66"/>
      <c r="O660" s="66"/>
      <c r="P660" s="66"/>
      <c r="Q660" s="66"/>
      <c r="R660" s="66"/>
      <c r="S660" s="66"/>
      <c r="T660" s="66"/>
      <c r="U660" s="66"/>
      <c r="V660" s="66"/>
      <c r="W660" s="66"/>
      <c r="X660" s="66"/>
      <c r="Y660" s="66"/>
      <c r="Z660" s="66"/>
      <c r="AA660" s="66"/>
      <c r="AB660" s="66"/>
      <c r="AC660" s="66"/>
      <c r="AD660" s="66"/>
    </row>
    <row r="661" spans="1:30" ht="16" x14ac:dyDescent="0.2">
      <c r="A661" s="66"/>
      <c r="B661" s="66"/>
      <c r="C661" s="66"/>
      <c r="D661" s="66"/>
      <c r="E661" s="66"/>
      <c r="F661" s="93"/>
      <c r="G661" s="66"/>
      <c r="H661" s="66"/>
      <c r="I661" s="66"/>
      <c r="J661" s="66"/>
      <c r="K661" s="66"/>
      <c r="L661" s="140"/>
      <c r="M661" s="140"/>
      <c r="N661" s="66"/>
      <c r="O661" s="66"/>
      <c r="P661" s="66"/>
      <c r="Q661" s="66"/>
      <c r="R661" s="66"/>
      <c r="S661" s="66"/>
      <c r="T661" s="66"/>
      <c r="U661" s="66"/>
      <c r="V661" s="66"/>
      <c r="W661" s="66"/>
      <c r="X661" s="66"/>
      <c r="Y661" s="66"/>
      <c r="Z661" s="66"/>
      <c r="AA661" s="66"/>
      <c r="AB661" s="66"/>
      <c r="AC661" s="66"/>
      <c r="AD661" s="66"/>
    </row>
    <row r="662" spans="1:30" ht="16" x14ac:dyDescent="0.2">
      <c r="A662" s="66"/>
      <c r="B662" s="66"/>
      <c r="C662" s="66"/>
      <c r="D662" s="66"/>
      <c r="E662" s="66"/>
      <c r="F662" s="93"/>
      <c r="G662" s="66"/>
      <c r="H662" s="66"/>
      <c r="I662" s="66"/>
      <c r="J662" s="66"/>
      <c r="K662" s="66"/>
      <c r="L662" s="140"/>
      <c r="M662" s="140"/>
      <c r="N662" s="66"/>
      <c r="O662" s="66"/>
      <c r="P662" s="66"/>
      <c r="Q662" s="66"/>
      <c r="R662" s="66"/>
      <c r="S662" s="66"/>
      <c r="T662" s="66"/>
      <c r="U662" s="66"/>
      <c r="V662" s="66"/>
      <c r="W662" s="66"/>
      <c r="X662" s="66"/>
      <c r="Y662" s="66"/>
      <c r="Z662" s="66"/>
      <c r="AA662" s="66"/>
      <c r="AB662" s="66"/>
      <c r="AC662" s="66"/>
      <c r="AD662" s="66"/>
    </row>
    <row r="663" spans="1:30" ht="16" x14ac:dyDescent="0.2">
      <c r="A663" s="66"/>
      <c r="B663" s="66"/>
      <c r="C663" s="66"/>
      <c r="D663" s="66"/>
      <c r="E663" s="66"/>
      <c r="F663" s="93"/>
      <c r="G663" s="66"/>
      <c r="H663" s="66"/>
      <c r="I663" s="66"/>
      <c r="J663" s="66"/>
      <c r="K663" s="66"/>
      <c r="L663" s="140"/>
      <c r="M663" s="140"/>
      <c r="N663" s="66"/>
      <c r="O663" s="66"/>
      <c r="P663" s="66"/>
      <c r="Q663" s="66"/>
      <c r="R663" s="66"/>
      <c r="S663" s="66"/>
      <c r="T663" s="66"/>
      <c r="U663" s="66"/>
      <c r="V663" s="66"/>
      <c r="W663" s="66"/>
      <c r="X663" s="66"/>
      <c r="Y663" s="66"/>
      <c r="Z663" s="66"/>
      <c r="AA663" s="66"/>
      <c r="AB663" s="66"/>
      <c r="AC663" s="66"/>
      <c r="AD663" s="66"/>
    </row>
    <row r="664" spans="1:30" ht="16" x14ac:dyDescent="0.2">
      <c r="A664" s="66"/>
      <c r="B664" s="66"/>
      <c r="C664" s="66"/>
      <c r="D664" s="66"/>
      <c r="E664" s="66"/>
      <c r="F664" s="93"/>
      <c r="G664" s="66"/>
      <c r="H664" s="66"/>
      <c r="I664" s="66"/>
      <c r="J664" s="66"/>
      <c r="K664" s="66"/>
      <c r="L664" s="140"/>
      <c r="M664" s="140"/>
      <c r="N664" s="66"/>
      <c r="O664" s="66"/>
      <c r="P664" s="66"/>
      <c r="Q664" s="66"/>
      <c r="R664" s="66"/>
      <c r="S664" s="66"/>
      <c r="T664" s="66"/>
      <c r="U664" s="66"/>
      <c r="V664" s="66"/>
      <c r="W664" s="66"/>
      <c r="X664" s="66"/>
      <c r="Y664" s="66"/>
      <c r="Z664" s="66"/>
      <c r="AA664" s="66"/>
      <c r="AB664" s="66"/>
      <c r="AC664" s="66"/>
      <c r="AD664" s="66"/>
    </row>
    <row r="665" spans="1:30" ht="16" x14ac:dyDescent="0.2">
      <c r="A665" s="66"/>
      <c r="B665" s="66"/>
      <c r="C665" s="66"/>
      <c r="D665" s="66"/>
      <c r="E665" s="66"/>
      <c r="F665" s="93"/>
      <c r="G665" s="66"/>
      <c r="H665" s="66"/>
      <c r="I665" s="66"/>
      <c r="J665" s="66"/>
      <c r="K665" s="66"/>
      <c r="L665" s="140"/>
      <c r="M665" s="140"/>
      <c r="N665" s="66"/>
      <c r="O665" s="66"/>
      <c r="P665" s="66"/>
      <c r="Q665" s="66"/>
      <c r="R665" s="66"/>
      <c r="S665" s="66"/>
      <c r="T665" s="66"/>
      <c r="U665" s="66"/>
      <c r="V665" s="66"/>
      <c r="W665" s="66"/>
      <c r="X665" s="66"/>
      <c r="Y665" s="66"/>
      <c r="Z665" s="66"/>
      <c r="AA665" s="66"/>
      <c r="AB665" s="66"/>
      <c r="AC665" s="66"/>
      <c r="AD665" s="66"/>
    </row>
    <row r="666" spans="1:30" ht="16" x14ac:dyDescent="0.2">
      <c r="A666" s="66"/>
      <c r="B666" s="66"/>
      <c r="C666" s="66"/>
      <c r="D666" s="66"/>
      <c r="E666" s="66"/>
      <c r="F666" s="93"/>
      <c r="G666" s="66"/>
      <c r="H666" s="66"/>
      <c r="I666" s="66"/>
      <c r="J666" s="66"/>
      <c r="K666" s="66"/>
      <c r="L666" s="140"/>
      <c r="M666" s="140"/>
      <c r="N666" s="66"/>
      <c r="O666" s="66"/>
      <c r="P666" s="66"/>
      <c r="Q666" s="66"/>
      <c r="R666" s="66"/>
      <c r="S666" s="66"/>
      <c r="T666" s="66"/>
      <c r="U666" s="66"/>
      <c r="V666" s="66"/>
      <c r="W666" s="66"/>
      <c r="X666" s="66"/>
      <c r="Y666" s="66"/>
      <c r="Z666" s="66"/>
      <c r="AA666" s="66"/>
      <c r="AB666" s="66"/>
      <c r="AC666" s="66"/>
      <c r="AD666" s="66"/>
    </row>
    <row r="667" spans="1:30" ht="16" x14ac:dyDescent="0.2">
      <c r="A667" s="66"/>
      <c r="B667" s="66"/>
      <c r="C667" s="66"/>
      <c r="D667" s="66"/>
      <c r="E667" s="66"/>
      <c r="F667" s="93"/>
      <c r="G667" s="66"/>
      <c r="H667" s="66"/>
      <c r="I667" s="66"/>
      <c r="J667" s="66"/>
      <c r="K667" s="66"/>
      <c r="L667" s="140"/>
      <c r="M667" s="140"/>
      <c r="N667" s="66"/>
      <c r="O667" s="66"/>
      <c r="P667" s="66"/>
      <c r="Q667" s="66"/>
      <c r="R667" s="66"/>
      <c r="S667" s="66"/>
      <c r="T667" s="66"/>
      <c r="U667" s="66"/>
      <c r="V667" s="66"/>
      <c r="W667" s="66"/>
      <c r="X667" s="66"/>
      <c r="Y667" s="66"/>
      <c r="Z667" s="66"/>
      <c r="AA667" s="66"/>
      <c r="AB667" s="66"/>
      <c r="AC667" s="66"/>
      <c r="AD667" s="66"/>
    </row>
    <row r="668" spans="1:30" ht="16" x14ac:dyDescent="0.2">
      <c r="A668" s="66"/>
      <c r="B668" s="66"/>
      <c r="C668" s="66"/>
      <c r="D668" s="66"/>
      <c r="E668" s="66"/>
      <c r="F668" s="93"/>
      <c r="G668" s="66"/>
      <c r="H668" s="66"/>
      <c r="I668" s="66"/>
      <c r="J668" s="66"/>
      <c r="K668" s="66"/>
      <c r="L668" s="140"/>
      <c r="M668" s="140"/>
      <c r="N668" s="66"/>
      <c r="O668" s="66"/>
      <c r="P668" s="66"/>
      <c r="Q668" s="66"/>
      <c r="R668" s="66"/>
      <c r="S668" s="66"/>
      <c r="T668" s="66"/>
      <c r="U668" s="66"/>
      <c r="V668" s="66"/>
      <c r="W668" s="66"/>
      <c r="X668" s="66"/>
      <c r="Y668" s="66"/>
      <c r="Z668" s="66"/>
      <c r="AA668" s="66"/>
      <c r="AB668" s="66"/>
      <c r="AC668" s="66"/>
      <c r="AD668" s="66"/>
    </row>
    <row r="669" spans="1:30" ht="16" x14ac:dyDescent="0.2">
      <c r="A669" s="66"/>
      <c r="B669" s="66"/>
      <c r="C669" s="66"/>
      <c r="D669" s="66"/>
      <c r="E669" s="66"/>
      <c r="F669" s="93"/>
      <c r="G669" s="66"/>
      <c r="H669" s="66"/>
      <c r="I669" s="66"/>
      <c r="J669" s="66"/>
      <c r="K669" s="66"/>
      <c r="L669" s="140"/>
      <c r="M669" s="140"/>
      <c r="N669" s="66"/>
      <c r="O669" s="66"/>
      <c r="P669" s="66"/>
      <c r="Q669" s="66"/>
      <c r="R669" s="66"/>
      <c r="S669" s="66"/>
      <c r="T669" s="66"/>
      <c r="U669" s="66"/>
      <c r="V669" s="66"/>
      <c r="W669" s="66"/>
      <c r="X669" s="66"/>
      <c r="Y669" s="66"/>
      <c r="Z669" s="66"/>
      <c r="AA669" s="66"/>
      <c r="AB669" s="66"/>
      <c r="AC669" s="66"/>
      <c r="AD669" s="66"/>
    </row>
    <row r="670" spans="1:30" ht="16" x14ac:dyDescent="0.2">
      <c r="A670" s="66"/>
      <c r="B670" s="66"/>
      <c r="C670" s="66"/>
      <c r="D670" s="66"/>
      <c r="E670" s="66"/>
      <c r="F670" s="93"/>
      <c r="G670" s="66"/>
      <c r="H670" s="66"/>
      <c r="I670" s="66"/>
      <c r="J670" s="66"/>
      <c r="K670" s="66"/>
      <c r="L670" s="140"/>
      <c r="M670" s="140"/>
      <c r="N670" s="66"/>
      <c r="O670" s="66"/>
      <c r="P670" s="66"/>
      <c r="Q670" s="66"/>
      <c r="R670" s="66"/>
      <c r="S670" s="66"/>
      <c r="T670" s="66"/>
      <c r="U670" s="66"/>
      <c r="V670" s="66"/>
      <c r="W670" s="66"/>
      <c r="X670" s="66"/>
      <c r="Y670" s="66"/>
      <c r="Z670" s="66"/>
      <c r="AA670" s="66"/>
      <c r="AB670" s="66"/>
      <c r="AC670" s="66"/>
      <c r="AD670" s="66"/>
    </row>
    <row r="671" spans="1:30" ht="16" x14ac:dyDescent="0.2">
      <c r="A671" s="66"/>
      <c r="B671" s="66"/>
      <c r="C671" s="66"/>
      <c r="D671" s="66"/>
      <c r="E671" s="66"/>
      <c r="F671" s="93"/>
      <c r="G671" s="66"/>
      <c r="H671" s="66"/>
      <c r="I671" s="66"/>
      <c r="J671" s="66"/>
      <c r="K671" s="66"/>
      <c r="L671" s="140"/>
      <c r="M671" s="140"/>
      <c r="N671" s="66"/>
      <c r="O671" s="66"/>
      <c r="P671" s="66"/>
      <c r="Q671" s="66"/>
      <c r="R671" s="66"/>
      <c r="S671" s="66"/>
      <c r="T671" s="66"/>
      <c r="U671" s="66"/>
      <c r="V671" s="66"/>
      <c r="W671" s="66"/>
      <c r="X671" s="66"/>
      <c r="Y671" s="66"/>
      <c r="Z671" s="66"/>
      <c r="AA671" s="66"/>
      <c r="AB671" s="66"/>
      <c r="AC671" s="66"/>
      <c r="AD671" s="66"/>
    </row>
    <row r="672" spans="1:30" ht="16" x14ac:dyDescent="0.2">
      <c r="A672" s="66"/>
      <c r="B672" s="66"/>
      <c r="C672" s="66"/>
      <c r="D672" s="66"/>
      <c r="E672" s="66"/>
      <c r="F672" s="93"/>
      <c r="G672" s="66"/>
      <c r="H672" s="66"/>
      <c r="I672" s="66"/>
      <c r="J672" s="66"/>
      <c r="K672" s="66"/>
      <c r="L672" s="140"/>
      <c r="M672" s="140"/>
      <c r="N672" s="66"/>
      <c r="O672" s="66"/>
      <c r="P672" s="66"/>
      <c r="Q672" s="66"/>
      <c r="R672" s="66"/>
      <c r="S672" s="66"/>
      <c r="T672" s="66"/>
      <c r="U672" s="66"/>
      <c r="V672" s="66"/>
      <c r="W672" s="66"/>
      <c r="X672" s="66"/>
      <c r="Y672" s="66"/>
      <c r="Z672" s="66"/>
      <c r="AA672" s="66"/>
      <c r="AB672" s="66"/>
      <c r="AC672" s="66"/>
      <c r="AD672" s="66"/>
    </row>
    <row r="673" spans="1:30" ht="16" x14ac:dyDescent="0.2">
      <c r="A673" s="66"/>
      <c r="B673" s="66"/>
      <c r="C673" s="66"/>
      <c r="D673" s="66"/>
      <c r="E673" s="66"/>
      <c r="F673" s="93"/>
      <c r="G673" s="66"/>
      <c r="H673" s="66"/>
      <c r="I673" s="66"/>
      <c r="J673" s="66"/>
      <c r="K673" s="66"/>
      <c r="L673" s="140"/>
      <c r="M673" s="140"/>
      <c r="N673" s="66"/>
      <c r="O673" s="66"/>
      <c r="P673" s="66"/>
      <c r="Q673" s="66"/>
      <c r="R673" s="66"/>
      <c r="S673" s="66"/>
      <c r="T673" s="66"/>
      <c r="U673" s="66"/>
      <c r="V673" s="66"/>
      <c r="W673" s="66"/>
      <c r="X673" s="66"/>
      <c r="Y673" s="66"/>
      <c r="Z673" s="66"/>
      <c r="AA673" s="66"/>
      <c r="AB673" s="66"/>
      <c r="AC673" s="66"/>
      <c r="AD673" s="66"/>
    </row>
    <row r="674" spans="1:30" ht="16" x14ac:dyDescent="0.2">
      <c r="A674" s="66"/>
      <c r="B674" s="66"/>
      <c r="C674" s="66"/>
      <c r="D674" s="66"/>
      <c r="E674" s="66"/>
      <c r="F674" s="93"/>
      <c r="G674" s="66"/>
      <c r="H674" s="66"/>
      <c r="I674" s="66"/>
      <c r="J674" s="66"/>
      <c r="K674" s="66"/>
      <c r="L674" s="140"/>
      <c r="M674" s="140"/>
      <c r="N674" s="66"/>
      <c r="O674" s="66"/>
      <c r="P674" s="66"/>
      <c r="Q674" s="66"/>
      <c r="R674" s="66"/>
      <c r="S674" s="66"/>
      <c r="T674" s="66"/>
      <c r="U674" s="66"/>
      <c r="V674" s="66"/>
      <c r="W674" s="66"/>
      <c r="X674" s="66"/>
      <c r="Y674" s="66"/>
      <c r="Z674" s="66"/>
      <c r="AA674" s="66"/>
      <c r="AB674" s="66"/>
      <c r="AC674" s="66"/>
      <c r="AD674" s="66"/>
    </row>
    <row r="675" spans="1:30" ht="16" x14ac:dyDescent="0.2">
      <c r="A675" s="66"/>
      <c r="B675" s="66"/>
      <c r="C675" s="66"/>
      <c r="D675" s="66"/>
      <c r="E675" s="66"/>
      <c r="F675" s="93"/>
      <c r="G675" s="66"/>
      <c r="H675" s="66"/>
      <c r="I675" s="66"/>
      <c r="J675" s="66"/>
      <c r="K675" s="66"/>
      <c r="L675" s="140"/>
      <c r="M675" s="140"/>
      <c r="N675" s="66"/>
      <c r="O675" s="66"/>
      <c r="P675" s="66"/>
      <c r="Q675" s="66"/>
      <c r="R675" s="66"/>
      <c r="S675" s="66"/>
      <c r="T675" s="66"/>
      <c r="U675" s="66"/>
      <c r="V675" s="66"/>
      <c r="W675" s="66"/>
      <c r="X675" s="66"/>
      <c r="Y675" s="66"/>
      <c r="Z675" s="66"/>
      <c r="AA675" s="66"/>
      <c r="AB675" s="66"/>
      <c r="AC675" s="66"/>
      <c r="AD675" s="66"/>
    </row>
    <row r="676" spans="1:30" ht="16" x14ac:dyDescent="0.2">
      <c r="A676" s="66"/>
      <c r="B676" s="66"/>
      <c r="C676" s="66"/>
      <c r="D676" s="66"/>
      <c r="E676" s="66"/>
      <c r="F676" s="93"/>
      <c r="G676" s="66"/>
      <c r="H676" s="66"/>
      <c r="I676" s="66"/>
      <c r="J676" s="66"/>
      <c r="K676" s="66"/>
      <c r="L676" s="140"/>
      <c r="M676" s="140"/>
      <c r="N676" s="66"/>
      <c r="O676" s="66"/>
      <c r="P676" s="66"/>
      <c r="Q676" s="66"/>
      <c r="R676" s="66"/>
      <c r="S676" s="66"/>
      <c r="T676" s="66"/>
      <c r="U676" s="66"/>
      <c r="V676" s="66"/>
      <c r="W676" s="66"/>
      <c r="X676" s="66"/>
      <c r="Y676" s="66"/>
      <c r="Z676" s="66"/>
      <c r="AA676" s="66"/>
      <c r="AB676" s="66"/>
      <c r="AC676" s="66"/>
      <c r="AD676" s="66"/>
    </row>
    <row r="677" spans="1:30" ht="16" x14ac:dyDescent="0.2">
      <c r="A677" s="66"/>
      <c r="B677" s="66"/>
      <c r="C677" s="66"/>
      <c r="D677" s="66"/>
      <c r="E677" s="66"/>
      <c r="F677" s="93"/>
      <c r="G677" s="66"/>
      <c r="H677" s="66"/>
      <c r="I677" s="66"/>
      <c r="J677" s="66"/>
      <c r="K677" s="66"/>
      <c r="L677" s="140"/>
      <c r="M677" s="140"/>
      <c r="N677" s="66"/>
      <c r="O677" s="66"/>
      <c r="P677" s="66"/>
      <c r="Q677" s="66"/>
      <c r="R677" s="66"/>
      <c r="S677" s="66"/>
      <c r="T677" s="66"/>
      <c r="U677" s="66"/>
      <c r="V677" s="66"/>
      <c r="W677" s="66"/>
      <c r="X677" s="66"/>
      <c r="Y677" s="66"/>
      <c r="Z677" s="66"/>
      <c r="AA677" s="66"/>
      <c r="AB677" s="66"/>
      <c r="AC677" s="66"/>
      <c r="AD677" s="66"/>
    </row>
    <row r="678" spans="1:30" ht="16" x14ac:dyDescent="0.2">
      <c r="A678" s="66"/>
      <c r="B678" s="66"/>
      <c r="C678" s="66"/>
      <c r="D678" s="66"/>
      <c r="E678" s="66"/>
      <c r="F678" s="93"/>
      <c r="G678" s="66"/>
      <c r="H678" s="66"/>
      <c r="I678" s="66"/>
      <c r="J678" s="66"/>
      <c r="K678" s="66"/>
      <c r="L678" s="140"/>
      <c r="M678" s="140"/>
      <c r="N678" s="66"/>
      <c r="O678" s="66"/>
      <c r="P678" s="66"/>
      <c r="Q678" s="66"/>
      <c r="R678" s="66"/>
      <c r="S678" s="66"/>
      <c r="T678" s="66"/>
      <c r="U678" s="66"/>
      <c r="V678" s="66"/>
      <c r="W678" s="66"/>
      <c r="X678" s="66"/>
      <c r="Y678" s="66"/>
      <c r="Z678" s="66"/>
      <c r="AA678" s="66"/>
      <c r="AB678" s="66"/>
      <c r="AC678" s="66"/>
      <c r="AD678" s="66"/>
    </row>
    <row r="679" spans="1:30" ht="16" x14ac:dyDescent="0.2">
      <c r="A679" s="66"/>
      <c r="B679" s="66"/>
      <c r="C679" s="66"/>
      <c r="D679" s="66"/>
      <c r="E679" s="66"/>
      <c r="F679" s="93"/>
      <c r="G679" s="66"/>
      <c r="H679" s="66"/>
      <c r="I679" s="66"/>
      <c r="J679" s="66"/>
      <c r="K679" s="66"/>
      <c r="L679" s="140"/>
      <c r="M679" s="140"/>
      <c r="N679" s="66"/>
      <c r="O679" s="66"/>
      <c r="P679" s="66"/>
      <c r="Q679" s="66"/>
      <c r="R679" s="66"/>
      <c r="S679" s="66"/>
      <c r="T679" s="66"/>
      <c r="U679" s="66"/>
      <c r="V679" s="66"/>
      <c r="W679" s="66"/>
      <c r="X679" s="66"/>
      <c r="Y679" s="66"/>
      <c r="Z679" s="66"/>
      <c r="AA679" s="66"/>
      <c r="AB679" s="66"/>
      <c r="AC679" s="66"/>
      <c r="AD679" s="66"/>
    </row>
    <row r="680" spans="1:30" ht="16" x14ac:dyDescent="0.2">
      <c r="A680" s="66"/>
      <c r="B680" s="66"/>
      <c r="C680" s="66"/>
      <c r="D680" s="66"/>
      <c r="E680" s="66"/>
      <c r="F680" s="93"/>
      <c r="G680" s="66"/>
      <c r="H680" s="66"/>
      <c r="I680" s="66"/>
      <c r="J680" s="66"/>
      <c r="K680" s="66"/>
      <c r="L680" s="140"/>
      <c r="M680" s="140"/>
      <c r="N680" s="66"/>
      <c r="O680" s="66"/>
      <c r="P680" s="66"/>
      <c r="Q680" s="66"/>
      <c r="R680" s="66"/>
      <c r="S680" s="66"/>
      <c r="T680" s="66"/>
      <c r="U680" s="66"/>
      <c r="V680" s="66"/>
      <c r="W680" s="66"/>
      <c r="X680" s="66"/>
      <c r="Y680" s="66"/>
      <c r="Z680" s="66"/>
      <c r="AA680" s="66"/>
      <c r="AB680" s="66"/>
      <c r="AC680" s="66"/>
      <c r="AD680" s="66"/>
    </row>
    <row r="681" spans="1:30" ht="16" x14ac:dyDescent="0.2">
      <c r="A681" s="66"/>
      <c r="B681" s="66"/>
      <c r="C681" s="66"/>
      <c r="D681" s="66"/>
      <c r="E681" s="66"/>
      <c r="F681" s="93"/>
      <c r="G681" s="66"/>
      <c r="H681" s="66"/>
      <c r="I681" s="66"/>
      <c r="J681" s="66"/>
      <c r="K681" s="66"/>
      <c r="L681" s="140"/>
      <c r="M681" s="140"/>
      <c r="N681" s="66"/>
      <c r="O681" s="66"/>
      <c r="P681" s="66"/>
      <c r="Q681" s="66"/>
      <c r="R681" s="66"/>
      <c r="S681" s="66"/>
      <c r="T681" s="66"/>
      <c r="U681" s="66"/>
      <c r="V681" s="66"/>
      <c r="W681" s="66"/>
      <c r="X681" s="66"/>
      <c r="Y681" s="66"/>
      <c r="Z681" s="66"/>
      <c r="AA681" s="66"/>
      <c r="AB681" s="66"/>
      <c r="AC681" s="66"/>
      <c r="AD681" s="66"/>
    </row>
    <row r="682" spans="1:30" ht="16" x14ac:dyDescent="0.2">
      <c r="A682" s="66"/>
      <c r="B682" s="66"/>
      <c r="C682" s="66"/>
      <c r="D682" s="66"/>
      <c r="E682" s="66"/>
      <c r="F682" s="93"/>
      <c r="G682" s="66"/>
      <c r="H682" s="66"/>
      <c r="I682" s="66"/>
      <c r="J682" s="66"/>
      <c r="K682" s="66"/>
      <c r="L682" s="140"/>
      <c r="M682" s="140"/>
      <c r="N682" s="66"/>
      <c r="O682" s="66"/>
      <c r="P682" s="66"/>
      <c r="Q682" s="66"/>
      <c r="R682" s="66"/>
      <c r="S682" s="66"/>
      <c r="T682" s="66"/>
      <c r="U682" s="66"/>
      <c r="V682" s="66"/>
      <c r="W682" s="66"/>
      <c r="X682" s="66"/>
      <c r="Y682" s="66"/>
      <c r="Z682" s="66"/>
      <c r="AA682" s="66"/>
      <c r="AB682" s="66"/>
      <c r="AC682" s="66"/>
      <c r="AD682" s="66"/>
    </row>
    <row r="683" spans="1:30" ht="16" x14ac:dyDescent="0.2">
      <c r="A683" s="66"/>
      <c r="B683" s="66"/>
      <c r="C683" s="66"/>
      <c r="D683" s="66"/>
      <c r="E683" s="66"/>
      <c r="F683" s="93"/>
      <c r="G683" s="66"/>
      <c r="H683" s="66"/>
      <c r="I683" s="66"/>
      <c r="J683" s="66"/>
      <c r="K683" s="66"/>
      <c r="L683" s="140"/>
      <c r="M683" s="140"/>
      <c r="N683" s="66"/>
      <c r="O683" s="66"/>
      <c r="P683" s="66"/>
      <c r="Q683" s="66"/>
      <c r="R683" s="66"/>
      <c r="S683" s="66"/>
      <c r="T683" s="66"/>
      <c r="U683" s="66"/>
      <c r="V683" s="66"/>
      <c r="W683" s="66"/>
      <c r="X683" s="66"/>
      <c r="Y683" s="66"/>
      <c r="Z683" s="66"/>
      <c r="AA683" s="66"/>
      <c r="AB683" s="66"/>
      <c r="AC683" s="66"/>
      <c r="AD683" s="66"/>
    </row>
    <row r="684" spans="1:30" ht="16" x14ac:dyDescent="0.2">
      <c r="A684" s="66"/>
      <c r="B684" s="66"/>
      <c r="C684" s="66"/>
      <c r="D684" s="66"/>
      <c r="E684" s="66"/>
      <c r="F684" s="93"/>
      <c r="G684" s="66"/>
      <c r="H684" s="66"/>
      <c r="I684" s="66"/>
      <c r="J684" s="66"/>
      <c r="K684" s="66"/>
      <c r="L684" s="140"/>
      <c r="M684" s="140"/>
      <c r="N684" s="66"/>
      <c r="O684" s="66"/>
      <c r="P684" s="66"/>
      <c r="Q684" s="66"/>
      <c r="R684" s="66"/>
      <c r="S684" s="66"/>
      <c r="T684" s="66"/>
      <c r="U684" s="66"/>
      <c r="V684" s="66"/>
      <c r="W684" s="66"/>
      <c r="X684" s="66"/>
      <c r="Y684" s="66"/>
      <c r="Z684" s="66"/>
      <c r="AA684" s="66"/>
      <c r="AB684" s="66"/>
      <c r="AC684" s="66"/>
      <c r="AD684" s="66"/>
    </row>
    <row r="685" spans="1:30" ht="16" x14ac:dyDescent="0.2">
      <c r="A685" s="66"/>
      <c r="B685" s="66"/>
      <c r="C685" s="66"/>
      <c r="D685" s="66"/>
      <c r="E685" s="66"/>
      <c r="F685" s="93"/>
      <c r="G685" s="66"/>
      <c r="H685" s="66"/>
      <c r="I685" s="66"/>
      <c r="J685" s="66"/>
      <c r="K685" s="66"/>
      <c r="L685" s="140"/>
      <c r="M685" s="140"/>
      <c r="N685" s="66"/>
      <c r="O685" s="66"/>
      <c r="P685" s="66"/>
      <c r="Q685" s="66"/>
      <c r="R685" s="66"/>
      <c r="S685" s="66"/>
      <c r="T685" s="66"/>
      <c r="U685" s="66"/>
      <c r="V685" s="66"/>
      <c r="W685" s="66"/>
      <c r="X685" s="66"/>
      <c r="Y685" s="66"/>
      <c r="Z685" s="66"/>
      <c r="AA685" s="66"/>
      <c r="AB685" s="66"/>
      <c r="AC685" s="66"/>
      <c r="AD685" s="66"/>
    </row>
    <row r="686" spans="1:30" ht="16" x14ac:dyDescent="0.2">
      <c r="A686" s="66"/>
      <c r="B686" s="66"/>
      <c r="C686" s="66"/>
      <c r="D686" s="66"/>
      <c r="E686" s="66"/>
      <c r="F686" s="93"/>
      <c r="G686" s="66"/>
      <c r="H686" s="66"/>
      <c r="I686" s="66"/>
      <c r="J686" s="66"/>
      <c r="K686" s="66"/>
      <c r="L686" s="140"/>
      <c r="M686" s="140"/>
      <c r="N686" s="66"/>
      <c r="O686" s="66"/>
      <c r="P686" s="66"/>
      <c r="Q686" s="66"/>
      <c r="R686" s="66"/>
      <c r="S686" s="66"/>
      <c r="T686" s="66"/>
      <c r="U686" s="66"/>
      <c r="V686" s="66"/>
      <c r="W686" s="66"/>
      <c r="X686" s="66"/>
      <c r="Y686" s="66"/>
      <c r="Z686" s="66"/>
      <c r="AA686" s="66"/>
      <c r="AB686" s="66"/>
      <c r="AC686" s="66"/>
      <c r="AD686" s="66"/>
    </row>
    <row r="687" spans="1:30" ht="16" x14ac:dyDescent="0.2">
      <c r="A687" s="66"/>
      <c r="B687" s="66"/>
      <c r="C687" s="66"/>
      <c r="D687" s="66"/>
      <c r="E687" s="66"/>
      <c r="F687" s="93"/>
      <c r="G687" s="66"/>
      <c r="H687" s="66"/>
      <c r="I687" s="66"/>
      <c r="J687" s="66"/>
      <c r="K687" s="66"/>
      <c r="L687" s="140"/>
      <c r="M687" s="140"/>
      <c r="N687" s="66"/>
      <c r="O687" s="66"/>
      <c r="P687" s="66"/>
      <c r="Q687" s="66"/>
      <c r="R687" s="66"/>
      <c r="S687" s="66"/>
      <c r="T687" s="66"/>
      <c r="U687" s="66"/>
      <c r="V687" s="66"/>
      <c r="W687" s="66"/>
      <c r="X687" s="66"/>
      <c r="Y687" s="66"/>
      <c r="Z687" s="66"/>
      <c r="AA687" s="66"/>
      <c r="AB687" s="66"/>
      <c r="AC687" s="66"/>
      <c r="AD687" s="66"/>
    </row>
    <row r="688" spans="1:30" ht="16" x14ac:dyDescent="0.2">
      <c r="A688" s="66"/>
      <c r="B688" s="66"/>
      <c r="C688" s="66"/>
      <c r="D688" s="66"/>
      <c r="E688" s="66"/>
      <c r="F688" s="93"/>
      <c r="G688" s="66"/>
      <c r="H688" s="66"/>
      <c r="I688" s="66"/>
      <c r="J688" s="66"/>
      <c r="K688" s="66"/>
      <c r="L688" s="140"/>
      <c r="M688" s="140"/>
      <c r="N688" s="66"/>
      <c r="O688" s="66"/>
      <c r="P688" s="66"/>
      <c r="Q688" s="66"/>
      <c r="R688" s="66"/>
      <c r="S688" s="66"/>
      <c r="T688" s="66"/>
      <c r="U688" s="66"/>
      <c r="V688" s="66"/>
      <c r="W688" s="66"/>
      <c r="X688" s="66"/>
      <c r="Y688" s="66"/>
      <c r="Z688" s="66"/>
      <c r="AA688" s="66"/>
      <c r="AB688" s="66"/>
      <c r="AC688" s="66"/>
      <c r="AD688" s="66"/>
    </row>
    <row r="689" spans="1:30" ht="16" x14ac:dyDescent="0.2">
      <c r="A689" s="66"/>
      <c r="B689" s="66"/>
      <c r="C689" s="66"/>
      <c r="D689" s="66"/>
      <c r="E689" s="66"/>
      <c r="F689" s="93"/>
      <c r="G689" s="66"/>
      <c r="H689" s="66"/>
      <c r="I689" s="66"/>
      <c r="J689" s="66"/>
      <c r="K689" s="66"/>
      <c r="L689" s="140"/>
      <c r="M689" s="140"/>
      <c r="N689" s="66"/>
      <c r="O689" s="66"/>
      <c r="P689" s="66"/>
      <c r="Q689" s="66"/>
      <c r="R689" s="66"/>
      <c r="S689" s="66"/>
      <c r="T689" s="66"/>
      <c r="U689" s="66"/>
      <c r="V689" s="66"/>
      <c r="W689" s="66"/>
      <c r="X689" s="66"/>
      <c r="Y689" s="66"/>
      <c r="Z689" s="66"/>
      <c r="AA689" s="66"/>
      <c r="AB689" s="66"/>
      <c r="AC689" s="66"/>
      <c r="AD689" s="66"/>
    </row>
    <row r="690" spans="1:30" ht="16" x14ac:dyDescent="0.2">
      <c r="A690" s="66"/>
      <c r="B690" s="66"/>
      <c r="C690" s="66"/>
      <c r="D690" s="66"/>
      <c r="E690" s="66"/>
      <c r="F690" s="93"/>
      <c r="G690" s="66"/>
      <c r="H690" s="66"/>
      <c r="I690" s="66"/>
      <c r="J690" s="66"/>
      <c r="K690" s="66"/>
      <c r="L690" s="140"/>
      <c r="M690" s="140"/>
      <c r="N690" s="66"/>
      <c r="O690" s="66"/>
      <c r="P690" s="66"/>
      <c r="Q690" s="66"/>
      <c r="R690" s="66"/>
      <c r="S690" s="66"/>
      <c r="T690" s="66"/>
      <c r="U690" s="66"/>
      <c r="V690" s="66"/>
      <c r="W690" s="66"/>
      <c r="X690" s="66"/>
      <c r="Y690" s="66"/>
      <c r="Z690" s="66"/>
      <c r="AA690" s="66"/>
      <c r="AB690" s="66"/>
      <c r="AC690" s="66"/>
      <c r="AD690" s="66"/>
    </row>
    <row r="691" spans="1:30" ht="16" x14ac:dyDescent="0.2">
      <c r="A691" s="66"/>
      <c r="B691" s="66"/>
      <c r="C691" s="66"/>
      <c r="D691" s="66"/>
      <c r="E691" s="66"/>
      <c r="F691" s="93"/>
      <c r="G691" s="66"/>
      <c r="H691" s="66"/>
      <c r="I691" s="66"/>
      <c r="J691" s="66"/>
      <c r="K691" s="66"/>
      <c r="L691" s="140"/>
      <c r="M691" s="140"/>
      <c r="N691" s="66"/>
      <c r="O691" s="66"/>
      <c r="P691" s="66"/>
      <c r="Q691" s="66"/>
      <c r="R691" s="66"/>
      <c r="S691" s="66"/>
      <c r="T691" s="66"/>
      <c r="U691" s="66"/>
      <c r="V691" s="66"/>
      <c r="W691" s="66"/>
      <c r="X691" s="66"/>
      <c r="Y691" s="66"/>
      <c r="Z691" s="66"/>
      <c r="AA691" s="66"/>
      <c r="AB691" s="66"/>
      <c r="AC691" s="66"/>
      <c r="AD691" s="66"/>
    </row>
    <row r="692" spans="1:30" ht="16" x14ac:dyDescent="0.2">
      <c r="A692" s="66"/>
      <c r="B692" s="66"/>
      <c r="C692" s="66"/>
      <c r="D692" s="66"/>
      <c r="E692" s="66"/>
      <c r="F692" s="93"/>
      <c r="G692" s="66"/>
      <c r="H692" s="66"/>
      <c r="I692" s="66"/>
      <c r="J692" s="66"/>
      <c r="K692" s="66"/>
      <c r="L692" s="140"/>
      <c r="M692" s="140"/>
      <c r="N692" s="66"/>
      <c r="O692" s="66"/>
      <c r="P692" s="66"/>
      <c r="Q692" s="66"/>
      <c r="R692" s="66"/>
      <c r="S692" s="66"/>
      <c r="T692" s="66"/>
      <c r="U692" s="66"/>
      <c r="V692" s="66"/>
      <c r="W692" s="66"/>
      <c r="X692" s="66"/>
      <c r="Y692" s="66"/>
      <c r="Z692" s="66"/>
      <c r="AA692" s="66"/>
      <c r="AB692" s="66"/>
      <c r="AC692" s="66"/>
      <c r="AD692" s="66"/>
    </row>
    <row r="693" spans="1:30" ht="16" x14ac:dyDescent="0.2">
      <c r="A693" s="66"/>
      <c r="B693" s="66"/>
      <c r="C693" s="66"/>
      <c r="D693" s="66"/>
      <c r="E693" s="66"/>
      <c r="F693" s="93"/>
      <c r="G693" s="66"/>
      <c r="H693" s="66"/>
      <c r="I693" s="66"/>
      <c r="J693" s="66"/>
      <c r="K693" s="66"/>
      <c r="L693" s="140"/>
      <c r="M693" s="140"/>
      <c r="N693" s="66"/>
      <c r="O693" s="66"/>
      <c r="P693" s="66"/>
      <c r="Q693" s="66"/>
      <c r="R693" s="66"/>
      <c r="S693" s="66"/>
      <c r="T693" s="66"/>
      <c r="U693" s="66"/>
      <c r="V693" s="66"/>
      <c r="W693" s="66"/>
      <c r="X693" s="66"/>
      <c r="Y693" s="66"/>
      <c r="Z693" s="66"/>
      <c r="AA693" s="66"/>
      <c r="AB693" s="66"/>
      <c r="AC693" s="66"/>
      <c r="AD693" s="66"/>
    </row>
    <row r="694" spans="1:30" ht="16" x14ac:dyDescent="0.2">
      <c r="A694" s="66"/>
      <c r="B694" s="66"/>
      <c r="C694" s="66"/>
      <c r="D694" s="66"/>
      <c r="E694" s="66"/>
      <c r="F694" s="93"/>
      <c r="G694" s="66"/>
      <c r="H694" s="66"/>
      <c r="I694" s="66"/>
      <c r="J694" s="66"/>
      <c r="K694" s="66"/>
      <c r="L694" s="140"/>
      <c r="M694" s="140"/>
      <c r="N694" s="66"/>
      <c r="O694" s="66"/>
      <c r="P694" s="66"/>
      <c r="Q694" s="66"/>
      <c r="R694" s="66"/>
      <c r="S694" s="66"/>
      <c r="T694" s="66"/>
      <c r="U694" s="66"/>
      <c r="V694" s="66"/>
      <c r="W694" s="66"/>
      <c r="X694" s="66"/>
      <c r="Y694" s="66"/>
      <c r="Z694" s="66"/>
      <c r="AA694" s="66"/>
      <c r="AB694" s="66"/>
      <c r="AC694" s="66"/>
      <c r="AD694" s="66"/>
    </row>
    <row r="695" spans="1:30" ht="16" x14ac:dyDescent="0.2">
      <c r="A695" s="66"/>
      <c r="B695" s="66"/>
      <c r="C695" s="66"/>
      <c r="D695" s="66"/>
      <c r="E695" s="66"/>
      <c r="F695" s="93"/>
      <c r="G695" s="66"/>
      <c r="H695" s="66"/>
      <c r="I695" s="66"/>
      <c r="J695" s="66"/>
      <c r="K695" s="66"/>
      <c r="L695" s="140"/>
      <c r="M695" s="140"/>
      <c r="N695" s="66"/>
      <c r="O695" s="66"/>
      <c r="P695" s="66"/>
      <c r="Q695" s="66"/>
      <c r="R695" s="66"/>
      <c r="S695" s="66"/>
      <c r="T695" s="66"/>
      <c r="U695" s="66"/>
      <c r="V695" s="66"/>
      <c r="W695" s="66"/>
      <c r="X695" s="66"/>
      <c r="Y695" s="66"/>
      <c r="Z695" s="66"/>
      <c r="AA695" s="66"/>
      <c r="AB695" s="66"/>
      <c r="AC695" s="66"/>
      <c r="AD695" s="66"/>
    </row>
    <row r="696" spans="1:30" ht="16" x14ac:dyDescent="0.2">
      <c r="A696" s="66"/>
      <c r="B696" s="66"/>
      <c r="C696" s="66"/>
      <c r="D696" s="66"/>
      <c r="E696" s="66"/>
      <c r="F696" s="93"/>
      <c r="G696" s="66"/>
      <c r="H696" s="66"/>
      <c r="I696" s="66"/>
      <c r="J696" s="66"/>
      <c r="K696" s="66"/>
      <c r="L696" s="140"/>
      <c r="M696" s="140"/>
      <c r="N696" s="66"/>
      <c r="O696" s="66"/>
      <c r="P696" s="66"/>
      <c r="Q696" s="66"/>
      <c r="R696" s="66"/>
      <c r="S696" s="66"/>
      <c r="T696" s="66"/>
      <c r="U696" s="66"/>
      <c r="V696" s="66"/>
      <c r="W696" s="66"/>
      <c r="X696" s="66"/>
      <c r="Y696" s="66"/>
      <c r="Z696" s="66"/>
      <c r="AA696" s="66"/>
      <c r="AB696" s="66"/>
      <c r="AC696" s="66"/>
      <c r="AD696" s="66"/>
    </row>
    <row r="697" spans="1:30" ht="16" x14ac:dyDescent="0.2">
      <c r="A697" s="66"/>
      <c r="B697" s="66"/>
      <c r="C697" s="66"/>
      <c r="D697" s="66"/>
      <c r="E697" s="66"/>
      <c r="F697" s="93"/>
      <c r="G697" s="66"/>
      <c r="H697" s="66"/>
      <c r="I697" s="66"/>
      <c r="J697" s="66"/>
      <c r="K697" s="66"/>
      <c r="L697" s="140"/>
      <c r="M697" s="140"/>
      <c r="N697" s="66"/>
      <c r="O697" s="66"/>
      <c r="P697" s="66"/>
      <c r="Q697" s="66"/>
      <c r="R697" s="66"/>
      <c r="S697" s="66"/>
      <c r="T697" s="66"/>
      <c r="U697" s="66"/>
      <c r="V697" s="66"/>
      <c r="W697" s="66"/>
      <c r="X697" s="66"/>
      <c r="Y697" s="66"/>
      <c r="Z697" s="66"/>
      <c r="AA697" s="66"/>
      <c r="AB697" s="66"/>
      <c r="AC697" s="66"/>
      <c r="AD697" s="66"/>
    </row>
    <row r="698" spans="1:30" ht="16" x14ac:dyDescent="0.2">
      <c r="A698" s="66"/>
      <c r="B698" s="66"/>
      <c r="C698" s="66"/>
      <c r="D698" s="66"/>
      <c r="E698" s="66"/>
      <c r="F698" s="93"/>
      <c r="G698" s="66"/>
      <c r="H698" s="66"/>
      <c r="I698" s="66"/>
      <c r="J698" s="66"/>
      <c r="K698" s="66"/>
      <c r="L698" s="140"/>
      <c r="M698" s="140"/>
      <c r="N698" s="66"/>
      <c r="O698" s="66"/>
      <c r="P698" s="66"/>
      <c r="Q698" s="66"/>
      <c r="R698" s="66"/>
      <c r="S698" s="66"/>
      <c r="T698" s="66"/>
      <c r="U698" s="66"/>
      <c r="V698" s="66"/>
      <c r="W698" s="66"/>
      <c r="X698" s="66"/>
      <c r="Y698" s="66"/>
      <c r="Z698" s="66"/>
      <c r="AA698" s="66"/>
      <c r="AB698" s="66"/>
      <c r="AC698" s="66"/>
      <c r="AD698" s="66"/>
    </row>
    <row r="699" spans="1:30" ht="16" x14ac:dyDescent="0.2">
      <c r="A699" s="66"/>
      <c r="B699" s="66"/>
      <c r="C699" s="66"/>
      <c r="D699" s="66"/>
      <c r="E699" s="66"/>
      <c r="F699" s="93"/>
      <c r="G699" s="66"/>
      <c r="H699" s="66"/>
      <c r="I699" s="66"/>
      <c r="J699" s="66"/>
      <c r="K699" s="66"/>
      <c r="L699" s="140"/>
      <c r="M699" s="140"/>
      <c r="N699" s="66"/>
      <c r="O699" s="66"/>
      <c r="P699" s="66"/>
      <c r="Q699" s="66"/>
      <c r="R699" s="66"/>
      <c r="S699" s="66"/>
      <c r="T699" s="66"/>
      <c r="U699" s="66"/>
      <c r="V699" s="66"/>
      <c r="W699" s="66"/>
      <c r="X699" s="66"/>
      <c r="Y699" s="66"/>
      <c r="Z699" s="66"/>
      <c r="AA699" s="66"/>
      <c r="AB699" s="66"/>
      <c r="AC699" s="66"/>
      <c r="AD699" s="66"/>
    </row>
    <row r="700" spans="1:30" ht="16" x14ac:dyDescent="0.2">
      <c r="A700" s="66"/>
      <c r="B700" s="66"/>
      <c r="C700" s="66"/>
      <c r="D700" s="66"/>
      <c r="E700" s="66"/>
      <c r="F700" s="93"/>
      <c r="G700" s="66"/>
      <c r="H700" s="66"/>
      <c r="I700" s="66"/>
      <c r="J700" s="66"/>
      <c r="K700" s="66"/>
      <c r="L700" s="140"/>
      <c r="M700" s="140"/>
      <c r="N700" s="66"/>
      <c r="O700" s="66"/>
      <c r="P700" s="66"/>
      <c r="Q700" s="66"/>
      <c r="R700" s="66"/>
      <c r="S700" s="66"/>
      <c r="T700" s="66"/>
      <c r="U700" s="66"/>
      <c r="V700" s="66"/>
      <c r="W700" s="66"/>
      <c r="X700" s="66"/>
      <c r="Y700" s="66"/>
      <c r="Z700" s="66"/>
      <c r="AA700" s="66"/>
      <c r="AB700" s="66"/>
      <c r="AC700" s="66"/>
      <c r="AD700" s="66"/>
    </row>
    <row r="701" spans="1:30" ht="16" x14ac:dyDescent="0.2">
      <c r="A701" s="66"/>
      <c r="B701" s="66"/>
      <c r="C701" s="66"/>
      <c r="D701" s="66"/>
      <c r="E701" s="66"/>
      <c r="F701" s="93"/>
      <c r="G701" s="66"/>
      <c r="H701" s="66"/>
      <c r="I701" s="66"/>
      <c r="J701" s="66"/>
      <c r="K701" s="66"/>
      <c r="L701" s="140"/>
      <c r="M701" s="140"/>
      <c r="N701" s="66"/>
      <c r="O701" s="66"/>
      <c r="P701" s="66"/>
      <c r="Q701" s="66"/>
      <c r="R701" s="66"/>
      <c r="S701" s="66"/>
      <c r="T701" s="66"/>
      <c r="U701" s="66"/>
      <c r="V701" s="66"/>
      <c r="W701" s="66"/>
      <c r="X701" s="66"/>
      <c r="Y701" s="66"/>
      <c r="Z701" s="66"/>
      <c r="AA701" s="66"/>
      <c r="AB701" s="66"/>
      <c r="AC701" s="66"/>
      <c r="AD701" s="66"/>
    </row>
    <row r="702" spans="1:30" ht="16" x14ac:dyDescent="0.2">
      <c r="A702" s="66"/>
      <c r="B702" s="66"/>
      <c r="C702" s="66"/>
      <c r="D702" s="66"/>
      <c r="E702" s="66"/>
      <c r="F702" s="93"/>
      <c r="G702" s="66"/>
      <c r="H702" s="66"/>
      <c r="I702" s="66"/>
      <c r="J702" s="66"/>
      <c r="K702" s="66"/>
      <c r="L702" s="140"/>
      <c r="M702" s="140"/>
      <c r="N702" s="66"/>
      <c r="O702" s="66"/>
      <c r="P702" s="66"/>
      <c r="Q702" s="66"/>
      <c r="R702" s="66"/>
      <c r="S702" s="66"/>
      <c r="T702" s="66"/>
      <c r="U702" s="66"/>
      <c r="V702" s="66"/>
      <c r="W702" s="66"/>
      <c r="X702" s="66"/>
      <c r="Y702" s="66"/>
      <c r="Z702" s="66"/>
      <c r="AA702" s="66"/>
      <c r="AB702" s="66"/>
      <c r="AC702" s="66"/>
      <c r="AD702" s="66"/>
    </row>
    <row r="703" spans="1:30" ht="16" x14ac:dyDescent="0.2">
      <c r="A703" s="66"/>
      <c r="B703" s="66"/>
      <c r="C703" s="66"/>
      <c r="D703" s="66"/>
      <c r="E703" s="66"/>
      <c r="F703" s="93"/>
      <c r="G703" s="66"/>
      <c r="H703" s="66"/>
      <c r="I703" s="66"/>
      <c r="J703" s="66"/>
      <c r="K703" s="66"/>
      <c r="L703" s="140"/>
      <c r="M703" s="140"/>
      <c r="N703" s="66"/>
      <c r="O703" s="66"/>
      <c r="P703" s="66"/>
      <c r="Q703" s="66"/>
      <c r="R703" s="66"/>
      <c r="S703" s="66"/>
      <c r="T703" s="66"/>
      <c r="U703" s="66"/>
      <c r="V703" s="66"/>
      <c r="W703" s="66"/>
      <c r="X703" s="66"/>
      <c r="Y703" s="66"/>
      <c r="Z703" s="66"/>
      <c r="AA703" s="66"/>
      <c r="AB703" s="66"/>
      <c r="AC703" s="66"/>
      <c r="AD703" s="66"/>
    </row>
    <row r="704" spans="1:30" ht="16" x14ac:dyDescent="0.2">
      <c r="A704" s="66"/>
      <c r="B704" s="66"/>
      <c r="C704" s="66"/>
      <c r="D704" s="66"/>
      <c r="E704" s="66"/>
      <c r="F704" s="93"/>
      <c r="G704" s="66"/>
      <c r="H704" s="66"/>
      <c r="I704" s="66"/>
      <c r="J704" s="66"/>
      <c r="K704" s="66"/>
      <c r="L704" s="140"/>
      <c r="M704" s="140"/>
      <c r="N704" s="66"/>
      <c r="O704" s="66"/>
      <c r="P704" s="66"/>
      <c r="Q704" s="66"/>
      <c r="R704" s="66"/>
      <c r="S704" s="66"/>
      <c r="T704" s="66"/>
      <c r="U704" s="66"/>
      <c r="V704" s="66"/>
      <c r="W704" s="66"/>
      <c r="X704" s="66"/>
      <c r="Y704" s="66"/>
      <c r="Z704" s="66"/>
      <c r="AA704" s="66"/>
      <c r="AB704" s="66"/>
      <c r="AC704" s="66"/>
      <c r="AD704" s="66"/>
    </row>
    <row r="705" spans="1:30" ht="16" x14ac:dyDescent="0.2">
      <c r="A705" s="66"/>
      <c r="B705" s="66"/>
      <c r="C705" s="66"/>
      <c r="D705" s="66"/>
      <c r="E705" s="66"/>
      <c r="F705" s="93"/>
      <c r="G705" s="66"/>
      <c r="H705" s="66"/>
      <c r="I705" s="66"/>
      <c r="J705" s="66"/>
      <c r="K705" s="66"/>
      <c r="L705" s="140"/>
      <c r="M705" s="140"/>
      <c r="N705" s="66"/>
      <c r="O705" s="66"/>
      <c r="P705" s="66"/>
      <c r="Q705" s="66"/>
      <c r="R705" s="66"/>
      <c r="S705" s="66"/>
      <c r="T705" s="66"/>
      <c r="U705" s="66"/>
      <c r="V705" s="66"/>
      <c r="W705" s="66"/>
      <c r="X705" s="66"/>
      <c r="Y705" s="66"/>
      <c r="Z705" s="66"/>
      <c r="AA705" s="66"/>
      <c r="AB705" s="66"/>
      <c r="AC705" s="66"/>
      <c r="AD705" s="66"/>
    </row>
    <row r="706" spans="1:30" ht="16" x14ac:dyDescent="0.2">
      <c r="A706" s="66"/>
      <c r="B706" s="66"/>
      <c r="C706" s="66"/>
      <c r="D706" s="66"/>
      <c r="E706" s="66"/>
      <c r="F706" s="93"/>
      <c r="G706" s="66"/>
      <c r="H706" s="66"/>
      <c r="I706" s="66"/>
      <c r="J706" s="66"/>
      <c r="K706" s="66"/>
      <c r="L706" s="140"/>
      <c r="M706" s="140"/>
      <c r="N706" s="66"/>
      <c r="O706" s="66"/>
      <c r="P706" s="66"/>
      <c r="Q706" s="66"/>
      <c r="R706" s="66"/>
      <c r="S706" s="66"/>
      <c r="T706" s="66"/>
      <c r="U706" s="66"/>
      <c r="V706" s="66"/>
      <c r="W706" s="66"/>
      <c r="X706" s="66"/>
      <c r="Y706" s="66"/>
      <c r="Z706" s="66"/>
      <c r="AA706" s="66"/>
      <c r="AB706" s="66"/>
      <c r="AC706" s="66"/>
      <c r="AD706" s="66"/>
    </row>
    <row r="707" spans="1:30" ht="16" x14ac:dyDescent="0.2">
      <c r="A707" s="66"/>
      <c r="B707" s="66"/>
      <c r="C707" s="66"/>
      <c r="D707" s="66"/>
      <c r="E707" s="66"/>
      <c r="F707" s="93"/>
      <c r="G707" s="66"/>
      <c r="H707" s="66"/>
      <c r="I707" s="66"/>
      <c r="J707" s="66"/>
      <c r="K707" s="66"/>
      <c r="L707" s="140"/>
      <c r="M707" s="140"/>
      <c r="N707" s="66"/>
      <c r="O707" s="66"/>
      <c r="P707" s="66"/>
      <c r="Q707" s="66"/>
      <c r="R707" s="66"/>
      <c r="S707" s="66"/>
      <c r="T707" s="66"/>
      <c r="U707" s="66"/>
      <c r="V707" s="66"/>
      <c r="W707" s="66"/>
      <c r="X707" s="66"/>
      <c r="Y707" s="66"/>
      <c r="Z707" s="66"/>
      <c r="AA707" s="66"/>
      <c r="AB707" s="66"/>
      <c r="AC707" s="66"/>
      <c r="AD707" s="66"/>
    </row>
    <row r="708" spans="1:30" ht="16" x14ac:dyDescent="0.2">
      <c r="A708" s="66"/>
      <c r="B708" s="66"/>
      <c r="C708" s="66"/>
      <c r="D708" s="66"/>
      <c r="E708" s="66"/>
      <c r="F708" s="93"/>
      <c r="G708" s="66"/>
      <c r="H708" s="66"/>
      <c r="I708" s="66"/>
      <c r="J708" s="66"/>
      <c r="K708" s="66"/>
      <c r="L708" s="140"/>
      <c r="M708" s="140"/>
      <c r="N708" s="66"/>
      <c r="O708" s="66"/>
      <c r="P708" s="66"/>
      <c r="Q708" s="66"/>
      <c r="R708" s="66"/>
      <c r="S708" s="66"/>
      <c r="T708" s="66"/>
      <c r="U708" s="66"/>
      <c r="V708" s="66"/>
      <c r="W708" s="66"/>
      <c r="X708" s="66"/>
      <c r="Y708" s="66"/>
      <c r="Z708" s="66"/>
      <c r="AA708" s="66"/>
      <c r="AB708" s="66"/>
      <c r="AC708" s="66"/>
      <c r="AD708" s="66"/>
    </row>
    <row r="709" spans="1:30" ht="16" x14ac:dyDescent="0.2">
      <c r="A709" s="66"/>
      <c r="B709" s="66"/>
      <c r="C709" s="66"/>
      <c r="D709" s="66"/>
      <c r="E709" s="66"/>
      <c r="F709" s="93"/>
      <c r="G709" s="66"/>
      <c r="H709" s="66"/>
      <c r="I709" s="66"/>
      <c r="J709" s="66"/>
      <c r="K709" s="66"/>
      <c r="L709" s="140"/>
      <c r="M709" s="140"/>
      <c r="N709" s="66"/>
      <c r="O709" s="66"/>
      <c r="P709" s="66"/>
      <c r="Q709" s="66"/>
      <c r="R709" s="66"/>
      <c r="S709" s="66"/>
      <c r="T709" s="66"/>
      <c r="U709" s="66"/>
      <c r="V709" s="66"/>
      <c r="W709" s="66"/>
      <c r="X709" s="66"/>
      <c r="Y709" s="66"/>
      <c r="Z709" s="66"/>
      <c r="AA709" s="66"/>
      <c r="AB709" s="66"/>
      <c r="AC709" s="66"/>
      <c r="AD709" s="66"/>
    </row>
    <row r="710" spans="1:30" ht="16" x14ac:dyDescent="0.2">
      <c r="A710" s="66"/>
      <c r="B710" s="66"/>
      <c r="C710" s="66"/>
      <c r="D710" s="66"/>
      <c r="E710" s="66"/>
      <c r="F710" s="93"/>
      <c r="G710" s="66"/>
      <c r="H710" s="66"/>
      <c r="I710" s="66"/>
      <c r="J710" s="66"/>
      <c r="K710" s="66"/>
      <c r="L710" s="140"/>
      <c r="M710" s="140"/>
      <c r="N710" s="66"/>
      <c r="O710" s="66"/>
      <c r="P710" s="66"/>
      <c r="Q710" s="66"/>
      <c r="R710" s="66"/>
      <c r="S710" s="66"/>
      <c r="T710" s="66"/>
      <c r="U710" s="66"/>
      <c r="V710" s="66"/>
      <c r="W710" s="66"/>
      <c r="X710" s="66"/>
      <c r="Y710" s="66"/>
      <c r="Z710" s="66"/>
      <c r="AA710" s="66"/>
      <c r="AB710" s="66"/>
      <c r="AC710" s="66"/>
      <c r="AD710" s="66"/>
    </row>
    <row r="711" spans="1:30" ht="16" x14ac:dyDescent="0.2">
      <c r="A711" s="66"/>
      <c r="B711" s="66"/>
      <c r="C711" s="66"/>
      <c r="D711" s="66"/>
      <c r="E711" s="66"/>
      <c r="F711" s="93"/>
      <c r="G711" s="66"/>
      <c r="H711" s="66"/>
      <c r="I711" s="66"/>
      <c r="J711" s="66"/>
      <c r="K711" s="66"/>
      <c r="L711" s="140"/>
      <c r="M711" s="140"/>
      <c r="N711" s="66"/>
      <c r="O711" s="66"/>
      <c r="P711" s="66"/>
      <c r="Q711" s="66"/>
      <c r="R711" s="66"/>
      <c r="S711" s="66"/>
      <c r="T711" s="66"/>
      <c r="U711" s="66"/>
      <c r="V711" s="66"/>
      <c r="W711" s="66"/>
      <c r="X711" s="66"/>
      <c r="Y711" s="66"/>
      <c r="Z711" s="66"/>
      <c r="AA711" s="66"/>
      <c r="AB711" s="66"/>
      <c r="AC711" s="66"/>
      <c r="AD711" s="66"/>
    </row>
    <row r="712" spans="1:30" ht="16" x14ac:dyDescent="0.2">
      <c r="A712" s="66"/>
      <c r="B712" s="66"/>
      <c r="C712" s="66"/>
      <c r="D712" s="66"/>
      <c r="E712" s="66"/>
      <c r="F712" s="93"/>
      <c r="G712" s="66"/>
      <c r="H712" s="66"/>
      <c r="I712" s="66"/>
      <c r="J712" s="66"/>
      <c r="K712" s="66"/>
      <c r="L712" s="140"/>
      <c r="M712" s="140"/>
      <c r="N712" s="66"/>
      <c r="O712" s="66"/>
      <c r="P712" s="66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  <c r="AB712" s="66"/>
      <c r="AC712" s="66"/>
      <c r="AD712" s="66"/>
    </row>
    <row r="713" spans="1:30" ht="16" x14ac:dyDescent="0.2">
      <c r="A713" s="66"/>
      <c r="B713" s="66"/>
      <c r="C713" s="66"/>
      <c r="D713" s="66"/>
      <c r="E713" s="66"/>
      <c r="F713" s="93"/>
      <c r="G713" s="66"/>
      <c r="H713" s="66"/>
      <c r="I713" s="66"/>
      <c r="J713" s="66"/>
      <c r="K713" s="66"/>
      <c r="L713" s="140"/>
      <c r="M713" s="140"/>
      <c r="N713" s="66"/>
      <c r="O713" s="66"/>
      <c r="P713" s="66"/>
      <c r="Q713" s="66"/>
      <c r="R713" s="66"/>
      <c r="S713" s="66"/>
      <c r="T713" s="66"/>
      <c r="U713" s="66"/>
      <c r="V713" s="66"/>
      <c r="W713" s="66"/>
      <c r="X713" s="66"/>
      <c r="Y713" s="66"/>
      <c r="Z713" s="66"/>
      <c r="AA713" s="66"/>
      <c r="AB713" s="66"/>
      <c r="AC713" s="66"/>
      <c r="AD713" s="66"/>
    </row>
    <row r="714" spans="1:30" ht="16" x14ac:dyDescent="0.2">
      <c r="A714" s="66"/>
      <c r="B714" s="66"/>
      <c r="C714" s="66"/>
      <c r="D714" s="66"/>
      <c r="E714" s="66"/>
      <c r="F714" s="93"/>
      <c r="G714" s="66"/>
      <c r="H714" s="66"/>
      <c r="I714" s="66"/>
      <c r="J714" s="66"/>
      <c r="K714" s="66"/>
      <c r="L714" s="140"/>
      <c r="M714" s="140"/>
      <c r="N714" s="66"/>
      <c r="O714" s="66"/>
      <c r="P714" s="66"/>
      <c r="Q714" s="66"/>
      <c r="R714" s="66"/>
      <c r="S714" s="66"/>
      <c r="T714" s="66"/>
      <c r="U714" s="66"/>
      <c r="V714" s="66"/>
      <c r="W714" s="66"/>
      <c r="X714" s="66"/>
      <c r="Y714" s="66"/>
      <c r="Z714" s="66"/>
      <c r="AA714" s="66"/>
      <c r="AB714" s="66"/>
      <c r="AC714" s="66"/>
      <c r="AD714" s="66"/>
    </row>
    <row r="715" spans="1:30" ht="16" x14ac:dyDescent="0.2">
      <c r="A715" s="66"/>
      <c r="B715" s="66"/>
      <c r="C715" s="66"/>
      <c r="D715" s="66"/>
      <c r="E715" s="66"/>
      <c r="F715" s="93"/>
      <c r="G715" s="66"/>
      <c r="H715" s="66"/>
      <c r="I715" s="66"/>
      <c r="J715" s="66"/>
      <c r="K715" s="66"/>
      <c r="L715" s="140"/>
      <c r="M715" s="140"/>
      <c r="N715" s="66"/>
      <c r="O715" s="66"/>
      <c r="P715" s="66"/>
      <c r="Q715" s="66"/>
      <c r="R715" s="66"/>
      <c r="S715" s="66"/>
      <c r="T715" s="66"/>
      <c r="U715" s="66"/>
      <c r="V715" s="66"/>
      <c r="W715" s="66"/>
      <c r="X715" s="66"/>
      <c r="Y715" s="66"/>
      <c r="Z715" s="66"/>
      <c r="AA715" s="66"/>
      <c r="AB715" s="66"/>
      <c r="AC715" s="66"/>
      <c r="AD715" s="66"/>
    </row>
    <row r="716" spans="1:30" ht="16" x14ac:dyDescent="0.2">
      <c r="A716" s="66"/>
      <c r="B716" s="66"/>
      <c r="C716" s="66"/>
      <c r="D716" s="66"/>
      <c r="E716" s="66"/>
      <c r="F716" s="93"/>
      <c r="G716" s="66"/>
      <c r="H716" s="66"/>
      <c r="I716" s="66"/>
      <c r="J716" s="66"/>
      <c r="K716" s="66"/>
      <c r="L716" s="140"/>
      <c r="M716" s="140"/>
      <c r="N716" s="66"/>
      <c r="O716" s="66"/>
      <c r="P716" s="66"/>
      <c r="Q716" s="66"/>
      <c r="R716" s="66"/>
      <c r="S716" s="66"/>
      <c r="T716" s="66"/>
      <c r="U716" s="66"/>
      <c r="V716" s="66"/>
      <c r="W716" s="66"/>
      <c r="X716" s="66"/>
      <c r="Y716" s="66"/>
      <c r="Z716" s="66"/>
      <c r="AA716" s="66"/>
      <c r="AB716" s="66"/>
      <c r="AC716" s="66"/>
      <c r="AD716" s="66"/>
    </row>
    <row r="717" spans="1:30" ht="16" x14ac:dyDescent="0.2">
      <c r="A717" s="66"/>
      <c r="B717" s="66"/>
      <c r="C717" s="66"/>
      <c r="D717" s="66"/>
      <c r="E717" s="66"/>
      <c r="F717" s="93"/>
      <c r="G717" s="66"/>
      <c r="H717" s="66"/>
      <c r="I717" s="66"/>
      <c r="J717" s="66"/>
      <c r="K717" s="66"/>
      <c r="L717" s="140"/>
      <c r="M717" s="140"/>
      <c r="N717" s="66"/>
      <c r="O717" s="66"/>
      <c r="P717" s="66"/>
      <c r="Q717" s="66"/>
      <c r="R717" s="66"/>
      <c r="S717" s="66"/>
      <c r="T717" s="66"/>
      <c r="U717" s="66"/>
      <c r="V717" s="66"/>
      <c r="W717" s="66"/>
      <c r="X717" s="66"/>
      <c r="Y717" s="66"/>
      <c r="Z717" s="66"/>
      <c r="AA717" s="66"/>
      <c r="AB717" s="66"/>
      <c r="AC717" s="66"/>
      <c r="AD717" s="66"/>
    </row>
    <row r="718" spans="1:30" ht="16" x14ac:dyDescent="0.2">
      <c r="A718" s="66"/>
      <c r="B718" s="66"/>
      <c r="C718" s="66"/>
      <c r="D718" s="66"/>
      <c r="E718" s="66"/>
      <c r="F718" s="93"/>
      <c r="G718" s="66"/>
      <c r="H718" s="66"/>
      <c r="I718" s="66"/>
      <c r="J718" s="66"/>
      <c r="K718" s="66"/>
      <c r="L718" s="140"/>
      <c r="M718" s="140"/>
      <c r="N718" s="66"/>
      <c r="O718" s="66"/>
      <c r="P718" s="66"/>
      <c r="Q718" s="66"/>
      <c r="R718" s="66"/>
      <c r="S718" s="66"/>
      <c r="T718" s="66"/>
      <c r="U718" s="66"/>
      <c r="V718" s="66"/>
      <c r="W718" s="66"/>
      <c r="X718" s="66"/>
      <c r="Y718" s="66"/>
      <c r="Z718" s="66"/>
      <c r="AA718" s="66"/>
      <c r="AB718" s="66"/>
      <c r="AC718" s="66"/>
      <c r="AD718" s="66"/>
    </row>
    <row r="719" spans="1:30" ht="16" x14ac:dyDescent="0.2">
      <c r="A719" s="66"/>
      <c r="B719" s="66"/>
      <c r="C719" s="66"/>
      <c r="D719" s="66"/>
      <c r="E719" s="66"/>
      <c r="F719" s="93"/>
      <c r="G719" s="66"/>
      <c r="H719" s="66"/>
      <c r="I719" s="66"/>
      <c r="J719" s="66"/>
      <c r="K719" s="66"/>
      <c r="L719" s="140"/>
      <c r="M719" s="140"/>
      <c r="N719" s="66"/>
      <c r="O719" s="66"/>
      <c r="P719" s="66"/>
      <c r="Q719" s="66"/>
      <c r="R719" s="66"/>
      <c r="S719" s="66"/>
      <c r="T719" s="66"/>
      <c r="U719" s="66"/>
      <c r="V719" s="66"/>
      <c r="W719" s="66"/>
      <c r="X719" s="66"/>
      <c r="Y719" s="66"/>
      <c r="Z719" s="66"/>
      <c r="AA719" s="66"/>
      <c r="AB719" s="66"/>
      <c r="AC719" s="66"/>
      <c r="AD719" s="66"/>
    </row>
    <row r="720" spans="1:30" ht="16" x14ac:dyDescent="0.2">
      <c r="A720" s="66"/>
      <c r="B720" s="66"/>
      <c r="C720" s="66"/>
      <c r="D720" s="66"/>
      <c r="E720" s="66"/>
      <c r="F720" s="93"/>
      <c r="G720" s="66"/>
      <c r="H720" s="66"/>
      <c r="I720" s="66"/>
      <c r="J720" s="66"/>
      <c r="K720" s="66"/>
      <c r="L720" s="140"/>
      <c r="M720" s="140"/>
      <c r="N720" s="66"/>
      <c r="O720" s="66"/>
      <c r="P720" s="66"/>
      <c r="Q720" s="66"/>
      <c r="R720" s="66"/>
      <c r="S720" s="66"/>
      <c r="T720" s="66"/>
      <c r="U720" s="66"/>
      <c r="V720" s="66"/>
      <c r="W720" s="66"/>
      <c r="X720" s="66"/>
      <c r="Y720" s="66"/>
      <c r="Z720" s="66"/>
      <c r="AA720" s="66"/>
      <c r="AB720" s="66"/>
      <c r="AC720" s="66"/>
      <c r="AD720" s="66"/>
    </row>
    <row r="721" spans="1:30" ht="16" x14ac:dyDescent="0.2">
      <c r="A721" s="66"/>
      <c r="B721" s="66"/>
      <c r="C721" s="66"/>
      <c r="D721" s="66"/>
      <c r="E721" s="66"/>
      <c r="F721" s="93"/>
      <c r="G721" s="66"/>
      <c r="H721" s="66"/>
      <c r="I721" s="66"/>
      <c r="J721" s="66"/>
      <c r="K721" s="66"/>
      <c r="L721" s="140"/>
      <c r="M721" s="140"/>
      <c r="N721" s="66"/>
      <c r="O721" s="66"/>
      <c r="P721" s="66"/>
      <c r="Q721" s="66"/>
      <c r="R721" s="66"/>
      <c r="S721" s="66"/>
      <c r="T721" s="66"/>
      <c r="U721" s="66"/>
      <c r="V721" s="66"/>
      <c r="W721" s="66"/>
      <c r="X721" s="66"/>
      <c r="Y721" s="66"/>
      <c r="Z721" s="66"/>
      <c r="AA721" s="66"/>
      <c r="AB721" s="66"/>
      <c r="AC721" s="66"/>
      <c r="AD721" s="66"/>
    </row>
    <row r="722" spans="1:30" ht="16" x14ac:dyDescent="0.2">
      <c r="A722" s="66"/>
      <c r="B722" s="66"/>
      <c r="C722" s="66"/>
      <c r="D722" s="66"/>
      <c r="E722" s="66"/>
      <c r="F722" s="93"/>
      <c r="G722" s="66"/>
      <c r="H722" s="66"/>
      <c r="I722" s="66"/>
      <c r="J722" s="66"/>
      <c r="K722" s="66"/>
      <c r="L722" s="140"/>
      <c r="M722" s="140"/>
      <c r="N722" s="66"/>
      <c r="O722" s="66"/>
      <c r="P722" s="66"/>
      <c r="Q722" s="66"/>
      <c r="R722" s="66"/>
      <c r="S722" s="66"/>
      <c r="T722" s="66"/>
      <c r="U722" s="66"/>
      <c r="V722" s="66"/>
      <c r="W722" s="66"/>
      <c r="X722" s="66"/>
      <c r="Y722" s="66"/>
      <c r="Z722" s="66"/>
      <c r="AA722" s="66"/>
      <c r="AB722" s="66"/>
      <c r="AC722" s="66"/>
      <c r="AD722" s="66"/>
    </row>
    <row r="723" spans="1:30" ht="16" x14ac:dyDescent="0.2">
      <c r="A723" s="66"/>
      <c r="B723" s="66"/>
      <c r="C723" s="66"/>
      <c r="D723" s="66"/>
      <c r="E723" s="66"/>
      <c r="F723" s="93"/>
      <c r="G723" s="66"/>
      <c r="H723" s="66"/>
      <c r="I723" s="66"/>
      <c r="J723" s="66"/>
      <c r="K723" s="66"/>
      <c r="L723" s="140"/>
      <c r="M723" s="140"/>
      <c r="N723" s="66"/>
      <c r="O723" s="66"/>
      <c r="P723" s="66"/>
      <c r="Q723" s="66"/>
      <c r="R723" s="66"/>
      <c r="S723" s="66"/>
      <c r="T723" s="66"/>
      <c r="U723" s="66"/>
      <c r="V723" s="66"/>
      <c r="W723" s="66"/>
      <c r="X723" s="66"/>
      <c r="Y723" s="66"/>
      <c r="Z723" s="66"/>
      <c r="AA723" s="66"/>
      <c r="AB723" s="66"/>
      <c r="AC723" s="66"/>
      <c r="AD723" s="66"/>
    </row>
    <row r="724" spans="1:30" ht="16" x14ac:dyDescent="0.2">
      <c r="A724" s="66"/>
      <c r="B724" s="66"/>
      <c r="C724" s="66"/>
      <c r="D724" s="66"/>
      <c r="E724" s="66"/>
      <c r="F724" s="93"/>
      <c r="G724" s="66"/>
      <c r="H724" s="66"/>
      <c r="I724" s="66"/>
      <c r="J724" s="66"/>
      <c r="K724" s="66"/>
      <c r="L724" s="140"/>
      <c r="M724" s="140"/>
      <c r="N724" s="66"/>
      <c r="O724" s="66"/>
      <c r="P724" s="66"/>
      <c r="Q724" s="66"/>
      <c r="R724" s="66"/>
      <c r="S724" s="66"/>
      <c r="T724" s="66"/>
      <c r="U724" s="66"/>
      <c r="V724" s="66"/>
      <c r="W724" s="66"/>
      <c r="X724" s="66"/>
      <c r="Y724" s="66"/>
      <c r="Z724" s="66"/>
      <c r="AA724" s="66"/>
      <c r="AB724" s="66"/>
      <c r="AC724" s="66"/>
      <c r="AD724" s="66"/>
    </row>
    <row r="725" spans="1:30" ht="16" x14ac:dyDescent="0.2">
      <c r="A725" s="66"/>
      <c r="B725" s="66"/>
      <c r="C725" s="66"/>
      <c r="D725" s="66"/>
      <c r="E725" s="66"/>
      <c r="F725" s="93"/>
      <c r="G725" s="66"/>
      <c r="H725" s="66"/>
      <c r="I725" s="66"/>
      <c r="J725" s="66"/>
      <c r="K725" s="66"/>
      <c r="L725" s="140"/>
      <c r="M725" s="140"/>
      <c r="N725" s="66"/>
      <c r="O725" s="66"/>
      <c r="P725" s="66"/>
      <c r="Q725" s="66"/>
      <c r="R725" s="66"/>
      <c r="S725" s="66"/>
      <c r="T725" s="66"/>
      <c r="U725" s="66"/>
      <c r="V725" s="66"/>
      <c r="W725" s="66"/>
      <c r="X725" s="66"/>
      <c r="Y725" s="66"/>
      <c r="Z725" s="66"/>
      <c r="AA725" s="66"/>
      <c r="AB725" s="66"/>
      <c r="AC725" s="66"/>
      <c r="AD725" s="66"/>
    </row>
    <row r="726" spans="1:30" ht="16" x14ac:dyDescent="0.2">
      <c r="A726" s="66"/>
      <c r="B726" s="66"/>
      <c r="C726" s="66"/>
      <c r="D726" s="66"/>
      <c r="E726" s="66"/>
      <c r="F726" s="93"/>
      <c r="G726" s="66"/>
      <c r="H726" s="66"/>
      <c r="I726" s="66"/>
      <c r="J726" s="66"/>
      <c r="K726" s="66"/>
      <c r="L726" s="140"/>
      <c r="M726" s="140"/>
      <c r="N726" s="66"/>
      <c r="O726" s="66"/>
      <c r="P726" s="66"/>
      <c r="Q726" s="66"/>
      <c r="R726" s="66"/>
      <c r="S726" s="66"/>
      <c r="T726" s="66"/>
      <c r="U726" s="66"/>
      <c r="V726" s="66"/>
      <c r="W726" s="66"/>
      <c r="X726" s="66"/>
      <c r="Y726" s="66"/>
      <c r="Z726" s="66"/>
      <c r="AA726" s="66"/>
      <c r="AB726" s="66"/>
      <c r="AC726" s="66"/>
      <c r="AD726" s="66"/>
    </row>
    <row r="727" spans="1:30" ht="16" x14ac:dyDescent="0.2">
      <c r="A727" s="66"/>
      <c r="B727" s="66"/>
      <c r="C727" s="66"/>
      <c r="D727" s="66"/>
      <c r="E727" s="66"/>
      <c r="F727" s="93"/>
      <c r="G727" s="66"/>
      <c r="H727" s="66"/>
      <c r="I727" s="66"/>
      <c r="J727" s="66"/>
      <c r="K727" s="66"/>
      <c r="L727" s="140"/>
      <c r="M727" s="140"/>
      <c r="N727" s="66"/>
      <c r="O727" s="66"/>
      <c r="P727" s="66"/>
      <c r="Q727" s="66"/>
      <c r="R727" s="66"/>
      <c r="S727" s="66"/>
      <c r="T727" s="66"/>
      <c r="U727" s="66"/>
      <c r="V727" s="66"/>
      <c r="W727" s="66"/>
      <c r="X727" s="66"/>
      <c r="Y727" s="66"/>
      <c r="Z727" s="66"/>
      <c r="AA727" s="66"/>
      <c r="AB727" s="66"/>
      <c r="AC727" s="66"/>
      <c r="AD727" s="66"/>
    </row>
    <row r="728" spans="1:30" ht="16" x14ac:dyDescent="0.2">
      <c r="A728" s="66"/>
      <c r="B728" s="66"/>
      <c r="C728" s="66"/>
      <c r="D728" s="66"/>
      <c r="E728" s="66"/>
      <c r="F728" s="93"/>
      <c r="G728" s="66"/>
      <c r="H728" s="66"/>
      <c r="I728" s="66"/>
      <c r="J728" s="66"/>
      <c r="K728" s="66"/>
      <c r="L728" s="140"/>
      <c r="M728" s="140"/>
      <c r="N728" s="66"/>
      <c r="O728" s="66"/>
      <c r="P728" s="66"/>
      <c r="Q728" s="66"/>
      <c r="R728" s="66"/>
      <c r="S728" s="66"/>
      <c r="T728" s="66"/>
      <c r="U728" s="66"/>
      <c r="V728" s="66"/>
      <c r="W728" s="66"/>
      <c r="X728" s="66"/>
      <c r="Y728" s="66"/>
      <c r="Z728" s="66"/>
      <c r="AA728" s="66"/>
      <c r="AB728" s="66"/>
      <c r="AC728" s="66"/>
      <c r="AD728" s="66"/>
    </row>
    <row r="729" spans="1:30" ht="16" x14ac:dyDescent="0.2">
      <c r="A729" s="66"/>
      <c r="B729" s="66"/>
      <c r="C729" s="66"/>
      <c r="D729" s="66"/>
      <c r="E729" s="66"/>
      <c r="F729" s="93"/>
      <c r="G729" s="66"/>
      <c r="H729" s="66"/>
      <c r="I729" s="66"/>
      <c r="J729" s="66"/>
      <c r="K729" s="66"/>
      <c r="L729" s="140"/>
      <c r="M729" s="140"/>
      <c r="N729" s="66"/>
      <c r="O729" s="66"/>
      <c r="P729" s="66"/>
      <c r="Q729" s="66"/>
      <c r="R729" s="66"/>
      <c r="S729" s="66"/>
      <c r="T729" s="66"/>
      <c r="U729" s="66"/>
      <c r="V729" s="66"/>
      <c r="W729" s="66"/>
      <c r="X729" s="66"/>
      <c r="Y729" s="66"/>
      <c r="Z729" s="66"/>
      <c r="AA729" s="66"/>
      <c r="AB729" s="66"/>
      <c r="AC729" s="66"/>
      <c r="AD729" s="66"/>
    </row>
    <row r="730" spans="1:30" ht="16" x14ac:dyDescent="0.2">
      <c r="A730" s="66"/>
      <c r="B730" s="66"/>
      <c r="C730" s="66"/>
      <c r="D730" s="66"/>
      <c r="E730" s="66"/>
      <c r="F730" s="93"/>
      <c r="G730" s="66"/>
      <c r="H730" s="66"/>
      <c r="I730" s="66"/>
      <c r="J730" s="66"/>
      <c r="K730" s="66"/>
      <c r="L730" s="140"/>
      <c r="M730" s="140"/>
      <c r="N730" s="66"/>
      <c r="O730" s="66"/>
      <c r="P730" s="66"/>
      <c r="Q730" s="66"/>
      <c r="R730" s="66"/>
      <c r="S730" s="66"/>
      <c r="T730" s="66"/>
      <c r="U730" s="66"/>
      <c r="V730" s="66"/>
      <c r="W730" s="66"/>
      <c r="X730" s="66"/>
      <c r="Y730" s="66"/>
      <c r="Z730" s="66"/>
      <c r="AA730" s="66"/>
      <c r="AB730" s="66"/>
      <c r="AC730" s="66"/>
      <c r="AD730" s="66"/>
    </row>
    <row r="731" spans="1:30" ht="16" x14ac:dyDescent="0.2">
      <c r="A731" s="66"/>
      <c r="B731" s="66"/>
      <c r="C731" s="66"/>
      <c r="D731" s="66"/>
      <c r="E731" s="66"/>
      <c r="F731" s="93"/>
      <c r="G731" s="66"/>
      <c r="H731" s="66"/>
      <c r="I731" s="66"/>
      <c r="J731" s="66"/>
      <c r="K731" s="66"/>
      <c r="L731" s="140"/>
      <c r="M731" s="140"/>
      <c r="N731" s="66"/>
      <c r="O731" s="66"/>
      <c r="P731" s="66"/>
      <c r="Q731" s="66"/>
      <c r="R731" s="66"/>
      <c r="S731" s="66"/>
      <c r="T731" s="66"/>
      <c r="U731" s="66"/>
      <c r="V731" s="66"/>
      <c r="W731" s="66"/>
      <c r="X731" s="66"/>
      <c r="Y731" s="66"/>
      <c r="Z731" s="66"/>
      <c r="AA731" s="66"/>
      <c r="AB731" s="66"/>
      <c r="AC731" s="66"/>
      <c r="AD731" s="66"/>
    </row>
    <row r="732" spans="1:30" ht="16" x14ac:dyDescent="0.2">
      <c r="A732" s="66"/>
      <c r="B732" s="66"/>
      <c r="C732" s="66"/>
      <c r="D732" s="66"/>
      <c r="E732" s="66"/>
      <c r="F732" s="93"/>
      <c r="G732" s="66"/>
      <c r="H732" s="66"/>
      <c r="I732" s="66"/>
      <c r="J732" s="66"/>
      <c r="K732" s="66"/>
      <c r="L732" s="140"/>
      <c r="M732" s="140"/>
      <c r="N732" s="66"/>
      <c r="O732" s="66"/>
      <c r="P732" s="66"/>
      <c r="Q732" s="66"/>
      <c r="R732" s="66"/>
      <c r="S732" s="66"/>
      <c r="T732" s="66"/>
      <c r="U732" s="66"/>
      <c r="V732" s="66"/>
      <c r="W732" s="66"/>
      <c r="X732" s="66"/>
      <c r="Y732" s="66"/>
      <c r="Z732" s="66"/>
      <c r="AA732" s="66"/>
      <c r="AB732" s="66"/>
      <c r="AC732" s="66"/>
      <c r="AD732" s="66"/>
    </row>
    <row r="733" spans="1:30" ht="16" x14ac:dyDescent="0.2">
      <c r="A733" s="66"/>
      <c r="B733" s="66"/>
      <c r="C733" s="66"/>
      <c r="D733" s="66"/>
      <c r="E733" s="66"/>
      <c r="F733" s="93"/>
      <c r="G733" s="66"/>
      <c r="H733" s="66"/>
      <c r="I733" s="66"/>
      <c r="J733" s="66"/>
      <c r="K733" s="66"/>
      <c r="L733" s="140"/>
      <c r="M733" s="140"/>
      <c r="N733" s="66"/>
      <c r="O733" s="66"/>
      <c r="P733" s="66"/>
      <c r="Q733" s="66"/>
      <c r="R733" s="66"/>
      <c r="S733" s="66"/>
      <c r="T733" s="66"/>
      <c r="U733" s="66"/>
      <c r="V733" s="66"/>
      <c r="W733" s="66"/>
      <c r="X733" s="66"/>
      <c r="Y733" s="66"/>
      <c r="Z733" s="66"/>
      <c r="AA733" s="66"/>
      <c r="AB733" s="66"/>
      <c r="AC733" s="66"/>
      <c r="AD733" s="66"/>
    </row>
    <row r="734" spans="1:30" ht="16" x14ac:dyDescent="0.2">
      <c r="A734" s="66"/>
      <c r="B734" s="66"/>
      <c r="C734" s="66"/>
      <c r="D734" s="66"/>
      <c r="E734" s="66"/>
      <c r="F734" s="93"/>
      <c r="G734" s="66"/>
      <c r="H734" s="66"/>
      <c r="I734" s="66"/>
      <c r="J734" s="66"/>
      <c r="K734" s="66"/>
      <c r="L734" s="140"/>
      <c r="M734" s="140"/>
      <c r="N734" s="66"/>
      <c r="O734" s="66"/>
      <c r="P734" s="66"/>
      <c r="Q734" s="66"/>
      <c r="R734" s="66"/>
      <c r="S734" s="66"/>
      <c r="T734" s="66"/>
      <c r="U734" s="66"/>
      <c r="V734" s="66"/>
      <c r="W734" s="66"/>
      <c r="X734" s="66"/>
      <c r="Y734" s="66"/>
      <c r="Z734" s="66"/>
      <c r="AA734" s="66"/>
      <c r="AB734" s="66"/>
      <c r="AC734" s="66"/>
      <c r="AD734" s="66"/>
    </row>
    <row r="735" spans="1:30" ht="16" x14ac:dyDescent="0.2">
      <c r="A735" s="66"/>
      <c r="B735" s="66"/>
      <c r="C735" s="66"/>
      <c r="D735" s="66"/>
      <c r="E735" s="66"/>
      <c r="F735" s="93"/>
      <c r="G735" s="66"/>
      <c r="H735" s="66"/>
      <c r="I735" s="66"/>
      <c r="J735" s="66"/>
      <c r="K735" s="66"/>
      <c r="L735" s="140"/>
      <c r="M735" s="140"/>
      <c r="N735" s="66"/>
      <c r="O735" s="66"/>
      <c r="P735" s="66"/>
      <c r="Q735" s="66"/>
      <c r="R735" s="66"/>
      <c r="S735" s="66"/>
      <c r="T735" s="66"/>
      <c r="U735" s="66"/>
      <c r="V735" s="66"/>
      <c r="W735" s="66"/>
      <c r="X735" s="66"/>
      <c r="Y735" s="66"/>
      <c r="Z735" s="66"/>
      <c r="AA735" s="66"/>
      <c r="AB735" s="66"/>
      <c r="AC735" s="66"/>
      <c r="AD735" s="66"/>
    </row>
    <row r="736" spans="1:30" ht="16" x14ac:dyDescent="0.2">
      <c r="A736" s="66"/>
      <c r="B736" s="66"/>
      <c r="C736" s="66"/>
      <c r="D736" s="66"/>
      <c r="E736" s="66"/>
      <c r="F736" s="93"/>
      <c r="G736" s="66"/>
      <c r="H736" s="66"/>
      <c r="I736" s="66"/>
      <c r="J736" s="66"/>
      <c r="K736" s="66"/>
      <c r="L736" s="140"/>
      <c r="M736" s="140"/>
      <c r="N736" s="66"/>
      <c r="O736" s="66"/>
      <c r="P736" s="66"/>
      <c r="Q736" s="66"/>
      <c r="R736" s="66"/>
      <c r="S736" s="66"/>
      <c r="T736" s="66"/>
      <c r="U736" s="66"/>
      <c r="V736" s="66"/>
      <c r="W736" s="66"/>
      <c r="X736" s="66"/>
      <c r="Y736" s="66"/>
      <c r="Z736" s="66"/>
      <c r="AA736" s="66"/>
      <c r="AB736" s="66"/>
      <c r="AC736" s="66"/>
      <c r="AD736" s="66"/>
    </row>
    <row r="737" spans="1:30" ht="16" x14ac:dyDescent="0.2">
      <c r="A737" s="66"/>
      <c r="B737" s="66"/>
      <c r="C737" s="66"/>
      <c r="D737" s="66"/>
      <c r="E737" s="66"/>
      <c r="F737" s="93"/>
      <c r="G737" s="66"/>
      <c r="H737" s="66"/>
      <c r="I737" s="66"/>
      <c r="J737" s="66"/>
      <c r="K737" s="66"/>
      <c r="L737" s="140"/>
      <c r="M737" s="140"/>
      <c r="N737" s="66"/>
      <c r="O737" s="66"/>
      <c r="P737" s="66"/>
      <c r="Q737" s="66"/>
      <c r="R737" s="66"/>
      <c r="S737" s="66"/>
      <c r="T737" s="66"/>
      <c r="U737" s="66"/>
      <c r="V737" s="66"/>
      <c r="W737" s="66"/>
      <c r="X737" s="66"/>
      <c r="Y737" s="66"/>
      <c r="Z737" s="66"/>
      <c r="AA737" s="66"/>
      <c r="AB737" s="66"/>
      <c r="AC737" s="66"/>
      <c r="AD737" s="66"/>
    </row>
    <row r="738" spans="1:30" ht="16" x14ac:dyDescent="0.2">
      <c r="A738" s="66"/>
      <c r="B738" s="66"/>
      <c r="C738" s="66"/>
      <c r="D738" s="66"/>
      <c r="E738" s="66"/>
      <c r="F738" s="93"/>
      <c r="G738" s="66"/>
      <c r="H738" s="66"/>
      <c r="I738" s="66"/>
      <c r="J738" s="66"/>
      <c r="K738" s="66"/>
      <c r="L738" s="140"/>
      <c r="M738" s="140"/>
      <c r="N738" s="66"/>
      <c r="O738" s="66"/>
      <c r="P738" s="66"/>
      <c r="Q738" s="66"/>
      <c r="R738" s="66"/>
      <c r="S738" s="66"/>
      <c r="T738" s="66"/>
      <c r="U738" s="66"/>
      <c r="V738" s="66"/>
      <c r="W738" s="66"/>
      <c r="X738" s="66"/>
      <c r="Y738" s="66"/>
      <c r="Z738" s="66"/>
      <c r="AA738" s="66"/>
      <c r="AB738" s="66"/>
      <c r="AC738" s="66"/>
      <c r="AD738" s="66"/>
    </row>
    <row r="739" spans="1:30" ht="16" x14ac:dyDescent="0.2">
      <c r="A739" s="66"/>
      <c r="B739" s="66"/>
      <c r="C739" s="66"/>
      <c r="D739" s="66"/>
      <c r="E739" s="66"/>
      <c r="F739" s="93"/>
      <c r="G739" s="66"/>
      <c r="H739" s="66"/>
      <c r="I739" s="66"/>
      <c r="J739" s="66"/>
      <c r="K739" s="66"/>
      <c r="L739" s="140"/>
      <c r="M739" s="140"/>
      <c r="N739" s="66"/>
      <c r="O739" s="66"/>
      <c r="P739" s="66"/>
      <c r="Q739" s="66"/>
      <c r="R739" s="66"/>
      <c r="S739" s="66"/>
      <c r="T739" s="66"/>
      <c r="U739" s="66"/>
      <c r="V739" s="66"/>
      <c r="W739" s="66"/>
      <c r="X739" s="66"/>
      <c r="Y739" s="66"/>
      <c r="Z739" s="66"/>
      <c r="AA739" s="66"/>
      <c r="AB739" s="66"/>
      <c r="AC739" s="66"/>
      <c r="AD739" s="66"/>
    </row>
    <row r="740" spans="1:30" ht="16" x14ac:dyDescent="0.2">
      <c r="A740" s="66"/>
      <c r="B740" s="66"/>
      <c r="C740" s="66"/>
      <c r="D740" s="66"/>
      <c r="E740" s="66"/>
      <c r="F740" s="93"/>
      <c r="G740" s="66"/>
      <c r="H740" s="66"/>
      <c r="I740" s="66"/>
      <c r="J740" s="66"/>
      <c r="K740" s="66"/>
      <c r="L740" s="140"/>
      <c r="M740" s="140"/>
      <c r="N740" s="66"/>
      <c r="O740" s="66"/>
      <c r="P740" s="66"/>
      <c r="Q740" s="66"/>
      <c r="R740" s="66"/>
      <c r="S740" s="66"/>
      <c r="T740" s="66"/>
      <c r="U740" s="66"/>
      <c r="V740" s="66"/>
      <c r="W740" s="66"/>
      <c r="X740" s="66"/>
      <c r="Y740" s="66"/>
      <c r="Z740" s="66"/>
      <c r="AA740" s="66"/>
      <c r="AB740" s="66"/>
      <c r="AC740" s="66"/>
      <c r="AD740" s="66"/>
    </row>
    <row r="741" spans="1:30" ht="16" x14ac:dyDescent="0.2">
      <c r="A741" s="66"/>
      <c r="B741" s="66"/>
      <c r="C741" s="66"/>
      <c r="D741" s="66"/>
      <c r="E741" s="66"/>
      <c r="F741" s="93"/>
      <c r="G741" s="66"/>
      <c r="H741" s="66"/>
      <c r="I741" s="66"/>
      <c r="J741" s="66"/>
      <c r="K741" s="66"/>
      <c r="L741" s="140"/>
      <c r="M741" s="140"/>
      <c r="N741" s="66"/>
      <c r="O741" s="66"/>
      <c r="P741" s="66"/>
      <c r="Q741" s="66"/>
      <c r="R741" s="66"/>
      <c r="S741" s="66"/>
      <c r="T741" s="66"/>
      <c r="U741" s="66"/>
      <c r="V741" s="66"/>
      <c r="W741" s="66"/>
      <c r="X741" s="66"/>
      <c r="Y741" s="66"/>
      <c r="Z741" s="66"/>
      <c r="AA741" s="66"/>
      <c r="AB741" s="66"/>
      <c r="AC741" s="66"/>
      <c r="AD741" s="66"/>
    </row>
    <row r="742" spans="1:30" ht="16" x14ac:dyDescent="0.2">
      <c r="A742" s="66"/>
      <c r="B742" s="66"/>
      <c r="C742" s="66"/>
      <c r="D742" s="66"/>
      <c r="E742" s="66"/>
      <c r="F742" s="93"/>
      <c r="G742" s="66"/>
      <c r="H742" s="66"/>
      <c r="I742" s="66"/>
      <c r="J742" s="66"/>
      <c r="K742" s="66"/>
      <c r="L742" s="140"/>
      <c r="M742" s="140"/>
      <c r="N742" s="66"/>
      <c r="O742" s="66"/>
      <c r="P742" s="66"/>
      <c r="Q742" s="66"/>
      <c r="R742" s="66"/>
      <c r="S742" s="66"/>
      <c r="T742" s="66"/>
      <c r="U742" s="66"/>
      <c r="V742" s="66"/>
      <c r="W742" s="66"/>
      <c r="X742" s="66"/>
      <c r="Y742" s="66"/>
      <c r="Z742" s="66"/>
      <c r="AA742" s="66"/>
      <c r="AB742" s="66"/>
      <c r="AC742" s="66"/>
      <c r="AD742" s="66"/>
    </row>
    <row r="743" spans="1:30" ht="16" x14ac:dyDescent="0.2">
      <c r="A743" s="66"/>
      <c r="B743" s="66"/>
      <c r="C743" s="66"/>
      <c r="D743" s="66"/>
      <c r="E743" s="66"/>
      <c r="F743" s="93"/>
      <c r="G743" s="66"/>
      <c r="H743" s="66"/>
      <c r="I743" s="66"/>
      <c r="J743" s="66"/>
      <c r="K743" s="66"/>
      <c r="L743" s="140"/>
      <c r="M743" s="140"/>
      <c r="N743" s="66"/>
      <c r="O743" s="66"/>
      <c r="P743" s="66"/>
      <c r="Q743" s="66"/>
      <c r="R743" s="66"/>
      <c r="S743" s="66"/>
      <c r="T743" s="66"/>
      <c r="U743" s="66"/>
      <c r="V743" s="66"/>
      <c r="W743" s="66"/>
      <c r="X743" s="66"/>
      <c r="Y743" s="66"/>
      <c r="Z743" s="66"/>
      <c r="AA743" s="66"/>
      <c r="AB743" s="66"/>
      <c r="AC743" s="66"/>
      <c r="AD743" s="66"/>
    </row>
    <row r="744" spans="1:30" ht="16" x14ac:dyDescent="0.2">
      <c r="A744" s="66"/>
      <c r="B744" s="66"/>
      <c r="C744" s="66"/>
      <c r="D744" s="66"/>
      <c r="E744" s="66"/>
      <c r="F744" s="93"/>
      <c r="G744" s="66"/>
      <c r="H744" s="66"/>
      <c r="I744" s="66"/>
      <c r="J744" s="66"/>
      <c r="K744" s="66"/>
      <c r="L744" s="140"/>
      <c r="M744" s="140"/>
      <c r="N744" s="66"/>
      <c r="O744" s="66"/>
      <c r="P744" s="66"/>
      <c r="Q744" s="66"/>
      <c r="R744" s="66"/>
      <c r="S744" s="66"/>
      <c r="T744" s="66"/>
      <c r="U744" s="66"/>
      <c r="V744" s="66"/>
      <c r="W744" s="66"/>
      <c r="X744" s="66"/>
      <c r="Y744" s="66"/>
      <c r="Z744" s="66"/>
      <c r="AA744" s="66"/>
      <c r="AB744" s="66"/>
      <c r="AC744" s="66"/>
      <c r="AD744" s="66"/>
    </row>
    <row r="745" spans="1:30" ht="16" x14ac:dyDescent="0.2">
      <c r="A745" s="66"/>
      <c r="B745" s="66"/>
      <c r="C745" s="66"/>
      <c r="D745" s="66"/>
      <c r="E745" s="66"/>
      <c r="F745" s="93"/>
      <c r="G745" s="66"/>
      <c r="H745" s="66"/>
      <c r="I745" s="66"/>
      <c r="J745" s="66"/>
      <c r="K745" s="66"/>
      <c r="L745" s="140"/>
      <c r="M745" s="140"/>
      <c r="N745" s="66"/>
      <c r="O745" s="66"/>
      <c r="P745" s="66"/>
      <c r="Q745" s="66"/>
      <c r="R745" s="66"/>
      <c r="S745" s="66"/>
      <c r="T745" s="66"/>
      <c r="U745" s="66"/>
      <c r="V745" s="66"/>
      <c r="W745" s="66"/>
      <c r="X745" s="66"/>
      <c r="Y745" s="66"/>
      <c r="Z745" s="66"/>
      <c r="AA745" s="66"/>
      <c r="AB745" s="66"/>
      <c r="AC745" s="66"/>
      <c r="AD745" s="66"/>
    </row>
    <row r="746" spans="1:30" ht="16" x14ac:dyDescent="0.2">
      <c r="A746" s="66"/>
      <c r="B746" s="66"/>
      <c r="C746" s="66"/>
      <c r="D746" s="66"/>
      <c r="E746" s="66"/>
      <c r="F746" s="93"/>
      <c r="G746" s="66"/>
      <c r="H746" s="66"/>
      <c r="I746" s="66"/>
      <c r="J746" s="66"/>
      <c r="K746" s="66"/>
      <c r="L746" s="140"/>
      <c r="M746" s="140"/>
      <c r="N746" s="66"/>
      <c r="O746" s="66"/>
      <c r="P746" s="66"/>
      <c r="Q746" s="66"/>
      <c r="R746" s="66"/>
      <c r="S746" s="66"/>
      <c r="T746" s="66"/>
      <c r="U746" s="66"/>
      <c r="V746" s="66"/>
      <c r="W746" s="66"/>
      <c r="X746" s="66"/>
      <c r="Y746" s="66"/>
      <c r="Z746" s="66"/>
      <c r="AA746" s="66"/>
      <c r="AB746" s="66"/>
      <c r="AC746" s="66"/>
      <c r="AD746" s="66"/>
    </row>
    <row r="747" spans="1:30" ht="16" x14ac:dyDescent="0.2">
      <c r="A747" s="66"/>
      <c r="B747" s="66"/>
      <c r="C747" s="66"/>
      <c r="D747" s="66"/>
      <c r="E747" s="66"/>
      <c r="F747" s="93"/>
      <c r="G747" s="66"/>
      <c r="H747" s="66"/>
      <c r="I747" s="66"/>
      <c r="J747" s="66"/>
      <c r="K747" s="66"/>
      <c r="L747" s="140"/>
      <c r="M747" s="140"/>
      <c r="N747" s="66"/>
      <c r="O747" s="66"/>
      <c r="P747" s="66"/>
      <c r="Q747" s="66"/>
      <c r="R747" s="66"/>
      <c r="S747" s="66"/>
      <c r="T747" s="66"/>
      <c r="U747" s="66"/>
      <c r="V747" s="66"/>
      <c r="W747" s="66"/>
      <c r="X747" s="66"/>
      <c r="Y747" s="66"/>
      <c r="Z747" s="66"/>
      <c r="AA747" s="66"/>
      <c r="AB747" s="66"/>
      <c r="AC747" s="66"/>
      <c r="AD747" s="66"/>
    </row>
    <row r="748" spans="1:30" ht="16" x14ac:dyDescent="0.2">
      <c r="A748" s="66"/>
      <c r="B748" s="66"/>
      <c r="C748" s="66"/>
      <c r="D748" s="66"/>
      <c r="E748" s="66"/>
      <c r="F748" s="93"/>
      <c r="G748" s="66"/>
      <c r="H748" s="66"/>
      <c r="I748" s="66"/>
      <c r="J748" s="66"/>
      <c r="K748" s="66"/>
      <c r="L748" s="140"/>
      <c r="M748" s="140"/>
      <c r="N748" s="66"/>
      <c r="O748" s="66"/>
      <c r="P748" s="66"/>
      <c r="Q748" s="66"/>
      <c r="R748" s="66"/>
      <c r="S748" s="66"/>
      <c r="T748" s="66"/>
      <c r="U748" s="66"/>
      <c r="V748" s="66"/>
      <c r="W748" s="66"/>
      <c r="X748" s="66"/>
      <c r="Y748" s="66"/>
      <c r="Z748" s="66"/>
      <c r="AA748" s="66"/>
      <c r="AB748" s="66"/>
      <c r="AC748" s="66"/>
      <c r="AD748" s="66"/>
    </row>
    <row r="749" spans="1:30" ht="16" x14ac:dyDescent="0.2">
      <c r="A749" s="66"/>
      <c r="B749" s="66"/>
      <c r="C749" s="66"/>
      <c r="D749" s="66"/>
      <c r="E749" s="66"/>
      <c r="F749" s="93"/>
      <c r="G749" s="66"/>
      <c r="H749" s="66"/>
      <c r="I749" s="66"/>
      <c r="J749" s="66"/>
      <c r="K749" s="66"/>
      <c r="L749" s="140"/>
      <c r="M749" s="140"/>
      <c r="N749" s="66"/>
      <c r="O749" s="66"/>
      <c r="P749" s="66"/>
      <c r="Q749" s="66"/>
      <c r="R749" s="66"/>
      <c r="S749" s="66"/>
      <c r="T749" s="66"/>
      <c r="U749" s="66"/>
      <c r="V749" s="66"/>
      <c r="W749" s="66"/>
      <c r="X749" s="66"/>
      <c r="Y749" s="66"/>
      <c r="Z749" s="66"/>
      <c r="AA749" s="66"/>
      <c r="AB749" s="66"/>
      <c r="AC749" s="66"/>
      <c r="AD749" s="66"/>
    </row>
    <row r="750" spans="1:30" ht="16" x14ac:dyDescent="0.2">
      <c r="A750" s="66"/>
      <c r="B750" s="66"/>
      <c r="C750" s="66"/>
      <c r="D750" s="66"/>
      <c r="E750" s="66"/>
      <c r="F750" s="93"/>
      <c r="G750" s="66"/>
      <c r="H750" s="66"/>
      <c r="I750" s="66"/>
      <c r="J750" s="66"/>
      <c r="K750" s="66"/>
      <c r="L750" s="140"/>
      <c r="M750" s="140"/>
      <c r="N750" s="66"/>
      <c r="O750" s="66"/>
      <c r="P750" s="66"/>
      <c r="Q750" s="66"/>
      <c r="R750" s="66"/>
      <c r="S750" s="66"/>
      <c r="T750" s="66"/>
      <c r="U750" s="66"/>
      <c r="V750" s="66"/>
      <c r="W750" s="66"/>
      <c r="X750" s="66"/>
      <c r="Y750" s="66"/>
      <c r="Z750" s="66"/>
      <c r="AA750" s="66"/>
      <c r="AB750" s="66"/>
      <c r="AC750" s="66"/>
      <c r="AD750" s="66"/>
    </row>
    <row r="751" spans="1:30" ht="16" x14ac:dyDescent="0.2">
      <c r="A751" s="66"/>
      <c r="B751" s="66"/>
      <c r="C751" s="66"/>
      <c r="D751" s="66"/>
      <c r="E751" s="66"/>
      <c r="F751" s="93"/>
      <c r="G751" s="66"/>
      <c r="H751" s="66"/>
      <c r="I751" s="66"/>
      <c r="J751" s="66"/>
      <c r="K751" s="66"/>
      <c r="L751" s="140"/>
      <c r="M751" s="140"/>
      <c r="N751" s="66"/>
      <c r="O751" s="66"/>
      <c r="P751" s="66"/>
      <c r="Q751" s="66"/>
      <c r="R751" s="66"/>
      <c r="S751" s="66"/>
      <c r="T751" s="66"/>
      <c r="U751" s="66"/>
      <c r="V751" s="66"/>
      <c r="W751" s="66"/>
      <c r="X751" s="66"/>
      <c r="Y751" s="66"/>
      <c r="Z751" s="66"/>
      <c r="AA751" s="66"/>
      <c r="AB751" s="66"/>
      <c r="AC751" s="66"/>
      <c r="AD751" s="66"/>
    </row>
    <row r="752" spans="1:30" ht="16" x14ac:dyDescent="0.2">
      <c r="A752" s="66"/>
      <c r="B752" s="66"/>
      <c r="C752" s="66"/>
      <c r="D752" s="66"/>
      <c r="E752" s="66"/>
      <c r="F752" s="93"/>
      <c r="G752" s="66"/>
      <c r="H752" s="66"/>
      <c r="I752" s="66"/>
      <c r="J752" s="66"/>
      <c r="K752" s="66"/>
      <c r="L752" s="140"/>
      <c r="M752" s="140"/>
      <c r="N752" s="66"/>
      <c r="O752" s="66"/>
      <c r="P752" s="66"/>
      <c r="Q752" s="66"/>
      <c r="R752" s="66"/>
      <c r="S752" s="66"/>
      <c r="T752" s="66"/>
      <c r="U752" s="66"/>
      <c r="V752" s="66"/>
      <c r="W752" s="66"/>
      <c r="X752" s="66"/>
      <c r="Y752" s="66"/>
      <c r="Z752" s="66"/>
      <c r="AA752" s="66"/>
      <c r="AB752" s="66"/>
      <c r="AC752" s="66"/>
      <c r="AD752" s="66"/>
    </row>
    <row r="753" spans="1:30" ht="16" x14ac:dyDescent="0.2">
      <c r="A753" s="66"/>
      <c r="B753" s="66"/>
      <c r="C753" s="66"/>
      <c r="D753" s="66"/>
      <c r="E753" s="66"/>
      <c r="F753" s="93"/>
      <c r="G753" s="66"/>
      <c r="H753" s="66"/>
      <c r="I753" s="66"/>
      <c r="J753" s="66"/>
      <c r="K753" s="66"/>
      <c r="L753" s="140"/>
      <c r="M753" s="140"/>
      <c r="N753" s="66"/>
      <c r="O753" s="66"/>
      <c r="P753" s="66"/>
      <c r="Q753" s="66"/>
      <c r="R753" s="66"/>
      <c r="S753" s="66"/>
      <c r="T753" s="66"/>
      <c r="U753" s="66"/>
      <c r="V753" s="66"/>
      <c r="W753" s="66"/>
      <c r="X753" s="66"/>
      <c r="Y753" s="66"/>
      <c r="Z753" s="66"/>
      <c r="AA753" s="66"/>
      <c r="AB753" s="66"/>
      <c r="AC753" s="66"/>
      <c r="AD753" s="66"/>
    </row>
    <row r="754" spans="1:30" ht="16" x14ac:dyDescent="0.2">
      <c r="A754" s="66"/>
      <c r="B754" s="66"/>
      <c r="C754" s="66"/>
      <c r="D754" s="66"/>
      <c r="E754" s="66"/>
      <c r="F754" s="93"/>
      <c r="G754" s="66"/>
      <c r="H754" s="66"/>
      <c r="I754" s="66"/>
      <c r="J754" s="66"/>
      <c r="K754" s="66"/>
      <c r="L754" s="140"/>
      <c r="M754" s="140"/>
      <c r="N754" s="66"/>
      <c r="O754" s="66"/>
      <c r="P754" s="66"/>
      <c r="Q754" s="66"/>
      <c r="R754" s="66"/>
      <c r="S754" s="66"/>
      <c r="T754" s="66"/>
      <c r="U754" s="66"/>
      <c r="V754" s="66"/>
      <c r="W754" s="66"/>
      <c r="X754" s="66"/>
      <c r="Y754" s="66"/>
      <c r="Z754" s="66"/>
      <c r="AA754" s="66"/>
      <c r="AB754" s="66"/>
      <c r="AC754" s="66"/>
      <c r="AD754" s="66"/>
    </row>
    <row r="755" spans="1:30" ht="16" x14ac:dyDescent="0.2">
      <c r="A755" s="66"/>
      <c r="B755" s="66"/>
      <c r="C755" s="66"/>
      <c r="D755" s="66"/>
      <c r="E755" s="66"/>
      <c r="F755" s="93"/>
      <c r="G755" s="66"/>
      <c r="H755" s="66"/>
      <c r="I755" s="66"/>
      <c r="J755" s="66"/>
      <c r="K755" s="66"/>
      <c r="L755" s="140"/>
      <c r="M755" s="140"/>
      <c r="N755" s="66"/>
      <c r="O755" s="66"/>
      <c r="P755" s="66"/>
      <c r="Q755" s="66"/>
      <c r="R755" s="66"/>
      <c r="S755" s="66"/>
      <c r="T755" s="66"/>
      <c r="U755" s="66"/>
      <c r="V755" s="66"/>
      <c r="W755" s="66"/>
      <c r="X755" s="66"/>
      <c r="Y755" s="66"/>
      <c r="Z755" s="66"/>
      <c r="AA755" s="66"/>
      <c r="AB755" s="66"/>
      <c r="AC755" s="66"/>
      <c r="AD755" s="66"/>
    </row>
    <row r="756" spans="1:30" ht="16" x14ac:dyDescent="0.2">
      <c r="A756" s="66"/>
      <c r="B756" s="66"/>
      <c r="C756" s="66"/>
      <c r="D756" s="66"/>
      <c r="E756" s="66"/>
      <c r="F756" s="93"/>
      <c r="G756" s="66"/>
      <c r="H756" s="66"/>
      <c r="I756" s="66"/>
      <c r="J756" s="66"/>
      <c r="K756" s="66"/>
      <c r="L756" s="140"/>
      <c r="M756" s="140"/>
      <c r="N756" s="66"/>
      <c r="O756" s="66"/>
      <c r="P756" s="66"/>
      <c r="Q756" s="66"/>
      <c r="R756" s="66"/>
      <c r="S756" s="66"/>
      <c r="T756" s="66"/>
      <c r="U756" s="66"/>
      <c r="V756" s="66"/>
      <c r="W756" s="66"/>
      <c r="X756" s="66"/>
      <c r="Y756" s="66"/>
      <c r="Z756" s="66"/>
      <c r="AA756" s="66"/>
      <c r="AB756" s="66"/>
      <c r="AC756" s="66"/>
      <c r="AD756" s="66"/>
    </row>
    <row r="757" spans="1:30" ht="16" x14ac:dyDescent="0.2">
      <c r="A757" s="66"/>
      <c r="B757" s="66"/>
      <c r="C757" s="66"/>
      <c r="D757" s="66"/>
      <c r="E757" s="66"/>
      <c r="F757" s="93"/>
      <c r="G757" s="66"/>
      <c r="H757" s="66"/>
      <c r="I757" s="66"/>
      <c r="J757" s="66"/>
      <c r="K757" s="66"/>
      <c r="L757" s="140"/>
      <c r="M757" s="140"/>
      <c r="N757" s="66"/>
      <c r="O757" s="66"/>
      <c r="P757" s="66"/>
      <c r="Q757" s="66"/>
      <c r="R757" s="66"/>
      <c r="S757" s="66"/>
      <c r="T757" s="66"/>
      <c r="U757" s="66"/>
      <c r="V757" s="66"/>
      <c r="W757" s="66"/>
      <c r="X757" s="66"/>
      <c r="Y757" s="66"/>
      <c r="Z757" s="66"/>
      <c r="AA757" s="66"/>
      <c r="AB757" s="66"/>
      <c r="AC757" s="66"/>
      <c r="AD757" s="66"/>
    </row>
    <row r="758" spans="1:30" ht="16" x14ac:dyDescent="0.2">
      <c r="A758" s="66"/>
      <c r="B758" s="66"/>
      <c r="C758" s="66"/>
      <c r="D758" s="66"/>
      <c r="E758" s="66"/>
      <c r="F758" s="93"/>
      <c r="G758" s="66"/>
      <c r="H758" s="66"/>
      <c r="I758" s="66"/>
      <c r="J758" s="66"/>
      <c r="K758" s="66"/>
      <c r="L758" s="140"/>
      <c r="M758" s="140"/>
      <c r="N758" s="66"/>
      <c r="O758" s="66"/>
      <c r="P758" s="66"/>
      <c r="Q758" s="66"/>
      <c r="R758" s="66"/>
      <c r="S758" s="66"/>
      <c r="T758" s="66"/>
      <c r="U758" s="66"/>
      <c r="V758" s="66"/>
      <c r="W758" s="66"/>
      <c r="X758" s="66"/>
      <c r="Y758" s="66"/>
      <c r="Z758" s="66"/>
      <c r="AA758" s="66"/>
      <c r="AB758" s="66"/>
      <c r="AC758" s="66"/>
      <c r="AD758" s="66"/>
    </row>
    <row r="759" spans="1:30" ht="16" x14ac:dyDescent="0.2">
      <c r="A759" s="66"/>
      <c r="B759" s="66"/>
      <c r="C759" s="66"/>
      <c r="D759" s="66"/>
      <c r="E759" s="66"/>
      <c r="F759" s="93"/>
      <c r="G759" s="66"/>
      <c r="H759" s="66"/>
      <c r="I759" s="66"/>
      <c r="J759" s="66"/>
      <c r="K759" s="66"/>
      <c r="L759" s="140"/>
      <c r="M759" s="140"/>
      <c r="N759" s="66"/>
      <c r="O759" s="66"/>
      <c r="P759" s="66"/>
      <c r="Q759" s="66"/>
      <c r="R759" s="66"/>
      <c r="S759" s="66"/>
      <c r="T759" s="66"/>
      <c r="U759" s="66"/>
      <c r="V759" s="66"/>
      <c r="W759" s="66"/>
      <c r="X759" s="66"/>
      <c r="Y759" s="66"/>
      <c r="Z759" s="66"/>
      <c r="AA759" s="66"/>
      <c r="AB759" s="66"/>
      <c r="AC759" s="66"/>
      <c r="AD759" s="66"/>
    </row>
    <row r="760" spans="1:30" ht="16" x14ac:dyDescent="0.2">
      <c r="A760" s="66"/>
      <c r="B760" s="66"/>
      <c r="C760" s="66"/>
      <c r="D760" s="66"/>
      <c r="E760" s="66"/>
      <c r="F760" s="93"/>
      <c r="G760" s="66"/>
      <c r="H760" s="66"/>
      <c r="I760" s="66"/>
      <c r="J760" s="66"/>
      <c r="K760" s="66"/>
      <c r="L760" s="140"/>
      <c r="M760" s="140"/>
      <c r="N760" s="66"/>
      <c r="O760" s="66"/>
      <c r="P760" s="66"/>
      <c r="Q760" s="66"/>
      <c r="R760" s="66"/>
      <c r="S760" s="66"/>
      <c r="T760" s="66"/>
      <c r="U760" s="66"/>
      <c r="V760" s="66"/>
      <c r="W760" s="66"/>
      <c r="X760" s="66"/>
      <c r="Y760" s="66"/>
      <c r="Z760" s="66"/>
      <c r="AA760" s="66"/>
      <c r="AB760" s="66"/>
      <c r="AC760" s="66"/>
      <c r="AD760" s="66"/>
    </row>
    <row r="761" spans="1:30" ht="16" x14ac:dyDescent="0.2">
      <c r="A761" s="66"/>
      <c r="B761" s="66"/>
      <c r="C761" s="66"/>
      <c r="D761" s="66"/>
      <c r="E761" s="66"/>
      <c r="F761" s="93"/>
      <c r="G761" s="66"/>
      <c r="H761" s="66"/>
      <c r="I761" s="66"/>
      <c r="J761" s="66"/>
      <c r="K761" s="66"/>
      <c r="L761" s="140"/>
      <c r="M761" s="140"/>
      <c r="N761" s="66"/>
      <c r="O761" s="66"/>
      <c r="P761" s="66"/>
      <c r="Q761" s="66"/>
      <c r="R761" s="66"/>
      <c r="S761" s="66"/>
      <c r="T761" s="66"/>
      <c r="U761" s="66"/>
      <c r="V761" s="66"/>
      <c r="W761" s="66"/>
      <c r="X761" s="66"/>
      <c r="Y761" s="66"/>
      <c r="Z761" s="66"/>
      <c r="AA761" s="66"/>
      <c r="AB761" s="66"/>
      <c r="AC761" s="66"/>
      <c r="AD761" s="66"/>
    </row>
    <row r="762" spans="1:30" ht="16" x14ac:dyDescent="0.2">
      <c r="A762" s="66"/>
      <c r="B762" s="66"/>
      <c r="C762" s="66"/>
      <c r="D762" s="66"/>
      <c r="E762" s="66"/>
      <c r="F762" s="93"/>
      <c r="G762" s="66"/>
      <c r="H762" s="66"/>
      <c r="I762" s="66"/>
      <c r="J762" s="66"/>
      <c r="K762" s="66"/>
      <c r="L762" s="140"/>
      <c r="M762" s="140"/>
      <c r="N762" s="66"/>
      <c r="O762" s="66"/>
      <c r="P762" s="66"/>
      <c r="Q762" s="66"/>
      <c r="R762" s="66"/>
      <c r="S762" s="66"/>
      <c r="T762" s="66"/>
      <c r="U762" s="66"/>
      <c r="V762" s="66"/>
      <c r="W762" s="66"/>
      <c r="X762" s="66"/>
      <c r="Y762" s="66"/>
      <c r="Z762" s="66"/>
      <c r="AA762" s="66"/>
      <c r="AB762" s="66"/>
      <c r="AC762" s="66"/>
      <c r="AD762" s="66"/>
    </row>
    <row r="763" spans="1:30" ht="16" x14ac:dyDescent="0.2">
      <c r="A763" s="66"/>
      <c r="B763" s="66"/>
      <c r="C763" s="66"/>
      <c r="D763" s="66"/>
      <c r="E763" s="66"/>
      <c r="F763" s="93"/>
      <c r="G763" s="66"/>
      <c r="H763" s="66"/>
      <c r="I763" s="66"/>
      <c r="J763" s="66"/>
      <c r="K763" s="66"/>
      <c r="L763" s="140"/>
      <c r="M763" s="140"/>
      <c r="N763" s="66"/>
      <c r="O763" s="66"/>
      <c r="P763" s="66"/>
      <c r="Q763" s="66"/>
      <c r="R763" s="66"/>
      <c r="S763" s="66"/>
      <c r="T763" s="66"/>
      <c r="U763" s="66"/>
      <c r="V763" s="66"/>
      <c r="W763" s="66"/>
      <c r="X763" s="66"/>
      <c r="Y763" s="66"/>
      <c r="Z763" s="66"/>
      <c r="AA763" s="66"/>
      <c r="AB763" s="66"/>
      <c r="AC763" s="66"/>
      <c r="AD763" s="66"/>
    </row>
    <row r="764" spans="1:30" ht="16" x14ac:dyDescent="0.2">
      <c r="A764" s="66"/>
      <c r="B764" s="66"/>
      <c r="C764" s="66"/>
      <c r="D764" s="66"/>
      <c r="E764" s="66"/>
      <c r="F764" s="93"/>
      <c r="G764" s="66"/>
      <c r="H764" s="66"/>
      <c r="I764" s="66"/>
      <c r="J764" s="66"/>
      <c r="K764" s="66"/>
      <c r="L764" s="140"/>
      <c r="M764" s="140"/>
      <c r="N764" s="66"/>
      <c r="O764" s="66"/>
      <c r="P764" s="66"/>
      <c r="Q764" s="66"/>
      <c r="R764" s="66"/>
      <c r="S764" s="66"/>
      <c r="T764" s="66"/>
      <c r="U764" s="66"/>
      <c r="V764" s="66"/>
      <c r="W764" s="66"/>
      <c r="X764" s="66"/>
      <c r="Y764" s="66"/>
      <c r="Z764" s="66"/>
      <c r="AA764" s="66"/>
      <c r="AB764" s="66"/>
      <c r="AC764" s="66"/>
      <c r="AD764" s="66"/>
    </row>
    <row r="765" spans="1:30" ht="16" x14ac:dyDescent="0.2">
      <c r="A765" s="66"/>
      <c r="B765" s="66"/>
      <c r="C765" s="66"/>
      <c r="D765" s="66"/>
      <c r="E765" s="66"/>
      <c r="F765" s="93"/>
      <c r="G765" s="66"/>
      <c r="H765" s="66"/>
      <c r="I765" s="66"/>
      <c r="J765" s="66"/>
      <c r="K765" s="66"/>
      <c r="L765" s="140"/>
      <c r="M765" s="140"/>
      <c r="N765" s="66"/>
      <c r="O765" s="66"/>
      <c r="P765" s="66"/>
      <c r="Q765" s="66"/>
      <c r="R765" s="66"/>
      <c r="S765" s="66"/>
      <c r="T765" s="66"/>
      <c r="U765" s="66"/>
      <c r="V765" s="66"/>
      <c r="W765" s="66"/>
      <c r="X765" s="66"/>
      <c r="Y765" s="66"/>
      <c r="Z765" s="66"/>
      <c r="AA765" s="66"/>
      <c r="AB765" s="66"/>
      <c r="AC765" s="66"/>
      <c r="AD765" s="66"/>
    </row>
    <row r="766" spans="1:30" ht="16" x14ac:dyDescent="0.2">
      <c r="A766" s="66"/>
      <c r="B766" s="66"/>
      <c r="C766" s="66"/>
      <c r="D766" s="66"/>
      <c r="E766" s="66"/>
      <c r="F766" s="93"/>
      <c r="G766" s="66"/>
      <c r="H766" s="66"/>
      <c r="I766" s="66"/>
      <c r="J766" s="66"/>
      <c r="K766" s="66"/>
      <c r="L766" s="140"/>
      <c r="M766" s="140"/>
      <c r="N766" s="66"/>
      <c r="O766" s="66"/>
      <c r="P766" s="66"/>
      <c r="Q766" s="66"/>
      <c r="R766" s="66"/>
      <c r="S766" s="66"/>
      <c r="T766" s="66"/>
      <c r="U766" s="66"/>
      <c r="V766" s="66"/>
      <c r="W766" s="66"/>
      <c r="X766" s="66"/>
      <c r="Y766" s="66"/>
      <c r="Z766" s="66"/>
      <c r="AA766" s="66"/>
      <c r="AB766" s="66"/>
      <c r="AC766" s="66"/>
      <c r="AD766" s="66"/>
    </row>
    <row r="767" spans="1:30" ht="16" x14ac:dyDescent="0.2">
      <c r="A767" s="66"/>
      <c r="B767" s="66"/>
      <c r="C767" s="66"/>
      <c r="D767" s="66"/>
      <c r="E767" s="66"/>
      <c r="F767" s="93"/>
      <c r="G767" s="66"/>
      <c r="H767" s="66"/>
      <c r="I767" s="66"/>
      <c r="J767" s="66"/>
      <c r="K767" s="66"/>
      <c r="L767" s="140"/>
      <c r="M767" s="140"/>
      <c r="N767" s="66"/>
      <c r="O767" s="66"/>
      <c r="P767" s="66"/>
      <c r="Q767" s="66"/>
      <c r="R767" s="66"/>
      <c r="S767" s="66"/>
      <c r="T767" s="66"/>
      <c r="U767" s="66"/>
      <c r="V767" s="66"/>
      <c r="W767" s="66"/>
      <c r="X767" s="66"/>
      <c r="Y767" s="66"/>
      <c r="Z767" s="66"/>
      <c r="AA767" s="66"/>
      <c r="AB767" s="66"/>
      <c r="AC767" s="66"/>
      <c r="AD767" s="66"/>
    </row>
    <row r="768" spans="1:30" ht="16" x14ac:dyDescent="0.2">
      <c r="A768" s="66"/>
      <c r="B768" s="66"/>
      <c r="C768" s="66"/>
      <c r="D768" s="66"/>
      <c r="E768" s="66"/>
      <c r="F768" s="93"/>
      <c r="G768" s="66"/>
      <c r="H768" s="66"/>
      <c r="I768" s="66"/>
      <c r="J768" s="66"/>
      <c r="K768" s="66"/>
      <c r="L768" s="140"/>
      <c r="M768" s="140"/>
      <c r="N768" s="66"/>
      <c r="O768" s="66"/>
      <c r="P768" s="66"/>
      <c r="Q768" s="66"/>
      <c r="R768" s="66"/>
      <c r="S768" s="66"/>
      <c r="T768" s="66"/>
      <c r="U768" s="66"/>
      <c r="V768" s="66"/>
      <c r="W768" s="66"/>
      <c r="X768" s="66"/>
      <c r="Y768" s="66"/>
      <c r="Z768" s="66"/>
      <c r="AA768" s="66"/>
      <c r="AB768" s="66"/>
      <c r="AC768" s="66"/>
      <c r="AD768" s="66"/>
    </row>
    <row r="769" spans="1:30" ht="16" x14ac:dyDescent="0.2">
      <c r="A769" s="66"/>
      <c r="B769" s="66"/>
      <c r="C769" s="66"/>
      <c r="D769" s="66"/>
      <c r="E769" s="66"/>
      <c r="F769" s="93"/>
      <c r="G769" s="66"/>
      <c r="H769" s="66"/>
      <c r="I769" s="66"/>
      <c r="J769" s="66"/>
      <c r="K769" s="66"/>
      <c r="L769" s="140"/>
      <c r="M769" s="140"/>
      <c r="N769" s="66"/>
      <c r="O769" s="66"/>
      <c r="P769" s="66"/>
      <c r="Q769" s="66"/>
      <c r="R769" s="66"/>
      <c r="S769" s="66"/>
      <c r="T769" s="66"/>
      <c r="U769" s="66"/>
      <c r="V769" s="66"/>
      <c r="W769" s="66"/>
      <c r="X769" s="66"/>
      <c r="Y769" s="66"/>
      <c r="Z769" s="66"/>
      <c r="AA769" s="66"/>
      <c r="AB769" s="66"/>
      <c r="AC769" s="66"/>
      <c r="AD769" s="66"/>
    </row>
    <row r="770" spans="1:30" ht="16" x14ac:dyDescent="0.2">
      <c r="A770" s="66"/>
      <c r="B770" s="66"/>
      <c r="C770" s="66"/>
      <c r="D770" s="66"/>
      <c r="E770" s="66"/>
      <c r="F770" s="93"/>
      <c r="G770" s="66"/>
      <c r="H770" s="66"/>
      <c r="I770" s="66"/>
      <c r="J770" s="66"/>
      <c r="K770" s="66"/>
      <c r="L770" s="140"/>
      <c r="M770" s="140"/>
      <c r="N770" s="66"/>
      <c r="O770" s="66"/>
      <c r="P770" s="66"/>
      <c r="Q770" s="66"/>
      <c r="R770" s="66"/>
      <c r="S770" s="66"/>
      <c r="T770" s="66"/>
      <c r="U770" s="66"/>
      <c r="V770" s="66"/>
      <c r="W770" s="66"/>
      <c r="X770" s="66"/>
      <c r="Y770" s="66"/>
      <c r="Z770" s="66"/>
      <c r="AA770" s="66"/>
      <c r="AB770" s="66"/>
      <c r="AC770" s="66"/>
      <c r="AD770" s="66"/>
    </row>
    <row r="771" spans="1:30" ht="16" x14ac:dyDescent="0.2">
      <c r="A771" s="66"/>
      <c r="B771" s="66"/>
      <c r="C771" s="66"/>
      <c r="D771" s="66"/>
      <c r="E771" s="66"/>
      <c r="F771" s="93"/>
      <c r="G771" s="66"/>
      <c r="H771" s="66"/>
      <c r="I771" s="66"/>
      <c r="J771" s="66"/>
      <c r="K771" s="66"/>
      <c r="L771" s="140"/>
      <c r="M771" s="140"/>
      <c r="N771" s="66"/>
      <c r="O771" s="66"/>
      <c r="P771" s="66"/>
      <c r="Q771" s="66"/>
      <c r="R771" s="66"/>
      <c r="S771" s="66"/>
      <c r="T771" s="66"/>
      <c r="U771" s="66"/>
      <c r="V771" s="66"/>
      <c r="W771" s="66"/>
      <c r="X771" s="66"/>
      <c r="Y771" s="66"/>
      <c r="Z771" s="66"/>
      <c r="AA771" s="66"/>
      <c r="AB771" s="66"/>
      <c r="AC771" s="66"/>
      <c r="AD771" s="66"/>
    </row>
    <row r="772" spans="1:30" ht="16" x14ac:dyDescent="0.2">
      <c r="A772" s="66"/>
      <c r="B772" s="66"/>
      <c r="C772" s="66"/>
      <c r="D772" s="66"/>
      <c r="E772" s="66"/>
      <c r="F772" s="93"/>
      <c r="G772" s="66"/>
      <c r="H772" s="66"/>
      <c r="I772" s="66"/>
      <c r="J772" s="66"/>
      <c r="K772" s="66"/>
      <c r="L772" s="140"/>
      <c r="M772" s="140"/>
      <c r="N772" s="66"/>
      <c r="O772" s="66"/>
      <c r="P772" s="66"/>
      <c r="Q772" s="66"/>
      <c r="R772" s="66"/>
      <c r="S772" s="66"/>
      <c r="T772" s="66"/>
      <c r="U772" s="66"/>
      <c r="V772" s="66"/>
      <c r="W772" s="66"/>
      <c r="X772" s="66"/>
      <c r="Y772" s="66"/>
      <c r="Z772" s="66"/>
      <c r="AA772" s="66"/>
      <c r="AB772" s="66"/>
      <c r="AC772" s="66"/>
      <c r="AD772" s="66"/>
    </row>
    <row r="773" spans="1:30" ht="16" x14ac:dyDescent="0.2">
      <c r="A773" s="66"/>
      <c r="B773" s="66"/>
      <c r="C773" s="66"/>
      <c r="D773" s="66"/>
      <c r="E773" s="66"/>
      <c r="F773" s="93"/>
      <c r="G773" s="66"/>
      <c r="H773" s="66"/>
      <c r="I773" s="66"/>
      <c r="J773" s="66"/>
      <c r="K773" s="66"/>
      <c r="L773" s="140"/>
      <c r="M773" s="140"/>
      <c r="N773" s="66"/>
      <c r="O773" s="66"/>
      <c r="P773" s="66"/>
      <c r="Q773" s="66"/>
      <c r="R773" s="66"/>
      <c r="S773" s="66"/>
      <c r="T773" s="66"/>
      <c r="U773" s="66"/>
      <c r="V773" s="66"/>
      <c r="W773" s="66"/>
      <c r="X773" s="66"/>
      <c r="Y773" s="66"/>
      <c r="Z773" s="66"/>
      <c r="AA773" s="66"/>
      <c r="AB773" s="66"/>
      <c r="AC773" s="66"/>
      <c r="AD773" s="66"/>
    </row>
    <row r="774" spans="1:30" ht="16" x14ac:dyDescent="0.2">
      <c r="A774" s="66"/>
      <c r="B774" s="66"/>
      <c r="C774" s="66"/>
      <c r="D774" s="66"/>
      <c r="E774" s="66"/>
      <c r="F774" s="93"/>
      <c r="G774" s="66"/>
      <c r="H774" s="66"/>
      <c r="I774" s="66"/>
      <c r="J774" s="66"/>
      <c r="K774" s="66"/>
      <c r="L774" s="140"/>
      <c r="M774" s="140"/>
      <c r="N774" s="66"/>
      <c r="O774" s="66"/>
      <c r="P774" s="66"/>
      <c r="Q774" s="66"/>
      <c r="R774" s="66"/>
      <c r="S774" s="66"/>
      <c r="T774" s="66"/>
      <c r="U774" s="66"/>
      <c r="V774" s="66"/>
      <c r="W774" s="66"/>
      <c r="X774" s="66"/>
      <c r="Y774" s="66"/>
      <c r="Z774" s="66"/>
      <c r="AA774" s="66"/>
      <c r="AB774" s="66"/>
      <c r="AC774" s="66"/>
      <c r="AD774" s="66"/>
    </row>
    <row r="775" spans="1:30" ht="16" x14ac:dyDescent="0.2">
      <c r="A775" s="66"/>
      <c r="B775" s="66"/>
      <c r="C775" s="66"/>
      <c r="D775" s="66"/>
      <c r="E775" s="66"/>
      <c r="F775" s="93"/>
      <c r="G775" s="66"/>
      <c r="H775" s="66"/>
      <c r="I775" s="66"/>
      <c r="J775" s="66"/>
      <c r="K775" s="66"/>
      <c r="L775" s="140"/>
      <c r="M775" s="140"/>
      <c r="N775" s="66"/>
      <c r="O775" s="66"/>
      <c r="P775" s="66"/>
      <c r="Q775" s="66"/>
      <c r="R775" s="66"/>
      <c r="S775" s="66"/>
      <c r="T775" s="66"/>
      <c r="U775" s="66"/>
      <c r="V775" s="66"/>
      <c r="W775" s="66"/>
      <c r="X775" s="66"/>
      <c r="Y775" s="66"/>
      <c r="Z775" s="66"/>
      <c r="AA775" s="66"/>
      <c r="AB775" s="66"/>
      <c r="AC775" s="66"/>
      <c r="AD775" s="66"/>
    </row>
    <row r="776" spans="1:30" ht="16" x14ac:dyDescent="0.2">
      <c r="A776" s="66"/>
      <c r="B776" s="66"/>
      <c r="C776" s="66"/>
      <c r="D776" s="66"/>
      <c r="E776" s="66"/>
      <c r="F776" s="93"/>
      <c r="G776" s="66"/>
      <c r="H776" s="66"/>
      <c r="I776" s="66"/>
      <c r="J776" s="66"/>
      <c r="K776" s="66"/>
      <c r="L776" s="140"/>
      <c r="M776" s="140"/>
      <c r="N776" s="66"/>
      <c r="O776" s="66"/>
      <c r="P776" s="66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</row>
    <row r="777" spans="1:30" ht="16" x14ac:dyDescent="0.2">
      <c r="A777" s="66"/>
      <c r="B777" s="66"/>
      <c r="C777" s="66"/>
      <c r="D777" s="66"/>
      <c r="E777" s="66"/>
      <c r="F777" s="93"/>
      <c r="G777" s="66"/>
      <c r="H777" s="66"/>
      <c r="I777" s="66"/>
      <c r="J777" s="66"/>
      <c r="K777" s="66"/>
      <c r="L777" s="140"/>
      <c r="M777" s="140"/>
      <c r="N777" s="66"/>
      <c r="O777" s="66"/>
      <c r="P777" s="66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</row>
    <row r="778" spans="1:30" ht="16" x14ac:dyDescent="0.2">
      <c r="A778" s="66"/>
      <c r="B778" s="66"/>
      <c r="C778" s="66"/>
      <c r="D778" s="66"/>
      <c r="E778" s="66"/>
      <c r="F778" s="93"/>
      <c r="G778" s="66"/>
      <c r="H778" s="66"/>
      <c r="I778" s="66"/>
      <c r="J778" s="66"/>
      <c r="K778" s="66"/>
      <c r="L778" s="140"/>
      <c r="M778" s="140"/>
      <c r="N778" s="66"/>
      <c r="O778" s="66"/>
      <c r="P778" s="66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</row>
    <row r="779" spans="1:30" ht="16" x14ac:dyDescent="0.2">
      <c r="A779" s="66"/>
      <c r="B779" s="66"/>
      <c r="C779" s="66"/>
      <c r="D779" s="66"/>
      <c r="E779" s="66"/>
      <c r="F779" s="93"/>
      <c r="G779" s="66"/>
      <c r="H779" s="66"/>
      <c r="I779" s="66"/>
      <c r="J779" s="66"/>
      <c r="K779" s="66"/>
      <c r="L779" s="140"/>
      <c r="M779" s="140"/>
      <c r="N779" s="66"/>
      <c r="O779" s="66"/>
      <c r="P779" s="66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</row>
    <row r="780" spans="1:30" ht="16" x14ac:dyDescent="0.2">
      <c r="A780" s="66"/>
      <c r="B780" s="66"/>
      <c r="C780" s="66"/>
      <c r="D780" s="66"/>
      <c r="E780" s="66"/>
      <c r="F780" s="93"/>
      <c r="G780" s="66"/>
      <c r="H780" s="66"/>
      <c r="I780" s="66"/>
      <c r="J780" s="66"/>
      <c r="K780" s="66"/>
      <c r="L780" s="140"/>
      <c r="M780" s="140"/>
      <c r="N780" s="66"/>
      <c r="O780" s="66"/>
      <c r="P780" s="66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</row>
    <row r="781" spans="1:30" ht="16" x14ac:dyDescent="0.2">
      <c r="A781" s="66"/>
      <c r="B781" s="66"/>
      <c r="C781" s="66"/>
      <c r="D781" s="66"/>
      <c r="E781" s="66"/>
      <c r="F781" s="93"/>
      <c r="G781" s="66"/>
      <c r="H781" s="66"/>
      <c r="I781" s="66"/>
      <c r="J781" s="66"/>
      <c r="K781" s="66"/>
      <c r="L781" s="140"/>
      <c r="M781" s="140"/>
      <c r="N781" s="66"/>
      <c r="O781" s="66"/>
      <c r="P781" s="66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</row>
    <row r="782" spans="1:30" ht="16" x14ac:dyDescent="0.2">
      <c r="A782" s="66"/>
      <c r="B782" s="66"/>
      <c r="C782" s="66"/>
      <c r="D782" s="66"/>
      <c r="E782" s="66"/>
      <c r="F782" s="93"/>
      <c r="G782" s="66"/>
      <c r="H782" s="66"/>
      <c r="I782" s="66"/>
      <c r="J782" s="66"/>
      <c r="K782" s="66"/>
      <c r="L782" s="140"/>
      <c r="M782" s="140"/>
      <c r="N782" s="66"/>
      <c r="O782" s="66"/>
      <c r="P782" s="66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</row>
    <row r="783" spans="1:30" ht="16" x14ac:dyDescent="0.2">
      <c r="A783" s="66"/>
      <c r="B783" s="66"/>
      <c r="C783" s="66"/>
      <c r="D783" s="66"/>
      <c r="E783" s="66"/>
      <c r="F783" s="93"/>
      <c r="G783" s="66"/>
      <c r="H783" s="66"/>
      <c r="I783" s="66"/>
      <c r="J783" s="66"/>
      <c r="K783" s="66"/>
      <c r="L783" s="140"/>
      <c r="M783" s="140"/>
      <c r="N783" s="66"/>
      <c r="O783" s="66"/>
      <c r="P783" s="66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</row>
    <row r="784" spans="1:30" ht="16" x14ac:dyDescent="0.2">
      <c r="A784" s="66"/>
      <c r="B784" s="66"/>
      <c r="C784" s="66"/>
      <c r="D784" s="66"/>
      <c r="E784" s="66"/>
      <c r="F784" s="93"/>
      <c r="G784" s="66"/>
      <c r="H784" s="66"/>
      <c r="I784" s="66"/>
      <c r="J784" s="66"/>
      <c r="K784" s="66"/>
      <c r="L784" s="140"/>
      <c r="M784" s="140"/>
      <c r="N784" s="66"/>
      <c r="O784" s="66"/>
      <c r="P784" s="66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</row>
    <row r="785" spans="1:30" ht="16" x14ac:dyDescent="0.2">
      <c r="A785" s="66"/>
      <c r="B785" s="66"/>
      <c r="C785" s="66"/>
      <c r="D785" s="66"/>
      <c r="E785" s="66"/>
      <c r="F785" s="93"/>
      <c r="G785" s="66"/>
      <c r="H785" s="66"/>
      <c r="I785" s="66"/>
      <c r="J785" s="66"/>
      <c r="K785" s="66"/>
      <c r="L785" s="140"/>
      <c r="M785" s="140"/>
      <c r="N785" s="66"/>
      <c r="O785" s="66"/>
      <c r="P785" s="66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</row>
    <row r="786" spans="1:30" ht="16" x14ac:dyDescent="0.2">
      <c r="A786" s="66"/>
      <c r="B786" s="66"/>
      <c r="C786" s="66"/>
      <c r="D786" s="66"/>
      <c r="E786" s="66"/>
      <c r="F786" s="93"/>
      <c r="G786" s="66"/>
      <c r="H786" s="66"/>
      <c r="I786" s="66"/>
      <c r="J786" s="66"/>
      <c r="K786" s="66"/>
      <c r="L786" s="140"/>
      <c r="M786" s="140"/>
      <c r="N786" s="66"/>
      <c r="O786" s="66"/>
      <c r="P786" s="66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</row>
    <row r="787" spans="1:30" ht="16" x14ac:dyDescent="0.2">
      <c r="A787" s="66"/>
      <c r="B787" s="66"/>
      <c r="C787" s="66"/>
      <c r="D787" s="66"/>
      <c r="E787" s="66"/>
      <c r="F787" s="93"/>
      <c r="G787" s="66"/>
      <c r="H787" s="66"/>
      <c r="I787" s="66"/>
      <c r="J787" s="66"/>
      <c r="K787" s="66"/>
      <c r="L787" s="140"/>
      <c r="M787" s="140"/>
      <c r="N787" s="66"/>
      <c r="O787" s="66"/>
      <c r="P787" s="66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</row>
    <row r="788" spans="1:30" ht="16" x14ac:dyDescent="0.2">
      <c r="A788" s="66"/>
      <c r="B788" s="66"/>
      <c r="C788" s="66"/>
      <c r="D788" s="66"/>
      <c r="E788" s="66"/>
      <c r="F788" s="93"/>
      <c r="G788" s="66"/>
      <c r="H788" s="66"/>
      <c r="I788" s="66"/>
      <c r="J788" s="66"/>
      <c r="K788" s="66"/>
      <c r="L788" s="140"/>
      <c r="M788" s="140"/>
      <c r="N788" s="66"/>
      <c r="O788" s="66"/>
      <c r="P788" s="66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</row>
    <row r="789" spans="1:30" ht="16" x14ac:dyDescent="0.2">
      <c r="A789" s="66"/>
      <c r="B789" s="66"/>
      <c r="C789" s="66"/>
      <c r="D789" s="66"/>
      <c r="E789" s="66"/>
      <c r="F789" s="93"/>
      <c r="G789" s="66"/>
      <c r="H789" s="66"/>
      <c r="I789" s="66"/>
      <c r="J789" s="66"/>
      <c r="K789" s="66"/>
      <c r="L789" s="140"/>
      <c r="M789" s="140"/>
      <c r="N789" s="66"/>
      <c r="O789" s="66"/>
      <c r="P789" s="66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</row>
    <row r="790" spans="1:30" ht="16" x14ac:dyDescent="0.2">
      <c r="A790" s="66"/>
      <c r="B790" s="66"/>
      <c r="C790" s="66"/>
      <c r="D790" s="66"/>
      <c r="E790" s="66"/>
      <c r="F790" s="93"/>
      <c r="G790" s="66"/>
      <c r="H790" s="66"/>
      <c r="I790" s="66"/>
      <c r="J790" s="66"/>
      <c r="K790" s="66"/>
      <c r="L790" s="140"/>
      <c r="M790" s="140"/>
      <c r="N790" s="66"/>
      <c r="O790" s="66"/>
      <c r="P790" s="66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</row>
    <row r="791" spans="1:30" ht="16" x14ac:dyDescent="0.2">
      <c r="A791" s="66"/>
      <c r="B791" s="66"/>
      <c r="C791" s="66"/>
      <c r="D791" s="66"/>
      <c r="E791" s="66"/>
      <c r="F791" s="93"/>
      <c r="G791" s="66"/>
      <c r="H791" s="66"/>
      <c r="I791" s="66"/>
      <c r="J791" s="66"/>
      <c r="K791" s="66"/>
      <c r="L791" s="140"/>
      <c r="M791" s="140"/>
      <c r="N791" s="66"/>
      <c r="O791" s="66"/>
      <c r="P791" s="66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</row>
    <row r="792" spans="1:30" ht="16" x14ac:dyDescent="0.2">
      <c r="A792" s="66"/>
      <c r="B792" s="66"/>
      <c r="C792" s="66"/>
      <c r="D792" s="66"/>
      <c r="E792" s="66"/>
      <c r="F792" s="93"/>
      <c r="G792" s="66"/>
      <c r="H792" s="66"/>
      <c r="I792" s="66"/>
      <c r="J792" s="66"/>
      <c r="K792" s="66"/>
      <c r="L792" s="140"/>
      <c r="M792" s="140"/>
      <c r="N792" s="66"/>
      <c r="O792" s="66"/>
      <c r="P792" s="66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</row>
    <row r="793" spans="1:30" ht="16" x14ac:dyDescent="0.2">
      <c r="A793" s="66"/>
      <c r="B793" s="66"/>
      <c r="C793" s="66"/>
      <c r="D793" s="66"/>
      <c r="E793" s="66"/>
      <c r="F793" s="93"/>
      <c r="G793" s="66"/>
      <c r="H793" s="66"/>
      <c r="I793" s="66"/>
      <c r="J793" s="66"/>
      <c r="K793" s="66"/>
      <c r="L793" s="140"/>
      <c r="M793" s="140"/>
      <c r="N793" s="66"/>
      <c r="O793" s="66"/>
      <c r="P793" s="66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</row>
    <row r="794" spans="1:30" ht="16" x14ac:dyDescent="0.2">
      <c r="A794" s="66"/>
      <c r="B794" s="66"/>
      <c r="C794" s="66"/>
      <c r="D794" s="66"/>
      <c r="E794" s="66"/>
      <c r="F794" s="93"/>
      <c r="G794" s="66"/>
      <c r="H794" s="66"/>
      <c r="I794" s="66"/>
      <c r="J794" s="66"/>
      <c r="K794" s="66"/>
      <c r="L794" s="140"/>
      <c r="M794" s="140"/>
      <c r="N794" s="66"/>
      <c r="O794" s="66"/>
      <c r="P794" s="66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</row>
    <row r="795" spans="1:30" ht="16" x14ac:dyDescent="0.2">
      <c r="A795" s="66"/>
      <c r="B795" s="66"/>
      <c r="C795" s="66"/>
      <c r="D795" s="66"/>
      <c r="E795" s="66"/>
      <c r="F795" s="93"/>
      <c r="G795" s="66"/>
      <c r="H795" s="66"/>
      <c r="I795" s="66"/>
      <c r="J795" s="66"/>
      <c r="K795" s="66"/>
      <c r="L795" s="140"/>
      <c r="M795" s="140"/>
      <c r="N795" s="66"/>
      <c r="O795" s="66"/>
      <c r="P795" s="66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</row>
    <row r="796" spans="1:30" ht="16" x14ac:dyDescent="0.2">
      <c r="A796" s="66"/>
      <c r="B796" s="66"/>
      <c r="C796" s="66"/>
      <c r="D796" s="66"/>
      <c r="E796" s="66"/>
      <c r="F796" s="93"/>
      <c r="G796" s="66"/>
      <c r="H796" s="66"/>
      <c r="I796" s="66"/>
      <c r="J796" s="66"/>
      <c r="K796" s="66"/>
      <c r="L796" s="140"/>
      <c r="M796" s="140"/>
      <c r="N796" s="66"/>
      <c r="O796" s="66"/>
      <c r="P796" s="66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66"/>
      <c r="AD796" s="66"/>
    </row>
    <row r="797" spans="1:30" ht="16" x14ac:dyDescent="0.2">
      <c r="A797" s="66"/>
      <c r="B797" s="66"/>
      <c r="C797" s="66"/>
      <c r="D797" s="66"/>
      <c r="E797" s="66"/>
      <c r="F797" s="93"/>
      <c r="G797" s="66"/>
      <c r="H797" s="66"/>
      <c r="I797" s="66"/>
      <c r="J797" s="66"/>
      <c r="K797" s="66"/>
      <c r="L797" s="140"/>
      <c r="M797" s="140"/>
      <c r="N797" s="66"/>
      <c r="O797" s="66"/>
      <c r="P797" s="66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66"/>
      <c r="AD797" s="66"/>
    </row>
    <row r="798" spans="1:30" ht="16" x14ac:dyDescent="0.2">
      <c r="A798" s="66"/>
      <c r="B798" s="66"/>
      <c r="C798" s="66"/>
      <c r="D798" s="66"/>
      <c r="E798" s="66"/>
      <c r="F798" s="93"/>
      <c r="G798" s="66"/>
      <c r="H798" s="66"/>
      <c r="I798" s="66"/>
      <c r="J798" s="66"/>
      <c r="K798" s="66"/>
      <c r="L798" s="140"/>
      <c r="M798" s="140"/>
      <c r="N798" s="66"/>
      <c r="O798" s="66"/>
      <c r="P798" s="66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</row>
    <row r="799" spans="1:30" ht="16" x14ac:dyDescent="0.2">
      <c r="A799" s="66"/>
      <c r="B799" s="66"/>
      <c r="C799" s="66"/>
      <c r="D799" s="66"/>
      <c r="E799" s="66"/>
      <c r="F799" s="93"/>
      <c r="G799" s="66"/>
      <c r="H799" s="66"/>
      <c r="I799" s="66"/>
      <c r="J799" s="66"/>
      <c r="K799" s="66"/>
      <c r="L799" s="140"/>
      <c r="M799" s="140"/>
      <c r="N799" s="66"/>
      <c r="O799" s="66"/>
      <c r="P799" s="66"/>
      <c r="Q799" s="66"/>
      <c r="R799" s="66"/>
      <c r="S799" s="66"/>
      <c r="T799" s="66"/>
      <c r="U799" s="66"/>
      <c r="V799" s="66"/>
      <c r="W799" s="66"/>
      <c r="X799" s="66"/>
      <c r="Y799" s="66"/>
      <c r="Z799" s="66"/>
      <c r="AA799" s="66"/>
      <c r="AB799" s="66"/>
      <c r="AC799" s="66"/>
      <c r="AD799" s="66"/>
    </row>
    <row r="800" spans="1:30" ht="16" x14ac:dyDescent="0.2">
      <c r="A800" s="66"/>
      <c r="B800" s="66"/>
      <c r="C800" s="66"/>
      <c r="D800" s="66"/>
      <c r="E800" s="66"/>
      <c r="F800" s="93"/>
      <c r="G800" s="66"/>
      <c r="H800" s="66"/>
      <c r="I800" s="66"/>
      <c r="J800" s="66"/>
      <c r="K800" s="66"/>
      <c r="L800" s="140"/>
      <c r="M800" s="140"/>
      <c r="N800" s="66"/>
      <c r="O800" s="66"/>
      <c r="P800" s="66"/>
      <c r="Q800" s="66"/>
      <c r="R800" s="66"/>
      <c r="S800" s="66"/>
      <c r="T800" s="66"/>
      <c r="U800" s="66"/>
      <c r="V800" s="66"/>
      <c r="W800" s="66"/>
      <c r="X800" s="66"/>
      <c r="Y800" s="66"/>
      <c r="Z800" s="66"/>
      <c r="AA800" s="66"/>
      <c r="AB800" s="66"/>
      <c r="AC800" s="66"/>
      <c r="AD800" s="66"/>
    </row>
    <row r="801" spans="1:30" ht="16" x14ac:dyDescent="0.2">
      <c r="A801" s="66"/>
      <c r="B801" s="66"/>
      <c r="C801" s="66"/>
      <c r="D801" s="66"/>
      <c r="E801" s="66"/>
      <c r="F801" s="93"/>
      <c r="G801" s="66"/>
      <c r="H801" s="66"/>
      <c r="I801" s="66"/>
      <c r="J801" s="66"/>
      <c r="K801" s="66"/>
      <c r="L801" s="140"/>
      <c r="M801" s="140"/>
      <c r="N801" s="66"/>
      <c r="O801" s="66"/>
      <c r="P801" s="66"/>
      <c r="Q801" s="66"/>
      <c r="R801" s="66"/>
      <c r="S801" s="66"/>
      <c r="T801" s="66"/>
      <c r="U801" s="66"/>
      <c r="V801" s="66"/>
      <c r="W801" s="66"/>
      <c r="X801" s="66"/>
      <c r="Y801" s="66"/>
      <c r="Z801" s="66"/>
      <c r="AA801" s="66"/>
      <c r="AB801" s="66"/>
      <c r="AC801" s="66"/>
      <c r="AD801" s="66"/>
    </row>
    <row r="802" spans="1:30" ht="16" x14ac:dyDescent="0.2">
      <c r="A802" s="66"/>
      <c r="B802" s="66"/>
      <c r="C802" s="66"/>
      <c r="D802" s="66"/>
      <c r="E802" s="66"/>
      <c r="F802" s="93"/>
      <c r="G802" s="66"/>
      <c r="H802" s="66"/>
      <c r="I802" s="66"/>
      <c r="J802" s="66"/>
      <c r="K802" s="66"/>
      <c r="L802" s="140"/>
      <c r="M802" s="140"/>
      <c r="N802" s="66"/>
      <c r="O802" s="66"/>
      <c r="P802" s="66"/>
      <c r="Q802" s="66"/>
      <c r="R802" s="66"/>
      <c r="S802" s="66"/>
      <c r="T802" s="66"/>
      <c r="U802" s="66"/>
      <c r="V802" s="66"/>
      <c r="W802" s="66"/>
      <c r="X802" s="66"/>
      <c r="Y802" s="66"/>
      <c r="Z802" s="66"/>
      <c r="AA802" s="66"/>
      <c r="AB802" s="66"/>
      <c r="AC802" s="66"/>
      <c r="AD802" s="66"/>
    </row>
    <row r="803" spans="1:30" ht="16" x14ac:dyDescent="0.2">
      <c r="A803" s="66"/>
      <c r="B803" s="66"/>
      <c r="C803" s="66"/>
      <c r="D803" s="66"/>
      <c r="E803" s="66"/>
      <c r="F803" s="93"/>
      <c r="G803" s="66"/>
      <c r="H803" s="66"/>
      <c r="I803" s="66"/>
      <c r="J803" s="66"/>
      <c r="K803" s="66"/>
      <c r="L803" s="140"/>
      <c r="M803" s="140"/>
      <c r="N803" s="66"/>
      <c r="O803" s="66"/>
      <c r="P803" s="66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</row>
    <row r="804" spans="1:30" ht="16" x14ac:dyDescent="0.2">
      <c r="A804" s="66"/>
      <c r="B804" s="66"/>
      <c r="C804" s="66"/>
      <c r="D804" s="66"/>
      <c r="E804" s="66"/>
      <c r="F804" s="93"/>
      <c r="G804" s="66"/>
      <c r="H804" s="66"/>
      <c r="I804" s="66"/>
      <c r="J804" s="66"/>
      <c r="K804" s="66"/>
      <c r="L804" s="140"/>
      <c r="M804" s="140"/>
      <c r="N804" s="66"/>
      <c r="O804" s="66"/>
      <c r="P804" s="66"/>
      <c r="Q804" s="66"/>
      <c r="R804" s="66"/>
      <c r="S804" s="66"/>
      <c r="T804" s="66"/>
      <c r="U804" s="66"/>
      <c r="V804" s="66"/>
      <c r="W804" s="66"/>
      <c r="X804" s="66"/>
      <c r="Y804" s="66"/>
      <c r="Z804" s="66"/>
      <c r="AA804" s="66"/>
      <c r="AB804" s="66"/>
      <c r="AC804" s="66"/>
      <c r="AD804" s="66"/>
    </row>
    <row r="805" spans="1:30" ht="16" x14ac:dyDescent="0.2">
      <c r="A805" s="66"/>
      <c r="B805" s="66"/>
      <c r="C805" s="66"/>
      <c r="D805" s="66"/>
      <c r="E805" s="66"/>
      <c r="F805" s="93"/>
      <c r="G805" s="66"/>
      <c r="H805" s="66"/>
      <c r="I805" s="66"/>
      <c r="J805" s="66"/>
      <c r="K805" s="66"/>
      <c r="L805" s="140"/>
      <c r="M805" s="140"/>
      <c r="N805" s="66"/>
      <c r="O805" s="66"/>
      <c r="P805" s="66"/>
      <c r="Q805" s="66"/>
      <c r="R805" s="66"/>
      <c r="S805" s="66"/>
      <c r="T805" s="66"/>
      <c r="U805" s="66"/>
      <c r="V805" s="66"/>
      <c r="W805" s="66"/>
      <c r="X805" s="66"/>
      <c r="Y805" s="66"/>
      <c r="Z805" s="66"/>
      <c r="AA805" s="66"/>
      <c r="AB805" s="66"/>
      <c r="AC805" s="66"/>
      <c r="AD805" s="66"/>
    </row>
    <row r="806" spans="1:30" ht="16" x14ac:dyDescent="0.2">
      <c r="A806" s="66"/>
      <c r="B806" s="66"/>
      <c r="C806" s="66"/>
      <c r="D806" s="66"/>
      <c r="E806" s="66"/>
      <c r="F806" s="93"/>
      <c r="G806" s="66"/>
      <c r="H806" s="66"/>
      <c r="I806" s="66"/>
      <c r="J806" s="66"/>
      <c r="K806" s="66"/>
      <c r="L806" s="140"/>
      <c r="M806" s="140"/>
      <c r="N806" s="66"/>
      <c r="O806" s="66"/>
      <c r="P806" s="66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</row>
    <row r="807" spans="1:30" ht="16" x14ac:dyDescent="0.2">
      <c r="A807" s="66"/>
      <c r="B807" s="66"/>
      <c r="C807" s="66"/>
      <c r="D807" s="66"/>
      <c r="E807" s="66"/>
      <c r="F807" s="93"/>
      <c r="G807" s="66"/>
      <c r="H807" s="66"/>
      <c r="I807" s="66"/>
      <c r="J807" s="66"/>
      <c r="K807" s="66"/>
      <c r="L807" s="140"/>
      <c r="M807" s="140"/>
      <c r="N807" s="66"/>
      <c r="O807" s="66"/>
      <c r="P807" s="66"/>
      <c r="Q807" s="66"/>
      <c r="R807" s="66"/>
      <c r="S807" s="66"/>
      <c r="T807" s="66"/>
      <c r="U807" s="66"/>
      <c r="V807" s="66"/>
      <c r="W807" s="66"/>
      <c r="X807" s="66"/>
      <c r="Y807" s="66"/>
      <c r="Z807" s="66"/>
      <c r="AA807" s="66"/>
      <c r="AB807" s="66"/>
      <c r="AC807" s="66"/>
      <c r="AD807" s="66"/>
    </row>
    <row r="808" spans="1:30" ht="16" x14ac:dyDescent="0.2">
      <c r="A808" s="66"/>
      <c r="B808" s="66"/>
      <c r="C808" s="66"/>
      <c r="D808" s="66"/>
      <c r="E808" s="66"/>
      <c r="F808" s="93"/>
      <c r="G808" s="66"/>
      <c r="H808" s="66"/>
      <c r="I808" s="66"/>
      <c r="J808" s="66"/>
      <c r="K808" s="66"/>
      <c r="L808" s="140"/>
      <c r="M808" s="140"/>
      <c r="N808" s="66"/>
      <c r="O808" s="66"/>
      <c r="P808" s="66"/>
      <c r="Q808" s="66"/>
      <c r="R808" s="66"/>
      <c r="S808" s="66"/>
      <c r="T808" s="66"/>
      <c r="U808" s="66"/>
      <c r="V808" s="66"/>
      <c r="W808" s="66"/>
      <c r="X808" s="66"/>
      <c r="Y808" s="66"/>
      <c r="Z808" s="66"/>
      <c r="AA808" s="66"/>
      <c r="AB808" s="66"/>
      <c r="AC808" s="66"/>
      <c r="AD808" s="66"/>
    </row>
    <row r="809" spans="1:30" ht="16" x14ac:dyDescent="0.2">
      <c r="A809" s="66"/>
      <c r="B809" s="66"/>
      <c r="C809" s="66"/>
      <c r="D809" s="66"/>
      <c r="E809" s="66"/>
      <c r="F809" s="93"/>
      <c r="G809" s="66"/>
      <c r="H809" s="66"/>
      <c r="I809" s="66"/>
      <c r="J809" s="66"/>
      <c r="K809" s="66"/>
      <c r="L809" s="140"/>
      <c r="M809" s="140"/>
      <c r="N809" s="66"/>
      <c r="O809" s="66"/>
      <c r="P809" s="66"/>
      <c r="Q809" s="66"/>
      <c r="R809" s="66"/>
      <c r="S809" s="66"/>
      <c r="T809" s="66"/>
      <c r="U809" s="66"/>
      <c r="V809" s="66"/>
      <c r="W809" s="66"/>
      <c r="X809" s="66"/>
      <c r="Y809" s="66"/>
      <c r="Z809" s="66"/>
      <c r="AA809" s="66"/>
      <c r="AB809" s="66"/>
      <c r="AC809" s="66"/>
      <c r="AD809" s="66"/>
    </row>
    <row r="810" spans="1:30" ht="16" x14ac:dyDescent="0.2">
      <c r="A810" s="66"/>
      <c r="B810" s="66"/>
      <c r="C810" s="66"/>
      <c r="D810" s="66"/>
      <c r="E810" s="66"/>
      <c r="F810" s="93"/>
      <c r="G810" s="66"/>
      <c r="H810" s="66"/>
      <c r="I810" s="66"/>
      <c r="J810" s="66"/>
      <c r="K810" s="66"/>
      <c r="L810" s="140"/>
      <c r="M810" s="140"/>
      <c r="N810" s="66"/>
      <c r="O810" s="66"/>
      <c r="P810" s="66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</row>
    <row r="811" spans="1:30" ht="16" x14ac:dyDescent="0.2">
      <c r="A811" s="66"/>
      <c r="B811" s="66"/>
      <c r="C811" s="66"/>
      <c r="D811" s="66"/>
      <c r="E811" s="66"/>
      <c r="F811" s="93"/>
      <c r="G811" s="66"/>
      <c r="H811" s="66"/>
      <c r="I811" s="66"/>
      <c r="J811" s="66"/>
      <c r="K811" s="66"/>
      <c r="L811" s="140"/>
      <c r="M811" s="140"/>
      <c r="N811" s="66"/>
      <c r="O811" s="66"/>
      <c r="P811" s="66"/>
      <c r="Q811" s="66"/>
      <c r="R811" s="66"/>
      <c r="S811" s="66"/>
      <c r="T811" s="66"/>
      <c r="U811" s="66"/>
      <c r="V811" s="66"/>
      <c r="W811" s="66"/>
      <c r="X811" s="66"/>
      <c r="Y811" s="66"/>
      <c r="Z811" s="66"/>
      <c r="AA811" s="66"/>
      <c r="AB811" s="66"/>
      <c r="AC811" s="66"/>
      <c r="AD811" s="66"/>
    </row>
    <row r="812" spans="1:30" ht="16" x14ac:dyDescent="0.2">
      <c r="A812" s="66"/>
      <c r="B812" s="66"/>
      <c r="C812" s="66"/>
      <c r="D812" s="66"/>
      <c r="E812" s="66"/>
      <c r="F812" s="93"/>
      <c r="G812" s="66"/>
      <c r="H812" s="66"/>
      <c r="I812" s="66"/>
      <c r="J812" s="66"/>
      <c r="K812" s="66"/>
      <c r="L812" s="140"/>
      <c r="M812" s="140"/>
      <c r="N812" s="66"/>
      <c r="O812" s="66"/>
      <c r="P812" s="66"/>
      <c r="Q812" s="66"/>
      <c r="R812" s="66"/>
      <c r="S812" s="66"/>
      <c r="T812" s="66"/>
      <c r="U812" s="66"/>
      <c r="V812" s="66"/>
      <c r="W812" s="66"/>
      <c r="X812" s="66"/>
      <c r="Y812" s="66"/>
      <c r="Z812" s="66"/>
      <c r="AA812" s="66"/>
      <c r="AB812" s="66"/>
      <c r="AC812" s="66"/>
      <c r="AD812" s="66"/>
    </row>
    <row r="813" spans="1:30" ht="16" x14ac:dyDescent="0.2">
      <c r="A813" s="66"/>
      <c r="B813" s="66"/>
      <c r="C813" s="66"/>
      <c r="D813" s="66"/>
      <c r="E813" s="66"/>
      <c r="F813" s="93"/>
      <c r="G813" s="66"/>
      <c r="H813" s="66"/>
      <c r="I813" s="66"/>
      <c r="J813" s="66"/>
      <c r="K813" s="66"/>
      <c r="L813" s="140"/>
      <c r="M813" s="140"/>
      <c r="N813" s="66"/>
      <c r="O813" s="66"/>
      <c r="P813" s="66"/>
      <c r="Q813" s="66"/>
      <c r="R813" s="66"/>
      <c r="S813" s="66"/>
      <c r="T813" s="66"/>
      <c r="U813" s="66"/>
      <c r="V813" s="66"/>
      <c r="W813" s="66"/>
      <c r="X813" s="66"/>
      <c r="Y813" s="66"/>
      <c r="Z813" s="66"/>
      <c r="AA813" s="66"/>
      <c r="AB813" s="66"/>
      <c r="AC813" s="66"/>
      <c r="AD813" s="66"/>
    </row>
    <row r="814" spans="1:30" ht="16" x14ac:dyDescent="0.2">
      <c r="A814" s="66"/>
      <c r="B814" s="66"/>
      <c r="C814" s="66"/>
      <c r="D814" s="66"/>
      <c r="E814" s="66"/>
      <c r="F814" s="93"/>
      <c r="G814" s="66"/>
      <c r="H814" s="66"/>
      <c r="I814" s="66"/>
      <c r="J814" s="66"/>
      <c r="K814" s="66"/>
      <c r="L814" s="140"/>
      <c r="M814" s="140"/>
      <c r="N814" s="66"/>
      <c r="O814" s="66"/>
      <c r="P814" s="66"/>
      <c r="Q814" s="66"/>
      <c r="R814" s="66"/>
      <c r="S814" s="66"/>
      <c r="T814" s="66"/>
      <c r="U814" s="66"/>
      <c r="V814" s="66"/>
      <c r="W814" s="66"/>
      <c r="X814" s="66"/>
      <c r="Y814" s="66"/>
      <c r="Z814" s="66"/>
      <c r="AA814" s="66"/>
      <c r="AB814" s="66"/>
      <c r="AC814" s="66"/>
      <c r="AD814" s="66"/>
    </row>
    <row r="815" spans="1:30" ht="16" x14ac:dyDescent="0.2">
      <c r="A815" s="66"/>
      <c r="B815" s="66"/>
      <c r="C815" s="66"/>
      <c r="D815" s="66"/>
      <c r="E815" s="66"/>
      <c r="F815" s="93"/>
      <c r="G815" s="66"/>
      <c r="H815" s="66"/>
      <c r="I815" s="66"/>
      <c r="J815" s="66"/>
      <c r="K815" s="66"/>
      <c r="L815" s="140"/>
      <c r="M815" s="140"/>
      <c r="N815" s="66"/>
      <c r="O815" s="66"/>
      <c r="P815" s="66"/>
      <c r="Q815" s="66"/>
      <c r="R815" s="66"/>
      <c r="S815" s="66"/>
      <c r="T815" s="66"/>
      <c r="U815" s="66"/>
      <c r="V815" s="66"/>
      <c r="W815" s="66"/>
      <c r="X815" s="66"/>
      <c r="Y815" s="66"/>
      <c r="Z815" s="66"/>
      <c r="AA815" s="66"/>
      <c r="AB815" s="66"/>
      <c r="AC815" s="66"/>
      <c r="AD815" s="66"/>
    </row>
    <row r="816" spans="1:30" ht="16" x14ac:dyDescent="0.2">
      <c r="A816" s="66"/>
      <c r="B816" s="66"/>
      <c r="C816" s="66"/>
      <c r="D816" s="66"/>
      <c r="E816" s="66"/>
      <c r="F816" s="93"/>
      <c r="G816" s="66"/>
      <c r="H816" s="66"/>
      <c r="I816" s="66"/>
      <c r="J816" s="66"/>
      <c r="K816" s="66"/>
      <c r="L816" s="140"/>
      <c r="M816" s="140"/>
      <c r="N816" s="66"/>
      <c r="O816" s="66"/>
      <c r="P816" s="66"/>
      <c r="Q816" s="66"/>
      <c r="R816" s="66"/>
      <c r="S816" s="66"/>
      <c r="T816" s="66"/>
      <c r="U816" s="66"/>
      <c r="V816" s="66"/>
      <c r="W816" s="66"/>
      <c r="X816" s="66"/>
      <c r="Y816" s="66"/>
      <c r="Z816" s="66"/>
      <c r="AA816" s="66"/>
      <c r="AB816" s="66"/>
      <c r="AC816" s="66"/>
      <c r="AD816" s="66"/>
    </row>
    <row r="817" spans="1:30" ht="16" x14ac:dyDescent="0.2">
      <c r="A817" s="66"/>
      <c r="B817" s="66"/>
      <c r="C817" s="66"/>
      <c r="D817" s="66"/>
      <c r="E817" s="66"/>
      <c r="F817" s="93"/>
      <c r="G817" s="66"/>
      <c r="H817" s="66"/>
      <c r="I817" s="66"/>
      <c r="J817" s="66"/>
      <c r="K817" s="66"/>
      <c r="L817" s="140"/>
      <c r="M817" s="140"/>
      <c r="N817" s="66"/>
      <c r="O817" s="66"/>
      <c r="P817" s="66"/>
      <c r="Q817" s="66"/>
      <c r="R817" s="66"/>
      <c r="S817" s="66"/>
      <c r="T817" s="66"/>
      <c r="U817" s="66"/>
      <c r="V817" s="66"/>
      <c r="W817" s="66"/>
      <c r="X817" s="66"/>
      <c r="Y817" s="66"/>
      <c r="Z817" s="66"/>
      <c r="AA817" s="66"/>
      <c r="AB817" s="66"/>
      <c r="AC817" s="66"/>
      <c r="AD817" s="66"/>
    </row>
    <row r="818" spans="1:30" ht="16" x14ac:dyDescent="0.2">
      <c r="A818" s="66"/>
      <c r="B818" s="66"/>
      <c r="C818" s="66"/>
      <c r="D818" s="66"/>
      <c r="E818" s="66"/>
      <c r="F818" s="93"/>
      <c r="G818" s="66"/>
      <c r="H818" s="66"/>
      <c r="I818" s="66"/>
      <c r="J818" s="66"/>
      <c r="K818" s="66"/>
      <c r="L818" s="140"/>
      <c r="M818" s="140"/>
      <c r="N818" s="66"/>
      <c r="O818" s="66"/>
      <c r="P818" s="66"/>
      <c r="Q818" s="66"/>
      <c r="R818" s="66"/>
      <c r="S818" s="66"/>
      <c r="T818" s="66"/>
      <c r="U818" s="66"/>
      <c r="V818" s="66"/>
      <c r="W818" s="66"/>
      <c r="X818" s="66"/>
      <c r="Y818" s="66"/>
      <c r="Z818" s="66"/>
      <c r="AA818" s="66"/>
      <c r="AB818" s="66"/>
      <c r="AC818" s="66"/>
      <c r="AD818" s="66"/>
    </row>
    <row r="819" spans="1:30" ht="16" x14ac:dyDescent="0.2">
      <c r="A819" s="66"/>
      <c r="B819" s="66"/>
      <c r="C819" s="66"/>
      <c r="D819" s="66"/>
      <c r="E819" s="66"/>
      <c r="F819" s="93"/>
      <c r="G819" s="66"/>
      <c r="H819" s="66"/>
      <c r="I819" s="66"/>
      <c r="J819" s="66"/>
      <c r="K819" s="66"/>
      <c r="L819" s="140"/>
      <c r="M819" s="140"/>
      <c r="N819" s="66"/>
      <c r="O819" s="66"/>
      <c r="P819" s="66"/>
      <c r="Q819" s="66"/>
      <c r="R819" s="66"/>
      <c r="S819" s="66"/>
      <c r="T819" s="66"/>
      <c r="U819" s="66"/>
      <c r="V819" s="66"/>
      <c r="W819" s="66"/>
      <c r="X819" s="66"/>
      <c r="Y819" s="66"/>
      <c r="Z819" s="66"/>
      <c r="AA819" s="66"/>
      <c r="AB819" s="66"/>
      <c r="AC819" s="66"/>
      <c r="AD819" s="66"/>
    </row>
    <row r="820" spans="1:30" ht="16" x14ac:dyDescent="0.2">
      <c r="A820" s="66"/>
      <c r="B820" s="66"/>
      <c r="C820" s="66"/>
      <c r="D820" s="66"/>
      <c r="E820" s="66"/>
      <c r="F820" s="93"/>
      <c r="G820" s="66"/>
      <c r="H820" s="66"/>
      <c r="I820" s="66"/>
      <c r="J820" s="66"/>
      <c r="K820" s="66"/>
      <c r="L820" s="140"/>
      <c r="M820" s="140"/>
      <c r="N820" s="66"/>
      <c r="O820" s="66"/>
      <c r="P820" s="66"/>
      <c r="Q820" s="66"/>
      <c r="R820" s="66"/>
      <c r="S820" s="66"/>
      <c r="T820" s="66"/>
      <c r="U820" s="66"/>
      <c r="V820" s="66"/>
      <c r="W820" s="66"/>
      <c r="X820" s="66"/>
      <c r="Y820" s="66"/>
      <c r="Z820" s="66"/>
      <c r="AA820" s="66"/>
      <c r="AB820" s="66"/>
      <c r="AC820" s="66"/>
      <c r="AD820" s="66"/>
    </row>
    <row r="821" spans="1:30" ht="16" x14ac:dyDescent="0.2">
      <c r="A821" s="66"/>
      <c r="B821" s="66"/>
      <c r="C821" s="66"/>
      <c r="D821" s="66"/>
      <c r="E821" s="66"/>
      <c r="F821" s="93"/>
      <c r="G821" s="66"/>
      <c r="H821" s="66"/>
      <c r="I821" s="66"/>
      <c r="J821" s="66"/>
      <c r="K821" s="66"/>
      <c r="L821" s="140"/>
      <c r="M821" s="140"/>
      <c r="N821" s="66"/>
      <c r="O821" s="66"/>
      <c r="P821" s="66"/>
      <c r="Q821" s="66"/>
      <c r="R821" s="66"/>
      <c r="S821" s="66"/>
      <c r="T821" s="66"/>
      <c r="U821" s="66"/>
      <c r="V821" s="66"/>
      <c r="W821" s="66"/>
      <c r="X821" s="66"/>
      <c r="Y821" s="66"/>
      <c r="Z821" s="66"/>
      <c r="AA821" s="66"/>
      <c r="AB821" s="66"/>
      <c r="AC821" s="66"/>
      <c r="AD821" s="66"/>
    </row>
    <row r="822" spans="1:30" ht="16" x14ac:dyDescent="0.2">
      <c r="A822" s="66"/>
      <c r="B822" s="66"/>
      <c r="C822" s="66"/>
      <c r="D822" s="66"/>
      <c r="E822" s="66"/>
      <c r="F822" s="93"/>
      <c r="G822" s="66"/>
      <c r="H822" s="66"/>
      <c r="I822" s="66"/>
      <c r="J822" s="66"/>
      <c r="K822" s="66"/>
      <c r="L822" s="140"/>
      <c r="M822" s="140"/>
      <c r="N822" s="66"/>
      <c r="O822" s="66"/>
      <c r="P822" s="66"/>
      <c r="Q822" s="66"/>
      <c r="R822" s="66"/>
      <c r="S822" s="66"/>
      <c r="T822" s="66"/>
      <c r="U822" s="66"/>
      <c r="V822" s="66"/>
      <c r="W822" s="66"/>
      <c r="X822" s="66"/>
      <c r="Y822" s="66"/>
      <c r="Z822" s="66"/>
      <c r="AA822" s="66"/>
      <c r="AB822" s="66"/>
      <c r="AC822" s="66"/>
      <c r="AD822" s="66"/>
    </row>
    <row r="823" spans="1:30" ht="16" x14ac:dyDescent="0.2">
      <c r="A823" s="66"/>
      <c r="B823" s="66"/>
      <c r="C823" s="66"/>
      <c r="D823" s="66"/>
      <c r="E823" s="66"/>
      <c r="F823" s="93"/>
      <c r="G823" s="66"/>
      <c r="H823" s="66"/>
      <c r="I823" s="66"/>
      <c r="J823" s="66"/>
      <c r="K823" s="66"/>
      <c r="L823" s="140"/>
      <c r="M823" s="140"/>
      <c r="N823" s="66"/>
      <c r="O823" s="66"/>
      <c r="P823" s="66"/>
      <c r="Q823" s="66"/>
      <c r="R823" s="66"/>
      <c r="S823" s="66"/>
      <c r="T823" s="66"/>
      <c r="U823" s="66"/>
      <c r="V823" s="66"/>
      <c r="W823" s="66"/>
      <c r="X823" s="66"/>
      <c r="Y823" s="66"/>
      <c r="Z823" s="66"/>
      <c r="AA823" s="66"/>
      <c r="AB823" s="66"/>
      <c r="AC823" s="66"/>
      <c r="AD823" s="66"/>
    </row>
    <row r="824" spans="1:30" ht="16" x14ac:dyDescent="0.2">
      <c r="A824" s="66"/>
      <c r="B824" s="66"/>
      <c r="C824" s="66"/>
      <c r="D824" s="66"/>
      <c r="E824" s="66"/>
      <c r="F824" s="93"/>
      <c r="G824" s="66"/>
      <c r="H824" s="66"/>
      <c r="I824" s="66"/>
      <c r="J824" s="66"/>
      <c r="K824" s="66"/>
      <c r="L824" s="140"/>
      <c r="M824" s="140"/>
      <c r="N824" s="66"/>
      <c r="O824" s="66"/>
      <c r="P824" s="66"/>
      <c r="Q824" s="66"/>
      <c r="R824" s="66"/>
      <c r="S824" s="66"/>
      <c r="T824" s="66"/>
      <c r="U824" s="66"/>
      <c r="V824" s="66"/>
      <c r="W824" s="66"/>
      <c r="X824" s="66"/>
      <c r="Y824" s="66"/>
      <c r="Z824" s="66"/>
      <c r="AA824" s="66"/>
      <c r="AB824" s="66"/>
      <c r="AC824" s="66"/>
      <c r="AD824" s="66"/>
    </row>
    <row r="825" spans="1:30" ht="16" x14ac:dyDescent="0.2">
      <c r="A825" s="66"/>
      <c r="B825" s="66"/>
      <c r="C825" s="66"/>
      <c r="D825" s="66"/>
      <c r="E825" s="66"/>
      <c r="F825" s="93"/>
      <c r="G825" s="66"/>
      <c r="H825" s="66"/>
      <c r="I825" s="66"/>
      <c r="J825" s="66"/>
      <c r="K825" s="66"/>
      <c r="L825" s="140"/>
      <c r="M825" s="140"/>
      <c r="N825" s="66"/>
      <c r="O825" s="66"/>
      <c r="P825" s="66"/>
      <c r="Q825" s="66"/>
      <c r="R825" s="66"/>
      <c r="S825" s="66"/>
      <c r="T825" s="66"/>
      <c r="U825" s="66"/>
      <c r="V825" s="66"/>
      <c r="W825" s="66"/>
      <c r="X825" s="66"/>
      <c r="Y825" s="66"/>
      <c r="Z825" s="66"/>
      <c r="AA825" s="66"/>
      <c r="AB825" s="66"/>
      <c r="AC825" s="66"/>
      <c r="AD825" s="66"/>
    </row>
    <row r="826" spans="1:30" ht="16" x14ac:dyDescent="0.2">
      <c r="A826" s="66"/>
      <c r="B826" s="66"/>
      <c r="C826" s="66"/>
      <c r="D826" s="66"/>
      <c r="E826" s="66"/>
      <c r="F826" s="93"/>
      <c r="G826" s="66"/>
      <c r="H826" s="66"/>
      <c r="I826" s="66"/>
      <c r="J826" s="66"/>
      <c r="K826" s="66"/>
      <c r="L826" s="140"/>
      <c r="M826" s="140"/>
      <c r="N826" s="66"/>
      <c r="O826" s="66"/>
      <c r="P826" s="66"/>
      <c r="Q826" s="66"/>
      <c r="R826" s="66"/>
      <c r="S826" s="66"/>
      <c r="T826" s="66"/>
      <c r="U826" s="66"/>
      <c r="V826" s="66"/>
      <c r="W826" s="66"/>
      <c r="X826" s="66"/>
      <c r="Y826" s="66"/>
      <c r="Z826" s="66"/>
      <c r="AA826" s="66"/>
      <c r="AB826" s="66"/>
      <c r="AC826" s="66"/>
      <c r="AD826" s="66"/>
    </row>
    <row r="827" spans="1:30" ht="16" x14ac:dyDescent="0.2">
      <c r="A827" s="66"/>
      <c r="B827" s="66"/>
      <c r="C827" s="66"/>
      <c r="D827" s="66"/>
      <c r="E827" s="66"/>
      <c r="F827" s="93"/>
      <c r="G827" s="66"/>
      <c r="H827" s="66"/>
      <c r="I827" s="66"/>
      <c r="J827" s="66"/>
      <c r="K827" s="66"/>
      <c r="L827" s="140"/>
      <c r="M827" s="140"/>
      <c r="N827" s="66"/>
      <c r="O827" s="66"/>
      <c r="P827" s="66"/>
      <c r="Q827" s="66"/>
      <c r="R827" s="66"/>
      <c r="S827" s="66"/>
      <c r="T827" s="66"/>
      <c r="U827" s="66"/>
      <c r="V827" s="66"/>
      <c r="W827" s="66"/>
      <c r="X827" s="66"/>
      <c r="Y827" s="66"/>
      <c r="Z827" s="66"/>
      <c r="AA827" s="66"/>
      <c r="AB827" s="66"/>
      <c r="AC827" s="66"/>
      <c r="AD827" s="66"/>
    </row>
    <row r="828" spans="1:30" ht="16" x14ac:dyDescent="0.2">
      <c r="A828" s="66"/>
      <c r="B828" s="66"/>
      <c r="C828" s="66"/>
      <c r="D828" s="66"/>
      <c r="E828" s="66"/>
      <c r="F828" s="93"/>
      <c r="G828" s="66"/>
      <c r="H828" s="66"/>
      <c r="I828" s="66"/>
      <c r="J828" s="66"/>
      <c r="K828" s="66"/>
      <c r="L828" s="140"/>
      <c r="M828" s="140"/>
      <c r="N828" s="66"/>
      <c r="O828" s="66"/>
      <c r="P828" s="66"/>
      <c r="Q828" s="66"/>
      <c r="R828" s="66"/>
      <c r="S828" s="66"/>
      <c r="T828" s="66"/>
      <c r="U828" s="66"/>
      <c r="V828" s="66"/>
      <c r="W828" s="66"/>
      <c r="X828" s="66"/>
      <c r="Y828" s="66"/>
      <c r="Z828" s="66"/>
      <c r="AA828" s="66"/>
      <c r="AB828" s="66"/>
      <c r="AC828" s="66"/>
      <c r="AD828" s="66"/>
    </row>
    <row r="829" spans="1:30" ht="16" x14ac:dyDescent="0.2">
      <c r="A829" s="66"/>
      <c r="B829" s="66"/>
      <c r="C829" s="66"/>
      <c r="D829" s="66"/>
      <c r="E829" s="66"/>
      <c r="F829" s="93"/>
      <c r="G829" s="66"/>
      <c r="H829" s="66"/>
      <c r="I829" s="66"/>
      <c r="J829" s="66"/>
      <c r="K829" s="66"/>
      <c r="L829" s="140"/>
      <c r="M829" s="140"/>
      <c r="N829" s="66"/>
      <c r="O829" s="66"/>
      <c r="P829" s="66"/>
      <c r="Q829" s="66"/>
      <c r="R829" s="66"/>
      <c r="S829" s="66"/>
      <c r="T829" s="66"/>
      <c r="U829" s="66"/>
      <c r="V829" s="66"/>
      <c r="W829" s="66"/>
      <c r="X829" s="66"/>
      <c r="Y829" s="66"/>
      <c r="Z829" s="66"/>
      <c r="AA829" s="66"/>
      <c r="AB829" s="66"/>
      <c r="AC829" s="66"/>
      <c r="AD829" s="66"/>
    </row>
    <row r="830" spans="1:30" ht="16" x14ac:dyDescent="0.2">
      <c r="A830" s="66"/>
      <c r="B830" s="66"/>
      <c r="C830" s="66"/>
      <c r="D830" s="66"/>
      <c r="E830" s="66"/>
      <c r="F830" s="93"/>
      <c r="G830" s="66"/>
      <c r="H830" s="66"/>
      <c r="I830" s="66"/>
      <c r="J830" s="66"/>
      <c r="K830" s="66"/>
      <c r="L830" s="140"/>
      <c r="M830" s="140"/>
      <c r="N830" s="66"/>
      <c r="O830" s="66"/>
      <c r="P830" s="66"/>
      <c r="Q830" s="66"/>
      <c r="R830" s="66"/>
      <c r="S830" s="66"/>
      <c r="T830" s="66"/>
      <c r="U830" s="66"/>
      <c r="V830" s="66"/>
      <c r="W830" s="66"/>
      <c r="X830" s="66"/>
      <c r="Y830" s="66"/>
      <c r="Z830" s="66"/>
      <c r="AA830" s="66"/>
      <c r="AB830" s="66"/>
      <c r="AC830" s="66"/>
      <c r="AD830" s="66"/>
    </row>
    <row r="831" spans="1:30" ht="16" x14ac:dyDescent="0.2">
      <c r="A831" s="66"/>
      <c r="B831" s="66"/>
      <c r="C831" s="66"/>
      <c r="D831" s="66"/>
      <c r="E831" s="66"/>
      <c r="F831" s="93"/>
      <c r="G831" s="66"/>
      <c r="H831" s="66"/>
      <c r="I831" s="66"/>
      <c r="J831" s="66"/>
      <c r="K831" s="66"/>
      <c r="L831" s="140"/>
      <c r="M831" s="140"/>
      <c r="N831" s="66"/>
      <c r="O831" s="66"/>
      <c r="P831" s="66"/>
      <c r="Q831" s="66"/>
      <c r="R831" s="66"/>
      <c r="S831" s="66"/>
      <c r="T831" s="66"/>
      <c r="U831" s="66"/>
      <c r="V831" s="66"/>
      <c r="W831" s="66"/>
      <c r="X831" s="66"/>
      <c r="Y831" s="66"/>
      <c r="Z831" s="66"/>
      <c r="AA831" s="66"/>
      <c r="AB831" s="66"/>
      <c r="AC831" s="66"/>
      <c r="AD831" s="66"/>
    </row>
    <row r="832" spans="1:30" ht="16" x14ac:dyDescent="0.2">
      <c r="A832" s="66"/>
      <c r="B832" s="66"/>
      <c r="C832" s="66"/>
      <c r="D832" s="66"/>
      <c r="E832" s="66"/>
      <c r="F832" s="93"/>
      <c r="G832" s="66"/>
      <c r="H832" s="66"/>
      <c r="I832" s="66"/>
      <c r="J832" s="66"/>
      <c r="K832" s="66"/>
      <c r="L832" s="140"/>
      <c r="M832" s="140"/>
      <c r="N832" s="66"/>
      <c r="O832" s="66"/>
      <c r="P832" s="66"/>
      <c r="Q832" s="66"/>
      <c r="R832" s="66"/>
      <c r="S832" s="66"/>
      <c r="T832" s="66"/>
      <c r="U832" s="66"/>
      <c r="V832" s="66"/>
      <c r="W832" s="66"/>
      <c r="X832" s="66"/>
      <c r="Y832" s="66"/>
      <c r="Z832" s="66"/>
      <c r="AA832" s="66"/>
      <c r="AB832" s="66"/>
      <c r="AC832" s="66"/>
      <c r="AD832" s="66"/>
    </row>
    <row r="833" spans="1:30" ht="16" x14ac:dyDescent="0.2">
      <c r="A833" s="66"/>
      <c r="B833" s="66"/>
      <c r="C833" s="66"/>
      <c r="D833" s="66"/>
      <c r="E833" s="66"/>
      <c r="F833" s="93"/>
      <c r="G833" s="66"/>
      <c r="H833" s="66"/>
      <c r="I833" s="66"/>
      <c r="J833" s="66"/>
      <c r="K833" s="66"/>
      <c r="L833" s="140"/>
      <c r="M833" s="140"/>
      <c r="N833" s="66"/>
      <c r="O833" s="66"/>
      <c r="P833" s="66"/>
      <c r="Q833" s="66"/>
      <c r="R833" s="66"/>
      <c r="S833" s="66"/>
      <c r="T833" s="66"/>
      <c r="U833" s="66"/>
      <c r="V833" s="66"/>
      <c r="W833" s="66"/>
      <c r="X833" s="66"/>
      <c r="Y833" s="66"/>
      <c r="Z833" s="66"/>
      <c r="AA833" s="66"/>
      <c r="AB833" s="66"/>
      <c r="AC833" s="66"/>
      <c r="AD833" s="66"/>
    </row>
    <row r="834" spans="1:30" ht="16" x14ac:dyDescent="0.2">
      <c r="A834" s="66"/>
      <c r="B834" s="66"/>
      <c r="C834" s="66"/>
      <c r="D834" s="66"/>
      <c r="E834" s="66"/>
      <c r="F834" s="93"/>
      <c r="G834" s="66"/>
      <c r="H834" s="66"/>
      <c r="I834" s="66"/>
      <c r="J834" s="66"/>
      <c r="K834" s="66"/>
      <c r="L834" s="140"/>
      <c r="M834" s="140"/>
      <c r="N834" s="66"/>
      <c r="O834" s="66"/>
      <c r="P834" s="66"/>
      <c r="Q834" s="66"/>
      <c r="R834" s="66"/>
      <c r="S834" s="66"/>
      <c r="T834" s="66"/>
      <c r="U834" s="66"/>
      <c r="V834" s="66"/>
      <c r="W834" s="66"/>
      <c r="X834" s="66"/>
      <c r="Y834" s="66"/>
      <c r="Z834" s="66"/>
      <c r="AA834" s="66"/>
      <c r="AB834" s="66"/>
      <c r="AC834" s="66"/>
      <c r="AD834" s="66"/>
    </row>
    <row r="835" spans="1:30" ht="16" x14ac:dyDescent="0.2">
      <c r="A835" s="66"/>
      <c r="B835" s="66"/>
      <c r="C835" s="66"/>
      <c r="D835" s="66"/>
      <c r="E835" s="66"/>
      <c r="F835" s="93"/>
      <c r="G835" s="66"/>
      <c r="H835" s="66"/>
      <c r="I835" s="66"/>
      <c r="J835" s="66"/>
      <c r="K835" s="66"/>
      <c r="L835" s="140"/>
      <c r="M835" s="140"/>
      <c r="N835" s="66"/>
      <c r="O835" s="66"/>
      <c r="P835" s="66"/>
      <c r="Q835" s="66"/>
      <c r="R835" s="66"/>
      <c r="S835" s="66"/>
      <c r="T835" s="66"/>
      <c r="U835" s="66"/>
      <c r="V835" s="66"/>
      <c r="W835" s="66"/>
      <c r="X835" s="66"/>
      <c r="Y835" s="66"/>
      <c r="Z835" s="66"/>
      <c r="AA835" s="66"/>
      <c r="AB835" s="66"/>
      <c r="AC835" s="66"/>
      <c r="AD835" s="66"/>
    </row>
    <row r="836" spans="1:30" ht="16" x14ac:dyDescent="0.2">
      <c r="A836" s="66"/>
      <c r="B836" s="66"/>
      <c r="C836" s="66"/>
      <c r="D836" s="66"/>
      <c r="E836" s="66"/>
      <c r="F836" s="93"/>
      <c r="G836" s="66"/>
      <c r="H836" s="66"/>
      <c r="I836" s="66"/>
      <c r="J836" s="66"/>
      <c r="K836" s="66"/>
      <c r="L836" s="140"/>
      <c r="M836" s="140"/>
      <c r="N836" s="66"/>
      <c r="O836" s="66"/>
      <c r="P836" s="66"/>
      <c r="Q836" s="66"/>
      <c r="R836" s="66"/>
      <c r="S836" s="66"/>
      <c r="T836" s="66"/>
      <c r="U836" s="66"/>
      <c r="V836" s="66"/>
      <c r="W836" s="66"/>
      <c r="X836" s="66"/>
      <c r="Y836" s="66"/>
      <c r="Z836" s="66"/>
      <c r="AA836" s="66"/>
      <c r="AB836" s="66"/>
      <c r="AC836" s="66"/>
      <c r="AD836" s="66"/>
    </row>
    <row r="837" spans="1:30" ht="16" x14ac:dyDescent="0.2">
      <c r="A837" s="66"/>
      <c r="B837" s="66"/>
      <c r="C837" s="66"/>
      <c r="D837" s="66"/>
      <c r="E837" s="66"/>
      <c r="F837" s="93"/>
      <c r="G837" s="66"/>
      <c r="H837" s="66"/>
      <c r="I837" s="66"/>
      <c r="J837" s="66"/>
      <c r="K837" s="66"/>
      <c r="L837" s="140"/>
      <c r="M837" s="140"/>
      <c r="N837" s="66"/>
      <c r="O837" s="66"/>
      <c r="P837" s="66"/>
      <c r="Q837" s="66"/>
      <c r="R837" s="66"/>
      <c r="S837" s="66"/>
      <c r="T837" s="66"/>
      <c r="U837" s="66"/>
      <c r="V837" s="66"/>
      <c r="W837" s="66"/>
      <c r="X837" s="66"/>
      <c r="Y837" s="66"/>
      <c r="Z837" s="66"/>
      <c r="AA837" s="66"/>
      <c r="AB837" s="66"/>
      <c r="AC837" s="66"/>
      <c r="AD837" s="66"/>
    </row>
    <row r="838" spans="1:30" ht="16" x14ac:dyDescent="0.2">
      <c r="A838" s="66"/>
      <c r="B838" s="66"/>
      <c r="C838" s="66"/>
      <c r="D838" s="66"/>
      <c r="E838" s="66"/>
      <c r="F838" s="93"/>
      <c r="G838" s="66"/>
      <c r="H838" s="66"/>
      <c r="I838" s="66"/>
      <c r="J838" s="66"/>
      <c r="K838" s="66"/>
      <c r="L838" s="140"/>
      <c r="M838" s="140"/>
      <c r="N838" s="66"/>
      <c r="O838" s="66"/>
      <c r="P838" s="66"/>
      <c r="Q838" s="66"/>
      <c r="R838" s="66"/>
      <c r="S838" s="66"/>
      <c r="T838" s="66"/>
      <c r="U838" s="66"/>
      <c r="V838" s="66"/>
      <c r="W838" s="66"/>
      <c r="X838" s="66"/>
      <c r="Y838" s="66"/>
      <c r="Z838" s="66"/>
      <c r="AA838" s="66"/>
      <c r="AB838" s="66"/>
      <c r="AC838" s="66"/>
      <c r="AD838" s="66"/>
    </row>
    <row r="839" spans="1:30" ht="16" x14ac:dyDescent="0.2">
      <c r="A839" s="66"/>
      <c r="B839" s="66"/>
      <c r="C839" s="66"/>
      <c r="D839" s="66"/>
      <c r="E839" s="66"/>
      <c r="F839" s="93"/>
      <c r="G839" s="66"/>
      <c r="H839" s="66"/>
      <c r="I839" s="66"/>
      <c r="J839" s="66"/>
      <c r="K839" s="66"/>
      <c r="L839" s="140"/>
      <c r="M839" s="140"/>
      <c r="N839" s="66"/>
      <c r="O839" s="66"/>
      <c r="P839" s="66"/>
      <c r="Q839" s="66"/>
      <c r="R839" s="66"/>
      <c r="S839" s="66"/>
      <c r="T839" s="66"/>
      <c r="U839" s="66"/>
      <c r="V839" s="66"/>
      <c r="W839" s="66"/>
      <c r="X839" s="66"/>
      <c r="Y839" s="66"/>
      <c r="Z839" s="66"/>
      <c r="AA839" s="66"/>
      <c r="AB839" s="66"/>
      <c r="AC839" s="66"/>
      <c r="AD839" s="66"/>
    </row>
    <row r="840" spans="1:30" ht="16" x14ac:dyDescent="0.2">
      <c r="A840" s="66"/>
      <c r="B840" s="66"/>
      <c r="C840" s="66"/>
      <c r="D840" s="66"/>
      <c r="E840" s="66"/>
      <c r="F840" s="93"/>
      <c r="G840" s="66"/>
      <c r="H840" s="66"/>
      <c r="I840" s="66"/>
      <c r="J840" s="66"/>
      <c r="K840" s="66"/>
      <c r="L840" s="140"/>
      <c r="M840" s="140"/>
      <c r="N840" s="66"/>
      <c r="O840" s="66"/>
      <c r="P840" s="66"/>
      <c r="Q840" s="66"/>
      <c r="R840" s="66"/>
      <c r="S840" s="66"/>
      <c r="T840" s="66"/>
      <c r="U840" s="66"/>
      <c r="V840" s="66"/>
      <c r="W840" s="66"/>
      <c r="X840" s="66"/>
      <c r="Y840" s="66"/>
      <c r="Z840" s="66"/>
      <c r="AA840" s="66"/>
      <c r="AB840" s="66"/>
      <c r="AC840" s="66"/>
      <c r="AD840" s="66"/>
    </row>
    <row r="841" spans="1:30" ht="16" x14ac:dyDescent="0.2">
      <c r="A841" s="66"/>
      <c r="B841" s="66"/>
      <c r="C841" s="66"/>
      <c r="D841" s="66"/>
      <c r="E841" s="66"/>
      <c r="F841" s="93"/>
      <c r="G841" s="66"/>
      <c r="H841" s="66"/>
      <c r="I841" s="66"/>
      <c r="J841" s="66"/>
      <c r="K841" s="66"/>
      <c r="L841" s="140"/>
      <c r="M841" s="140"/>
      <c r="N841" s="66"/>
      <c r="O841" s="66"/>
      <c r="P841" s="66"/>
      <c r="Q841" s="66"/>
      <c r="R841" s="66"/>
      <c r="S841" s="66"/>
      <c r="T841" s="66"/>
      <c r="U841" s="66"/>
      <c r="V841" s="66"/>
      <c r="W841" s="66"/>
      <c r="X841" s="66"/>
      <c r="Y841" s="66"/>
      <c r="Z841" s="66"/>
      <c r="AA841" s="66"/>
      <c r="AB841" s="66"/>
      <c r="AC841" s="66"/>
      <c r="AD841" s="66"/>
    </row>
    <row r="842" spans="1:30" ht="16" x14ac:dyDescent="0.2">
      <c r="A842" s="66"/>
      <c r="B842" s="66"/>
      <c r="C842" s="66"/>
      <c r="D842" s="66"/>
      <c r="E842" s="66"/>
      <c r="F842" s="93"/>
      <c r="G842" s="66"/>
      <c r="H842" s="66"/>
      <c r="I842" s="66"/>
      <c r="J842" s="66"/>
      <c r="K842" s="66"/>
      <c r="L842" s="140"/>
      <c r="M842" s="140"/>
      <c r="N842" s="66"/>
      <c r="O842" s="66"/>
      <c r="P842" s="66"/>
      <c r="Q842" s="66"/>
      <c r="R842" s="66"/>
      <c r="S842" s="66"/>
      <c r="T842" s="66"/>
      <c r="U842" s="66"/>
      <c r="V842" s="66"/>
      <c r="W842" s="66"/>
      <c r="X842" s="66"/>
      <c r="Y842" s="66"/>
      <c r="Z842" s="66"/>
      <c r="AA842" s="66"/>
      <c r="AB842" s="66"/>
      <c r="AC842" s="66"/>
      <c r="AD842" s="66"/>
    </row>
    <row r="843" spans="1:30" ht="16" x14ac:dyDescent="0.2">
      <c r="A843" s="66"/>
      <c r="B843" s="66"/>
      <c r="C843" s="66"/>
      <c r="D843" s="66"/>
      <c r="E843" s="66"/>
      <c r="F843" s="93"/>
      <c r="G843" s="66"/>
      <c r="H843" s="66"/>
      <c r="I843" s="66"/>
      <c r="J843" s="66"/>
      <c r="K843" s="66"/>
      <c r="L843" s="140"/>
      <c r="M843" s="140"/>
      <c r="N843" s="66"/>
      <c r="O843" s="66"/>
      <c r="P843" s="66"/>
      <c r="Q843" s="66"/>
      <c r="R843" s="66"/>
      <c r="S843" s="66"/>
      <c r="T843" s="66"/>
      <c r="U843" s="66"/>
      <c r="V843" s="66"/>
      <c r="W843" s="66"/>
      <c r="X843" s="66"/>
      <c r="Y843" s="66"/>
      <c r="Z843" s="66"/>
      <c r="AA843" s="66"/>
      <c r="AB843" s="66"/>
      <c r="AC843" s="66"/>
      <c r="AD843" s="66"/>
    </row>
    <row r="844" spans="1:30" ht="16" x14ac:dyDescent="0.2">
      <c r="A844" s="66"/>
      <c r="B844" s="66"/>
      <c r="C844" s="66"/>
      <c r="D844" s="66"/>
      <c r="E844" s="66"/>
      <c r="F844" s="93"/>
      <c r="G844" s="66"/>
      <c r="H844" s="66"/>
      <c r="I844" s="66"/>
      <c r="J844" s="66"/>
      <c r="K844" s="66"/>
      <c r="L844" s="140"/>
      <c r="M844" s="140"/>
      <c r="N844" s="66"/>
      <c r="O844" s="66"/>
      <c r="P844" s="66"/>
      <c r="Q844" s="66"/>
      <c r="R844" s="66"/>
      <c r="S844" s="66"/>
      <c r="T844" s="66"/>
      <c r="U844" s="66"/>
      <c r="V844" s="66"/>
      <c r="W844" s="66"/>
      <c r="X844" s="66"/>
      <c r="Y844" s="66"/>
      <c r="Z844" s="66"/>
      <c r="AA844" s="66"/>
      <c r="AB844" s="66"/>
      <c r="AC844" s="66"/>
      <c r="AD844" s="66"/>
    </row>
    <row r="845" spans="1:30" ht="16" x14ac:dyDescent="0.2">
      <c r="A845" s="66"/>
      <c r="B845" s="66"/>
      <c r="C845" s="66"/>
      <c r="D845" s="66"/>
      <c r="E845" s="66"/>
      <c r="F845" s="93"/>
      <c r="G845" s="66"/>
      <c r="H845" s="66"/>
      <c r="I845" s="66"/>
      <c r="J845" s="66"/>
      <c r="K845" s="66"/>
      <c r="L845" s="140"/>
      <c r="M845" s="140"/>
      <c r="N845" s="66"/>
      <c r="O845" s="66"/>
      <c r="P845" s="66"/>
      <c r="Q845" s="66"/>
      <c r="R845" s="66"/>
      <c r="S845" s="66"/>
      <c r="T845" s="66"/>
      <c r="U845" s="66"/>
      <c r="V845" s="66"/>
      <c r="W845" s="66"/>
      <c r="X845" s="66"/>
      <c r="Y845" s="66"/>
      <c r="Z845" s="66"/>
      <c r="AA845" s="66"/>
      <c r="AB845" s="66"/>
      <c r="AC845" s="66"/>
      <c r="AD845" s="66"/>
    </row>
    <row r="846" spans="1:30" ht="16" x14ac:dyDescent="0.2">
      <c r="A846" s="66"/>
      <c r="B846" s="66"/>
      <c r="C846" s="66"/>
      <c r="D846" s="66"/>
      <c r="E846" s="66"/>
      <c r="F846" s="93"/>
      <c r="G846" s="66"/>
      <c r="H846" s="66"/>
      <c r="I846" s="66"/>
      <c r="J846" s="66"/>
      <c r="K846" s="66"/>
      <c r="L846" s="140"/>
      <c r="M846" s="140"/>
      <c r="N846" s="66"/>
      <c r="O846" s="66"/>
      <c r="P846" s="66"/>
      <c r="Q846" s="66"/>
      <c r="R846" s="66"/>
      <c r="S846" s="66"/>
      <c r="T846" s="66"/>
      <c r="U846" s="66"/>
      <c r="V846" s="66"/>
      <c r="W846" s="66"/>
      <c r="X846" s="66"/>
      <c r="Y846" s="66"/>
      <c r="Z846" s="66"/>
      <c r="AA846" s="66"/>
      <c r="AB846" s="66"/>
      <c r="AC846" s="66"/>
      <c r="AD846" s="66"/>
    </row>
    <row r="847" spans="1:30" ht="16" x14ac:dyDescent="0.2">
      <c r="A847" s="66"/>
      <c r="B847" s="66"/>
      <c r="C847" s="66"/>
      <c r="D847" s="66"/>
      <c r="E847" s="66"/>
      <c r="F847" s="93"/>
      <c r="G847" s="66"/>
      <c r="H847" s="66"/>
      <c r="I847" s="66"/>
      <c r="J847" s="66"/>
      <c r="K847" s="66"/>
      <c r="L847" s="140"/>
      <c r="M847" s="140"/>
      <c r="N847" s="66"/>
      <c r="O847" s="66"/>
      <c r="P847" s="66"/>
      <c r="Q847" s="66"/>
      <c r="R847" s="66"/>
      <c r="S847" s="66"/>
      <c r="T847" s="66"/>
      <c r="U847" s="66"/>
      <c r="V847" s="66"/>
      <c r="W847" s="66"/>
      <c r="X847" s="66"/>
      <c r="Y847" s="66"/>
      <c r="Z847" s="66"/>
      <c r="AA847" s="66"/>
      <c r="AB847" s="66"/>
      <c r="AC847" s="66"/>
      <c r="AD847" s="66"/>
    </row>
    <row r="848" spans="1:30" ht="16" x14ac:dyDescent="0.2">
      <c r="A848" s="66"/>
      <c r="B848" s="66"/>
      <c r="C848" s="66"/>
      <c r="D848" s="66"/>
      <c r="E848" s="66"/>
      <c r="F848" s="93"/>
      <c r="G848" s="66"/>
      <c r="H848" s="66"/>
      <c r="I848" s="66"/>
      <c r="J848" s="66"/>
      <c r="K848" s="66"/>
      <c r="L848" s="140"/>
      <c r="M848" s="140"/>
      <c r="N848" s="66"/>
      <c r="O848" s="66"/>
      <c r="P848" s="66"/>
      <c r="Q848" s="66"/>
      <c r="R848" s="66"/>
      <c r="S848" s="66"/>
      <c r="T848" s="66"/>
      <c r="U848" s="66"/>
      <c r="V848" s="66"/>
      <c r="W848" s="66"/>
      <c r="X848" s="66"/>
      <c r="Y848" s="66"/>
      <c r="Z848" s="66"/>
      <c r="AA848" s="66"/>
      <c r="AB848" s="66"/>
      <c r="AC848" s="66"/>
      <c r="AD848" s="66"/>
    </row>
    <row r="849" spans="1:30" ht="16" x14ac:dyDescent="0.2">
      <c r="A849" s="66"/>
      <c r="B849" s="66"/>
      <c r="C849" s="66"/>
      <c r="D849" s="66"/>
      <c r="E849" s="66"/>
      <c r="F849" s="93"/>
      <c r="G849" s="66"/>
      <c r="H849" s="66"/>
      <c r="I849" s="66"/>
      <c r="J849" s="66"/>
      <c r="K849" s="66"/>
      <c r="L849" s="140"/>
      <c r="M849" s="140"/>
      <c r="N849" s="66"/>
      <c r="O849" s="66"/>
      <c r="P849" s="66"/>
      <c r="Q849" s="66"/>
      <c r="R849" s="66"/>
      <c r="S849" s="66"/>
      <c r="T849" s="66"/>
      <c r="U849" s="66"/>
      <c r="V849" s="66"/>
      <c r="W849" s="66"/>
      <c r="X849" s="66"/>
      <c r="Y849" s="66"/>
      <c r="Z849" s="66"/>
      <c r="AA849" s="66"/>
      <c r="AB849" s="66"/>
      <c r="AC849" s="66"/>
      <c r="AD849" s="66"/>
    </row>
    <row r="850" spans="1:30" ht="16" x14ac:dyDescent="0.2">
      <c r="A850" s="66"/>
      <c r="B850" s="66"/>
      <c r="C850" s="66"/>
      <c r="D850" s="66"/>
      <c r="E850" s="66"/>
      <c r="F850" s="93"/>
      <c r="G850" s="66"/>
      <c r="H850" s="66"/>
      <c r="I850" s="66"/>
      <c r="J850" s="66"/>
      <c r="K850" s="66"/>
      <c r="L850" s="140"/>
      <c r="M850" s="140"/>
      <c r="N850" s="66"/>
      <c r="O850" s="66"/>
      <c r="P850" s="66"/>
      <c r="Q850" s="66"/>
      <c r="R850" s="66"/>
      <c r="S850" s="66"/>
      <c r="T850" s="66"/>
      <c r="U850" s="66"/>
      <c r="V850" s="66"/>
      <c r="W850" s="66"/>
      <c r="X850" s="66"/>
      <c r="Y850" s="66"/>
      <c r="Z850" s="66"/>
      <c r="AA850" s="66"/>
      <c r="AB850" s="66"/>
      <c r="AC850" s="66"/>
      <c r="AD850" s="66"/>
    </row>
    <row r="851" spans="1:30" ht="16" x14ac:dyDescent="0.2">
      <c r="A851" s="66"/>
      <c r="B851" s="66"/>
      <c r="C851" s="66"/>
      <c r="D851" s="66"/>
      <c r="E851" s="66"/>
      <c r="F851" s="93"/>
      <c r="G851" s="66"/>
      <c r="H851" s="66"/>
      <c r="I851" s="66"/>
      <c r="J851" s="66"/>
      <c r="K851" s="66"/>
      <c r="L851" s="140"/>
      <c r="M851" s="140"/>
      <c r="N851" s="66"/>
      <c r="O851" s="66"/>
      <c r="P851" s="66"/>
      <c r="Q851" s="66"/>
      <c r="R851" s="66"/>
      <c r="S851" s="66"/>
      <c r="T851" s="66"/>
      <c r="U851" s="66"/>
      <c r="V851" s="66"/>
      <c r="W851" s="66"/>
      <c r="X851" s="66"/>
      <c r="Y851" s="66"/>
      <c r="Z851" s="66"/>
      <c r="AA851" s="66"/>
      <c r="AB851" s="66"/>
      <c r="AC851" s="66"/>
      <c r="AD851" s="66"/>
    </row>
    <row r="852" spans="1:30" ht="16" x14ac:dyDescent="0.2">
      <c r="A852" s="66"/>
      <c r="B852" s="66"/>
      <c r="C852" s="66"/>
      <c r="D852" s="66"/>
      <c r="E852" s="66"/>
      <c r="F852" s="93"/>
      <c r="G852" s="66"/>
      <c r="H852" s="66"/>
      <c r="I852" s="66"/>
      <c r="J852" s="66"/>
      <c r="K852" s="66"/>
      <c r="L852" s="140"/>
      <c r="M852" s="140"/>
      <c r="N852" s="66"/>
      <c r="O852" s="66"/>
      <c r="P852" s="66"/>
      <c r="Q852" s="66"/>
      <c r="R852" s="66"/>
      <c r="S852" s="66"/>
      <c r="T852" s="66"/>
      <c r="U852" s="66"/>
      <c r="V852" s="66"/>
      <c r="W852" s="66"/>
      <c r="X852" s="66"/>
      <c r="Y852" s="66"/>
      <c r="Z852" s="66"/>
      <c r="AA852" s="66"/>
      <c r="AB852" s="66"/>
      <c r="AC852" s="66"/>
      <c r="AD852" s="66"/>
    </row>
    <row r="853" spans="1:30" ht="16" x14ac:dyDescent="0.2">
      <c r="A853" s="66"/>
      <c r="B853" s="66"/>
      <c r="C853" s="66"/>
      <c r="D853" s="66"/>
      <c r="E853" s="66"/>
      <c r="F853" s="93"/>
      <c r="G853" s="66"/>
      <c r="H853" s="66"/>
      <c r="I853" s="66"/>
      <c r="J853" s="66"/>
      <c r="K853" s="66"/>
      <c r="L853" s="140"/>
      <c r="M853" s="140"/>
      <c r="N853" s="66"/>
      <c r="O853" s="66"/>
      <c r="P853" s="66"/>
      <c r="Q853" s="66"/>
      <c r="R853" s="66"/>
      <c r="S853" s="66"/>
      <c r="T853" s="66"/>
      <c r="U853" s="66"/>
      <c r="V853" s="66"/>
      <c r="W853" s="66"/>
      <c r="X853" s="66"/>
      <c r="Y853" s="66"/>
      <c r="Z853" s="66"/>
      <c r="AA853" s="66"/>
      <c r="AB853" s="66"/>
      <c r="AC853" s="66"/>
      <c r="AD853" s="66"/>
    </row>
    <row r="854" spans="1:30" ht="16" x14ac:dyDescent="0.2">
      <c r="A854" s="66"/>
      <c r="B854" s="66"/>
      <c r="C854" s="66"/>
      <c r="D854" s="66"/>
      <c r="E854" s="66"/>
      <c r="F854" s="93"/>
      <c r="G854" s="66"/>
      <c r="H854" s="66"/>
      <c r="I854" s="66"/>
      <c r="J854" s="66"/>
      <c r="K854" s="66"/>
      <c r="L854" s="140"/>
      <c r="M854" s="140"/>
      <c r="N854" s="66"/>
      <c r="O854" s="66"/>
      <c r="P854" s="66"/>
      <c r="Q854" s="66"/>
      <c r="R854" s="66"/>
      <c r="S854" s="66"/>
      <c r="T854" s="66"/>
      <c r="U854" s="66"/>
      <c r="V854" s="66"/>
      <c r="W854" s="66"/>
      <c r="X854" s="66"/>
      <c r="Y854" s="66"/>
      <c r="Z854" s="66"/>
      <c r="AA854" s="66"/>
      <c r="AB854" s="66"/>
      <c r="AC854" s="66"/>
      <c r="AD854" s="66"/>
    </row>
    <row r="855" spans="1:30" ht="16" x14ac:dyDescent="0.2">
      <c r="A855" s="66"/>
      <c r="B855" s="66"/>
      <c r="C855" s="66"/>
      <c r="D855" s="66"/>
      <c r="E855" s="66"/>
      <c r="F855" s="93"/>
      <c r="G855" s="66"/>
      <c r="H855" s="66"/>
      <c r="I855" s="66"/>
      <c r="J855" s="66"/>
      <c r="K855" s="66"/>
      <c r="L855" s="140"/>
      <c r="M855" s="140"/>
      <c r="N855" s="66"/>
      <c r="O855" s="66"/>
      <c r="P855" s="66"/>
      <c r="Q855" s="66"/>
      <c r="R855" s="66"/>
      <c r="S855" s="66"/>
      <c r="T855" s="66"/>
      <c r="U855" s="66"/>
      <c r="V855" s="66"/>
      <c r="W855" s="66"/>
      <c r="X855" s="66"/>
      <c r="Y855" s="66"/>
      <c r="Z855" s="66"/>
      <c r="AA855" s="66"/>
      <c r="AB855" s="66"/>
      <c r="AC855" s="66"/>
      <c r="AD855" s="66"/>
    </row>
    <row r="856" spans="1:30" ht="16" x14ac:dyDescent="0.2">
      <c r="A856" s="66"/>
      <c r="B856" s="66"/>
      <c r="C856" s="66"/>
      <c r="D856" s="66"/>
      <c r="E856" s="66"/>
      <c r="F856" s="93"/>
      <c r="G856" s="66"/>
      <c r="H856" s="66"/>
      <c r="I856" s="66"/>
      <c r="J856" s="66"/>
      <c r="K856" s="66"/>
      <c r="L856" s="140"/>
      <c r="M856" s="140"/>
      <c r="N856" s="66"/>
      <c r="O856" s="66"/>
      <c r="P856" s="66"/>
      <c r="Q856" s="66"/>
      <c r="R856" s="66"/>
      <c r="S856" s="66"/>
      <c r="T856" s="66"/>
      <c r="U856" s="66"/>
      <c r="V856" s="66"/>
      <c r="W856" s="66"/>
      <c r="X856" s="66"/>
      <c r="Y856" s="66"/>
      <c r="Z856" s="66"/>
      <c r="AA856" s="66"/>
      <c r="AB856" s="66"/>
      <c r="AC856" s="66"/>
      <c r="AD856" s="66"/>
    </row>
    <row r="857" spans="1:30" ht="16" x14ac:dyDescent="0.2">
      <c r="A857" s="66"/>
      <c r="B857" s="66"/>
      <c r="C857" s="66"/>
      <c r="D857" s="66"/>
      <c r="E857" s="66"/>
      <c r="F857" s="93"/>
      <c r="G857" s="66"/>
      <c r="H857" s="66"/>
      <c r="I857" s="66"/>
      <c r="J857" s="66"/>
      <c r="K857" s="66"/>
      <c r="L857" s="140"/>
      <c r="M857" s="140"/>
      <c r="N857" s="66"/>
      <c r="O857" s="66"/>
      <c r="P857" s="66"/>
      <c r="Q857" s="66"/>
      <c r="R857" s="66"/>
      <c r="S857" s="66"/>
      <c r="T857" s="66"/>
      <c r="U857" s="66"/>
      <c r="V857" s="66"/>
      <c r="W857" s="66"/>
      <c r="X857" s="66"/>
      <c r="Y857" s="66"/>
      <c r="Z857" s="66"/>
      <c r="AA857" s="66"/>
      <c r="AB857" s="66"/>
      <c r="AC857" s="66"/>
      <c r="AD857" s="66"/>
    </row>
    <row r="858" spans="1:30" ht="16" x14ac:dyDescent="0.2">
      <c r="A858" s="66"/>
      <c r="B858" s="66"/>
      <c r="C858" s="66"/>
      <c r="D858" s="66"/>
      <c r="E858" s="66"/>
      <c r="F858" s="93"/>
      <c r="G858" s="66"/>
      <c r="H858" s="66"/>
      <c r="I858" s="66"/>
      <c r="J858" s="66"/>
      <c r="K858" s="66"/>
      <c r="L858" s="140"/>
      <c r="M858" s="140"/>
      <c r="N858" s="66"/>
      <c r="O858" s="66"/>
      <c r="P858" s="66"/>
      <c r="Q858" s="66"/>
      <c r="R858" s="66"/>
      <c r="S858" s="66"/>
      <c r="T858" s="66"/>
      <c r="U858" s="66"/>
      <c r="V858" s="66"/>
      <c r="W858" s="66"/>
      <c r="X858" s="66"/>
      <c r="Y858" s="66"/>
      <c r="Z858" s="66"/>
      <c r="AA858" s="66"/>
      <c r="AB858" s="66"/>
      <c r="AC858" s="66"/>
      <c r="AD858" s="66"/>
    </row>
    <row r="859" spans="1:30" ht="16" x14ac:dyDescent="0.2">
      <c r="A859" s="66"/>
      <c r="B859" s="66"/>
      <c r="C859" s="66"/>
      <c r="D859" s="66"/>
      <c r="E859" s="66"/>
      <c r="F859" s="93"/>
      <c r="G859" s="66"/>
      <c r="H859" s="66"/>
      <c r="I859" s="66"/>
      <c r="J859" s="66"/>
      <c r="K859" s="66"/>
      <c r="L859" s="140"/>
      <c r="M859" s="140"/>
      <c r="N859" s="66"/>
      <c r="O859" s="66"/>
      <c r="P859" s="66"/>
      <c r="Q859" s="66"/>
      <c r="R859" s="66"/>
      <c r="S859" s="66"/>
      <c r="T859" s="66"/>
      <c r="U859" s="66"/>
      <c r="V859" s="66"/>
      <c r="W859" s="66"/>
      <c r="X859" s="66"/>
      <c r="Y859" s="66"/>
      <c r="Z859" s="66"/>
      <c r="AA859" s="66"/>
      <c r="AB859" s="66"/>
      <c r="AC859" s="66"/>
      <c r="AD859" s="66"/>
    </row>
    <row r="860" spans="1:30" ht="16" x14ac:dyDescent="0.2">
      <c r="A860" s="66"/>
      <c r="B860" s="66"/>
      <c r="C860" s="66"/>
      <c r="D860" s="66"/>
      <c r="E860" s="66"/>
      <c r="F860" s="93"/>
      <c r="G860" s="66"/>
      <c r="H860" s="66"/>
      <c r="I860" s="66"/>
      <c r="J860" s="66"/>
      <c r="K860" s="66"/>
      <c r="L860" s="140"/>
      <c r="M860" s="140"/>
      <c r="N860" s="66"/>
      <c r="O860" s="66"/>
      <c r="P860" s="66"/>
      <c r="Q860" s="66"/>
      <c r="R860" s="66"/>
      <c r="S860" s="66"/>
      <c r="T860" s="66"/>
      <c r="U860" s="66"/>
      <c r="V860" s="66"/>
      <c r="W860" s="66"/>
      <c r="X860" s="66"/>
      <c r="Y860" s="66"/>
      <c r="Z860" s="66"/>
      <c r="AA860" s="66"/>
      <c r="AB860" s="66"/>
      <c r="AC860" s="66"/>
      <c r="AD860" s="66"/>
    </row>
    <row r="861" spans="1:30" ht="16" x14ac:dyDescent="0.2">
      <c r="A861" s="66"/>
      <c r="B861" s="66"/>
      <c r="C861" s="66"/>
      <c r="D861" s="66"/>
      <c r="E861" s="66"/>
      <c r="F861" s="93"/>
      <c r="G861" s="66"/>
      <c r="H861" s="66"/>
      <c r="I861" s="66"/>
      <c r="J861" s="66"/>
      <c r="K861" s="66"/>
      <c r="L861" s="140"/>
      <c r="M861" s="140"/>
      <c r="N861" s="66"/>
      <c r="O861" s="66"/>
      <c r="P861" s="66"/>
      <c r="Q861" s="66"/>
      <c r="R861" s="66"/>
      <c r="S861" s="66"/>
      <c r="T861" s="66"/>
      <c r="U861" s="66"/>
      <c r="V861" s="66"/>
      <c r="W861" s="66"/>
      <c r="X861" s="66"/>
      <c r="Y861" s="66"/>
      <c r="Z861" s="66"/>
      <c r="AA861" s="66"/>
      <c r="AB861" s="66"/>
      <c r="AC861" s="66"/>
      <c r="AD861" s="66"/>
    </row>
    <row r="862" spans="1:30" ht="16" x14ac:dyDescent="0.2">
      <c r="A862" s="66"/>
      <c r="B862" s="66"/>
      <c r="C862" s="66"/>
      <c r="D862" s="66"/>
      <c r="E862" s="66"/>
      <c r="F862" s="93"/>
      <c r="G862" s="66"/>
      <c r="H862" s="66"/>
      <c r="I862" s="66"/>
      <c r="J862" s="66"/>
      <c r="K862" s="66"/>
      <c r="L862" s="140"/>
      <c r="M862" s="140"/>
      <c r="N862" s="66"/>
      <c r="O862" s="66"/>
      <c r="P862" s="66"/>
      <c r="Q862" s="66"/>
      <c r="R862" s="66"/>
      <c r="S862" s="66"/>
      <c r="T862" s="66"/>
      <c r="U862" s="66"/>
      <c r="V862" s="66"/>
      <c r="W862" s="66"/>
      <c r="X862" s="66"/>
      <c r="Y862" s="66"/>
      <c r="Z862" s="66"/>
      <c r="AA862" s="66"/>
      <c r="AB862" s="66"/>
      <c r="AC862" s="66"/>
      <c r="AD862" s="66"/>
    </row>
    <row r="863" spans="1:30" ht="16" x14ac:dyDescent="0.2">
      <c r="A863" s="66"/>
      <c r="B863" s="66"/>
      <c r="C863" s="66"/>
      <c r="D863" s="66"/>
      <c r="E863" s="66"/>
      <c r="F863" s="93"/>
      <c r="G863" s="66"/>
      <c r="H863" s="66"/>
      <c r="I863" s="66"/>
      <c r="J863" s="66"/>
      <c r="K863" s="66"/>
      <c r="L863" s="140"/>
      <c r="M863" s="140"/>
      <c r="N863" s="66"/>
      <c r="O863" s="66"/>
      <c r="P863" s="66"/>
      <c r="Q863" s="66"/>
      <c r="R863" s="66"/>
      <c r="S863" s="66"/>
      <c r="T863" s="66"/>
      <c r="U863" s="66"/>
      <c r="V863" s="66"/>
      <c r="W863" s="66"/>
      <c r="X863" s="66"/>
      <c r="Y863" s="66"/>
      <c r="Z863" s="66"/>
      <c r="AA863" s="66"/>
      <c r="AB863" s="66"/>
      <c r="AC863" s="66"/>
      <c r="AD863" s="66"/>
    </row>
    <row r="864" spans="1:30" ht="16" x14ac:dyDescent="0.2">
      <c r="A864" s="66"/>
      <c r="B864" s="66"/>
      <c r="C864" s="66"/>
      <c r="D864" s="66"/>
      <c r="E864" s="66"/>
      <c r="F864" s="93"/>
      <c r="G864" s="66"/>
      <c r="H864" s="66"/>
      <c r="I864" s="66"/>
      <c r="J864" s="66"/>
      <c r="K864" s="66"/>
      <c r="L864" s="140"/>
      <c r="M864" s="140"/>
      <c r="N864" s="66"/>
      <c r="O864" s="66"/>
      <c r="P864" s="66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</row>
    <row r="865" spans="1:30" ht="16" x14ac:dyDescent="0.2">
      <c r="A865" s="66"/>
      <c r="B865" s="66"/>
      <c r="C865" s="66"/>
      <c r="D865" s="66"/>
      <c r="E865" s="66"/>
      <c r="F865" s="93"/>
      <c r="G865" s="66"/>
      <c r="H865" s="66"/>
      <c r="I865" s="66"/>
      <c r="J865" s="66"/>
      <c r="K865" s="66"/>
      <c r="L865" s="140"/>
      <c r="M865" s="140"/>
      <c r="N865" s="66"/>
      <c r="O865" s="66"/>
      <c r="P865" s="66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</row>
    <row r="866" spans="1:30" ht="16" x14ac:dyDescent="0.2">
      <c r="A866" s="66"/>
      <c r="B866" s="66"/>
      <c r="C866" s="66"/>
      <c r="D866" s="66"/>
      <c r="E866" s="66"/>
      <c r="F866" s="93"/>
      <c r="G866" s="66"/>
      <c r="H866" s="66"/>
      <c r="I866" s="66"/>
      <c r="J866" s="66"/>
      <c r="K866" s="66"/>
      <c r="L866" s="140"/>
      <c r="M866" s="140"/>
      <c r="N866" s="66"/>
      <c r="O866" s="66"/>
      <c r="P866" s="66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  <c r="AC866" s="66"/>
      <c r="AD866" s="66"/>
    </row>
    <row r="867" spans="1:30" ht="16" x14ac:dyDescent="0.2">
      <c r="A867" s="66"/>
      <c r="B867" s="66"/>
      <c r="C867" s="66"/>
      <c r="D867" s="66"/>
      <c r="E867" s="66"/>
      <c r="F867" s="93"/>
      <c r="G867" s="66"/>
      <c r="H867" s="66"/>
      <c r="I867" s="66"/>
      <c r="J867" s="66"/>
      <c r="K867" s="66"/>
      <c r="L867" s="140"/>
      <c r="M867" s="140"/>
      <c r="N867" s="66"/>
      <c r="O867" s="66"/>
      <c r="P867" s="66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  <c r="AC867" s="66"/>
      <c r="AD867" s="66"/>
    </row>
    <row r="868" spans="1:30" ht="16" x14ac:dyDescent="0.2">
      <c r="A868" s="66"/>
      <c r="B868" s="66"/>
      <c r="C868" s="66"/>
      <c r="D868" s="66"/>
      <c r="E868" s="66"/>
      <c r="F868" s="93"/>
      <c r="G868" s="66"/>
      <c r="H868" s="66"/>
      <c r="I868" s="66"/>
      <c r="J868" s="66"/>
      <c r="K868" s="66"/>
      <c r="L868" s="140"/>
      <c r="M868" s="140"/>
      <c r="N868" s="66"/>
      <c r="O868" s="66"/>
      <c r="P868" s="66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  <c r="AC868" s="66"/>
      <c r="AD868" s="66"/>
    </row>
    <row r="869" spans="1:30" ht="16" x14ac:dyDescent="0.2">
      <c r="A869" s="66"/>
      <c r="B869" s="66"/>
      <c r="C869" s="66"/>
      <c r="D869" s="66"/>
      <c r="E869" s="66"/>
      <c r="F869" s="93"/>
      <c r="G869" s="66"/>
      <c r="H869" s="66"/>
      <c r="I869" s="66"/>
      <c r="J869" s="66"/>
      <c r="K869" s="66"/>
      <c r="L869" s="140"/>
      <c r="M869" s="140"/>
      <c r="N869" s="66"/>
      <c r="O869" s="66"/>
      <c r="P869" s="66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</row>
    <row r="870" spans="1:30" ht="16" x14ac:dyDescent="0.2">
      <c r="A870" s="66"/>
      <c r="B870" s="66"/>
      <c r="C870" s="66"/>
      <c r="D870" s="66"/>
      <c r="E870" s="66"/>
      <c r="F870" s="93"/>
      <c r="G870" s="66"/>
      <c r="H870" s="66"/>
      <c r="I870" s="66"/>
      <c r="J870" s="66"/>
      <c r="K870" s="66"/>
      <c r="L870" s="140"/>
      <c r="M870" s="140"/>
      <c r="N870" s="66"/>
      <c r="O870" s="66"/>
      <c r="P870" s="66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</row>
    <row r="871" spans="1:30" ht="16" x14ac:dyDescent="0.2">
      <c r="A871" s="66"/>
      <c r="B871" s="66"/>
      <c r="C871" s="66"/>
      <c r="D871" s="66"/>
      <c r="E871" s="66"/>
      <c r="F871" s="93"/>
      <c r="G871" s="66"/>
      <c r="H871" s="66"/>
      <c r="I871" s="66"/>
      <c r="J871" s="66"/>
      <c r="K871" s="66"/>
      <c r="L871" s="140"/>
      <c r="M871" s="140"/>
      <c r="N871" s="66"/>
      <c r="O871" s="66"/>
      <c r="P871" s="66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  <c r="AC871" s="66"/>
      <c r="AD871" s="66"/>
    </row>
    <row r="872" spans="1:30" ht="16" x14ac:dyDescent="0.2">
      <c r="A872" s="66"/>
      <c r="B872" s="66"/>
      <c r="C872" s="66"/>
      <c r="D872" s="66"/>
      <c r="E872" s="66"/>
      <c r="F872" s="93"/>
      <c r="G872" s="66"/>
      <c r="H872" s="66"/>
      <c r="I872" s="66"/>
      <c r="J872" s="66"/>
      <c r="K872" s="66"/>
      <c r="L872" s="140"/>
      <c r="M872" s="140"/>
      <c r="N872" s="66"/>
      <c r="O872" s="66"/>
      <c r="P872" s="66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  <c r="AC872" s="66"/>
      <c r="AD872" s="66"/>
    </row>
    <row r="873" spans="1:30" ht="16" x14ac:dyDescent="0.2">
      <c r="A873" s="66"/>
      <c r="B873" s="66"/>
      <c r="C873" s="66"/>
      <c r="D873" s="66"/>
      <c r="E873" s="66"/>
      <c r="F873" s="93"/>
      <c r="G873" s="66"/>
      <c r="H873" s="66"/>
      <c r="I873" s="66"/>
      <c r="J873" s="66"/>
      <c r="K873" s="66"/>
      <c r="L873" s="140"/>
      <c r="M873" s="140"/>
      <c r="N873" s="66"/>
      <c r="O873" s="66"/>
      <c r="P873" s="66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  <c r="AC873" s="66"/>
      <c r="AD873" s="66"/>
    </row>
    <row r="874" spans="1:30" ht="16" x14ac:dyDescent="0.2">
      <c r="A874" s="66"/>
      <c r="B874" s="66"/>
      <c r="C874" s="66"/>
      <c r="D874" s="66"/>
      <c r="E874" s="66"/>
      <c r="F874" s="93"/>
      <c r="G874" s="66"/>
      <c r="H874" s="66"/>
      <c r="I874" s="66"/>
      <c r="J874" s="66"/>
      <c r="K874" s="66"/>
      <c r="L874" s="140"/>
      <c r="M874" s="140"/>
      <c r="N874" s="66"/>
      <c r="O874" s="66"/>
      <c r="P874" s="66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  <c r="AC874" s="66"/>
      <c r="AD874" s="66"/>
    </row>
    <row r="875" spans="1:30" ht="16" x14ac:dyDescent="0.2">
      <c r="A875" s="66"/>
      <c r="B875" s="66"/>
      <c r="C875" s="66"/>
      <c r="D875" s="66"/>
      <c r="E875" s="66"/>
      <c r="F875" s="93"/>
      <c r="G875" s="66"/>
      <c r="H875" s="66"/>
      <c r="I875" s="66"/>
      <c r="J875" s="66"/>
      <c r="K875" s="66"/>
      <c r="L875" s="140"/>
      <c r="M875" s="140"/>
      <c r="N875" s="66"/>
      <c r="O875" s="66"/>
      <c r="P875" s="66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</row>
    <row r="876" spans="1:30" ht="16" x14ac:dyDescent="0.2">
      <c r="A876" s="66"/>
      <c r="B876" s="66"/>
      <c r="C876" s="66"/>
      <c r="D876" s="66"/>
      <c r="E876" s="66"/>
      <c r="F876" s="93"/>
      <c r="G876" s="66"/>
      <c r="H876" s="66"/>
      <c r="I876" s="66"/>
      <c r="J876" s="66"/>
      <c r="K876" s="66"/>
      <c r="L876" s="140"/>
      <c r="M876" s="140"/>
      <c r="N876" s="66"/>
      <c r="O876" s="66"/>
      <c r="P876" s="66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  <c r="AC876" s="66"/>
      <c r="AD876" s="66"/>
    </row>
    <row r="877" spans="1:30" ht="16" x14ac:dyDescent="0.2">
      <c r="A877" s="66"/>
      <c r="B877" s="66"/>
      <c r="C877" s="66"/>
      <c r="D877" s="66"/>
      <c r="E877" s="66"/>
      <c r="F877" s="93"/>
      <c r="G877" s="66"/>
      <c r="H877" s="66"/>
      <c r="I877" s="66"/>
      <c r="J877" s="66"/>
      <c r="K877" s="66"/>
      <c r="L877" s="140"/>
      <c r="M877" s="140"/>
      <c r="N877" s="66"/>
      <c r="O877" s="66"/>
      <c r="P877" s="66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</row>
    <row r="878" spans="1:30" ht="16" x14ac:dyDescent="0.2">
      <c r="A878" s="66"/>
      <c r="B878" s="66"/>
      <c r="C878" s="66"/>
      <c r="D878" s="66"/>
      <c r="E878" s="66"/>
      <c r="F878" s="93"/>
      <c r="G878" s="66"/>
      <c r="H878" s="66"/>
      <c r="I878" s="66"/>
      <c r="J878" s="66"/>
      <c r="K878" s="66"/>
      <c r="L878" s="140"/>
      <c r="M878" s="140"/>
      <c r="N878" s="66"/>
      <c r="O878" s="66"/>
      <c r="P878" s="66"/>
      <c r="Q878" s="66"/>
      <c r="R878" s="66"/>
      <c r="S878" s="66"/>
      <c r="T878" s="66"/>
      <c r="U878" s="66"/>
      <c r="V878" s="66"/>
      <c r="W878" s="66"/>
      <c r="X878" s="66"/>
      <c r="Y878" s="66"/>
      <c r="Z878" s="66"/>
      <c r="AA878" s="66"/>
      <c r="AB878" s="66"/>
      <c r="AC878" s="66"/>
      <c r="AD878" s="66"/>
    </row>
    <row r="879" spans="1:30" ht="16" x14ac:dyDescent="0.2">
      <c r="A879" s="66"/>
      <c r="B879" s="66"/>
      <c r="C879" s="66"/>
      <c r="D879" s="66"/>
      <c r="E879" s="66"/>
      <c r="F879" s="93"/>
      <c r="G879" s="66"/>
      <c r="H879" s="66"/>
      <c r="I879" s="66"/>
      <c r="J879" s="66"/>
      <c r="K879" s="66"/>
      <c r="L879" s="140"/>
      <c r="M879" s="140"/>
      <c r="N879" s="66"/>
      <c r="O879" s="66"/>
      <c r="P879" s="66"/>
      <c r="Q879" s="66"/>
      <c r="R879" s="66"/>
      <c r="S879" s="66"/>
      <c r="T879" s="66"/>
      <c r="U879" s="66"/>
      <c r="V879" s="66"/>
      <c r="W879" s="66"/>
      <c r="X879" s="66"/>
      <c r="Y879" s="66"/>
      <c r="Z879" s="66"/>
      <c r="AA879" s="66"/>
      <c r="AB879" s="66"/>
      <c r="AC879" s="66"/>
      <c r="AD879" s="66"/>
    </row>
    <row r="880" spans="1:30" ht="16" x14ac:dyDescent="0.2">
      <c r="A880" s="66"/>
      <c r="B880" s="66"/>
      <c r="C880" s="66"/>
      <c r="D880" s="66"/>
      <c r="E880" s="66"/>
      <c r="F880" s="93"/>
      <c r="G880" s="66"/>
      <c r="H880" s="66"/>
      <c r="I880" s="66"/>
      <c r="J880" s="66"/>
      <c r="K880" s="66"/>
      <c r="L880" s="140"/>
      <c r="M880" s="140"/>
      <c r="N880" s="66"/>
      <c r="O880" s="66"/>
      <c r="P880" s="66"/>
      <c r="Q880" s="66"/>
      <c r="R880" s="66"/>
      <c r="S880" s="66"/>
      <c r="T880" s="66"/>
      <c r="U880" s="66"/>
      <c r="V880" s="66"/>
      <c r="W880" s="66"/>
      <c r="X880" s="66"/>
      <c r="Y880" s="66"/>
      <c r="Z880" s="66"/>
      <c r="AA880" s="66"/>
      <c r="AB880" s="66"/>
      <c r="AC880" s="66"/>
      <c r="AD880" s="66"/>
    </row>
    <row r="881" spans="1:30" ht="16" x14ac:dyDescent="0.2">
      <c r="A881" s="66"/>
      <c r="B881" s="66"/>
      <c r="C881" s="66"/>
      <c r="D881" s="66"/>
      <c r="E881" s="66"/>
      <c r="F881" s="93"/>
      <c r="G881" s="66"/>
      <c r="H881" s="66"/>
      <c r="I881" s="66"/>
      <c r="J881" s="66"/>
      <c r="K881" s="66"/>
      <c r="L881" s="140"/>
      <c r="M881" s="140"/>
      <c r="N881" s="66"/>
      <c r="O881" s="66"/>
      <c r="P881" s="66"/>
      <c r="Q881" s="66"/>
      <c r="R881" s="66"/>
      <c r="S881" s="66"/>
      <c r="T881" s="66"/>
      <c r="U881" s="66"/>
      <c r="V881" s="66"/>
      <c r="W881" s="66"/>
      <c r="X881" s="66"/>
      <c r="Y881" s="66"/>
      <c r="Z881" s="66"/>
      <c r="AA881" s="66"/>
      <c r="AB881" s="66"/>
      <c r="AC881" s="66"/>
      <c r="AD881" s="66"/>
    </row>
    <row r="882" spans="1:30" ht="16" x14ac:dyDescent="0.2">
      <c r="A882" s="66"/>
      <c r="B882" s="66"/>
      <c r="C882" s="66"/>
      <c r="D882" s="66"/>
      <c r="E882" s="66"/>
      <c r="F882" s="93"/>
      <c r="G882" s="66"/>
      <c r="H882" s="66"/>
      <c r="I882" s="66"/>
      <c r="J882" s="66"/>
      <c r="K882" s="66"/>
      <c r="L882" s="140"/>
      <c r="M882" s="140"/>
      <c r="N882" s="66"/>
      <c r="O882" s="66"/>
      <c r="P882" s="66"/>
      <c r="Q882" s="66"/>
      <c r="R882" s="66"/>
      <c r="S882" s="66"/>
      <c r="T882" s="66"/>
      <c r="U882" s="66"/>
      <c r="V882" s="66"/>
      <c r="W882" s="66"/>
      <c r="X882" s="66"/>
      <c r="Y882" s="66"/>
      <c r="Z882" s="66"/>
      <c r="AA882" s="66"/>
      <c r="AB882" s="66"/>
      <c r="AC882" s="66"/>
      <c r="AD882" s="66"/>
    </row>
    <row r="883" spans="1:30" ht="16" x14ac:dyDescent="0.2">
      <c r="A883" s="66"/>
      <c r="B883" s="66"/>
      <c r="C883" s="66"/>
      <c r="D883" s="66"/>
      <c r="E883" s="66"/>
      <c r="F883" s="93"/>
      <c r="G883" s="66"/>
      <c r="H883" s="66"/>
      <c r="I883" s="66"/>
      <c r="J883" s="66"/>
      <c r="K883" s="66"/>
      <c r="L883" s="140"/>
      <c r="M883" s="140"/>
      <c r="N883" s="66"/>
      <c r="O883" s="66"/>
      <c r="P883" s="66"/>
      <c r="Q883" s="66"/>
      <c r="R883" s="66"/>
      <c r="S883" s="66"/>
      <c r="T883" s="66"/>
      <c r="U883" s="66"/>
      <c r="V883" s="66"/>
      <c r="W883" s="66"/>
      <c r="X883" s="66"/>
      <c r="Y883" s="66"/>
      <c r="Z883" s="66"/>
      <c r="AA883" s="66"/>
      <c r="AB883" s="66"/>
      <c r="AC883" s="66"/>
      <c r="AD883" s="66"/>
    </row>
    <row r="884" spans="1:30" ht="16" x14ac:dyDescent="0.2">
      <c r="A884" s="66"/>
      <c r="B884" s="66"/>
      <c r="C884" s="66"/>
      <c r="D884" s="66"/>
      <c r="E884" s="66"/>
      <c r="F884" s="93"/>
      <c r="G884" s="66"/>
      <c r="H884" s="66"/>
      <c r="I884" s="66"/>
      <c r="J884" s="66"/>
      <c r="K884" s="66"/>
      <c r="L884" s="140"/>
      <c r="M884" s="140"/>
      <c r="N884" s="66"/>
      <c r="O884" s="66"/>
      <c r="P884" s="66"/>
      <c r="Q884" s="66"/>
      <c r="R884" s="66"/>
      <c r="S884" s="66"/>
      <c r="T884" s="66"/>
      <c r="U884" s="66"/>
      <c r="V884" s="66"/>
      <c r="W884" s="66"/>
      <c r="X884" s="66"/>
      <c r="Y884" s="66"/>
      <c r="Z884" s="66"/>
      <c r="AA884" s="66"/>
      <c r="AB884" s="66"/>
      <c r="AC884" s="66"/>
      <c r="AD884" s="66"/>
    </row>
    <row r="885" spans="1:30" ht="16" x14ac:dyDescent="0.2">
      <c r="A885" s="66"/>
      <c r="B885" s="66"/>
      <c r="C885" s="66"/>
      <c r="D885" s="66"/>
      <c r="E885" s="66"/>
      <c r="F885" s="93"/>
      <c r="G885" s="66"/>
      <c r="H885" s="66"/>
      <c r="I885" s="66"/>
      <c r="J885" s="66"/>
      <c r="K885" s="66"/>
      <c r="L885" s="140"/>
      <c r="M885" s="140"/>
      <c r="N885" s="66"/>
      <c r="O885" s="66"/>
      <c r="P885" s="66"/>
      <c r="Q885" s="66"/>
      <c r="R885" s="66"/>
      <c r="S885" s="66"/>
      <c r="T885" s="66"/>
      <c r="U885" s="66"/>
      <c r="V885" s="66"/>
      <c r="W885" s="66"/>
      <c r="X885" s="66"/>
      <c r="Y885" s="66"/>
      <c r="Z885" s="66"/>
      <c r="AA885" s="66"/>
      <c r="AB885" s="66"/>
      <c r="AC885" s="66"/>
      <c r="AD885" s="66"/>
    </row>
    <row r="886" spans="1:30" ht="16" x14ac:dyDescent="0.2">
      <c r="A886" s="66"/>
      <c r="B886" s="66"/>
      <c r="C886" s="66"/>
      <c r="D886" s="66"/>
      <c r="E886" s="66"/>
      <c r="F886" s="93"/>
      <c r="G886" s="66"/>
      <c r="H886" s="66"/>
      <c r="I886" s="66"/>
      <c r="J886" s="66"/>
      <c r="K886" s="66"/>
      <c r="L886" s="140"/>
      <c r="M886" s="140"/>
      <c r="N886" s="66"/>
      <c r="O886" s="66"/>
      <c r="P886" s="66"/>
      <c r="Q886" s="66"/>
      <c r="R886" s="66"/>
      <c r="S886" s="66"/>
      <c r="T886" s="66"/>
      <c r="U886" s="66"/>
      <c r="V886" s="66"/>
      <c r="W886" s="66"/>
      <c r="X886" s="66"/>
      <c r="Y886" s="66"/>
      <c r="Z886" s="66"/>
      <c r="AA886" s="66"/>
      <c r="AB886" s="66"/>
      <c r="AC886" s="66"/>
      <c r="AD886" s="66"/>
    </row>
    <row r="887" spans="1:30" ht="16" x14ac:dyDescent="0.2">
      <c r="A887" s="66"/>
      <c r="B887" s="66"/>
      <c r="C887" s="66"/>
      <c r="D887" s="66"/>
      <c r="E887" s="66"/>
      <c r="F887" s="93"/>
      <c r="G887" s="66"/>
      <c r="H887" s="66"/>
      <c r="I887" s="66"/>
      <c r="J887" s="66"/>
      <c r="K887" s="66"/>
      <c r="L887" s="140"/>
      <c r="M887" s="140"/>
      <c r="N887" s="66"/>
      <c r="O887" s="66"/>
      <c r="P887" s="66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  <c r="AB887" s="66"/>
      <c r="AC887" s="66"/>
      <c r="AD887" s="66"/>
    </row>
    <row r="888" spans="1:30" ht="16" x14ac:dyDescent="0.2">
      <c r="A888" s="66"/>
      <c r="B888" s="66"/>
      <c r="C888" s="66"/>
      <c r="D888" s="66"/>
      <c r="E888" s="66"/>
      <c r="F888" s="93"/>
      <c r="G888" s="66"/>
      <c r="H888" s="66"/>
      <c r="I888" s="66"/>
      <c r="J888" s="66"/>
      <c r="K888" s="66"/>
      <c r="L888" s="140"/>
      <c r="M888" s="140"/>
      <c r="N888" s="66"/>
      <c r="O888" s="66"/>
      <c r="P888" s="66"/>
      <c r="Q888" s="66"/>
      <c r="R888" s="66"/>
      <c r="S888" s="66"/>
      <c r="T888" s="66"/>
      <c r="U888" s="66"/>
      <c r="V888" s="66"/>
      <c r="W888" s="66"/>
      <c r="X888" s="66"/>
      <c r="Y888" s="66"/>
      <c r="Z888" s="66"/>
      <c r="AA888" s="66"/>
      <c r="AB888" s="66"/>
      <c r="AC888" s="66"/>
      <c r="AD888" s="66"/>
    </row>
    <row r="889" spans="1:30" ht="16" x14ac:dyDescent="0.2">
      <c r="A889" s="66"/>
      <c r="B889" s="66"/>
      <c r="C889" s="66"/>
      <c r="D889" s="66"/>
      <c r="E889" s="66"/>
      <c r="F889" s="93"/>
      <c r="G889" s="66"/>
      <c r="H889" s="66"/>
      <c r="I889" s="66"/>
      <c r="J889" s="66"/>
      <c r="K889" s="66"/>
      <c r="L889" s="140"/>
      <c r="M889" s="140"/>
      <c r="N889" s="66"/>
      <c r="O889" s="66"/>
      <c r="P889" s="66"/>
      <c r="Q889" s="66"/>
      <c r="R889" s="66"/>
      <c r="S889" s="66"/>
      <c r="T889" s="66"/>
      <c r="U889" s="66"/>
      <c r="V889" s="66"/>
      <c r="W889" s="66"/>
      <c r="X889" s="66"/>
      <c r="Y889" s="66"/>
      <c r="Z889" s="66"/>
      <c r="AA889" s="66"/>
      <c r="AB889" s="66"/>
      <c r="AC889" s="66"/>
      <c r="AD889" s="66"/>
    </row>
    <row r="890" spans="1:30" ht="16" x14ac:dyDescent="0.2">
      <c r="A890" s="66"/>
      <c r="B890" s="66"/>
      <c r="C890" s="66"/>
      <c r="D890" s="66"/>
      <c r="E890" s="66"/>
      <c r="F890" s="93"/>
      <c r="G890" s="66"/>
      <c r="H890" s="66"/>
      <c r="I890" s="66"/>
      <c r="J890" s="66"/>
      <c r="K890" s="66"/>
      <c r="L890" s="140"/>
      <c r="M890" s="140"/>
      <c r="N890" s="66"/>
      <c r="O890" s="66"/>
      <c r="P890" s="66"/>
      <c r="Q890" s="66"/>
      <c r="R890" s="66"/>
      <c r="S890" s="66"/>
      <c r="T890" s="66"/>
      <c r="U890" s="66"/>
      <c r="V890" s="66"/>
      <c r="W890" s="66"/>
      <c r="X890" s="66"/>
      <c r="Y890" s="66"/>
      <c r="Z890" s="66"/>
      <c r="AA890" s="66"/>
      <c r="AB890" s="66"/>
      <c r="AC890" s="66"/>
      <c r="AD890" s="66"/>
    </row>
    <row r="891" spans="1:30" ht="16" x14ac:dyDescent="0.2">
      <c r="A891" s="66"/>
      <c r="B891" s="66"/>
      <c r="C891" s="66"/>
      <c r="D891" s="66"/>
      <c r="E891" s="66"/>
      <c r="F891" s="93"/>
      <c r="G891" s="66"/>
      <c r="H891" s="66"/>
      <c r="I891" s="66"/>
      <c r="J891" s="66"/>
      <c r="K891" s="66"/>
      <c r="L891" s="140"/>
      <c r="M891" s="140"/>
      <c r="N891" s="66"/>
      <c r="O891" s="66"/>
      <c r="P891" s="66"/>
      <c r="Q891" s="66"/>
      <c r="R891" s="66"/>
      <c r="S891" s="66"/>
      <c r="T891" s="66"/>
      <c r="U891" s="66"/>
      <c r="V891" s="66"/>
      <c r="W891" s="66"/>
      <c r="X891" s="66"/>
      <c r="Y891" s="66"/>
      <c r="Z891" s="66"/>
      <c r="AA891" s="66"/>
      <c r="AB891" s="66"/>
      <c r="AC891" s="66"/>
      <c r="AD891" s="66"/>
    </row>
    <row r="892" spans="1:30" ht="16" x14ac:dyDescent="0.2">
      <c r="A892" s="66"/>
      <c r="B892" s="66"/>
      <c r="C892" s="66"/>
      <c r="D892" s="66"/>
      <c r="E892" s="66"/>
      <c r="F892" s="93"/>
      <c r="G892" s="66"/>
      <c r="H892" s="66"/>
      <c r="I892" s="66"/>
      <c r="J892" s="66"/>
      <c r="K892" s="66"/>
      <c r="L892" s="140"/>
      <c r="M892" s="140"/>
      <c r="N892" s="66"/>
      <c r="O892" s="66"/>
      <c r="P892" s="66"/>
      <c r="Q892" s="66"/>
      <c r="R892" s="66"/>
      <c r="S892" s="66"/>
      <c r="T892" s="66"/>
      <c r="U892" s="66"/>
      <c r="V892" s="66"/>
      <c r="W892" s="66"/>
      <c r="X892" s="66"/>
      <c r="Y892" s="66"/>
      <c r="Z892" s="66"/>
      <c r="AA892" s="66"/>
      <c r="AB892" s="66"/>
      <c r="AC892" s="66"/>
      <c r="AD892" s="66"/>
    </row>
    <row r="893" spans="1:30" ht="16" x14ac:dyDescent="0.2">
      <c r="A893" s="66"/>
      <c r="B893" s="66"/>
      <c r="C893" s="66"/>
      <c r="D893" s="66"/>
      <c r="E893" s="66"/>
      <c r="F893" s="93"/>
      <c r="G893" s="66"/>
      <c r="H893" s="66"/>
      <c r="I893" s="66"/>
      <c r="J893" s="66"/>
      <c r="K893" s="66"/>
      <c r="L893" s="140"/>
      <c r="M893" s="140"/>
      <c r="N893" s="66"/>
      <c r="O893" s="66"/>
      <c r="P893" s="66"/>
      <c r="Q893" s="66"/>
      <c r="R893" s="66"/>
      <c r="S893" s="66"/>
      <c r="T893" s="66"/>
      <c r="U893" s="66"/>
      <c r="V893" s="66"/>
      <c r="W893" s="66"/>
      <c r="X893" s="66"/>
      <c r="Y893" s="66"/>
      <c r="Z893" s="66"/>
      <c r="AA893" s="66"/>
      <c r="AB893" s="66"/>
      <c r="AC893" s="66"/>
      <c r="AD893" s="66"/>
    </row>
    <row r="894" spans="1:30" ht="16" x14ac:dyDescent="0.2">
      <c r="A894" s="66"/>
      <c r="B894" s="66"/>
      <c r="C894" s="66"/>
      <c r="D894" s="66"/>
      <c r="E894" s="66"/>
      <c r="F894" s="93"/>
      <c r="G894" s="66"/>
      <c r="H894" s="66"/>
      <c r="I894" s="66"/>
      <c r="J894" s="66"/>
      <c r="K894" s="66"/>
      <c r="L894" s="140"/>
      <c r="M894" s="140"/>
      <c r="N894" s="66"/>
      <c r="O894" s="66"/>
      <c r="P894" s="66"/>
      <c r="Q894" s="66"/>
      <c r="R894" s="66"/>
      <c r="S894" s="66"/>
      <c r="T894" s="66"/>
      <c r="U894" s="66"/>
      <c r="V894" s="66"/>
      <c r="W894" s="66"/>
      <c r="X894" s="66"/>
      <c r="Y894" s="66"/>
      <c r="Z894" s="66"/>
      <c r="AA894" s="66"/>
      <c r="AB894" s="66"/>
      <c r="AC894" s="66"/>
      <c r="AD894" s="66"/>
    </row>
    <row r="895" spans="1:30" ht="16" x14ac:dyDescent="0.2">
      <c r="A895" s="66"/>
      <c r="B895" s="66"/>
      <c r="C895" s="66"/>
      <c r="D895" s="66"/>
      <c r="E895" s="66"/>
      <c r="F895" s="93"/>
      <c r="G895" s="66"/>
      <c r="H895" s="66"/>
      <c r="I895" s="66"/>
      <c r="J895" s="66"/>
      <c r="K895" s="66"/>
      <c r="L895" s="140"/>
      <c r="M895" s="140"/>
      <c r="N895" s="66"/>
      <c r="O895" s="66"/>
      <c r="P895" s="66"/>
      <c r="Q895" s="66"/>
      <c r="R895" s="66"/>
      <c r="S895" s="66"/>
      <c r="T895" s="66"/>
      <c r="U895" s="66"/>
      <c r="V895" s="66"/>
      <c r="W895" s="66"/>
      <c r="X895" s="66"/>
      <c r="Y895" s="66"/>
      <c r="Z895" s="66"/>
      <c r="AA895" s="66"/>
      <c r="AB895" s="66"/>
      <c r="AC895" s="66"/>
      <c r="AD895" s="66"/>
    </row>
    <row r="896" spans="1:30" ht="16" x14ac:dyDescent="0.2">
      <c r="A896" s="66"/>
      <c r="B896" s="66"/>
      <c r="C896" s="66"/>
      <c r="D896" s="66"/>
      <c r="E896" s="66"/>
      <c r="F896" s="93"/>
      <c r="G896" s="66"/>
      <c r="H896" s="66"/>
      <c r="I896" s="66"/>
      <c r="J896" s="66"/>
      <c r="K896" s="66"/>
      <c r="L896" s="140"/>
      <c r="M896" s="140"/>
      <c r="N896" s="66"/>
      <c r="O896" s="66"/>
      <c r="P896" s="66"/>
      <c r="Q896" s="66"/>
      <c r="R896" s="66"/>
      <c r="S896" s="66"/>
      <c r="T896" s="66"/>
      <c r="U896" s="66"/>
      <c r="V896" s="66"/>
      <c r="W896" s="66"/>
      <c r="X896" s="66"/>
      <c r="Y896" s="66"/>
      <c r="Z896" s="66"/>
      <c r="AA896" s="66"/>
      <c r="AB896" s="66"/>
      <c r="AC896" s="66"/>
      <c r="AD896" s="66"/>
    </row>
    <row r="897" spans="1:30" ht="16" x14ac:dyDescent="0.2">
      <c r="A897" s="66"/>
      <c r="B897" s="66"/>
      <c r="C897" s="66"/>
      <c r="D897" s="66"/>
      <c r="E897" s="66"/>
      <c r="F897" s="93"/>
      <c r="G897" s="66"/>
      <c r="H897" s="66"/>
      <c r="I897" s="66"/>
      <c r="J897" s="66"/>
      <c r="K897" s="66"/>
      <c r="L897" s="140"/>
      <c r="M897" s="140"/>
      <c r="N897" s="66"/>
      <c r="O897" s="66"/>
      <c r="P897" s="66"/>
      <c r="Q897" s="66"/>
      <c r="R897" s="66"/>
      <c r="S897" s="66"/>
      <c r="T897" s="66"/>
      <c r="U897" s="66"/>
      <c r="V897" s="66"/>
      <c r="W897" s="66"/>
      <c r="X897" s="66"/>
      <c r="Y897" s="66"/>
      <c r="Z897" s="66"/>
      <c r="AA897" s="66"/>
      <c r="AB897" s="66"/>
      <c r="AC897" s="66"/>
      <c r="AD897" s="66"/>
    </row>
    <row r="898" spans="1:30" ht="16" x14ac:dyDescent="0.2">
      <c r="A898" s="66"/>
      <c r="B898" s="66"/>
      <c r="C898" s="66"/>
      <c r="D898" s="66"/>
      <c r="E898" s="66"/>
      <c r="F898" s="93"/>
      <c r="G898" s="66"/>
      <c r="H898" s="66"/>
      <c r="I898" s="66"/>
      <c r="J898" s="66"/>
      <c r="K898" s="66"/>
      <c r="L898" s="140"/>
      <c r="M898" s="140"/>
      <c r="N898" s="66"/>
      <c r="O898" s="66"/>
      <c r="P898" s="66"/>
      <c r="Q898" s="66"/>
      <c r="R898" s="66"/>
      <c r="S898" s="66"/>
      <c r="T898" s="66"/>
      <c r="U898" s="66"/>
      <c r="V898" s="66"/>
      <c r="W898" s="66"/>
      <c r="X898" s="66"/>
      <c r="Y898" s="66"/>
      <c r="Z898" s="66"/>
      <c r="AA898" s="66"/>
      <c r="AB898" s="66"/>
      <c r="AC898" s="66"/>
      <c r="AD898" s="66"/>
    </row>
    <row r="899" spans="1:30" ht="16" x14ac:dyDescent="0.2">
      <c r="A899" s="66"/>
      <c r="B899" s="66"/>
      <c r="C899" s="66"/>
      <c r="D899" s="66"/>
      <c r="E899" s="66"/>
      <c r="F899" s="93"/>
      <c r="G899" s="66"/>
      <c r="H899" s="66"/>
      <c r="I899" s="66"/>
      <c r="J899" s="66"/>
      <c r="K899" s="66"/>
      <c r="L899" s="140"/>
      <c r="M899" s="140"/>
      <c r="N899" s="66"/>
      <c r="O899" s="66"/>
      <c r="P899" s="66"/>
      <c r="Q899" s="66"/>
      <c r="R899" s="66"/>
      <c r="S899" s="66"/>
      <c r="T899" s="66"/>
      <c r="U899" s="66"/>
      <c r="V899" s="66"/>
      <c r="W899" s="66"/>
      <c r="X899" s="66"/>
      <c r="Y899" s="66"/>
      <c r="Z899" s="66"/>
      <c r="AA899" s="66"/>
      <c r="AB899" s="66"/>
      <c r="AC899" s="66"/>
      <c r="AD899" s="66"/>
    </row>
    <row r="900" spans="1:30" ht="16" x14ac:dyDescent="0.2">
      <c r="A900" s="66"/>
      <c r="B900" s="66"/>
      <c r="C900" s="66"/>
      <c r="D900" s="66"/>
      <c r="E900" s="66"/>
      <c r="F900" s="93"/>
      <c r="G900" s="66"/>
      <c r="H900" s="66"/>
      <c r="I900" s="66"/>
      <c r="J900" s="66"/>
      <c r="K900" s="66"/>
      <c r="L900" s="140"/>
      <c r="M900" s="140"/>
      <c r="N900" s="66"/>
      <c r="O900" s="66"/>
      <c r="P900" s="66"/>
      <c r="Q900" s="66"/>
      <c r="R900" s="66"/>
      <c r="S900" s="66"/>
      <c r="T900" s="66"/>
      <c r="U900" s="66"/>
      <c r="V900" s="66"/>
      <c r="W900" s="66"/>
      <c r="X900" s="66"/>
      <c r="Y900" s="66"/>
      <c r="Z900" s="66"/>
      <c r="AA900" s="66"/>
      <c r="AB900" s="66"/>
      <c r="AC900" s="66"/>
      <c r="AD900" s="66"/>
    </row>
    <row r="901" spans="1:30" ht="16" x14ac:dyDescent="0.2">
      <c r="A901" s="66"/>
      <c r="B901" s="66"/>
      <c r="C901" s="66"/>
      <c r="D901" s="66"/>
      <c r="E901" s="66"/>
      <c r="F901" s="93"/>
      <c r="G901" s="66"/>
      <c r="H901" s="66"/>
      <c r="I901" s="66"/>
      <c r="J901" s="66"/>
      <c r="K901" s="66"/>
      <c r="L901" s="140"/>
      <c r="M901" s="140"/>
      <c r="N901" s="66"/>
      <c r="O901" s="66"/>
      <c r="P901" s="66"/>
      <c r="Q901" s="66"/>
      <c r="R901" s="66"/>
      <c r="S901" s="66"/>
      <c r="T901" s="66"/>
      <c r="U901" s="66"/>
      <c r="V901" s="66"/>
      <c r="W901" s="66"/>
      <c r="X901" s="66"/>
      <c r="Y901" s="66"/>
      <c r="Z901" s="66"/>
      <c r="AA901" s="66"/>
      <c r="AB901" s="66"/>
      <c r="AC901" s="66"/>
      <c r="AD901" s="66"/>
    </row>
    <row r="902" spans="1:30" ht="16" x14ac:dyDescent="0.2">
      <c r="A902" s="66"/>
      <c r="B902" s="66"/>
      <c r="C902" s="66"/>
      <c r="D902" s="66"/>
      <c r="E902" s="66"/>
      <c r="F902" s="93"/>
      <c r="G902" s="66"/>
      <c r="H902" s="66"/>
      <c r="I902" s="66"/>
      <c r="J902" s="66"/>
      <c r="K902" s="66"/>
      <c r="L902" s="140"/>
      <c r="M902" s="140"/>
      <c r="N902" s="66"/>
      <c r="O902" s="66"/>
      <c r="P902" s="66"/>
      <c r="Q902" s="66"/>
      <c r="R902" s="66"/>
      <c r="S902" s="66"/>
      <c r="T902" s="66"/>
      <c r="U902" s="66"/>
      <c r="V902" s="66"/>
      <c r="W902" s="66"/>
      <c r="X902" s="66"/>
      <c r="Y902" s="66"/>
      <c r="Z902" s="66"/>
      <c r="AA902" s="66"/>
      <c r="AB902" s="66"/>
      <c r="AC902" s="66"/>
      <c r="AD902" s="66"/>
    </row>
    <row r="903" spans="1:30" ht="16" x14ac:dyDescent="0.2">
      <c r="A903" s="66"/>
      <c r="B903" s="66"/>
      <c r="C903" s="66"/>
      <c r="D903" s="66"/>
      <c r="E903" s="66"/>
      <c r="F903" s="93"/>
      <c r="G903" s="66"/>
      <c r="H903" s="66"/>
      <c r="I903" s="66"/>
      <c r="J903" s="66"/>
      <c r="K903" s="66"/>
      <c r="L903" s="140"/>
      <c r="M903" s="140"/>
      <c r="N903" s="66"/>
      <c r="O903" s="66"/>
      <c r="P903" s="66"/>
      <c r="Q903" s="66"/>
      <c r="R903" s="66"/>
      <c r="S903" s="66"/>
      <c r="T903" s="66"/>
      <c r="U903" s="66"/>
      <c r="V903" s="66"/>
      <c r="W903" s="66"/>
      <c r="X903" s="66"/>
      <c r="Y903" s="66"/>
      <c r="Z903" s="66"/>
      <c r="AA903" s="66"/>
      <c r="AB903" s="66"/>
      <c r="AC903" s="66"/>
      <c r="AD903" s="66"/>
    </row>
    <row r="904" spans="1:30" ht="16" x14ac:dyDescent="0.2">
      <c r="A904" s="66"/>
      <c r="B904" s="66"/>
      <c r="C904" s="66"/>
      <c r="D904" s="66"/>
      <c r="E904" s="66"/>
      <c r="F904" s="93"/>
      <c r="G904" s="66"/>
      <c r="H904" s="66"/>
      <c r="I904" s="66"/>
      <c r="J904" s="66"/>
      <c r="K904" s="66"/>
      <c r="L904" s="140"/>
      <c r="M904" s="140"/>
      <c r="N904" s="66"/>
      <c r="O904" s="66"/>
      <c r="P904" s="66"/>
      <c r="Q904" s="66"/>
      <c r="R904" s="66"/>
      <c r="S904" s="66"/>
      <c r="T904" s="66"/>
      <c r="U904" s="66"/>
      <c r="V904" s="66"/>
      <c r="W904" s="66"/>
      <c r="X904" s="66"/>
      <c r="Y904" s="66"/>
      <c r="Z904" s="66"/>
      <c r="AA904" s="66"/>
      <c r="AB904" s="66"/>
      <c r="AC904" s="66"/>
      <c r="AD904" s="66"/>
    </row>
    <row r="905" spans="1:30" ht="16" x14ac:dyDescent="0.2">
      <c r="A905" s="66"/>
      <c r="B905" s="66"/>
      <c r="C905" s="66"/>
      <c r="D905" s="66"/>
      <c r="E905" s="66"/>
      <c r="F905" s="93"/>
      <c r="G905" s="66"/>
      <c r="H905" s="66"/>
      <c r="I905" s="66"/>
      <c r="J905" s="66"/>
      <c r="K905" s="66"/>
      <c r="L905" s="140"/>
      <c r="M905" s="140"/>
      <c r="N905" s="66"/>
      <c r="O905" s="66"/>
      <c r="P905" s="66"/>
      <c r="Q905" s="66"/>
      <c r="R905" s="66"/>
      <c r="S905" s="66"/>
      <c r="T905" s="66"/>
      <c r="U905" s="66"/>
      <c r="V905" s="66"/>
      <c r="W905" s="66"/>
      <c r="X905" s="66"/>
      <c r="Y905" s="66"/>
      <c r="Z905" s="66"/>
      <c r="AA905" s="66"/>
      <c r="AB905" s="66"/>
      <c r="AC905" s="66"/>
      <c r="AD905" s="66"/>
    </row>
    <row r="906" spans="1:30" ht="16" x14ac:dyDescent="0.2">
      <c r="A906" s="66"/>
      <c r="B906" s="66"/>
      <c r="C906" s="66"/>
      <c r="D906" s="66"/>
      <c r="E906" s="66"/>
      <c r="F906" s="93"/>
      <c r="G906" s="66"/>
      <c r="H906" s="66"/>
      <c r="I906" s="66"/>
      <c r="J906" s="66"/>
      <c r="K906" s="66"/>
      <c r="L906" s="140"/>
      <c r="M906" s="140"/>
      <c r="N906" s="66"/>
      <c r="O906" s="66"/>
      <c r="P906" s="66"/>
      <c r="Q906" s="66"/>
      <c r="R906" s="66"/>
      <c r="S906" s="66"/>
      <c r="T906" s="66"/>
      <c r="U906" s="66"/>
      <c r="V906" s="66"/>
      <c r="W906" s="66"/>
      <c r="X906" s="66"/>
      <c r="Y906" s="66"/>
      <c r="Z906" s="66"/>
      <c r="AA906" s="66"/>
      <c r="AB906" s="66"/>
      <c r="AC906" s="66"/>
      <c r="AD906" s="66"/>
    </row>
    <row r="907" spans="1:30" ht="16" x14ac:dyDescent="0.2">
      <c r="A907" s="66"/>
      <c r="B907" s="66"/>
      <c r="C907" s="66"/>
      <c r="D907" s="66"/>
      <c r="E907" s="66"/>
      <c r="F907" s="93"/>
      <c r="G907" s="66"/>
      <c r="H907" s="66"/>
      <c r="I907" s="66"/>
      <c r="J907" s="66"/>
      <c r="K907" s="66"/>
      <c r="L907" s="140"/>
      <c r="M907" s="140"/>
      <c r="N907" s="66"/>
      <c r="O907" s="66"/>
      <c r="P907" s="66"/>
      <c r="Q907" s="66"/>
      <c r="R907" s="66"/>
      <c r="S907" s="66"/>
      <c r="T907" s="66"/>
      <c r="U907" s="66"/>
      <c r="V907" s="66"/>
      <c r="W907" s="66"/>
      <c r="X907" s="66"/>
      <c r="Y907" s="66"/>
      <c r="Z907" s="66"/>
      <c r="AA907" s="66"/>
      <c r="AB907" s="66"/>
      <c r="AC907" s="66"/>
      <c r="AD907" s="66"/>
    </row>
    <row r="908" spans="1:30" ht="16" x14ac:dyDescent="0.2">
      <c r="A908" s="66"/>
      <c r="B908" s="66"/>
      <c r="C908" s="66"/>
      <c r="D908" s="66"/>
      <c r="E908" s="66"/>
      <c r="F908" s="93"/>
      <c r="G908" s="66"/>
      <c r="H908" s="66"/>
      <c r="I908" s="66"/>
      <c r="J908" s="66"/>
      <c r="K908" s="66"/>
      <c r="L908" s="140"/>
      <c r="M908" s="140"/>
      <c r="N908" s="66"/>
      <c r="O908" s="66"/>
      <c r="P908" s="66"/>
      <c r="Q908" s="66"/>
      <c r="R908" s="66"/>
      <c r="S908" s="66"/>
      <c r="T908" s="66"/>
      <c r="U908" s="66"/>
      <c r="V908" s="66"/>
      <c r="W908" s="66"/>
      <c r="X908" s="66"/>
      <c r="Y908" s="66"/>
      <c r="Z908" s="66"/>
      <c r="AA908" s="66"/>
      <c r="AB908" s="66"/>
      <c r="AC908" s="66"/>
      <c r="AD908" s="66"/>
    </row>
    <row r="909" spans="1:30" ht="16" x14ac:dyDescent="0.2">
      <c r="A909" s="66"/>
      <c r="B909" s="66"/>
      <c r="C909" s="66"/>
      <c r="D909" s="66"/>
      <c r="E909" s="66"/>
      <c r="F909" s="93"/>
      <c r="G909" s="66"/>
      <c r="H909" s="66"/>
      <c r="I909" s="66"/>
      <c r="J909" s="66"/>
      <c r="K909" s="66"/>
      <c r="L909" s="140"/>
      <c r="M909" s="140"/>
      <c r="N909" s="66"/>
      <c r="O909" s="66"/>
      <c r="P909" s="66"/>
      <c r="Q909" s="66"/>
      <c r="R909" s="66"/>
      <c r="S909" s="66"/>
      <c r="T909" s="66"/>
      <c r="U909" s="66"/>
      <c r="V909" s="66"/>
      <c r="W909" s="66"/>
      <c r="X909" s="66"/>
      <c r="Y909" s="66"/>
      <c r="Z909" s="66"/>
      <c r="AA909" s="66"/>
      <c r="AB909" s="66"/>
      <c r="AC909" s="66"/>
      <c r="AD909" s="66"/>
    </row>
    <row r="910" spans="1:30" ht="16" x14ac:dyDescent="0.2">
      <c r="A910" s="66"/>
      <c r="B910" s="66"/>
      <c r="C910" s="66"/>
      <c r="D910" s="66"/>
      <c r="E910" s="66"/>
      <c r="F910" s="93"/>
      <c r="G910" s="66"/>
      <c r="H910" s="66"/>
      <c r="I910" s="66"/>
      <c r="J910" s="66"/>
      <c r="K910" s="66"/>
      <c r="L910" s="140"/>
      <c r="M910" s="140"/>
      <c r="N910" s="66"/>
      <c r="O910" s="66"/>
      <c r="P910" s="66"/>
      <c r="Q910" s="66"/>
      <c r="R910" s="66"/>
      <c r="S910" s="66"/>
      <c r="T910" s="66"/>
      <c r="U910" s="66"/>
      <c r="V910" s="66"/>
      <c r="W910" s="66"/>
      <c r="X910" s="66"/>
      <c r="Y910" s="66"/>
      <c r="Z910" s="66"/>
      <c r="AA910" s="66"/>
      <c r="AB910" s="66"/>
      <c r="AC910" s="66"/>
      <c r="AD910" s="66"/>
    </row>
    <row r="911" spans="1:30" ht="16" x14ac:dyDescent="0.2">
      <c r="A911" s="66"/>
      <c r="B911" s="66"/>
      <c r="C911" s="66"/>
      <c r="D911" s="66"/>
      <c r="E911" s="66"/>
      <c r="F911" s="93"/>
      <c r="G911" s="66"/>
      <c r="H911" s="66"/>
      <c r="I911" s="66"/>
      <c r="J911" s="66"/>
      <c r="K911" s="66"/>
      <c r="L911" s="140"/>
      <c r="M911" s="140"/>
      <c r="N911" s="66"/>
      <c r="O911" s="66"/>
      <c r="P911" s="66"/>
      <c r="Q911" s="66"/>
      <c r="R911" s="66"/>
      <c r="S911" s="66"/>
      <c r="T911" s="66"/>
      <c r="U911" s="66"/>
      <c r="V911" s="66"/>
      <c r="W911" s="66"/>
      <c r="X911" s="66"/>
      <c r="Y911" s="66"/>
      <c r="Z911" s="66"/>
      <c r="AA911" s="66"/>
      <c r="AB911" s="66"/>
      <c r="AC911" s="66"/>
      <c r="AD911" s="66"/>
    </row>
    <row r="912" spans="1:30" ht="16" x14ac:dyDescent="0.2">
      <c r="A912" s="66"/>
      <c r="B912" s="66"/>
      <c r="C912" s="66"/>
      <c r="D912" s="66"/>
      <c r="E912" s="66"/>
      <c r="F912" s="93"/>
      <c r="G912" s="66"/>
      <c r="H912" s="66"/>
      <c r="I912" s="66"/>
      <c r="J912" s="66"/>
      <c r="K912" s="66"/>
      <c r="L912" s="140"/>
      <c r="M912" s="140"/>
      <c r="N912" s="66"/>
      <c r="O912" s="66"/>
      <c r="P912" s="66"/>
      <c r="Q912" s="66"/>
      <c r="R912" s="66"/>
      <c r="S912" s="66"/>
      <c r="T912" s="66"/>
      <c r="U912" s="66"/>
      <c r="V912" s="66"/>
      <c r="W912" s="66"/>
      <c r="X912" s="66"/>
      <c r="Y912" s="66"/>
      <c r="Z912" s="66"/>
      <c r="AA912" s="66"/>
      <c r="AB912" s="66"/>
      <c r="AC912" s="66"/>
      <c r="AD912" s="66"/>
    </row>
    <row r="913" spans="1:30" ht="16" x14ac:dyDescent="0.2">
      <c r="A913" s="66"/>
      <c r="B913" s="66"/>
      <c r="C913" s="66"/>
      <c r="D913" s="66"/>
      <c r="E913" s="66"/>
      <c r="F913" s="93"/>
      <c r="G913" s="66"/>
      <c r="H913" s="66"/>
      <c r="I913" s="66"/>
      <c r="J913" s="66"/>
      <c r="K913" s="66"/>
      <c r="L913" s="140"/>
      <c r="M913" s="140"/>
      <c r="N913" s="66"/>
      <c r="O913" s="66"/>
      <c r="P913" s="66"/>
      <c r="Q913" s="66"/>
      <c r="R913" s="66"/>
      <c r="S913" s="66"/>
      <c r="T913" s="66"/>
      <c r="U913" s="66"/>
      <c r="V913" s="66"/>
      <c r="W913" s="66"/>
      <c r="X913" s="66"/>
      <c r="Y913" s="66"/>
      <c r="Z913" s="66"/>
      <c r="AA913" s="66"/>
      <c r="AB913" s="66"/>
      <c r="AC913" s="66"/>
      <c r="AD913" s="66"/>
    </row>
    <row r="914" spans="1:30" ht="16" x14ac:dyDescent="0.2">
      <c r="A914" s="66"/>
      <c r="B914" s="66"/>
      <c r="C914" s="66"/>
      <c r="D914" s="66"/>
      <c r="E914" s="66"/>
      <c r="F914" s="93"/>
      <c r="G914" s="66"/>
      <c r="H914" s="66"/>
      <c r="I914" s="66"/>
      <c r="J914" s="66"/>
      <c r="K914" s="66"/>
      <c r="L914" s="140"/>
      <c r="M914" s="140"/>
      <c r="N914" s="66"/>
      <c r="O914" s="66"/>
      <c r="P914" s="66"/>
      <c r="Q914" s="66"/>
      <c r="R914" s="66"/>
      <c r="S914" s="66"/>
      <c r="T914" s="66"/>
      <c r="U914" s="66"/>
      <c r="V914" s="66"/>
      <c r="W914" s="66"/>
      <c r="X914" s="66"/>
      <c r="Y914" s="66"/>
      <c r="Z914" s="66"/>
      <c r="AA914" s="66"/>
      <c r="AB914" s="66"/>
      <c r="AC914" s="66"/>
      <c r="AD914" s="66"/>
    </row>
    <row r="915" spans="1:30" ht="16" x14ac:dyDescent="0.2">
      <c r="A915" s="66"/>
      <c r="B915" s="66"/>
      <c r="C915" s="66"/>
      <c r="D915" s="66"/>
      <c r="E915" s="66"/>
      <c r="F915" s="93"/>
      <c r="G915" s="66"/>
      <c r="H915" s="66"/>
      <c r="I915" s="66"/>
      <c r="J915" s="66"/>
      <c r="K915" s="66"/>
      <c r="L915" s="140"/>
      <c r="M915" s="140"/>
      <c r="N915" s="66"/>
      <c r="O915" s="66"/>
      <c r="P915" s="66"/>
      <c r="Q915" s="66"/>
      <c r="R915" s="66"/>
      <c r="S915" s="66"/>
      <c r="T915" s="66"/>
      <c r="U915" s="66"/>
      <c r="V915" s="66"/>
      <c r="W915" s="66"/>
      <c r="X915" s="66"/>
      <c r="Y915" s="66"/>
      <c r="Z915" s="66"/>
      <c r="AA915" s="66"/>
      <c r="AB915" s="66"/>
      <c r="AC915" s="66"/>
      <c r="AD915" s="66"/>
    </row>
    <row r="916" spans="1:30" ht="16" x14ac:dyDescent="0.2">
      <c r="A916" s="66"/>
      <c r="B916" s="66"/>
      <c r="C916" s="66"/>
      <c r="D916" s="66"/>
      <c r="E916" s="66"/>
      <c r="F916" s="93"/>
      <c r="G916" s="66"/>
      <c r="H916" s="66"/>
      <c r="I916" s="66"/>
      <c r="J916" s="66"/>
      <c r="K916" s="66"/>
      <c r="L916" s="140"/>
      <c r="M916" s="140"/>
      <c r="N916" s="66"/>
      <c r="O916" s="66"/>
      <c r="P916" s="66"/>
      <c r="Q916" s="66"/>
      <c r="R916" s="66"/>
      <c r="S916" s="66"/>
      <c r="T916" s="66"/>
      <c r="U916" s="66"/>
      <c r="V916" s="66"/>
      <c r="W916" s="66"/>
      <c r="X916" s="66"/>
      <c r="Y916" s="66"/>
      <c r="Z916" s="66"/>
      <c r="AA916" s="66"/>
      <c r="AB916" s="66"/>
      <c r="AC916" s="66"/>
      <c r="AD916" s="66"/>
    </row>
    <row r="917" spans="1:30" ht="16" x14ac:dyDescent="0.2">
      <c r="A917" s="66"/>
      <c r="B917" s="66"/>
      <c r="C917" s="66"/>
      <c r="D917" s="66"/>
      <c r="E917" s="66"/>
      <c r="F917" s="93"/>
      <c r="G917" s="66"/>
      <c r="H917" s="66"/>
      <c r="I917" s="66"/>
      <c r="J917" s="66"/>
      <c r="K917" s="66"/>
      <c r="L917" s="140"/>
      <c r="M917" s="140"/>
      <c r="N917" s="66"/>
      <c r="O917" s="66"/>
      <c r="P917" s="66"/>
      <c r="Q917" s="66"/>
      <c r="R917" s="66"/>
      <c r="S917" s="66"/>
      <c r="T917" s="66"/>
      <c r="U917" s="66"/>
      <c r="V917" s="66"/>
      <c r="W917" s="66"/>
      <c r="X917" s="66"/>
      <c r="Y917" s="66"/>
      <c r="Z917" s="66"/>
      <c r="AA917" s="66"/>
      <c r="AB917" s="66"/>
      <c r="AC917" s="66"/>
      <c r="AD917" s="66"/>
    </row>
    <row r="918" spans="1:30" ht="16" x14ac:dyDescent="0.2">
      <c r="A918" s="66"/>
      <c r="B918" s="66"/>
      <c r="C918" s="66"/>
      <c r="D918" s="66"/>
      <c r="E918" s="66"/>
      <c r="F918" s="93"/>
      <c r="G918" s="66"/>
      <c r="H918" s="66"/>
      <c r="I918" s="66"/>
      <c r="J918" s="66"/>
      <c r="K918" s="66"/>
      <c r="L918" s="140"/>
      <c r="M918" s="140"/>
      <c r="N918" s="66"/>
      <c r="O918" s="66"/>
      <c r="P918" s="66"/>
      <c r="Q918" s="66"/>
      <c r="R918" s="66"/>
      <c r="S918" s="66"/>
      <c r="T918" s="66"/>
      <c r="U918" s="66"/>
      <c r="V918" s="66"/>
      <c r="W918" s="66"/>
      <c r="X918" s="66"/>
      <c r="Y918" s="66"/>
      <c r="Z918" s="66"/>
      <c r="AA918" s="66"/>
      <c r="AB918" s="66"/>
      <c r="AC918" s="66"/>
      <c r="AD918" s="66"/>
    </row>
    <row r="919" spans="1:30" ht="16" x14ac:dyDescent="0.2">
      <c r="A919" s="66"/>
      <c r="B919" s="66"/>
      <c r="C919" s="66"/>
      <c r="D919" s="66"/>
      <c r="E919" s="66"/>
      <c r="F919" s="93"/>
      <c r="G919" s="66"/>
      <c r="H919" s="66"/>
      <c r="I919" s="66"/>
      <c r="J919" s="66"/>
      <c r="K919" s="66"/>
      <c r="L919" s="140"/>
      <c r="M919" s="140"/>
      <c r="N919" s="66"/>
      <c r="O919" s="66"/>
      <c r="P919" s="66"/>
      <c r="Q919" s="66"/>
      <c r="R919" s="66"/>
      <c r="S919" s="66"/>
      <c r="T919" s="66"/>
      <c r="U919" s="66"/>
      <c r="V919" s="66"/>
      <c r="W919" s="66"/>
      <c r="X919" s="66"/>
      <c r="Y919" s="66"/>
      <c r="Z919" s="66"/>
      <c r="AA919" s="66"/>
      <c r="AB919" s="66"/>
      <c r="AC919" s="66"/>
      <c r="AD919" s="66"/>
    </row>
    <row r="920" spans="1:30" ht="16" x14ac:dyDescent="0.2">
      <c r="A920" s="66"/>
      <c r="B920" s="66"/>
      <c r="C920" s="66"/>
      <c r="D920" s="66"/>
      <c r="E920" s="66"/>
      <c r="F920" s="93"/>
      <c r="G920" s="66"/>
      <c r="H920" s="66"/>
      <c r="I920" s="66"/>
      <c r="J920" s="66"/>
      <c r="K920" s="66"/>
      <c r="L920" s="140"/>
      <c r="M920" s="140"/>
      <c r="N920" s="66"/>
      <c r="O920" s="66"/>
      <c r="P920" s="66"/>
      <c r="Q920" s="66"/>
      <c r="R920" s="66"/>
      <c r="S920" s="66"/>
      <c r="T920" s="66"/>
      <c r="U920" s="66"/>
      <c r="V920" s="66"/>
      <c r="W920" s="66"/>
      <c r="X920" s="66"/>
      <c r="Y920" s="66"/>
      <c r="Z920" s="66"/>
      <c r="AA920" s="66"/>
      <c r="AB920" s="66"/>
      <c r="AC920" s="66"/>
      <c r="AD920" s="66"/>
    </row>
    <row r="921" spans="1:30" ht="16" x14ac:dyDescent="0.2">
      <c r="A921" s="66"/>
      <c r="B921" s="66"/>
      <c r="C921" s="66"/>
      <c r="D921" s="66"/>
      <c r="E921" s="66"/>
      <c r="F921" s="93"/>
      <c r="G921" s="66"/>
      <c r="H921" s="66"/>
      <c r="I921" s="66"/>
      <c r="J921" s="66"/>
      <c r="K921" s="66"/>
      <c r="L921" s="140"/>
      <c r="M921" s="140"/>
      <c r="N921" s="66"/>
      <c r="O921" s="66"/>
      <c r="P921" s="66"/>
      <c r="Q921" s="66"/>
      <c r="R921" s="66"/>
      <c r="S921" s="66"/>
      <c r="T921" s="66"/>
      <c r="U921" s="66"/>
      <c r="V921" s="66"/>
      <c r="W921" s="66"/>
      <c r="X921" s="66"/>
      <c r="Y921" s="66"/>
      <c r="Z921" s="66"/>
      <c r="AA921" s="66"/>
      <c r="AB921" s="66"/>
      <c r="AC921" s="66"/>
      <c r="AD921" s="66"/>
    </row>
    <row r="922" spans="1:30" ht="16" x14ac:dyDescent="0.2">
      <c r="A922" s="66"/>
      <c r="B922" s="66"/>
      <c r="C922" s="66"/>
      <c r="D922" s="66"/>
      <c r="E922" s="66"/>
      <c r="F922" s="93"/>
      <c r="G922" s="66"/>
      <c r="H922" s="66"/>
      <c r="I922" s="66"/>
      <c r="J922" s="66"/>
      <c r="K922" s="66"/>
      <c r="L922" s="140"/>
      <c r="M922" s="140"/>
      <c r="N922" s="66"/>
      <c r="O922" s="66"/>
      <c r="P922" s="66"/>
      <c r="Q922" s="66"/>
      <c r="R922" s="66"/>
      <c r="S922" s="66"/>
      <c r="T922" s="66"/>
      <c r="U922" s="66"/>
      <c r="V922" s="66"/>
      <c r="W922" s="66"/>
      <c r="X922" s="66"/>
      <c r="Y922" s="66"/>
      <c r="Z922" s="66"/>
      <c r="AA922" s="66"/>
      <c r="AB922" s="66"/>
      <c r="AC922" s="66"/>
      <c r="AD922" s="66"/>
    </row>
    <row r="923" spans="1:30" ht="16" x14ac:dyDescent="0.2">
      <c r="A923" s="66"/>
      <c r="B923" s="66"/>
      <c r="C923" s="66"/>
      <c r="D923" s="66"/>
      <c r="E923" s="66"/>
      <c r="F923" s="93"/>
      <c r="G923" s="66"/>
      <c r="H923" s="66"/>
      <c r="I923" s="66"/>
      <c r="J923" s="66"/>
      <c r="K923" s="66"/>
      <c r="L923" s="140"/>
      <c r="M923" s="140"/>
      <c r="N923" s="66"/>
      <c r="O923" s="66"/>
      <c r="P923" s="66"/>
      <c r="Q923" s="66"/>
      <c r="R923" s="66"/>
      <c r="S923" s="66"/>
      <c r="T923" s="66"/>
      <c r="U923" s="66"/>
      <c r="V923" s="66"/>
      <c r="W923" s="66"/>
      <c r="X923" s="66"/>
      <c r="Y923" s="66"/>
      <c r="Z923" s="66"/>
      <c r="AA923" s="66"/>
      <c r="AB923" s="66"/>
      <c r="AC923" s="66"/>
      <c r="AD923" s="66"/>
    </row>
    <row r="924" spans="1:30" ht="16" x14ac:dyDescent="0.2">
      <c r="A924" s="66"/>
      <c r="B924" s="66"/>
      <c r="C924" s="66"/>
      <c r="D924" s="66"/>
      <c r="E924" s="66"/>
      <c r="F924" s="93"/>
      <c r="G924" s="66"/>
      <c r="H924" s="66"/>
      <c r="I924" s="66"/>
      <c r="J924" s="66"/>
      <c r="K924" s="66"/>
      <c r="L924" s="140"/>
      <c r="M924" s="140"/>
      <c r="N924" s="66"/>
      <c r="O924" s="66"/>
      <c r="P924" s="66"/>
      <c r="Q924" s="66"/>
      <c r="R924" s="66"/>
      <c r="S924" s="66"/>
      <c r="T924" s="66"/>
      <c r="U924" s="66"/>
      <c r="V924" s="66"/>
      <c r="W924" s="66"/>
      <c r="X924" s="66"/>
      <c r="Y924" s="66"/>
      <c r="Z924" s="66"/>
      <c r="AA924" s="66"/>
      <c r="AB924" s="66"/>
      <c r="AC924" s="66"/>
      <c r="AD924" s="66"/>
    </row>
    <row r="925" spans="1:30" ht="16" x14ac:dyDescent="0.2">
      <c r="A925" s="66"/>
      <c r="B925" s="66"/>
      <c r="C925" s="66"/>
      <c r="D925" s="66"/>
      <c r="E925" s="66"/>
      <c r="F925" s="93"/>
      <c r="G925" s="66"/>
      <c r="H925" s="66"/>
      <c r="I925" s="66"/>
      <c r="J925" s="66"/>
      <c r="K925" s="66"/>
      <c r="L925" s="140"/>
      <c r="M925" s="140"/>
      <c r="N925" s="66"/>
      <c r="O925" s="66"/>
      <c r="P925" s="66"/>
      <c r="Q925" s="66"/>
      <c r="R925" s="66"/>
      <c r="S925" s="66"/>
      <c r="T925" s="66"/>
      <c r="U925" s="66"/>
      <c r="V925" s="66"/>
      <c r="W925" s="66"/>
      <c r="X925" s="66"/>
      <c r="Y925" s="66"/>
      <c r="Z925" s="66"/>
      <c r="AA925" s="66"/>
      <c r="AB925" s="66"/>
      <c r="AC925" s="66"/>
      <c r="AD925" s="66"/>
    </row>
    <row r="926" spans="1:30" ht="16" x14ac:dyDescent="0.2">
      <c r="A926" s="66"/>
      <c r="B926" s="66"/>
      <c r="C926" s="66"/>
      <c r="D926" s="66"/>
      <c r="E926" s="66"/>
      <c r="F926" s="93"/>
      <c r="G926" s="66"/>
      <c r="H926" s="66"/>
      <c r="I926" s="66"/>
      <c r="J926" s="66"/>
      <c r="K926" s="66"/>
      <c r="L926" s="140"/>
      <c r="M926" s="140"/>
      <c r="N926" s="66"/>
      <c r="O926" s="66"/>
      <c r="P926" s="66"/>
      <c r="Q926" s="66"/>
      <c r="R926" s="66"/>
      <c r="S926" s="66"/>
      <c r="T926" s="66"/>
      <c r="U926" s="66"/>
      <c r="V926" s="66"/>
      <c r="W926" s="66"/>
      <c r="X926" s="66"/>
      <c r="Y926" s="66"/>
      <c r="Z926" s="66"/>
      <c r="AA926" s="66"/>
      <c r="AB926" s="66"/>
      <c r="AC926" s="66"/>
      <c r="AD926" s="66"/>
    </row>
    <row r="927" spans="1:30" ht="16" x14ac:dyDescent="0.2">
      <c r="A927" s="66"/>
      <c r="B927" s="66"/>
      <c r="C927" s="66"/>
      <c r="D927" s="66"/>
      <c r="E927" s="66"/>
      <c r="F927" s="93"/>
      <c r="G927" s="66"/>
      <c r="H927" s="66"/>
      <c r="I927" s="66"/>
      <c r="J927" s="66"/>
      <c r="K927" s="66"/>
      <c r="L927" s="140"/>
      <c r="M927" s="140"/>
      <c r="N927" s="66"/>
      <c r="O927" s="66"/>
      <c r="P927" s="66"/>
      <c r="Q927" s="66"/>
      <c r="R927" s="66"/>
      <c r="S927" s="66"/>
      <c r="T927" s="66"/>
      <c r="U927" s="66"/>
      <c r="V927" s="66"/>
      <c r="W927" s="66"/>
      <c r="X927" s="66"/>
      <c r="Y927" s="66"/>
      <c r="Z927" s="66"/>
      <c r="AA927" s="66"/>
      <c r="AB927" s="66"/>
      <c r="AC927" s="66"/>
      <c r="AD927" s="66"/>
    </row>
    <row r="928" spans="1:30" ht="16" x14ac:dyDescent="0.2">
      <c r="A928" s="66"/>
      <c r="B928" s="66"/>
      <c r="C928" s="66"/>
      <c r="D928" s="66"/>
      <c r="E928" s="66"/>
      <c r="F928" s="93"/>
      <c r="G928" s="66"/>
      <c r="H928" s="66"/>
      <c r="I928" s="66"/>
      <c r="J928" s="66"/>
      <c r="K928" s="66"/>
      <c r="L928" s="140"/>
      <c r="M928" s="140"/>
      <c r="N928" s="66"/>
      <c r="O928" s="66"/>
      <c r="P928" s="66"/>
      <c r="Q928" s="66"/>
      <c r="R928" s="66"/>
      <c r="S928" s="66"/>
      <c r="T928" s="66"/>
      <c r="U928" s="66"/>
      <c r="V928" s="66"/>
      <c r="W928" s="66"/>
      <c r="X928" s="66"/>
      <c r="Y928" s="66"/>
      <c r="Z928" s="66"/>
      <c r="AA928" s="66"/>
      <c r="AB928" s="66"/>
      <c r="AC928" s="66"/>
      <c r="AD928" s="66"/>
    </row>
    <row r="929" spans="1:30" ht="16" x14ac:dyDescent="0.2">
      <c r="A929" s="66"/>
      <c r="B929" s="66"/>
      <c r="C929" s="66"/>
      <c r="D929" s="66"/>
      <c r="E929" s="66"/>
      <c r="F929" s="93"/>
      <c r="G929" s="66"/>
      <c r="H929" s="66"/>
      <c r="I929" s="66"/>
      <c r="J929" s="66"/>
      <c r="K929" s="66"/>
      <c r="L929" s="140"/>
      <c r="M929" s="140"/>
      <c r="N929" s="66"/>
      <c r="O929" s="66"/>
      <c r="P929" s="66"/>
      <c r="Q929" s="66"/>
      <c r="R929" s="66"/>
      <c r="S929" s="66"/>
      <c r="T929" s="66"/>
      <c r="U929" s="66"/>
      <c r="V929" s="66"/>
      <c r="W929" s="66"/>
      <c r="X929" s="66"/>
      <c r="Y929" s="66"/>
      <c r="Z929" s="66"/>
      <c r="AA929" s="66"/>
      <c r="AB929" s="66"/>
      <c r="AC929" s="66"/>
      <c r="AD929" s="66"/>
    </row>
    <row r="930" spans="1:30" ht="16" x14ac:dyDescent="0.2">
      <c r="A930" s="66"/>
      <c r="B930" s="66"/>
      <c r="C930" s="66"/>
      <c r="D930" s="66"/>
      <c r="E930" s="66"/>
      <c r="F930" s="93"/>
      <c r="G930" s="66"/>
      <c r="H930" s="66"/>
      <c r="I930" s="66"/>
      <c r="J930" s="66"/>
      <c r="K930" s="66"/>
      <c r="L930" s="140"/>
      <c r="M930" s="140"/>
      <c r="N930" s="66"/>
      <c r="O930" s="66"/>
      <c r="P930" s="66"/>
      <c r="Q930" s="66"/>
      <c r="R930" s="66"/>
      <c r="S930" s="66"/>
      <c r="T930" s="66"/>
      <c r="U930" s="66"/>
      <c r="V930" s="66"/>
      <c r="W930" s="66"/>
      <c r="X930" s="66"/>
      <c r="Y930" s="66"/>
      <c r="Z930" s="66"/>
      <c r="AA930" s="66"/>
      <c r="AB930" s="66"/>
      <c r="AC930" s="66"/>
      <c r="AD930" s="66"/>
    </row>
    <row r="931" spans="1:30" ht="16" x14ac:dyDescent="0.2">
      <c r="A931" s="66"/>
      <c r="B931" s="66"/>
      <c r="C931" s="66"/>
      <c r="D931" s="66"/>
      <c r="E931" s="66"/>
      <c r="F931" s="93"/>
      <c r="G931" s="66"/>
      <c r="H931" s="66"/>
      <c r="I931" s="66"/>
      <c r="J931" s="66"/>
      <c r="K931" s="66"/>
      <c r="L931" s="140"/>
      <c r="M931" s="140"/>
      <c r="N931" s="66"/>
      <c r="O931" s="66"/>
      <c r="P931" s="66"/>
      <c r="Q931" s="66"/>
      <c r="R931" s="66"/>
      <c r="S931" s="66"/>
      <c r="T931" s="66"/>
      <c r="U931" s="66"/>
      <c r="V931" s="66"/>
      <c r="W931" s="66"/>
      <c r="X931" s="66"/>
      <c r="Y931" s="66"/>
      <c r="Z931" s="66"/>
      <c r="AA931" s="66"/>
      <c r="AB931" s="66"/>
      <c r="AC931" s="66"/>
      <c r="AD931" s="66"/>
    </row>
    <row r="932" spans="1:30" ht="16" x14ac:dyDescent="0.2">
      <c r="A932" s="66"/>
      <c r="B932" s="66"/>
      <c r="C932" s="66"/>
      <c r="D932" s="66"/>
      <c r="E932" s="66"/>
      <c r="F932" s="93"/>
      <c r="G932" s="66"/>
      <c r="H932" s="66"/>
      <c r="I932" s="66"/>
      <c r="J932" s="66"/>
      <c r="K932" s="66"/>
      <c r="L932" s="140"/>
      <c r="M932" s="140"/>
      <c r="N932" s="66"/>
      <c r="O932" s="66"/>
      <c r="P932" s="66"/>
      <c r="Q932" s="66"/>
      <c r="R932" s="66"/>
      <c r="S932" s="66"/>
      <c r="T932" s="66"/>
      <c r="U932" s="66"/>
      <c r="V932" s="66"/>
      <c r="W932" s="66"/>
      <c r="X932" s="66"/>
      <c r="Y932" s="66"/>
      <c r="Z932" s="66"/>
      <c r="AA932" s="66"/>
      <c r="AB932" s="66"/>
      <c r="AC932" s="66"/>
      <c r="AD932" s="66"/>
    </row>
    <row r="933" spans="1:30" ht="16" x14ac:dyDescent="0.2">
      <c r="A933" s="66"/>
      <c r="B933" s="66"/>
      <c r="C933" s="66"/>
      <c r="D933" s="66"/>
      <c r="E933" s="66"/>
      <c r="F933" s="93"/>
      <c r="G933" s="66"/>
      <c r="H933" s="66"/>
      <c r="I933" s="66"/>
      <c r="J933" s="66"/>
      <c r="K933" s="66"/>
      <c r="L933" s="140"/>
      <c r="M933" s="140"/>
      <c r="N933" s="66"/>
      <c r="O933" s="66"/>
      <c r="P933" s="66"/>
      <c r="Q933" s="66"/>
      <c r="R933" s="66"/>
      <c r="S933" s="66"/>
      <c r="T933" s="66"/>
      <c r="U933" s="66"/>
      <c r="V933" s="66"/>
      <c r="W933" s="66"/>
      <c r="X933" s="66"/>
      <c r="Y933" s="66"/>
      <c r="Z933" s="66"/>
      <c r="AA933" s="66"/>
      <c r="AB933" s="66"/>
      <c r="AC933" s="66"/>
      <c r="AD933" s="66"/>
    </row>
    <row r="934" spans="1:30" ht="16" x14ac:dyDescent="0.2">
      <c r="A934" s="66"/>
      <c r="B934" s="66"/>
      <c r="C934" s="66"/>
      <c r="D934" s="66"/>
      <c r="E934" s="66"/>
      <c r="F934" s="93"/>
      <c r="G934" s="66"/>
      <c r="H934" s="66"/>
      <c r="I934" s="66"/>
      <c r="J934" s="66"/>
      <c r="K934" s="66"/>
      <c r="L934" s="140"/>
      <c r="M934" s="140"/>
      <c r="N934" s="66"/>
      <c r="O934" s="66"/>
      <c r="P934" s="66"/>
      <c r="Q934" s="66"/>
      <c r="R934" s="66"/>
      <c r="S934" s="66"/>
      <c r="T934" s="66"/>
      <c r="U934" s="66"/>
      <c r="V934" s="66"/>
      <c r="W934" s="66"/>
      <c r="X934" s="66"/>
      <c r="Y934" s="66"/>
      <c r="Z934" s="66"/>
      <c r="AA934" s="66"/>
      <c r="AB934" s="66"/>
      <c r="AC934" s="66"/>
      <c r="AD934" s="66"/>
    </row>
    <row r="935" spans="1:30" ht="16" x14ac:dyDescent="0.2">
      <c r="A935" s="66"/>
      <c r="B935" s="66"/>
      <c r="C935" s="66"/>
      <c r="D935" s="66"/>
      <c r="E935" s="66"/>
      <c r="F935" s="93"/>
      <c r="G935" s="66"/>
      <c r="H935" s="66"/>
      <c r="I935" s="66"/>
      <c r="J935" s="66"/>
      <c r="K935" s="66"/>
      <c r="L935" s="140"/>
      <c r="M935" s="140"/>
      <c r="N935" s="66"/>
      <c r="O935" s="66"/>
      <c r="P935" s="66"/>
      <c r="Q935" s="66"/>
      <c r="R935" s="66"/>
      <c r="S935" s="66"/>
      <c r="T935" s="66"/>
      <c r="U935" s="66"/>
      <c r="V935" s="66"/>
      <c r="W935" s="66"/>
      <c r="X935" s="66"/>
      <c r="Y935" s="66"/>
      <c r="Z935" s="66"/>
      <c r="AA935" s="66"/>
      <c r="AB935" s="66"/>
      <c r="AC935" s="66"/>
      <c r="AD935" s="66"/>
    </row>
    <row r="936" spans="1:30" ht="16" x14ac:dyDescent="0.2">
      <c r="A936" s="66"/>
      <c r="B936" s="66"/>
      <c r="C936" s="66"/>
      <c r="D936" s="66"/>
      <c r="E936" s="66"/>
      <c r="F936" s="93"/>
      <c r="G936" s="66"/>
      <c r="H936" s="66"/>
      <c r="I936" s="66"/>
      <c r="J936" s="66"/>
      <c r="K936" s="66"/>
      <c r="L936" s="140"/>
      <c r="M936" s="140"/>
      <c r="N936" s="66"/>
      <c r="O936" s="66"/>
      <c r="P936" s="66"/>
      <c r="Q936" s="66"/>
      <c r="R936" s="66"/>
      <c r="S936" s="66"/>
      <c r="T936" s="66"/>
      <c r="U936" s="66"/>
      <c r="V936" s="66"/>
      <c r="W936" s="66"/>
      <c r="X936" s="66"/>
      <c r="Y936" s="66"/>
      <c r="Z936" s="66"/>
      <c r="AA936" s="66"/>
      <c r="AB936" s="66"/>
      <c r="AC936" s="66"/>
      <c r="AD936" s="66"/>
    </row>
    <row r="937" spans="1:30" ht="16" x14ac:dyDescent="0.2">
      <c r="A937" s="66"/>
      <c r="B937" s="66"/>
      <c r="C937" s="66"/>
      <c r="D937" s="66"/>
      <c r="E937" s="66"/>
      <c r="F937" s="93"/>
      <c r="G937" s="66"/>
      <c r="H937" s="66"/>
      <c r="I937" s="66"/>
      <c r="J937" s="66"/>
      <c r="K937" s="66"/>
      <c r="L937" s="140"/>
      <c r="M937" s="140"/>
      <c r="N937" s="66"/>
      <c r="O937" s="66"/>
      <c r="P937" s="66"/>
      <c r="Q937" s="66"/>
      <c r="R937" s="66"/>
      <c r="S937" s="66"/>
      <c r="T937" s="66"/>
      <c r="U937" s="66"/>
      <c r="V937" s="66"/>
      <c r="W937" s="66"/>
      <c r="X937" s="66"/>
      <c r="Y937" s="66"/>
      <c r="Z937" s="66"/>
      <c r="AA937" s="66"/>
      <c r="AB937" s="66"/>
      <c r="AC937" s="66"/>
      <c r="AD937" s="66"/>
    </row>
    <row r="938" spans="1:30" ht="16" x14ac:dyDescent="0.2">
      <c r="A938" s="66"/>
      <c r="B938" s="66"/>
      <c r="C938" s="66"/>
      <c r="D938" s="66"/>
      <c r="E938" s="66"/>
      <c r="F938" s="93"/>
      <c r="G938" s="66"/>
      <c r="H938" s="66"/>
      <c r="I938" s="66"/>
      <c r="J938" s="66"/>
      <c r="K938" s="66"/>
      <c r="L938" s="140"/>
      <c r="M938" s="140"/>
      <c r="N938" s="66"/>
      <c r="O938" s="66"/>
      <c r="P938" s="66"/>
      <c r="Q938" s="66"/>
      <c r="R938" s="66"/>
      <c r="S938" s="66"/>
      <c r="T938" s="66"/>
      <c r="U938" s="66"/>
      <c r="V938" s="66"/>
      <c r="W938" s="66"/>
      <c r="X938" s="66"/>
      <c r="Y938" s="66"/>
      <c r="Z938" s="66"/>
      <c r="AA938" s="66"/>
      <c r="AB938" s="66"/>
      <c r="AC938" s="66"/>
      <c r="AD938" s="66"/>
    </row>
    <row r="939" spans="1:30" ht="16" x14ac:dyDescent="0.2">
      <c r="A939" s="66"/>
      <c r="B939" s="66"/>
      <c r="C939" s="66"/>
      <c r="D939" s="66"/>
      <c r="E939" s="66"/>
      <c r="F939" s="93"/>
      <c r="G939" s="66"/>
      <c r="H939" s="66"/>
      <c r="I939" s="66"/>
      <c r="J939" s="66"/>
      <c r="K939" s="66"/>
      <c r="L939" s="140"/>
      <c r="M939" s="140"/>
      <c r="N939" s="66"/>
      <c r="O939" s="66"/>
      <c r="P939" s="66"/>
      <c r="Q939" s="66"/>
      <c r="R939" s="66"/>
      <c r="S939" s="66"/>
      <c r="T939" s="66"/>
      <c r="U939" s="66"/>
      <c r="V939" s="66"/>
      <c r="W939" s="66"/>
      <c r="X939" s="66"/>
      <c r="Y939" s="66"/>
      <c r="Z939" s="66"/>
      <c r="AA939" s="66"/>
      <c r="AB939" s="66"/>
      <c r="AC939" s="66"/>
      <c r="AD939" s="66"/>
    </row>
    <row r="940" spans="1:30" ht="16" x14ac:dyDescent="0.2">
      <c r="A940" s="66"/>
      <c r="B940" s="66"/>
      <c r="C940" s="66"/>
      <c r="D940" s="66"/>
      <c r="E940" s="66"/>
      <c r="F940" s="93"/>
      <c r="G940" s="66"/>
      <c r="H940" s="66"/>
      <c r="I940" s="66"/>
      <c r="J940" s="66"/>
      <c r="K940" s="66"/>
      <c r="L940" s="140"/>
      <c r="M940" s="140"/>
      <c r="N940" s="66"/>
      <c r="O940" s="66"/>
      <c r="P940" s="66"/>
      <c r="Q940" s="66"/>
      <c r="R940" s="66"/>
      <c r="S940" s="66"/>
      <c r="T940" s="66"/>
      <c r="U940" s="66"/>
      <c r="V940" s="66"/>
      <c r="W940" s="66"/>
      <c r="X940" s="66"/>
      <c r="Y940" s="66"/>
      <c r="Z940" s="66"/>
      <c r="AA940" s="66"/>
      <c r="AB940" s="66"/>
      <c r="AC940" s="66"/>
      <c r="AD940" s="66"/>
    </row>
    <row r="941" spans="1:30" ht="16" x14ac:dyDescent="0.2">
      <c r="A941" s="66"/>
      <c r="B941" s="66"/>
      <c r="C941" s="66"/>
      <c r="D941" s="66"/>
      <c r="E941" s="66"/>
      <c r="F941" s="93"/>
      <c r="G941" s="66"/>
      <c r="H941" s="66"/>
      <c r="I941" s="66"/>
      <c r="J941" s="66"/>
      <c r="K941" s="66"/>
      <c r="L941" s="140"/>
      <c r="M941" s="140"/>
      <c r="N941" s="66"/>
      <c r="O941" s="66"/>
      <c r="P941" s="66"/>
      <c r="Q941" s="66"/>
      <c r="R941" s="66"/>
      <c r="S941" s="66"/>
      <c r="T941" s="66"/>
      <c r="U941" s="66"/>
      <c r="V941" s="66"/>
      <c r="W941" s="66"/>
      <c r="X941" s="66"/>
      <c r="Y941" s="66"/>
      <c r="Z941" s="66"/>
      <c r="AA941" s="66"/>
      <c r="AB941" s="66"/>
      <c r="AC941" s="66"/>
      <c r="AD941" s="66"/>
    </row>
    <row r="942" spans="1:30" ht="16" x14ac:dyDescent="0.2">
      <c r="A942" s="66"/>
      <c r="B942" s="66"/>
      <c r="C942" s="66"/>
      <c r="D942" s="66"/>
      <c r="E942" s="66"/>
      <c r="F942" s="93"/>
      <c r="G942" s="66"/>
      <c r="H942" s="66"/>
      <c r="I942" s="66"/>
      <c r="J942" s="66"/>
      <c r="K942" s="66"/>
      <c r="L942" s="140"/>
      <c r="M942" s="140"/>
      <c r="N942" s="66"/>
      <c r="O942" s="66"/>
      <c r="P942" s="66"/>
      <c r="Q942" s="66"/>
      <c r="R942" s="66"/>
      <c r="S942" s="66"/>
      <c r="T942" s="66"/>
      <c r="U942" s="66"/>
      <c r="V942" s="66"/>
      <c r="W942" s="66"/>
      <c r="X942" s="66"/>
      <c r="Y942" s="66"/>
      <c r="Z942" s="66"/>
      <c r="AA942" s="66"/>
      <c r="AB942" s="66"/>
      <c r="AC942" s="66"/>
      <c r="AD942" s="66"/>
    </row>
    <row r="943" spans="1:30" ht="16" x14ac:dyDescent="0.2">
      <c r="A943" s="66"/>
      <c r="B943" s="66"/>
      <c r="C943" s="66"/>
      <c r="D943" s="66"/>
      <c r="E943" s="66"/>
      <c r="F943" s="93"/>
      <c r="G943" s="66"/>
      <c r="H943" s="66"/>
      <c r="I943" s="66"/>
      <c r="J943" s="66"/>
      <c r="K943" s="66"/>
      <c r="L943" s="140"/>
      <c r="M943" s="140"/>
      <c r="N943" s="66"/>
      <c r="O943" s="66"/>
      <c r="P943" s="66"/>
      <c r="Q943" s="66"/>
      <c r="R943" s="66"/>
      <c r="S943" s="66"/>
      <c r="T943" s="66"/>
      <c r="U943" s="66"/>
      <c r="V943" s="66"/>
      <c r="W943" s="66"/>
      <c r="X943" s="66"/>
      <c r="Y943" s="66"/>
      <c r="Z943" s="66"/>
      <c r="AA943" s="66"/>
      <c r="AB943" s="66"/>
      <c r="AC943" s="66"/>
      <c r="AD943" s="66"/>
    </row>
    <row r="944" spans="1:30" ht="16" x14ac:dyDescent="0.2">
      <c r="A944" s="66"/>
      <c r="B944" s="66"/>
      <c r="C944" s="66"/>
      <c r="D944" s="66"/>
      <c r="E944" s="66"/>
      <c r="F944" s="93"/>
      <c r="G944" s="66"/>
      <c r="H944" s="66"/>
      <c r="I944" s="66"/>
      <c r="J944" s="66"/>
      <c r="K944" s="66"/>
      <c r="L944" s="140"/>
      <c r="M944" s="140"/>
      <c r="N944" s="66"/>
      <c r="O944" s="66"/>
      <c r="P944" s="66"/>
      <c r="Q944" s="66"/>
      <c r="R944" s="66"/>
      <c r="S944" s="66"/>
      <c r="T944" s="66"/>
      <c r="U944" s="66"/>
      <c r="V944" s="66"/>
      <c r="W944" s="66"/>
      <c r="X944" s="66"/>
      <c r="Y944" s="66"/>
      <c r="Z944" s="66"/>
      <c r="AA944" s="66"/>
      <c r="AB944" s="66"/>
      <c r="AC944" s="66"/>
      <c r="AD944" s="66"/>
    </row>
    <row r="945" spans="1:30" ht="16" x14ac:dyDescent="0.2">
      <c r="A945" s="66"/>
      <c r="B945" s="66"/>
      <c r="C945" s="66"/>
      <c r="D945" s="66"/>
      <c r="E945" s="66"/>
      <c r="F945" s="93"/>
      <c r="G945" s="66"/>
      <c r="H945" s="66"/>
      <c r="I945" s="66"/>
      <c r="J945" s="66"/>
      <c r="K945" s="66"/>
      <c r="L945" s="140"/>
      <c r="M945" s="140"/>
      <c r="N945" s="66"/>
      <c r="O945" s="66"/>
      <c r="P945" s="66"/>
      <c r="Q945" s="66"/>
      <c r="R945" s="66"/>
      <c r="S945" s="66"/>
      <c r="T945" s="66"/>
      <c r="U945" s="66"/>
      <c r="V945" s="66"/>
      <c r="W945" s="66"/>
      <c r="X945" s="66"/>
      <c r="Y945" s="66"/>
      <c r="Z945" s="66"/>
      <c r="AA945" s="66"/>
      <c r="AB945" s="66"/>
      <c r="AC945" s="66"/>
      <c r="AD945" s="66"/>
    </row>
    <row r="946" spans="1:30" ht="16" x14ac:dyDescent="0.2">
      <c r="A946" s="66"/>
      <c r="B946" s="66"/>
      <c r="C946" s="66"/>
      <c r="D946" s="66"/>
      <c r="E946" s="66"/>
      <c r="F946" s="93"/>
      <c r="G946" s="66"/>
      <c r="H946" s="66"/>
      <c r="I946" s="66"/>
      <c r="J946" s="66"/>
      <c r="K946" s="66"/>
      <c r="L946" s="140"/>
      <c r="M946" s="140"/>
      <c r="N946" s="66"/>
      <c r="O946" s="66"/>
      <c r="P946" s="66"/>
      <c r="Q946" s="66"/>
      <c r="R946" s="66"/>
      <c r="S946" s="66"/>
      <c r="T946" s="66"/>
      <c r="U946" s="66"/>
      <c r="V946" s="66"/>
      <c r="W946" s="66"/>
      <c r="X946" s="66"/>
      <c r="Y946" s="66"/>
      <c r="Z946" s="66"/>
      <c r="AA946" s="66"/>
      <c r="AB946" s="66"/>
      <c r="AC946" s="66"/>
      <c r="AD946" s="66"/>
    </row>
    <row r="947" spans="1:30" ht="16" x14ac:dyDescent="0.2">
      <c r="A947" s="66"/>
      <c r="B947" s="66"/>
      <c r="C947" s="66"/>
      <c r="D947" s="66"/>
      <c r="E947" s="66"/>
      <c r="F947" s="93"/>
      <c r="G947" s="66"/>
      <c r="H947" s="66"/>
      <c r="I947" s="66"/>
      <c r="J947" s="66"/>
      <c r="K947" s="66"/>
      <c r="L947" s="140"/>
      <c r="M947" s="140"/>
      <c r="N947" s="66"/>
      <c r="O947" s="66"/>
      <c r="P947" s="66"/>
      <c r="Q947" s="66"/>
      <c r="R947" s="66"/>
      <c r="S947" s="66"/>
      <c r="T947" s="66"/>
      <c r="U947" s="66"/>
      <c r="V947" s="66"/>
      <c r="W947" s="66"/>
      <c r="X947" s="66"/>
      <c r="Y947" s="66"/>
      <c r="Z947" s="66"/>
      <c r="AA947" s="66"/>
      <c r="AB947" s="66"/>
      <c r="AC947" s="66"/>
      <c r="AD947" s="66"/>
    </row>
    <row r="948" spans="1:30" ht="16" x14ac:dyDescent="0.2">
      <c r="A948" s="66"/>
      <c r="B948" s="66"/>
      <c r="C948" s="66"/>
      <c r="D948" s="66"/>
      <c r="E948" s="66"/>
      <c r="F948" s="93"/>
      <c r="G948" s="66"/>
      <c r="H948" s="66"/>
      <c r="I948" s="66"/>
      <c r="J948" s="66"/>
      <c r="K948" s="66"/>
      <c r="L948" s="140"/>
      <c r="M948" s="140"/>
      <c r="N948" s="66"/>
      <c r="O948" s="66"/>
      <c r="P948" s="66"/>
      <c r="Q948" s="66"/>
      <c r="R948" s="66"/>
      <c r="S948" s="66"/>
      <c r="T948" s="66"/>
      <c r="U948" s="66"/>
      <c r="V948" s="66"/>
      <c r="W948" s="66"/>
      <c r="X948" s="66"/>
      <c r="Y948" s="66"/>
      <c r="Z948" s="66"/>
      <c r="AA948" s="66"/>
      <c r="AB948" s="66"/>
      <c r="AC948" s="66"/>
      <c r="AD948" s="66"/>
    </row>
    <row r="949" spans="1:30" ht="16" x14ac:dyDescent="0.2">
      <c r="A949" s="66"/>
      <c r="B949" s="66"/>
      <c r="C949" s="66"/>
      <c r="D949" s="66"/>
      <c r="E949" s="66"/>
      <c r="F949" s="93"/>
      <c r="G949" s="66"/>
      <c r="H949" s="66"/>
      <c r="I949" s="66"/>
      <c r="J949" s="66"/>
      <c r="K949" s="66"/>
      <c r="L949" s="140"/>
      <c r="M949" s="140"/>
      <c r="N949" s="66"/>
      <c r="O949" s="66"/>
      <c r="P949" s="66"/>
      <c r="Q949" s="66"/>
      <c r="R949" s="66"/>
      <c r="S949" s="66"/>
      <c r="T949" s="66"/>
      <c r="U949" s="66"/>
      <c r="V949" s="66"/>
      <c r="W949" s="66"/>
      <c r="X949" s="66"/>
      <c r="Y949" s="66"/>
      <c r="Z949" s="66"/>
      <c r="AA949" s="66"/>
      <c r="AB949" s="66"/>
      <c r="AC949" s="66"/>
      <c r="AD949" s="66"/>
    </row>
    <row r="950" spans="1:30" ht="16" x14ac:dyDescent="0.2">
      <c r="A950" s="66"/>
      <c r="B950" s="66"/>
      <c r="C950" s="66"/>
      <c r="D950" s="66"/>
      <c r="E950" s="66"/>
      <c r="F950" s="93"/>
      <c r="G950" s="66"/>
      <c r="H950" s="66"/>
      <c r="I950" s="66"/>
      <c r="J950" s="66"/>
      <c r="K950" s="66"/>
      <c r="L950" s="140"/>
      <c r="M950" s="140"/>
      <c r="N950" s="66"/>
      <c r="O950" s="66"/>
      <c r="P950" s="66"/>
      <c r="Q950" s="66"/>
      <c r="R950" s="66"/>
      <c r="S950" s="66"/>
      <c r="T950" s="66"/>
      <c r="U950" s="66"/>
      <c r="V950" s="66"/>
      <c r="W950" s="66"/>
      <c r="X950" s="66"/>
      <c r="Y950" s="66"/>
      <c r="Z950" s="66"/>
      <c r="AA950" s="66"/>
      <c r="AB950" s="66"/>
      <c r="AC950" s="66"/>
      <c r="AD950" s="66"/>
    </row>
    <row r="951" spans="1:30" ht="16" x14ac:dyDescent="0.2">
      <c r="A951" s="66"/>
      <c r="B951" s="66"/>
      <c r="C951" s="66"/>
      <c r="D951" s="66"/>
      <c r="E951" s="66"/>
      <c r="F951" s="93"/>
      <c r="G951" s="66"/>
      <c r="H951" s="66"/>
      <c r="I951" s="66"/>
      <c r="J951" s="66"/>
      <c r="K951" s="66"/>
      <c r="L951" s="140"/>
      <c r="M951" s="140"/>
      <c r="N951" s="66"/>
      <c r="O951" s="66"/>
      <c r="P951" s="66"/>
      <c r="Q951" s="66"/>
      <c r="R951" s="66"/>
      <c r="S951" s="66"/>
      <c r="T951" s="66"/>
      <c r="U951" s="66"/>
      <c r="V951" s="66"/>
      <c r="W951" s="66"/>
      <c r="X951" s="66"/>
      <c r="Y951" s="66"/>
      <c r="Z951" s="66"/>
      <c r="AA951" s="66"/>
      <c r="AB951" s="66"/>
      <c r="AC951" s="66"/>
      <c r="AD951" s="66"/>
    </row>
    <row r="952" spans="1:30" ht="16" x14ac:dyDescent="0.2">
      <c r="A952" s="66"/>
      <c r="B952" s="66"/>
      <c r="C952" s="66"/>
      <c r="D952" s="66"/>
      <c r="E952" s="66"/>
      <c r="F952" s="93"/>
      <c r="G952" s="66"/>
      <c r="H952" s="66"/>
      <c r="I952" s="66"/>
      <c r="J952" s="66"/>
      <c r="K952" s="66"/>
      <c r="L952" s="140"/>
      <c r="M952" s="140"/>
      <c r="N952" s="66"/>
      <c r="O952" s="66"/>
      <c r="P952" s="66"/>
      <c r="Q952" s="66"/>
      <c r="R952" s="66"/>
      <c r="S952" s="66"/>
      <c r="T952" s="66"/>
      <c r="U952" s="66"/>
      <c r="V952" s="66"/>
      <c r="W952" s="66"/>
      <c r="X952" s="66"/>
      <c r="Y952" s="66"/>
      <c r="Z952" s="66"/>
      <c r="AA952" s="66"/>
      <c r="AB952" s="66"/>
      <c r="AC952" s="66"/>
      <c r="AD952" s="66"/>
    </row>
    <row r="953" spans="1:30" ht="16" x14ac:dyDescent="0.2">
      <c r="A953" s="66"/>
      <c r="B953" s="66"/>
      <c r="C953" s="66"/>
      <c r="D953" s="66"/>
      <c r="E953" s="66"/>
      <c r="F953" s="93"/>
      <c r="G953" s="66"/>
      <c r="H953" s="66"/>
      <c r="I953" s="66"/>
      <c r="J953" s="66"/>
      <c r="K953" s="66"/>
      <c r="L953" s="140"/>
      <c r="M953" s="140"/>
      <c r="N953" s="66"/>
      <c r="O953" s="66"/>
      <c r="P953" s="66"/>
      <c r="Q953" s="66"/>
      <c r="R953" s="66"/>
      <c r="S953" s="66"/>
      <c r="T953" s="66"/>
      <c r="U953" s="66"/>
      <c r="V953" s="66"/>
      <c r="W953" s="66"/>
      <c r="X953" s="66"/>
      <c r="Y953" s="66"/>
      <c r="Z953" s="66"/>
      <c r="AA953" s="66"/>
      <c r="AB953" s="66"/>
      <c r="AC953" s="66"/>
      <c r="AD953" s="66"/>
    </row>
    <row r="954" spans="1:30" ht="16" x14ac:dyDescent="0.2">
      <c r="A954" s="66"/>
      <c r="B954" s="66"/>
      <c r="C954" s="66"/>
      <c r="D954" s="66"/>
      <c r="E954" s="66"/>
      <c r="F954" s="93"/>
      <c r="G954" s="66"/>
      <c r="H954" s="66"/>
      <c r="I954" s="66"/>
      <c r="J954" s="66"/>
      <c r="K954" s="66"/>
      <c r="L954" s="140"/>
      <c r="M954" s="140"/>
      <c r="N954" s="66"/>
      <c r="O954" s="66"/>
      <c r="P954" s="66"/>
      <c r="Q954" s="66"/>
      <c r="R954" s="66"/>
      <c r="S954" s="66"/>
      <c r="T954" s="66"/>
      <c r="U954" s="66"/>
      <c r="V954" s="66"/>
      <c r="W954" s="66"/>
      <c r="X954" s="66"/>
      <c r="Y954" s="66"/>
      <c r="Z954" s="66"/>
      <c r="AA954" s="66"/>
      <c r="AB954" s="66"/>
      <c r="AC954" s="66"/>
      <c r="AD954" s="66"/>
    </row>
    <row r="955" spans="1:30" ht="16" x14ac:dyDescent="0.2">
      <c r="A955" s="66"/>
      <c r="B955" s="66"/>
      <c r="C955" s="66"/>
      <c r="D955" s="66"/>
      <c r="E955" s="66"/>
      <c r="F955" s="93"/>
      <c r="G955" s="66"/>
      <c r="H955" s="66"/>
      <c r="I955" s="66"/>
      <c r="J955" s="66"/>
      <c r="K955" s="66"/>
      <c r="L955" s="140"/>
      <c r="M955" s="140"/>
      <c r="N955" s="66"/>
      <c r="O955" s="66"/>
      <c r="P955" s="66"/>
      <c r="Q955" s="66"/>
      <c r="R955" s="66"/>
      <c r="S955" s="66"/>
      <c r="T955" s="66"/>
      <c r="U955" s="66"/>
      <c r="V955" s="66"/>
      <c r="W955" s="66"/>
      <c r="X955" s="66"/>
      <c r="Y955" s="66"/>
      <c r="Z955" s="66"/>
      <c r="AA955" s="66"/>
      <c r="AB955" s="66"/>
      <c r="AC955" s="66"/>
      <c r="AD955" s="66"/>
    </row>
    <row r="956" spans="1:30" ht="16" x14ac:dyDescent="0.2">
      <c r="A956" s="66"/>
      <c r="B956" s="66"/>
      <c r="C956" s="66"/>
      <c r="D956" s="66"/>
      <c r="E956" s="66"/>
      <c r="F956" s="93"/>
      <c r="G956" s="66"/>
      <c r="H956" s="66"/>
      <c r="I956" s="66"/>
      <c r="J956" s="66"/>
      <c r="K956" s="66"/>
      <c r="L956" s="140"/>
      <c r="M956" s="140"/>
      <c r="N956" s="66"/>
      <c r="O956" s="66"/>
      <c r="P956" s="66"/>
      <c r="Q956" s="66"/>
      <c r="R956" s="66"/>
      <c r="S956" s="66"/>
      <c r="T956" s="66"/>
      <c r="U956" s="66"/>
      <c r="V956" s="66"/>
      <c r="W956" s="66"/>
      <c r="X956" s="66"/>
      <c r="Y956" s="66"/>
      <c r="Z956" s="66"/>
      <c r="AA956" s="66"/>
      <c r="AB956" s="66"/>
      <c r="AC956" s="66"/>
      <c r="AD956" s="66"/>
    </row>
    <row r="957" spans="1:30" ht="16" x14ac:dyDescent="0.2">
      <c r="A957" s="66"/>
      <c r="B957" s="66"/>
      <c r="C957" s="66"/>
      <c r="D957" s="66"/>
      <c r="E957" s="66"/>
      <c r="F957" s="93"/>
      <c r="G957" s="66"/>
      <c r="H957" s="66"/>
      <c r="I957" s="66"/>
      <c r="J957" s="66"/>
      <c r="K957" s="66"/>
      <c r="L957" s="140"/>
      <c r="M957" s="140"/>
      <c r="N957" s="66"/>
      <c r="O957" s="66"/>
      <c r="P957" s="66"/>
      <c r="Q957" s="66"/>
      <c r="R957" s="66"/>
      <c r="S957" s="66"/>
      <c r="T957" s="66"/>
      <c r="U957" s="66"/>
      <c r="V957" s="66"/>
      <c r="W957" s="66"/>
      <c r="X957" s="66"/>
      <c r="Y957" s="66"/>
      <c r="Z957" s="66"/>
      <c r="AA957" s="66"/>
      <c r="AB957" s="66"/>
      <c r="AC957" s="66"/>
      <c r="AD957" s="66"/>
    </row>
    <row r="958" spans="1:30" ht="16" x14ac:dyDescent="0.2">
      <c r="A958" s="66"/>
      <c r="B958" s="66"/>
      <c r="C958" s="66"/>
      <c r="D958" s="66"/>
      <c r="E958" s="66"/>
      <c r="F958" s="93"/>
      <c r="G958" s="66"/>
      <c r="H958" s="66"/>
      <c r="I958" s="66"/>
      <c r="J958" s="66"/>
      <c r="K958" s="66"/>
      <c r="L958" s="140"/>
      <c r="M958" s="140"/>
      <c r="N958" s="66"/>
      <c r="O958" s="66"/>
      <c r="P958" s="66"/>
      <c r="Q958" s="66"/>
      <c r="R958" s="66"/>
      <c r="S958" s="66"/>
      <c r="T958" s="66"/>
      <c r="U958" s="66"/>
      <c r="V958" s="66"/>
      <c r="W958" s="66"/>
      <c r="X958" s="66"/>
      <c r="Y958" s="66"/>
      <c r="Z958" s="66"/>
      <c r="AA958" s="66"/>
      <c r="AB958" s="66"/>
      <c r="AC958" s="66"/>
      <c r="AD958" s="66"/>
    </row>
    <row r="959" spans="1:30" ht="16" x14ac:dyDescent="0.2">
      <c r="A959" s="66"/>
      <c r="B959" s="66"/>
      <c r="C959" s="66"/>
      <c r="D959" s="66"/>
      <c r="E959" s="66"/>
      <c r="F959" s="93"/>
      <c r="G959" s="66"/>
      <c r="H959" s="66"/>
      <c r="I959" s="66"/>
      <c r="J959" s="66"/>
      <c r="K959" s="66"/>
      <c r="L959" s="140"/>
      <c r="M959" s="140"/>
      <c r="N959" s="66"/>
      <c r="O959" s="66"/>
      <c r="P959" s="66"/>
      <c r="Q959" s="66"/>
      <c r="R959" s="66"/>
      <c r="S959" s="66"/>
      <c r="T959" s="66"/>
      <c r="U959" s="66"/>
      <c r="V959" s="66"/>
      <c r="W959" s="66"/>
      <c r="X959" s="66"/>
      <c r="Y959" s="66"/>
      <c r="Z959" s="66"/>
      <c r="AA959" s="66"/>
      <c r="AB959" s="66"/>
      <c r="AC959" s="66"/>
      <c r="AD959" s="66"/>
    </row>
    <row r="960" spans="1:30" ht="16" x14ac:dyDescent="0.2">
      <c r="A960" s="66"/>
      <c r="B960" s="66"/>
      <c r="C960" s="66"/>
      <c r="D960" s="66"/>
      <c r="E960" s="66"/>
      <c r="F960" s="93"/>
      <c r="G960" s="66"/>
      <c r="H960" s="66"/>
      <c r="I960" s="66"/>
      <c r="J960" s="66"/>
      <c r="K960" s="66"/>
      <c r="L960" s="140"/>
      <c r="M960" s="140"/>
      <c r="N960" s="66"/>
      <c r="O960" s="66"/>
      <c r="P960" s="66"/>
      <c r="Q960" s="66"/>
      <c r="R960" s="66"/>
      <c r="S960" s="66"/>
      <c r="T960" s="66"/>
      <c r="U960" s="66"/>
      <c r="V960" s="66"/>
      <c r="W960" s="66"/>
      <c r="X960" s="66"/>
      <c r="Y960" s="66"/>
      <c r="Z960" s="66"/>
      <c r="AA960" s="66"/>
      <c r="AB960" s="66"/>
      <c r="AC960" s="66"/>
      <c r="AD960" s="66"/>
    </row>
    <row r="961" spans="1:30" ht="16" x14ac:dyDescent="0.2">
      <c r="A961" s="66"/>
      <c r="B961" s="66"/>
      <c r="C961" s="66"/>
      <c r="D961" s="66"/>
      <c r="E961" s="66"/>
      <c r="F961" s="93"/>
      <c r="G961" s="66"/>
      <c r="H961" s="66"/>
      <c r="I961" s="66"/>
      <c r="J961" s="66"/>
      <c r="K961" s="66"/>
      <c r="L961" s="140"/>
      <c r="M961" s="140"/>
      <c r="N961" s="66"/>
      <c r="O961" s="66"/>
      <c r="P961" s="66"/>
      <c r="Q961" s="66"/>
      <c r="R961" s="66"/>
      <c r="S961" s="66"/>
      <c r="T961" s="66"/>
      <c r="U961" s="66"/>
      <c r="V961" s="66"/>
      <c r="W961" s="66"/>
      <c r="X961" s="66"/>
      <c r="Y961" s="66"/>
      <c r="Z961" s="66"/>
      <c r="AA961" s="66"/>
      <c r="AB961" s="66"/>
      <c r="AC961" s="66"/>
      <c r="AD961" s="66"/>
    </row>
    <row r="962" spans="1:30" ht="16" x14ac:dyDescent="0.2">
      <c r="A962" s="66"/>
      <c r="B962" s="66"/>
      <c r="C962" s="66"/>
      <c r="D962" s="66"/>
      <c r="E962" s="66"/>
      <c r="F962" s="93"/>
      <c r="G962" s="66"/>
      <c r="H962" s="66"/>
      <c r="I962" s="66"/>
      <c r="J962" s="66"/>
      <c r="K962" s="66"/>
      <c r="L962" s="140"/>
      <c r="M962" s="140"/>
      <c r="N962" s="66"/>
      <c r="O962" s="66"/>
      <c r="P962" s="66"/>
      <c r="Q962" s="66"/>
      <c r="R962" s="66"/>
      <c r="S962" s="66"/>
      <c r="T962" s="66"/>
      <c r="U962" s="66"/>
      <c r="V962" s="66"/>
      <c r="W962" s="66"/>
      <c r="X962" s="66"/>
      <c r="Y962" s="66"/>
      <c r="Z962" s="66"/>
      <c r="AA962" s="66"/>
      <c r="AB962" s="66"/>
      <c r="AC962" s="66"/>
      <c r="AD962" s="66"/>
    </row>
    <row r="963" spans="1:30" ht="16" x14ac:dyDescent="0.2">
      <c r="A963" s="66"/>
      <c r="B963" s="66"/>
      <c r="C963" s="66"/>
      <c r="D963" s="66"/>
      <c r="E963" s="66"/>
      <c r="F963" s="93"/>
      <c r="G963" s="66"/>
      <c r="H963" s="66"/>
      <c r="I963" s="66"/>
      <c r="J963" s="66"/>
      <c r="K963" s="66"/>
      <c r="L963" s="140"/>
      <c r="M963" s="140"/>
      <c r="N963" s="66"/>
      <c r="O963" s="66"/>
      <c r="P963" s="66"/>
      <c r="Q963" s="66"/>
      <c r="R963" s="66"/>
      <c r="S963" s="66"/>
      <c r="T963" s="66"/>
      <c r="U963" s="66"/>
      <c r="V963" s="66"/>
      <c r="W963" s="66"/>
      <c r="X963" s="66"/>
      <c r="Y963" s="66"/>
      <c r="Z963" s="66"/>
      <c r="AA963" s="66"/>
      <c r="AB963" s="66"/>
      <c r="AC963" s="66"/>
      <c r="AD963" s="66"/>
    </row>
    <row r="964" spans="1:30" ht="16" x14ac:dyDescent="0.2">
      <c r="A964" s="66"/>
      <c r="B964" s="66"/>
      <c r="C964" s="66"/>
      <c r="D964" s="66"/>
      <c r="E964" s="66"/>
      <c r="F964" s="93"/>
      <c r="G964" s="66"/>
      <c r="H964" s="66"/>
      <c r="I964" s="66"/>
      <c r="J964" s="66"/>
      <c r="K964" s="66"/>
      <c r="L964" s="140"/>
      <c r="M964" s="140"/>
      <c r="N964" s="66"/>
      <c r="O964" s="66"/>
      <c r="P964" s="66"/>
      <c r="Q964" s="66"/>
      <c r="R964" s="66"/>
      <c r="S964" s="66"/>
      <c r="T964" s="66"/>
      <c r="U964" s="66"/>
      <c r="V964" s="66"/>
      <c r="W964" s="66"/>
      <c r="X964" s="66"/>
      <c r="Y964" s="66"/>
      <c r="Z964" s="66"/>
      <c r="AA964" s="66"/>
      <c r="AB964" s="66"/>
      <c r="AC964" s="66"/>
      <c r="AD964" s="66"/>
    </row>
    <row r="965" spans="1:30" ht="16" x14ac:dyDescent="0.2">
      <c r="A965" s="66"/>
      <c r="B965" s="66"/>
      <c r="C965" s="66"/>
      <c r="D965" s="66"/>
      <c r="E965" s="66"/>
      <c r="F965" s="93"/>
      <c r="G965" s="66"/>
      <c r="H965" s="66"/>
      <c r="I965" s="66"/>
      <c r="J965" s="66"/>
      <c r="K965" s="66"/>
      <c r="L965" s="140"/>
      <c r="M965" s="140"/>
      <c r="N965" s="66"/>
      <c r="O965" s="66"/>
      <c r="P965" s="66"/>
      <c r="Q965" s="66"/>
      <c r="R965" s="66"/>
      <c r="S965" s="66"/>
      <c r="T965" s="66"/>
      <c r="U965" s="66"/>
      <c r="V965" s="66"/>
      <c r="W965" s="66"/>
      <c r="X965" s="66"/>
      <c r="Y965" s="66"/>
      <c r="Z965" s="66"/>
      <c r="AA965" s="66"/>
      <c r="AB965" s="66"/>
      <c r="AC965" s="66"/>
      <c r="AD965" s="66"/>
    </row>
    <row r="966" spans="1:30" ht="16" x14ac:dyDescent="0.2">
      <c r="A966" s="66"/>
      <c r="B966" s="66"/>
      <c r="C966" s="66"/>
      <c r="D966" s="66"/>
      <c r="E966" s="66"/>
      <c r="F966" s="93"/>
      <c r="G966" s="66"/>
      <c r="H966" s="66"/>
      <c r="I966" s="66"/>
      <c r="J966" s="66"/>
      <c r="K966" s="66"/>
      <c r="L966" s="140"/>
      <c r="M966" s="140"/>
      <c r="N966" s="66"/>
      <c r="O966" s="66"/>
      <c r="P966" s="66"/>
      <c r="Q966" s="66"/>
      <c r="R966" s="66"/>
      <c r="S966" s="66"/>
      <c r="T966" s="66"/>
      <c r="U966" s="66"/>
      <c r="V966" s="66"/>
      <c r="W966" s="66"/>
      <c r="X966" s="66"/>
      <c r="Y966" s="66"/>
      <c r="Z966" s="66"/>
      <c r="AA966" s="66"/>
      <c r="AB966" s="66"/>
      <c r="AC966" s="66"/>
      <c r="AD966" s="66"/>
    </row>
    <row r="967" spans="1:30" ht="16" x14ac:dyDescent="0.2">
      <c r="A967" s="66"/>
      <c r="B967" s="66"/>
      <c r="C967" s="66"/>
      <c r="D967" s="66"/>
      <c r="E967" s="66"/>
      <c r="F967" s="93"/>
      <c r="G967" s="66"/>
      <c r="H967" s="66"/>
      <c r="I967" s="66"/>
      <c r="J967" s="66"/>
      <c r="K967" s="66"/>
      <c r="L967" s="140"/>
      <c r="M967" s="140"/>
      <c r="N967" s="66"/>
      <c r="O967" s="66"/>
      <c r="P967" s="66"/>
      <c r="Q967" s="66"/>
      <c r="R967" s="66"/>
      <c r="S967" s="66"/>
      <c r="T967" s="66"/>
      <c r="U967" s="66"/>
      <c r="V967" s="66"/>
      <c r="W967" s="66"/>
      <c r="X967" s="66"/>
      <c r="Y967" s="66"/>
      <c r="Z967" s="66"/>
      <c r="AA967" s="66"/>
      <c r="AB967" s="66"/>
      <c r="AC967" s="66"/>
      <c r="AD967" s="66"/>
    </row>
    <row r="968" spans="1:30" ht="16" x14ac:dyDescent="0.2">
      <c r="A968" s="66"/>
      <c r="B968" s="66"/>
      <c r="C968" s="66"/>
      <c r="D968" s="66"/>
      <c r="E968" s="66"/>
      <c r="F968" s="93"/>
      <c r="G968" s="66"/>
      <c r="H968" s="66"/>
      <c r="I968" s="66"/>
      <c r="J968" s="66"/>
      <c r="K968" s="66"/>
      <c r="L968" s="140"/>
      <c r="M968" s="140"/>
      <c r="N968" s="66"/>
      <c r="O968" s="66"/>
      <c r="P968" s="66"/>
      <c r="Q968" s="66"/>
      <c r="R968" s="66"/>
      <c r="S968" s="66"/>
      <c r="T968" s="66"/>
      <c r="U968" s="66"/>
      <c r="V968" s="66"/>
      <c r="W968" s="66"/>
      <c r="X968" s="66"/>
      <c r="Y968" s="66"/>
      <c r="Z968" s="66"/>
      <c r="AA968" s="66"/>
      <c r="AB968" s="66"/>
      <c r="AC968" s="66"/>
      <c r="AD968" s="66"/>
    </row>
    <row r="969" spans="1:30" ht="16" x14ac:dyDescent="0.2">
      <c r="A969" s="66"/>
      <c r="B969" s="66"/>
      <c r="C969" s="66"/>
      <c r="D969" s="66"/>
      <c r="E969" s="66"/>
      <c r="F969" s="93"/>
      <c r="G969" s="66"/>
      <c r="H969" s="66"/>
      <c r="I969" s="66"/>
      <c r="J969" s="66"/>
      <c r="K969" s="66"/>
      <c r="L969" s="140"/>
      <c r="M969" s="140"/>
      <c r="N969" s="66"/>
      <c r="O969" s="66"/>
      <c r="P969" s="66"/>
      <c r="Q969" s="66"/>
      <c r="R969" s="66"/>
      <c r="S969" s="66"/>
      <c r="T969" s="66"/>
      <c r="U969" s="66"/>
      <c r="V969" s="66"/>
      <c r="W969" s="66"/>
      <c r="X969" s="66"/>
      <c r="Y969" s="66"/>
      <c r="Z969" s="66"/>
      <c r="AA969" s="66"/>
      <c r="AB969" s="66"/>
      <c r="AC969" s="66"/>
      <c r="AD969" s="66"/>
    </row>
    <row r="970" spans="1:30" ht="16" x14ac:dyDescent="0.2">
      <c r="A970" s="66"/>
      <c r="B970" s="66"/>
      <c r="C970" s="66"/>
      <c r="D970" s="66"/>
      <c r="E970" s="66"/>
      <c r="F970" s="93"/>
      <c r="G970" s="66"/>
      <c r="H970" s="66"/>
      <c r="I970" s="66"/>
      <c r="J970" s="66"/>
      <c r="K970" s="66"/>
      <c r="L970" s="140"/>
      <c r="M970" s="140"/>
      <c r="N970" s="66"/>
      <c r="O970" s="66"/>
      <c r="P970" s="66"/>
      <c r="Q970" s="66"/>
      <c r="R970" s="66"/>
      <c r="S970" s="66"/>
      <c r="T970" s="66"/>
      <c r="U970" s="66"/>
      <c r="V970" s="66"/>
      <c r="W970" s="66"/>
      <c r="X970" s="66"/>
      <c r="Y970" s="66"/>
      <c r="Z970" s="66"/>
      <c r="AA970" s="66"/>
      <c r="AB970" s="66"/>
      <c r="AC970" s="66"/>
      <c r="AD970" s="66"/>
    </row>
    <row r="971" spans="1:30" ht="16" x14ac:dyDescent="0.2">
      <c r="A971" s="66"/>
      <c r="B971" s="66"/>
      <c r="C971" s="66"/>
      <c r="D971" s="66"/>
      <c r="E971" s="66"/>
      <c r="F971" s="93"/>
      <c r="G971" s="66"/>
      <c r="H971" s="66"/>
      <c r="I971" s="66"/>
      <c r="J971" s="66"/>
      <c r="K971" s="66"/>
      <c r="L971" s="140"/>
      <c r="M971" s="140"/>
      <c r="N971" s="66"/>
      <c r="O971" s="66"/>
      <c r="P971" s="66"/>
      <c r="Q971" s="66"/>
      <c r="R971" s="66"/>
      <c r="S971" s="66"/>
      <c r="T971" s="66"/>
      <c r="U971" s="66"/>
      <c r="V971" s="66"/>
      <c r="W971" s="66"/>
      <c r="X971" s="66"/>
      <c r="Y971" s="66"/>
      <c r="Z971" s="66"/>
      <c r="AA971" s="66"/>
      <c r="AB971" s="66"/>
      <c r="AC971" s="66"/>
      <c r="AD971" s="66"/>
    </row>
    <row r="972" spans="1:30" ht="16" x14ac:dyDescent="0.2">
      <c r="A972" s="66"/>
      <c r="B972" s="66"/>
      <c r="C972" s="66"/>
      <c r="D972" s="66"/>
      <c r="E972" s="66"/>
      <c r="F972" s="93"/>
      <c r="G972" s="66"/>
      <c r="H972" s="66"/>
      <c r="I972" s="66"/>
      <c r="J972" s="66"/>
      <c r="K972" s="66"/>
      <c r="L972" s="140"/>
      <c r="M972" s="140"/>
      <c r="N972" s="66"/>
      <c r="O972" s="66"/>
      <c r="P972" s="66"/>
      <c r="Q972" s="66"/>
      <c r="R972" s="66"/>
      <c r="S972" s="66"/>
      <c r="T972" s="66"/>
      <c r="U972" s="66"/>
      <c r="V972" s="66"/>
      <c r="W972" s="66"/>
      <c r="X972" s="66"/>
      <c r="Y972" s="66"/>
      <c r="Z972" s="66"/>
      <c r="AA972" s="66"/>
      <c r="AB972" s="66"/>
      <c r="AC972" s="66"/>
      <c r="AD972" s="66"/>
    </row>
    <row r="973" spans="1:30" ht="16" x14ac:dyDescent="0.2">
      <c r="A973" s="66"/>
      <c r="B973" s="66"/>
      <c r="C973" s="66"/>
      <c r="D973" s="66"/>
      <c r="E973" s="66"/>
      <c r="F973" s="93"/>
      <c r="G973" s="66"/>
      <c r="H973" s="66"/>
      <c r="I973" s="66"/>
      <c r="J973" s="66"/>
      <c r="K973" s="66"/>
      <c r="L973" s="140"/>
      <c r="M973" s="140"/>
      <c r="N973" s="66"/>
      <c r="O973" s="66"/>
      <c r="P973" s="66"/>
      <c r="Q973" s="66"/>
      <c r="R973" s="66"/>
      <c r="S973" s="66"/>
      <c r="T973" s="66"/>
      <c r="U973" s="66"/>
      <c r="V973" s="66"/>
      <c r="W973" s="66"/>
      <c r="X973" s="66"/>
      <c r="Y973" s="66"/>
      <c r="Z973" s="66"/>
      <c r="AA973" s="66"/>
      <c r="AB973" s="66"/>
      <c r="AC973" s="66"/>
      <c r="AD973" s="66"/>
    </row>
    <row r="974" spans="1:30" ht="16" x14ac:dyDescent="0.2">
      <c r="A974" s="66"/>
      <c r="B974" s="66"/>
      <c r="C974" s="66"/>
      <c r="D974" s="66"/>
      <c r="E974" s="66"/>
      <c r="F974" s="93"/>
      <c r="G974" s="66"/>
      <c r="H974" s="66"/>
      <c r="I974" s="66"/>
      <c r="J974" s="66"/>
      <c r="K974" s="66"/>
      <c r="L974" s="140"/>
      <c r="M974" s="140"/>
      <c r="N974" s="66"/>
      <c r="O974" s="66"/>
      <c r="P974" s="66"/>
      <c r="Q974" s="66"/>
      <c r="R974" s="66"/>
      <c r="S974" s="66"/>
      <c r="T974" s="66"/>
      <c r="U974" s="66"/>
      <c r="V974" s="66"/>
      <c r="W974" s="66"/>
      <c r="X974" s="66"/>
      <c r="Y974" s="66"/>
      <c r="Z974" s="66"/>
      <c r="AA974" s="66"/>
      <c r="AB974" s="66"/>
      <c r="AC974" s="66"/>
      <c r="AD974" s="66"/>
    </row>
    <row r="975" spans="1:30" ht="16" x14ac:dyDescent="0.2">
      <c r="A975" s="66"/>
      <c r="B975" s="66"/>
      <c r="C975" s="66"/>
      <c r="D975" s="66"/>
      <c r="E975" s="66"/>
      <c r="F975" s="93"/>
      <c r="G975" s="66"/>
      <c r="H975" s="66"/>
      <c r="I975" s="66"/>
      <c r="J975" s="66"/>
      <c r="K975" s="66"/>
      <c r="L975" s="140"/>
      <c r="M975" s="140"/>
      <c r="N975" s="66"/>
      <c r="O975" s="66"/>
      <c r="P975" s="66"/>
      <c r="Q975" s="66"/>
      <c r="R975" s="66"/>
      <c r="S975" s="66"/>
      <c r="T975" s="66"/>
      <c r="U975" s="66"/>
      <c r="V975" s="66"/>
      <c r="W975" s="66"/>
      <c r="X975" s="66"/>
      <c r="Y975" s="66"/>
      <c r="Z975" s="66"/>
      <c r="AA975" s="66"/>
      <c r="AB975" s="66"/>
      <c r="AC975" s="66"/>
      <c r="AD975" s="66"/>
    </row>
    <row r="976" spans="1:30" ht="16" x14ac:dyDescent="0.2">
      <c r="A976" s="66"/>
      <c r="B976" s="66"/>
      <c r="C976" s="66"/>
      <c r="D976" s="66"/>
      <c r="E976" s="66"/>
      <c r="F976" s="93"/>
      <c r="G976" s="66"/>
      <c r="H976" s="66"/>
      <c r="I976" s="66"/>
      <c r="J976" s="66"/>
      <c r="K976" s="66"/>
      <c r="L976" s="140"/>
      <c r="M976" s="140"/>
      <c r="N976" s="66"/>
      <c r="O976" s="66"/>
      <c r="P976" s="66"/>
      <c r="Q976" s="66"/>
      <c r="R976" s="66"/>
      <c r="S976" s="66"/>
      <c r="T976" s="66"/>
      <c r="U976" s="66"/>
      <c r="V976" s="66"/>
      <c r="W976" s="66"/>
      <c r="X976" s="66"/>
      <c r="Y976" s="66"/>
      <c r="Z976" s="66"/>
      <c r="AA976" s="66"/>
      <c r="AB976" s="66"/>
      <c r="AC976" s="66"/>
      <c r="AD976" s="66"/>
    </row>
    <row r="977" spans="1:30" ht="16" x14ac:dyDescent="0.2">
      <c r="A977" s="66"/>
      <c r="B977" s="66"/>
      <c r="C977" s="66"/>
      <c r="D977" s="66"/>
      <c r="E977" s="66"/>
      <c r="F977" s="93"/>
      <c r="G977" s="66"/>
      <c r="H977" s="66"/>
      <c r="I977" s="66"/>
      <c r="J977" s="66"/>
      <c r="K977" s="66"/>
      <c r="L977" s="140"/>
      <c r="M977" s="140"/>
      <c r="N977" s="66"/>
      <c r="O977" s="66"/>
      <c r="P977" s="66"/>
      <c r="Q977" s="66"/>
      <c r="R977" s="66"/>
      <c r="S977" s="66"/>
      <c r="T977" s="66"/>
      <c r="U977" s="66"/>
      <c r="V977" s="66"/>
      <c r="W977" s="66"/>
      <c r="X977" s="66"/>
      <c r="Y977" s="66"/>
      <c r="Z977" s="66"/>
      <c r="AA977" s="66"/>
      <c r="AB977" s="66"/>
      <c r="AC977" s="66"/>
      <c r="AD977" s="66"/>
    </row>
    <row r="978" spans="1:30" ht="16" x14ac:dyDescent="0.2">
      <c r="A978" s="66"/>
      <c r="B978" s="66"/>
      <c r="C978" s="66"/>
      <c r="D978" s="66"/>
      <c r="E978" s="66"/>
      <c r="F978" s="93"/>
      <c r="G978" s="66"/>
      <c r="H978" s="66"/>
      <c r="I978" s="66"/>
      <c r="J978" s="66"/>
      <c r="K978" s="66"/>
      <c r="L978" s="140"/>
      <c r="M978" s="140"/>
      <c r="N978" s="66"/>
      <c r="O978" s="66"/>
      <c r="P978" s="66"/>
      <c r="Q978" s="66"/>
      <c r="R978" s="66"/>
      <c r="S978" s="66"/>
      <c r="T978" s="66"/>
      <c r="U978" s="66"/>
      <c r="V978" s="66"/>
      <c r="W978" s="66"/>
      <c r="X978" s="66"/>
      <c r="Y978" s="66"/>
      <c r="Z978" s="66"/>
      <c r="AA978" s="66"/>
      <c r="AB978" s="66"/>
      <c r="AC978" s="66"/>
      <c r="AD978" s="66"/>
    </row>
    <row r="979" spans="1:30" ht="16" x14ac:dyDescent="0.2">
      <c r="A979" s="66"/>
      <c r="B979" s="66"/>
      <c r="C979" s="66"/>
      <c r="D979" s="66"/>
      <c r="E979" s="66"/>
      <c r="F979" s="93"/>
      <c r="G979" s="66"/>
      <c r="H979" s="66"/>
      <c r="I979" s="66"/>
      <c r="J979" s="66"/>
      <c r="K979" s="66"/>
      <c r="L979" s="140"/>
      <c r="M979" s="140"/>
      <c r="N979" s="66"/>
      <c r="O979" s="66"/>
      <c r="P979" s="66"/>
      <c r="Q979" s="66"/>
      <c r="R979" s="66"/>
      <c r="S979" s="66"/>
      <c r="T979" s="66"/>
      <c r="U979" s="66"/>
      <c r="V979" s="66"/>
      <c r="W979" s="66"/>
      <c r="X979" s="66"/>
      <c r="Y979" s="66"/>
      <c r="Z979" s="66"/>
      <c r="AA979" s="66"/>
      <c r="AB979" s="66"/>
      <c r="AC979" s="66"/>
      <c r="AD979" s="66"/>
    </row>
    <row r="980" spans="1:30" ht="16" x14ac:dyDescent="0.2">
      <c r="A980" s="66"/>
      <c r="B980" s="66"/>
      <c r="C980" s="66"/>
      <c r="D980" s="66"/>
      <c r="E980" s="66"/>
      <c r="F980" s="93"/>
      <c r="G980" s="66"/>
      <c r="H980" s="66"/>
      <c r="I980" s="66"/>
      <c r="J980" s="66"/>
      <c r="K980" s="66"/>
      <c r="L980" s="140"/>
      <c r="M980" s="140"/>
      <c r="N980" s="66"/>
      <c r="O980" s="66"/>
      <c r="P980" s="66"/>
      <c r="Q980" s="66"/>
      <c r="R980" s="66"/>
      <c r="S980" s="66"/>
      <c r="T980" s="66"/>
      <c r="U980" s="66"/>
      <c r="V980" s="66"/>
      <c r="W980" s="66"/>
      <c r="X980" s="66"/>
      <c r="Y980" s="66"/>
      <c r="Z980" s="66"/>
      <c r="AA980" s="66"/>
      <c r="AB980" s="66"/>
      <c r="AC980" s="66"/>
      <c r="AD980" s="66"/>
    </row>
    <row r="981" spans="1:30" ht="16" x14ac:dyDescent="0.2">
      <c r="A981" s="66"/>
      <c r="B981" s="66"/>
      <c r="C981" s="66"/>
      <c r="D981" s="66"/>
      <c r="E981" s="66"/>
      <c r="F981" s="93"/>
      <c r="G981" s="66"/>
      <c r="H981" s="66"/>
      <c r="I981" s="66"/>
      <c r="J981" s="66"/>
      <c r="K981" s="66"/>
      <c r="L981" s="140"/>
      <c r="M981" s="140"/>
      <c r="N981" s="66"/>
      <c r="O981" s="66"/>
      <c r="P981" s="66"/>
      <c r="Q981" s="66"/>
      <c r="R981" s="66"/>
      <c r="S981" s="66"/>
      <c r="T981" s="66"/>
      <c r="U981" s="66"/>
      <c r="V981" s="66"/>
      <c r="W981" s="66"/>
      <c r="X981" s="66"/>
      <c r="Y981" s="66"/>
      <c r="Z981" s="66"/>
      <c r="AA981" s="66"/>
      <c r="AB981" s="66"/>
      <c r="AC981" s="66"/>
      <c r="AD981" s="66"/>
    </row>
    <row r="982" spans="1:30" ht="16" x14ac:dyDescent="0.2">
      <c r="A982" s="66"/>
      <c r="B982" s="66"/>
      <c r="C982" s="66"/>
      <c r="D982" s="66"/>
      <c r="E982" s="66"/>
      <c r="F982" s="93"/>
      <c r="G982" s="66"/>
      <c r="H982" s="66"/>
      <c r="I982" s="66"/>
      <c r="J982" s="66"/>
      <c r="K982" s="66"/>
      <c r="L982" s="140"/>
      <c r="M982" s="140"/>
      <c r="N982" s="66"/>
      <c r="O982" s="66"/>
      <c r="P982" s="66"/>
      <c r="Q982" s="66"/>
      <c r="R982" s="66"/>
      <c r="S982" s="66"/>
      <c r="T982" s="66"/>
      <c r="U982" s="66"/>
      <c r="V982" s="66"/>
      <c r="W982" s="66"/>
      <c r="X982" s="66"/>
      <c r="Y982" s="66"/>
      <c r="Z982" s="66"/>
      <c r="AA982" s="66"/>
      <c r="AB982" s="66"/>
      <c r="AC982" s="66"/>
      <c r="AD982" s="66"/>
    </row>
    <row r="983" spans="1:30" ht="16" x14ac:dyDescent="0.2">
      <c r="A983" s="66"/>
      <c r="B983" s="66"/>
      <c r="C983" s="66"/>
      <c r="D983" s="66"/>
      <c r="E983" s="66"/>
      <c r="F983" s="93"/>
      <c r="G983" s="66"/>
      <c r="H983" s="66"/>
      <c r="I983" s="66"/>
      <c r="J983" s="66"/>
      <c r="K983" s="66"/>
      <c r="L983" s="140"/>
      <c r="M983" s="140"/>
      <c r="N983" s="66"/>
      <c r="O983" s="66"/>
      <c r="P983" s="66"/>
      <c r="Q983" s="66"/>
      <c r="R983" s="66"/>
      <c r="S983" s="66"/>
      <c r="T983" s="66"/>
      <c r="U983" s="66"/>
      <c r="V983" s="66"/>
      <c r="W983" s="66"/>
      <c r="X983" s="66"/>
      <c r="Y983" s="66"/>
      <c r="Z983" s="66"/>
      <c r="AA983" s="66"/>
      <c r="AB983" s="66"/>
      <c r="AC983" s="66"/>
      <c r="AD983" s="66"/>
    </row>
    <row r="984" spans="1:30" ht="16" x14ac:dyDescent="0.2">
      <c r="A984" s="66"/>
      <c r="B984" s="66"/>
      <c r="C984" s="66"/>
      <c r="D984" s="66"/>
      <c r="E984" s="66"/>
      <c r="F984" s="93"/>
      <c r="G984" s="66"/>
      <c r="H984" s="66"/>
      <c r="I984" s="66"/>
      <c r="J984" s="66"/>
      <c r="K984" s="66"/>
      <c r="L984" s="140"/>
      <c r="M984" s="140"/>
      <c r="N984" s="66"/>
      <c r="O984" s="66"/>
      <c r="P984" s="66"/>
      <c r="Q984" s="66"/>
      <c r="R984" s="66"/>
      <c r="S984" s="66"/>
      <c r="T984" s="66"/>
      <c r="U984" s="66"/>
      <c r="V984" s="66"/>
      <c r="W984" s="66"/>
      <c r="X984" s="66"/>
      <c r="Y984" s="66"/>
      <c r="Z984" s="66"/>
      <c r="AA984" s="66"/>
      <c r="AB984" s="66"/>
      <c r="AC984" s="66"/>
      <c r="AD984" s="66"/>
    </row>
    <row r="985" spans="1:30" ht="16" x14ac:dyDescent="0.2">
      <c r="A985" s="66"/>
      <c r="B985" s="66"/>
      <c r="C985" s="66"/>
      <c r="D985" s="66"/>
      <c r="E985" s="66"/>
      <c r="F985" s="93"/>
      <c r="G985" s="66"/>
      <c r="H985" s="66"/>
      <c r="I985" s="66"/>
      <c r="J985" s="66"/>
      <c r="K985" s="66"/>
      <c r="L985" s="140"/>
      <c r="M985" s="140"/>
      <c r="N985" s="66"/>
      <c r="O985" s="66"/>
      <c r="P985" s="66"/>
      <c r="Q985" s="66"/>
      <c r="R985" s="66"/>
      <c r="S985" s="66"/>
      <c r="T985" s="66"/>
      <c r="U985" s="66"/>
      <c r="V985" s="66"/>
      <c r="W985" s="66"/>
      <c r="X985" s="66"/>
      <c r="Y985" s="66"/>
      <c r="Z985" s="66"/>
      <c r="AA985" s="66"/>
      <c r="AB985" s="66"/>
      <c r="AC985" s="66"/>
      <c r="AD985" s="66"/>
    </row>
    <row r="986" spans="1:30" ht="16" x14ac:dyDescent="0.2">
      <c r="A986" s="66"/>
      <c r="B986" s="66"/>
      <c r="C986" s="66"/>
      <c r="D986" s="66"/>
      <c r="E986" s="66"/>
      <c r="F986" s="93"/>
      <c r="G986" s="66"/>
      <c r="H986" s="66"/>
      <c r="I986" s="66"/>
      <c r="J986" s="66"/>
      <c r="K986" s="66"/>
      <c r="L986" s="140"/>
      <c r="M986" s="140"/>
      <c r="N986" s="66"/>
      <c r="O986" s="66"/>
      <c r="P986" s="66"/>
      <c r="Q986" s="66"/>
      <c r="R986" s="66"/>
      <c r="S986" s="66"/>
      <c r="T986" s="66"/>
      <c r="U986" s="66"/>
      <c r="V986" s="66"/>
      <c r="W986" s="66"/>
      <c r="X986" s="66"/>
      <c r="Y986" s="66"/>
      <c r="Z986" s="66"/>
      <c r="AA986" s="66"/>
      <c r="AB986" s="66"/>
      <c r="AC986" s="66"/>
      <c r="AD986" s="66"/>
    </row>
    <row r="987" spans="1:30" ht="16" x14ac:dyDescent="0.2">
      <c r="A987" s="66"/>
      <c r="B987" s="66"/>
      <c r="C987" s="66"/>
      <c r="D987" s="66"/>
      <c r="E987" s="66"/>
      <c r="F987" s="93"/>
      <c r="G987" s="66"/>
      <c r="H987" s="66"/>
      <c r="I987" s="66"/>
      <c r="J987" s="66"/>
      <c r="K987" s="66"/>
      <c r="L987" s="140"/>
      <c r="M987" s="140"/>
      <c r="N987" s="66"/>
      <c r="O987" s="66"/>
      <c r="P987" s="66"/>
      <c r="Q987" s="66"/>
      <c r="R987" s="66"/>
      <c r="S987" s="66"/>
      <c r="T987" s="66"/>
      <c r="U987" s="66"/>
      <c r="V987" s="66"/>
      <c r="W987" s="66"/>
      <c r="X987" s="66"/>
      <c r="Y987" s="66"/>
      <c r="Z987" s="66"/>
      <c r="AA987" s="66"/>
      <c r="AB987" s="66"/>
      <c r="AC987" s="66"/>
      <c r="AD987" s="66"/>
    </row>
    <row r="988" spans="1:30" ht="16" x14ac:dyDescent="0.2">
      <c r="A988" s="66"/>
      <c r="B988" s="66"/>
      <c r="C988" s="66"/>
      <c r="D988" s="66"/>
      <c r="E988" s="66"/>
      <c r="F988" s="93"/>
      <c r="G988" s="66"/>
      <c r="H988" s="66"/>
      <c r="I988" s="66"/>
      <c r="J988" s="66"/>
      <c r="K988" s="66"/>
      <c r="L988" s="140"/>
      <c r="M988" s="140"/>
      <c r="N988" s="66"/>
      <c r="O988" s="66"/>
      <c r="P988" s="66"/>
      <c r="Q988" s="66"/>
      <c r="R988" s="66"/>
      <c r="S988" s="66"/>
      <c r="T988" s="66"/>
      <c r="U988" s="66"/>
      <c r="V988" s="66"/>
      <c r="W988" s="66"/>
      <c r="X988" s="66"/>
      <c r="Y988" s="66"/>
      <c r="Z988" s="66"/>
      <c r="AA988" s="66"/>
      <c r="AB988" s="66"/>
      <c r="AC988" s="66"/>
      <c r="AD988" s="66"/>
    </row>
    <row r="989" spans="1:30" ht="16" x14ac:dyDescent="0.2">
      <c r="A989" s="66"/>
      <c r="B989" s="66"/>
      <c r="C989" s="66"/>
      <c r="D989" s="66"/>
      <c r="E989" s="66"/>
      <c r="F989" s="93"/>
      <c r="G989" s="66"/>
      <c r="H989" s="66"/>
      <c r="I989" s="66"/>
      <c r="J989" s="66"/>
      <c r="K989" s="66"/>
      <c r="L989" s="140"/>
      <c r="M989" s="140"/>
      <c r="N989" s="66"/>
      <c r="O989" s="66"/>
      <c r="P989" s="66"/>
      <c r="Q989" s="66"/>
      <c r="R989" s="66"/>
      <c r="S989" s="66"/>
      <c r="T989" s="66"/>
      <c r="U989" s="66"/>
      <c r="V989" s="66"/>
      <c r="W989" s="66"/>
      <c r="X989" s="66"/>
      <c r="Y989" s="66"/>
      <c r="Z989" s="66"/>
      <c r="AA989" s="66"/>
      <c r="AB989" s="66"/>
      <c r="AC989" s="66"/>
      <c r="AD989" s="66"/>
    </row>
    <row r="990" spans="1:30" ht="16" x14ac:dyDescent="0.2">
      <c r="A990" s="66"/>
      <c r="B990" s="66"/>
      <c r="C990" s="66"/>
      <c r="D990" s="66"/>
      <c r="E990" s="66"/>
      <c r="F990" s="93"/>
      <c r="G990" s="66"/>
      <c r="H990" s="66"/>
      <c r="I990" s="66"/>
      <c r="J990" s="66"/>
      <c r="K990" s="66"/>
      <c r="L990" s="140"/>
      <c r="M990" s="140"/>
      <c r="N990" s="66"/>
      <c r="O990" s="66"/>
      <c r="P990" s="66"/>
      <c r="Q990" s="66"/>
      <c r="R990" s="66"/>
      <c r="S990" s="66"/>
      <c r="T990" s="66"/>
      <c r="U990" s="66"/>
      <c r="V990" s="66"/>
      <c r="W990" s="66"/>
      <c r="X990" s="66"/>
      <c r="Y990" s="66"/>
      <c r="Z990" s="66"/>
      <c r="AA990" s="66"/>
      <c r="AB990" s="66"/>
      <c r="AC990" s="66"/>
      <c r="AD990" s="66"/>
    </row>
    <row r="991" spans="1:30" ht="16" x14ac:dyDescent="0.2">
      <c r="A991" s="66"/>
      <c r="B991" s="66"/>
      <c r="C991" s="66"/>
      <c r="D991" s="66"/>
      <c r="E991" s="66"/>
      <c r="F991" s="93"/>
      <c r="G991" s="66"/>
      <c r="H991" s="66"/>
      <c r="I991" s="66"/>
      <c r="J991" s="66"/>
      <c r="K991" s="66"/>
      <c r="L991" s="140"/>
      <c r="M991" s="140"/>
      <c r="N991" s="66"/>
      <c r="O991" s="66"/>
      <c r="P991" s="66"/>
      <c r="Q991" s="66"/>
      <c r="R991" s="66"/>
      <c r="S991" s="66"/>
      <c r="T991" s="66"/>
      <c r="U991" s="66"/>
      <c r="V991" s="66"/>
      <c r="W991" s="66"/>
      <c r="X991" s="66"/>
      <c r="Y991" s="66"/>
      <c r="Z991" s="66"/>
      <c r="AA991" s="66"/>
      <c r="AB991" s="66"/>
      <c r="AC991" s="66"/>
      <c r="AD991" s="66"/>
    </row>
    <row r="992" spans="1:30" ht="16" x14ac:dyDescent="0.2">
      <c r="A992" s="66"/>
      <c r="B992" s="66"/>
      <c r="C992" s="66"/>
      <c r="D992" s="66"/>
      <c r="E992" s="66"/>
      <c r="F992" s="93"/>
      <c r="G992" s="66"/>
      <c r="H992" s="66"/>
      <c r="I992" s="66"/>
      <c r="J992" s="66"/>
      <c r="K992" s="66"/>
      <c r="L992" s="140"/>
      <c r="M992" s="140"/>
      <c r="N992" s="66"/>
      <c r="O992" s="66"/>
      <c r="P992" s="66"/>
      <c r="Q992" s="66"/>
      <c r="R992" s="66"/>
      <c r="S992" s="66"/>
      <c r="T992" s="66"/>
      <c r="U992" s="66"/>
      <c r="V992" s="66"/>
      <c r="W992" s="66"/>
      <c r="X992" s="66"/>
      <c r="Y992" s="66"/>
      <c r="Z992" s="66"/>
      <c r="AA992" s="66"/>
      <c r="AB992" s="66"/>
      <c r="AC992" s="66"/>
      <c r="AD992" s="66"/>
    </row>
    <row r="993" spans="1:30" ht="16" x14ac:dyDescent="0.2">
      <c r="A993" s="66"/>
      <c r="B993" s="66"/>
      <c r="C993" s="66"/>
      <c r="D993" s="66"/>
      <c r="E993" s="66"/>
      <c r="F993" s="93"/>
      <c r="G993" s="66"/>
      <c r="H993" s="66"/>
      <c r="I993" s="66"/>
      <c r="J993" s="66"/>
      <c r="K993" s="66"/>
      <c r="L993" s="140"/>
      <c r="M993" s="140"/>
      <c r="N993" s="66"/>
      <c r="O993" s="66"/>
      <c r="P993" s="66"/>
      <c r="Q993" s="66"/>
      <c r="R993" s="66"/>
      <c r="S993" s="66"/>
      <c r="T993" s="66"/>
      <c r="U993" s="66"/>
      <c r="V993" s="66"/>
      <c r="W993" s="66"/>
      <c r="X993" s="66"/>
      <c r="Y993" s="66"/>
      <c r="Z993" s="66"/>
      <c r="AA993" s="66"/>
      <c r="AB993" s="66"/>
      <c r="AC993" s="66"/>
      <c r="AD993" s="66"/>
    </row>
    <row r="994" spans="1:30" ht="16" x14ac:dyDescent="0.2">
      <c r="A994" s="66"/>
      <c r="B994" s="66"/>
      <c r="C994" s="66"/>
      <c r="D994" s="66"/>
      <c r="E994" s="66"/>
      <c r="F994" s="93"/>
      <c r="G994" s="66"/>
      <c r="H994" s="66"/>
      <c r="I994" s="66"/>
      <c r="J994" s="66"/>
      <c r="K994" s="66"/>
      <c r="L994" s="140"/>
      <c r="M994" s="140"/>
      <c r="N994" s="66"/>
      <c r="O994" s="66"/>
      <c r="P994" s="66"/>
      <c r="Q994" s="66"/>
      <c r="R994" s="66"/>
      <c r="S994" s="66"/>
      <c r="T994" s="66"/>
      <c r="U994" s="66"/>
      <c r="V994" s="66"/>
      <c r="W994" s="66"/>
      <c r="X994" s="66"/>
      <c r="Y994" s="66"/>
      <c r="Z994" s="66"/>
      <c r="AA994" s="66"/>
      <c r="AB994" s="66"/>
      <c r="AC994" s="66"/>
      <c r="AD994" s="66"/>
    </row>
    <row r="995" spans="1:30" ht="16" x14ac:dyDescent="0.2">
      <c r="A995" s="66"/>
      <c r="B995" s="66"/>
      <c r="C995" s="66"/>
      <c r="D995" s="66"/>
      <c r="E995" s="66"/>
      <c r="F995" s="93"/>
      <c r="G995" s="66"/>
      <c r="H995" s="66"/>
      <c r="I995" s="66"/>
      <c r="J995" s="66"/>
      <c r="K995" s="66"/>
      <c r="L995" s="140"/>
      <c r="M995" s="140"/>
      <c r="N995" s="66"/>
      <c r="O995" s="66"/>
      <c r="P995" s="66"/>
      <c r="Q995" s="66"/>
      <c r="R995" s="66"/>
      <c r="S995" s="66"/>
      <c r="T995" s="66"/>
      <c r="U995" s="66"/>
      <c r="V995" s="66"/>
      <c r="W995" s="66"/>
      <c r="X995" s="66"/>
      <c r="Y995" s="66"/>
      <c r="Z995" s="66"/>
      <c r="AA995" s="66"/>
      <c r="AB995" s="66"/>
      <c r="AC995" s="66"/>
      <c r="AD995" s="66"/>
    </row>
    <row r="996" spans="1:30" ht="16" x14ac:dyDescent="0.2">
      <c r="A996" s="66"/>
      <c r="B996" s="66"/>
      <c r="C996" s="66"/>
      <c r="D996" s="66"/>
      <c r="E996" s="66"/>
      <c r="F996" s="93"/>
      <c r="G996" s="66"/>
      <c r="H996" s="66"/>
      <c r="I996" s="66"/>
      <c r="J996" s="66"/>
      <c r="K996" s="66"/>
      <c r="L996" s="140"/>
      <c r="M996" s="140"/>
      <c r="N996" s="66"/>
      <c r="O996" s="66"/>
      <c r="P996" s="66"/>
      <c r="Q996" s="66"/>
      <c r="R996" s="66"/>
      <c r="S996" s="66"/>
      <c r="T996" s="66"/>
      <c r="U996" s="66"/>
      <c r="V996" s="66"/>
      <c r="W996" s="66"/>
      <c r="X996" s="66"/>
      <c r="Y996" s="66"/>
      <c r="Z996" s="66"/>
      <c r="AA996" s="66"/>
      <c r="AB996" s="66"/>
      <c r="AC996" s="66"/>
      <c r="AD996" s="66"/>
    </row>
    <row r="997" spans="1:30" ht="16" x14ac:dyDescent="0.2">
      <c r="A997" s="66"/>
      <c r="B997" s="66"/>
      <c r="C997" s="66"/>
      <c r="D997" s="66"/>
      <c r="E997" s="66"/>
      <c r="F997" s="93"/>
      <c r="G997" s="66"/>
      <c r="H997" s="66"/>
      <c r="I997" s="66"/>
      <c r="J997" s="66"/>
      <c r="K997" s="66"/>
      <c r="L997" s="140"/>
      <c r="M997" s="140"/>
      <c r="N997" s="66"/>
      <c r="O997" s="66"/>
      <c r="P997" s="66"/>
      <c r="Q997" s="66"/>
      <c r="R997" s="66"/>
      <c r="S997" s="66"/>
      <c r="T997" s="66"/>
      <c r="U997" s="66"/>
      <c r="V997" s="66"/>
      <c r="W997" s="66"/>
      <c r="X997" s="66"/>
      <c r="Y997" s="66"/>
      <c r="Z997" s="66"/>
      <c r="AA997" s="66"/>
      <c r="AB997" s="66"/>
      <c r="AC997" s="66"/>
      <c r="AD997" s="66"/>
    </row>
    <row r="998" spans="1:30" ht="16" x14ac:dyDescent="0.2">
      <c r="A998" s="66"/>
      <c r="B998" s="66"/>
      <c r="C998" s="66"/>
      <c r="D998" s="66"/>
      <c r="E998" s="66"/>
      <c r="F998" s="93"/>
      <c r="G998" s="66"/>
      <c r="H998" s="66"/>
      <c r="I998" s="66"/>
      <c r="J998" s="66"/>
      <c r="K998" s="66"/>
      <c r="L998" s="140"/>
      <c r="M998" s="140"/>
      <c r="N998" s="66"/>
      <c r="O998" s="66"/>
      <c r="P998" s="66"/>
      <c r="Q998" s="66"/>
      <c r="R998" s="66"/>
      <c r="S998" s="66"/>
      <c r="T998" s="66"/>
      <c r="U998" s="66"/>
      <c r="V998" s="66"/>
      <c r="W998" s="66"/>
      <c r="X998" s="66"/>
      <c r="Y998" s="66"/>
      <c r="Z998" s="66"/>
      <c r="AA998" s="66"/>
      <c r="AB998" s="66"/>
      <c r="AC998" s="66"/>
      <c r="AD998" s="66"/>
    </row>
    <row r="999" spans="1:30" ht="16" x14ac:dyDescent="0.2">
      <c r="A999" s="66"/>
      <c r="B999" s="66"/>
      <c r="C999" s="66"/>
      <c r="D999" s="66"/>
      <c r="E999" s="66"/>
      <c r="F999" s="93"/>
      <c r="G999" s="66"/>
      <c r="H999" s="66"/>
      <c r="I999" s="66"/>
      <c r="J999" s="66"/>
      <c r="K999" s="66"/>
      <c r="L999" s="140"/>
      <c r="M999" s="140"/>
      <c r="N999" s="66"/>
      <c r="O999" s="66"/>
      <c r="P999" s="66"/>
      <c r="Q999" s="66"/>
      <c r="R999" s="66"/>
      <c r="S999" s="66"/>
      <c r="T999" s="66"/>
      <c r="U999" s="66"/>
      <c r="V999" s="66"/>
      <c r="W999" s="66"/>
      <c r="X999" s="66"/>
      <c r="Y999" s="66"/>
      <c r="Z999" s="66"/>
      <c r="AA999" s="66"/>
      <c r="AB999" s="66"/>
      <c r="AC999" s="66"/>
      <c r="AD999" s="66"/>
    </row>
    <row r="1000" spans="1:30" ht="16" x14ac:dyDescent="0.2">
      <c r="A1000" s="66"/>
      <c r="B1000" s="66"/>
      <c r="C1000" s="66"/>
      <c r="D1000" s="66"/>
      <c r="E1000" s="66"/>
      <c r="F1000" s="93"/>
      <c r="G1000" s="66"/>
      <c r="H1000" s="66"/>
      <c r="I1000" s="66"/>
      <c r="J1000" s="66"/>
      <c r="K1000" s="66"/>
      <c r="L1000" s="140"/>
      <c r="M1000" s="140"/>
      <c r="N1000" s="66"/>
      <c r="O1000" s="66"/>
      <c r="P1000" s="66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  <c r="AA1000" s="66"/>
      <c r="AB1000" s="66"/>
      <c r="AC1000" s="66"/>
      <c r="AD1000" s="66"/>
    </row>
    <row r="1001" spans="1:30" ht="16" x14ac:dyDescent="0.2">
      <c r="A1001" s="66"/>
      <c r="B1001" s="66"/>
      <c r="C1001" s="66"/>
      <c r="D1001" s="66"/>
      <c r="E1001" s="66"/>
      <c r="F1001" s="93"/>
      <c r="G1001" s="66"/>
      <c r="H1001" s="66"/>
      <c r="I1001" s="66"/>
      <c r="J1001" s="66"/>
      <c r="K1001" s="66"/>
      <c r="L1001" s="140"/>
      <c r="M1001" s="140"/>
      <c r="N1001" s="66"/>
      <c r="O1001" s="66"/>
      <c r="P1001" s="66"/>
      <c r="Q1001" s="66"/>
      <c r="R1001" s="66"/>
      <c r="S1001" s="66"/>
      <c r="T1001" s="66"/>
      <c r="U1001" s="66"/>
      <c r="V1001" s="66"/>
      <c r="W1001" s="66"/>
      <c r="X1001" s="66"/>
      <c r="Y1001" s="66"/>
      <c r="Z1001" s="66"/>
      <c r="AA1001" s="66"/>
      <c r="AB1001" s="66"/>
      <c r="AC1001" s="66"/>
      <c r="AD1001" s="66"/>
    </row>
    <row r="1002" spans="1:30" ht="16" x14ac:dyDescent="0.2">
      <c r="A1002" s="66"/>
      <c r="B1002" s="66"/>
      <c r="C1002" s="66"/>
      <c r="D1002" s="66"/>
      <c r="E1002" s="66"/>
      <c r="F1002" s="93"/>
      <c r="G1002" s="66"/>
      <c r="H1002" s="66"/>
      <c r="I1002" s="66"/>
      <c r="J1002" s="66"/>
      <c r="K1002" s="66"/>
      <c r="L1002" s="140"/>
      <c r="M1002" s="140"/>
      <c r="N1002" s="66"/>
      <c r="O1002" s="66"/>
      <c r="P1002" s="66"/>
      <c r="Q1002" s="66"/>
      <c r="R1002" s="66"/>
      <c r="S1002" s="66"/>
      <c r="T1002" s="66"/>
      <c r="U1002" s="66"/>
      <c r="V1002" s="66"/>
      <c r="W1002" s="66"/>
      <c r="X1002" s="66"/>
      <c r="Y1002" s="66"/>
      <c r="Z1002" s="66"/>
      <c r="AA1002" s="66"/>
      <c r="AB1002" s="66"/>
      <c r="AC1002" s="66"/>
      <c r="AD1002" s="66"/>
    </row>
  </sheetData>
  <sortState xmlns:xlrd2="http://schemas.microsoft.com/office/spreadsheetml/2017/richdata2" ref="AF4:AG83">
    <sortCondition ref="AF4:AF83"/>
  </sortState>
  <mergeCells count="1">
    <mergeCell ref="G2:H2"/>
  </mergeCells>
  <pageMargins left="0.7" right="0.7" top="0.75" bottom="0.75" header="0.3" footer="0.3"/>
  <pageSetup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84DB3-11B4-FB49-B89A-9886786693A9}">
  <dimension ref="A1:M541"/>
  <sheetViews>
    <sheetView topLeftCell="A184" zoomScale="101" workbookViewId="0">
      <selection activeCell="D39" sqref="D2:D39"/>
    </sheetView>
  </sheetViews>
  <sheetFormatPr baseColWidth="10" defaultRowHeight="16" x14ac:dyDescent="0.2"/>
  <cols>
    <col min="12" max="12" width="18.83203125" bestFit="1" customWidth="1"/>
    <col min="13" max="13" width="12.1640625" bestFit="1" customWidth="1"/>
  </cols>
  <sheetData>
    <row r="1" spans="1:13" ht="34" x14ac:dyDescent="0.2">
      <c r="A1" s="78" t="s">
        <v>2</v>
      </c>
      <c r="B1" s="79" t="s">
        <v>3</v>
      </c>
      <c r="C1" s="78" t="s">
        <v>225</v>
      </c>
      <c r="D1" s="78" t="s">
        <v>197</v>
      </c>
      <c r="E1" s="80" t="s">
        <v>227</v>
      </c>
      <c r="F1" s="81" t="s">
        <v>242</v>
      </c>
      <c r="G1" s="82" t="s">
        <v>243</v>
      </c>
      <c r="H1" s="82" t="s">
        <v>244</v>
      </c>
      <c r="I1" s="80" t="s">
        <v>230</v>
      </c>
      <c r="J1" s="80" t="s">
        <v>231</v>
      </c>
      <c r="K1" s="131"/>
      <c r="L1" s="134" t="s">
        <v>327</v>
      </c>
      <c r="M1" s="131" t="s">
        <v>334</v>
      </c>
    </row>
    <row r="2" spans="1:13" x14ac:dyDescent="0.2">
      <c r="A2" s="66" t="s">
        <v>246</v>
      </c>
      <c r="B2" s="83">
        <v>101</v>
      </c>
      <c r="C2" s="73">
        <v>1</v>
      </c>
      <c r="D2" s="73">
        <v>1</v>
      </c>
      <c r="E2" s="84">
        <v>4.4444444444444446</v>
      </c>
      <c r="F2" s="85">
        <v>18</v>
      </c>
      <c r="G2" s="71">
        <v>56.25</v>
      </c>
      <c r="H2" s="71">
        <v>60</v>
      </c>
      <c r="I2" s="83">
        <v>12.153599999999999</v>
      </c>
      <c r="J2" s="84">
        <v>47.031026256659899</v>
      </c>
      <c r="K2" s="116">
        <f>68.32-J2</f>
        <v>21.288973743340094</v>
      </c>
      <c r="L2" s="141">
        <f>K2/68.32</f>
        <v>0.31160675853835035</v>
      </c>
      <c r="M2" s="106">
        <v>4.3604230044908009E-2</v>
      </c>
    </row>
    <row r="3" spans="1:13" x14ac:dyDescent="0.2">
      <c r="A3" s="66" t="s">
        <v>246</v>
      </c>
      <c r="B3" s="83">
        <v>102</v>
      </c>
      <c r="C3" s="73">
        <v>1</v>
      </c>
      <c r="D3" s="73">
        <v>2</v>
      </c>
      <c r="E3" s="84">
        <v>1.6666666666666667</v>
      </c>
      <c r="F3" s="85">
        <v>10.5</v>
      </c>
      <c r="G3" s="71">
        <v>60.24096385542169</v>
      </c>
      <c r="H3" s="71">
        <v>30</v>
      </c>
      <c r="I3" s="83">
        <v>11.974399999999999</v>
      </c>
      <c r="J3" s="84">
        <v>71.151348402974989</v>
      </c>
      <c r="K3" s="84">
        <f t="shared" ref="K3:K39" si="0">68.32-J3</f>
        <v>-2.8313484029749958</v>
      </c>
      <c r="L3" s="140">
        <f t="shared" ref="L3:L66" si="1">K3/68.32</f>
        <v>-4.1442453205137529E-2</v>
      </c>
      <c r="M3" s="66">
        <v>7.3880921338548454E-3</v>
      </c>
    </row>
    <row r="4" spans="1:13" x14ac:dyDescent="0.2">
      <c r="A4" s="66" t="s">
        <v>246</v>
      </c>
      <c r="B4" s="83">
        <v>103</v>
      </c>
      <c r="C4" s="73">
        <v>1</v>
      </c>
      <c r="D4" s="73">
        <v>3</v>
      </c>
      <c r="E4" s="84">
        <v>3.3333333333333335</v>
      </c>
      <c r="F4" s="85">
        <v>12</v>
      </c>
      <c r="G4" s="71">
        <v>58.22784810126582</v>
      </c>
      <c r="H4" s="71">
        <v>40</v>
      </c>
      <c r="I4" s="83">
        <v>12.151199999999999</v>
      </c>
      <c r="J4" s="84">
        <v>64.913788880054071</v>
      </c>
      <c r="K4" s="84">
        <f t="shared" si="0"/>
        <v>3.4062111199459224</v>
      </c>
      <c r="L4" s="140">
        <f t="shared" si="1"/>
        <v>4.9856720139723691E-2</v>
      </c>
      <c r="M4" s="66">
        <v>2.9117774880486745E-2</v>
      </c>
    </row>
    <row r="5" spans="1:13" x14ac:dyDescent="0.2">
      <c r="A5" s="66" t="s">
        <v>246</v>
      </c>
      <c r="B5" s="83">
        <v>104</v>
      </c>
      <c r="C5" s="73">
        <v>1</v>
      </c>
      <c r="D5" s="73">
        <v>4</v>
      </c>
      <c r="E5" s="84">
        <v>1.6666666666666667</v>
      </c>
      <c r="F5" s="85">
        <v>8.5</v>
      </c>
      <c r="G5" s="71">
        <v>61.842105263157897</v>
      </c>
      <c r="H5" s="71">
        <v>35</v>
      </c>
      <c r="I5" s="83">
        <v>12.079599999999999</v>
      </c>
      <c r="J5" s="84">
        <v>62.78004015902637</v>
      </c>
      <c r="K5" s="84">
        <f t="shared" si="0"/>
        <v>5.5399598409736228</v>
      </c>
      <c r="L5" s="140">
        <f t="shared" si="1"/>
        <v>8.1088405166475752E-2</v>
      </c>
      <c r="M5" s="66">
        <v>7.3880921338548454E-3</v>
      </c>
    </row>
    <row r="6" spans="1:13" x14ac:dyDescent="0.2">
      <c r="A6" s="66" t="s">
        <v>246</v>
      </c>
      <c r="B6" s="83">
        <v>105</v>
      </c>
      <c r="C6" s="73">
        <v>1</v>
      </c>
      <c r="D6" s="73">
        <v>5</v>
      </c>
      <c r="E6" s="84">
        <v>3.3333333333333335</v>
      </c>
      <c r="F6" s="85">
        <v>7.2</v>
      </c>
      <c r="G6" s="71">
        <v>57.692307692307686</v>
      </c>
      <c r="H6" s="71">
        <v>25</v>
      </c>
      <c r="I6" s="83">
        <v>11.907999999999999</v>
      </c>
      <c r="J6" s="84">
        <v>58.751348251521293</v>
      </c>
      <c r="K6" s="84">
        <f t="shared" si="0"/>
        <v>9.5686517484787004</v>
      </c>
      <c r="L6" s="140">
        <f t="shared" si="1"/>
        <v>0.14005637805150323</v>
      </c>
      <c r="M6" s="66">
        <v>2.9117774880486745E-2</v>
      </c>
    </row>
    <row r="7" spans="1:13" x14ac:dyDescent="0.2">
      <c r="A7" s="66" t="s">
        <v>246</v>
      </c>
      <c r="B7" s="83">
        <v>106</v>
      </c>
      <c r="C7" s="73">
        <v>1</v>
      </c>
      <c r="D7" s="73">
        <v>6</v>
      </c>
      <c r="E7" s="84">
        <v>1.1111111111111112</v>
      </c>
      <c r="F7" s="85">
        <v>2.5</v>
      </c>
      <c r="G7" s="71">
        <v>55.555555555555557</v>
      </c>
      <c r="H7" s="71">
        <v>40</v>
      </c>
      <c r="I7" s="83">
        <v>11.8764</v>
      </c>
      <c r="J7" s="84">
        <v>57.676568492224469</v>
      </c>
      <c r="K7" s="84">
        <f t="shared" si="0"/>
        <v>10.643431507775524</v>
      </c>
      <c r="L7" s="140">
        <f t="shared" si="1"/>
        <v>0.15578793190537948</v>
      </c>
      <c r="M7" s="66">
        <v>1.4486455164421214E-4</v>
      </c>
    </row>
    <row r="8" spans="1:13" x14ac:dyDescent="0.2">
      <c r="A8" s="66" t="s">
        <v>246</v>
      </c>
      <c r="B8" s="83">
        <v>107</v>
      </c>
      <c r="C8" s="73">
        <v>1</v>
      </c>
      <c r="D8" s="73">
        <v>7</v>
      </c>
      <c r="E8" s="84">
        <v>4.4444444444444446</v>
      </c>
      <c r="F8" s="85">
        <v>3.4</v>
      </c>
      <c r="G8" s="71">
        <v>53.521126760563376</v>
      </c>
      <c r="H8" s="71">
        <v>30</v>
      </c>
      <c r="I8" s="83">
        <v>11.771599999999999</v>
      </c>
      <c r="J8" s="84">
        <v>55.608588793509135</v>
      </c>
      <c r="K8" s="84">
        <f t="shared" si="0"/>
        <v>12.711411206490858</v>
      </c>
      <c r="L8" s="140">
        <f t="shared" si="1"/>
        <v>0.18605695559851962</v>
      </c>
      <c r="M8" s="66">
        <v>4.3604230044908009E-2</v>
      </c>
    </row>
    <row r="9" spans="1:13" x14ac:dyDescent="0.2">
      <c r="A9" s="66" t="s">
        <v>246</v>
      </c>
      <c r="B9" s="83">
        <v>108</v>
      </c>
      <c r="C9" s="73">
        <v>1</v>
      </c>
      <c r="D9" s="73">
        <v>8</v>
      </c>
      <c r="E9" s="84">
        <v>10</v>
      </c>
      <c r="F9" s="85">
        <v>5.5</v>
      </c>
      <c r="G9" s="71">
        <v>73.611111111111114</v>
      </c>
      <c r="H9" s="71">
        <v>30</v>
      </c>
      <c r="I9" s="83">
        <v>11.8696</v>
      </c>
      <c r="J9" s="84">
        <v>45.914091177281954</v>
      </c>
      <c r="K9" s="84">
        <f t="shared" si="0"/>
        <v>22.40590882271804</v>
      </c>
      <c r="L9" s="140">
        <f t="shared" si="1"/>
        <v>0.32795533991097836</v>
      </c>
      <c r="M9" s="66">
        <v>0.11603650586701435</v>
      </c>
    </row>
    <row r="10" spans="1:13" x14ac:dyDescent="0.2">
      <c r="A10" s="66" t="s">
        <v>246</v>
      </c>
      <c r="B10" s="83">
        <v>109</v>
      </c>
      <c r="C10" s="73">
        <v>1</v>
      </c>
      <c r="D10" s="73">
        <v>9</v>
      </c>
      <c r="E10" s="84">
        <v>60</v>
      </c>
      <c r="F10" s="85">
        <v>3.6</v>
      </c>
      <c r="G10" s="71">
        <v>71.875</v>
      </c>
      <c r="H10" s="71">
        <v>60</v>
      </c>
      <c r="I10" s="83">
        <v>12.004799999999999</v>
      </c>
      <c r="J10" s="84">
        <v>41.466622442190669</v>
      </c>
      <c r="K10" s="84">
        <f t="shared" si="0"/>
        <v>26.853377557809324</v>
      </c>
      <c r="L10" s="140">
        <f t="shared" si="1"/>
        <v>0.39305295020212716</v>
      </c>
      <c r="M10" s="66">
        <v>0.76792698826597128</v>
      </c>
    </row>
    <row r="11" spans="1:13" x14ac:dyDescent="0.2">
      <c r="A11" s="66" t="s">
        <v>246</v>
      </c>
      <c r="B11" s="83">
        <v>110</v>
      </c>
      <c r="C11" s="73">
        <v>1</v>
      </c>
      <c r="D11" s="73">
        <v>10</v>
      </c>
      <c r="E11" s="84">
        <v>44.444444444444443</v>
      </c>
      <c r="F11" s="85">
        <v>3.8</v>
      </c>
      <c r="G11" s="71">
        <v>57.971014492753625</v>
      </c>
      <c r="H11" s="71">
        <v>40</v>
      </c>
      <c r="I11" s="83">
        <v>11.8184</v>
      </c>
      <c r="J11" s="84">
        <v>44.728760189317107</v>
      </c>
      <c r="K11" s="84">
        <f t="shared" si="0"/>
        <v>23.591239810682886</v>
      </c>
      <c r="L11" s="140">
        <f t="shared" si="1"/>
        <v>0.3453050323577706</v>
      </c>
      <c r="M11" s="66">
        <v>0.56511661596407348</v>
      </c>
    </row>
    <row r="12" spans="1:13" x14ac:dyDescent="0.2">
      <c r="A12" s="66" t="s">
        <v>246</v>
      </c>
      <c r="B12" s="83">
        <v>111</v>
      </c>
      <c r="C12" s="73">
        <v>1</v>
      </c>
      <c r="D12" s="73">
        <v>11</v>
      </c>
      <c r="E12" s="84">
        <v>1.1111111111111112</v>
      </c>
      <c r="F12" s="85">
        <v>9</v>
      </c>
      <c r="G12" s="71">
        <v>57.971014492753625</v>
      </c>
      <c r="H12" s="71">
        <v>40</v>
      </c>
      <c r="I12" s="83">
        <v>11.816800000000001</v>
      </c>
      <c r="J12" s="84">
        <v>56.907558399999992</v>
      </c>
      <c r="K12" s="84">
        <f t="shared" si="0"/>
        <v>11.412441600000001</v>
      </c>
      <c r="L12" s="140">
        <f t="shared" si="1"/>
        <v>0.16704393442622953</v>
      </c>
      <c r="M12" s="66">
        <v>1.4486455164421214E-4</v>
      </c>
    </row>
    <row r="13" spans="1:13" x14ac:dyDescent="0.2">
      <c r="A13" s="66" t="s">
        <v>246</v>
      </c>
      <c r="B13" s="83">
        <v>112</v>
      </c>
      <c r="C13" s="73">
        <v>1</v>
      </c>
      <c r="D13" s="73">
        <v>12</v>
      </c>
      <c r="E13" s="84">
        <v>3.3333333333333335</v>
      </c>
      <c r="F13" s="85">
        <v>10</v>
      </c>
      <c r="G13" s="71">
        <v>49.295774647887328</v>
      </c>
      <c r="H13" s="71">
        <v>35</v>
      </c>
      <c r="I13" s="83">
        <v>11.686</v>
      </c>
      <c r="J13" s="84">
        <v>57.223172738336714</v>
      </c>
      <c r="K13" s="84">
        <f t="shared" si="0"/>
        <v>11.096827261663279</v>
      </c>
      <c r="L13" s="140">
        <f t="shared" si="1"/>
        <v>0.16242428661685129</v>
      </c>
      <c r="M13" s="66">
        <v>2.9117774880486745E-2</v>
      </c>
    </row>
    <row r="14" spans="1:13" x14ac:dyDescent="0.2">
      <c r="A14" s="66" t="s">
        <v>246</v>
      </c>
      <c r="B14" s="83">
        <v>113</v>
      </c>
      <c r="C14" s="73">
        <v>1</v>
      </c>
      <c r="D14" s="73">
        <v>13</v>
      </c>
      <c r="E14" s="84">
        <v>3.3333333333333335</v>
      </c>
      <c r="F14" s="85">
        <v>11.5</v>
      </c>
      <c r="G14" s="71">
        <v>53.623188405797109</v>
      </c>
      <c r="H14" s="71">
        <v>25</v>
      </c>
      <c r="I14" s="83">
        <v>11.916</v>
      </c>
      <c r="J14" s="84">
        <v>60.53318296146044</v>
      </c>
      <c r="K14" s="84">
        <f t="shared" si="0"/>
        <v>7.786817038539553</v>
      </c>
      <c r="L14" s="140">
        <f t="shared" si="1"/>
        <v>0.11397565922920892</v>
      </c>
      <c r="M14" s="66">
        <v>2.9117774880486745E-2</v>
      </c>
    </row>
    <row r="15" spans="1:13" x14ac:dyDescent="0.2">
      <c r="A15" s="66" t="s">
        <v>246</v>
      </c>
      <c r="B15" s="83">
        <v>114</v>
      </c>
      <c r="C15" s="73">
        <v>1</v>
      </c>
      <c r="D15" s="73">
        <v>14</v>
      </c>
      <c r="E15" s="84">
        <v>22.222222222222221</v>
      </c>
      <c r="F15" s="85">
        <v>9.6999999999999993</v>
      </c>
      <c r="G15" s="71">
        <v>54.285714285714285</v>
      </c>
      <c r="H15" s="71">
        <v>35</v>
      </c>
      <c r="I15" s="83">
        <v>11.6876</v>
      </c>
      <c r="J15" s="84">
        <v>54.332129146720746</v>
      </c>
      <c r="K15" s="84">
        <f t="shared" si="0"/>
        <v>13.987870853279247</v>
      </c>
      <c r="L15" s="140">
        <f t="shared" si="1"/>
        <v>0.2047404984379281</v>
      </c>
      <c r="M15" s="66">
        <v>0.27538751267564821</v>
      </c>
    </row>
    <row r="16" spans="1:13" x14ac:dyDescent="0.2">
      <c r="A16" s="66" t="s">
        <v>246</v>
      </c>
      <c r="B16" s="83">
        <v>115</v>
      </c>
      <c r="C16" s="73">
        <v>1</v>
      </c>
      <c r="D16" s="73">
        <v>15</v>
      </c>
      <c r="E16" s="84">
        <v>53.333333333333336</v>
      </c>
      <c r="F16" s="85">
        <v>4.0999999999999996</v>
      </c>
      <c r="G16" s="71">
        <v>61.194029850746269</v>
      </c>
      <c r="H16" s="71">
        <v>40</v>
      </c>
      <c r="I16" s="83">
        <v>11.700799999999999</v>
      </c>
      <c r="J16" s="84">
        <v>45.308534462745101</v>
      </c>
      <c r="K16" s="84">
        <f t="shared" si="0"/>
        <v>23.011465537254892</v>
      </c>
      <c r="L16" s="140">
        <f t="shared" si="1"/>
        <v>0.33681887495981988</v>
      </c>
      <c r="M16" s="66">
        <v>0.6810082572794437</v>
      </c>
    </row>
    <row r="17" spans="1:13" x14ac:dyDescent="0.2">
      <c r="A17" s="66" t="s">
        <v>246</v>
      </c>
      <c r="B17" s="83">
        <v>116</v>
      </c>
      <c r="C17" s="73">
        <v>1</v>
      </c>
      <c r="D17" s="73">
        <v>16</v>
      </c>
      <c r="E17" s="84">
        <v>17.777777777777779</v>
      </c>
      <c r="F17" s="85">
        <v>15.5</v>
      </c>
      <c r="G17" s="71">
        <v>55.072463768115945</v>
      </c>
      <c r="H17" s="71">
        <v>45</v>
      </c>
      <c r="I17" s="83">
        <v>11.7384</v>
      </c>
      <c r="J17" s="84">
        <v>44.480504513860723</v>
      </c>
      <c r="K17" s="84">
        <f t="shared" si="0"/>
        <v>23.83949548613927</v>
      </c>
      <c r="L17" s="140">
        <f t="shared" si="1"/>
        <v>0.34893875126082075</v>
      </c>
      <c r="M17" s="66">
        <v>0.21744169201796318</v>
      </c>
    </row>
    <row r="18" spans="1:13" x14ac:dyDescent="0.2">
      <c r="A18" s="66" t="s">
        <v>246</v>
      </c>
      <c r="B18" s="83">
        <v>117</v>
      </c>
      <c r="C18" s="73">
        <v>1</v>
      </c>
      <c r="D18" s="73">
        <v>17</v>
      </c>
      <c r="E18" s="84">
        <v>13.333333333333334</v>
      </c>
      <c r="F18" s="85">
        <v>1.6</v>
      </c>
      <c r="G18" s="71">
        <v>51.470588235294116</v>
      </c>
      <c r="H18" s="71">
        <v>25</v>
      </c>
      <c r="I18" s="83">
        <v>11.6576</v>
      </c>
      <c r="J18" s="84">
        <v>49.435905298174447</v>
      </c>
      <c r="K18" s="84">
        <f t="shared" si="0"/>
        <v>18.884094701825546</v>
      </c>
      <c r="L18" s="140">
        <f t="shared" si="1"/>
        <v>0.2764065383756667</v>
      </c>
      <c r="M18" s="66">
        <v>0.15949587136027815</v>
      </c>
    </row>
    <row r="19" spans="1:13" x14ac:dyDescent="0.2">
      <c r="A19" s="66" t="s">
        <v>246</v>
      </c>
      <c r="B19" s="83">
        <v>118</v>
      </c>
      <c r="C19" s="73">
        <v>1</v>
      </c>
      <c r="D19" s="73">
        <v>18</v>
      </c>
      <c r="E19" s="84">
        <v>22.222222222222221</v>
      </c>
      <c r="F19" s="85">
        <v>9.5</v>
      </c>
      <c r="G19" s="71">
        <v>54.6875</v>
      </c>
      <c r="H19" s="71">
        <v>40</v>
      </c>
      <c r="I19" s="83">
        <v>11.6608</v>
      </c>
      <c r="J19" s="84">
        <v>46.890136769168357</v>
      </c>
      <c r="K19" s="84">
        <f t="shared" si="0"/>
        <v>21.429863230831636</v>
      </c>
      <c r="L19" s="140">
        <f t="shared" si="1"/>
        <v>0.31366895829671598</v>
      </c>
      <c r="M19" s="66">
        <v>0.27538751267564821</v>
      </c>
    </row>
    <row r="20" spans="1:13" x14ac:dyDescent="0.2">
      <c r="A20" s="66" t="s">
        <v>246</v>
      </c>
      <c r="B20" s="83">
        <v>119</v>
      </c>
      <c r="C20" s="73">
        <v>1</v>
      </c>
      <c r="D20" s="73">
        <v>19</v>
      </c>
      <c r="E20" s="84">
        <v>20</v>
      </c>
      <c r="F20" s="85">
        <v>6.5</v>
      </c>
      <c r="G20" s="71">
        <v>58.730158730158735</v>
      </c>
      <c r="H20" s="71">
        <v>30</v>
      </c>
      <c r="I20" s="83">
        <v>11.7516</v>
      </c>
      <c r="J20" s="84">
        <v>44.820401711426648</v>
      </c>
      <c r="K20" s="84">
        <f t="shared" si="0"/>
        <v>23.499598288573345</v>
      </c>
      <c r="L20" s="140">
        <f t="shared" si="1"/>
        <v>0.34396367518403614</v>
      </c>
      <c r="M20" s="66">
        <v>0.24641460234680571</v>
      </c>
    </row>
    <row r="21" spans="1:13" x14ac:dyDescent="0.2">
      <c r="A21" s="66" t="s">
        <v>246</v>
      </c>
      <c r="B21" s="83">
        <v>120</v>
      </c>
      <c r="C21" s="73">
        <v>1</v>
      </c>
      <c r="D21" s="73">
        <v>20</v>
      </c>
      <c r="E21" s="84">
        <v>25</v>
      </c>
      <c r="F21" s="85">
        <v>12</v>
      </c>
      <c r="G21" s="71">
        <v>56.896551724137936</v>
      </c>
      <c r="H21" s="71">
        <v>35</v>
      </c>
      <c r="I21" s="83">
        <v>11.8864</v>
      </c>
      <c r="J21" s="84">
        <v>38.927265882352948</v>
      </c>
      <c r="K21" s="84">
        <f t="shared" si="0"/>
        <v>29.392734117647045</v>
      </c>
      <c r="L21" s="140">
        <f t="shared" si="1"/>
        <v>0.43022151811544274</v>
      </c>
      <c r="M21" s="66">
        <v>0.31160365058670142</v>
      </c>
    </row>
    <row r="22" spans="1:13" x14ac:dyDescent="0.2">
      <c r="A22" s="66" t="s">
        <v>246</v>
      </c>
      <c r="B22" s="83">
        <v>201</v>
      </c>
      <c r="C22" s="73">
        <v>2</v>
      </c>
      <c r="D22" s="73">
        <v>11</v>
      </c>
      <c r="E22" s="84">
        <v>16.666666666666668</v>
      </c>
      <c r="F22" s="85">
        <v>9.5</v>
      </c>
      <c r="G22" s="71">
        <v>53.846153846153847</v>
      </c>
      <c r="H22" s="71">
        <v>55</v>
      </c>
      <c r="I22" s="83">
        <v>11.8468</v>
      </c>
      <c r="J22" s="84">
        <v>46.099057324137938</v>
      </c>
      <c r="K22" s="84">
        <f t="shared" si="0"/>
        <v>22.220942675862055</v>
      </c>
      <c r="L22" s="140">
        <f t="shared" si="1"/>
        <v>0.32524798998627136</v>
      </c>
      <c r="M22" s="66">
        <v>0.20295523685354194</v>
      </c>
    </row>
    <row r="23" spans="1:13" x14ac:dyDescent="0.2">
      <c r="A23" s="66" t="s">
        <v>246</v>
      </c>
      <c r="B23" s="83">
        <v>202</v>
      </c>
      <c r="C23" s="73">
        <v>2</v>
      </c>
      <c r="D23" s="73">
        <v>19</v>
      </c>
      <c r="E23" s="84">
        <v>20</v>
      </c>
      <c r="F23" s="85">
        <v>6.5</v>
      </c>
      <c r="G23" s="71">
        <v>52.459016393442624</v>
      </c>
      <c r="H23" s="71">
        <v>35</v>
      </c>
      <c r="I23" s="83">
        <v>11.922800000000001</v>
      </c>
      <c r="J23" s="84">
        <v>47.385176288843823</v>
      </c>
      <c r="K23" s="84">
        <f t="shared" si="0"/>
        <v>20.93482371115617</v>
      </c>
      <c r="L23" s="140">
        <f t="shared" si="1"/>
        <v>0.30642306368788308</v>
      </c>
      <c r="M23" s="66">
        <v>0.24641460234680571</v>
      </c>
    </row>
    <row r="24" spans="1:13" x14ac:dyDescent="0.2">
      <c r="A24" s="66" t="s">
        <v>246</v>
      </c>
      <c r="B24" s="83">
        <v>203</v>
      </c>
      <c r="C24" s="73">
        <v>2</v>
      </c>
      <c r="D24" s="73">
        <v>6</v>
      </c>
      <c r="E24" s="84">
        <v>33.333333333333336</v>
      </c>
      <c r="F24" s="85">
        <v>6.5</v>
      </c>
      <c r="G24" s="71">
        <v>58.333333333333336</v>
      </c>
      <c r="H24" s="71">
        <v>40</v>
      </c>
      <c r="I24" s="83">
        <v>11.438799999999999</v>
      </c>
      <c r="J24" s="84">
        <v>41.153713006085191</v>
      </c>
      <c r="K24" s="84">
        <f t="shared" si="0"/>
        <v>27.166286993914802</v>
      </c>
      <c r="L24" s="140">
        <f t="shared" si="1"/>
        <v>0.39763300635121201</v>
      </c>
      <c r="M24" s="66">
        <v>0.42025206431986095</v>
      </c>
    </row>
    <row r="25" spans="1:13" x14ac:dyDescent="0.2">
      <c r="A25" s="66" t="s">
        <v>246</v>
      </c>
      <c r="B25" s="83">
        <v>204</v>
      </c>
      <c r="C25" s="73">
        <v>2</v>
      </c>
      <c r="D25" s="73">
        <v>18</v>
      </c>
      <c r="E25" s="84">
        <v>13.333333333333334</v>
      </c>
      <c r="F25" s="85">
        <v>10</v>
      </c>
      <c r="G25" s="71">
        <v>54.929577464788736</v>
      </c>
      <c r="H25" s="71">
        <v>45</v>
      </c>
      <c r="I25" s="83">
        <v>12.065200000000001</v>
      </c>
      <c r="J25" s="84">
        <v>45.466869679513188</v>
      </c>
      <c r="K25" s="84">
        <f t="shared" si="0"/>
        <v>22.853130320486805</v>
      </c>
      <c r="L25" s="140">
        <f t="shared" si="1"/>
        <v>0.33450132202117694</v>
      </c>
      <c r="M25" s="66">
        <v>0.15949587136027815</v>
      </c>
    </row>
    <row r="26" spans="1:13" x14ac:dyDescent="0.2">
      <c r="A26" s="66" t="s">
        <v>246</v>
      </c>
      <c r="B26" s="83">
        <v>205</v>
      </c>
      <c r="C26" s="73">
        <v>2</v>
      </c>
      <c r="D26" s="73">
        <v>16</v>
      </c>
      <c r="E26" s="84">
        <v>13.333333333333334</v>
      </c>
      <c r="F26" s="85">
        <v>13</v>
      </c>
      <c r="G26" s="71">
        <v>71.428571428571431</v>
      </c>
      <c r="H26" s="71">
        <v>35</v>
      </c>
      <c r="I26" s="83">
        <v>11.9504</v>
      </c>
      <c r="J26" s="84">
        <v>50.885643882623405</v>
      </c>
      <c r="K26" s="84">
        <f t="shared" si="0"/>
        <v>17.434356117376588</v>
      </c>
      <c r="L26" s="140">
        <f t="shared" si="1"/>
        <v>0.25518671131991494</v>
      </c>
      <c r="M26" s="66">
        <v>0.15949587136027815</v>
      </c>
    </row>
    <row r="27" spans="1:13" x14ac:dyDescent="0.2">
      <c r="A27" s="66" t="s">
        <v>246</v>
      </c>
      <c r="B27" s="83">
        <v>206</v>
      </c>
      <c r="C27" s="73">
        <v>2</v>
      </c>
      <c r="D27" s="73">
        <v>12</v>
      </c>
      <c r="E27" s="84">
        <v>16.666666666666668</v>
      </c>
      <c r="F27" s="85">
        <v>8</v>
      </c>
      <c r="G27" s="71">
        <v>60.273972602739725</v>
      </c>
      <c r="H27" s="71">
        <v>50</v>
      </c>
      <c r="I27" s="83">
        <v>8.4063999999999997</v>
      </c>
      <c r="J27" s="84">
        <v>88.242971105882305</v>
      </c>
      <c r="K27" s="84">
        <f t="shared" si="0"/>
        <v>-19.922971105882311</v>
      </c>
      <c r="L27" s="140">
        <f t="shared" si="1"/>
        <v>-0.29161257473481139</v>
      </c>
      <c r="M27" s="66">
        <v>0.20295523685354194</v>
      </c>
    </row>
    <row r="28" spans="1:13" x14ac:dyDescent="0.2">
      <c r="A28" s="66" t="s">
        <v>246</v>
      </c>
      <c r="B28" s="83">
        <v>207</v>
      </c>
      <c r="C28" s="73">
        <v>2</v>
      </c>
      <c r="D28" s="73">
        <v>7</v>
      </c>
      <c r="E28" s="84">
        <v>3.3333333333333335</v>
      </c>
      <c r="F28" s="85">
        <v>4</v>
      </c>
      <c r="G28" s="71">
        <v>59.740259740259738</v>
      </c>
      <c r="H28" s="71">
        <v>25</v>
      </c>
      <c r="I28" s="83">
        <v>11.986799999999999</v>
      </c>
      <c r="J28" s="84">
        <v>59.562858714266397</v>
      </c>
      <c r="K28" s="84">
        <f t="shared" si="0"/>
        <v>8.7571412857335957</v>
      </c>
      <c r="L28" s="140">
        <f t="shared" si="1"/>
        <v>0.12817829750781026</v>
      </c>
      <c r="M28" s="66">
        <v>2.9117774880486745E-2</v>
      </c>
    </row>
    <row r="29" spans="1:13" x14ac:dyDescent="0.2">
      <c r="A29" s="66" t="s">
        <v>246</v>
      </c>
      <c r="B29" s="83">
        <v>208</v>
      </c>
      <c r="C29" s="73">
        <v>2</v>
      </c>
      <c r="D29" s="73">
        <v>8</v>
      </c>
      <c r="E29" s="84">
        <v>6.666666666666667</v>
      </c>
      <c r="F29" s="85">
        <v>13.5</v>
      </c>
      <c r="G29" s="71">
        <v>72.151898734177209</v>
      </c>
      <c r="H29" s="71">
        <v>55</v>
      </c>
      <c r="I29" s="83">
        <v>11.965199999999999</v>
      </c>
      <c r="J29" s="84">
        <v>49.206155635970255</v>
      </c>
      <c r="K29" s="84">
        <f t="shared" si="0"/>
        <v>19.113844364029738</v>
      </c>
      <c r="L29" s="140">
        <f t="shared" si="1"/>
        <v>0.27976938471940488</v>
      </c>
      <c r="M29" s="66">
        <v>7.2577140373750543E-2</v>
      </c>
    </row>
    <row r="30" spans="1:13" x14ac:dyDescent="0.2">
      <c r="A30" s="66" t="s">
        <v>246</v>
      </c>
      <c r="B30" s="83">
        <v>209</v>
      </c>
      <c r="C30" s="73">
        <v>2</v>
      </c>
      <c r="D30" s="73">
        <v>17</v>
      </c>
      <c r="E30" s="84">
        <v>13.333333333333334</v>
      </c>
      <c r="F30" s="85">
        <v>5.5</v>
      </c>
      <c r="G30" s="71">
        <v>77.631578947368425</v>
      </c>
      <c r="H30" s="71">
        <v>50</v>
      </c>
      <c r="I30" s="83">
        <v>11.964399999999999</v>
      </c>
      <c r="J30" s="84">
        <v>57.849448710750494</v>
      </c>
      <c r="K30" s="84">
        <f t="shared" si="0"/>
        <v>10.470551289249499</v>
      </c>
      <c r="L30" s="140">
        <f t="shared" si="1"/>
        <v>0.15325748374194234</v>
      </c>
      <c r="M30" s="66">
        <v>0.15949587136027815</v>
      </c>
    </row>
    <row r="31" spans="1:13" x14ac:dyDescent="0.2">
      <c r="A31" s="66" t="s">
        <v>246</v>
      </c>
      <c r="B31" s="83">
        <v>210</v>
      </c>
      <c r="C31" s="73">
        <v>2</v>
      </c>
      <c r="D31" s="73">
        <v>20</v>
      </c>
      <c r="E31" s="84">
        <v>20</v>
      </c>
      <c r="F31" s="85">
        <v>17.5</v>
      </c>
      <c r="G31" s="71">
        <v>63.513513513513509</v>
      </c>
      <c r="H31" s="71">
        <v>40</v>
      </c>
      <c r="I31" s="83">
        <v>24.1524</v>
      </c>
      <c r="J31" s="84">
        <v>46.216676065449626</v>
      </c>
      <c r="K31" s="84">
        <f t="shared" si="0"/>
        <v>22.103323934550367</v>
      </c>
      <c r="L31" s="140">
        <f t="shared" si="1"/>
        <v>0.32352640419423845</v>
      </c>
      <c r="M31" s="66">
        <v>0.24641460234680571</v>
      </c>
    </row>
    <row r="32" spans="1:13" x14ac:dyDescent="0.2">
      <c r="A32" s="66" t="s">
        <v>246</v>
      </c>
      <c r="B32" s="83">
        <v>211</v>
      </c>
      <c r="C32" s="73">
        <v>2</v>
      </c>
      <c r="D32" s="73">
        <v>15</v>
      </c>
      <c r="E32" s="84">
        <v>44.444444444444443</v>
      </c>
      <c r="F32" s="85">
        <v>6</v>
      </c>
      <c r="G32" s="71">
        <v>57.142857142857139</v>
      </c>
      <c r="H32" s="71">
        <v>25</v>
      </c>
      <c r="I32" s="83">
        <v>11.963999999999999</v>
      </c>
      <c r="J32" s="84">
        <v>46.786818509803922</v>
      </c>
      <c r="K32" s="84">
        <f t="shared" si="0"/>
        <v>21.533181490196071</v>
      </c>
      <c r="L32" s="140">
        <f t="shared" si="1"/>
        <v>0.3151812279009964</v>
      </c>
      <c r="M32" s="66">
        <v>0.56511661596407348</v>
      </c>
    </row>
    <row r="33" spans="1:13" x14ac:dyDescent="0.2">
      <c r="A33" s="66" t="s">
        <v>246</v>
      </c>
      <c r="B33" s="83">
        <v>212</v>
      </c>
      <c r="C33" s="73">
        <v>2</v>
      </c>
      <c r="D33" s="73">
        <v>13</v>
      </c>
      <c r="E33" s="84">
        <v>41.666666666666664</v>
      </c>
      <c r="F33" s="85">
        <v>4.4000000000000004</v>
      </c>
      <c r="G33" s="71">
        <v>45</v>
      </c>
      <c r="H33" s="71">
        <v>25</v>
      </c>
      <c r="I33" s="83">
        <v>12.437200000000001</v>
      </c>
      <c r="J33" s="84">
        <v>41.606716585801216</v>
      </c>
      <c r="K33" s="84">
        <f t="shared" si="0"/>
        <v>26.713283414198777</v>
      </c>
      <c r="L33" s="140">
        <f t="shared" si="1"/>
        <v>0.39100239189401026</v>
      </c>
      <c r="M33" s="66">
        <v>0.52890047805302032</v>
      </c>
    </row>
    <row r="34" spans="1:13" x14ac:dyDescent="0.2">
      <c r="A34" s="66" t="s">
        <v>246</v>
      </c>
      <c r="B34" s="83">
        <v>213</v>
      </c>
      <c r="C34" s="73">
        <v>2</v>
      </c>
      <c r="D34" s="73">
        <v>10</v>
      </c>
      <c r="E34" s="84">
        <v>23.333333333333332</v>
      </c>
      <c r="F34" s="85">
        <v>9</v>
      </c>
      <c r="G34" s="71">
        <v>38.333333333333336</v>
      </c>
      <c r="H34" s="71">
        <v>25</v>
      </c>
      <c r="I34" s="83">
        <v>12.320400000000001</v>
      </c>
      <c r="J34" s="84">
        <v>41.260513971061528</v>
      </c>
      <c r="K34" s="84">
        <f t="shared" si="0"/>
        <v>27.059486028938466</v>
      </c>
      <c r="L34" s="140">
        <f t="shared" si="1"/>
        <v>0.39606976037673403</v>
      </c>
      <c r="M34" s="66">
        <v>0.28987396784006947</v>
      </c>
    </row>
    <row r="35" spans="1:13" x14ac:dyDescent="0.2">
      <c r="A35" s="66" t="s">
        <v>246</v>
      </c>
      <c r="B35" s="83">
        <v>214</v>
      </c>
      <c r="C35" s="73">
        <v>2</v>
      </c>
      <c r="D35" s="73">
        <v>2</v>
      </c>
      <c r="E35" s="84">
        <v>13.333333333333334</v>
      </c>
      <c r="F35" s="85">
        <v>3.2</v>
      </c>
      <c r="G35" s="71">
        <v>49.253731343283583</v>
      </c>
      <c r="H35" s="71">
        <v>25</v>
      </c>
      <c r="I35" s="83">
        <v>12.4512</v>
      </c>
      <c r="J35" s="84">
        <v>54.320745100202842</v>
      </c>
      <c r="K35" s="84">
        <f t="shared" si="0"/>
        <v>13.999254899797151</v>
      </c>
      <c r="L35" s="140">
        <f t="shared" si="1"/>
        <v>0.2049071267534712</v>
      </c>
      <c r="M35" s="66">
        <v>0.15949587136027815</v>
      </c>
    </row>
    <row r="36" spans="1:13" x14ac:dyDescent="0.2">
      <c r="A36" s="66" t="s">
        <v>246</v>
      </c>
      <c r="B36" s="83">
        <v>215</v>
      </c>
      <c r="C36" s="73">
        <v>2</v>
      </c>
      <c r="D36" s="73">
        <v>3</v>
      </c>
      <c r="E36" s="84">
        <v>26.666666666666668</v>
      </c>
      <c r="F36" s="85">
        <v>8</v>
      </c>
      <c r="G36" s="71">
        <v>64.705882352941174</v>
      </c>
      <c r="H36" s="71">
        <v>40</v>
      </c>
      <c r="I36" s="83">
        <v>12.795999999999999</v>
      </c>
      <c r="J36" s="84">
        <v>46.515875375253557</v>
      </c>
      <c r="K36" s="84">
        <f t="shared" si="0"/>
        <v>21.804124624746436</v>
      </c>
      <c r="L36" s="140">
        <f t="shared" si="1"/>
        <v>0.3191470231959373</v>
      </c>
      <c r="M36" s="66">
        <v>0.33333333333333331</v>
      </c>
    </row>
    <row r="37" spans="1:13" x14ac:dyDescent="0.2">
      <c r="A37" s="66" t="s">
        <v>246</v>
      </c>
      <c r="B37" s="83">
        <v>216</v>
      </c>
      <c r="C37" s="73">
        <v>2</v>
      </c>
      <c r="D37" s="73">
        <v>5</v>
      </c>
      <c r="E37" s="84">
        <v>31.111111111111111</v>
      </c>
      <c r="F37" s="85">
        <v>5.5</v>
      </c>
      <c r="G37" s="71">
        <v>57.74647887323944</v>
      </c>
      <c r="H37" s="71">
        <v>25</v>
      </c>
      <c r="I37" s="83">
        <v>12.422000000000001</v>
      </c>
      <c r="J37" s="84">
        <v>46.256816584178502</v>
      </c>
      <c r="K37" s="84">
        <f t="shared" si="0"/>
        <v>22.063183415821491</v>
      </c>
      <c r="L37" s="140">
        <f t="shared" si="1"/>
        <v>0.32293886732759797</v>
      </c>
      <c r="M37" s="66">
        <v>0.39127915399101837</v>
      </c>
    </row>
    <row r="38" spans="1:13" x14ac:dyDescent="0.2">
      <c r="A38" s="66" t="s">
        <v>246</v>
      </c>
      <c r="B38" s="83">
        <v>217</v>
      </c>
      <c r="C38" s="73">
        <v>2</v>
      </c>
      <c r="D38" s="73">
        <v>4</v>
      </c>
      <c r="E38" s="84">
        <v>17.777777777777779</v>
      </c>
      <c r="F38" s="85">
        <v>8.5</v>
      </c>
      <c r="G38" s="71">
        <v>70</v>
      </c>
      <c r="H38" s="71">
        <v>35</v>
      </c>
      <c r="I38" s="83">
        <v>12.5436</v>
      </c>
      <c r="J38" s="84">
        <v>50.542821610277215</v>
      </c>
      <c r="K38" s="84">
        <f t="shared" si="0"/>
        <v>17.777178389722778</v>
      </c>
      <c r="L38" s="140">
        <f t="shared" si="1"/>
        <v>0.26020460172310861</v>
      </c>
      <c r="M38" s="66">
        <v>0.21744169201796318</v>
      </c>
    </row>
    <row r="39" spans="1:13" x14ac:dyDescent="0.2">
      <c r="A39" s="66" t="s">
        <v>246</v>
      </c>
      <c r="B39" s="83">
        <v>218</v>
      </c>
      <c r="C39" s="73">
        <v>2</v>
      </c>
      <c r="D39" s="73">
        <v>14</v>
      </c>
      <c r="E39" s="84">
        <v>26.666666666666668</v>
      </c>
      <c r="F39" s="85">
        <v>15.5</v>
      </c>
      <c r="G39" s="71">
        <v>56.79012345679012</v>
      </c>
      <c r="H39" s="71">
        <v>50</v>
      </c>
      <c r="I39" s="83">
        <v>18.975200000000001</v>
      </c>
      <c r="J39" s="84">
        <v>46.24253521352265</v>
      </c>
      <c r="K39" s="84">
        <f t="shared" si="0"/>
        <v>22.077464786477343</v>
      </c>
      <c r="L39" s="140">
        <f t="shared" si="1"/>
        <v>0.32314790378333352</v>
      </c>
      <c r="M39" s="66">
        <v>0.33333333333333331</v>
      </c>
    </row>
    <row r="40" spans="1:13" x14ac:dyDescent="0.2">
      <c r="A40" s="66" t="s">
        <v>246</v>
      </c>
      <c r="B40" s="83">
        <v>219</v>
      </c>
      <c r="C40" s="73">
        <v>2</v>
      </c>
      <c r="D40" s="73">
        <v>1</v>
      </c>
      <c r="E40" s="84">
        <v>27.777777777777779</v>
      </c>
      <c r="F40" s="85">
        <v>17</v>
      </c>
      <c r="G40" s="71">
        <v>55.555555555555557</v>
      </c>
      <c r="H40" s="71">
        <v>45</v>
      </c>
      <c r="I40" s="83">
        <v>11.968399999999999</v>
      </c>
      <c r="J40" s="84">
        <v>46.265932931981055</v>
      </c>
      <c r="K40" s="116">
        <f>68.32-J40</f>
        <v>22.054067068018938</v>
      </c>
      <c r="L40" s="141">
        <f t="shared" si="1"/>
        <v>0.32280543132346223</v>
      </c>
      <c r="M40" s="106">
        <v>0.34781978849775458</v>
      </c>
    </row>
    <row r="41" spans="1:13" x14ac:dyDescent="0.2">
      <c r="A41" s="66" t="s">
        <v>246</v>
      </c>
      <c r="B41" s="83">
        <v>220</v>
      </c>
      <c r="C41" s="73">
        <v>2</v>
      </c>
      <c r="D41" s="73">
        <v>9</v>
      </c>
      <c r="E41" s="84">
        <v>22.222222222222221</v>
      </c>
      <c r="F41" s="85">
        <v>19.5</v>
      </c>
      <c r="G41" s="71">
        <v>60</v>
      </c>
      <c r="H41" s="71">
        <v>45</v>
      </c>
      <c r="I41" s="83">
        <v>11.9316</v>
      </c>
      <c r="J41" s="84">
        <v>46.45819487978364</v>
      </c>
      <c r="K41" s="132">
        <f t="shared" ref="K41:K81" si="2">68.32-J41</f>
        <v>21.861805120216353</v>
      </c>
      <c r="L41" s="142">
        <f t="shared" si="1"/>
        <v>0.31999129274321364</v>
      </c>
      <c r="M41" s="66">
        <v>0.27538751267564821</v>
      </c>
    </row>
    <row r="42" spans="1:13" x14ac:dyDescent="0.2">
      <c r="A42" s="66" t="s">
        <v>246</v>
      </c>
      <c r="B42" s="83">
        <v>301</v>
      </c>
      <c r="C42" s="73">
        <v>3</v>
      </c>
      <c r="D42" s="73">
        <v>18</v>
      </c>
      <c r="E42" s="84">
        <v>6.666666666666667</v>
      </c>
      <c r="F42" s="85">
        <v>11</v>
      </c>
      <c r="G42" s="71">
        <v>62.162162162162161</v>
      </c>
      <c r="H42" s="71">
        <v>45</v>
      </c>
      <c r="I42" s="83">
        <v>11.723600000000001</v>
      </c>
      <c r="J42" s="84">
        <v>57.949905250574716</v>
      </c>
      <c r="K42" s="132">
        <f t="shared" si="2"/>
        <v>10.370094749425277</v>
      </c>
      <c r="L42" s="142">
        <f t="shared" si="1"/>
        <v>0.15178710113327398</v>
      </c>
      <c r="M42" s="66">
        <v>7.2577140373750543E-2</v>
      </c>
    </row>
    <row r="43" spans="1:13" x14ac:dyDescent="0.2">
      <c r="A43" s="66" t="s">
        <v>246</v>
      </c>
      <c r="B43" s="83">
        <v>302</v>
      </c>
      <c r="C43" s="73">
        <v>3</v>
      </c>
      <c r="D43" s="73">
        <v>20</v>
      </c>
      <c r="E43" s="84">
        <v>3.3333333333333335</v>
      </c>
      <c r="F43" s="85">
        <v>7.7</v>
      </c>
      <c r="G43" s="71">
        <v>63.157894736842103</v>
      </c>
      <c r="H43" s="71">
        <v>50</v>
      </c>
      <c r="I43" s="83">
        <v>11.7384</v>
      </c>
      <c r="J43" s="84">
        <v>62.734841431237328</v>
      </c>
      <c r="K43" s="132">
        <f t="shared" si="2"/>
        <v>5.5851585687626653</v>
      </c>
      <c r="L43" s="142">
        <f t="shared" si="1"/>
        <v>8.1749979050975793E-2</v>
      </c>
      <c r="M43" s="66">
        <v>2.9117774880486745E-2</v>
      </c>
    </row>
    <row r="44" spans="1:13" x14ac:dyDescent="0.2">
      <c r="A44" s="66" t="s">
        <v>246</v>
      </c>
      <c r="B44" s="83">
        <v>303</v>
      </c>
      <c r="C44" s="73">
        <v>3</v>
      </c>
      <c r="D44" s="73">
        <v>4</v>
      </c>
      <c r="E44" s="84">
        <v>3.3333333333333335</v>
      </c>
      <c r="F44" s="85">
        <v>4.8</v>
      </c>
      <c r="G44" s="71">
        <v>66.233766233766232</v>
      </c>
      <c r="H44" s="71">
        <v>40</v>
      </c>
      <c r="I44" s="83">
        <v>11.9292</v>
      </c>
      <c r="J44" s="84">
        <v>64.443768397025025</v>
      </c>
      <c r="K44" s="132">
        <f t="shared" si="2"/>
        <v>3.8762316029749684</v>
      </c>
      <c r="L44" s="142">
        <f t="shared" si="1"/>
        <v>5.6736411050570389E-2</v>
      </c>
      <c r="M44" s="66">
        <v>2.9117774880486745E-2</v>
      </c>
    </row>
    <row r="45" spans="1:13" x14ac:dyDescent="0.2">
      <c r="A45" s="66" t="s">
        <v>246</v>
      </c>
      <c r="B45" s="83">
        <v>304</v>
      </c>
      <c r="C45" s="73">
        <v>3</v>
      </c>
      <c r="D45" s="73">
        <v>12</v>
      </c>
      <c r="E45" s="84">
        <v>44.444444444444443</v>
      </c>
      <c r="F45" s="85">
        <v>8.5</v>
      </c>
      <c r="G45" s="71">
        <v>60.273972602739725</v>
      </c>
      <c r="H45" s="71">
        <v>45</v>
      </c>
      <c r="I45" s="83">
        <v>11.726000000000001</v>
      </c>
      <c r="J45" s="84">
        <v>53.846304411088582</v>
      </c>
      <c r="K45" s="132">
        <f t="shared" si="2"/>
        <v>14.473695588911411</v>
      </c>
      <c r="L45" s="142">
        <f t="shared" si="1"/>
        <v>0.21185151623113896</v>
      </c>
      <c r="M45" s="66">
        <v>0.56511661596407348</v>
      </c>
    </row>
    <row r="46" spans="1:13" x14ac:dyDescent="0.2">
      <c r="A46" s="66" t="s">
        <v>246</v>
      </c>
      <c r="B46" s="83">
        <v>305</v>
      </c>
      <c r="C46" s="73">
        <v>3</v>
      </c>
      <c r="D46" s="73">
        <v>13</v>
      </c>
      <c r="E46" s="84">
        <v>66.666666666666671</v>
      </c>
      <c r="F46" s="85">
        <v>4</v>
      </c>
      <c r="G46" s="71">
        <v>64.788732394366207</v>
      </c>
      <c r="H46" s="71">
        <v>45</v>
      </c>
      <c r="I46" s="83">
        <v>11.7652</v>
      </c>
      <c r="J46" s="84">
        <v>41.868277647058825</v>
      </c>
      <c r="K46" s="132">
        <f t="shared" si="2"/>
        <v>26.451722352941168</v>
      </c>
      <c r="L46" s="142">
        <f t="shared" si="1"/>
        <v>0.38717392202782747</v>
      </c>
      <c r="M46" s="66">
        <v>0.85484571925249897</v>
      </c>
    </row>
    <row r="47" spans="1:13" x14ac:dyDescent="0.2">
      <c r="A47" s="66" t="s">
        <v>246</v>
      </c>
      <c r="B47" s="83">
        <v>306</v>
      </c>
      <c r="C47" s="73">
        <v>3</v>
      </c>
      <c r="D47" s="73">
        <v>5</v>
      </c>
      <c r="E47" s="84">
        <v>38.888888888888886</v>
      </c>
      <c r="F47" s="85">
        <v>3.8</v>
      </c>
      <c r="G47" s="71">
        <v>54.054054054054056</v>
      </c>
      <c r="H47" s="71">
        <v>45</v>
      </c>
      <c r="I47" s="83">
        <v>11.972800000000001</v>
      </c>
      <c r="J47" s="84">
        <v>44.650443164300199</v>
      </c>
      <c r="K47" s="132">
        <f t="shared" si="2"/>
        <v>23.669556835699794</v>
      </c>
      <c r="L47" s="142">
        <f t="shared" si="1"/>
        <v>0.34645135883635531</v>
      </c>
      <c r="M47" s="66">
        <v>0.49268434014196716</v>
      </c>
    </row>
    <row r="48" spans="1:13" x14ac:dyDescent="0.2">
      <c r="A48" s="66" t="s">
        <v>246</v>
      </c>
      <c r="B48" s="83">
        <v>307</v>
      </c>
      <c r="C48" s="73">
        <v>3</v>
      </c>
      <c r="D48" s="73">
        <v>15</v>
      </c>
      <c r="E48" s="84">
        <v>3.3333333333333335</v>
      </c>
      <c r="F48" s="85">
        <v>8</v>
      </c>
      <c r="G48" s="71">
        <v>60</v>
      </c>
      <c r="H48" s="71">
        <v>50</v>
      </c>
      <c r="I48" s="83">
        <v>11.776</v>
      </c>
      <c r="J48" s="84">
        <v>57.511310799188657</v>
      </c>
      <c r="K48" s="132">
        <f t="shared" si="2"/>
        <v>10.808689200811337</v>
      </c>
      <c r="L48" s="142">
        <f t="shared" si="1"/>
        <v>0.158206809145365</v>
      </c>
      <c r="M48" s="66">
        <v>2.9117774880486745E-2</v>
      </c>
    </row>
    <row r="49" spans="1:13" x14ac:dyDescent="0.2">
      <c r="A49" s="66" t="s">
        <v>246</v>
      </c>
      <c r="B49" s="83">
        <v>308</v>
      </c>
      <c r="C49" s="73">
        <v>3</v>
      </c>
      <c r="D49" s="73">
        <v>1</v>
      </c>
      <c r="E49" s="84">
        <v>77.777777777777771</v>
      </c>
      <c r="F49" s="85">
        <v>6</v>
      </c>
      <c r="G49" s="71">
        <v>60.563380281690137</v>
      </c>
      <c r="H49" s="71">
        <v>40</v>
      </c>
      <c r="I49" s="83">
        <v>11.6844</v>
      </c>
      <c r="J49" s="84">
        <v>40.288155549425284</v>
      </c>
      <c r="K49" s="116">
        <f t="shared" si="2"/>
        <v>28.03184445057471</v>
      </c>
      <c r="L49" s="141">
        <f t="shared" si="1"/>
        <v>0.41030217287140974</v>
      </c>
      <c r="M49" s="106">
        <v>0.99971027089671149</v>
      </c>
    </row>
    <row r="50" spans="1:13" x14ac:dyDescent="0.2">
      <c r="A50" s="66" t="s">
        <v>246</v>
      </c>
      <c r="B50" s="83">
        <v>309</v>
      </c>
      <c r="C50" s="73">
        <v>3</v>
      </c>
      <c r="D50" s="73">
        <v>7</v>
      </c>
      <c r="E50" s="84">
        <v>53.333333333333336</v>
      </c>
      <c r="F50" s="85">
        <v>2.5</v>
      </c>
      <c r="G50" s="71">
        <v>60.294117647058819</v>
      </c>
      <c r="H50" s="71">
        <v>35</v>
      </c>
      <c r="I50" s="83">
        <v>11.902800000000001</v>
      </c>
      <c r="J50" s="84">
        <v>48.260825554563894</v>
      </c>
      <c r="K50" s="132">
        <f t="shared" si="2"/>
        <v>20.059174445436099</v>
      </c>
      <c r="L50" s="142">
        <f t="shared" si="1"/>
        <v>0.29360618333483757</v>
      </c>
      <c r="M50" s="66">
        <v>0.6810082572794437</v>
      </c>
    </row>
    <row r="51" spans="1:13" x14ac:dyDescent="0.2">
      <c r="A51" s="66" t="s">
        <v>246</v>
      </c>
      <c r="B51" s="83">
        <v>311</v>
      </c>
      <c r="C51" s="73">
        <v>3</v>
      </c>
      <c r="D51" s="73">
        <v>11</v>
      </c>
      <c r="E51" s="84">
        <v>16.666666666666668</v>
      </c>
      <c r="F51" s="85">
        <v>8</v>
      </c>
      <c r="G51" s="71">
        <v>61.842105263157897</v>
      </c>
      <c r="H51" s="71">
        <v>35</v>
      </c>
      <c r="I51" s="83">
        <v>11.959599999999998</v>
      </c>
      <c r="J51" s="84">
        <v>51.687036618255583</v>
      </c>
      <c r="K51" s="132">
        <f t="shared" si="2"/>
        <v>16.63296338174441</v>
      </c>
      <c r="L51" s="142">
        <f t="shared" si="1"/>
        <v>0.24345672397166879</v>
      </c>
      <c r="M51" s="66">
        <v>0.20295523685354194</v>
      </c>
    </row>
    <row r="52" spans="1:13" x14ac:dyDescent="0.2">
      <c r="A52" s="66" t="s">
        <v>246</v>
      </c>
      <c r="B52" s="83">
        <v>312</v>
      </c>
      <c r="C52" s="73">
        <v>3</v>
      </c>
      <c r="D52" s="73">
        <v>19</v>
      </c>
      <c r="E52" s="84">
        <v>13.333333333333334</v>
      </c>
      <c r="F52" s="85">
        <v>4.9000000000000004</v>
      </c>
      <c r="G52" s="71">
        <v>55.26315789473685</v>
      </c>
      <c r="H52" s="71">
        <v>25</v>
      </c>
      <c r="I52" s="83">
        <v>12.8688</v>
      </c>
      <c r="J52" s="84">
        <v>57.14110047545639</v>
      </c>
      <c r="K52" s="132">
        <f t="shared" si="2"/>
        <v>11.178899524543603</v>
      </c>
      <c r="L52" s="142">
        <f t="shared" si="1"/>
        <v>0.16362557852083728</v>
      </c>
      <c r="M52" s="66">
        <v>0.15949587136027815</v>
      </c>
    </row>
    <row r="53" spans="1:13" x14ac:dyDescent="0.2">
      <c r="A53" s="66" t="s">
        <v>246</v>
      </c>
      <c r="B53" s="83">
        <v>313</v>
      </c>
      <c r="C53" s="73">
        <v>3</v>
      </c>
      <c r="D53" s="73">
        <v>6</v>
      </c>
      <c r="E53" s="84">
        <v>3.3333333333333335</v>
      </c>
      <c r="F53" s="85">
        <v>15</v>
      </c>
      <c r="G53" s="71">
        <v>57.692307692307686</v>
      </c>
      <c r="H53" s="71">
        <v>40</v>
      </c>
      <c r="I53" s="83">
        <v>11.994</v>
      </c>
      <c r="J53" s="84">
        <v>62.72596410547667</v>
      </c>
      <c r="K53" s="132">
        <f t="shared" si="2"/>
        <v>5.5940358945233228</v>
      </c>
      <c r="L53" s="142">
        <f t="shared" si="1"/>
        <v>8.1879916488924523E-2</v>
      </c>
      <c r="M53" s="66">
        <v>2.9117774880486745E-2</v>
      </c>
    </row>
    <row r="54" spans="1:13" x14ac:dyDescent="0.2">
      <c r="A54" s="66" t="s">
        <v>246</v>
      </c>
      <c r="B54" s="83">
        <v>314</v>
      </c>
      <c r="C54" s="73">
        <v>3</v>
      </c>
      <c r="D54" s="73">
        <v>14</v>
      </c>
      <c r="E54" s="84">
        <v>3.3333333333333335</v>
      </c>
      <c r="F54" s="85">
        <v>15</v>
      </c>
      <c r="G54" s="71">
        <v>62.820512820512818</v>
      </c>
      <c r="H54" s="71">
        <v>35</v>
      </c>
      <c r="I54" s="83">
        <v>11.8132</v>
      </c>
      <c r="J54" s="84">
        <v>62.219931404462471</v>
      </c>
      <c r="K54" s="132">
        <f t="shared" si="2"/>
        <v>6.1000685955375218</v>
      </c>
      <c r="L54" s="142">
        <f t="shared" si="1"/>
        <v>8.9286718318757646E-2</v>
      </c>
      <c r="M54" s="66">
        <v>2.9117774880486745E-2</v>
      </c>
    </row>
    <row r="55" spans="1:13" x14ac:dyDescent="0.2">
      <c r="A55" s="66" t="s">
        <v>246</v>
      </c>
      <c r="B55" s="83">
        <v>315</v>
      </c>
      <c r="C55" s="73">
        <v>3</v>
      </c>
      <c r="D55" s="73">
        <v>9</v>
      </c>
      <c r="E55" s="84">
        <v>17.777777777777779</v>
      </c>
      <c r="F55" s="85">
        <v>10</v>
      </c>
      <c r="G55" s="71">
        <v>56.000000000000007</v>
      </c>
      <c r="H55" s="71">
        <v>20</v>
      </c>
      <c r="I55" s="83">
        <v>12.031599999999999</v>
      </c>
      <c r="J55" s="84">
        <v>54.811391117241378</v>
      </c>
      <c r="K55" s="132">
        <f t="shared" si="2"/>
        <v>13.508608882758615</v>
      </c>
      <c r="L55" s="142">
        <f t="shared" si="1"/>
        <v>0.19772553985302424</v>
      </c>
      <c r="M55" s="66">
        <v>0.21744169201796318</v>
      </c>
    </row>
    <row r="56" spans="1:13" x14ac:dyDescent="0.2">
      <c r="A56" s="66" t="s">
        <v>246</v>
      </c>
      <c r="B56" s="83">
        <v>316</v>
      </c>
      <c r="C56" s="73">
        <v>3</v>
      </c>
      <c r="D56" s="73">
        <v>3</v>
      </c>
      <c r="E56" s="84">
        <v>60</v>
      </c>
      <c r="F56" s="85">
        <v>2.7</v>
      </c>
      <c r="G56" s="71">
        <v>48.529411764705884</v>
      </c>
      <c r="H56" s="71">
        <v>15</v>
      </c>
      <c r="I56" s="83">
        <v>11.97</v>
      </c>
      <c r="J56" s="84">
        <v>57.730538255578082</v>
      </c>
      <c r="K56" s="132">
        <f t="shared" si="2"/>
        <v>10.589461744421911</v>
      </c>
      <c r="L56" s="142">
        <f t="shared" si="1"/>
        <v>0.15499797635277973</v>
      </c>
      <c r="M56" s="66">
        <v>0.76792698826597128</v>
      </c>
    </row>
    <row r="57" spans="1:13" x14ac:dyDescent="0.2">
      <c r="A57" s="66" t="s">
        <v>246</v>
      </c>
      <c r="B57" s="83">
        <v>317</v>
      </c>
      <c r="C57" s="73">
        <v>3</v>
      </c>
      <c r="D57" s="73">
        <v>2</v>
      </c>
      <c r="E57" s="84">
        <v>35.555555555555557</v>
      </c>
      <c r="F57" s="85">
        <v>2.9</v>
      </c>
      <c r="G57" s="71">
        <v>58.571428571428577</v>
      </c>
      <c r="H57" s="71">
        <v>40</v>
      </c>
      <c r="I57" s="83">
        <v>11.73</v>
      </c>
      <c r="J57" s="84">
        <v>49.39539066937121</v>
      </c>
      <c r="K57" s="132">
        <f t="shared" si="2"/>
        <v>18.924609330628783</v>
      </c>
      <c r="L57" s="142">
        <f t="shared" si="1"/>
        <v>0.2769995510923417</v>
      </c>
      <c r="M57" s="66">
        <v>0.44922497464870342</v>
      </c>
    </row>
    <row r="58" spans="1:13" x14ac:dyDescent="0.2">
      <c r="A58" s="66" t="s">
        <v>246</v>
      </c>
      <c r="B58" s="83">
        <v>318</v>
      </c>
      <c r="C58" s="73">
        <v>3</v>
      </c>
      <c r="D58" s="73">
        <v>17</v>
      </c>
      <c r="E58" s="84">
        <v>60</v>
      </c>
      <c r="F58" s="85">
        <v>6.7</v>
      </c>
      <c r="G58" s="71">
        <v>50</v>
      </c>
      <c r="H58" s="71">
        <v>45</v>
      </c>
      <c r="I58" s="83">
        <v>11.9876</v>
      </c>
      <c r="J58" s="84">
        <v>49.481654326436782</v>
      </c>
      <c r="K58" s="132">
        <f t="shared" si="2"/>
        <v>18.838345673563211</v>
      </c>
      <c r="L58" s="142">
        <f t="shared" si="1"/>
        <v>0.27573690974185028</v>
      </c>
      <c r="M58" s="66">
        <v>0.76792698826597128</v>
      </c>
    </row>
    <row r="59" spans="1:13" x14ac:dyDescent="0.2">
      <c r="A59" s="66" t="s">
        <v>246</v>
      </c>
      <c r="B59" s="83">
        <v>319</v>
      </c>
      <c r="C59" s="73">
        <v>3</v>
      </c>
      <c r="D59" s="73">
        <v>8</v>
      </c>
      <c r="E59" s="84">
        <v>10</v>
      </c>
      <c r="F59" s="85">
        <v>15</v>
      </c>
      <c r="G59" s="71">
        <v>56.338028169014088</v>
      </c>
      <c r="H59" s="71">
        <v>40</v>
      </c>
      <c r="I59" s="83">
        <v>12.016</v>
      </c>
      <c r="J59" s="84">
        <v>43.361656210953349</v>
      </c>
      <c r="K59" s="132">
        <f t="shared" si="2"/>
        <v>24.958343789046644</v>
      </c>
      <c r="L59" s="142">
        <f t="shared" si="1"/>
        <v>0.36531533649072961</v>
      </c>
      <c r="M59" s="66">
        <v>0.11603650586701435</v>
      </c>
    </row>
    <row r="60" spans="1:13" x14ac:dyDescent="0.2">
      <c r="A60" s="66" t="s">
        <v>246</v>
      </c>
      <c r="B60" s="83">
        <v>320</v>
      </c>
      <c r="C60" s="73">
        <v>3</v>
      </c>
      <c r="D60" s="73">
        <v>10</v>
      </c>
      <c r="E60" s="84">
        <v>4.4444444444444446</v>
      </c>
      <c r="F60" s="85">
        <v>11.5</v>
      </c>
      <c r="G60" s="71">
        <v>56.666666666666664</v>
      </c>
      <c r="H60" s="71">
        <v>25</v>
      </c>
      <c r="I60" s="83">
        <v>12.116000000000001</v>
      </c>
      <c r="J60" s="84">
        <v>52.745611835023666</v>
      </c>
      <c r="K60" s="132">
        <f t="shared" si="2"/>
        <v>15.574388164976327</v>
      </c>
      <c r="L60" s="142">
        <f t="shared" si="1"/>
        <v>0.2279623560447355</v>
      </c>
      <c r="M60" s="66">
        <v>4.3604230044908009E-2</v>
      </c>
    </row>
    <row r="61" spans="1:13" x14ac:dyDescent="0.2">
      <c r="A61" s="66" t="s">
        <v>246</v>
      </c>
      <c r="B61" s="83">
        <v>320</v>
      </c>
      <c r="C61" s="73">
        <v>3</v>
      </c>
      <c r="D61" s="73">
        <v>16</v>
      </c>
      <c r="E61" s="84">
        <v>60</v>
      </c>
      <c r="F61" s="85">
        <v>4.8</v>
      </c>
      <c r="G61" s="71">
        <v>71.428571428571431</v>
      </c>
      <c r="H61" s="71">
        <v>40</v>
      </c>
      <c r="I61" s="83">
        <v>12.0084</v>
      </c>
      <c r="J61" s="84">
        <v>59.951372157403654</v>
      </c>
      <c r="K61" s="132">
        <f t="shared" si="2"/>
        <v>8.3686278425963394</v>
      </c>
      <c r="L61" s="142">
        <f t="shared" si="1"/>
        <v>0.12249162533074269</v>
      </c>
      <c r="M61" s="66">
        <v>0.76792698826597128</v>
      </c>
    </row>
    <row r="62" spans="1:13" x14ac:dyDescent="0.2">
      <c r="A62" s="66" t="s">
        <v>246</v>
      </c>
      <c r="B62" s="83">
        <v>401</v>
      </c>
      <c r="C62" s="73">
        <v>4</v>
      </c>
      <c r="D62" s="73">
        <v>2</v>
      </c>
      <c r="E62" s="84">
        <v>50</v>
      </c>
      <c r="F62" s="85">
        <v>7</v>
      </c>
      <c r="G62" s="71">
        <v>67.142857142857139</v>
      </c>
      <c r="H62" s="71">
        <v>30</v>
      </c>
      <c r="I62" s="83">
        <v>11.9536</v>
      </c>
      <c r="J62" s="84">
        <v>48.348248717241397</v>
      </c>
      <c r="K62" s="132">
        <f t="shared" si="2"/>
        <v>19.971751282758596</v>
      </c>
      <c r="L62" s="142">
        <f t="shared" si="1"/>
        <v>0.29232657029798886</v>
      </c>
      <c r="M62" s="66">
        <v>0.63754889178617991</v>
      </c>
    </row>
    <row r="63" spans="1:13" x14ac:dyDescent="0.2">
      <c r="A63" s="66" t="s">
        <v>246</v>
      </c>
      <c r="B63" s="83">
        <v>402</v>
      </c>
      <c r="C63" s="73">
        <v>4</v>
      </c>
      <c r="D63" s="73">
        <v>17</v>
      </c>
      <c r="E63" s="84">
        <v>50</v>
      </c>
      <c r="F63" s="85">
        <v>8.5</v>
      </c>
      <c r="G63" s="71">
        <v>64.179104477611943</v>
      </c>
      <c r="H63" s="71">
        <v>25</v>
      </c>
      <c r="I63" s="83">
        <v>11.910400000000001</v>
      </c>
      <c r="J63" s="84">
        <v>47.622464701014195</v>
      </c>
      <c r="K63" s="132">
        <f t="shared" si="2"/>
        <v>20.697535298985798</v>
      </c>
      <c r="L63" s="142">
        <f t="shared" si="1"/>
        <v>0.30294987264323481</v>
      </c>
      <c r="M63" s="66">
        <v>0.63754889178617991</v>
      </c>
    </row>
    <row r="64" spans="1:13" x14ac:dyDescent="0.2">
      <c r="A64" s="66" t="s">
        <v>246</v>
      </c>
      <c r="B64" s="83">
        <v>403</v>
      </c>
      <c r="C64" s="73">
        <v>4</v>
      </c>
      <c r="D64" s="73">
        <v>20</v>
      </c>
      <c r="E64" s="84">
        <v>10</v>
      </c>
      <c r="F64" s="85">
        <v>8.5</v>
      </c>
      <c r="G64" s="71">
        <v>65.789473684210535</v>
      </c>
      <c r="H64" s="71">
        <v>45</v>
      </c>
      <c r="I64" s="83">
        <v>11.972000000000001</v>
      </c>
      <c r="J64" s="84">
        <v>52.543966766734272</v>
      </c>
      <c r="K64" s="132">
        <f t="shared" si="2"/>
        <v>15.776033233265721</v>
      </c>
      <c r="L64" s="142">
        <f t="shared" si="1"/>
        <v>0.23091383538152405</v>
      </c>
      <c r="M64" s="66">
        <v>0.11603650586701435</v>
      </c>
    </row>
    <row r="65" spans="1:13" x14ac:dyDescent="0.2">
      <c r="A65" s="66" t="s">
        <v>246</v>
      </c>
      <c r="B65" s="83">
        <v>404</v>
      </c>
      <c r="C65" s="73">
        <v>4</v>
      </c>
      <c r="D65" s="73">
        <v>9</v>
      </c>
      <c r="E65" s="84">
        <v>6.666666666666667</v>
      </c>
      <c r="F65" s="85">
        <v>12.5</v>
      </c>
      <c r="G65" s="71">
        <v>64.935064935064929</v>
      </c>
      <c r="H65" s="71">
        <v>30</v>
      </c>
      <c r="I65" s="83">
        <v>12.0128</v>
      </c>
      <c r="J65" s="84">
        <v>53.901708306693699</v>
      </c>
      <c r="K65" s="132">
        <f t="shared" si="2"/>
        <v>14.418291693306294</v>
      </c>
      <c r="L65" s="142">
        <f t="shared" si="1"/>
        <v>0.21104056928141535</v>
      </c>
      <c r="M65" s="66">
        <v>7.2577140373750543E-2</v>
      </c>
    </row>
    <row r="66" spans="1:13" x14ac:dyDescent="0.2">
      <c r="A66" s="66" t="s">
        <v>246</v>
      </c>
      <c r="B66" s="83">
        <v>405</v>
      </c>
      <c r="C66" s="73">
        <v>4</v>
      </c>
      <c r="D66" s="73">
        <v>5</v>
      </c>
      <c r="E66" s="84">
        <v>2.2222222222222223</v>
      </c>
      <c r="F66" s="85">
        <v>3.8</v>
      </c>
      <c r="G66" s="71">
        <v>55.555555555555557</v>
      </c>
      <c r="H66" s="71">
        <v>20</v>
      </c>
      <c r="I66" s="83">
        <v>11.994400000000001</v>
      </c>
      <c r="J66" s="84">
        <v>60.594503503448273</v>
      </c>
      <c r="K66" s="132">
        <f t="shared" si="2"/>
        <v>7.7254964965517203</v>
      </c>
      <c r="L66" s="142">
        <f t="shared" si="1"/>
        <v>0.1130781103125252</v>
      </c>
      <c r="M66" s="66">
        <v>1.4631319716065478E-2</v>
      </c>
    </row>
    <row r="67" spans="1:13" x14ac:dyDescent="0.2">
      <c r="A67" s="66" t="s">
        <v>246</v>
      </c>
      <c r="B67" s="83">
        <v>406</v>
      </c>
      <c r="C67" s="73">
        <v>4</v>
      </c>
      <c r="D67" s="73">
        <v>18</v>
      </c>
      <c r="E67" s="84">
        <v>17.777777777777779</v>
      </c>
      <c r="F67" s="85">
        <v>12</v>
      </c>
      <c r="G67" s="71">
        <v>58.441558441558442</v>
      </c>
      <c r="H67" s="71">
        <v>25</v>
      </c>
      <c r="I67" s="83">
        <v>12.051599999999999</v>
      </c>
      <c r="J67" s="84">
        <v>50.712034555240038</v>
      </c>
      <c r="K67" s="132">
        <f t="shared" si="2"/>
        <v>17.607965444759955</v>
      </c>
      <c r="L67" s="142">
        <f t="shared" ref="L67:L81" si="3">K67/68.32</f>
        <v>0.25772783145140454</v>
      </c>
      <c r="M67" s="66">
        <v>0.21744169201796318</v>
      </c>
    </row>
    <row r="68" spans="1:13" x14ac:dyDescent="0.2">
      <c r="A68" s="66" t="s">
        <v>246</v>
      </c>
      <c r="B68" s="83">
        <v>407</v>
      </c>
      <c r="C68" s="73">
        <v>4</v>
      </c>
      <c r="D68" s="73">
        <v>1</v>
      </c>
      <c r="E68" s="84">
        <v>6.666666666666667</v>
      </c>
      <c r="F68" s="85">
        <v>16.5</v>
      </c>
      <c r="G68" s="71">
        <v>71.428571428571431</v>
      </c>
      <c r="H68" s="71">
        <v>55</v>
      </c>
      <c r="I68" s="83">
        <v>12.728400000000001</v>
      </c>
      <c r="J68" s="84">
        <v>54.834180154158211</v>
      </c>
      <c r="K68" s="116">
        <f t="shared" si="2"/>
        <v>13.485819845841782</v>
      </c>
      <c r="L68" s="141">
        <f t="shared" si="3"/>
        <v>0.19739197666630245</v>
      </c>
      <c r="M68" s="106">
        <v>7.2577140373750543E-2</v>
      </c>
    </row>
    <row r="69" spans="1:13" x14ac:dyDescent="0.2">
      <c r="A69" s="66" t="s">
        <v>246</v>
      </c>
      <c r="B69" s="83">
        <v>408</v>
      </c>
      <c r="C69" s="73">
        <v>4</v>
      </c>
      <c r="D69" s="73">
        <v>13</v>
      </c>
      <c r="E69" s="84">
        <v>6.666666666666667</v>
      </c>
      <c r="F69" s="85">
        <v>12</v>
      </c>
      <c r="G69" s="71">
        <v>67.5</v>
      </c>
      <c r="H69" s="71">
        <v>35</v>
      </c>
      <c r="I69" s="83">
        <v>12.1492</v>
      </c>
      <c r="J69" s="84">
        <v>59.682946739148072</v>
      </c>
      <c r="K69" s="132">
        <f t="shared" si="2"/>
        <v>8.6370532608519213</v>
      </c>
      <c r="L69" s="142">
        <f t="shared" si="3"/>
        <v>0.12642056880638058</v>
      </c>
      <c r="M69" s="66">
        <v>7.2577140373750543E-2</v>
      </c>
    </row>
    <row r="70" spans="1:13" x14ac:dyDescent="0.2">
      <c r="A70" s="66" t="s">
        <v>246</v>
      </c>
      <c r="B70" s="83">
        <v>409</v>
      </c>
      <c r="C70" s="73">
        <v>4</v>
      </c>
      <c r="D70" s="73">
        <v>15</v>
      </c>
      <c r="E70" s="84">
        <v>41.666666666666664</v>
      </c>
      <c r="F70" s="85">
        <v>11.5</v>
      </c>
      <c r="G70" s="71">
        <v>69.863013698630141</v>
      </c>
      <c r="H70" s="71">
        <v>40</v>
      </c>
      <c r="I70" s="83">
        <v>11.8292</v>
      </c>
      <c r="J70" s="84">
        <v>51.071102734279926</v>
      </c>
      <c r="K70" s="132">
        <f t="shared" si="2"/>
        <v>17.248897265720068</v>
      </c>
      <c r="L70" s="142">
        <f t="shared" si="3"/>
        <v>0.25247214967388859</v>
      </c>
      <c r="M70" s="66">
        <v>0.52890047805302032</v>
      </c>
    </row>
    <row r="71" spans="1:13" x14ac:dyDescent="0.2">
      <c r="A71" s="66" t="s">
        <v>246</v>
      </c>
      <c r="B71" s="83">
        <v>410</v>
      </c>
      <c r="C71" s="73">
        <v>4</v>
      </c>
      <c r="D71" s="73">
        <v>7</v>
      </c>
      <c r="E71" s="84">
        <v>33.333333333333336</v>
      </c>
      <c r="F71" s="85">
        <v>4.5999999999999996</v>
      </c>
      <c r="G71" s="71">
        <v>55.405405405405403</v>
      </c>
      <c r="H71" s="71">
        <v>25</v>
      </c>
      <c r="I71" s="83">
        <v>11.49</v>
      </c>
      <c r="J71" s="84">
        <v>69.225711697092635</v>
      </c>
      <c r="K71" s="132">
        <f t="shared" si="2"/>
        <v>-0.90571169709264154</v>
      </c>
      <c r="L71" s="142">
        <f t="shared" si="3"/>
        <v>-1.3256904231449672E-2</v>
      </c>
      <c r="M71" s="66">
        <v>0.42025206431986095</v>
      </c>
    </row>
    <row r="72" spans="1:13" x14ac:dyDescent="0.2">
      <c r="A72" s="66" t="s">
        <v>246</v>
      </c>
      <c r="B72" s="83">
        <v>411</v>
      </c>
      <c r="C72" s="73">
        <v>4</v>
      </c>
      <c r="D72" s="73">
        <v>11</v>
      </c>
      <c r="E72" s="84">
        <v>8.8888888888888893</v>
      </c>
      <c r="F72" s="85">
        <v>5.7</v>
      </c>
      <c r="G72" s="71">
        <v>64.285714285714292</v>
      </c>
      <c r="H72" s="71">
        <v>35</v>
      </c>
      <c r="I72" s="83">
        <v>11.146800000000001</v>
      </c>
      <c r="J72" s="84">
        <v>68.912595440162278</v>
      </c>
      <c r="K72" s="132">
        <f t="shared" si="2"/>
        <v>-0.5925954401622846</v>
      </c>
      <c r="L72" s="142">
        <f t="shared" si="3"/>
        <v>-8.6738208454666954E-3</v>
      </c>
      <c r="M72" s="66">
        <v>0.10155005070259308</v>
      </c>
    </row>
    <row r="73" spans="1:13" x14ac:dyDescent="0.2">
      <c r="A73" s="66" t="s">
        <v>246</v>
      </c>
      <c r="B73" s="83">
        <v>412</v>
      </c>
      <c r="C73" s="73">
        <v>4</v>
      </c>
      <c r="D73" s="73">
        <v>8</v>
      </c>
      <c r="E73" s="84">
        <v>25</v>
      </c>
      <c r="F73" s="85">
        <v>6.4</v>
      </c>
      <c r="G73" s="71">
        <v>55.223880597014926</v>
      </c>
      <c r="H73" s="71">
        <v>45</v>
      </c>
      <c r="I73" s="83">
        <v>12.0184</v>
      </c>
      <c r="J73" s="84">
        <v>49.694672707505077</v>
      </c>
      <c r="K73" s="132">
        <f t="shared" si="2"/>
        <v>18.625327292494916</v>
      </c>
      <c r="L73" s="142">
        <f t="shared" si="3"/>
        <v>0.27261895919928159</v>
      </c>
      <c r="M73" s="66">
        <v>0.31160365058670142</v>
      </c>
    </row>
    <row r="74" spans="1:13" x14ac:dyDescent="0.2">
      <c r="A74" s="66" t="s">
        <v>246</v>
      </c>
      <c r="B74" s="83">
        <v>413</v>
      </c>
      <c r="C74" s="73">
        <v>4</v>
      </c>
      <c r="D74" s="73">
        <v>19</v>
      </c>
      <c r="E74" s="84">
        <v>4.4444444444444446</v>
      </c>
      <c r="F74" s="85">
        <v>4.9000000000000004</v>
      </c>
      <c r="G74" s="71">
        <v>64</v>
      </c>
      <c r="H74" s="71">
        <v>25</v>
      </c>
      <c r="I74" s="83">
        <v>11.800800000000001</v>
      </c>
      <c r="J74" s="84">
        <v>59.919638250709944</v>
      </c>
      <c r="K74" s="132">
        <f t="shared" si="2"/>
        <v>8.4003617492900489</v>
      </c>
      <c r="L74" s="142">
        <f t="shared" si="3"/>
        <v>0.1229561145973368</v>
      </c>
      <c r="M74" s="66">
        <v>4.3604230044908009E-2</v>
      </c>
    </row>
    <row r="75" spans="1:13" x14ac:dyDescent="0.2">
      <c r="A75" s="66" t="s">
        <v>246</v>
      </c>
      <c r="B75" s="83">
        <v>414</v>
      </c>
      <c r="C75" s="73">
        <v>4</v>
      </c>
      <c r="D75" s="73">
        <v>12</v>
      </c>
      <c r="E75" s="84">
        <v>1.6666666666666667</v>
      </c>
      <c r="F75" s="85">
        <v>17</v>
      </c>
      <c r="G75" s="71">
        <v>47.887323943661968</v>
      </c>
      <c r="H75" s="71">
        <v>30</v>
      </c>
      <c r="I75" s="83">
        <v>11.86</v>
      </c>
      <c r="J75" s="84">
        <v>55.206748235294135</v>
      </c>
      <c r="K75" s="132">
        <f t="shared" si="2"/>
        <v>13.113251764705858</v>
      </c>
      <c r="L75" s="142">
        <f t="shared" si="3"/>
        <v>0.19193869679019115</v>
      </c>
      <c r="M75" s="66">
        <v>7.3880921338548454E-3</v>
      </c>
    </row>
    <row r="76" spans="1:13" x14ac:dyDescent="0.2">
      <c r="A76" s="66" t="s">
        <v>246</v>
      </c>
      <c r="B76" s="83">
        <v>415</v>
      </c>
      <c r="C76" s="73">
        <v>4</v>
      </c>
      <c r="D76" s="73">
        <v>10</v>
      </c>
      <c r="E76" s="84">
        <v>3.3333333333333335</v>
      </c>
      <c r="F76" s="85">
        <v>14</v>
      </c>
      <c r="G76" s="71">
        <v>53.94736842105263</v>
      </c>
      <c r="H76" s="71">
        <v>40</v>
      </c>
      <c r="I76" s="83">
        <v>12.0924</v>
      </c>
      <c r="J76" s="84">
        <v>66.395617678972272</v>
      </c>
      <c r="K76" s="132">
        <f t="shared" si="2"/>
        <v>1.9243823210277213</v>
      </c>
      <c r="L76" s="142">
        <f t="shared" si="3"/>
        <v>2.8167188539632928E-2</v>
      </c>
      <c r="M76" s="66">
        <v>2.9117774880486745E-2</v>
      </c>
    </row>
    <row r="77" spans="1:13" x14ac:dyDescent="0.2">
      <c r="A77" s="66" t="s">
        <v>246</v>
      </c>
      <c r="B77" s="83">
        <v>416</v>
      </c>
      <c r="C77" s="73">
        <v>4</v>
      </c>
      <c r="D77" s="73">
        <v>14</v>
      </c>
      <c r="E77" s="84">
        <v>1.6666666666666667</v>
      </c>
      <c r="F77" s="85">
        <v>15.5</v>
      </c>
      <c r="G77" s="71">
        <v>66.666666666666657</v>
      </c>
      <c r="H77" s="71">
        <v>45</v>
      </c>
      <c r="I77" s="83">
        <v>12.0572</v>
      </c>
      <c r="J77" s="84">
        <v>61.529753818526032</v>
      </c>
      <c r="K77" s="132">
        <f t="shared" si="2"/>
        <v>6.790246181473961</v>
      </c>
      <c r="L77" s="142">
        <f t="shared" si="3"/>
        <v>9.938884926045026E-2</v>
      </c>
      <c r="M77" s="66">
        <v>7.3880921338548454E-3</v>
      </c>
    </row>
    <row r="78" spans="1:13" x14ac:dyDescent="0.2">
      <c r="A78" s="66" t="s">
        <v>246</v>
      </c>
      <c r="B78" s="83">
        <v>417</v>
      </c>
      <c r="C78" s="73">
        <v>4</v>
      </c>
      <c r="D78" s="73">
        <v>16</v>
      </c>
      <c r="E78" s="84">
        <v>3.3333333333333335</v>
      </c>
      <c r="F78" s="85">
        <v>18</v>
      </c>
      <c r="G78" s="71">
        <v>61.53846153846154</v>
      </c>
      <c r="H78" s="71">
        <v>55</v>
      </c>
      <c r="I78" s="83">
        <v>12.2088</v>
      </c>
      <c r="J78" s="84">
        <v>61.423685889384728</v>
      </c>
      <c r="K78" s="132">
        <f t="shared" si="2"/>
        <v>6.8963141106152648</v>
      </c>
      <c r="L78" s="142">
        <f t="shared" si="3"/>
        <v>0.10094136578769417</v>
      </c>
      <c r="M78" s="66">
        <v>2.9117774880486745E-2</v>
      </c>
    </row>
    <row r="79" spans="1:13" x14ac:dyDescent="0.2">
      <c r="A79" s="66" t="s">
        <v>246</v>
      </c>
      <c r="B79" s="83">
        <v>418</v>
      </c>
      <c r="C79" s="73">
        <v>4</v>
      </c>
      <c r="D79" s="73">
        <v>6</v>
      </c>
      <c r="E79" s="84">
        <v>8.8888888888888893</v>
      </c>
      <c r="F79" s="85">
        <v>9</v>
      </c>
      <c r="G79" s="71">
        <v>59.740259740259738</v>
      </c>
      <c r="H79" s="71">
        <v>45</v>
      </c>
      <c r="I79" s="83">
        <v>12.058800000000002</v>
      </c>
      <c r="J79" s="84">
        <v>53.24039924273157</v>
      </c>
      <c r="K79" s="132">
        <f t="shared" si="2"/>
        <v>15.079600757268423</v>
      </c>
      <c r="L79" s="142">
        <f t="shared" si="3"/>
        <v>0.2207201515993622</v>
      </c>
      <c r="M79" s="66">
        <v>0.10155005070259308</v>
      </c>
    </row>
    <row r="80" spans="1:13" x14ac:dyDescent="0.2">
      <c r="A80" s="66" t="s">
        <v>246</v>
      </c>
      <c r="B80" s="83">
        <v>419</v>
      </c>
      <c r="C80" s="73">
        <v>4</v>
      </c>
      <c r="D80" s="73">
        <v>3</v>
      </c>
      <c r="E80" s="84">
        <v>41.666666666666664</v>
      </c>
      <c r="F80" s="85">
        <v>13.5</v>
      </c>
      <c r="G80" s="71">
        <v>60</v>
      </c>
      <c r="H80" s="71">
        <v>55</v>
      </c>
      <c r="I80" s="83">
        <v>12.0336</v>
      </c>
      <c r="J80" s="84">
        <v>46.86497688492225</v>
      </c>
      <c r="K80" s="132">
        <f t="shared" si="2"/>
        <v>21.455023115077744</v>
      </c>
      <c r="L80" s="142">
        <f t="shared" si="3"/>
        <v>0.31403722358134872</v>
      </c>
      <c r="M80" s="66">
        <v>0.52890047805302032</v>
      </c>
    </row>
    <row r="81" spans="1:13" x14ac:dyDescent="0.2">
      <c r="A81" s="66" t="s">
        <v>246</v>
      </c>
      <c r="B81" s="83">
        <v>420</v>
      </c>
      <c r="C81" s="73">
        <v>4</v>
      </c>
      <c r="D81" s="73">
        <v>4</v>
      </c>
      <c r="E81" s="84">
        <v>27.777777777777779</v>
      </c>
      <c r="F81" s="85">
        <v>12.5</v>
      </c>
      <c r="G81" s="71">
        <v>50.666666666666671</v>
      </c>
      <c r="H81" s="71">
        <v>20</v>
      </c>
      <c r="I81" s="83">
        <v>11.9444</v>
      </c>
      <c r="J81" s="84">
        <v>55.096251984313731</v>
      </c>
      <c r="K81" s="132">
        <f t="shared" si="2"/>
        <v>13.223748015686262</v>
      </c>
      <c r="L81" s="142">
        <f t="shared" si="3"/>
        <v>0.19355603067456473</v>
      </c>
      <c r="M81" s="66">
        <v>0.34781978849775458</v>
      </c>
    </row>
    <row r="82" spans="1:13" x14ac:dyDescent="0.2">
      <c r="A82" s="66" t="s">
        <v>247</v>
      </c>
      <c r="B82" s="83">
        <v>101</v>
      </c>
      <c r="C82" s="73">
        <v>1</v>
      </c>
      <c r="D82" s="73">
        <v>1</v>
      </c>
      <c r="E82" s="75" t="s">
        <v>18</v>
      </c>
      <c r="F82" s="85">
        <v>9.4</v>
      </c>
      <c r="G82" s="71">
        <v>51.249999999999993</v>
      </c>
      <c r="H82" s="71">
        <v>15</v>
      </c>
      <c r="I82" s="83">
        <v>10.4788</v>
      </c>
      <c r="J82" s="116">
        <v>57.799473027783236</v>
      </c>
      <c r="K82" s="116">
        <f>70.065-J82</f>
        <v>12.265526972216762</v>
      </c>
      <c r="L82" s="137">
        <f>K82/70.065</f>
        <v>0.17505925886272408</v>
      </c>
      <c r="M82" s="106">
        <v>0.8867924528301887</v>
      </c>
    </row>
    <row r="83" spans="1:13" x14ac:dyDescent="0.2">
      <c r="A83" s="66" t="s">
        <v>247</v>
      </c>
      <c r="B83" s="83">
        <v>102</v>
      </c>
      <c r="C83" s="73">
        <v>1</v>
      </c>
      <c r="D83" s="73">
        <v>2</v>
      </c>
      <c r="E83" s="75" t="s">
        <v>18</v>
      </c>
      <c r="F83" s="85">
        <v>6.7</v>
      </c>
      <c r="G83" s="71">
        <v>57.333333333333336</v>
      </c>
      <c r="H83" s="71">
        <v>8</v>
      </c>
      <c r="I83" s="83">
        <v>10.088800000000001</v>
      </c>
      <c r="J83" s="84">
        <v>66.797555080197043</v>
      </c>
      <c r="K83" s="132">
        <f t="shared" ref="K83:K146" si="4">70.065-J83</f>
        <v>3.2674449198029549</v>
      </c>
      <c r="L83" s="138">
        <f>K83/70.065</f>
        <v>4.6634481121857634E-2</v>
      </c>
      <c r="M83" s="66">
        <v>0.63207547169811329</v>
      </c>
    </row>
    <row r="84" spans="1:13" x14ac:dyDescent="0.2">
      <c r="A84" s="66" t="s">
        <v>247</v>
      </c>
      <c r="B84" s="83">
        <v>103</v>
      </c>
      <c r="C84" s="73">
        <v>1</v>
      </c>
      <c r="D84" s="73">
        <v>3</v>
      </c>
      <c r="E84" s="75" t="s">
        <v>18</v>
      </c>
      <c r="F84" s="85">
        <v>6.5</v>
      </c>
      <c r="G84" s="71">
        <v>54.022988505747129</v>
      </c>
      <c r="H84" s="71">
        <v>5</v>
      </c>
      <c r="I84" s="83">
        <v>10.080400000000001</v>
      </c>
      <c r="J84" s="84">
        <v>59.385915925123157</v>
      </c>
      <c r="K84" s="132">
        <f t="shared" si="4"/>
        <v>10.67908407487684</v>
      </c>
      <c r="L84" s="138">
        <f t="shared" ref="L84:L117" si="5">K84/70.065</f>
        <v>0.15241681402807167</v>
      </c>
      <c r="M84" s="66">
        <v>0.6132075471698113</v>
      </c>
    </row>
    <row r="85" spans="1:13" x14ac:dyDescent="0.2">
      <c r="A85" s="66" t="s">
        <v>247</v>
      </c>
      <c r="B85" s="83">
        <v>104</v>
      </c>
      <c r="C85" s="73">
        <v>1</v>
      </c>
      <c r="D85" s="73">
        <v>4</v>
      </c>
      <c r="E85" s="75" t="s">
        <v>18</v>
      </c>
      <c r="F85" s="85">
        <v>5.5</v>
      </c>
      <c r="G85" s="71">
        <v>42.857142857142854</v>
      </c>
      <c r="H85" s="71">
        <v>8</v>
      </c>
      <c r="I85" s="83">
        <v>10.078399999999998</v>
      </c>
      <c r="J85" s="84">
        <v>63.803760539113306</v>
      </c>
      <c r="K85" s="132">
        <f t="shared" si="4"/>
        <v>6.2612394608866921</v>
      </c>
      <c r="L85" s="138">
        <f t="shared" si="5"/>
        <v>8.9363297807560013E-2</v>
      </c>
      <c r="M85" s="66">
        <v>0.51886792452830188</v>
      </c>
    </row>
    <row r="86" spans="1:13" x14ac:dyDescent="0.2">
      <c r="A86" s="66" t="s">
        <v>247</v>
      </c>
      <c r="B86" s="83">
        <v>105</v>
      </c>
      <c r="C86" s="73">
        <v>1</v>
      </c>
      <c r="D86" s="73">
        <v>5</v>
      </c>
      <c r="E86" s="75" t="s">
        <v>18</v>
      </c>
      <c r="F86" s="85">
        <v>1.8</v>
      </c>
      <c r="G86" s="71">
        <v>57.317073170731703</v>
      </c>
      <c r="H86" s="71">
        <v>5.5</v>
      </c>
      <c r="I86" s="83">
        <v>10.069199999999999</v>
      </c>
      <c r="J86" s="84">
        <v>69.427995228374385</v>
      </c>
      <c r="K86" s="132">
        <f t="shared" si="4"/>
        <v>0.63700477162561242</v>
      </c>
      <c r="L86" s="138">
        <f t="shared" si="5"/>
        <v>9.0916259419911855E-3</v>
      </c>
      <c r="M86" s="66">
        <v>0.169811320754717</v>
      </c>
    </row>
    <row r="87" spans="1:13" x14ac:dyDescent="0.2">
      <c r="A87" s="66" t="s">
        <v>247</v>
      </c>
      <c r="B87" s="83">
        <v>106</v>
      </c>
      <c r="C87" s="73">
        <v>1</v>
      </c>
      <c r="D87" s="73">
        <v>6</v>
      </c>
      <c r="E87" s="75" t="s">
        <v>18</v>
      </c>
      <c r="F87" s="85">
        <v>2.8</v>
      </c>
      <c r="G87" s="71">
        <v>54.54545454545454</v>
      </c>
      <c r="H87" s="71">
        <v>6.5</v>
      </c>
      <c r="I87" s="83">
        <v>10.1332</v>
      </c>
      <c r="J87" s="84">
        <v>70.064230061083748</v>
      </c>
      <c r="K87" s="132">
        <f t="shared" si="4"/>
        <v>7.6993891624965727E-4</v>
      </c>
      <c r="L87" s="138">
        <f t="shared" si="5"/>
        <v>1.0988923374718581E-5</v>
      </c>
      <c r="M87" s="66">
        <v>0.26415094339622641</v>
      </c>
    </row>
    <row r="88" spans="1:13" x14ac:dyDescent="0.2">
      <c r="A88" s="66" t="s">
        <v>247</v>
      </c>
      <c r="B88" s="83">
        <v>107</v>
      </c>
      <c r="C88" s="73">
        <v>1</v>
      </c>
      <c r="D88" s="73">
        <v>7</v>
      </c>
      <c r="E88" s="75" t="s">
        <v>18</v>
      </c>
      <c r="F88" s="85">
        <v>0</v>
      </c>
      <c r="G88" s="71">
        <v>56.470588235294116</v>
      </c>
      <c r="H88" s="71">
        <v>4.5</v>
      </c>
      <c r="I88" s="83">
        <v>9.9648000000000003</v>
      </c>
      <c r="J88" s="84">
        <v>66.546213832512336</v>
      </c>
      <c r="K88" s="132">
        <f t="shared" si="4"/>
        <v>3.5187861674876615</v>
      </c>
      <c r="L88" s="138">
        <f t="shared" si="5"/>
        <v>5.0221739348999664E-2</v>
      </c>
      <c r="M88" s="66">
        <v>0</v>
      </c>
    </row>
    <row r="89" spans="1:13" x14ac:dyDescent="0.2">
      <c r="A89" s="66" t="s">
        <v>247</v>
      </c>
      <c r="B89" s="83">
        <v>108</v>
      </c>
      <c r="C89" s="73">
        <v>1</v>
      </c>
      <c r="D89" s="73">
        <v>8</v>
      </c>
      <c r="E89" s="75" t="s">
        <v>18</v>
      </c>
      <c r="F89" s="85">
        <v>10.6</v>
      </c>
      <c r="G89" s="71">
        <v>57.142857142857139</v>
      </c>
      <c r="H89" s="71">
        <v>9</v>
      </c>
      <c r="I89" s="83">
        <v>9.9895999999999994</v>
      </c>
      <c r="J89" s="84">
        <v>66.699568684137944</v>
      </c>
      <c r="K89" s="132">
        <f t="shared" si="4"/>
        <v>3.3654313158620539</v>
      </c>
      <c r="L89" s="138">
        <f t="shared" si="5"/>
        <v>4.8032988166160764E-2</v>
      </c>
      <c r="M89" s="66">
        <v>1</v>
      </c>
    </row>
    <row r="90" spans="1:13" x14ac:dyDescent="0.2">
      <c r="A90" s="66" t="s">
        <v>247</v>
      </c>
      <c r="B90" s="83">
        <v>109</v>
      </c>
      <c r="C90" s="73">
        <v>1</v>
      </c>
      <c r="D90" s="73">
        <v>9</v>
      </c>
      <c r="E90" s="75" t="s">
        <v>18</v>
      </c>
      <c r="F90" s="85">
        <v>8.8000000000000007</v>
      </c>
      <c r="G90" s="71">
        <v>70.238095238095227</v>
      </c>
      <c r="H90" s="71">
        <v>10</v>
      </c>
      <c r="I90" s="83">
        <v>10.014399999999998</v>
      </c>
      <c r="J90" s="84">
        <v>63.162621427389176</v>
      </c>
      <c r="K90" s="132">
        <f t="shared" si="4"/>
        <v>6.9023785726108215</v>
      </c>
      <c r="L90" s="138">
        <f t="shared" si="5"/>
        <v>9.8513930958550225E-2</v>
      </c>
      <c r="M90" s="66">
        <v>0.83018867924528317</v>
      </c>
    </row>
    <row r="91" spans="1:13" x14ac:dyDescent="0.2">
      <c r="A91" s="66" t="s">
        <v>247</v>
      </c>
      <c r="B91" s="83">
        <v>110</v>
      </c>
      <c r="C91" s="73">
        <v>1</v>
      </c>
      <c r="D91" s="73">
        <v>10</v>
      </c>
      <c r="E91" s="75" t="s">
        <v>18</v>
      </c>
      <c r="F91" s="85">
        <v>6.8</v>
      </c>
      <c r="G91" s="71">
        <v>63.529411764705877</v>
      </c>
      <c r="H91" s="71">
        <v>8</v>
      </c>
      <c r="I91" s="83">
        <v>10.030800000000001</v>
      </c>
      <c r="J91" s="84">
        <v>60.062196965517245</v>
      </c>
      <c r="K91" s="132">
        <f t="shared" si="4"/>
        <v>10.002803034482753</v>
      </c>
      <c r="L91" s="138">
        <f t="shared" si="5"/>
        <v>0.1427646190606259</v>
      </c>
      <c r="M91" s="66">
        <v>0.64150943396226412</v>
      </c>
    </row>
    <row r="92" spans="1:13" x14ac:dyDescent="0.2">
      <c r="A92" s="66" t="s">
        <v>247</v>
      </c>
      <c r="B92" s="83">
        <v>111</v>
      </c>
      <c r="C92" s="73">
        <v>1</v>
      </c>
      <c r="D92" s="73">
        <v>11</v>
      </c>
      <c r="E92" s="75" t="s">
        <v>18</v>
      </c>
      <c r="F92" s="85">
        <v>4.2222222222222223</v>
      </c>
      <c r="G92" s="71">
        <v>55.405405405405403</v>
      </c>
      <c r="H92" s="71">
        <v>3.5</v>
      </c>
      <c r="I92" s="83">
        <v>10.046800000000001</v>
      </c>
      <c r="J92" s="84">
        <v>61.209651958226587</v>
      </c>
      <c r="K92" s="132">
        <f t="shared" si="4"/>
        <v>8.8553480417734107</v>
      </c>
      <c r="L92" s="138">
        <f t="shared" si="5"/>
        <v>0.1263876120998132</v>
      </c>
      <c r="M92" s="66">
        <v>0.39832285115303984</v>
      </c>
    </row>
    <row r="93" spans="1:13" x14ac:dyDescent="0.2">
      <c r="A93" s="66" t="s">
        <v>247</v>
      </c>
      <c r="B93" s="83">
        <v>112</v>
      </c>
      <c r="C93" s="73">
        <v>1</v>
      </c>
      <c r="D93" s="73">
        <v>12</v>
      </c>
      <c r="E93" s="75" t="s">
        <v>18</v>
      </c>
      <c r="F93" s="85">
        <v>4.5</v>
      </c>
      <c r="G93" s="71">
        <v>66.666666666666657</v>
      </c>
      <c r="H93" s="71">
        <v>3</v>
      </c>
      <c r="I93" s="83">
        <v>10.042800000000002</v>
      </c>
      <c r="J93" s="84">
        <v>57.566226799605914</v>
      </c>
      <c r="K93" s="132">
        <f t="shared" si="4"/>
        <v>12.498773200394083</v>
      </c>
      <c r="L93" s="138">
        <f t="shared" si="5"/>
        <v>0.17838825662447846</v>
      </c>
      <c r="M93" s="66">
        <v>0.42452830188679247</v>
      </c>
    </row>
    <row r="94" spans="1:13" x14ac:dyDescent="0.2">
      <c r="A94" s="66" t="s">
        <v>247</v>
      </c>
      <c r="B94" s="83">
        <v>113</v>
      </c>
      <c r="C94" s="73">
        <v>1</v>
      </c>
      <c r="D94" s="73">
        <v>13</v>
      </c>
      <c r="E94" s="75" t="s">
        <v>18</v>
      </c>
      <c r="F94" s="85">
        <v>5.4</v>
      </c>
      <c r="G94" s="71">
        <v>65.822784810126578</v>
      </c>
      <c r="H94" s="71">
        <v>5</v>
      </c>
      <c r="I94" s="83">
        <v>10.1128</v>
      </c>
      <c r="J94" s="84">
        <v>63.522177254778327</v>
      </c>
      <c r="K94" s="132">
        <f t="shared" si="4"/>
        <v>6.5428227452216703</v>
      </c>
      <c r="L94" s="138">
        <f t="shared" si="5"/>
        <v>9.3382184332001295E-2</v>
      </c>
      <c r="M94" s="66">
        <v>0.50943396226415094</v>
      </c>
    </row>
    <row r="95" spans="1:13" x14ac:dyDescent="0.2">
      <c r="A95" s="66" t="s">
        <v>247</v>
      </c>
      <c r="B95" s="83">
        <v>114</v>
      </c>
      <c r="C95" s="73">
        <v>1</v>
      </c>
      <c r="D95" s="73">
        <v>14</v>
      </c>
      <c r="E95" s="75" t="s">
        <v>18</v>
      </c>
      <c r="F95" s="85">
        <v>5.5</v>
      </c>
      <c r="G95" s="71">
        <v>58.108108108108105</v>
      </c>
      <c r="H95" s="71">
        <v>5.5</v>
      </c>
      <c r="I95" s="83">
        <v>10.032</v>
      </c>
      <c r="J95" s="84">
        <v>61.348425773399022</v>
      </c>
      <c r="K95" s="132">
        <f t="shared" si="4"/>
        <v>8.7165742266009758</v>
      </c>
      <c r="L95" s="138">
        <f t="shared" si="5"/>
        <v>0.1244069681952612</v>
      </c>
      <c r="M95" s="66">
        <v>0.51886792452830188</v>
      </c>
    </row>
    <row r="96" spans="1:13" x14ac:dyDescent="0.2">
      <c r="A96" s="66" t="s">
        <v>247</v>
      </c>
      <c r="B96" s="83">
        <v>115</v>
      </c>
      <c r="C96" s="73">
        <v>1</v>
      </c>
      <c r="D96" s="73">
        <v>15</v>
      </c>
      <c r="E96" s="75" t="s">
        <v>18</v>
      </c>
      <c r="F96" s="85">
        <v>1.8</v>
      </c>
      <c r="G96" s="71">
        <v>59.259259259259252</v>
      </c>
      <c r="H96" s="71">
        <v>4.5</v>
      </c>
      <c r="I96" s="83">
        <v>10.079599999999999</v>
      </c>
      <c r="J96" s="84">
        <v>64.660475062857145</v>
      </c>
      <c r="K96" s="132">
        <f t="shared" si="4"/>
        <v>5.4045249371428525</v>
      </c>
      <c r="L96" s="138">
        <f t="shared" si="5"/>
        <v>7.7135872934316035E-2</v>
      </c>
      <c r="M96" s="66">
        <v>0.169811320754717</v>
      </c>
    </row>
    <row r="97" spans="1:13" x14ac:dyDescent="0.2">
      <c r="A97" s="66" t="s">
        <v>247</v>
      </c>
      <c r="B97" s="83">
        <v>116</v>
      </c>
      <c r="C97" s="73">
        <v>1</v>
      </c>
      <c r="D97" s="73">
        <v>16</v>
      </c>
      <c r="E97" s="75" t="s">
        <v>18</v>
      </c>
      <c r="F97" s="85">
        <v>7.7</v>
      </c>
      <c r="G97" s="71">
        <v>55.172413793103445</v>
      </c>
      <c r="H97" s="71">
        <v>5</v>
      </c>
      <c r="I97" s="83">
        <v>9.9803999999999995</v>
      </c>
      <c r="J97" s="84">
        <v>56.704720723546806</v>
      </c>
      <c r="K97" s="132">
        <f t="shared" si="4"/>
        <v>13.360279276453191</v>
      </c>
      <c r="L97" s="138">
        <f t="shared" si="5"/>
        <v>0.19068406874264171</v>
      </c>
      <c r="M97" s="66">
        <v>0.7264150943396227</v>
      </c>
    </row>
    <row r="98" spans="1:13" x14ac:dyDescent="0.2">
      <c r="A98" s="66" t="s">
        <v>247</v>
      </c>
      <c r="B98" s="83">
        <v>117</v>
      </c>
      <c r="C98" s="73">
        <v>1</v>
      </c>
      <c r="D98" s="73">
        <v>17</v>
      </c>
      <c r="E98" s="75" t="s">
        <v>18</v>
      </c>
      <c r="F98" s="85">
        <v>1.3</v>
      </c>
      <c r="G98" s="71">
        <v>54.117647058823529</v>
      </c>
      <c r="H98" s="71">
        <v>3.5</v>
      </c>
      <c r="I98" s="83">
        <v>10.0664</v>
      </c>
      <c r="J98" s="84">
        <v>66.728427482167504</v>
      </c>
      <c r="K98" s="132">
        <f t="shared" si="4"/>
        <v>3.3365725178324936</v>
      </c>
      <c r="L98" s="138">
        <f t="shared" si="5"/>
        <v>4.7621102088524853E-2</v>
      </c>
      <c r="M98" s="66">
        <v>0.12264150943396228</v>
      </c>
    </row>
    <row r="99" spans="1:13" x14ac:dyDescent="0.2">
      <c r="A99" s="66" t="s">
        <v>247</v>
      </c>
      <c r="B99" s="83">
        <v>118</v>
      </c>
      <c r="C99" s="73">
        <v>1</v>
      </c>
      <c r="D99" s="73">
        <v>18</v>
      </c>
      <c r="E99" s="75" t="s">
        <v>18</v>
      </c>
      <c r="F99" s="85">
        <v>3.8</v>
      </c>
      <c r="G99" s="71">
        <v>53.01204819277109</v>
      </c>
      <c r="H99" s="71">
        <v>5.5</v>
      </c>
      <c r="I99" s="83">
        <v>10.026399999999999</v>
      </c>
      <c r="J99" s="84">
        <v>58.134469312315268</v>
      </c>
      <c r="K99" s="132">
        <f t="shared" si="4"/>
        <v>11.93053068768473</v>
      </c>
      <c r="L99" s="138">
        <f t="shared" si="5"/>
        <v>0.17027803736080396</v>
      </c>
      <c r="M99" s="66">
        <v>0.35849056603773582</v>
      </c>
    </row>
    <row r="100" spans="1:13" x14ac:dyDescent="0.2">
      <c r="A100" s="66" t="s">
        <v>247</v>
      </c>
      <c r="B100" s="83">
        <v>119</v>
      </c>
      <c r="C100" s="73">
        <v>1</v>
      </c>
      <c r="D100" s="73">
        <v>19</v>
      </c>
      <c r="E100" s="75" t="s">
        <v>18</v>
      </c>
      <c r="F100" s="85">
        <v>2.2999999999999998</v>
      </c>
      <c r="G100" s="71">
        <v>56.09756097560976</v>
      </c>
      <c r="H100" s="71">
        <v>3</v>
      </c>
      <c r="I100" s="83">
        <v>10.021599999999999</v>
      </c>
      <c r="J100" s="84">
        <v>62.042012746403934</v>
      </c>
      <c r="K100" s="132">
        <f t="shared" si="4"/>
        <v>8.0229872535960638</v>
      </c>
      <c r="L100" s="138">
        <f t="shared" si="5"/>
        <v>0.1145077749746102</v>
      </c>
      <c r="M100" s="66">
        <v>0.21698113207547168</v>
      </c>
    </row>
    <row r="101" spans="1:13" x14ac:dyDescent="0.2">
      <c r="A101" s="66" t="s">
        <v>247</v>
      </c>
      <c r="B101" s="83">
        <v>120</v>
      </c>
      <c r="C101" s="73">
        <v>1</v>
      </c>
      <c r="D101" s="73">
        <v>20</v>
      </c>
      <c r="E101" s="75" t="s">
        <v>18</v>
      </c>
      <c r="F101" s="85">
        <v>9</v>
      </c>
      <c r="G101" s="71">
        <v>57.647058823529406</v>
      </c>
      <c r="H101" s="71">
        <v>4.5</v>
      </c>
      <c r="I101" s="83">
        <v>10.111600000000001</v>
      </c>
      <c r="J101" s="84">
        <v>53.278758720000006</v>
      </c>
      <c r="K101" s="132">
        <f t="shared" si="4"/>
        <v>16.786241279999992</v>
      </c>
      <c r="L101" s="138">
        <f t="shared" si="5"/>
        <v>0.23958097880539489</v>
      </c>
      <c r="M101" s="66">
        <v>0.84905660377358494</v>
      </c>
    </row>
    <row r="102" spans="1:13" x14ac:dyDescent="0.2">
      <c r="A102" s="66" t="s">
        <v>247</v>
      </c>
      <c r="B102" s="83">
        <v>201</v>
      </c>
      <c r="C102" s="73">
        <v>2</v>
      </c>
      <c r="D102" s="73">
        <v>11</v>
      </c>
      <c r="E102" s="75" t="s">
        <v>18</v>
      </c>
      <c r="F102" s="85">
        <v>3.9</v>
      </c>
      <c r="G102" s="71">
        <v>51.807228915662648</v>
      </c>
      <c r="H102" s="71">
        <v>3</v>
      </c>
      <c r="I102" s="83">
        <v>9.975200000000001</v>
      </c>
      <c r="J102" s="84">
        <v>59.197825037241373</v>
      </c>
      <c r="K102" s="132">
        <f t="shared" si="4"/>
        <v>10.867174962758625</v>
      </c>
      <c r="L102" s="138">
        <f t="shared" si="5"/>
        <v>0.15510133394360415</v>
      </c>
      <c r="M102" s="66">
        <v>0.36792452830188682</v>
      </c>
    </row>
    <row r="103" spans="1:13" x14ac:dyDescent="0.2">
      <c r="A103" s="66" t="s">
        <v>247</v>
      </c>
      <c r="B103" s="83">
        <v>202</v>
      </c>
      <c r="C103" s="73">
        <v>2</v>
      </c>
      <c r="D103" s="73">
        <v>19</v>
      </c>
      <c r="E103" s="75" t="s">
        <v>18</v>
      </c>
      <c r="F103" s="85">
        <v>2.4</v>
      </c>
      <c r="G103" s="71">
        <v>63.888888888888886</v>
      </c>
      <c r="H103" s="71">
        <v>4</v>
      </c>
      <c r="I103" s="83">
        <v>9.9499999999999993</v>
      </c>
      <c r="J103" s="84">
        <v>65.311889852216737</v>
      </c>
      <c r="K103" s="132">
        <f t="shared" si="4"/>
        <v>4.7531101477832607</v>
      </c>
      <c r="L103" s="138">
        <f t="shared" si="5"/>
        <v>6.783858057208679E-2</v>
      </c>
      <c r="M103" s="66">
        <v>0.22641509433962265</v>
      </c>
    </row>
    <row r="104" spans="1:13" x14ac:dyDescent="0.2">
      <c r="A104" s="66" t="s">
        <v>247</v>
      </c>
      <c r="B104" s="83">
        <v>203</v>
      </c>
      <c r="C104" s="73">
        <v>2</v>
      </c>
      <c r="D104" s="73">
        <v>6</v>
      </c>
      <c r="E104" s="75" t="s">
        <v>18</v>
      </c>
      <c r="F104" s="85">
        <v>2.2000000000000002</v>
      </c>
      <c r="G104" s="71">
        <v>55.421686746987952</v>
      </c>
      <c r="H104" s="71">
        <v>3.5</v>
      </c>
      <c r="I104" s="83">
        <v>9.9824000000000002</v>
      </c>
      <c r="J104" s="84">
        <v>63.743103274876844</v>
      </c>
      <c r="K104" s="132">
        <f t="shared" si="4"/>
        <v>6.3218967251231533</v>
      </c>
      <c r="L104" s="138">
        <f t="shared" si="5"/>
        <v>9.0229026263086473E-2</v>
      </c>
      <c r="M104" s="66">
        <v>0.20754716981132079</v>
      </c>
    </row>
    <row r="105" spans="1:13" x14ac:dyDescent="0.2">
      <c r="A105" s="66" t="s">
        <v>247</v>
      </c>
      <c r="B105" s="83">
        <v>204</v>
      </c>
      <c r="C105" s="73">
        <v>2</v>
      </c>
      <c r="D105" s="73">
        <v>18</v>
      </c>
      <c r="E105" s="75" t="s">
        <v>18</v>
      </c>
      <c r="F105" s="85">
        <v>4.2</v>
      </c>
      <c r="G105" s="71">
        <v>53.086419753086425</v>
      </c>
      <c r="H105" s="71">
        <v>3</v>
      </c>
      <c r="I105" s="83">
        <v>10.005599999999999</v>
      </c>
      <c r="J105" s="84">
        <v>59.993192966305429</v>
      </c>
      <c r="K105" s="132">
        <f t="shared" si="4"/>
        <v>10.071807033694569</v>
      </c>
      <c r="L105" s="138">
        <f t="shared" si="5"/>
        <v>0.14374947596795218</v>
      </c>
      <c r="M105" s="66">
        <v>0.39622641509433965</v>
      </c>
    </row>
    <row r="106" spans="1:13" x14ac:dyDescent="0.2">
      <c r="A106" s="66" t="s">
        <v>247</v>
      </c>
      <c r="B106" s="83">
        <v>205</v>
      </c>
      <c r="C106" s="73">
        <v>2</v>
      </c>
      <c r="D106" s="73">
        <v>16</v>
      </c>
      <c r="E106" s="75" t="s">
        <v>18</v>
      </c>
      <c r="F106" s="85">
        <v>5.9</v>
      </c>
      <c r="G106" s="71">
        <v>67.948717948717956</v>
      </c>
      <c r="H106" s="71">
        <v>4.5</v>
      </c>
      <c r="I106" s="83">
        <v>9.9780000000000015</v>
      </c>
      <c r="J106" s="84">
        <v>54.989162648275865</v>
      </c>
      <c r="K106" s="132">
        <f t="shared" si="4"/>
        <v>15.075837351724132</v>
      </c>
      <c r="L106" s="138">
        <f t="shared" si="5"/>
        <v>0.21516930495574299</v>
      </c>
      <c r="M106" s="66">
        <v>0.55660377358490576</v>
      </c>
    </row>
    <row r="107" spans="1:13" x14ac:dyDescent="0.2">
      <c r="A107" s="66" t="s">
        <v>247</v>
      </c>
      <c r="B107" s="83">
        <v>206</v>
      </c>
      <c r="C107" s="73">
        <v>2</v>
      </c>
      <c r="D107" s="73">
        <v>12</v>
      </c>
      <c r="E107" s="75" t="s">
        <v>18</v>
      </c>
      <c r="F107" s="85">
        <v>4.8</v>
      </c>
      <c r="G107" s="71">
        <v>60.24096385542169</v>
      </c>
      <c r="H107" s="71">
        <v>4.5</v>
      </c>
      <c r="I107" s="83">
        <v>9.9904000000000011</v>
      </c>
      <c r="J107" s="84">
        <v>49.230196473694583</v>
      </c>
      <c r="K107" s="132">
        <f t="shared" si="4"/>
        <v>20.834803526305414</v>
      </c>
      <c r="L107" s="138">
        <f t="shared" si="5"/>
        <v>0.29736392672954276</v>
      </c>
      <c r="M107" s="66">
        <v>0.45283018867924529</v>
      </c>
    </row>
    <row r="108" spans="1:13" x14ac:dyDescent="0.2">
      <c r="A108" s="66" t="s">
        <v>247</v>
      </c>
      <c r="B108" s="83">
        <v>207</v>
      </c>
      <c r="C108" s="73">
        <v>2</v>
      </c>
      <c r="D108" s="73">
        <v>7</v>
      </c>
      <c r="E108" s="75" t="s">
        <v>18</v>
      </c>
      <c r="F108" s="85">
        <v>2.1</v>
      </c>
      <c r="G108" s="71">
        <v>50.632911392405063</v>
      </c>
      <c r="H108" s="71">
        <v>4</v>
      </c>
      <c r="I108" s="83">
        <v>9.9720000000000013</v>
      </c>
      <c r="J108" s="84">
        <v>54.134235538916258</v>
      </c>
      <c r="K108" s="132">
        <f t="shared" si="4"/>
        <v>15.93076446108374</v>
      </c>
      <c r="L108" s="138">
        <f t="shared" si="5"/>
        <v>0.22737121902638607</v>
      </c>
      <c r="M108" s="66">
        <v>0.19811320754716982</v>
      </c>
    </row>
    <row r="109" spans="1:13" x14ac:dyDescent="0.2">
      <c r="A109" s="66" t="s">
        <v>247</v>
      </c>
      <c r="B109" s="83">
        <v>208</v>
      </c>
      <c r="C109" s="73">
        <v>2</v>
      </c>
      <c r="D109" s="73">
        <v>8</v>
      </c>
      <c r="E109" s="75" t="s">
        <v>18</v>
      </c>
      <c r="F109" s="85">
        <v>4.4000000000000004</v>
      </c>
      <c r="G109" s="71">
        <v>60.24096385542169</v>
      </c>
      <c r="H109" s="71">
        <v>4.5</v>
      </c>
      <c r="I109" s="83">
        <v>9.9052000000000007</v>
      </c>
      <c r="J109" s="84">
        <v>56.279514277832504</v>
      </c>
      <c r="K109" s="132">
        <f t="shared" si="4"/>
        <v>13.785485722167493</v>
      </c>
      <c r="L109" s="138">
        <f t="shared" si="5"/>
        <v>0.19675281127763497</v>
      </c>
      <c r="M109" s="66">
        <v>0.41509433962264158</v>
      </c>
    </row>
    <row r="110" spans="1:13" x14ac:dyDescent="0.2">
      <c r="A110" s="66" t="s">
        <v>247</v>
      </c>
      <c r="B110" s="83">
        <v>209</v>
      </c>
      <c r="C110" s="73">
        <v>2</v>
      </c>
      <c r="D110" s="73">
        <v>17</v>
      </c>
      <c r="E110" s="75" t="s">
        <v>18</v>
      </c>
      <c r="F110" s="85">
        <v>1.4</v>
      </c>
      <c r="G110" s="71">
        <v>62.650602409638559</v>
      </c>
      <c r="H110" s="71">
        <v>5</v>
      </c>
      <c r="I110" s="83">
        <v>9.9876000000000005</v>
      </c>
      <c r="J110" s="84">
        <v>50.776926002758628</v>
      </c>
      <c r="K110" s="132">
        <f t="shared" si="4"/>
        <v>19.288073997241369</v>
      </c>
      <c r="L110" s="138">
        <f t="shared" si="5"/>
        <v>0.27528828940614242</v>
      </c>
      <c r="M110" s="66">
        <v>0.13207547169811321</v>
      </c>
    </row>
    <row r="111" spans="1:13" x14ac:dyDescent="0.2">
      <c r="A111" s="66" t="s">
        <v>247</v>
      </c>
      <c r="B111" s="83">
        <v>210</v>
      </c>
      <c r="C111" s="73">
        <v>2</v>
      </c>
      <c r="D111" s="73">
        <v>20</v>
      </c>
      <c r="E111" s="75" t="s">
        <v>18</v>
      </c>
      <c r="F111" s="85">
        <v>4.9000000000000004</v>
      </c>
      <c r="G111" s="71">
        <v>52.564102564102569</v>
      </c>
      <c r="H111" s="71">
        <v>4.5</v>
      </c>
      <c r="I111" s="83">
        <v>9.9992000000000001</v>
      </c>
      <c r="J111" s="84">
        <v>49.997882845320206</v>
      </c>
      <c r="K111" s="132">
        <f t="shared" si="4"/>
        <v>20.067117154679792</v>
      </c>
      <c r="L111" s="138">
        <f t="shared" si="5"/>
        <v>0.28640715271076561</v>
      </c>
      <c r="M111" s="66">
        <v>0.46226415094339629</v>
      </c>
    </row>
    <row r="112" spans="1:13" x14ac:dyDescent="0.2">
      <c r="A112" s="66" t="s">
        <v>247</v>
      </c>
      <c r="B112" s="83">
        <v>211</v>
      </c>
      <c r="C112" s="73">
        <v>2</v>
      </c>
      <c r="D112" s="73">
        <v>15</v>
      </c>
      <c r="E112" s="75" t="s">
        <v>18</v>
      </c>
      <c r="F112" s="85">
        <v>1.8</v>
      </c>
      <c r="G112" s="71">
        <v>58.22784810126582</v>
      </c>
      <c r="H112" s="71">
        <v>2.5</v>
      </c>
      <c r="I112" s="83">
        <v>9.9840000000000018</v>
      </c>
      <c r="J112" s="84">
        <v>60.908993828571418</v>
      </c>
      <c r="K112" s="132">
        <f t="shared" si="4"/>
        <v>9.1560061714285794</v>
      </c>
      <c r="L112" s="138">
        <f t="shared" si="5"/>
        <v>0.13067874361562234</v>
      </c>
      <c r="M112" s="66">
        <v>0.169811320754717</v>
      </c>
    </row>
    <row r="113" spans="1:13" x14ac:dyDescent="0.2">
      <c r="A113" s="66" t="s">
        <v>247</v>
      </c>
      <c r="B113" s="83">
        <v>212</v>
      </c>
      <c r="C113" s="73">
        <v>2</v>
      </c>
      <c r="D113" s="73">
        <v>13</v>
      </c>
      <c r="E113" s="75" t="s">
        <v>18</v>
      </c>
      <c r="F113" s="85">
        <v>2</v>
      </c>
      <c r="G113" s="71">
        <v>52.564102564102569</v>
      </c>
      <c r="H113" s="71">
        <v>2.5</v>
      </c>
      <c r="I113" s="83">
        <v>9.9872000000000014</v>
      </c>
      <c r="J113" s="84">
        <v>61.679431036847276</v>
      </c>
      <c r="K113" s="132">
        <f t="shared" si="4"/>
        <v>8.3855689631527213</v>
      </c>
      <c r="L113" s="138">
        <f t="shared" si="5"/>
        <v>0.11968270838725072</v>
      </c>
      <c r="M113" s="66">
        <v>0.18867924528301888</v>
      </c>
    </row>
    <row r="114" spans="1:13" x14ac:dyDescent="0.2">
      <c r="A114" s="66" t="s">
        <v>247</v>
      </c>
      <c r="B114" s="83">
        <v>213</v>
      </c>
      <c r="C114" s="73">
        <v>2</v>
      </c>
      <c r="D114" s="73">
        <v>10</v>
      </c>
      <c r="E114" s="75" t="s">
        <v>18</v>
      </c>
      <c r="F114" s="85">
        <v>3.2</v>
      </c>
      <c r="G114" s="71">
        <v>67.10526315789474</v>
      </c>
      <c r="H114" s="71">
        <v>4</v>
      </c>
      <c r="I114" s="83">
        <v>9.9756</v>
      </c>
      <c r="J114" s="84">
        <v>62.116658612019712</v>
      </c>
      <c r="K114" s="132">
        <f t="shared" si="4"/>
        <v>7.9483413879802853</v>
      </c>
      <c r="L114" s="138">
        <f t="shared" si="5"/>
        <v>0.11344239474745288</v>
      </c>
      <c r="M114" s="66">
        <v>0.30188679245283023</v>
      </c>
    </row>
    <row r="115" spans="1:13" x14ac:dyDescent="0.2">
      <c r="A115" s="66" t="s">
        <v>247</v>
      </c>
      <c r="B115" s="83">
        <v>214</v>
      </c>
      <c r="C115" s="73">
        <v>2</v>
      </c>
      <c r="D115" s="73">
        <v>2</v>
      </c>
      <c r="E115" s="75" t="s">
        <v>18</v>
      </c>
      <c r="F115" s="85">
        <v>2.5</v>
      </c>
      <c r="G115" s="71">
        <v>57.692307692307686</v>
      </c>
      <c r="H115" s="71">
        <v>4</v>
      </c>
      <c r="I115" s="83">
        <v>9.9787999999999997</v>
      </c>
      <c r="J115" s="84">
        <v>64.089063423054171</v>
      </c>
      <c r="K115" s="132">
        <f t="shared" si="4"/>
        <v>5.975936576945827</v>
      </c>
      <c r="L115" s="138">
        <f t="shared" si="5"/>
        <v>8.5291323441744477E-2</v>
      </c>
      <c r="M115" s="66">
        <v>0.23584905660377359</v>
      </c>
    </row>
    <row r="116" spans="1:13" x14ac:dyDescent="0.2">
      <c r="A116" s="66" t="s">
        <v>247</v>
      </c>
      <c r="B116" s="83">
        <v>215</v>
      </c>
      <c r="C116" s="73">
        <v>2</v>
      </c>
      <c r="D116" s="73">
        <v>3</v>
      </c>
      <c r="E116" s="75" t="s">
        <v>18</v>
      </c>
      <c r="F116" s="85">
        <v>6.8</v>
      </c>
      <c r="G116" s="71">
        <v>67.088607594936718</v>
      </c>
      <c r="H116" s="71">
        <v>3.5</v>
      </c>
      <c r="I116" s="83">
        <v>9.9504000000000001</v>
      </c>
      <c r="J116" s="84">
        <v>57.110077351724144</v>
      </c>
      <c r="K116" s="132">
        <f t="shared" si="4"/>
        <v>12.954922648275854</v>
      </c>
      <c r="L116" s="138">
        <f t="shared" si="5"/>
        <v>0.18489863195997794</v>
      </c>
      <c r="M116" s="66">
        <v>0.64150943396226412</v>
      </c>
    </row>
    <row r="117" spans="1:13" x14ac:dyDescent="0.2">
      <c r="A117" s="66" t="s">
        <v>247</v>
      </c>
      <c r="B117" s="83">
        <v>216</v>
      </c>
      <c r="C117" s="73">
        <v>2</v>
      </c>
      <c r="D117" s="73">
        <v>5</v>
      </c>
      <c r="E117" s="75" t="s">
        <v>18</v>
      </c>
      <c r="F117" s="85">
        <v>4.333333333333333</v>
      </c>
      <c r="G117" s="71">
        <v>46.666666666666664</v>
      </c>
      <c r="H117" s="71">
        <v>3</v>
      </c>
      <c r="I117" s="83">
        <v>9.9872000000000014</v>
      </c>
      <c r="J117" s="84">
        <v>65.327831620098536</v>
      </c>
      <c r="K117" s="132">
        <f t="shared" si="4"/>
        <v>4.7371683799014619</v>
      </c>
      <c r="L117" s="138">
        <f t="shared" si="5"/>
        <v>6.7611052307164229E-2</v>
      </c>
      <c r="M117" s="66">
        <v>0.40880503144654085</v>
      </c>
    </row>
    <row r="118" spans="1:13" x14ac:dyDescent="0.2">
      <c r="A118" s="66" t="s">
        <v>247</v>
      </c>
      <c r="B118" s="86">
        <v>217</v>
      </c>
      <c r="C118" s="73">
        <v>2</v>
      </c>
      <c r="D118" s="73">
        <v>4</v>
      </c>
      <c r="E118" s="75" t="s">
        <v>18</v>
      </c>
      <c r="F118" s="85">
        <v>4</v>
      </c>
      <c r="G118" s="71">
        <v>53.571428571428569</v>
      </c>
      <c r="H118" s="71">
        <v>6</v>
      </c>
      <c r="I118" s="87" t="s">
        <v>18</v>
      </c>
      <c r="J118" s="87" t="s">
        <v>18</v>
      </c>
      <c r="K118" s="132"/>
      <c r="L118" s="133"/>
      <c r="M118" s="66">
        <v>0.37735849056603776</v>
      </c>
    </row>
    <row r="119" spans="1:13" x14ac:dyDescent="0.2">
      <c r="A119" s="66" t="s">
        <v>247</v>
      </c>
      <c r="B119" s="83">
        <v>218</v>
      </c>
      <c r="C119" s="73">
        <v>2</v>
      </c>
      <c r="D119" s="73">
        <v>14</v>
      </c>
      <c r="E119" s="75" t="s">
        <v>18</v>
      </c>
      <c r="F119" s="85">
        <v>5.6</v>
      </c>
      <c r="G119" s="71">
        <v>43.75</v>
      </c>
      <c r="H119" s="71">
        <v>4.5</v>
      </c>
      <c r="I119" s="87" t="s">
        <v>18</v>
      </c>
      <c r="J119" s="87" t="s">
        <v>18</v>
      </c>
      <c r="K119" s="132"/>
      <c r="L119" s="133"/>
      <c r="M119" s="66">
        <v>0.52830188679245282</v>
      </c>
    </row>
    <row r="120" spans="1:13" x14ac:dyDescent="0.2">
      <c r="A120" s="66" t="s">
        <v>247</v>
      </c>
      <c r="B120" s="83">
        <v>219</v>
      </c>
      <c r="C120" s="73">
        <v>2</v>
      </c>
      <c r="D120" s="73">
        <v>1</v>
      </c>
      <c r="E120" s="75" t="s">
        <v>18</v>
      </c>
      <c r="F120" s="85">
        <v>6.9</v>
      </c>
      <c r="G120" s="71">
        <v>60.526315789473685</v>
      </c>
      <c r="H120" s="71">
        <v>5</v>
      </c>
      <c r="I120" s="87" t="s">
        <v>18</v>
      </c>
      <c r="J120" s="87" t="s">
        <v>18</v>
      </c>
      <c r="K120" s="132"/>
      <c r="L120" s="133"/>
      <c r="M120" s="66">
        <v>0.65094339622641517</v>
      </c>
    </row>
    <row r="121" spans="1:13" x14ac:dyDescent="0.2">
      <c r="A121" s="66" t="s">
        <v>247</v>
      </c>
      <c r="B121" s="83">
        <v>220</v>
      </c>
      <c r="C121" s="73">
        <v>2</v>
      </c>
      <c r="D121" s="73">
        <v>9</v>
      </c>
      <c r="E121" s="75" t="s">
        <v>18</v>
      </c>
      <c r="F121" s="85">
        <v>8.6999999999999993</v>
      </c>
      <c r="G121" s="71">
        <v>58.75</v>
      </c>
      <c r="H121" s="71">
        <v>5</v>
      </c>
      <c r="I121" s="83">
        <v>9.9431999999999992</v>
      </c>
      <c r="J121" s="84">
        <v>60.421280904827576</v>
      </c>
      <c r="K121" s="132">
        <f t="shared" si="4"/>
        <v>9.6437190951724219</v>
      </c>
      <c r="L121" s="136">
        <f>K121/70.065</f>
        <v>0.13763960743841322</v>
      </c>
      <c r="M121" s="66">
        <v>0.820754716981132</v>
      </c>
    </row>
    <row r="122" spans="1:13" x14ac:dyDescent="0.2">
      <c r="A122" s="66" t="s">
        <v>247</v>
      </c>
      <c r="B122" s="83">
        <v>301</v>
      </c>
      <c r="C122" s="73">
        <v>3</v>
      </c>
      <c r="D122" s="73">
        <v>18</v>
      </c>
      <c r="E122" s="75" t="s">
        <v>18</v>
      </c>
      <c r="F122" s="85">
        <v>4.5</v>
      </c>
      <c r="G122" s="71">
        <v>54.430379746835442</v>
      </c>
      <c r="H122" s="71">
        <v>4.5</v>
      </c>
      <c r="I122" s="83">
        <v>10.004000000000001</v>
      </c>
      <c r="J122" s="84">
        <v>60.637974809852203</v>
      </c>
      <c r="K122" s="132">
        <f t="shared" si="4"/>
        <v>9.4270251901477948</v>
      </c>
      <c r="L122" s="136">
        <f t="shared" ref="L122:L128" si="6">K122/70.065</f>
        <v>0.13454685206804817</v>
      </c>
      <c r="M122" s="66">
        <v>0.42452830188679247</v>
      </c>
    </row>
    <row r="123" spans="1:13" x14ac:dyDescent="0.2">
      <c r="A123" s="66" t="s">
        <v>247</v>
      </c>
      <c r="B123" s="83">
        <v>302</v>
      </c>
      <c r="C123" s="73">
        <v>3</v>
      </c>
      <c r="D123" s="73">
        <v>20</v>
      </c>
      <c r="E123" s="75" t="s">
        <v>18</v>
      </c>
      <c r="F123" s="85">
        <v>6</v>
      </c>
      <c r="G123" s="71">
        <v>41.77215189873418</v>
      </c>
      <c r="H123" s="71">
        <v>5</v>
      </c>
      <c r="I123" s="83">
        <v>9.9491999999999994</v>
      </c>
      <c r="J123" s="84">
        <v>62.521338880000002</v>
      </c>
      <c r="K123" s="132">
        <f t="shared" si="4"/>
        <v>7.5436611199999959</v>
      </c>
      <c r="L123" s="136">
        <f t="shared" si="6"/>
        <v>0.10766661128951682</v>
      </c>
      <c r="M123" s="66">
        <v>0.56603773584905659</v>
      </c>
    </row>
    <row r="124" spans="1:13" x14ac:dyDescent="0.2">
      <c r="A124" s="66" t="s">
        <v>247</v>
      </c>
      <c r="B124" s="83">
        <v>303</v>
      </c>
      <c r="C124" s="73">
        <v>3</v>
      </c>
      <c r="D124" s="73">
        <v>4</v>
      </c>
      <c r="E124" s="75" t="s">
        <v>18</v>
      </c>
      <c r="F124" s="85">
        <v>3</v>
      </c>
      <c r="G124" s="71">
        <v>57.142857142857139</v>
      </c>
      <c r="H124" s="71">
        <v>4.5</v>
      </c>
      <c r="I124" s="83">
        <v>9.9431999999999992</v>
      </c>
      <c r="J124" s="84">
        <v>62.568447959014762</v>
      </c>
      <c r="K124" s="132">
        <f t="shared" si="4"/>
        <v>7.496552040985236</v>
      </c>
      <c r="L124" s="136">
        <f t="shared" si="6"/>
        <v>0.10699424878306196</v>
      </c>
      <c r="M124" s="66">
        <v>0.28301886792452829</v>
      </c>
    </row>
    <row r="125" spans="1:13" x14ac:dyDescent="0.2">
      <c r="A125" s="66" t="s">
        <v>247</v>
      </c>
      <c r="B125" s="83">
        <v>304</v>
      </c>
      <c r="C125" s="73">
        <v>3</v>
      </c>
      <c r="D125" s="73">
        <v>12</v>
      </c>
      <c r="E125" s="75" t="s">
        <v>18</v>
      </c>
      <c r="F125" s="85">
        <v>6.8</v>
      </c>
      <c r="G125" s="71">
        <v>50</v>
      </c>
      <c r="H125" s="71">
        <v>5</v>
      </c>
      <c r="I125" s="83">
        <v>9.9423999999999992</v>
      </c>
      <c r="J125" s="84">
        <v>58.832899909359611</v>
      </c>
      <c r="K125" s="132">
        <f t="shared" si="4"/>
        <v>11.232100090640387</v>
      </c>
      <c r="L125" s="136">
        <f t="shared" si="6"/>
        <v>0.1603097137035665</v>
      </c>
      <c r="M125" s="66">
        <v>0.64150943396226412</v>
      </c>
    </row>
    <row r="126" spans="1:13" x14ac:dyDescent="0.2">
      <c r="A126" s="66" t="s">
        <v>247</v>
      </c>
      <c r="B126" s="83">
        <v>305</v>
      </c>
      <c r="C126" s="73">
        <v>3</v>
      </c>
      <c r="D126" s="73">
        <v>13</v>
      </c>
      <c r="E126" s="75" t="s">
        <v>18</v>
      </c>
      <c r="F126" s="85">
        <v>4.2222222222222223</v>
      </c>
      <c r="G126" s="71">
        <v>50.602409638554214</v>
      </c>
      <c r="H126" s="71">
        <v>3.5</v>
      </c>
      <c r="I126" s="83">
        <v>10.141599999999999</v>
      </c>
      <c r="J126" s="84">
        <v>65.987051255172418</v>
      </c>
      <c r="K126" s="132">
        <f t="shared" si="4"/>
        <v>4.0779487448275802</v>
      </c>
      <c r="L126" s="136">
        <f t="shared" si="6"/>
        <v>5.820236558663499E-2</v>
      </c>
      <c r="M126" s="66">
        <v>0.39832285115303984</v>
      </c>
    </row>
    <row r="127" spans="1:13" x14ac:dyDescent="0.2">
      <c r="A127" s="66" t="s">
        <v>247</v>
      </c>
      <c r="B127" s="83">
        <v>306</v>
      </c>
      <c r="C127" s="73">
        <v>3</v>
      </c>
      <c r="D127" s="73">
        <v>5</v>
      </c>
      <c r="E127" s="75" t="s">
        <v>18</v>
      </c>
      <c r="F127" s="85">
        <v>1.5</v>
      </c>
      <c r="G127" s="71">
        <v>42.528735632183903</v>
      </c>
      <c r="H127" s="71">
        <v>3.5</v>
      </c>
      <c r="I127" s="83">
        <v>10.0792</v>
      </c>
      <c r="J127" s="84">
        <v>65.646967963743862</v>
      </c>
      <c r="K127" s="132">
        <f t="shared" si="4"/>
        <v>4.4180320362561361</v>
      </c>
      <c r="L127" s="136">
        <f t="shared" si="6"/>
        <v>6.3056191197547087E-2</v>
      </c>
      <c r="M127" s="66">
        <v>0.14150943396226415</v>
      </c>
    </row>
    <row r="128" spans="1:13" x14ac:dyDescent="0.2">
      <c r="A128" s="66" t="s">
        <v>247</v>
      </c>
      <c r="B128" s="83">
        <v>307</v>
      </c>
      <c r="C128" s="73">
        <v>3</v>
      </c>
      <c r="D128" s="73">
        <v>15</v>
      </c>
      <c r="E128" s="75" t="s">
        <v>18</v>
      </c>
      <c r="F128" s="85">
        <v>3.5</v>
      </c>
      <c r="G128" s="71">
        <v>52.380952380952387</v>
      </c>
      <c r="H128" s="71">
        <v>4</v>
      </c>
      <c r="I128" s="83">
        <v>10.0032</v>
      </c>
      <c r="J128" s="84">
        <v>66.818234993497555</v>
      </c>
      <c r="K128" s="132">
        <f t="shared" si="4"/>
        <v>3.2467650065024429</v>
      </c>
      <c r="L128" s="136">
        <f t="shared" si="6"/>
        <v>4.6339327859879299E-2</v>
      </c>
      <c r="M128" s="66">
        <v>0.33018867924528306</v>
      </c>
    </row>
    <row r="129" spans="1:13" x14ac:dyDescent="0.2">
      <c r="A129" s="66" t="s">
        <v>247</v>
      </c>
      <c r="B129" s="83">
        <v>308</v>
      </c>
      <c r="C129" s="73">
        <v>3</v>
      </c>
      <c r="D129" s="73">
        <v>1</v>
      </c>
      <c r="E129" s="75" t="s">
        <v>18</v>
      </c>
      <c r="F129" s="85">
        <v>10.1</v>
      </c>
      <c r="G129" s="71">
        <v>60.24096385542169</v>
      </c>
      <c r="H129" s="71">
        <v>7</v>
      </c>
      <c r="I129" s="83">
        <v>9.8848000000000003</v>
      </c>
      <c r="J129" s="116">
        <v>51.049772491034481</v>
      </c>
      <c r="K129" s="116">
        <f t="shared" si="4"/>
        <v>19.015227508965516</v>
      </c>
      <c r="L129" s="137">
        <f>K129/70.065</f>
        <v>0.27139409846521823</v>
      </c>
      <c r="M129" s="106">
        <v>0.95283018867924529</v>
      </c>
    </row>
    <row r="130" spans="1:13" x14ac:dyDescent="0.2">
      <c r="A130" s="66" t="s">
        <v>247</v>
      </c>
      <c r="B130" s="88">
        <v>309</v>
      </c>
      <c r="C130" s="73">
        <v>3</v>
      </c>
      <c r="D130" s="73">
        <v>7</v>
      </c>
      <c r="E130" s="75" t="s">
        <v>18</v>
      </c>
      <c r="F130" s="85">
        <v>3.2</v>
      </c>
      <c r="G130" s="71">
        <v>64.556962025316452</v>
      </c>
      <c r="H130" s="71">
        <v>3</v>
      </c>
      <c r="I130" s="83">
        <v>9.9448000000000008</v>
      </c>
      <c r="J130" s="84">
        <v>52.347002738128076</v>
      </c>
      <c r="K130" s="132">
        <f t="shared" si="4"/>
        <v>17.717997261871922</v>
      </c>
      <c r="L130" s="138">
        <f t="shared" ref="L130:L193" si="7">K130/70.065</f>
        <v>0.25287942998461316</v>
      </c>
      <c r="M130" s="66">
        <v>0.30188679245283023</v>
      </c>
    </row>
    <row r="131" spans="1:13" x14ac:dyDescent="0.2">
      <c r="A131" s="66" t="s">
        <v>247</v>
      </c>
      <c r="B131" s="83">
        <v>310</v>
      </c>
      <c r="C131" s="73">
        <v>3</v>
      </c>
      <c r="D131" s="73">
        <v>11</v>
      </c>
      <c r="E131" s="75" t="s">
        <v>18</v>
      </c>
      <c r="F131" s="85">
        <v>4.5</v>
      </c>
      <c r="G131" s="71">
        <v>52.5</v>
      </c>
      <c r="H131" s="71">
        <v>6</v>
      </c>
      <c r="I131" s="83">
        <v>9.8664000000000005</v>
      </c>
      <c r="J131" s="84">
        <v>61.547306952512308</v>
      </c>
      <c r="K131" s="132">
        <f t="shared" si="4"/>
        <v>8.5176930474876897</v>
      </c>
      <c r="L131" s="138">
        <f t="shared" si="7"/>
        <v>0.12156844426586298</v>
      </c>
      <c r="M131" s="66">
        <v>0.42452830188679247</v>
      </c>
    </row>
    <row r="132" spans="1:13" x14ac:dyDescent="0.2">
      <c r="A132" s="66" t="s">
        <v>247</v>
      </c>
      <c r="B132" s="83">
        <v>311</v>
      </c>
      <c r="C132" s="73">
        <v>3</v>
      </c>
      <c r="D132" s="73">
        <v>19</v>
      </c>
      <c r="E132" s="75" t="s">
        <v>18</v>
      </c>
      <c r="F132" s="85">
        <v>4</v>
      </c>
      <c r="G132" s="71">
        <v>64.102564102564102</v>
      </c>
      <c r="H132" s="71">
        <v>7</v>
      </c>
      <c r="I132" s="83">
        <v>10.1244</v>
      </c>
      <c r="J132" s="84">
        <v>57.471151651625611</v>
      </c>
      <c r="K132" s="132">
        <f t="shared" si="4"/>
        <v>12.593848348374387</v>
      </c>
      <c r="L132" s="138">
        <f t="shared" si="7"/>
        <v>0.17974521299328319</v>
      </c>
      <c r="M132" s="66">
        <v>0.37735849056603776</v>
      </c>
    </row>
    <row r="133" spans="1:13" x14ac:dyDescent="0.2">
      <c r="A133" s="66" t="s">
        <v>247</v>
      </c>
      <c r="B133" s="83">
        <v>312</v>
      </c>
      <c r="C133" s="73">
        <v>3</v>
      </c>
      <c r="D133" s="73">
        <v>6</v>
      </c>
      <c r="E133" s="75" t="s">
        <v>18</v>
      </c>
      <c r="F133" s="85">
        <v>1.7</v>
      </c>
      <c r="G133" s="71">
        <v>51.94805194805194</v>
      </c>
      <c r="H133" s="71">
        <v>2</v>
      </c>
      <c r="I133" s="83">
        <v>10.1044</v>
      </c>
      <c r="J133" s="84">
        <v>56.62661122995074</v>
      </c>
      <c r="K133" s="132">
        <f t="shared" si="4"/>
        <v>13.438388770049258</v>
      </c>
      <c r="L133" s="138">
        <f t="shared" si="7"/>
        <v>0.19179888346605664</v>
      </c>
      <c r="M133" s="66">
        <v>0.16037735849056603</v>
      </c>
    </row>
    <row r="134" spans="1:13" x14ac:dyDescent="0.2">
      <c r="A134" s="66" t="s">
        <v>247</v>
      </c>
      <c r="B134" s="83">
        <v>313</v>
      </c>
      <c r="C134" s="73">
        <v>3</v>
      </c>
      <c r="D134" s="73">
        <v>14</v>
      </c>
      <c r="E134" s="75" t="s">
        <v>18</v>
      </c>
      <c r="F134" s="85">
        <v>4</v>
      </c>
      <c r="G134" s="71">
        <v>56.09756097560976</v>
      </c>
      <c r="H134" s="71">
        <v>4</v>
      </c>
      <c r="I134" s="83">
        <v>10.0884</v>
      </c>
      <c r="J134" s="84">
        <v>56.293697051428566</v>
      </c>
      <c r="K134" s="132">
        <f t="shared" si="4"/>
        <v>13.771302948571432</v>
      </c>
      <c r="L134" s="138">
        <f t="shared" si="7"/>
        <v>0.19655038819055778</v>
      </c>
      <c r="M134" s="66">
        <v>0.37735849056603776</v>
      </c>
    </row>
    <row r="135" spans="1:13" x14ac:dyDescent="0.2">
      <c r="A135" s="66" t="s">
        <v>247</v>
      </c>
      <c r="B135" s="83">
        <v>314</v>
      </c>
      <c r="C135" s="73">
        <v>3</v>
      </c>
      <c r="D135" s="73">
        <v>9</v>
      </c>
      <c r="E135" s="75" t="s">
        <v>18</v>
      </c>
      <c r="F135" s="85">
        <v>5.5</v>
      </c>
      <c r="G135" s="71">
        <v>51.219512195121951</v>
      </c>
      <c r="H135" s="71">
        <v>6</v>
      </c>
      <c r="I135" s="83">
        <v>10.130799999999999</v>
      </c>
      <c r="J135" s="84">
        <v>53.781625087684738</v>
      </c>
      <c r="K135" s="132">
        <f t="shared" si="4"/>
        <v>16.28337491231526</v>
      </c>
      <c r="L135" s="138">
        <f t="shared" si="7"/>
        <v>0.23240383804060888</v>
      </c>
      <c r="M135" s="66">
        <v>0.51886792452830188</v>
      </c>
    </row>
    <row r="136" spans="1:13" x14ac:dyDescent="0.2">
      <c r="A136" s="66" t="s">
        <v>247</v>
      </c>
      <c r="B136" s="83">
        <v>315</v>
      </c>
      <c r="C136" s="73">
        <v>3</v>
      </c>
      <c r="D136" s="73">
        <v>3</v>
      </c>
      <c r="E136" s="75" t="s">
        <v>18</v>
      </c>
      <c r="F136" s="85">
        <v>4.7</v>
      </c>
      <c r="G136" s="71">
        <v>55.813953488372093</v>
      </c>
      <c r="H136" s="71">
        <v>5.5</v>
      </c>
      <c r="I136" s="83">
        <v>10.0816</v>
      </c>
      <c r="J136" s="84">
        <v>55.697671698916267</v>
      </c>
      <c r="K136" s="132">
        <f t="shared" si="4"/>
        <v>14.367328301083731</v>
      </c>
      <c r="L136" s="138">
        <f t="shared" si="7"/>
        <v>0.20505713695973354</v>
      </c>
      <c r="M136" s="66">
        <v>0.44339622641509435</v>
      </c>
    </row>
    <row r="137" spans="1:13" x14ac:dyDescent="0.2">
      <c r="A137" s="66" t="s">
        <v>247</v>
      </c>
      <c r="B137" s="83">
        <v>316</v>
      </c>
      <c r="C137" s="73">
        <v>3</v>
      </c>
      <c r="D137" s="73">
        <v>2</v>
      </c>
      <c r="E137" s="75" t="s">
        <v>18</v>
      </c>
      <c r="F137" s="85">
        <v>4.2222222222222223</v>
      </c>
      <c r="G137" s="71">
        <v>43.820224719101127</v>
      </c>
      <c r="H137" s="71">
        <v>5</v>
      </c>
      <c r="I137" s="83">
        <v>9.9740000000000002</v>
      </c>
      <c r="J137" s="84">
        <v>67.784344961576338</v>
      </c>
      <c r="K137" s="132">
        <f t="shared" si="4"/>
        <v>2.2806550384236601</v>
      </c>
      <c r="L137" s="138">
        <f t="shared" si="7"/>
        <v>3.2550560742505674E-2</v>
      </c>
      <c r="M137" s="66">
        <v>0.39832285115303984</v>
      </c>
    </row>
    <row r="138" spans="1:13" x14ac:dyDescent="0.2">
      <c r="A138" s="66" t="s">
        <v>247</v>
      </c>
      <c r="B138" s="83">
        <v>317</v>
      </c>
      <c r="C138" s="73">
        <v>3</v>
      </c>
      <c r="D138" s="73">
        <v>17</v>
      </c>
      <c r="E138" s="75" t="s">
        <v>18</v>
      </c>
      <c r="F138" s="85">
        <v>2.1</v>
      </c>
      <c r="G138" s="71">
        <v>42.696629213483142</v>
      </c>
      <c r="H138" s="71">
        <v>5.5</v>
      </c>
      <c r="I138" s="83">
        <v>10.025600000000001</v>
      </c>
      <c r="J138" s="84">
        <v>65.471578571034485</v>
      </c>
      <c r="K138" s="132">
        <f t="shared" si="4"/>
        <v>4.5934214289655131</v>
      </c>
      <c r="L138" s="138">
        <f t="shared" si="7"/>
        <v>6.5559429514957732E-2</v>
      </c>
      <c r="M138" s="66">
        <v>0.19811320754716982</v>
      </c>
    </row>
    <row r="139" spans="1:13" x14ac:dyDescent="0.2">
      <c r="A139" s="66" t="s">
        <v>247</v>
      </c>
      <c r="B139" s="83">
        <v>318</v>
      </c>
      <c r="C139" s="73">
        <v>3</v>
      </c>
      <c r="D139" s="73">
        <v>8</v>
      </c>
      <c r="E139" s="75" t="s">
        <v>18</v>
      </c>
      <c r="F139" s="85">
        <v>5.2</v>
      </c>
      <c r="G139" s="71">
        <v>84.444444444444443</v>
      </c>
      <c r="H139" s="71">
        <v>4.5</v>
      </c>
      <c r="I139" s="83">
        <v>10.0672</v>
      </c>
      <c r="J139" s="84">
        <v>61.281538976157634</v>
      </c>
      <c r="K139" s="132">
        <f t="shared" si="4"/>
        <v>8.7834610238423636</v>
      </c>
      <c r="L139" s="138">
        <f t="shared" si="7"/>
        <v>0.12536160741943</v>
      </c>
      <c r="M139" s="66">
        <v>0.49056603773584911</v>
      </c>
    </row>
    <row r="140" spans="1:13" x14ac:dyDescent="0.2">
      <c r="A140" s="66" t="s">
        <v>247</v>
      </c>
      <c r="B140" s="83">
        <v>319</v>
      </c>
      <c r="C140" s="73">
        <v>3</v>
      </c>
      <c r="D140" s="73">
        <v>16</v>
      </c>
      <c r="E140" s="75" t="s">
        <v>18</v>
      </c>
      <c r="F140" s="85">
        <v>8.2222222222222214</v>
      </c>
      <c r="G140" s="71">
        <v>53.191489361702125</v>
      </c>
      <c r="H140" s="71">
        <v>5.5</v>
      </c>
      <c r="I140" s="83">
        <v>9.9964000000000013</v>
      </c>
      <c r="J140" s="84">
        <v>52.445762771231529</v>
      </c>
      <c r="K140" s="132">
        <f t="shared" si="4"/>
        <v>17.619237228768469</v>
      </c>
      <c r="L140" s="138">
        <f t="shared" si="7"/>
        <v>0.25146988123554515</v>
      </c>
      <c r="M140" s="66">
        <v>0.77568134171907754</v>
      </c>
    </row>
    <row r="141" spans="1:13" x14ac:dyDescent="0.2">
      <c r="A141" s="66" t="s">
        <v>247</v>
      </c>
      <c r="B141" s="83">
        <v>320</v>
      </c>
      <c r="C141" s="73">
        <v>3</v>
      </c>
      <c r="D141" s="73">
        <v>10</v>
      </c>
      <c r="E141" s="75" t="s">
        <v>18</v>
      </c>
      <c r="F141" s="85">
        <v>4.3</v>
      </c>
      <c r="G141" s="71">
        <v>54.117647058823529</v>
      </c>
      <c r="H141" s="71">
        <v>3</v>
      </c>
      <c r="I141" s="83">
        <v>10.0672</v>
      </c>
      <c r="J141" s="84">
        <v>55.620822989556657</v>
      </c>
      <c r="K141" s="132">
        <f t="shared" si="4"/>
        <v>14.44417701044334</v>
      </c>
      <c r="L141" s="138">
        <f t="shared" si="7"/>
        <v>0.20615395718894369</v>
      </c>
      <c r="M141" s="66">
        <v>0.40566037735849059</v>
      </c>
    </row>
    <row r="142" spans="1:13" x14ac:dyDescent="0.2">
      <c r="A142" s="66" t="s">
        <v>247</v>
      </c>
      <c r="B142" s="83">
        <v>401</v>
      </c>
      <c r="C142" s="73">
        <v>4</v>
      </c>
      <c r="D142" s="73">
        <v>2</v>
      </c>
      <c r="E142" s="75" t="s">
        <v>18</v>
      </c>
      <c r="F142" s="85">
        <v>3.7</v>
      </c>
      <c r="G142" s="71">
        <v>48.75</v>
      </c>
      <c r="H142" s="71">
        <v>3.5</v>
      </c>
      <c r="I142" s="83">
        <v>10.2104</v>
      </c>
      <c r="J142" s="84">
        <v>65.379921273694592</v>
      </c>
      <c r="K142" s="132">
        <f t="shared" si="4"/>
        <v>4.6850787263054059</v>
      </c>
      <c r="L142" s="138">
        <f t="shared" si="7"/>
        <v>6.6867604742816042E-2</v>
      </c>
      <c r="M142" s="66">
        <v>0.34905660377358494</v>
      </c>
    </row>
    <row r="143" spans="1:13" x14ac:dyDescent="0.2">
      <c r="A143" s="66" t="s">
        <v>247</v>
      </c>
      <c r="B143" s="83">
        <v>402</v>
      </c>
      <c r="C143" s="73">
        <v>4</v>
      </c>
      <c r="D143" s="73">
        <v>17</v>
      </c>
      <c r="E143" s="75" t="s">
        <v>18</v>
      </c>
      <c r="F143" s="85">
        <v>3.5555555555555554</v>
      </c>
      <c r="G143" s="71">
        <v>50.649350649350644</v>
      </c>
      <c r="H143" s="71">
        <v>3</v>
      </c>
      <c r="I143" s="83">
        <v>10.1304</v>
      </c>
      <c r="J143" s="84">
        <v>64.838215884926115</v>
      </c>
      <c r="K143" s="132">
        <f t="shared" si="4"/>
        <v>5.2267841150738832</v>
      </c>
      <c r="L143" s="138">
        <f t="shared" si="7"/>
        <v>7.4599073932403961E-2</v>
      </c>
      <c r="M143" s="66">
        <v>0.33542976939203356</v>
      </c>
    </row>
    <row r="144" spans="1:13" x14ac:dyDescent="0.2">
      <c r="A144" s="66" t="s">
        <v>247</v>
      </c>
      <c r="B144" s="83">
        <v>403</v>
      </c>
      <c r="C144" s="73">
        <v>4</v>
      </c>
      <c r="D144" s="73">
        <v>20</v>
      </c>
      <c r="E144" s="75" t="s">
        <v>18</v>
      </c>
      <c r="F144" s="85">
        <v>5.7</v>
      </c>
      <c r="G144" s="71">
        <v>56.470588235294116</v>
      </c>
      <c r="H144" s="71">
        <v>5</v>
      </c>
      <c r="I144" s="83">
        <v>10.0928</v>
      </c>
      <c r="J144" s="84">
        <v>67.566279453004924</v>
      </c>
      <c r="K144" s="132">
        <f t="shared" si="4"/>
        <v>2.4987205469950737</v>
      </c>
      <c r="L144" s="138">
        <f t="shared" si="7"/>
        <v>3.5662892271391904E-2</v>
      </c>
      <c r="M144" s="66">
        <v>0.53773584905660377</v>
      </c>
    </row>
    <row r="145" spans="1:13" x14ac:dyDescent="0.2">
      <c r="A145" s="66" t="s">
        <v>247</v>
      </c>
      <c r="B145" s="83">
        <v>404</v>
      </c>
      <c r="C145" s="73">
        <v>4</v>
      </c>
      <c r="D145" s="73">
        <v>9</v>
      </c>
      <c r="E145" s="75" t="s">
        <v>18</v>
      </c>
      <c r="F145" s="85">
        <v>8.4444444444444446</v>
      </c>
      <c r="G145" s="71">
        <v>61.250000000000007</v>
      </c>
      <c r="H145" s="71">
        <v>4.5</v>
      </c>
      <c r="I145" s="83">
        <v>10.042</v>
      </c>
      <c r="J145" s="84">
        <v>61.8563616</v>
      </c>
      <c r="K145" s="132">
        <f t="shared" si="4"/>
        <v>8.2086383999999981</v>
      </c>
      <c r="L145" s="138">
        <f t="shared" si="7"/>
        <v>0.11715747377435236</v>
      </c>
      <c r="M145" s="66">
        <v>0.79664570230607967</v>
      </c>
    </row>
    <row r="146" spans="1:13" x14ac:dyDescent="0.2">
      <c r="A146" s="66" t="s">
        <v>247</v>
      </c>
      <c r="B146" s="83">
        <v>405</v>
      </c>
      <c r="C146" s="73">
        <v>4</v>
      </c>
      <c r="D146" s="73">
        <v>5</v>
      </c>
      <c r="E146" s="75" t="s">
        <v>18</v>
      </c>
      <c r="F146" s="85">
        <v>1.8</v>
      </c>
      <c r="G146" s="71">
        <v>50</v>
      </c>
      <c r="H146" s="71">
        <v>4</v>
      </c>
      <c r="I146" s="83">
        <v>10.058399999999999</v>
      </c>
      <c r="J146" s="84">
        <v>72.266967944827613</v>
      </c>
      <c r="K146" s="132">
        <f t="shared" si="4"/>
        <v>-2.201967944827615</v>
      </c>
      <c r="L146" s="138">
        <f t="shared" si="7"/>
        <v>-3.1427502245452293E-2</v>
      </c>
      <c r="M146" s="66">
        <v>0.169811320754717</v>
      </c>
    </row>
    <row r="147" spans="1:13" x14ac:dyDescent="0.2">
      <c r="A147" s="66" t="s">
        <v>247</v>
      </c>
      <c r="B147" s="83">
        <v>406</v>
      </c>
      <c r="C147" s="73">
        <v>4</v>
      </c>
      <c r="D147" s="73">
        <v>18</v>
      </c>
      <c r="E147" s="75" t="s">
        <v>18</v>
      </c>
      <c r="F147" s="85">
        <v>5.3</v>
      </c>
      <c r="G147" s="71">
        <v>48.275862068965516</v>
      </c>
      <c r="H147" s="71">
        <v>6</v>
      </c>
      <c r="I147" s="83">
        <v>10.021599999999999</v>
      </c>
      <c r="J147" s="84">
        <v>65.946454765714265</v>
      </c>
      <c r="K147" s="132">
        <f t="shared" ref="K147:K161" si="8">70.065-J147</f>
        <v>4.1185452342857332</v>
      </c>
      <c r="L147" s="138">
        <f t="shared" si="7"/>
        <v>5.8781777410771903E-2</v>
      </c>
      <c r="M147" s="66">
        <v>0.5</v>
      </c>
    </row>
    <row r="148" spans="1:13" x14ac:dyDescent="0.2">
      <c r="A148" s="66" t="s">
        <v>247</v>
      </c>
      <c r="B148" s="83">
        <v>407</v>
      </c>
      <c r="C148" s="73">
        <v>4</v>
      </c>
      <c r="D148" s="73">
        <v>1</v>
      </c>
      <c r="E148" s="75" t="s">
        <v>18</v>
      </c>
      <c r="F148" s="85">
        <v>7.8</v>
      </c>
      <c r="G148" s="71">
        <v>62.5</v>
      </c>
      <c r="H148" s="71">
        <v>4.5</v>
      </c>
      <c r="I148" s="83">
        <v>10.013199999999999</v>
      </c>
      <c r="J148" s="116">
        <v>55.954590152512317</v>
      </c>
      <c r="K148" s="116">
        <f t="shared" si="8"/>
        <v>14.110409847487681</v>
      </c>
      <c r="L148" s="137">
        <f t="shared" si="7"/>
        <v>0.2013902782771381</v>
      </c>
      <c r="M148" s="106">
        <v>0.73584905660377364</v>
      </c>
    </row>
    <row r="149" spans="1:13" x14ac:dyDescent="0.2">
      <c r="A149" s="66" t="s">
        <v>247</v>
      </c>
      <c r="B149" s="83">
        <v>408</v>
      </c>
      <c r="C149" s="73">
        <v>4</v>
      </c>
      <c r="D149" s="73">
        <v>13</v>
      </c>
      <c r="E149" s="75" t="s">
        <v>18</v>
      </c>
      <c r="F149" s="85">
        <v>3.2</v>
      </c>
      <c r="G149" s="71">
        <v>40.909090909090914</v>
      </c>
      <c r="H149" s="71">
        <v>4.5</v>
      </c>
      <c r="I149" s="83">
        <v>9.9123999999999999</v>
      </c>
      <c r="J149" s="84">
        <v>64.479999998423651</v>
      </c>
      <c r="K149" s="132">
        <f t="shared" si="8"/>
        <v>5.585000001576347</v>
      </c>
      <c r="L149" s="138">
        <f t="shared" si="7"/>
        <v>7.9711696304522184E-2</v>
      </c>
      <c r="M149" s="66">
        <v>0.30188679245283023</v>
      </c>
    </row>
    <row r="150" spans="1:13" x14ac:dyDescent="0.2">
      <c r="A150" s="66" t="s">
        <v>247</v>
      </c>
      <c r="B150" s="83">
        <v>409</v>
      </c>
      <c r="C150" s="73">
        <v>4</v>
      </c>
      <c r="D150" s="73">
        <v>15</v>
      </c>
      <c r="E150" s="75" t="s">
        <v>18</v>
      </c>
      <c r="F150" s="85">
        <v>1.2222222222222223</v>
      </c>
      <c r="G150" s="71">
        <v>54.838709677419352</v>
      </c>
      <c r="H150" s="71">
        <v>4</v>
      </c>
      <c r="I150" s="83">
        <v>10.013199999999999</v>
      </c>
      <c r="J150" s="84">
        <v>64.064572927684736</v>
      </c>
      <c r="K150" s="132">
        <f t="shared" si="8"/>
        <v>6.0004270723152615</v>
      </c>
      <c r="L150" s="138">
        <f t="shared" si="7"/>
        <v>8.5640863088778441E-2</v>
      </c>
      <c r="M150" s="66">
        <v>0.11530398322851154</v>
      </c>
    </row>
    <row r="151" spans="1:13" x14ac:dyDescent="0.2">
      <c r="A151" s="66" t="s">
        <v>247</v>
      </c>
      <c r="B151" s="83">
        <v>410</v>
      </c>
      <c r="C151" s="73">
        <v>4</v>
      </c>
      <c r="D151" s="73">
        <v>7</v>
      </c>
      <c r="E151" s="75" t="s">
        <v>18</v>
      </c>
      <c r="F151" s="85">
        <v>1.4</v>
      </c>
      <c r="G151" s="71">
        <v>59.523809523809526</v>
      </c>
      <c r="H151" s="71">
        <v>3</v>
      </c>
      <c r="I151" s="83">
        <v>10.027200000000001</v>
      </c>
      <c r="J151" s="84">
        <v>59.592664130837449</v>
      </c>
      <c r="K151" s="132">
        <f t="shared" si="8"/>
        <v>10.472335869162549</v>
      </c>
      <c r="L151" s="138">
        <f t="shared" si="7"/>
        <v>0.14946600826607506</v>
      </c>
      <c r="M151" s="66">
        <v>0.13207547169811321</v>
      </c>
    </row>
    <row r="152" spans="1:13" x14ac:dyDescent="0.2">
      <c r="A152" s="66" t="s">
        <v>247</v>
      </c>
      <c r="B152" s="83">
        <v>411</v>
      </c>
      <c r="C152" s="73">
        <v>4</v>
      </c>
      <c r="D152" s="73">
        <v>11</v>
      </c>
      <c r="E152" s="75" t="s">
        <v>18</v>
      </c>
      <c r="F152" s="85">
        <v>4.5999999999999996</v>
      </c>
      <c r="G152" s="71">
        <v>45.333333333333329</v>
      </c>
      <c r="H152" s="71">
        <v>4</v>
      </c>
      <c r="I152" s="83">
        <v>10.134399999999999</v>
      </c>
      <c r="J152" s="84">
        <v>57.936130976157635</v>
      </c>
      <c r="K152" s="132">
        <f t="shared" si="8"/>
        <v>12.128869023842363</v>
      </c>
      <c r="L152" s="138">
        <f t="shared" si="7"/>
        <v>0.17310881358513328</v>
      </c>
      <c r="M152" s="66">
        <v>0.43396226415094336</v>
      </c>
    </row>
    <row r="153" spans="1:13" x14ac:dyDescent="0.2">
      <c r="A153" s="66" t="s">
        <v>247</v>
      </c>
      <c r="B153" s="83">
        <v>412</v>
      </c>
      <c r="C153" s="73">
        <v>4</v>
      </c>
      <c r="D153" s="73">
        <v>8</v>
      </c>
      <c r="E153" s="75" t="s">
        <v>18</v>
      </c>
      <c r="F153" s="85">
        <v>3.8</v>
      </c>
      <c r="G153" s="71">
        <v>65.333333333333329</v>
      </c>
      <c r="H153" s="71">
        <v>4</v>
      </c>
      <c r="I153" s="83">
        <v>10.067600000000001</v>
      </c>
      <c r="J153" s="84">
        <v>50.474493047487684</v>
      </c>
      <c r="K153" s="132">
        <f t="shared" si="8"/>
        <v>19.590506952512314</v>
      </c>
      <c r="L153" s="138">
        <f t="shared" si="7"/>
        <v>0.27960475205184204</v>
      </c>
      <c r="M153" s="66">
        <v>0.35849056603773582</v>
      </c>
    </row>
    <row r="154" spans="1:13" x14ac:dyDescent="0.2">
      <c r="A154" s="66" t="s">
        <v>247</v>
      </c>
      <c r="B154" s="83">
        <v>413</v>
      </c>
      <c r="C154" s="73">
        <v>4</v>
      </c>
      <c r="D154" s="73">
        <v>19</v>
      </c>
      <c r="E154" s="75" t="s">
        <v>18</v>
      </c>
      <c r="F154" s="85">
        <v>2.8888888888888888</v>
      </c>
      <c r="G154" s="71">
        <v>62.337662337662337</v>
      </c>
      <c r="H154" s="71">
        <v>5</v>
      </c>
      <c r="I154" s="83">
        <v>9.9984000000000002</v>
      </c>
      <c r="J154" s="84">
        <v>62.744681943645311</v>
      </c>
      <c r="K154" s="132">
        <f t="shared" si="8"/>
        <v>7.3203180563546866</v>
      </c>
      <c r="L154" s="138">
        <f t="shared" si="7"/>
        <v>0.10447895606015395</v>
      </c>
      <c r="M154" s="66">
        <v>0.27253668763102729</v>
      </c>
    </row>
    <row r="155" spans="1:13" x14ac:dyDescent="0.2">
      <c r="A155" s="66" t="s">
        <v>247</v>
      </c>
      <c r="B155" s="83">
        <v>414</v>
      </c>
      <c r="C155" s="73">
        <v>4</v>
      </c>
      <c r="D155" s="73">
        <v>12</v>
      </c>
      <c r="E155" s="75" t="s">
        <v>18</v>
      </c>
      <c r="F155" s="85">
        <v>6.3</v>
      </c>
      <c r="G155" s="71">
        <v>49.350649350649348</v>
      </c>
      <c r="H155" s="71">
        <v>6</v>
      </c>
      <c r="I155" s="83">
        <v>10.059999999999999</v>
      </c>
      <c r="J155" s="84">
        <v>55.79682656157636</v>
      </c>
      <c r="K155" s="132">
        <f t="shared" si="8"/>
        <v>14.268173438423638</v>
      </c>
      <c r="L155" s="138">
        <f t="shared" si="7"/>
        <v>0.2036419530211038</v>
      </c>
      <c r="M155" s="66">
        <v>0.59433962264150941</v>
      </c>
    </row>
    <row r="156" spans="1:13" x14ac:dyDescent="0.2">
      <c r="A156" s="66" t="s">
        <v>247</v>
      </c>
      <c r="B156" s="83">
        <v>415</v>
      </c>
      <c r="C156" s="73">
        <v>4</v>
      </c>
      <c r="D156" s="73">
        <v>10</v>
      </c>
      <c r="E156" s="75" t="s">
        <v>18</v>
      </c>
      <c r="F156" s="85">
        <v>5.6</v>
      </c>
      <c r="G156" s="71">
        <v>49.350649350649348</v>
      </c>
      <c r="H156" s="71">
        <v>3.5</v>
      </c>
      <c r="I156" s="83">
        <v>10.0032</v>
      </c>
      <c r="J156" s="84">
        <v>55.789149320197033</v>
      </c>
      <c r="K156" s="132">
        <f t="shared" si="8"/>
        <v>14.275850679802964</v>
      </c>
      <c r="L156" s="138">
        <f t="shared" si="7"/>
        <v>0.20375152615147313</v>
      </c>
      <c r="M156" s="66">
        <v>0.52830188679245282</v>
      </c>
    </row>
    <row r="157" spans="1:13" x14ac:dyDescent="0.2">
      <c r="A157" s="66" t="s">
        <v>247</v>
      </c>
      <c r="B157" s="83">
        <v>416</v>
      </c>
      <c r="C157" s="73">
        <v>4</v>
      </c>
      <c r="D157" s="73">
        <v>14</v>
      </c>
      <c r="E157" s="75" t="s">
        <v>18</v>
      </c>
      <c r="F157" s="85">
        <v>3.7</v>
      </c>
      <c r="G157" s="71">
        <v>52.564102564102569</v>
      </c>
      <c r="H157" s="71">
        <v>6</v>
      </c>
      <c r="I157" s="83">
        <v>9.9415999999999993</v>
      </c>
      <c r="J157" s="84">
        <v>60.164689759211818</v>
      </c>
      <c r="K157" s="132">
        <f t="shared" si="8"/>
        <v>9.9003102407881798</v>
      </c>
      <c r="L157" s="138">
        <f t="shared" si="7"/>
        <v>0.14130179463053136</v>
      </c>
      <c r="M157" s="66">
        <v>0.34905660377358494</v>
      </c>
    </row>
    <row r="158" spans="1:13" x14ac:dyDescent="0.2">
      <c r="A158" s="66" t="s">
        <v>247</v>
      </c>
      <c r="B158" s="83">
        <v>417</v>
      </c>
      <c r="C158" s="73">
        <v>4</v>
      </c>
      <c r="D158" s="73">
        <v>16</v>
      </c>
      <c r="E158" s="75" t="s">
        <v>18</v>
      </c>
      <c r="F158" s="85">
        <v>8.6999999999999993</v>
      </c>
      <c r="G158" s="71">
        <v>55.000000000000007</v>
      </c>
      <c r="H158" s="71">
        <v>3</v>
      </c>
      <c r="I158" s="83">
        <v>9.8472000000000008</v>
      </c>
      <c r="J158" s="84">
        <v>49.351507950344839</v>
      </c>
      <c r="K158" s="132">
        <f t="shared" si="8"/>
        <v>20.713492049655159</v>
      </c>
      <c r="L158" s="138">
        <f t="shared" si="7"/>
        <v>0.29563251337551072</v>
      </c>
      <c r="M158" s="66">
        <v>0.820754716981132</v>
      </c>
    </row>
    <row r="159" spans="1:13" x14ac:dyDescent="0.2">
      <c r="A159" s="66" t="s">
        <v>247</v>
      </c>
      <c r="B159" s="83">
        <v>418</v>
      </c>
      <c r="C159" s="73">
        <v>4</v>
      </c>
      <c r="D159" s="73">
        <v>6</v>
      </c>
      <c r="E159" s="75" t="s">
        <v>18</v>
      </c>
      <c r="F159" s="85">
        <v>1.4</v>
      </c>
      <c r="G159" s="71">
        <v>48.235294117647058</v>
      </c>
      <c r="H159" s="71">
        <v>4</v>
      </c>
      <c r="I159" s="83">
        <v>9.8939999999999984</v>
      </c>
      <c r="J159" s="84">
        <v>61.571427223645316</v>
      </c>
      <c r="K159" s="132">
        <f t="shared" si="8"/>
        <v>8.4935727763546822</v>
      </c>
      <c r="L159" s="138">
        <f t="shared" si="7"/>
        <v>0.12122418862991055</v>
      </c>
      <c r="M159" s="66">
        <v>0.13207547169811321</v>
      </c>
    </row>
    <row r="160" spans="1:13" x14ac:dyDescent="0.2">
      <c r="A160" s="66" t="s">
        <v>247</v>
      </c>
      <c r="B160" s="83">
        <v>419</v>
      </c>
      <c r="C160" s="73">
        <v>4</v>
      </c>
      <c r="D160" s="73">
        <v>3</v>
      </c>
      <c r="E160" s="75" t="s">
        <v>18</v>
      </c>
      <c r="F160" s="85">
        <v>4.8</v>
      </c>
      <c r="G160" s="71">
        <v>57.692307692307686</v>
      </c>
      <c r="H160" s="71">
        <v>7.5</v>
      </c>
      <c r="I160" s="83">
        <v>9.9664000000000001</v>
      </c>
      <c r="J160" s="84">
        <v>62.766990767290643</v>
      </c>
      <c r="K160" s="132">
        <f t="shared" si="8"/>
        <v>7.2980092327093544</v>
      </c>
      <c r="L160" s="138">
        <f t="shared" si="7"/>
        <v>0.10416055423834089</v>
      </c>
      <c r="M160" s="66">
        <v>0.45283018867924529</v>
      </c>
    </row>
    <row r="161" spans="1:13" x14ac:dyDescent="0.2">
      <c r="A161" s="66" t="s">
        <v>247</v>
      </c>
      <c r="B161" s="83">
        <v>420</v>
      </c>
      <c r="C161" s="73">
        <v>4</v>
      </c>
      <c r="D161" s="73">
        <v>4</v>
      </c>
      <c r="E161" s="75" t="s">
        <v>18</v>
      </c>
      <c r="F161" s="85">
        <v>2</v>
      </c>
      <c r="G161" s="71">
        <v>43.18181818181818</v>
      </c>
      <c r="H161" s="71">
        <v>4</v>
      </c>
      <c r="I161" s="83">
        <v>10.104800000000001</v>
      </c>
      <c r="J161" s="84">
        <v>60.655789824630546</v>
      </c>
      <c r="K161" s="132">
        <f t="shared" si="8"/>
        <v>9.4092101753694521</v>
      </c>
      <c r="L161" s="138">
        <f t="shared" si="7"/>
        <v>0.13429258795931567</v>
      </c>
      <c r="M161" s="66">
        <v>0.18867924528301888</v>
      </c>
    </row>
    <row r="162" spans="1:13" x14ac:dyDescent="0.2">
      <c r="A162" s="66" t="s">
        <v>248</v>
      </c>
      <c r="B162" s="83">
        <v>101</v>
      </c>
      <c r="C162" s="73">
        <v>1</v>
      </c>
      <c r="D162" s="73">
        <v>1</v>
      </c>
      <c r="E162" s="76" t="s">
        <v>18</v>
      </c>
      <c r="F162" s="89">
        <v>7.1</v>
      </c>
      <c r="G162" s="71">
        <v>49.367088607594937</v>
      </c>
      <c r="H162" s="71">
        <v>9</v>
      </c>
      <c r="I162" s="83">
        <v>11.583599999999999</v>
      </c>
      <c r="J162" s="116">
        <v>58.94124686187191</v>
      </c>
      <c r="K162" s="116">
        <f>59.35-J162</f>
        <v>0.40875313812809111</v>
      </c>
      <c r="L162" s="137">
        <f t="shared" si="7"/>
        <v>5.8339133394432474E-3</v>
      </c>
      <c r="M162" s="106">
        <v>0.65517241379310343</v>
      </c>
    </row>
    <row r="163" spans="1:13" x14ac:dyDescent="0.2">
      <c r="A163" s="66" t="s">
        <v>248</v>
      </c>
      <c r="B163" s="83">
        <v>102</v>
      </c>
      <c r="C163" s="73">
        <v>1</v>
      </c>
      <c r="D163" s="73">
        <v>2</v>
      </c>
      <c r="E163" s="76" t="s">
        <v>18</v>
      </c>
      <c r="F163" s="89">
        <v>3</v>
      </c>
      <c r="G163" s="71">
        <v>41.379310344827587</v>
      </c>
      <c r="H163" s="71">
        <v>2</v>
      </c>
      <c r="I163" s="83">
        <v>11.430400000000001</v>
      </c>
      <c r="J163" s="84">
        <v>66.729994593103442</v>
      </c>
      <c r="K163" s="132">
        <f t="shared" ref="K163:K221" si="9">59.35-J163</f>
        <v>-7.3799945931034401</v>
      </c>
      <c r="L163" s="138">
        <f t="shared" si="7"/>
        <v>-0.10533068712058004</v>
      </c>
      <c r="M163" s="66">
        <v>0.18390804597701152</v>
      </c>
    </row>
    <row r="164" spans="1:13" x14ac:dyDescent="0.2">
      <c r="A164" s="66" t="s">
        <v>248</v>
      </c>
      <c r="B164" s="83">
        <v>103</v>
      </c>
      <c r="C164" s="73">
        <v>1</v>
      </c>
      <c r="D164" s="73">
        <v>3</v>
      </c>
      <c r="E164" s="76" t="s">
        <v>18</v>
      </c>
      <c r="F164" s="89">
        <v>5</v>
      </c>
      <c r="G164" s="71">
        <v>45.454545454545453</v>
      </c>
      <c r="H164" s="71">
        <v>4</v>
      </c>
      <c r="I164" s="83">
        <v>11.6004</v>
      </c>
      <c r="J164" s="84">
        <v>64.199186154876841</v>
      </c>
      <c r="K164" s="132">
        <f t="shared" si="9"/>
        <v>-4.8491861548768398</v>
      </c>
      <c r="L164" s="138">
        <f t="shared" si="7"/>
        <v>-6.9209821663838433E-2</v>
      </c>
      <c r="M164" s="66">
        <v>0.41379310344827591</v>
      </c>
    </row>
    <row r="165" spans="1:13" x14ac:dyDescent="0.2">
      <c r="A165" s="66" t="s">
        <v>248</v>
      </c>
      <c r="B165" s="83">
        <v>104</v>
      </c>
      <c r="C165" s="73">
        <v>1</v>
      </c>
      <c r="D165" s="73">
        <v>4</v>
      </c>
      <c r="E165" s="76" t="s">
        <v>18</v>
      </c>
      <c r="F165" s="89">
        <v>3.2</v>
      </c>
      <c r="G165" s="71">
        <v>50</v>
      </c>
      <c r="H165" s="71">
        <v>1.5</v>
      </c>
      <c r="I165" s="83">
        <v>11.4872</v>
      </c>
      <c r="J165" s="84">
        <v>66.7716145875862</v>
      </c>
      <c r="K165" s="132">
        <f t="shared" si="9"/>
        <v>-7.4216145875861983</v>
      </c>
      <c r="L165" s="138">
        <f t="shared" si="7"/>
        <v>-0.10592470688055661</v>
      </c>
      <c r="M165" s="66">
        <v>0.20689655172413798</v>
      </c>
    </row>
    <row r="166" spans="1:13" x14ac:dyDescent="0.2">
      <c r="A166" s="66" t="s">
        <v>248</v>
      </c>
      <c r="B166" s="83">
        <v>105</v>
      </c>
      <c r="C166" s="73">
        <v>1</v>
      </c>
      <c r="D166" s="73">
        <v>5</v>
      </c>
      <c r="E166" s="76" t="s">
        <v>18</v>
      </c>
      <c r="F166" s="89">
        <v>5.0999999999999996</v>
      </c>
      <c r="G166" s="71">
        <v>47.126436781609193</v>
      </c>
      <c r="H166" s="71">
        <v>3.5</v>
      </c>
      <c r="I166" s="83">
        <v>11.434000000000001</v>
      </c>
      <c r="J166" s="84">
        <v>66.685049828571422</v>
      </c>
      <c r="K166" s="132">
        <f t="shared" si="9"/>
        <v>-7.335049828571421</v>
      </c>
      <c r="L166" s="138">
        <f t="shared" si="7"/>
        <v>-0.10468921470879071</v>
      </c>
      <c r="M166" s="66">
        <v>0.42528735632183906</v>
      </c>
    </row>
    <row r="167" spans="1:13" x14ac:dyDescent="0.2">
      <c r="A167" s="66" t="s">
        <v>248</v>
      </c>
      <c r="B167" s="83">
        <v>106</v>
      </c>
      <c r="C167" s="73">
        <v>1</v>
      </c>
      <c r="D167" s="73">
        <v>6</v>
      </c>
      <c r="E167" s="76" t="s">
        <v>18</v>
      </c>
      <c r="F167" s="89">
        <v>4.0999999999999996</v>
      </c>
      <c r="G167" s="71">
        <v>42.857142857142854</v>
      </c>
      <c r="H167" s="71">
        <v>3</v>
      </c>
      <c r="I167" s="83">
        <v>11.293200000000001</v>
      </c>
      <c r="J167" s="84">
        <v>63.23789787586206</v>
      </c>
      <c r="K167" s="132">
        <f t="shared" si="9"/>
        <v>-3.887897875862059</v>
      </c>
      <c r="L167" s="138">
        <f t="shared" si="7"/>
        <v>-5.5489871916963668E-2</v>
      </c>
      <c r="M167" s="66">
        <v>0.31034482758620691</v>
      </c>
    </row>
    <row r="168" spans="1:13" x14ac:dyDescent="0.2">
      <c r="A168" s="66" t="s">
        <v>248</v>
      </c>
      <c r="B168" s="83">
        <v>107</v>
      </c>
      <c r="C168" s="73">
        <v>1</v>
      </c>
      <c r="D168" s="73">
        <v>7</v>
      </c>
      <c r="E168" s="76" t="s">
        <v>18</v>
      </c>
      <c r="F168" s="89">
        <v>1.6</v>
      </c>
      <c r="G168" s="71">
        <v>42.045454545454547</v>
      </c>
      <c r="H168" s="71">
        <v>3</v>
      </c>
      <c r="I168" s="83">
        <v>11.3484</v>
      </c>
      <c r="J168" s="84">
        <v>69.328171444334956</v>
      </c>
      <c r="K168" s="132">
        <f t="shared" si="9"/>
        <v>-9.9781714443349543</v>
      </c>
      <c r="L168" s="138">
        <f t="shared" si="7"/>
        <v>-0.14241306564383008</v>
      </c>
      <c r="M168" s="66">
        <v>2.2988505747126461E-2</v>
      </c>
    </row>
    <row r="169" spans="1:13" x14ac:dyDescent="0.2">
      <c r="A169" s="66" t="s">
        <v>248</v>
      </c>
      <c r="B169" s="83">
        <v>108</v>
      </c>
      <c r="C169" s="73">
        <v>1</v>
      </c>
      <c r="D169" s="73">
        <v>8</v>
      </c>
      <c r="E169" s="76" t="s">
        <v>18</v>
      </c>
      <c r="F169" s="89">
        <v>7</v>
      </c>
      <c r="G169" s="71">
        <v>41.17647058823529</v>
      </c>
      <c r="H169" s="71">
        <v>4</v>
      </c>
      <c r="I169" s="83">
        <v>11.325200000000001</v>
      </c>
      <c r="J169" s="84">
        <v>59.916907127487697</v>
      </c>
      <c r="K169" s="132">
        <f t="shared" si="9"/>
        <v>-0.56690712748769556</v>
      </c>
      <c r="L169" s="138">
        <f t="shared" si="7"/>
        <v>-8.0911600297965541E-3</v>
      </c>
      <c r="M169" s="66">
        <v>0.64367816091954022</v>
      </c>
    </row>
    <row r="170" spans="1:13" x14ac:dyDescent="0.2">
      <c r="A170" s="66" t="s">
        <v>248</v>
      </c>
      <c r="B170" s="83">
        <v>109</v>
      </c>
      <c r="C170" s="73">
        <v>1</v>
      </c>
      <c r="D170" s="73">
        <v>9</v>
      </c>
      <c r="E170" s="76" t="s">
        <v>18</v>
      </c>
      <c r="F170" s="89">
        <v>7</v>
      </c>
      <c r="G170" s="71">
        <v>50.549450549450547</v>
      </c>
      <c r="H170" s="71">
        <v>3.5</v>
      </c>
      <c r="I170" s="83">
        <v>11.5136</v>
      </c>
      <c r="J170" s="84">
        <v>53.840182125714279</v>
      </c>
      <c r="K170" s="132">
        <f t="shared" si="9"/>
        <v>5.5098178742857229</v>
      </c>
      <c r="L170" s="138">
        <f t="shared" si="7"/>
        <v>7.8638662303371479E-2</v>
      </c>
      <c r="M170" s="66">
        <v>0.64367816091954022</v>
      </c>
    </row>
    <row r="171" spans="1:13" x14ac:dyDescent="0.2">
      <c r="A171" s="66" t="s">
        <v>248</v>
      </c>
      <c r="B171" s="83">
        <v>110</v>
      </c>
      <c r="C171" s="73">
        <v>1</v>
      </c>
      <c r="D171" s="73">
        <v>10</v>
      </c>
      <c r="E171" s="76" t="s">
        <v>18</v>
      </c>
      <c r="F171" s="89">
        <v>4.9000000000000004</v>
      </c>
      <c r="G171" s="71">
        <v>41.666666666666671</v>
      </c>
      <c r="H171" s="71">
        <v>4</v>
      </c>
      <c r="I171" s="83">
        <v>11.5372</v>
      </c>
      <c r="J171" s="84">
        <v>61.039157689064041</v>
      </c>
      <c r="K171" s="132">
        <f t="shared" si="9"/>
        <v>-1.6891576890640394</v>
      </c>
      <c r="L171" s="138">
        <f t="shared" si="7"/>
        <v>-2.4108437723029178E-2</v>
      </c>
      <c r="M171" s="66">
        <v>0.40229885057471271</v>
      </c>
    </row>
    <row r="172" spans="1:13" x14ac:dyDescent="0.2">
      <c r="A172" s="66" t="s">
        <v>248</v>
      </c>
      <c r="B172" s="83">
        <v>111</v>
      </c>
      <c r="C172" s="73">
        <v>1</v>
      </c>
      <c r="D172" s="73">
        <v>11</v>
      </c>
      <c r="E172" s="76" t="s">
        <v>18</v>
      </c>
      <c r="F172" s="89">
        <v>3.8</v>
      </c>
      <c r="G172" s="71">
        <v>49.367088607594937</v>
      </c>
      <c r="H172" s="71">
        <v>3</v>
      </c>
      <c r="I172" s="83">
        <v>11.463200000000001</v>
      </c>
      <c r="J172" s="84">
        <v>64.889885531428561</v>
      </c>
      <c r="K172" s="132">
        <f t="shared" si="9"/>
        <v>-5.5398855314285598</v>
      </c>
      <c r="L172" s="138">
        <f t="shared" si="7"/>
        <v>-7.9067801775901808E-2</v>
      </c>
      <c r="M172" s="66">
        <v>0.27586206896551724</v>
      </c>
    </row>
    <row r="173" spans="1:13" x14ac:dyDescent="0.2">
      <c r="A173" s="66" t="s">
        <v>248</v>
      </c>
      <c r="B173" s="83">
        <v>112</v>
      </c>
      <c r="C173" s="73">
        <v>1</v>
      </c>
      <c r="D173" s="73">
        <v>12</v>
      </c>
      <c r="E173" s="76" t="s">
        <v>18</v>
      </c>
      <c r="F173" s="89">
        <v>5.3</v>
      </c>
      <c r="G173" s="71">
        <v>57.142857142857139</v>
      </c>
      <c r="H173" s="71">
        <v>6</v>
      </c>
      <c r="I173" s="83">
        <v>11.424800000000001</v>
      </c>
      <c r="J173" s="84">
        <v>65.213687348965522</v>
      </c>
      <c r="K173" s="132">
        <f t="shared" si="9"/>
        <v>-5.8636873489655201</v>
      </c>
      <c r="L173" s="138">
        <f t="shared" si="7"/>
        <v>-8.3689250681017915E-2</v>
      </c>
      <c r="M173" s="66">
        <v>0.44827586206896552</v>
      </c>
    </row>
    <row r="174" spans="1:13" x14ac:dyDescent="0.2">
      <c r="A174" s="66" t="s">
        <v>248</v>
      </c>
      <c r="B174" s="83">
        <v>113</v>
      </c>
      <c r="C174" s="73">
        <v>1</v>
      </c>
      <c r="D174" s="73">
        <v>13</v>
      </c>
      <c r="E174" s="76" t="s">
        <v>18</v>
      </c>
      <c r="F174" s="89">
        <v>8.6999999999999993</v>
      </c>
      <c r="G174" s="71">
        <v>48.235294117647058</v>
      </c>
      <c r="H174" s="71">
        <v>8</v>
      </c>
      <c r="I174" s="83">
        <v>11.4664</v>
      </c>
      <c r="J174" s="84">
        <v>64.085417067192125</v>
      </c>
      <c r="K174" s="132">
        <f t="shared" si="9"/>
        <v>-4.7354170671921239</v>
      </c>
      <c r="L174" s="138">
        <f t="shared" si="7"/>
        <v>-6.7586056764320612E-2</v>
      </c>
      <c r="M174" s="66">
        <v>0.83908045977011492</v>
      </c>
    </row>
    <row r="175" spans="1:13" x14ac:dyDescent="0.2">
      <c r="A175" s="66" t="s">
        <v>248</v>
      </c>
      <c r="B175" s="83">
        <v>114</v>
      </c>
      <c r="C175" s="73">
        <v>1</v>
      </c>
      <c r="D175" s="73">
        <v>14</v>
      </c>
      <c r="E175" s="76" t="s">
        <v>18</v>
      </c>
      <c r="F175" s="89">
        <v>4.7</v>
      </c>
      <c r="G175" s="71">
        <v>52.380952380952387</v>
      </c>
      <c r="H175" s="71">
        <v>4</v>
      </c>
      <c r="I175" s="83">
        <v>11.667200000000001</v>
      </c>
      <c r="J175" s="84">
        <v>61.328549252413794</v>
      </c>
      <c r="K175" s="132">
        <f t="shared" si="9"/>
        <v>-1.9785492524137922</v>
      </c>
      <c r="L175" s="138">
        <f t="shared" si="7"/>
        <v>-2.8238767607418714E-2</v>
      </c>
      <c r="M175" s="66">
        <v>0.37931034482758624</v>
      </c>
    </row>
    <row r="176" spans="1:13" x14ac:dyDescent="0.2">
      <c r="A176" s="66" t="s">
        <v>248</v>
      </c>
      <c r="B176" s="83">
        <v>115</v>
      </c>
      <c r="C176" s="73">
        <v>1</v>
      </c>
      <c r="D176" s="73">
        <v>15</v>
      </c>
      <c r="E176" s="76" t="s">
        <v>18</v>
      </c>
      <c r="F176" s="89">
        <v>7.2</v>
      </c>
      <c r="G176" s="71">
        <v>52.380952380952387</v>
      </c>
      <c r="H176" s="71">
        <v>2.5</v>
      </c>
      <c r="I176" s="83">
        <v>11.613199999999999</v>
      </c>
      <c r="J176" s="84">
        <v>61.956098979310347</v>
      </c>
      <c r="K176" s="132">
        <f t="shared" si="9"/>
        <v>-2.606098979310346</v>
      </c>
      <c r="L176" s="138">
        <f t="shared" si="7"/>
        <v>-3.7195446789557496E-2</v>
      </c>
      <c r="M176" s="66">
        <v>0.66666666666666685</v>
      </c>
    </row>
    <row r="177" spans="1:13" x14ac:dyDescent="0.2">
      <c r="A177" s="66" t="s">
        <v>248</v>
      </c>
      <c r="B177" s="83">
        <v>116</v>
      </c>
      <c r="C177" s="73">
        <v>1</v>
      </c>
      <c r="D177" s="73">
        <v>16</v>
      </c>
      <c r="E177" s="76" t="s">
        <v>18</v>
      </c>
      <c r="F177" s="89">
        <v>4.7</v>
      </c>
      <c r="G177" s="71">
        <v>49.411764705882355</v>
      </c>
      <c r="H177" s="71">
        <v>2.5</v>
      </c>
      <c r="I177" s="83">
        <v>11.558</v>
      </c>
      <c r="J177" s="84">
        <v>56.765299594088681</v>
      </c>
      <c r="K177" s="132">
        <f t="shared" si="9"/>
        <v>2.5847004059113203</v>
      </c>
      <c r="L177" s="138">
        <f t="shared" si="7"/>
        <v>3.689003647914537E-2</v>
      </c>
      <c r="M177" s="66">
        <v>0.37931034482758624</v>
      </c>
    </row>
    <row r="178" spans="1:13" x14ac:dyDescent="0.2">
      <c r="A178" s="66" t="s">
        <v>248</v>
      </c>
      <c r="B178" s="83">
        <v>117</v>
      </c>
      <c r="C178" s="73">
        <v>1</v>
      </c>
      <c r="D178" s="73">
        <v>17</v>
      </c>
      <c r="E178" s="76" t="s">
        <v>18</v>
      </c>
      <c r="F178" s="89">
        <v>2.8</v>
      </c>
      <c r="G178" s="71">
        <v>47.560975609756099</v>
      </c>
      <c r="H178" s="71">
        <v>3.5</v>
      </c>
      <c r="I178" s="83">
        <v>11.485600000000002</v>
      </c>
      <c r="J178" s="84">
        <v>62.172165734778325</v>
      </c>
      <c r="K178" s="132">
        <f t="shared" si="9"/>
        <v>-2.8221657347783236</v>
      </c>
      <c r="L178" s="138">
        <f t="shared" si="7"/>
        <v>-4.0279251192154766E-2</v>
      </c>
      <c r="M178" s="66">
        <v>0.16091954022988506</v>
      </c>
    </row>
    <row r="179" spans="1:13" x14ac:dyDescent="0.2">
      <c r="A179" s="66" t="s">
        <v>248</v>
      </c>
      <c r="B179" s="83">
        <v>118</v>
      </c>
      <c r="C179" s="73">
        <v>1</v>
      </c>
      <c r="D179" s="73">
        <v>18</v>
      </c>
      <c r="E179" s="76" t="s">
        <v>18</v>
      </c>
      <c r="F179" s="89">
        <v>4.2</v>
      </c>
      <c r="G179" s="71">
        <v>52.380952380952387</v>
      </c>
      <c r="H179" s="71">
        <v>2.5</v>
      </c>
      <c r="I179" s="83">
        <v>11.5464</v>
      </c>
      <c r="J179" s="84">
        <v>56.772744896945817</v>
      </c>
      <c r="K179" s="132">
        <f t="shared" si="9"/>
        <v>2.5772551030541848</v>
      </c>
      <c r="L179" s="138">
        <f t="shared" si="7"/>
        <v>3.6783773682354741E-2</v>
      </c>
      <c r="M179" s="66">
        <v>0.32183908045977017</v>
      </c>
    </row>
    <row r="180" spans="1:13" x14ac:dyDescent="0.2">
      <c r="A180" s="66" t="s">
        <v>248</v>
      </c>
      <c r="B180" s="83">
        <v>119</v>
      </c>
      <c r="C180" s="73">
        <v>1</v>
      </c>
      <c r="D180" s="73">
        <v>19</v>
      </c>
      <c r="E180" s="76" t="s">
        <v>18</v>
      </c>
      <c r="F180" s="89">
        <v>6.6</v>
      </c>
      <c r="G180" s="71">
        <v>41.758241758241759</v>
      </c>
      <c r="H180" s="71">
        <v>4.5</v>
      </c>
      <c r="I180" s="83">
        <v>11.5456</v>
      </c>
      <c r="J180" s="84">
        <v>58.755682692413792</v>
      </c>
      <c r="K180" s="132">
        <f t="shared" si="9"/>
        <v>0.59431730758620915</v>
      </c>
      <c r="L180" s="138">
        <f t="shared" si="7"/>
        <v>8.482370764093472E-3</v>
      </c>
      <c r="M180" s="66">
        <v>0.59770114942528729</v>
      </c>
    </row>
    <row r="181" spans="1:13" x14ac:dyDescent="0.2">
      <c r="A181" s="66" t="s">
        <v>248</v>
      </c>
      <c r="B181" s="83">
        <v>120</v>
      </c>
      <c r="C181" s="73">
        <v>1</v>
      </c>
      <c r="D181" s="73">
        <v>20</v>
      </c>
      <c r="E181" s="76" t="s">
        <v>18</v>
      </c>
      <c r="F181" s="89">
        <v>7.6</v>
      </c>
      <c r="G181" s="71">
        <v>48.80952380952381</v>
      </c>
      <c r="H181" s="71">
        <v>3</v>
      </c>
      <c r="I181" s="83">
        <v>11.506400000000001</v>
      </c>
      <c r="J181" s="84">
        <v>58.61292949123154</v>
      </c>
      <c r="K181" s="132">
        <f t="shared" si="9"/>
        <v>0.73707050876846125</v>
      </c>
      <c r="L181" s="138">
        <f t="shared" si="7"/>
        <v>1.051981030141242E-2</v>
      </c>
      <c r="M181" s="66">
        <v>0.71264367816091956</v>
      </c>
    </row>
    <row r="182" spans="1:13" x14ac:dyDescent="0.2">
      <c r="A182" s="66" t="s">
        <v>248</v>
      </c>
      <c r="B182" s="83">
        <v>201</v>
      </c>
      <c r="C182" s="73">
        <v>2</v>
      </c>
      <c r="D182" s="73">
        <v>11</v>
      </c>
      <c r="E182" s="76" t="s">
        <v>18</v>
      </c>
      <c r="F182" s="89">
        <v>2</v>
      </c>
      <c r="G182" s="71">
        <v>42.045454545454547</v>
      </c>
      <c r="H182" s="71">
        <v>2</v>
      </c>
      <c r="I182" s="83">
        <v>11.357200000000001</v>
      </c>
      <c r="J182" s="84">
        <v>67.461450107586217</v>
      </c>
      <c r="K182" s="132">
        <f t="shared" si="9"/>
        <v>-8.1114501075862151</v>
      </c>
      <c r="L182" s="138">
        <f t="shared" si="7"/>
        <v>-0.11577035763342917</v>
      </c>
      <c r="M182" s="66">
        <v>6.8965517241379323E-2</v>
      </c>
    </row>
    <row r="183" spans="1:13" x14ac:dyDescent="0.2">
      <c r="A183" s="66" t="s">
        <v>248</v>
      </c>
      <c r="B183" s="83">
        <v>202</v>
      </c>
      <c r="C183" s="73">
        <v>2</v>
      </c>
      <c r="D183" s="73">
        <v>19</v>
      </c>
      <c r="E183" s="76" t="s">
        <v>18</v>
      </c>
      <c r="F183" s="89">
        <v>2.8</v>
      </c>
      <c r="G183" s="71">
        <v>44.705882352941181</v>
      </c>
      <c r="H183" s="71">
        <v>3</v>
      </c>
      <c r="I183" s="83">
        <v>11.526400000000001</v>
      </c>
      <c r="J183" s="84">
        <v>66.531101206699489</v>
      </c>
      <c r="K183" s="132">
        <f t="shared" si="9"/>
        <v>-7.1811012066994877</v>
      </c>
      <c r="L183" s="138">
        <f t="shared" si="7"/>
        <v>-0.10249198896309838</v>
      </c>
      <c r="M183" s="66">
        <v>0.16091954022988506</v>
      </c>
    </row>
    <row r="184" spans="1:13" x14ac:dyDescent="0.2">
      <c r="A184" s="66" t="s">
        <v>248</v>
      </c>
      <c r="B184" s="83">
        <v>203</v>
      </c>
      <c r="C184" s="73">
        <v>2</v>
      </c>
      <c r="D184" s="73">
        <v>6</v>
      </c>
      <c r="E184" s="76" t="s">
        <v>18</v>
      </c>
      <c r="F184" s="89">
        <v>1.4</v>
      </c>
      <c r="G184" s="71">
        <v>45.679012345679013</v>
      </c>
      <c r="H184" s="71">
        <v>2</v>
      </c>
      <c r="I184" s="83">
        <v>11.392399999999999</v>
      </c>
      <c r="J184" s="84">
        <v>66.927633680394081</v>
      </c>
      <c r="K184" s="132">
        <f t="shared" si="9"/>
        <v>-7.5776336803940794</v>
      </c>
      <c r="L184" s="138">
        <f t="shared" si="7"/>
        <v>-0.10815148334252593</v>
      </c>
      <c r="M184" s="66">
        <v>0</v>
      </c>
    </row>
    <row r="185" spans="1:13" x14ac:dyDescent="0.2">
      <c r="A185" s="66" t="s">
        <v>248</v>
      </c>
      <c r="B185" s="83">
        <v>204</v>
      </c>
      <c r="C185" s="73">
        <v>2</v>
      </c>
      <c r="D185" s="73">
        <v>18</v>
      </c>
      <c r="E185" s="76" t="s">
        <v>18</v>
      </c>
      <c r="F185" s="89">
        <v>2.9</v>
      </c>
      <c r="G185" s="71">
        <v>49.411764705882355</v>
      </c>
      <c r="H185" s="71">
        <v>2</v>
      </c>
      <c r="I185" s="83">
        <v>11.52</v>
      </c>
      <c r="J185" s="84">
        <v>62.696492137931031</v>
      </c>
      <c r="K185" s="132">
        <f t="shared" si="9"/>
        <v>-3.3464921379310297</v>
      </c>
      <c r="L185" s="138">
        <f t="shared" si="7"/>
        <v>-4.7762679482352528E-2</v>
      </c>
      <c r="M185" s="66">
        <v>0.17241379310344829</v>
      </c>
    </row>
    <row r="186" spans="1:13" x14ac:dyDescent="0.2">
      <c r="A186" s="66" t="s">
        <v>248</v>
      </c>
      <c r="B186" s="83">
        <v>205</v>
      </c>
      <c r="C186" s="73">
        <v>2</v>
      </c>
      <c r="D186" s="73">
        <v>16</v>
      </c>
      <c r="E186" s="76" t="s">
        <v>18</v>
      </c>
      <c r="F186" s="89">
        <v>6.4</v>
      </c>
      <c r="G186" s="71">
        <v>45.783132530120483</v>
      </c>
      <c r="H186" s="71">
        <v>6</v>
      </c>
      <c r="I186" s="83">
        <v>11.700800000000001</v>
      </c>
      <c r="J186" s="84">
        <v>59.41048557714285</v>
      </c>
      <c r="K186" s="132">
        <f t="shared" si="9"/>
        <v>-6.0485577142848967E-2</v>
      </c>
      <c r="L186" s="138">
        <f t="shared" si="7"/>
        <v>-8.6327805812957926E-4</v>
      </c>
      <c r="M186" s="66">
        <v>0.57471264367816099</v>
      </c>
    </row>
    <row r="187" spans="1:13" x14ac:dyDescent="0.2">
      <c r="A187" s="66" t="s">
        <v>248</v>
      </c>
      <c r="B187" s="83">
        <v>206</v>
      </c>
      <c r="C187" s="73">
        <v>2</v>
      </c>
      <c r="D187" s="73">
        <v>12</v>
      </c>
      <c r="E187" s="76" t="s">
        <v>18</v>
      </c>
      <c r="F187" s="89">
        <v>6.1</v>
      </c>
      <c r="G187" s="71">
        <v>43.02325581395349</v>
      </c>
      <c r="H187" s="71">
        <v>7.5</v>
      </c>
      <c r="I187" s="83">
        <v>11.4276</v>
      </c>
      <c r="J187" s="84">
        <v>58.665121953103451</v>
      </c>
      <c r="K187" s="132">
        <f t="shared" si="9"/>
        <v>0.68487804689655007</v>
      </c>
      <c r="L187" s="138">
        <f t="shared" si="7"/>
        <v>9.7748954099272124E-3</v>
      </c>
      <c r="M187" s="66">
        <v>0.54022988505747127</v>
      </c>
    </row>
    <row r="188" spans="1:13" x14ac:dyDescent="0.2">
      <c r="A188" s="66" t="s">
        <v>248</v>
      </c>
      <c r="B188" s="83">
        <v>207</v>
      </c>
      <c r="C188" s="73">
        <v>2</v>
      </c>
      <c r="D188" s="73">
        <v>7</v>
      </c>
      <c r="E188" s="76" t="s">
        <v>18</v>
      </c>
      <c r="F188" s="89">
        <v>1.9</v>
      </c>
      <c r="G188" s="71">
        <v>46.428571428571431</v>
      </c>
      <c r="H188" s="71">
        <v>2.5</v>
      </c>
      <c r="I188" s="83">
        <v>11.639199999999999</v>
      </c>
      <c r="J188" s="84">
        <v>63.201912118226602</v>
      </c>
      <c r="K188" s="132">
        <f t="shared" si="9"/>
        <v>-3.8519121182266005</v>
      </c>
      <c r="L188" s="138">
        <f t="shared" si="7"/>
        <v>-5.4976266584266048E-2</v>
      </c>
      <c r="M188" s="66">
        <v>5.7471264367816098E-2</v>
      </c>
    </row>
    <row r="189" spans="1:13" x14ac:dyDescent="0.2">
      <c r="A189" s="66" t="s">
        <v>248</v>
      </c>
      <c r="B189" s="83">
        <v>208</v>
      </c>
      <c r="C189" s="73">
        <v>2</v>
      </c>
      <c r="D189" s="73">
        <v>8</v>
      </c>
      <c r="E189" s="76" t="s">
        <v>18</v>
      </c>
      <c r="F189" s="89">
        <v>3.4</v>
      </c>
      <c r="G189" s="71">
        <v>44.186046511627907</v>
      </c>
      <c r="H189" s="71">
        <v>2</v>
      </c>
      <c r="I189" s="83">
        <v>11.520800000000001</v>
      </c>
      <c r="J189" s="84">
        <v>62.35839672748768</v>
      </c>
      <c r="K189" s="132">
        <f t="shared" si="9"/>
        <v>-3.0083967274876784</v>
      </c>
      <c r="L189" s="138">
        <f t="shared" si="7"/>
        <v>-4.2937225825842841E-2</v>
      </c>
      <c r="M189" s="66">
        <v>0.22988505747126439</v>
      </c>
    </row>
    <row r="190" spans="1:13" x14ac:dyDescent="0.2">
      <c r="A190" s="66" t="s">
        <v>248</v>
      </c>
      <c r="B190" s="83">
        <v>209</v>
      </c>
      <c r="C190" s="73">
        <v>2</v>
      </c>
      <c r="D190" s="73">
        <v>17</v>
      </c>
      <c r="E190" s="76" t="s">
        <v>18</v>
      </c>
      <c r="F190" s="89">
        <v>3.8</v>
      </c>
      <c r="G190" s="71">
        <v>50</v>
      </c>
      <c r="H190" s="71">
        <v>2</v>
      </c>
      <c r="I190" s="83">
        <v>11.391999999999999</v>
      </c>
      <c r="J190" s="84">
        <v>62.153405036453215</v>
      </c>
      <c r="K190" s="132">
        <f t="shared" si="9"/>
        <v>-2.8034050364532135</v>
      </c>
      <c r="L190" s="138">
        <f t="shared" si="7"/>
        <v>-4.0011489851612271E-2</v>
      </c>
      <c r="M190" s="66">
        <v>0.27586206896551724</v>
      </c>
    </row>
    <row r="191" spans="1:13" x14ac:dyDescent="0.2">
      <c r="A191" s="66" t="s">
        <v>248</v>
      </c>
      <c r="B191" s="83">
        <v>210</v>
      </c>
      <c r="C191" s="73">
        <v>2</v>
      </c>
      <c r="D191" s="73">
        <v>20</v>
      </c>
      <c r="E191" s="76" t="s">
        <v>18</v>
      </c>
      <c r="F191" s="89">
        <v>7.5</v>
      </c>
      <c r="G191" s="71">
        <v>50.588235294117645</v>
      </c>
      <c r="H191" s="71">
        <v>6.5</v>
      </c>
      <c r="I191" s="83">
        <v>11.3904</v>
      </c>
      <c r="J191" s="84">
        <v>64.562962462266015</v>
      </c>
      <c r="K191" s="132">
        <f t="shared" si="9"/>
        <v>-5.2129624622660131</v>
      </c>
      <c r="L191" s="138">
        <f t="shared" si="7"/>
        <v>-7.4401804927795814E-2</v>
      </c>
      <c r="M191" s="66">
        <v>0.70114942528735635</v>
      </c>
    </row>
    <row r="192" spans="1:13" x14ac:dyDescent="0.2">
      <c r="A192" s="66" t="s">
        <v>248</v>
      </c>
      <c r="B192" s="83">
        <v>211</v>
      </c>
      <c r="C192" s="73">
        <v>2</v>
      </c>
      <c r="D192" s="73">
        <v>15</v>
      </c>
      <c r="E192" s="76" t="s">
        <v>18</v>
      </c>
      <c r="F192" s="89">
        <v>4.0999999999999996</v>
      </c>
      <c r="G192" s="71">
        <v>51.219512195121951</v>
      </c>
      <c r="H192" s="71">
        <v>4</v>
      </c>
      <c r="I192" s="83">
        <v>11.3636</v>
      </c>
      <c r="J192" s="84">
        <v>65.385544066206904</v>
      </c>
      <c r="K192" s="132">
        <f t="shared" si="9"/>
        <v>-6.0355440662069029</v>
      </c>
      <c r="L192" s="138">
        <f t="shared" si="7"/>
        <v>-8.6142069024575801E-2</v>
      </c>
      <c r="M192" s="66">
        <v>0.31034482758620691</v>
      </c>
    </row>
    <row r="193" spans="1:13" x14ac:dyDescent="0.2">
      <c r="A193" s="66" t="s">
        <v>248</v>
      </c>
      <c r="B193" s="83">
        <v>212</v>
      </c>
      <c r="C193" s="73">
        <v>2</v>
      </c>
      <c r="D193" s="73">
        <v>13</v>
      </c>
      <c r="E193" s="76" t="s">
        <v>18</v>
      </c>
      <c r="F193" s="89">
        <v>3.4</v>
      </c>
      <c r="G193" s="71">
        <v>53.086419753086425</v>
      </c>
      <c r="H193" s="71">
        <v>3</v>
      </c>
      <c r="I193" s="83">
        <v>11.653600000000001</v>
      </c>
      <c r="J193" s="84">
        <v>67.994174745221684</v>
      </c>
      <c r="K193" s="132">
        <f t="shared" si="9"/>
        <v>-8.6441747452216831</v>
      </c>
      <c r="L193" s="138">
        <f t="shared" si="7"/>
        <v>-0.12337364940015248</v>
      </c>
      <c r="M193" s="66">
        <v>0.22988505747126439</v>
      </c>
    </row>
    <row r="194" spans="1:13" x14ac:dyDescent="0.2">
      <c r="A194" s="66" t="s">
        <v>248</v>
      </c>
      <c r="B194" s="83">
        <v>213</v>
      </c>
      <c r="C194" s="73">
        <v>2</v>
      </c>
      <c r="D194" s="73">
        <v>10</v>
      </c>
      <c r="E194" s="76" t="s">
        <v>18</v>
      </c>
      <c r="F194" s="89">
        <v>2.8</v>
      </c>
      <c r="G194" s="71">
        <v>51.851851851851848</v>
      </c>
      <c r="H194" s="71">
        <v>2.5</v>
      </c>
      <c r="I194" s="83">
        <v>11.7812</v>
      </c>
      <c r="J194" s="84">
        <v>63.31067812413793</v>
      </c>
      <c r="K194" s="132">
        <f t="shared" si="9"/>
        <v>-3.9606781241379281</v>
      </c>
      <c r="L194" s="138">
        <f t="shared" ref="L194:L221" si="10">K194/70.065</f>
        <v>-5.6528625192862746E-2</v>
      </c>
      <c r="M194" s="66">
        <v>0.16091954022988506</v>
      </c>
    </row>
    <row r="195" spans="1:13" x14ac:dyDescent="0.2">
      <c r="A195" s="66" t="s">
        <v>248</v>
      </c>
      <c r="B195" s="83">
        <v>214</v>
      </c>
      <c r="C195" s="73">
        <v>2</v>
      </c>
      <c r="D195" s="73">
        <v>2</v>
      </c>
      <c r="E195" s="76" t="s">
        <v>18</v>
      </c>
      <c r="F195" s="89">
        <v>3.2</v>
      </c>
      <c r="G195" s="71">
        <v>52.380952380952387</v>
      </c>
      <c r="H195" s="71">
        <v>4.5</v>
      </c>
      <c r="I195" s="83">
        <v>11.7796</v>
      </c>
      <c r="J195" s="84">
        <v>59.231263476650241</v>
      </c>
      <c r="K195" s="132">
        <f t="shared" si="9"/>
        <v>0.11873652334976015</v>
      </c>
      <c r="L195" s="138">
        <f t="shared" si="10"/>
        <v>1.6946624327376029E-3</v>
      </c>
      <c r="M195" s="66">
        <v>0.20689655172413798</v>
      </c>
    </row>
    <row r="196" spans="1:13" x14ac:dyDescent="0.2">
      <c r="A196" s="66" t="s">
        <v>248</v>
      </c>
      <c r="B196" s="83">
        <v>215</v>
      </c>
      <c r="C196" s="73">
        <v>2</v>
      </c>
      <c r="D196" s="73">
        <v>3</v>
      </c>
      <c r="E196" s="76" t="s">
        <v>18</v>
      </c>
      <c r="F196" s="89">
        <v>6.5</v>
      </c>
      <c r="G196" s="71">
        <v>52.941176470588239</v>
      </c>
      <c r="H196" s="71">
        <v>3</v>
      </c>
      <c r="I196" s="83">
        <v>11.756400000000001</v>
      </c>
      <c r="J196" s="84">
        <v>61.350776058325124</v>
      </c>
      <c r="K196" s="132">
        <f t="shared" si="9"/>
        <v>-2.0007760583251226</v>
      </c>
      <c r="L196" s="138">
        <f t="shared" si="10"/>
        <v>-2.8555998834298477E-2</v>
      </c>
      <c r="M196" s="66">
        <v>0.5862068965517242</v>
      </c>
    </row>
    <row r="197" spans="1:13" x14ac:dyDescent="0.2">
      <c r="A197" s="66" t="s">
        <v>248</v>
      </c>
      <c r="B197" s="83">
        <v>216</v>
      </c>
      <c r="C197" s="73">
        <v>2</v>
      </c>
      <c r="D197" s="73">
        <v>5</v>
      </c>
      <c r="E197" s="76" t="s">
        <v>18</v>
      </c>
      <c r="F197" s="89">
        <v>3.5</v>
      </c>
      <c r="G197" s="71">
        <v>47.619047619047613</v>
      </c>
      <c r="H197" s="71">
        <v>2.5</v>
      </c>
      <c r="I197" s="83">
        <v>11.828000000000001</v>
      </c>
      <c r="J197" s="84">
        <v>60.880550841379304</v>
      </c>
      <c r="K197" s="132">
        <f t="shared" si="9"/>
        <v>-1.5305508413793021</v>
      </c>
      <c r="L197" s="138">
        <f t="shared" si="10"/>
        <v>-2.1844727629762393E-2</v>
      </c>
      <c r="M197" s="66">
        <v>0.24137931034482762</v>
      </c>
    </row>
    <row r="198" spans="1:13" x14ac:dyDescent="0.2">
      <c r="A198" s="66" t="s">
        <v>248</v>
      </c>
      <c r="B198" s="83">
        <v>217</v>
      </c>
      <c r="C198" s="73">
        <v>2</v>
      </c>
      <c r="D198" s="73">
        <v>4</v>
      </c>
      <c r="E198" s="76" t="s">
        <v>18</v>
      </c>
      <c r="F198" s="89">
        <v>3</v>
      </c>
      <c r="G198" s="71">
        <v>44.444444444444443</v>
      </c>
      <c r="H198" s="71">
        <v>3.5</v>
      </c>
      <c r="I198" s="83">
        <v>11.647200000000002</v>
      </c>
      <c r="J198" s="84">
        <v>62.1850509115271</v>
      </c>
      <c r="K198" s="132">
        <f t="shared" si="9"/>
        <v>-2.8350509115270981</v>
      </c>
      <c r="L198" s="138">
        <f t="shared" si="10"/>
        <v>-4.0463154378464254E-2</v>
      </c>
      <c r="M198" s="66">
        <v>0.18390804597701152</v>
      </c>
    </row>
    <row r="199" spans="1:13" x14ac:dyDescent="0.2">
      <c r="A199" s="66" t="s">
        <v>248</v>
      </c>
      <c r="B199" s="83">
        <v>218</v>
      </c>
      <c r="C199" s="73">
        <v>2</v>
      </c>
      <c r="D199" s="73">
        <v>14</v>
      </c>
      <c r="E199" s="76" t="s">
        <v>18</v>
      </c>
      <c r="F199" s="89">
        <v>4</v>
      </c>
      <c r="G199" s="71">
        <v>44.047619047619044</v>
      </c>
      <c r="H199" s="71">
        <v>2</v>
      </c>
      <c r="I199" s="83">
        <v>11.7296</v>
      </c>
      <c r="J199" s="84">
        <v>61.158951074679784</v>
      </c>
      <c r="K199" s="132">
        <f t="shared" si="9"/>
        <v>-1.8089510746797828</v>
      </c>
      <c r="L199" s="138">
        <f t="shared" si="10"/>
        <v>-2.5818184181542608E-2</v>
      </c>
      <c r="M199" s="66">
        <v>0.2988505747126437</v>
      </c>
    </row>
    <row r="200" spans="1:13" x14ac:dyDescent="0.2">
      <c r="A200" s="66" t="s">
        <v>248</v>
      </c>
      <c r="B200" s="83">
        <v>219</v>
      </c>
      <c r="C200" s="73">
        <v>2</v>
      </c>
      <c r="D200" s="73">
        <v>1</v>
      </c>
      <c r="E200" s="76" t="s">
        <v>18</v>
      </c>
      <c r="F200" s="89">
        <v>5.2</v>
      </c>
      <c r="G200" s="71">
        <v>50</v>
      </c>
      <c r="H200" s="71">
        <v>2.5</v>
      </c>
      <c r="I200" s="83">
        <v>11.6264</v>
      </c>
      <c r="J200" s="116">
        <v>59.629107089655157</v>
      </c>
      <c r="K200" s="116">
        <f t="shared" si="9"/>
        <v>-0.27910708965515596</v>
      </c>
      <c r="L200" s="137">
        <f t="shared" si="10"/>
        <v>-3.9835451317370438E-3</v>
      </c>
      <c r="M200" s="106">
        <v>0.43678160919540238</v>
      </c>
    </row>
    <row r="201" spans="1:13" x14ac:dyDescent="0.2">
      <c r="A201" s="66" t="s">
        <v>248</v>
      </c>
      <c r="B201" s="83">
        <v>220</v>
      </c>
      <c r="C201" s="73">
        <v>2</v>
      </c>
      <c r="D201" s="73">
        <v>9</v>
      </c>
      <c r="E201" s="76" t="s">
        <v>18</v>
      </c>
      <c r="F201" s="89">
        <v>7.7</v>
      </c>
      <c r="G201" s="71">
        <v>52.380952380952387</v>
      </c>
      <c r="H201" s="71">
        <v>2.5</v>
      </c>
      <c r="I201" s="83">
        <v>11.6096</v>
      </c>
      <c r="J201" s="84">
        <v>56.563585942068968</v>
      </c>
      <c r="K201" s="132">
        <f t="shared" si="9"/>
        <v>2.786414057931033</v>
      </c>
      <c r="L201" s="138">
        <f t="shared" si="10"/>
        <v>3.9768986768444058E-2</v>
      </c>
      <c r="M201" s="66">
        <v>0.72413793103448287</v>
      </c>
    </row>
    <row r="202" spans="1:13" x14ac:dyDescent="0.2">
      <c r="A202" s="66" t="s">
        <v>248</v>
      </c>
      <c r="B202" s="83">
        <v>301</v>
      </c>
      <c r="C202" s="73">
        <v>3</v>
      </c>
      <c r="D202" s="73">
        <v>18</v>
      </c>
      <c r="E202" s="76" t="s">
        <v>18</v>
      </c>
      <c r="F202" s="89">
        <v>1.8</v>
      </c>
      <c r="G202" s="71">
        <v>48.780487804878049</v>
      </c>
      <c r="H202" s="71">
        <v>1.5</v>
      </c>
      <c r="I202" s="83">
        <v>11.276</v>
      </c>
      <c r="J202" s="84">
        <v>67.311708232512331</v>
      </c>
      <c r="K202" s="132">
        <f t="shared" si="9"/>
        <v>-7.9617082325123292</v>
      </c>
      <c r="L202" s="138">
        <f t="shared" si="10"/>
        <v>-0.11363317251855176</v>
      </c>
      <c r="M202" s="66">
        <v>4.5977011494252894E-2</v>
      </c>
    </row>
    <row r="203" spans="1:13" x14ac:dyDescent="0.2">
      <c r="A203" s="66" t="s">
        <v>248</v>
      </c>
      <c r="B203" s="83">
        <v>302</v>
      </c>
      <c r="C203" s="73">
        <v>3</v>
      </c>
      <c r="D203" s="73">
        <v>20</v>
      </c>
      <c r="E203" s="76" t="s">
        <v>18</v>
      </c>
      <c r="F203" s="89">
        <v>4</v>
      </c>
      <c r="G203" s="71">
        <v>45.348837209302324</v>
      </c>
      <c r="H203" s="71">
        <v>3</v>
      </c>
      <c r="I203" s="83">
        <v>11.323600000000001</v>
      </c>
      <c r="J203" s="84">
        <v>63.723647333201974</v>
      </c>
      <c r="K203" s="132">
        <f t="shared" si="9"/>
        <v>-4.3736473332019727</v>
      </c>
      <c r="L203" s="138">
        <f t="shared" si="10"/>
        <v>-6.24227122415182E-2</v>
      </c>
      <c r="M203" s="66">
        <v>0.2988505747126437</v>
      </c>
    </row>
    <row r="204" spans="1:13" x14ac:dyDescent="0.2">
      <c r="A204" s="66" t="s">
        <v>248</v>
      </c>
      <c r="B204" s="83">
        <v>303</v>
      </c>
      <c r="C204" s="73">
        <v>3</v>
      </c>
      <c r="D204" s="73">
        <v>4</v>
      </c>
      <c r="E204" s="76" t="s">
        <v>18</v>
      </c>
      <c r="F204" s="89">
        <v>2.5</v>
      </c>
      <c r="G204" s="71">
        <v>49.411764705882355</v>
      </c>
      <c r="H204" s="71">
        <v>2</v>
      </c>
      <c r="I204" s="83">
        <v>11.2112</v>
      </c>
      <c r="J204" s="84">
        <v>66.810466578916262</v>
      </c>
      <c r="K204" s="132">
        <f t="shared" si="9"/>
        <v>-7.460466578916261</v>
      </c>
      <c r="L204" s="138">
        <f t="shared" si="10"/>
        <v>-0.10647922042269695</v>
      </c>
      <c r="M204" s="66">
        <v>0.12643678160919541</v>
      </c>
    </row>
    <row r="205" spans="1:13" x14ac:dyDescent="0.2">
      <c r="A205" s="66" t="s">
        <v>248</v>
      </c>
      <c r="B205" s="83">
        <v>304</v>
      </c>
      <c r="C205" s="73">
        <v>3</v>
      </c>
      <c r="D205" s="73">
        <v>12</v>
      </c>
      <c r="E205" s="76" t="s">
        <v>18</v>
      </c>
      <c r="F205" s="89">
        <v>2.2000000000000002</v>
      </c>
      <c r="G205" s="71">
        <v>44.705882352941181</v>
      </c>
      <c r="H205" s="71">
        <v>2</v>
      </c>
      <c r="I205" s="83">
        <v>11.587200000000001</v>
      </c>
      <c r="J205" s="84">
        <v>62.353758720000002</v>
      </c>
      <c r="K205" s="132">
        <f t="shared" si="9"/>
        <v>-3.0037587200000004</v>
      </c>
      <c r="L205" s="138">
        <f t="shared" si="10"/>
        <v>-4.2871030043531017E-2</v>
      </c>
      <c r="M205" s="66">
        <v>9.1954022988505787E-2</v>
      </c>
    </row>
    <row r="206" spans="1:13" x14ac:dyDescent="0.2">
      <c r="A206" s="66" t="s">
        <v>248</v>
      </c>
      <c r="B206" s="83">
        <v>305</v>
      </c>
      <c r="C206" s="73">
        <v>3</v>
      </c>
      <c r="D206" s="73">
        <v>13</v>
      </c>
      <c r="E206" s="76" t="s">
        <v>18</v>
      </c>
      <c r="F206" s="89">
        <v>4.8</v>
      </c>
      <c r="G206" s="71">
        <v>48.192771084337352</v>
      </c>
      <c r="H206" s="71">
        <v>2.5</v>
      </c>
      <c r="I206" s="83">
        <v>11.6296</v>
      </c>
      <c r="J206" s="84">
        <v>62.660969303645317</v>
      </c>
      <c r="K206" s="132">
        <f t="shared" si="9"/>
        <v>-3.3109693036453152</v>
      </c>
      <c r="L206" s="138">
        <f t="shared" si="10"/>
        <v>-4.725568120524249E-2</v>
      </c>
      <c r="M206" s="66">
        <v>0.39080459770114945</v>
      </c>
    </row>
    <row r="207" spans="1:13" x14ac:dyDescent="0.2">
      <c r="A207" s="66" t="s">
        <v>248</v>
      </c>
      <c r="B207" s="83">
        <v>306</v>
      </c>
      <c r="C207" s="73">
        <v>3</v>
      </c>
      <c r="D207" s="73">
        <v>5</v>
      </c>
      <c r="E207" s="76" t="s">
        <v>18</v>
      </c>
      <c r="F207" s="89">
        <v>2.2999999999999998</v>
      </c>
      <c r="G207" s="71">
        <v>47.126436781609193</v>
      </c>
      <c r="H207" s="71">
        <v>1.5</v>
      </c>
      <c r="I207" s="83">
        <v>11.3872</v>
      </c>
      <c r="J207" s="84">
        <v>66.593523187389152</v>
      </c>
      <c r="K207" s="132">
        <f t="shared" si="9"/>
        <v>-7.243523187389151</v>
      </c>
      <c r="L207" s="138">
        <f t="shared" si="10"/>
        <v>-0.10338290426588384</v>
      </c>
      <c r="M207" s="66">
        <v>0.10344827586206896</v>
      </c>
    </row>
    <row r="208" spans="1:13" x14ac:dyDescent="0.2">
      <c r="A208" s="66" t="s">
        <v>248</v>
      </c>
      <c r="B208" s="83">
        <v>307</v>
      </c>
      <c r="C208" s="73">
        <v>3</v>
      </c>
      <c r="D208" s="73">
        <v>15</v>
      </c>
      <c r="E208" s="76" t="s">
        <v>18</v>
      </c>
      <c r="F208" s="89">
        <v>2.4</v>
      </c>
      <c r="G208" s="71">
        <v>42.857142857142854</v>
      </c>
      <c r="H208" s="71">
        <v>2</v>
      </c>
      <c r="I208" s="83">
        <v>11.454799999999999</v>
      </c>
      <c r="J208" s="84">
        <v>62.74269253674877</v>
      </c>
      <c r="K208" s="132">
        <f t="shared" si="9"/>
        <v>-3.3926925367487684</v>
      </c>
      <c r="L208" s="138">
        <f t="shared" si="10"/>
        <v>-4.8422072885874093E-2</v>
      </c>
      <c r="M208" s="66">
        <v>0.1149425287356322</v>
      </c>
    </row>
    <row r="209" spans="1:13" x14ac:dyDescent="0.2">
      <c r="A209" s="66" t="s">
        <v>248</v>
      </c>
      <c r="B209" s="83">
        <v>308</v>
      </c>
      <c r="C209" s="73">
        <v>3</v>
      </c>
      <c r="D209" s="73">
        <v>1</v>
      </c>
      <c r="E209" s="76" t="s">
        <v>18</v>
      </c>
      <c r="F209" s="89">
        <v>2.7</v>
      </c>
      <c r="G209" s="71">
        <v>45.679012345679013</v>
      </c>
      <c r="H209" s="71">
        <v>5</v>
      </c>
      <c r="I209" s="83">
        <v>11.443199999999999</v>
      </c>
      <c r="J209" s="84">
        <v>57.599087681576357</v>
      </c>
      <c r="K209" s="116">
        <f t="shared" si="9"/>
        <v>1.7509123184236444</v>
      </c>
      <c r="L209" s="137">
        <f t="shared" si="10"/>
        <v>2.4989828279792257E-2</v>
      </c>
      <c r="M209" s="106">
        <v>0.14942528735632188</v>
      </c>
    </row>
    <row r="210" spans="1:13" x14ac:dyDescent="0.2">
      <c r="A210" s="66" t="s">
        <v>248</v>
      </c>
      <c r="B210" s="83">
        <v>309</v>
      </c>
      <c r="C210" s="73">
        <v>3</v>
      </c>
      <c r="D210" s="73">
        <v>7</v>
      </c>
      <c r="E210" s="76" t="s">
        <v>18</v>
      </c>
      <c r="F210" s="89">
        <v>2.6</v>
      </c>
      <c r="G210" s="71">
        <v>43.529411764705884</v>
      </c>
      <c r="H210" s="71">
        <v>2</v>
      </c>
      <c r="I210" s="83">
        <v>11.362399999999999</v>
      </c>
      <c r="J210" s="84">
        <v>68.725490638817746</v>
      </c>
      <c r="K210" s="132">
        <f t="shared" si="9"/>
        <v>-9.3754906388177446</v>
      </c>
      <c r="L210" s="138">
        <f t="shared" si="10"/>
        <v>-0.1338113271793013</v>
      </c>
      <c r="M210" s="66">
        <v>0.13793103448275865</v>
      </c>
    </row>
    <row r="211" spans="1:13" x14ac:dyDescent="0.2">
      <c r="A211" s="66" t="s">
        <v>248</v>
      </c>
      <c r="B211" s="83">
        <v>310</v>
      </c>
      <c r="C211" s="73">
        <v>3</v>
      </c>
      <c r="D211" s="73">
        <v>11</v>
      </c>
      <c r="E211" s="76" t="s">
        <v>18</v>
      </c>
      <c r="F211" s="89">
        <v>3.2</v>
      </c>
      <c r="G211" s="71">
        <v>48.80952380952381</v>
      </c>
      <c r="H211" s="71">
        <v>2</v>
      </c>
      <c r="I211" s="83">
        <v>11.4116</v>
      </c>
      <c r="J211" s="84">
        <v>65.350135293793116</v>
      </c>
      <c r="K211" s="132">
        <f t="shared" si="9"/>
        <v>-6.0001352937931145</v>
      </c>
      <c r="L211" s="138">
        <f t="shared" si="10"/>
        <v>-8.5636698691117036E-2</v>
      </c>
      <c r="M211" s="66">
        <v>0.20689655172413798</v>
      </c>
    </row>
    <row r="212" spans="1:13" x14ac:dyDescent="0.2">
      <c r="A212" s="66" t="s">
        <v>248</v>
      </c>
      <c r="B212" s="83">
        <v>311</v>
      </c>
      <c r="C212" s="73">
        <v>3</v>
      </c>
      <c r="D212" s="73">
        <v>19</v>
      </c>
      <c r="E212" s="76" t="s">
        <v>18</v>
      </c>
      <c r="F212" s="89">
        <v>3</v>
      </c>
      <c r="G212" s="71">
        <v>49.382716049382715</v>
      </c>
      <c r="H212" s="71">
        <v>2.5</v>
      </c>
      <c r="I212" s="83">
        <v>11.463999999999999</v>
      </c>
      <c r="J212" s="84">
        <v>63.158354979310353</v>
      </c>
      <c r="K212" s="132">
        <f t="shared" si="9"/>
        <v>-3.8083549793103515</v>
      </c>
      <c r="L212" s="138">
        <f t="shared" si="10"/>
        <v>-5.435459900535719E-2</v>
      </c>
      <c r="M212" s="66">
        <v>0.18390804597701152</v>
      </c>
    </row>
    <row r="213" spans="1:13" x14ac:dyDescent="0.2">
      <c r="A213" s="66" t="s">
        <v>248</v>
      </c>
      <c r="B213" s="83">
        <v>312</v>
      </c>
      <c r="C213" s="73">
        <v>3</v>
      </c>
      <c r="D213" s="73">
        <v>6</v>
      </c>
      <c r="E213" s="76" t="s">
        <v>18</v>
      </c>
      <c r="F213" s="89">
        <v>3</v>
      </c>
      <c r="G213" s="71">
        <v>42.307692307692307</v>
      </c>
      <c r="H213" s="71">
        <v>4.5</v>
      </c>
      <c r="I213" s="83">
        <v>11.3224</v>
      </c>
      <c r="J213" s="84">
        <v>64.485651783251228</v>
      </c>
      <c r="K213" s="132">
        <f t="shared" si="9"/>
        <v>-5.1356517832512267</v>
      </c>
      <c r="L213" s="138">
        <f t="shared" si="10"/>
        <v>-7.3298391254566858E-2</v>
      </c>
      <c r="M213" s="66">
        <v>0.18390804597701152</v>
      </c>
    </row>
    <row r="214" spans="1:13" x14ac:dyDescent="0.2">
      <c r="A214" s="66" t="s">
        <v>248</v>
      </c>
      <c r="B214" s="83">
        <v>313</v>
      </c>
      <c r="C214" s="73">
        <v>3</v>
      </c>
      <c r="D214" s="73">
        <v>14</v>
      </c>
      <c r="E214" s="76" t="s">
        <v>18</v>
      </c>
      <c r="F214" s="89">
        <v>2.2999999999999998</v>
      </c>
      <c r="G214" s="71">
        <v>37.974683544303801</v>
      </c>
      <c r="H214" s="71">
        <v>1.5</v>
      </c>
      <c r="I214" s="83">
        <v>11.2308</v>
      </c>
      <c r="J214" s="84">
        <v>60.403986035073885</v>
      </c>
      <c r="K214" s="132">
        <f t="shared" si="9"/>
        <v>-1.0539860350738834</v>
      </c>
      <c r="L214" s="138">
        <f t="shared" si="10"/>
        <v>-1.5042974881522635E-2</v>
      </c>
      <c r="M214" s="66">
        <v>0.10344827586206896</v>
      </c>
    </row>
    <row r="215" spans="1:13" x14ac:dyDescent="0.2">
      <c r="A215" s="66" t="s">
        <v>248</v>
      </c>
      <c r="B215" s="83">
        <v>314</v>
      </c>
      <c r="C215" s="73">
        <v>3</v>
      </c>
      <c r="D215" s="73">
        <v>9</v>
      </c>
      <c r="E215" s="76" t="s">
        <v>18</v>
      </c>
      <c r="F215" s="89">
        <v>5.2</v>
      </c>
      <c r="G215" s="71">
        <v>50</v>
      </c>
      <c r="H215" s="71">
        <v>3.5</v>
      </c>
      <c r="I215" s="83">
        <v>11.1584</v>
      </c>
      <c r="J215" s="84">
        <v>59.860157149950751</v>
      </c>
      <c r="K215" s="132">
        <f t="shared" si="9"/>
        <v>-0.51015714995075001</v>
      </c>
      <c r="L215" s="138">
        <f t="shared" si="10"/>
        <v>-7.2811981724220367E-3</v>
      </c>
      <c r="M215" s="66">
        <v>0.43678160919540238</v>
      </c>
    </row>
    <row r="216" spans="1:13" x14ac:dyDescent="0.2">
      <c r="A216" s="66" t="s">
        <v>248</v>
      </c>
      <c r="B216" s="83">
        <v>315</v>
      </c>
      <c r="C216" s="73">
        <v>3</v>
      </c>
      <c r="D216" s="73">
        <v>3</v>
      </c>
      <c r="E216" s="76" t="s">
        <v>18</v>
      </c>
      <c r="F216" s="89">
        <v>3.9</v>
      </c>
      <c r="G216" s="71">
        <v>48.80952380952381</v>
      </c>
      <c r="H216" s="71">
        <v>3.5</v>
      </c>
      <c r="I216" s="83">
        <v>11.42</v>
      </c>
      <c r="J216" s="84">
        <v>60.993308059113296</v>
      </c>
      <c r="K216" s="132">
        <f t="shared" si="9"/>
        <v>-1.6433080591132949</v>
      </c>
      <c r="L216" s="138">
        <f t="shared" si="10"/>
        <v>-2.3454050654582101E-2</v>
      </c>
      <c r="M216" s="66">
        <v>0.2873563218390805</v>
      </c>
    </row>
    <row r="217" spans="1:13" x14ac:dyDescent="0.2">
      <c r="A217" s="66" t="s">
        <v>248</v>
      </c>
      <c r="B217" s="83">
        <v>316</v>
      </c>
      <c r="C217" s="73">
        <v>3</v>
      </c>
      <c r="D217" s="73">
        <v>2</v>
      </c>
      <c r="E217" s="76" t="s">
        <v>18</v>
      </c>
      <c r="F217" s="89">
        <v>2.7</v>
      </c>
      <c r="G217" s="71">
        <v>45.238095238095241</v>
      </c>
      <c r="H217" s="71">
        <v>1</v>
      </c>
      <c r="I217" s="83">
        <v>11.33</v>
      </c>
      <c r="J217" s="84">
        <v>65.664022502463055</v>
      </c>
      <c r="K217" s="132">
        <f t="shared" si="9"/>
        <v>-6.3140225024630539</v>
      </c>
      <c r="L217" s="138">
        <f t="shared" si="10"/>
        <v>-9.0116641725013255E-2</v>
      </c>
      <c r="M217" s="66">
        <v>0.14942528735632188</v>
      </c>
    </row>
    <row r="218" spans="1:13" x14ac:dyDescent="0.2">
      <c r="A218" s="66" t="s">
        <v>248</v>
      </c>
      <c r="B218" s="83">
        <v>317</v>
      </c>
      <c r="C218" s="73">
        <v>3</v>
      </c>
      <c r="D218" s="73">
        <v>17</v>
      </c>
      <c r="E218" s="76" t="s">
        <v>18</v>
      </c>
      <c r="F218" s="89">
        <v>2.9</v>
      </c>
      <c r="G218" s="71">
        <v>40.476190476190474</v>
      </c>
      <c r="H218" s="71">
        <v>3</v>
      </c>
      <c r="I218" s="83">
        <v>11.3284</v>
      </c>
      <c r="J218" s="84">
        <v>63.381935512906402</v>
      </c>
      <c r="K218" s="132">
        <f t="shared" si="9"/>
        <v>-4.0319355129064007</v>
      </c>
      <c r="L218" s="138">
        <f t="shared" si="10"/>
        <v>-5.7545643515398572E-2</v>
      </c>
      <c r="M218" s="66">
        <v>0.17241379310344829</v>
      </c>
    </row>
    <row r="219" spans="1:13" x14ac:dyDescent="0.2">
      <c r="A219" s="66" t="s">
        <v>248</v>
      </c>
      <c r="B219" s="83">
        <v>318</v>
      </c>
      <c r="C219" s="73">
        <v>3</v>
      </c>
      <c r="D219" s="73">
        <v>8</v>
      </c>
      <c r="E219" s="76" t="s">
        <v>18</v>
      </c>
      <c r="F219" s="89">
        <v>5</v>
      </c>
      <c r="G219" s="71">
        <v>43.902439024390247</v>
      </c>
      <c r="H219" s="71">
        <v>5.5</v>
      </c>
      <c r="I219" s="83">
        <v>11.5092</v>
      </c>
      <c r="J219" s="84">
        <v>60.13015247290641</v>
      </c>
      <c r="K219" s="132">
        <f t="shared" si="9"/>
        <v>-0.78015247290640843</v>
      </c>
      <c r="L219" s="138">
        <f t="shared" si="10"/>
        <v>-1.1134695966693905E-2</v>
      </c>
      <c r="M219" s="66">
        <v>0.41379310344827591</v>
      </c>
    </row>
    <row r="220" spans="1:13" x14ac:dyDescent="0.2">
      <c r="A220" s="66" t="s">
        <v>248</v>
      </c>
      <c r="B220" s="83">
        <v>319</v>
      </c>
      <c r="C220" s="73">
        <v>3</v>
      </c>
      <c r="D220" s="73">
        <v>16</v>
      </c>
      <c r="E220" s="76" t="s">
        <v>18</v>
      </c>
      <c r="F220" s="89">
        <v>4</v>
      </c>
      <c r="G220" s="71">
        <v>46.341463414634148</v>
      </c>
      <c r="H220" s="71">
        <v>3.5</v>
      </c>
      <c r="I220" s="83">
        <v>11.4176</v>
      </c>
      <c r="J220" s="84">
        <v>58.122621755270949</v>
      </c>
      <c r="K220" s="132">
        <f t="shared" si="9"/>
        <v>1.2273782447290529</v>
      </c>
      <c r="L220" s="138">
        <f t="shared" si="10"/>
        <v>1.7517708481111154E-2</v>
      </c>
      <c r="M220" s="66">
        <v>0.2988505747126437</v>
      </c>
    </row>
    <row r="221" spans="1:13" x14ac:dyDescent="0.2">
      <c r="A221" s="66" t="s">
        <v>248</v>
      </c>
      <c r="B221" s="83">
        <v>320</v>
      </c>
      <c r="C221" s="73">
        <v>3</v>
      </c>
      <c r="D221" s="73">
        <v>10</v>
      </c>
      <c r="E221" s="76" t="s">
        <v>18</v>
      </c>
      <c r="F221" s="89">
        <v>6.7</v>
      </c>
      <c r="G221" s="71">
        <v>42.352941176470587</v>
      </c>
      <c r="H221" s="71">
        <v>1.5</v>
      </c>
      <c r="I221" s="83">
        <v>11.629999999999999</v>
      </c>
      <c r="J221" s="84">
        <v>59.28956606896552</v>
      </c>
      <c r="K221" s="132">
        <f t="shared" si="9"/>
        <v>6.0433931034481247E-2</v>
      </c>
      <c r="L221" s="138">
        <f t="shared" si="10"/>
        <v>8.6254094104733106E-4</v>
      </c>
      <c r="M221" s="66">
        <v>0.60919540229885072</v>
      </c>
    </row>
    <row r="222" spans="1:13" x14ac:dyDescent="0.2">
      <c r="A222" s="66" t="s">
        <v>249</v>
      </c>
      <c r="B222" s="83">
        <v>101</v>
      </c>
      <c r="C222" s="73">
        <v>1</v>
      </c>
      <c r="D222" s="73">
        <v>1</v>
      </c>
      <c r="E222" s="75" t="s">
        <v>18</v>
      </c>
      <c r="F222" s="85">
        <v>1.1000000000000001</v>
      </c>
      <c r="G222" s="71">
        <v>58.333333333333336</v>
      </c>
      <c r="H222" s="71">
        <v>2.5</v>
      </c>
      <c r="I222" s="83">
        <v>11.062799999999999</v>
      </c>
      <c r="J222" s="116">
        <v>48.72847282285715</v>
      </c>
      <c r="K222" s="116">
        <f>67.97-J222</f>
        <v>19.241527177142849</v>
      </c>
      <c r="L222" s="137">
        <f>K222/67.97</f>
        <v>0.28308852695516917</v>
      </c>
      <c r="M222" s="106">
        <v>0.8</v>
      </c>
    </row>
    <row r="223" spans="1:13" x14ac:dyDescent="0.2">
      <c r="A223" s="66" t="s">
        <v>249</v>
      </c>
      <c r="B223" s="83">
        <v>102</v>
      </c>
      <c r="C223" s="73">
        <v>1</v>
      </c>
      <c r="D223" s="73">
        <v>2</v>
      </c>
      <c r="E223" s="75" t="s">
        <v>18</v>
      </c>
      <c r="F223" s="85">
        <v>0.9</v>
      </c>
      <c r="G223" s="71">
        <v>42.25352112676056</v>
      </c>
      <c r="H223" s="71">
        <v>4.5</v>
      </c>
      <c r="I223" s="83">
        <v>11.430000000000001</v>
      </c>
      <c r="J223" s="84">
        <v>48.949628492610834</v>
      </c>
      <c r="K223" s="132">
        <f t="shared" ref="K223:K286" si="11">67.97-J223</f>
        <v>19.020371507389164</v>
      </c>
      <c r="L223" s="138">
        <f t="shared" ref="L223:L286" si="12">K223/67.97</f>
        <v>0.2798348022272939</v>
      </c>
      <c r="M223" s="66">
        <v>0.60000000000000009</v>
      </c>
    </row>
    <row r="224" spans="1:13" x14ac:dyDescent="0.2">
      <c r="A224" s="66" t="s">
        <v>249</v>
      </c>
      <c r="B224" s="83">
        <v>103</v>
      </c>
      <c r="C224" s="73">
        <v>1</v>
      </c>
      <c r="D224" s="73">
        <v>3</v>
      </c>
      <c r="E224" s="75" t="s">
        <v>18</v>
      </c>
      <c r="F224" s="85">
        <v>1.3</v>
      </c>
      <c r="G224" s="71">
        <v>52.857142857142861</v>
      </c>
      <c r="H224" s="71">
        <v>4</v>
      </c>
      <c r="I224" s="83">
        <v>11.265600000000001</v>
      </c>
      <c r="J224" s="84">
        <v>48.236544378325114</v>
      </c>
      <c r="K224" s="132">
        <f t="shared" si="11"/>
        <v>19.733455621674885</v>
      </c>
      <c r="L224" s="138">
        <f t="shared" si="12"/>
        <v>0.29032596177247144</v>
      </c>
      <c r="M224" s="66">
        <v>1</v>
      </c>
    </row>
    <row r="225" spans="1:13" x14ac:dyDescent="0.2">
      <c r="A225" s="66" t="s">
        <v>249</v>
      </c>
      <c r="B225" s="83">
        <v>104</v>
      </c>
      <c r="C225" s="73">
        <v>1</v>
      </c>
      <c r="D225" s="73">
        <v>4</v>
      </c>
      <c r="E225" s="75" t="s">
        <v>18</v>
      </c>
      <c r="F225" s="85">
        <v>0.6</v>
      </c>
      <c r="G225" s="71">
        <v>44.444444444444443</v>
      </c>
      <c r="H225" s="71">
        <v>5</v>
      </c>
      <c r="I225" s="83">
        <v>11.058</v>
      </c>
      <c r="J225" s="84">
        <v>49.240043751724144</v>
      </c>
      <c r="K225" s="132">
        <f t="shared" si="11"/>
        <v>18.729956248275855</v>
      </c>
      <c r="L225" s="138">
        <f t="shared" si="12"/>
        <v>0.2755621045796065</v>
      </c>
      <c r="M225" s="66">
        <v>0.3</v>
      </c>
    </row>
    <row r="226" spans="1:13" x14ac:dyDescent="0.2">
      <c r="A226" s="66" t="s">
        <v>249</v>
      </c>
      <c r="B226" s="83">
        <v>105</v>
      </c>
      <c r="C226" s="73">
        <v>1</v>
      </c>
      <c r="D226" s="73">
        <v>5</v>
      </c>
      <c r="E226" s="75" t="s">
        <v>18</v>
      </c>
      <c r="F226" s="85">
        <v>0.9</v>
      </c>
      <c r="G226" s="71">
        <v>39.436619718309856</v>
      </c>
      <c r="H226" s="71">
        <v>4.5</v>
      </c>
      <c r="I226" s="83">
        <v>11.008799999999999</v>
      </c>
      <c r="J226" s="84">
        <v>51.770959385221673</v>
      </c>
      <c r="K226" s="132">
        <f t="shared" si="11"/>
        <v>16.199040614778326</v>
      </c>
      <c r="L226" s="138">
        <f t="shared" si="12"/>
        <v>0.23832632948033436</v>
      </c>
      <c r="M226" s="66">
        <v>0.60000000000000009</v>
      </c>
    </row>
    <row r="227" spans="1:13" x14ac:dyDescent="0.2">
      <c r="A227" s="66" t="s">
        <v>249</v>
      </c>
      <c r="B227" s="83">
        <v>106</v>
      </c>
      <c r="C227" s="73">
        <v>1</v>
      </c>
      <c r="D227" s="73">
        <v>6</v>
      </c>
      <c r="E227" s="75" t="s">
        <v>18</v>
      </c>
      <c r="F227" s="85">
        <v>0.8</v>
      </c>
      <c r="G227" s="71">
        <v>56.756756756756758</v>
      </c>
      <c r="H227" s="71">
        <v>5</v>
      </c>
      <c r="I227" s="83">
        <v>11.104399999999998</v>
      </c>
      <c r="J227" s="84">
        <v>52.266408870147785</v>
      </c>
      <c r="K227" s="132">
        <f t="shared" si="11"/>
        <v>15.703591129852214</v>
      </c>
      <c r="L227" s="138">
        <f t="shared" si="12"/>
        <v>0.23103709180303389</v>
      </c>
      <c r="M227" s="66">
        <v>0.5</v>
      </c>
    </row>
    <row r="228" spans="1:13" x14ac:dyDescent="0.2">
      <c r="A228" s="66" t="s">
        <v>249</v>
      </c>
      <c r="B228" s="83">
        <v>107</v>
      </c>
      <c r="C228" s="73">
        <v>1</v>
      </c>
      <c r="D228" s="73">
        <v>7</v>
      </c>
      <c r="E228" s="75" t="s">
        <v>18</v>
      </c>
      <c r="F228" s="85">
        <v>0.9</v>
      </c>
      <c r="G228" s="71">
        <v>51.428571428571423</v>
      </c>
      <c r="H228" s="71">
        <v>3</v>
      </c>
      <c r="I228" s="83">
        <v>11.619200000000001</v>
      </c>
      <c r="J228" s="84">
        <v>53.649496616354668</v>
      </c>
      <c r="K228" s="132">
        <f t="shared" si="11"/>
        <v>14.320503383645331</v>
      </c>
      <c r="L228" s="138">
        <f t="shared" si="12"/>
        <v>0.21068858884280317</v>
      </c>
      <c r="M228" s="66">
        <v>0.60000000000000009</v>
      </c>
    </row>
    <row r="229" spans="1:13" x14ac:dyDescent="0.2">
      <c r="A229" s="66" t="s">
        <v>249</v>
      </c>
      <c r="B229" s="83">
        <v>108</v>
      </c>
      <c r="C229" s="73">
        <v>1</v>
      </c>
      <c r="D229" s="73">
        <v>8</v>
      </c>
      <c r="E229" s="75" t="s">
        <v>18</v>
      </c>
      <c r="F229" s="85">
        <v>1.2</v>
      </c>
      <c r="G229" s="71">
        <v>43.07692307692308</v>
      </c>
      <c r="H229" s="71">
        <v>3.5</v>
      </c>
      <c r="I229" s="83">
        <v>11.0992</v>
      </c>
      <c r="J229" s="84">
        <v>50.022684626600991</v>
      </c>
      <c r="K229" s="132">
        <f t="shared" si="11"/>
        <v>17.947315373399007</v>
      </c>
      <c r="L229" s="138">
        <f t="shared" si="12"/>
        <v>0.2640476000205827</v>
      </c>
      <c r="M229" s="66">
        <v>0.89999999999999991</v>
      </c>
    </row>
    <row r="230" spans="1:13" x14ac:dyDescent="0.2">
      <c r="A230" s="66" t="s">
        <v>249</v>
      </c>
      <c r="B230" s="83">
        <v>109</v>
      </c>
      <c r="C230" s="73">
        <v>1</v>
      </c>
      <c r="D230" s="73">
        <v>9</v>
      </c>
      <c r="E230" s="75" t="s">
        <v>18</v>
      </c>
      <c r="F230" s="85">
        <v>1.1000000000000001</v>
      </c>
      <c r="G230" s="71">
        <v>42.465753424657535</v>
      </c>
      <c r="H230" s="71">
        <v>5.5</v>
      </c>
      <c r="I230" s="83">
        <v>11.0816</v>
      </c>
      <c r="J230" s="84">
        <v>53.255025648866997</v>
      </c>
      <c r="K230" s="132">
        <f t="shared" si="11"/>
        <v>14.714974351133002</v>
      </c>
      <c r="L230" s="138">
        <f t="shared" si="12"/>
        <v>0.21649219289588056</v>
      </c>
      <c r="M230" s="66">
        <v>0.8</v>
      </c>
    </row>
    <row r="231" spans="1:13" x14ac:dyDescent="0.2">
      <c r="A231" s="66" t="s">
        <v>249</v>
      </c>
      <c r="B231" s="83">
        <v>110</v>
      </c>
      <c r="C231" s="73">
        <v>1</v>
      </c>
      <c r="D231" s="73">
        <v>10</v>
      </c>
      <c r="E231" s="75" t="s">
        <v>18</v>
      </c>
      <c r="F231" s="85">
        <v>1</v>
      </c>
      <c r="G231" s="71">
        <v>45.833333333333329</v>
      </c>
      <c r="H231" s="71">
        <v>6</v>
      </c>
      <c r="I231" s="83">
        <v>11.298</v>
      </c>
      <c r="J231" s="84">
        <v>58.370285556650252</v>
      </c>
      <c r="K231" s="132">
        <f t="shared" si="11"/>
        <v>9.5997144433497468</v>
      </c>
      <c r="L231" s="138">
        <f t="shared" si="12"/>
        <v>0.14123458059952548</v>
      </c>
      <c r="M231" s="66">
        <v>0.7</v>
      </c>
    </row>
    <row r="232" spans="1:13" x14ac:dyDescent="0.2">
      <c r="A232" s="66" t="s">
        <v>249</v>
      </c>
      <c r="B232" s="83">
        <v>111</v>
      </c>
      <c r="C232" s="73">
        <v>1</v>
      </c>
      <c r="D232" s="73">
        <v>11</v>
      </c>
      <c r="E232" s="75" t="s">
        <v>18</v>
      </c>
      <c r="F232" s="85">
        <v>1</v>
      </c>
      <c r="G232" s="71">
        <v>41.025641025641022</v>
      </c>
      <c r="H232" s="71">
        <v>3</v>
      </c>
      <c r="I232" s="83">
        <v>11.0284</v>
      </c>
      <c r="J232" s="84">
        <v>53.07475887133004</v>
      </c>
      <c r="K232" s="132">
        <f t="shared" si="11"/>
        <v>14.895241128669959</v>
      </c>
      <c r="L232" s="138">
        <f t="shared" si="12"/>
        <v>0.21914434498558127</v>
      </c>
      <c r="M232" s="66">
        <v>0.7</v>
      </c>
    </row>
    <row r="233" spans="1:13" x14ac:dyDescent="0.2">
      <c r="A233" s="66" t="s">
        <v>249</v>
      </c>
      <c r="B233" s="83">
        <v>112</v>
      </c>
      <c r="C233" s="73">
        <v>1</v>
      </c>
      <c r="D233" s="73">
        <v>12</v>
      </c>
      <c r="E233" s="75" t="s">
        <v>18</v>
      </c>
      <c r="F233" s="85">
        <v>1</v>
      </c>
      <c r="G233" s="71">
        <v>34.210526315789473</v>
      </c>
      <c r="H233" s="71">
        <v>4</v>
      </c>
      <c r="I233" s="83">
        <v>11.216000000000001</v>
      </c>
      <c r="J233" s="84">
        <v>54.148268200985207</v>
      </c>
      <c r="K233" s="132">
        <f t="shared" si="11"/>
        <v>13.821731799014792</v>
      </c>
      <c r="L233" s="138">
        <f t="shared" si="12"/>
        <v>0.20335047519515656</v>
      </c>
      <c r="M233" s="66">
        <v>0.7</v>
      </c>
    </row>
    <row r="234" spans="1:13" x14ac:dyDescent="0.2">
      <c r="A234" s="66" t="s">
        <v>249</v>
      </c>
      <c r="B234" s="83">
        <v>113</v>
      </c>
      <c r="C234" s="73">
        <v>1</v>
      </c>
      <c r="D234" s="73">
        <v>13</v>
      </c>
      <c r="E234" s="75" t="s">
        <v>18</v>
      </c>
      <c r="F234" s="85">
        <v>0.9</v>
      </c>
      <c r="G234" s="71">
        <v>40</v>
      </c>
      <c r="H234" s="71">
        <v>5</v>
      </c>
      <c r="I234" s="83">
        <v>11.066000000000001</v>
      </c>
      <c r="J234" s="84">
        <v>44.994821099507384</v>
      </c>
      <c r="K234" s="132">
        <f t="shared" si="11"/>
        <v>22.975178900492615</v>
      </c>
      <c r="L234" s="138">
        <f t="shared" si="12"/>
        <v>0.33801940415613674</v>
      </c>
      <c r="M234" s="66">
        <v>0.60000000000000009</v>
      </c>
    </row>
    <row r="235" spans="1:13" x14ac:dyDescent="0.2">
      <c r="A235" s="66" t="s">
        <v>249</v>
      </c>
      <c r="B235" s="83">
        <v>114</v>
      </c>
      <c r="C235" s="73">
        <v>1</v>
      </c>
      <c r="D235" s="73">
        <v>14</v>
      </c>
      <c r="E235" s="75" t="s">
        <v>18</v>
      </c>
      <c r="F235" s="85">
        <v>1</v>
      </c>
      <c r="G235" s="71">
        <v>40</v>
      </c>
      <c r="H235" s="71">
        <v>5</v>
      </c>
      <c r="I235" s="83">
        <v>10.9976</v>
      </c>
      <c r="J235" s="84">
        <v>47.618300803152707</v>
      </c>
      <c r="K235" s="132">
        <f t="shared" si="11"/>
        <v>20.351699196847292</v>
      </c>
      <c r="L235" s="138">
        <f t="shared" si="12"/>
        <v>0.29942179192066048</v>
      </c>
      <c r="M235" s="66">
        <v>0.7</v>
      </c>
    </row>
    <row r="236" spans="1:13" x14ac:dyDescent="0.2">
      <c r="A236" s="66" t="s">
        <v>249</v>
      </c>
      <c r="B236" s="83">
        <v>115</v>
      </c>
      <c r="C236" s="73">
        <v>1</v>
      </c>
      <c r="D236" s="73">
        <v>15</v>
      </c>
      <c r="E236" s="75" t="s">
        <v>18</v>
      </c>
      <c r="F236" s="85">
        <v>0.9</v>
      </c>
      <c r="G236" s="71">
        <v>53.521126760563376</v>
      </c>
      <c r="H236" s="71">
        <v>5.5</v>
      </c>
      <c r="I236" s="83">
        <v>10.9876</v>
      </c>
      <c r="J236" s="84">
        <v>49.321463900689643</v>
      </c>
      <c r="K236" s="132">
        <f t="shared" si="11"/>
        <v>18.648536099310355</v>
      </c>
      <c r="L236" s="138">
        <f t="shared" si="12"/>
        <v>0.27436422096969776</v>
      </c>
      <c r="M236" s="66">
        <v>0.60000000000000009</v>
      </c>
    </row>
    <row r="237" spans="1:13" x14ac:dyDescent="0.2">
      <c r="A237" s="66" t="s">
        <v>249</v>
      </c>
      <c r="B237" s="73">
        <v>116</v>
      </c>
      <c r="C237" s="73">
        <v>1</v>
      </c>
      <c r="D237" s="73">
        <v>16</v>
      </c>
      <c r="E237" s="75" t="s">
        <v>18</v>
      </c>
      <c r="F237" s="89">
        <v>1.1000000000000001</v>
      </c>
      <c r="G237" s="71">
        <v>38.028169014084504</v>
      </c>
      <c r="H237" s="71">
        <v>3</v>
      </c>
      <c r="I237" s="83">
        <v>11.0036</v>
      </c>
      <c r="J237" s="84">
        <v>49.397473740295567</v>
      </c>
      <c r="K237" s="132">
        <f t="shared" si="11"/>
        <v>18.572526259704432</v>
      </c>
      <c r="L237" s="138">
        <f t="shared" si="12"/>
        <v>0.27324593584970475</v>
      </c>
      <c r="M237" s="66">
        <v>0.8</v>
      </c>
    </row>
    <row r="238" spans="1:13" x14ac:dyDescent="0.2">
      <c r="A238" s="66" t="s">
        <v>249</v>
      </c>
      <c r="B238" s="83">
        <v>117</v>
      </c>
      <c r="C238" s="73">
        <v>1</v>
      </c>
      <c r="D238" s="73">
        <v>17</v>
      </c>
      <c r="E238" s="75" t="s">
        <v>18</v>
      </c>
      <c r="F238" s="89">
        <v>0.6</v>
      </c>
      <c r="G238" s="71">
        <v>39.726027397260275</v>
      </c>
      <c r="H238" s="71">
        <v>3</v>
      </c>
      <c r="I238" s="83">
        <v>10.992800000000001</v>
      </c>
      <c r="J238" s="84">
        <v>55.557680397241377</v>
      </c>
      <c r="K238" s="132">
        <f t="shared" si="11"/>
        <v>12.412319602758622</v>
      </c>
      <c r="L238" s="138">
        <f t="shared" si="12"/>
        <v>0.1826146771039962</v>
      </c>
      <c r="M238" s="66">
        <v>0.3</v>
      </c>
    </row>
    <row r="239" spans="1:13" x14ac:dyDescent="0.2">
      <c r="A239" s="66" t="s">
        <v>249</v>
      </c>
      <c r="B239" s="83">
        <v>118</v>
      </c>
      <c r="C239" s="73">
        <v>1</v>
      </c>
      <c r="D239" s="73">
        <v>18</v>
      </c>
      <c r="E239" s="75" t="s">
        <v>18</v>
      </c>
      <c r="F239" s="85">
        <v>1</v>
      </c>
      <c r="G239" s="71">
        <v>35.61643835616438</v>
      </c>
      <c r="H239" s="71">
        <v>5</v>
      </c>
      <c r="I239" s="83">
        <v>11.052000000000001</v>
      </c>
      <c r="J239" s="84">
        <v>55.18141126305418</v>
      </c>
      <c r="K239" s="132">
        <f t="shared" si="11"/>
        <v>12.788588736945819</v>
      </c>
      <c r="L239" s="138">
        <f t="shared" si="12"/>
        <v>0.18815048899434778</v>
      </c>
      <c r="M239" s="66">
        <v>0.7</v>
      </c>
    </row>
    <row r="240" spans="1:13" x14ac:dyDescent="0.2">
      <c r="A240" s="66" t="s">
        <v>249</v>
      </c>
      <c r="B240" s="83">
        <v>119</v>
      </c>
      <c r="C240" s="73">
        <v>1</v>
      </c>
      <c r="D240" s="73">
        <v>19</v>
      </c>
      <c r="E240" s="75" t="s">
        <v>18</v>
      </c>
      <c r="F240" s="85">
        <v>0.8</v>
      </c>
      <c r="G240" s="71">
        <v>40.579710144927539</v>
      </c>
      <c r="H240" s="71">
        <v>3.5</v>
      </c>
      <c r="I240" s="83">
        <v>10.990399999999999</v>
      </c>
      <c r="J240" s="84">
        <v>55.898730353497541</v>
      </c>
      <c r="K240" s="132">
        <f t="shared" si="11"/>
        <v>12.071269646502458</v>
      </c>
      <c r="L240" s="138">
        <f t="shared" si="12"/>
        <v>0.17759702289984491</v>
      </c>
      <c r="M240" s="66">
        <v>0.5</v>
      </c>
    </row>
    <row r="241" spans="1:13" x14ac:dyDescent="0.2">
      <c r="A241" s="66" t="s">
        <v>249</v>
      </c>
      <c r="B241" s="83">
        <v>120</v>
      </c>
      <c r="C241" s="73">
        <v>1</v>
      </c>
      <c r="D241" s="73">
        <v>20</v>
      </c>
      <c r="E241" s="75" t="s">
        <v>18</v>
      </c>
      <c r="F241" s="85">
        <v>0.9</v>
      </c>
      <c r="G241" s="71">
        <v>44.285714285714285</v>
      </c>
      <c r="H241" s="71">
        <v>5</v>
      </c>
      <c r="I241" s="83">
        <v>11.005599999999999</v>
      </c>
      <c r="J241" s="84">
        <v>60.132858485911335</v>
      </c>
      <c r="K241" s="132">
        <f t="shared" si="11"/>
        <v>7.837141514088664</v>
      </c>
      <c r="L241" s="138">
        <f t="shared" si="12"/>
        <v>0.1153029500380854</v>
      </c>
      <c r="M241" s="66">
        <v>0.60000000000000009</v>
      </c>
    </row>
    <row r="242" spans="1:13" x14ac:dyDescent="0.2">
      <c r="A242" s="66" t="s">
        <v>249</v>
      </c>
      <c r="B242" s="83">
        <v>201</v>
      </c>
      <c r="C242" s="73">
        <v>2</v>
      </c>
      <c r="D242" s="73">
        <v>11</v>
      </c>
      <c r="E242" s="75" t="s">
        <v>18</v>
      </c>
      <c r="F242" s="85">
        <v>1.2</v>
      </c>
      <c r="G242" s="71">
        <v>50</v>
      </c>
      <c r="H242" s="71">
        <v>6</v>
      </c>
      <c r="I242" s="83">
        <v>11.0708</v>
      </c>
      <c r="J242" s="84">
        <v>48.554467050246302</v>
      </c>
      <c r="K242" s="132">
        <f t="shared" si="11"/>
        <v>19.415532949753697</v>
      </c>
      <c r="L242" s="138">
        <f t="shared" si="12"/>
        <v>0.28564856480437983</v>
      </c>
      <c r="M242" s="66">
        <v>0.89999999999999991</v>
      </c>
    </row>
    <row r="243" spans="1:13" x14ac:dyDescent="0.2">
      <c r="A243" s="66" t="s">
        <v>249</v>
      </c>
      <c r="B243" s="83">
        <v>202</v>
      </c>
      <c r="C243" s="73">
        <v>2</v>
      </c>
      <c r="D243" s="73">
        <v>19</v>
      </c>
      <c r="E243" s="75" t="s">
        <v>18</v>
      </c>
      <c r="F243" s="85">
        <v>0.9</v>
      </c>
      <c r="G243" s="71">
        <v>40</v>
      </c>
      <c r="H243" s="71">
        <v>3</v>
      </c>
      <c r="I243" s="83">
        <v>11.05</v>
      </c>
      <c r="J243" s="84">
        <v>51.66216</v>
      </c>
      <c r="K243" s="132">
        <f t="shared" si="11"/>
        <v>16.307839999999999</v>
      </c>
      <c r="L243" s="138">
        <f t="shared" si="12"/>
        <v>0.2399270266293953</v>
      </c>
      <c r="M243" s="66">
        <v>0.60000000000000009</v>
      </c>
    </row>
    <row r="244" spans="1:13" x14ac:dyDescent="0.2">
      <c r="A244" s="66" t="s">
        <v>249</v>
      </c>
      <c r="B244" s="83">
        <v>203</v>
      </c>
      <c r="C244" s="73">
        <v>2</v>
      </c>
      <c r="D244" s="73">
        <v>6</v>
      </c>
      <c r="E244" s="75" t="s">
        <v>18</v>
      </c>
      <c r="F244" s="85">
        <v>1</v>
      </c>
      <c r="G244" s="71">
        <v>49.295774647887328</v>
      </c>
      <c r="H244" s="71">
        <v>4</v>
      </c>
      <c r="I244" s="83">
        <v>11.11</v>
      </c>
      <c r="J244" s="84">
        <v>47.939646857142861</v>
      </c>
      <c r="K244" s="132">
        <f t="shared" si="11"/>
        <v>20.030353142857138</v>
      </c>
      <c r="L244" s="138">
        <f t="shared" si="12"/>
        <v>0.29469402887828655</v>
      </c>
      <c r="M244" s="66">
        <v>0.7</v>
      </c>
    </row>
    <row r="245" spans="1:13" x14ac:dyDescent="0.2">
      <c r="A245" s="66" t="s">
        <v>249</v>
      </c>
      <c r="B245" s="83">
        <v>204</v>
      </c>
      <c r="C245" s="73">
        <v>2</v>
      </c>
      <c r="D245" s="73">
        <v>18</v>
      </c>
      <c r="E245" s="75" t="s">
        <v>18</v>
      </c>
      <c r="F245" s="85">
        <v>1</v>
      </c>
      <c r="G245" s="71">
        <v>42.857142857142854</v>
      </c>
      <c r="H245" s="71">
        <v>3.5</v>
      </c>
      <c r="I245" s="83">
        <v>11.043999999999999</v>
      </c>
      <c r="J245" s="84">
        <v>49.544723420689657</v>
      </c>
      <c r="K245" s="132">
        <f t="shared" si="11"/>
        <v>18.425276579310342</v>
      </c>
      <c r="L245" s="138">
        <f t="shared" si="12"/>
        <v>0.27107954361203979</v>
      </c>
      <c r="M245" s="66">
        <v>0.7</v>
      </c>
    </row>
    <row r="246" spans="1:13" x14ac:dyDescent="0.2">
      <c r="A246" s="66" t="s">
        <v>249</v>
      </c>
      <c r="B246" s="83">
        <v>205</v>
      </c>
      <c r="C246" s="73">
        <v>2</v>
      </c>
      <c r="D246" s="73">
        <v>16</v>
      </c>
      <c r="E246" s="75" t="s">
        <v>18</v>
      </c>
      <c r="F246" s="85">
        <v>0.9</v>
      </c>
      <c r="G246" s="71">
        <v>37.142857142857146</v>
      </c>
      <c r="H246" s="71">
        <v>3.5</v>
      </c>
      <c r="I246" s="83">
        <v>11.032399999999999</v>
      </c>
      <c r="J246" s="84">
        <v>47.981497645714292</v>
      </c>
      <c r="K246" s="132">
        <f t="shared" si="11"/>
        <v>19.988502354285707</v>
      </c>
      <c r="L246" s="138">
        <f t="shared" si="12"/>
        <v>0.29407830446205246</v>
      </c>
      <c r="M246" s="66">
        <v>0.60000000000000009</v>
      </c>
    </row>
    <row r="247" spans="1:13" x14ac:dyDescent="0.2">
      <c r="A247" s="66" t="s">
        <v>249</v>
      </c>
      <c r="B247" s="83">
        <v>206</v>
      </c>
      <c r="C247" s="73">
        <v>2</v>
      </c>
      <c r="D247" s="73">
        <v>12</v>
      </c>
      <c r="E247" s="75" t="s">
        <v>18</v>
      </c>
      <c r="F247" s="85">
        <v>1</v>
      </c>
      <c r="G247" s="71">
        <v>41.53846153846154</v>
      </c>
      <c r="H247" s="71">
        <v>4</v>
      </c>
      <c r="I247" s="83">
        <v>11.182399999999999</v>
      </c>
      <c r="J247" s="84">
        <v>46.079445930246308</v>
      </c>
      <c r="K247" s="132">
        <f t="shared" si="11"/>
        <v>21.890554069753691</v>
      </c>
      <c r="L247" s="138">
        <f t="shared" si="12"/>
        <v>0.32206199896651011</v>
      </c>
      <c r="M247" s="66">
        <v>0.7</v>
      </c>
    </row>
    <row r="248" spans="1:13" x14ac:dyDescent="0.2">
      <c r="A248" s="66" t="s">
        <v>249</v>
      </c>
      <c r="B248" s="83">
        <v>207</v>
      </c>
      <c r="C248" s="73">
        <v>2</v>
      </c>
      <c r="D248" s="73">
        <v>7</v>
      </c>
      <c r="E248" s="75" t="s">
        <v>18</v>
      </c>
      <c r="F248" s="85">
        <v>1</v>
      </c>
      <c r="G248" s="71">
        <v>47.222222222222221</v>
      </c>
      <c r="H248" s="71">
        <v>3</v>
      </c>
      <c r="I248" s="83">
        <v>10.965599999999998</v>
      </c>
      <c r="J248" s="84">
        <v>54.513263139310347</v>
      </c>
      <c r="K248" s="132">
        <f t="shared" si="11"/>
        <v>13.456736860689652</v>
      </c>
      <c r="L248" s="138">
        <f t="shared" si="12"/>
        <v>0.19798053348079525</v>
      </c>
      <c r="M248" s="66">
        <v>0.7</v>
      </c>
    </row>
    <row r="249" spans="1:13" x14ac:dyDescent="0.2">
      <c r="A249" s="66" t="s">
        <v>249</v>
      </c>
      <c r="B249" s="83">
        <v>208</v>
      </c>
      <c r="C249" s="73">
        <v>2</v>
      </c>
      <c r="D249" s="73">
        <v>8</v>
      </c>
      <c r="E249" s="75" t="s">
        <v>18</v>
      </c>
      <c r="F249" s="85">
        <v>1.1000000000000001</v>
      </c>
      <c r="G249" s="71">
        <v>40.845070422535215</v>
      </c>
      <c r="H249" s="71">
        <v>3.5</v>
      </c>
      <c r="I249" s="83">
        <v>11.057200000000002</v>
      </c>
      <c r="J249" s="84">
        <v>54.669239697339904</v>
      </c>
      <c r="K249" s="132">
        <f t="shared" si="11"/>
        <v>13.300760302660095</v>
      </c>
      <c r="L249" s="138">
        <f t="shared" si="12"/>
        <v>0.19568574816330875</v>
      </c>
      <c r="M249" s="66">
        <v>0.8</v>
      </c>
    </row>
    <row r="250" spans="1:13" x14ac:dyDescent="0.2">
      <c r="A250" s="66" t="s">
        <v>249</v>
      </c>
      <c r="B250" s="83">
        <v>209</v>
      </c>
      <c r="C250" s="73">
        <v>2</v>
      </c>
      <c r="D250" s="73">
        <v>17</v>
      </c>
      <c r="E250" s="75" t="s">
        <v>18</v>
      </c>
      <c r="F250" s="85">
        <v>1.3</v>
      </c>
      <c r="G250" s="71">
        <v>44.444444444444443</v>
      </c>
      <c r="H250" s="71">
        <v>3.5</v>
      </c>
      <c r="I250" s="83">
        <v>10.839600000000001</v>
      </c>
      <c r="J250" s="84">
        <v>56.801235950344818</v>
      </c>
      <c r="K250" s="132">
        <f t="shared" si="11"/>
        <v>11.168764049655181</v>
      </c>
      <c r="L250" s="138">
        <f t="shared" si="12"/>
        <v>0.16431902382897132</v>
      </c>
      <c r="M250" s="66">
        <v>1</v>
      </c>
    </row>
    <row r="251" spans="1:13" x14ac:dyDescent="0.2">
      <c r="A251" s="66" t="s">
        <v>249</v>
      </c>
      <c r="B251" s="83">
        <v>210</v>
      </c>
      <c r="C251" s="73">
        <v>2</v>
      </c>
      <c r="D251" s="73">
        <v>20</v>
      </c>
      <c r="E251" s="75" t="s">
        <v>18</v>
      </c>
      <c r="F251" s="85">
        <v>1.1000000000000001</v>
      </c>
      <c r="G251" s="71">
        <v>40.789473684210527</v>
      </c>
      <c r="H251" s="71">
        <v>4.5</v>
      </c>
      <c r="I251" s="83">
        <v>10.991200000000001</v>
      </c>
      <c r="J251" s="84">
        <v>58.10529541359606</v>
      </c>
      <c r="K251" s="132">
        <f t="shared" si="11"/>
        <v>9.8647045864039384</v>
      </c>
      <c r="L251" s="138">
        <f t="shared" si="12"/>
        <v>0.14513321445349328</v>
      </c>
      <c r="M251" s="66">
        <v>0.8</v>
      </c>
    </row>
    <row r="252" spans="1:13" x14ac:dyDescent="0.2">
      <c r="A252" s="66" t="s">
        <v>249</v>
      </c>
      <c r="B252" s="83">
        <v>211</v>
      </c>
      <c r="C252" s="73">
        <v>2</v>
      </c>
      <c r="D252" s="73">
        <v>15</v>
      </c>
      <c r="E252" s="75" t="s">
        <v>18</v>
      </c>
      <c r="F252" s="85">
        <v>1.1000000000000001</v>
      </c>
      <c r="G252" s="71">
        <v>36.111111111111107</v>
      </c>
      <c r="H252" s="71">
        <v>3</v>
      </c>
      <c r="I252" s="83">
        <v>10.9328</v>
      </c>
      <c r="J252" s="84">
        <v>55.043003094384247</v>
      </c>
      <c r="K252" s="132">
        <f t="shared" si="11"/>
        <v>12.926996905615752</v>
      </c>
      <c r="L252" s="138">
        <f t="shared" si="12"/>
        <v>0.19018680161270785</v>
      </c>
      <c r="M252" s="66">
        <v>0.8</v>
      </c>
    </row>
    <row r="253" spans="1:13" x14ac:dyDescent="0.2">
      <c r="A253" s="66" t="s">
        <v>249</v>
      </c>
      <c r="B253" s="83">
        <v>212</v>
      </c>
      <c r="C253" s="73">
        <v>2</v>
      </c>
      <c r="D253" s="73">
        <v>13</v>
      </c>
      <c r="E253" s="75" t="s">
        <v>18</v>
      </c>
      <c r="F253" s="85">
        <v>1</v>
      </c>
      <c r="G253" s="71">
        <v>51.388888888888886</v>
      </c>
      <c r="H253" s="71">
        <v>2.5</v>
      </c>
      <c r="I253" s="83">
        <v>10.821200000000001</v>
      </c>
      <c r="J253" s="84">
        <v>52.730589761576347</v>
      </c>
      <c r="K253" s="132">
        <f t="shared" si="11"/>
        <v>15.239410238423652</v>
      </c>
      <c r="L253" s="138">
        <f t="shared" si="12"/>
        <v>0.22420788933976243</v>
      </c>
      <c r="M253" s="66">
        <v>0.7</v>
      </c>
    </row>
    <row r="254" spans="1:13" x14ac:dyDescent="0.2">
      <c r="A254" s="66" t="s">
        <v>249</v>
      </c>
      <c r="B254" s="83">
        <v>213</v>
      </c>
      <c r="C254" s="73">
        <v>2</v>
      </c>
      <c r="D254" s="73">
        <v>10</v>
      </c>
      <c r="E254" s="75" t="s">
        <v>18</v>
      </c>
      <c r="F254" s="85">
        <v>1.1000000000000001</v>
      </c>
      <c r="G254" s="71">
        <v>39.189189189189186</v>
      </c>
      <c r="H254" s="71">
        <v>2.5</v>
      </c>
      <c r="I254" s="83">
        <v>10.833600000000001</v>
      </c>
      <c r="J254" s="84">
        <v>48.428863375763548</v>
      </c>
      <c r="K254" s="132">
        <f t="shared" si="11"/>
        <v>19.541136624236451</v>
      </c>
      <c r="L254" s="138">
        <f t="shared" si="12"/>
        <v>0.28749649292682727</v>
      </c>
      <c r="M254" s="66">
        <v>0.8</v>
      </c>
    </row>
    <row r="255" spans="1:13" x14ac:dyDescent="0.2">
      <c r="A255" s="66" t="s">
        <v>249</v>
      </c>
      <c r="B255" s="83">
        <v>214</v>
      </c>
      <c r="C255" s="73">
        <v>2</v>
      </c>
      <c r="D255" s="73">
        <v>2</v>
      </c>
      <c r="E255" s="75" t="s">
        <v>18</v>
      </c>
      <c r="F255" s="85">
        <v>1.1000000000000001</v>
      </c>
      <c r="G255" s="71">
        <v>35.2112676056338</v>
      </c>
      <c r="H255" s="71">
        <v>3</v>
      </c>
      <c r="I255" s="83">
        <v>11.0444</v>
      </c>
      <c r="J255" s="84">
        <v>55.992072638423636</v>
      </c>
      <c r="K255" s="132">
        <f t="shared" si="11"/>
        <v>11.977927361576363</v>
      </c>
      <c r="L255" s="138">
        <f t="shared" si="12"/>
        <v>0.17622373637746599</v>
      </c>
      <c r="M255" s="66">
        <v>0.8</v>
      </c>
    </row>
    <row r="256" spans="1:13" x14ac:dyDescent="0.2">
      <c r="A256" s="66" t="s">
        <v>249</v>
      </c>
      <c r="B256" s="83">
        <v>215</v>
      </c>
      <c r="C256" s="73">
        <v>2</v>
      </c>
      <c r="D256" s="73">
        <v>3</v>
      </c>
      <c r="E256" s="75" t="s">
        <v>18</v>
      </c>
      <c r="F256" s="85">
        <v>1</v>
      </c>
      <c r="G256" s="71">
        <v>42.25352112676056</v>
      </c>
      <c r="H256" s="71">
        <v>3</v>
      </c>
      <c r="I256" s="83">
        <v>10.8436</v>
      </c>
      <c r="J256" s="84">
        <v>48.721029999605918</v>
      </c>
      <c r="K256" s="132">
        <f t="shared" si="11"/>
        <v>19.248970000394081</v>
      </c>
      <c r="L256" s="138">
        <f t="shared" si="12"/>
        <v>0.28319802854780168</v>
      </c>
      <c r="M256" s="66">
        <v>0.7</v>
      </c>
    </row>
    <row r="257" spans="1:13" x14ac:dyDescent="0.2">
      <c r="A257" s="66" t="s">
        <v>249</v>
      </c>
      <c r="B257" s="83">
        <v>216</v>
      </c>
      <c r="C257" s="73">
        <v>2</v>
      </c>
      <c r="D257" s="73">
        <v>5</v>
      </c>
      <c r="E257" s="75" t="s">
        <v>18</v>
      </c>
      <c r="F257" s="85">
        <v>1</v>
      </c>
      <c r="G257" s="71">
        <v>34.722222222222221</v>
      </c>
      <c r="H257" s="71">
        <v>6.5</v>
      </c>
      <c r="I257" s="83">
        <v>10.912800000000001</v>
      </c>
      <c r="J257" s="84">
        <v>49.78772022226601</v>
      </c>
      <c r="K257" s="132">
        <f t="shared" si="11"/>
        <v>18.182279777733989</v>
      </c>
      <c r="L257" s="138">
        <f t="shared" si="12"/>
        <v>0.26750448400373678</v>
      </c>
      <c r="M257" s="66">
        <v>0.7</v>
      </c>
    </row>
    <row r="258" spans="1:13" x14ac:dyDescent="0.2">
      <c r="A258" s="66" t="s">
        <v>249</v>
      </c>
      <c r="B258" s="83">
        <v>217</v>
      </c>
      <c r="C258" s="73">
        <v>2</v>
      </c>
      <c r="D258" s="73">
        <v>4</v>
      </c>
      <c r="E258" s="75" t="s">
        <v>18</v>
      </c>
      <c r="F258" s="85">
        <v>1</v>
      </c>
      <c r="G258" s="71">
        <v>35.714285714285715</v>
      </c>
      <c r="H258" s="71">
        <v>4.5</v>
      </c>
      <c r="I258" s="83">
        <v>10.904400000000001</v>
      </c>
      <c r="J258" s="84">
        <v>53.361154307783266</v>
      </c>
      <c r="K258" s="132">
        <f t="shared" si="11"/>
        <v>14.608845692216732</v>
      </c>
      <c r="L258" s="138">
        <f t="shared" si="12"/>
        <v>0.21493078846868813</v>
      </c>
      <c r="M258" s="66">
        <v>0.7</v>
      </c>
    </row>
    <row r="259" spans="1:13" x14ac:dyDescent="0.2">
      <c r="A259" s="66" t="s">
        <v>249</v>
      </c>
      <c r="B259" s="83">
        <v>218</v>
      </c>
      <c r="C259" s="73">
        <v>2</v>
      </c>
      <c r="D259" s="73">
        <v>14</v>
      </c>
      <c r="E259" s="75" t="s">
        <v>18</v>
      </c>
      <c r="F259" s="85">
        <v>0.9</v>
      </c>
      <c r="G259" s="71">
        <v>41.891891891891895</v>
      </c>
      <c r="H259" s="71">
        <v>2.5</v>
      </c>
      <c r="I259" s="83">
        <v>10.922000000000001</v>
      </c>
      <c r="J259" s="84">
        <v>57.683226813793105</v>
      </c>
      <c r="K259" s="132">
        <f t="shared" si="11"/>
        <v>10.286773186206894</v>
      </c>
      <c r="L259" s="138">
        <f t="shared" si="12"/>
        <v>0.15134284517002933</v>
      </c>
      <c r="M259" s="66">
        <v>0.60000000000000009</v>
      </c>
    </row>
    <row r="260" spans="1:13" x14ac:dyDescent="0.2">
      <c r="A260" s="66" t="s">
        <v>249</v>
      </c>
      <c r="B260" s="83">
        <v>219</v>
      </c>
      <c r="C260" s="73">
        <v>2</v>
      </c>
      <c r="D260" s="73">
        <v>1</v>
      </c>
      <c r="E260" s="75" t="s">
        <v>18</v>
      </c>
      <c r="F260" s="85">
        <v>0.8</v>
      </c>
      <c r="G260" s="71">
        <v>44.871794871794876</v>
      </c>
      <c r="H260" s="71">
        <v>3.5</v>
      </c>
      <c r="I260" s="83">
        <v>10.862</v>
      </c>
      <c r="J260" s="116">
        <v>57.084502124137927</v>
      </c>
      <c r="K260" s="116">
        <f t="shared" si="11"/>
        <v>10.885497875862072</v>
      </c>
      <c r="L260" s="137">
        <f t="shared" si="12"/>
        <v>0.16015150619187982</v>
      </c>
      <c r="M260" s="106">
        <v>0.5</v>
      </c>
    </row>
    <row r="261" spans="1:13" x14ac:dyDescent="0.2">
      <c r="A261" s="66" t="s">
        <v>249</v>
      </c>
      <c r="B261" s="83">
        <v>220</v>
      </c>
      <c r="C261" s="73">
        <v>2</v>
      </c>
      <c r="D261" s="73">
        <v>9</v>
      </c>
      <c r="E261" s="75" t="s">
        <v>18</v>
      </c>
      <c r="F261" s="85">
        <v>1.1000000000000001</v>
      </c>
      <c r="G261" s="71">
        <v>54.54545454545454</v>
      </c>
      <c r="H261" s="71">
        <v>5.5</v>
      </c>
      <c r="I261" s="83">
        <v>10.8644</v>
      </c>
      <c r="J261" s="84">
        <v>58.145566883940887</v>
      </c>
      <c r="K261" s="132">
        <f t="shared" si="11"/>
        <v>9.8244331160591116</v>
      </c>
      <c r="L261" s="138">
        <f t="shared" si="12"/>
        <v>0.14454072555626177</v>
      </c>
      <c r="M261" s="66">
        <v>0.8</v>
      </c>
    </row>
    <row r="262" spans="1:13" x14ac:dyDescent="0.2">
      <c r="A262" s="66" t="s">
        <v>249</v>
      </c>
      <c r="B262" s="83">
        <v>301</v>
      </c>
      <c r="C262" s="73">
        <v>3</v>
      </c>
      <c r="D262" s="73">
        <v>18</v>
      </c>
      <c r="E262" s="75" t="s">
        <v>18</v>
      </c>
      <c r="F262" s="85">
        <v>1.1000000000000001</v>
      </c>
      <c r="G262" s="71">
        <v>36.111111111111107</v>
      </c>
      <c r="H262" s="71">
        <v>2</v>
      </c>
      <c r="I262" s="83">
        <v>10.904400000000001</v>
      </c>
      <c r="J262" s="84">
        <v>51.959149457339905</v>
      </c>
      <c r="K262" s="132">
        <f t="shared" si="11"/>
        <v>16.010850542660094</v>
      </c>
      <c r="L262" s="138">
        <f t="shared" si="12"/>
        <v>0.23555760692452693</v>
      </c>
      <c r="M262" s="66">
        <v>0.8</v>
      </c>
    </row>
    <row r="263" spans="1:13" x14ac:dyDescent="0.2">
      <c r="A263" s="66" t="s">
        <v>249</v>
      </c>
      <c r="B263" s="83">
        <v>302</v>
      </c>
      <c r="C263" s="73">
        <v>3</v>
      </c>
      <c r="D263" s="73">
        <v>20</v>
      </c>
      <c r="E263" s="75" t="s">
        <v>18</v>
      </c>
      <c r="F263" s="85">
        <v>1</v>
      </c>
      <c r="G263" s="71">
        <v>36.111111111111107</v>
      </c>
      <c r="H263" s="71">
        <v>1.5</v>
      </c>
      <c r="I263" s="83">
        <v>10.842000000000001</v>
      </c>
      <c r="J263" s="84">
        <v>48.21172733793103</v>
      </c>
      <c r="K263" s="132">
        <f t="shared" si="11"/>
        <v>19.758272662068968</v>
      </c>
      <c r="L263" s="138">
        <f t="shared" si="12"/>
        <v>0.2906910793301305</v>
      </c>
      <c r="M263" s="66">
        <v>0.7</v>
      </c>
    </row>
    <row r="264" spans="1:13" x14ac:dyDescent="0.2">
      <c r="A264" s="66" t="s">
        <v>249</v>
      </c>
      <c r="B264" s="83">
        <v>303</v>
      </c>
      <c r="C264" s="73">
        <v>3</v>
      </c>
      <c r="D264" s="73">
        <v>4</v>
      </c>
      <c r="E264" s="75" t="s">
        <v>18</v>
      </c>
      <c r="F264" s="85">
        <v>1</v>
      </c>
      <c r="G264" s="71">
        <v>36.486486486486484</v>
      </c>
      <c r="H264" s="71">
        <v>2.5</v>
      </c>
      <c r="I264" s="83">
        <v>10.8628</v>
      </c>
      <c r="J264" s="84">
        <v>49.475624814975376</v>
      </c>
      <c r="K264" s="132">
        <f t="shared" si="11"/>
        <v>18.494375185024623</v>
      </c>
      <c r="L264" s="138">
        <f t="shared" si="12"/>
        <v>0.27209614808039756</v>
      </c>
      <c r="M264" s="66">
        <v>0.7</v>
      </c>
    </row>
    <row r="265" spans="1:13" x14ac:dyDescent="0.2">
      <c r="A265" s="66" t="s">
        <v>249</v>
      </c>
      <c r="B265" s="83">
        <v>304</v>
      </c>
      <c r="C265" s="73">
        <v>3</v>
      </c>
      <c r="D265" s="73">
        <v>12</v>
      </c>
      <c r="E265" s="75" t="s">
        <v>18</v>
      </c>
      <c r="F265" s="85">
        <v>1</v>
      </c>
      <c r="G265" s="71">
        <v>36</v>
      </c>
      <c r="H265" s="71">
        <v>2.5</v>
      </c>
      <c r="I265" s="83">
        <v>10.9168</v>
      </c>
      <c r="J265" s="84">
        <v>52.504146046108382</v>
      </c>
      <c r="K265" s="132">
        <f t="shared" si="11"/>
        <v>15.465853953891617</v>
      </c>
      <c r="L265" s="138">
        <f t="shared" si="12"/>
        <v>0.22753941376918665</v>
      </c>
      <c r="M265" s="66">
        <v>0.7</v>
      </c>
    </row>
    <row r="266" spans="1:13" x14ac:dyDescent="0.2">
      <c r="A266" s="66" t="s">
        <v>249</v>
      </c>
      <c r="B266" s="83">
        <v>305</v>
      </c>
      <c r="C266" s="73">
        <v>3</v>
      </c>
      <c r="D266" s="73">
        <v>13</v>
      </c>
      <c r="E266" s="75" t="s">
        <v>18</v>
      </c>
      <c r="F266" s="85">
        <v>1</v>
      </c>
      <c r="G266" s="71">
        <v>38.356164383561641</v>
      </c>
      <c r="H266" s="71">
        <v>6</v>
      </c>
      <c r="I266" s="83">
        <v>10.905200000000001</v>
      </c>
      <c r="J266" s="84">
        <v>46.945498459113303</v>
      </c>
      <c r="K266" s="132">
        <f t="shared" si="11"/>
        <v>21.024501540886696</v>
      </c>
      <c r="L266" s="138">
        <f t="shared" si="12"/>
        <v>0.30932031103261287</v>
      </c>
      <c r="M266" s="66">
        <v>0.7</v>
      </c>
    </row>
    <row r="267" spans="1:13" x14ac:dyDescent="0.2">
      <c r="A267" s="66" t="s">
        <v>249</v>
      </c>
      <c r="B267" s="83">
        <v>306</v>
      </c>
      <c r="C267" s="73">
        <v>3</v>
      </c>
      <c r="D267" s="73">
        <v>5</v>
      </c>
      <c r="E267" s="75" t="s">
        <v>18</v>
      </c>
      <c r="F267" s="85">
        <v>0.9</v>
      </c>
      <c r="G267" s="71">
        <v>29.411764705882355</v>
      </c>
      <c r="H267" s="71">
        <v>4.5</v>
      </c>
      <c r="I267" s="83">
        <v>10.896799999999999</v>
      </c>
      <c r="J267" s="84">
        <v>48.649469335960589</v>
      </c>
      <c r="K267" s="132">
        <f t="shared" si="11"/>
        <v>19.32053066403941</v>
      </c>
      <c r="L267" s="138">
        <f t="shared" si="12"/>
        <v>0.28425085573104913</v>
      </c>
      <c r="M267" s="66">
        <v>0.60000000000000009</v>
      </c>
    </row>
    <row r="268" spans="1:13" x14ac:dyDescent="0.2">
      <c r="A268" s="66" t="s">
        <v>249</v>
      </c>
      <c r="B268" s="83">
        <v>307</v>
      </c>
      <c r="C268" s="73">
        <v>3</v>
      </c>
      <c r="D268" s="73">
        <v>15</v>
      </c>
      <c r="E268" s="75" t="s">
        <v>18</v>
      </c>
      <c r="F268" s="85">
        <v>1</v>
      </c>
      <c r="G268" s="71">
        <v>28.571428571428569</v>
      </c>
      <c r="H268" s="71">
        <v>4.5</v>
      </c>
      <c r="I268" s="83">
        <v>10.808399999999999</v>
      </c>
      <c r="J268" s="84">
        <v>50.654150414187193</v>
      </c>
      <c r="K268" s="132">
        <f t="shared" si="11"/>
        <v>17.315849585812806</v>
      </c>
      <c r="L268" s="138">
        <f t="shared" si="12"/>
        <v>0.25475723975007808</v>
      </c>
      <c r="M268" s="66">
        <v>0.7</v>
      </c>
    </row>
    <row r="269" spans="1:13" x14ac:dyDescent="0.2">
      <c r="A269" s="66" t="s">
        <v>249</v>
      </c>
      <c r="B269" s="83">
        <v>308</v>
      </c>
      <c r="C269" s="73">
        <v>3</v>
      </c>
      <c r="D269" s="73">
        <v>1</v>
      </c>
      <c r="E269" s="75" t="s">
        <v>18</v>
      </c>
      <c r="F269" s="85">
        <v>1</v>
      </c>
      <c r="G269" s="71">
        <v>41.333333333333336</v>
      </c>
      <c r="H269" s="71">
        <v>5</v>
      </c>
      <c r="I269" s="83">
        <v>11.0732</v>
      </c>
      <c r="J269" s="116">
        <v>48.468347666600984</v>
      </c>
      <c r="K269" s="116">
        <f t="shared" si="11"/>
        <v>19.501652333399015</v>
      </c>
      <c r="L269" s="137">
        <f t="shared" si="12"/>
        <v>0.28691558530820971</v>
      </c>
      <c r="M269" s="106">
        <v>0.7</v>
      </c>
    </row>
    <row r="270" spans="1:13" x14ac:dyDescent="0.2">
      <c r="A270" s="66" t="s">
        <v>249</v>
      </c>
      <c r="B270" s="83">
        <v>309</v>
      </c>
      <c r="C270" s="73">
        <v>3</v>
      </c>
      <c r="D270" s="73">
        <v>7</v>
      </c>
      <c r="E270" s="75" t="s">
        <v>18</v>
      </c>
      <c r="F270" s="85">
        <v>1</v>
      </c>
      <c r="G270" s="71">
        <v>28.571428571428569</v>
      </c>
      <c r="H270" s="71">
        <v>3</v>
      </c>
      <c r="I270" s="83">
        <v>10.8748</v>
      </c>
      <c r="J270" s="84">
        <v>63.068679459310346</v>
      </c>
      <c r="K270" s="132">
        <f t="shared" si="11"/>
        <v>4.9013205406896532</v>
      </c>
      <c r="L270" s="138">
        <f t="shared" si="12"/>
        <v>7.2110056505659159E-2</v>
      </c>
      <c r="M270" s="66">
        <v>0.7</v>
      </c>
    </row>
    <row r="271" spans="1:13" x14ac:dyDescent="0.2">
      <c r="A271" s="66" t="s">
        <v>249</v>
      </c>
      <c r="B271" s="83">
        <v>310</v>
      </c>
      <c r="C271" s="73">
        <v>3</v>
      </c>
      <c r="D271" s="73">
        <v>11</v>
      </c>
      <c r="E271" s="75" t="s">
        <v>18</v>
      </c>
      <c r="F271" s="85">
        <v>0.9</v>
      </c>
      <c r="G271" s="71">
        <v>34.615384615384613</v>
      </c>
      <c r="H271" s="71">
        <v>4</v>
      </c>
      <c r="I271" s="83">
        <v>10.995600000000001</v>
      </c>
      <c r="J271" s="84">
        <v>58.357072118226604</v>
      </c>
      <c r="K271" s="132">
        <f t="shared" si="11"/>
        <v>9.6129278817733947</v>
      </c>
      <c r="L271" s="138">
        <f t="shared" si="12"/>
        <v>0.14142898163562448</v>
      </c>
      <c r="M271" s="66">
        <v>0.60000000000000009</v>
      </c>
    </row>
    <row r="272" spans="1:13" x14ac:dyDescent="0.2">
      <c r="A272" s="66" t="s">
        <v>249</v>
      </c>
      <c r="B272" s="83">
        <v>311</v>
      </c>
      <c r="C272" s="73">
        <v>3</v>
      </c>
      <c r="D272" s="73">
        <v>19</v>
      </c>
      <c r="E272" s="75" t="s">
        <v>18</v>
      </c>
      <c r="F272" s="85">
        <v>1</v>
      </c>
      <c r="G272" s="71">
        <v>29.72972972972973</v>
      </c>
      <c r="H272" s="71">
        <v>4.5</v>
      </c>
      <c r="I272" s="83">
        <v>11.07</v>
      </c>
      <c r="J272" s="84">
        <v>49.911896788177344</v>
      </c>
      <c r="K272" s="132">
        <f t="shared" si="11"/>
        <v>18.058103211822655</v>
      </c>
      <c r="L272" s="138">
        <f t="shared" si="12"/>
        <v>0.2656775520350545</v>
      </c>
      <c r="M272" s="66">
        <v>0.7</v>
      </c>
    </row>
    <row r="273" spans="1:13" x14ac:dyDescent="0.2">
      <c r="A273" s="66" t="s">
        <v>249</v>
      </c>
      <c r="B273" s="83">
        <v>312</v>
      </c>
      <c r="C273" s="73">
        <v>3</v>
      </c>
      <c r="D273" s="73">
        <v>6</v>
      </c>
      <c r="E273" s="75" t="s">
        <v>18</v>
      </c>
      <c r="F273" s="85">
        <v>0.9</v>
      </c>
      <c r="G273" s="71">
        <v>29.166666666666668</v>
      </c>
      <c r="H273" s="71">
        <v>5.5</v>
      </c>
      <c r="I273" s="83">
        <v>10.8948</v>
      </c>
      <c r="J273" s="84">
        <v>43.296875092807873</v>
      </c>
      <c r="K273" s="132">
        <f t="shared" si="11"/>
        <v>24.673124907192125</v>
      </c>
      <c r="L273" s="138">
        <f t="shared" si="12"/>
        <v>0.36300021932017251</v>
      </c>
      <c r="M273" s="66">
        <v>0.60000000000000009</v>
      </c>
    </row>
    <row r="274" spans="1:13" x14ac:dyDescent="0.2">
      <c r="A274" s="66" t="s">
        <v>249</v>
      </c>
      <c r="B274" s="83">
        <v>313</v>
      </c>
      <c r="C274" s="73">
        <v>3</v>
      </c>
      <c r="D274" s="73">
        <v>14</v>
      </c>
      <c r="E274" s="75" t="s">
        <v>18</v>
      </c>
      <c r="F274" s="85">
        <v>1</v>
      </c>
      <c r="G274" s="71">
        <v>31.428571428571427</v>
      </c>
      <c r="H274" s="71">
        <v>5</v>
      </c>
      <c r="I274" s="83">
        <v>10.8896</v>
      </c>
      <c r="J274" s="84">
        <v>42.704513071921184</v>
      </c>
      <c r="K274" s="132">
        <f t="shared" si="11"/>
        <v>25.265486928078815</v>
      </c>
      <c r="L274" s="138">
        <f t="shared" si="12"/>
        <v>0.37171527038515251</v>
      </c>
      <c r="M274" s="66">
        <v>0.7</v>
      </c>
    </row>
    <row r="275" spans="1:13" x14ac:dyDescent="0.2">
      <c r="A275" s="66" t="s">
        <v>249</v>
      </c>
      <c r="B275" s="83">
        <v>314</v>
      </c>
      <c r="C275" s="73">
        <v>3</v>
      </c>
      <c r="D275" s="73">
        <v>9</v>
      </c>
      <c r="E275" s="75" t="s">
        <v>18</v>
      </c>
      <c r="F275" s="85">
        <v>0.9</v>
      </c>
      <c r="G275" s="71">
        <v>35.820895522388057</v>
      </c>
      <c r="H275" s="71">
        <v>5.5</v>
      </c>
      <c r="I275" s="83">
        <v>10.996400000000001</v>
      </c>
      <c r="J275" s="84">
        <v>37.645278333793094</v>
      </c>
      <c r="K275" s="132">
        <f t="shared" si="11"/>
        <v>30.324721666206905</v>
      </c>
      <c r="L275" s="138">
        <f t="shared" si="12"/>
        <v>0.44614861948222606</v>
      </c>
      <c r="M275" s="66">
        <v>0.60000000000000009</v>
      </c>
    </row>
    <row r="276" spans="1:13" x14ac:dyDescent="0.2">
      <c r="A276" s="66" t="s">
        <v>249</v>
      </c>
      <c r="B276" s="83">
        <v>315</v>
      </c>
      <c r="C276" s="73">
        <v>3</v>
      </c>
      <c r="D276" s="73">
        <v>3</v>
      </c>
      <c r="E276" s="75" t="s">
        <v>18</v>
      </c>
      <c r="F276" s="85">
        <v>1</v>
      </c>
      <c r="G276" s="71">
        <v>30.985915492957744</v>
      </c>
      <c r="H276" s="71">
        <v>1</v>
      </c>
      <c r="I276" s="83">
        <v>10.8596</v>
      </c>
      <c r="J276" s="84">
        <v>46.927019482167481</v>
      </c>
      <c r="K276" s="132">
        <f t="shared" si="11"/>
        <v>21.042980517832518</v>
      </c>
      <c r="L276" s="138">
        <f t="shared" si="12"/>
        <v>0.30959218063605293</v>
      </c>
      <c r="M276" s="66">
        <v>0.7</v>
      </c>
    </row>
    <row r="277" spans="1:13" x14ac:dyDescent="0.2">
      <c r="A277" s="66" t="s">
        <v>249</v>
      </c>
      <c r="B277" s="83">
        <v>316</v>
      </c>
      <c r="C277" s="73">
        <v>3</v>
      </c>
      <c r="D277" s="73">
        <v>2</v>
      </c>
      <c r="E277" s="75" t="s">
        <v>18</v>
      </c>
      <c r="F277" s="85">
        <v>1</v>
      </c>
      <c r="G277" s="71">
        <v>33.333333333333329</v>
      </c>
      <c r="H277" s="71">
        <v>4.5</v>
      </c>
      <c r="I277" s="83">
        <v>10.7156</v>
      </c>
      <c r="J277" s="84">
        <v>48.492952605320205</v>
      </c>
      <c r="K277" s="132">
        <f t="shared" si="11"/>
        <v>19.477047394679794</v>
      </c>
      <c r="L277" s="138">
        <f t="shared" si="12"/>
        <v>0.28655358826952765</v>
      </c>
      <c r="M277" s="66">
        <v>0.7</v>
      </c>
    </row>
    <row r="278" spans="1:13" x14ac:dyDescent="0.2">
      <c r="A278" s="66" t="s">
        <v>249</v>
      </c>
      <c r="B278" s="83">
        <v>317</v>
      </c>
      <c r="C278" s="73">
        <v>3</v>
      </c>
      <c r="D278" s="73">
        <v>17</v>
      </c>
      <c r="E278" s="75" t="s">
        <v>18</v>
      </c>
      <c r="F278" s="85">
        <v>0.3</v>
      </c>
      <c r="G278" s="71">
        <v>21.333333333333336</v>
      </c>
      <c r="H278" s="71">
        <v>4.5</v>
      </c>
      <c r="I278" s="83">
        <v>10.739599999999999</v>
      </c>
      <c r="J278" s="84">
        <v>42.606143481379313</v>
      </c>
      <c r="K278" s="132">
        <f t="shared" si="11"/>
        <v>25.363856518620686</v>
      </c>
      <c r="L278" s="138">
        <f t="shared" si="12"/>
        <v>0.37316252050346749</v>
      </c>
      <c r="M278" s="66">
        <v>0</v>
      </c>
    </row>
    <row r="279" spans="1:13" x14ac:dyDescent="0.2">
      <c r="A279" s="66" t="s">
        <v>249</v>
      </c>
      <c r="B279" s="83">
        <v>318</v>
      </c>
      <c r="C279" s="73">
        <v>3</v>
      </c>
      <c r="D279" s="73">
        <v>8</v>
      </c>
      <c r="E279" s="75" t="s">
        <v>18</v>
      </c>
      <c r="F279" s="85">
        <v>1</v>
      </c>
      <c r="G279" s="71">
        <v>31.25</v>
      </c>
      <c r="H279" s="71">
        <v>4.5</v>
      </c>
      <c r="I279" s="83">
        <v>10.8756</v>
      </c>
      <c r="J279" s="84">
        <v>59.030734122561562</v>
      </c>
      <c r="K279" s="132">
        <f t="shared" si="11"/>
        <v>8.9392658774384373</v>
      </c>
      <c r="L279" s="138">
        <f t="shared" si="12"/>
        <v>0.13151781488065967</v>
      </c>
      <c r="M279" s="66">
        <v>0.7</v>
      </c>
    </row>
    <row r="280" spans="1:13" x14ac:dyDescent="0.2">
      <c r="A280" s="66" t="s">
        <v>249</v>
      </c>
      <c r="B280" s="83">
        <v>319</v>
      </c>
      <c r="C280" s="73">
        <v>3</v>
      </c>
      <c r="D280" s="73">
        <v>16</v>
      </c>
      <c r="E280" s="75" t="s">
        <v>18</v>
      </c>
      <c r="F280" s="85">
        <v>1</v>
      </c>
      <c r="G280" s="71">
        <v>38.15789473684211</v>
      </c>
      <c r="H280" s="71">
        <v>4.5</v>
      </c>
      <c r="I280" s="83">
        <v>10.7888</v>
      </c>
      <c r="J280" s="84">
        <v>55.004373886108375</v>
      </c>
      <c r="K280" s="132">
        <f t="shared" si="11"/>
        <v>12.965626113891624</v>
      </c>
      <c r="L280" s="138">
        <f t="shared" si="12"/>
        <v>0.19075512893764343</v>
      </c>
      <c r="M280" s="66">
        <v>0.7</v>
      </c>
    </row>
    <row r="281" spans="1:13" x14ac:dyDescent="0.2">
      <c r="A281" s="66" t="s">
        <v>249</v>
      </c>
      <c r="B281" s="83">
        <v>320</v>
      </c>
      <c r="C281" s="73">
        <v>3</v>
      </c>
      <c r="D281" s="73">
        <v>10</v>
      </c>
      <c r="E281" s="75" t="s">
        <v>18</v>
      </c>
      <c r="F281" s="85">
        <v>0.9</v>
      </c>
      <c r="G281" s="71">
        <v>25</v>
      </c>
      <c r="H281" s="71">
        <v>4</v>
      </c>
      <c r="I281" s="83">
        <v>10.748800000000001</v>
      </c>
      <c r="J281" s="84">
        <v>44.346679008472897</v>
      </c>
      <c r="K281" s="132">
        <f t="shared" si="11"/>
        <v>23.623320991527102</v>
      </c>
      <c r="L281" s="138">
        <f t="shared" si="12"/>
        <v>0.34755511242499781</v>
      </c>
      <c r="M281" s="66">
        <v>0.60000000000000009</v>
      </c>
    </row>
    <row r="282" spans="1:13" x14ac:dyDescent="0.2">
      <c r="A282" s="66" t="s">
        <v>249</v>
      </c>
      <c r="B282" s="83">
        <v>401</v>
      </c>
      <c r="C282" s="73">
        <v>4</v>
      </c>
      <c r="D282" s="73">
        <v>2</v>
      </c>
      <c r="E282" s="75" t="s">
        <v>18</v>
      </c>
      <c r="F282" s="85">
        <v>0.7</v>
      </c>
      <c r="G282" s="71">
        <v>28.07017543859649</v>
      </c>
      <c r="H282" s="71">
        <v>3</v>
      </c>
      <c r="I282" s="83">
        <v>10.782400000000001</v>
      </c>
      <c r="J282" s="84">
        <v>41.054159858128088</v>
      </c>
      <c r="K282" s="132">
        <f t="shared" si="11"/>
        <v>26.915840141871911</v>
      </c>
      <c r="L282" s="138">
        <f t="shared" si="12"/>
        <v>0.39599588262280289</v>
      </c>
      <c r="M282" s="66">
        <v>0.39999999999999997</v>
      </c>
    </row>
    <row r="283" spans="1:13" x14ac:dyDescent="0.2">
      <c r="A283" s="66" t="s">
        <v>249</v>
      </c>
      <c r="B283" s="83">
        <v>402</v>
      </c>
      <c r="C283" s="73">
        <v>4</v>
      </c>
      <c r="D283" s="73">
        <v>17</v>
      </c>
      <c r="E283" s="75" t="s">
        <v>18</v>
      </c>
      <c r="F283" s="85">
        <v>0.7</v>
      </c>
      <c r="G283" s="71">
        <v>31.147540983606557</v>
      </c>
      <c r="H283" s="71">
        <v>4.5</v>
      </c>
      <c r="I283" s="83">
        <v>10.8316</v>
      </c>
      <c r="J283" s="84">
        <v>39.670889384039405</v>
      </c>
      <c r="K283" s="132">
        <f t="shared" si="11"/>
        <v>28.299110615960593</v>
      </c>
      <c r="L283" s="138">
        <f t="shared" si="12"/>
        <v>0.41634707394380749</v>
      </c>
      <c r="M283" s="66">
        <v>0.39999999999999997</v>
      </c>
    </row>
    <row r="284" spans="1:13" x14ac:dyDescent="0.2">
      <c r="A284" s="66" t="s">
        <v>249</v>
      </c>
      <c r="B284" s="83">
        <v>403</v>
      </c>
      <c r="C284" s="73">
        <v>4</v>
      </c>
      <c r="D284" s="73">
        <v>20</v>
      </c>
      <c r="E284" s="75" t="s">
        <v>18</v>
      </c>
      <c r="F284" s="85">
        <v>0.8</v>
      </c>
      <c r="G284" s="71">
        <v>25.806451612903224</v>
      </c>
      <c r="H284" s="71">
        <v>5.5</v>
      </c>
      <c r="I284" s="83">
        <v>10.773199999999999</v>
      </c>
      <c r="J284" s="84">
        <v>35.35702055881773</v>
      </c>
      <c r="K284" s="132">
        <f t="shared" si="11"/>
        <v>32.612979441182269</v>
      </c>
      <c r="L284" s="138">
        <f t="shared" si="12"/>
        <v>0.47981432162987009</v>
      </c>
      <c r="M284" s="66">
        <v>0.5</v>
      </c>
    </row>
    <row r="285" spans="1:13" x14ac:dyDescent="0.2">
      <c r="A285" s="66" t="s">
        <v>249</v>
      </c>
      <c r="B285" s="83">
        <v>404</v>
      </c>
      <c r="C285" s="73">
        <v>4</v>
      </c>
      <c r="D285" s="73">
        <v>9</v>
      </c>
      <c r="E285" s="75" t="s">
        <v>18</v>
      </c>
      <c r="F285" s="85">
        <v>1</v>
      </c>
      <c r="G285" s="71">
        <v>39.344262295081968</v>
      </c>
      <c r="H285" s="71">
        <v>4</v>
      </c>
      <c r="I285" s="83">
        <v>10.694800000000001</v>
      </c>
      <c r="J285" s="84">
        <v>36.921145286305425</v>
      </c>
      <c r="K285" s="132">
        <f t="shared" si="11"/>
        <v>31.048854713694574</v>
      </c>
      <c r="L285" s="138">
        <f t="shared" si="12"/>
        <v>0.4568023350550916</v>
      </c>
      <c r="M285" s="66">
        <v>0.7</v>
      </c>
    </row>
    <row r="286" spans="1:13" x14ac:dyDescent="0.2">
      <c r="A286" s="66" t="s">
        <v>249</v>
      </c>
      <c r="B286" s="83">
        <v>405</v>
      </c>
      <c r="C286" s="73">
        <v>4</v>
      </c>
      <c r="D286" s="73">
        <v>5</v>
      </c>
      <c r="E286" s="75" t="s">
        <v>18</v>
      </c>
      <c r="F286" s="85">
        <v>0.6</v>
      </c>
      <c r="G286" s="71">
        <v>26.865671641791046</v>
      </c>
      <c r="H286" s="71">
        <v>3.5</v>
      </c>
      <c r="I286" s="83">
        <v>10.7096</v>
      </c>
      <c r="J286" s="84">
        <v>37.72400639369458</v>
      </c>
      <c r="K286" s="132">
        <f t="shared" si="11"/>
        <v>30.245993606305419</v>
      </c>
      <c r="L286" s="138">
        <f t="shared" si="12"/>
        <v>0.44499034289106104</v>
      </c>
      <c r="M286" s="66">
        <v>0.3</v>
      </c>
    </row>
    <row r="287" spans="1:13" x14ac:dyDescent="0.2">
      <c r="A287" s="66" t="s">
        <v>249</v>
      </c>
      <c r="B287" s="83">
        <v>406</v>
      </c>
      <c r="C287" s="73">
        <v>4</v>
      </c>
      <c r="D287" s="73">
        <v>18</v>
      </c>
      <c r="E287" s="75" t="s">
        <v>18</v>
      </c>
      <c r="F287" s="85">
        <v>1</v>
      </c>
      <c r="G287" s="71">
        <v>40</v>
      </c>
      <c r="H287" s="71">
        <v>2.5</v>
      </c>
      <c r="I287" s="83">
        <v>10.6404</v>
      </c>
      <c r="J287" s="84">
        <v>38.946347201576366</v>
      </c>
      <c r="K287" s="132">
        <f t="shared" ref="K287:K301" si="13">67.97-J287</f>
        <v>29.023652798423633</v>
      </c>
      <c r="L287" s="138">
        <f t="shared" ref="L287:L301" si="14">K287/67.97</f>
        <v>0.42700680886308129</v>
      </c>
      <c r="M287" s="66">
        <v>0.7</v>
      </c>
    </row>
    <row r="288" spans="1:13" x14ac:dyDescent="0.2">
      <c r="A288" s="66" t="s">
        <v>249</v>
      </c>
      <c r="B288" s="83">
        <v>407</v>
      </c>
      <c r="C288" s="73">
        <v>4</v>
      </c>
      <c r="D288" s="73">
        <v>1</v>
      </c>
      <c r="E288" s="75" t="s">
        <v>18</v>
      </c>
      <c r="F288" s="85">
        <v>0.7</v>
      </c>
      <c r="G288" s="71">
        <v>24.242424242424242</v>
      </c>
      <c r="H288" s="71">
        <v>5</v>
      </c>
      <c r="I288" s="83">
        <v>10.738</v>
      </c>
      <c r="J288" s="116">
        <v>29.326832228571426</v>
      </c>
      <c r="K288" s="116">
        <f t="shared" si="13"/>
        <v>38.643167771428573</v>
      </c>
      <c r="L288" s="137">
        <f t="shared" si="14"/>
        <v>0.56853270224258601</v>
      </c>
      <c r="M288" s="106">
        <v>0.39999999999999997</v>
      </c>
    </row>
    <row r="289" spans="1:13" x14ac:dyDescent="0.2">
      <c r="A289" s="66" t="s">
        <v>249</v>
      </c>
      <c r="B289" s="83">
        <v>408</v>
      </c>
      <c r="C289" s="73">
        <v>4</v>
      </c>
      <c r="D289" s="73">
        <v>13</v>
      </c>
      <c r="E289" s="75" t="s">
        <v>18</v>
      </c>
      <c r="F289" s="85">
        <v>0.9</v>
      </c>
      <c r="G289" s="71">
        <v>30.158730158730158</v>
      </c>
      <c r="H289" s="71">
        <v>5</v>
      </c>
      <c r="I289" s="83">
        <v>10.8344</v>
      </c>
      <c r="J289" s="84">
        <v>36.098100186798021</v>
      </c>
      <c r="K289" s="132">
        <f t="shared" si="13"/>
        <v>31.871899813201978</v>
      </c>
      <c r="L289" s="138">
        <f t="shared" si="14"/>
        <v>0.46891128164192997</v>
      </c>
      <c r="M289" s="66">
        <v>0.60000000000000009</v>
      </c>
    </row>
    <row r="290" spans="1:13" x14ac:dyDescent="0.2">
      <c r="A290" s="66" t="s">
        <v>249</v>
      </c>
      <c r="B290" s="83">
        <v>409</v>
      </c>
      <c r="C290" s="73">
        <v>4</v>
      </c>
      <c r="D290" s="73">
        <v>15</v>
      </c>
      <c r="E290" s="75" t="s">
        <v>18</v>
      </c>
      <c r="F290" s="85">
        <v>0.6</v>
      </c>
      <c r="G290" s="71">
        <v>35.483870967741936</v>
      </c>
      <c r="H290" s="71">
        <v>4.5</v>
      </c>
      <c r="I290" s="83">
        <v>10.885999999999999</v>
      </c>
      <c r="J290" s="84">
        <v>36.714616811822665</v>
      </c>
      <c r="K290" s="132">
        <f t="shared" si="13"/>
        <v>31.255383188177333</v>
      </c>
      <c r="L290" s="138">
        <f t="shared" si="14"/>
        <v>0.45984085902864991</v>
      </c>
      <c r="M290" s="66">
        <v>0.3</v>
      </c>
    </row>
    <row r="291" spans="1:13" x14ac:dyDescent="0.2">
      <c r="A291" s="66" t="s">
        <v>249</v>
      </c>
      <c r="B291" s="83">
        <v>410</v>
      </c>
      <c r="C291" s="73">
        <v>4</v>
      </c>
      <c r="D291" s="73">
        <v>7</v>
      </c>
      <c r="E291" s="75" t="s">
        <v>18</v>
      </c>
      <c r="F291" s="85">
        <v>1</v>
      </c>
      <c r="G291" s="71">
        <v>27.118644067796609</v>
      </c>
      <c r="H291" s="71">
        <v>2.5</v>
      </c>
      <c r="I291" s="83">
        <v>10.915999999999999</v>
      </c>
      <c r="J291" s="84">
        <v>45.707903306403942</v>
      </c>
      <c r="K291" s="132">
        <f t="shared" si="13"/>
        <v>22.262096693596057</v>
      </c>
      <c r="L291" s="138">
        <f t="shared" si="14"/>
        <v>0.32752827267318019</v>
      </c>
      <c r="M291" s="66">
        <v>0.7</v>
      </c>
    </row>
    <row r="292" spans="1:13" x14ac:dyDescent="0.2">
      <c r="A292" s="66" t="s">
        <v>249</v>
      </c>
      <c r="B292" s="83">
        <v>411</v>
      </c>
      <c r="C292" s="73">
        <v>4</v>
      </c>
      <c r="D292" s="73">
        <v>11</v>
      </c>
      <c r="E292" s="75" t="s">
        <v>18</v>
      </c>
      <c r="F292" s="85">
        <v>0.9</v>
      </c>
      <c r="G292" s="71">
        <v>16.666666666666664</v>
      </c>
      <c r="H292" s="71">
        <v>3.5</v>
      </c>
      <c r="I292" s="83">
        <v>10.670399999999999</v>
      </c>
      <c r="J292" s="84">
        <v>46.38767315231528</v>
      </c>
      <c r="K292" s="132">
        <f t="shared" si="13"/>
        <v>21.582326847684719</v>
      </c>
      <c r="L292" s="138">
        <f t="shared" si="14"/>
        <v>0.31752724507407265</v>
      </c>
      <c r="M292" s="66">
        <v>0.60000000000000009</v>
      </c>
    </row>
    <row r="293" spans="1:13" x14ac:dyDescent="0.2">
      <c r="A293" s="66" t="s">
        <v>249</v>
      </c>
      <c r="B293" s="83">
        <v>412</v>
      </c>
      <c r="C293" s="73">
        <v>4</v>
      </c>
      <c r="D293" s="73">
        <v>8</v>
      </c>
      <c r="E293" s="75" t="s">
        <v>18</v>
      </c>
      <c r="F293" s="85">
        <v>1</v>
      </c>
      <c r="G293" s="71">
        <v>35.384615384615387</v>
      </c>
      <c r="H293" s="71">
        <v>5</v>
      </c>
      <c r="I293" s="83">
        <v>10.7912</v>
      </c>
      <c r="J293" s="84">
        <v>41.900889962561571</v>
      </c>
      <c r="K293" s="132">
        <f t="shared" si="13"/>
        <v>26.069110037438428</v>
      </c>
      <c r="L293" s="138">
        <f t="shared" si="14"/>
        <v>0.38353847340647973</v>
      </c>
      <c r="M293" s="66">
        <v>0.7</v>
      </c>
    </row>
    <row r="294" spans="1:13" x14ac:dyDescent="0.2">
      <c r="A294" s="66" t="s">
        <v>249</v>
      </c>
      <c r="B294" s="83">
        <v>413</v>
      </c>
      <c r="C294" s="73">
        <v>4</v>
      </c>
      <c r="D294" s="73">
        <v>19</v>
      </c>
      <c r="E294" s="75" t="s">
        <v>18</v>
      </c>
      <c r="F294" s="85">
        <v>0.8</v>
      </c>
      <c r="G294" s="71">
        <v>28.787878787878789</v>
      </c>
      <c r="H294" s="71">
        <v>6</v>
      </c>
      <c r="I294" s="83">
        <v>10.872</v>
      </c>
      <c r="J294" s="84">
        <v>33.872854920197042</v>
      </c>
      <c r="K294" s="132">
        <f t="shared" si="13"/>
        <v>34.097145079802957</v>
      </c>
      <c r="L294" s="138">
        <f t="shared" si="14"/>
        <v>0.50164992025603883</v>
      </c>
      <c r="M294" s="66">
        <v>0.5</v>
      </c>
    </row>
    <row r="295" spans="1:13" x14ac:dyDescent="0.2">
      <c r="A295" s="66" t="s">
        <v>249</v>
      </c>
      <c r="B295" s="83">
        <v>414</v>
      </c>
      <c r="C295" s="73">
        <v>4</v>
      </c>
      <c r="D295" s="73">
        <v>12</v>
      </c>
      <c r="E295" s="75" t="s">
        <v>18</v>
      </c>
      <c r="F295" s="85">
        <v>0.6</v>
      </c>
      <c r="G295" s="71">
        <v>31.25</v>
      </c>
      <c r="H295" s="71">
        <v>3.5</v>
      </c>
      <c r="I295" s="83">
        <v>10.818</v>
      </c>
      <c r="J295" s="84">
        <v>38.528732736945813</v>
      </c>
      <c r="K295" s="132">
        <f t="shared" si="13"/>
        <v>29.441267263054186</v>
      </c>
      <c r="L295" s="138">
        <f t="shared" si="14"/>
        <v>0.43315090868109735</v>
      </c>
      <c r="M295" s="66">
        <v>0.3</v>
      </c>
    </row>
    <row r="296" spans="1:13" x14ac:dyDescent="0.2">
      <c r="A296" s="66" t="s">
        <v>249</v>
      </c>
      <c r="B296" s="83">
        <v>415</v>
      </c>
      <c r="C296" s="73">
        <v>4</v>
      </c>
      <c r="D296" s="73">
        <v>10</v>
      </c>
      <c r="E296" s="75" t="s">
        <v>18</v>
      </c>
      <c r="F296" s="85">
        <v>0.8</v>
      </c>
      <c r="G296" s="71">
        <v>25.714285714285712</v>
      </c>
      <c r="H296" s="71">
        <v>4</v>
      </c>
      <c r="I296" s="83">
        <v>10.858000000000001</v>
      </c>
      <c r="J296" s="84">
        <v>40.169229517241369</v>
      </c>
      <c r="K296" s="132">
        <f t="shared" si="13"/>
        <v>27.800770482758629</v>
      </c>
      <c r="L296" s="138">
        <f t="shared" si="14"/>
        <v>0.40901530797055508</v>
      </c>
      <c r="M296" s="66">
        <v>0.5</v>
      </c>
    </row>
    <row r="297" spans="1:13" x14ac:dyDescent="0.2">
      <c r="A297" s="66" t="s">
        <v>249</v>
      </c>
      <c r="B297" s="83">
        <v>416</v>
      </c>
      <c r="C297" s="73">
        <v>4</v>
      </c>
      <c r="D297" s="73">
        <v>14</v>
      </c>
      <c r="E297" s="75" t="s">
        <v>18</v>
      </c>
      <c r="F297" s="85">
        <v>1</v>
      </c>
      <c r="G297" s="71">
        <v>30</v>
      </c>
      <c r="H297" s="71">
        <v>4.5</v>
      </c>
      <c r="I297" s="83">
        <v>11.0488</v>
      </c>
      <c r="J297" s="84">
        <v>31.769687900689657</v>
      </c>
      <c r="K297" s="132">
        <f t="shared" si="13"/>
        <v>36.200312099310338</v>
      </c>
      <c r="L297" s="138">
        <f t="shared" si="14"/>
        <v>0.53259249815080678</v>
      </c>
      <c r="M297" s="66">
        <v>0.7</v>
      </c>
    </row>
    <row r="298" spans="1:13" x14ac:dyDescent="0.2">
      <c r="A298" s="66" t="s">
        <v>249</v>
      </c>
      <c r="B298" s="83">
        <v>417</v>
      </c>
      <c r="C298" s="73">
        <v>4</v>
      </c>
      <c r="D298" s="73">
        <v>16</v>
      </c>
      <c r="E298" s="75" t="s">
        <v>18</v>
      </c>
      <c r="F298" s="85">
        <v>1</v>
      </c>
      <c r="G298" s="71">
        <v>33.333333333333329</v>
      </c>
      <c r="H298" s="71">
        <v>3.5</v>
      </c>
      <c r="I298" s="83">
        <v>10.8156</v>
      </c>
      <c r="J298" s="84">
        <v>44.270960427192108</v>
      </c>
      <c r="K298" s="132">
        <f t="shared" si="13"/>
        <v>23.699039572807891</v>
      </c>
      <c r="L298" s="138">
        <f t="shared" si="14"/>
        <v>0.34866911244384124</v>
      </c>
      <c r="M298" s="66">
        <v>0.7</v>
      </c>
    </row>
    <row r="299" spans="1:13" x14ac:dyDescent="0.2">
      <c r="A299" s="66" t="s">
        <v>249</v>
      </c>
      <c r="B299" s="83">
        <v>418</v>
      </c>
      <c r="C299" s="73">
        <v>4</v>
      </c>
      <c r="D299" s="73">
        <v>6</v>
      </c>
      <c r="E299" s="75" t="s">
        <v>18</v>
      </c>
      <c r="F299" s="85">
        <v>1</v>
      </c>
      <c r="G299" s="71">
        <v>31.081081081081081</v>
      </c>
      <c r="H299" s="71">
        <v>5</v>
      </c>
      <c r="I299" s="83">
        <v>11.004</v>
      </c>
      <c r="J299" s="84">
        <v>54.277564390147781</v>
      </c>
      <c r="K299" s="132">
        <f t="shared" si="13"/>
        <v>13.692435609852218</v>
      </c>
      <c r="L299" s="138">
        <f t="shared" si="14"/>
        <v>0.20144822141904103</v>
      </c>
      <c r="M299" s="66">
        <v>0.7</v>
      </c>
    </row>
    <row r="300" spans="1:13" x14ac:dyDescent="0.2">
      <c r="A300" s="66" t="s">
        <v>249</v>
      </c>
      <c r="B300" s="83">
        <v>419</v>
      </c>
      <c r="C300" s="73">
        <v>4</v>
      </c>
      <c r="D300" s="73">
        <v>3</v>
      </c>
      <c r="E300" s="75" t="s">
        <v>18</v>
      </c>
      <c r="F300" s="85">
        <v>0.8</v>
      </c>
      <c r="G300" s="71">
        <v>29.166666666666668</v>
      </c>
      <c r="H300" s="71">
        <v>3.5</v>
      </c>
      <c r="I300" s="83">
        <v>10.842400000000001</v>
      </c>
      <c r="J300" s="84">
        <v>46.383384960000008</v>
      </c>
      <c r="K300" s="132">
        <f t="shared" si="13"/>
        <v>21.586615039999991</v>
      </c>
      <c r="L300" s="138">
        <f t="shared" si="14"/>
        <v>0.31759033455936431</v>
      </c>
      <c r="M300" s="66">
        <v>0.5</v>
      </c>
    </row>
    <row r="301" spans="1:13" x14ac:dyDescent="0.2">
      <c r="A301" s="66" t="s">
        <v>249</v>
      </c>
      <c r="B301" s="83">
        <v>420</v>
      </c>
      <c r="C301" s="73">
        <v>4</v>
      </c>
      <c r="D301" s="73">
        <v>4</v>
      </c>
      <c r="E301" s="75" t="s">
        <v>18</v>
      </c>
      <c r="F301" s="85">
        <v>0.9</v>
      </c>
      <c r="G301" s="71">
        <v>27.027027027027028</v>
      </c>
      <c r="H301" s="71">
        <v>4</v>
      </c>
      <c r="I301" s="83">
        <v>10.8392</v>
      </c>
      <c r="J301" s="84">
        <v>48.595886196650234</v>
      </c>
      <c r="K301" s="132">
        <f t="shared" si="13"/>
        <v>19.374113803349765</v>
      </c>
      <c r="L301" s="138">
        <f t="shared" si="14"/>
        <v>0.28503919086876217</v>
      </c>
      <c r="M301" s="66">
        <v>0.60000000000000009</v>
      </c>
    </row>
    <row r="302" spans="1:13" x14ac:dyDescent="0.2">
      <c r="A302" s="66" t="s">
        <v>250</v>
      </c>
      <c r="B302" s="83">
        <v>101</v>
      </c>
      <c r="C302" s="73">
        <v>1</v>
      </c>
      <c r="D302" s="73">
        <v>1</v>
      </c>
      <c r="E302" s="90" t="s">
        <v>18</v>
      </c>
      <c r="F302" s="91" t="s">
        <v>18</v>
      </c>
      <c r="G302" s="92" t="s">
        <v>18</v>
      </c>
      <c r="H302" s="92" t="s">
        <v>18</v>
      </c>
      <c r="I302" s="83">
        <v>10.648399999999999</v>
      </c>
      <c r="J302" s="84">
        <v>42.947924921379318</v>
      </c>
      <c r="K302" s="116">
        <f t="shared" ref="K302:K365" si="15">58.74-J302</f>
        <v>15.792075078620684</v>
      </c>
      <c r="L302" s="137">
        <f>K302/67.97</f>
        <v>0.23233890067118854</v>
      </c>
      <c r="M302" s="66"/>
    </row>
    <row r="303" spans="1:13" x14ac:dyDescent="0.2">
      <c r="A303" s="66" t="s">
        <v>250</v>
      </c>
      <c r="B303" s="83">
        <v>102</v>
      </c>
      <c r="C303" s="73">
        <v>1</v>
      </c>
      <c r="D303" s="73">
        <v>2</v>
      </c>
      <c r="E303" s="90" t="s">
        <v>18</v>
      </c>
      <c r="F303" s="91" t="s">
        <v>18</v>
      </c>
      <c r="G303" s="92" t="s">
        <v>18</v>
      </c>
      <c r="H303" s="92" t="s">
        <v>18</v>
      </c>
      <c r="I303" s="83">
        <v>10.366</v>
      </c>
      <c r="J303" s="84">
        <v>49.879598967487688</v>
      </c>
      <c r="K303" s="84">
        <f t="shared" si="15"/>
        <v>8.8604010325123141</v>
      </c>
      <c r="L303" s="136">
        <f t="shared" ref="L303:L366" si="16">K303/67.97</f>
        <v>0.13035752585717691</v>
      </c>
      <c r="M303" s="66"/>
    </row>
    <row r="304" spans="1:13" x14ac:dyDescent="0.2">
      <c r="A304" s="66" t="s">
        <v>250</v>
      </c>
      <c r="B304" s="83">
        <v>103</v>
      </c>
      <c r="C304" s="73">
        <v>1</v>
      </c>
      <c r="D304" s="73">
        <v>3</v>
      </c>
      <c r="E304" s="90" t="s">
        <v>18</v>
      </c>
      <c r="F304" s="91" t="s">
        <v>18</v>
      </c>
      <c r="G304" s="92" t="s">
        <v>18</v>
      </c>
      <c r="H304" s="92" t="s">
        <v>18</v>
      </c>
      <c r="I304" s="83">
        <v>9.5719999999999992</v>
      </c>
      <c r="J304" s="84">
        <v>57.824385056157638</v>
      </c>
      <c r="K304" s="84">
        <f t="shared" si="15"/>
        <v>0.91561494384236397</v>
      </c>
      <c r="L304" s="136">
        <f t="shared" si="16"/>
        <v>1.3470868675038458E-2</v>
      </c>
      <c r="M304" s="66"/>
    </row>
    <row r="305" spans="1:13" x14ac:dyDescent="0.2">
      <c r="A305" s="66" t="s">
        <v>250</v>
      </c>
      <c r="B305" s="83">
        <v>104</v>
      </c>
      <c r="C305" s="73">
        <v>1</v>
      </c>
      <c r="D305" s="73">
        <v>4</v>
      </c>
      <c r="E305" s="90" t="s">
        <v>18</v>
      </c>
      <c r="F305" s="91" t="s">
        <v>18</v>
      </c>
      <c r="G305" s="92" t="s">
        <v>18</v>
      </c>
      <c r="H305" s="92" t="s">
        <v>18</v>
      </c>
      <c r="I305" s="83">
        <v>10.972399999999999</v>
      </c>
      <c r="J305" s="84">
        <v>56.334560193891626</v>
      </c>
      <c r="K305" s="84">
        <f t="shared" si="15"/>
        <v>2.4054398061083759</v>
      </c>
      <c r="L305" s="136">
        <f t="shared" si="16"/>
        <v>3.538972791096625E-2</v>
      </c>
      <c r="M305" s="66"/>
    </row>
    <row r="306" spans="1:13" x14ac:dyDescent="0.2">
      <c r="A306" s="66" t="s">
        <v>250</v>
      </c>
      <c r="B306" s="83">
        <v>105</v>
      </c>
      <c r="C306" s="73">
        <v>1</v>
      </c>
      <c r="D306" s="73">
        <v>5</v>
      </c>
      <c r="E306" s="90" t="s">
        <v>18</v>
      </c>
      <c r="F306" s="91" t="s">
        <v>18</v>
      </c>
      <c r="G306" s="92" t="s">
        <v>18</v>
      </c>
      <c r="H306" s="92" t="s">
        <v>18</v>
      </c>
      <c r="I306" s="83">
        <v>10.7384</v>
      </c>
      <c r="J306" s="84">
        <v>59.632377117635471</v>
      </c>
      <c r="K306" s="84">
        <f t="shared" si="15"/>
        <v>-0.89237711763546912</v>
      </c>
      <c r="L306" s="136">
        <f t="shared" si="16"/>
        <v>-1.3128985105715302E-2</v>
      </c>
      <c r="M306" s="66"/>
    </row>
    <row r="307" spans="1:13" x14ac:dyDescent="0.2">
      <c r="A307" s="66" t="s">
        <v>250</v>
      </c>
      <c r="B307" s="83">
        <v>106</v>
      </c>
      <c r="C307" s="73">
        <v>1</v>
      </c>
      <c r="D307" s="73">
        <v>6</v>
      </c>
      <c r="E307" s="90" t="s">
        <v>18</v>
      </c>
      <c r="F307" s="91" t="s">
        <v>18</v>
      </c>
      <c r="G307" s="92" t="s">
        <v>18</v>
      </c>
      <c r="H307" s="92" t="s">
        <v>18</v>
      </c>
      <c r="I307" s="83">
        <v>10.893600000000001</v>
      </c>
      <c r="J307" s="84">
        <v>61.780671438817727</v>
      </c>
      <c r="K307" s="84">
        <f t="shared" si="15"/>
        <v>-3.0406714388177249</v>
      </c>
      <c r="L307" s="136">
        <f t="shared" si="16"/>
        <v>-4.4735492699981241E-2</v>
      </c>
      <c r="M307" s="66"/>
    </row>
    <row r="308" spans="1:13" x14ac:dyDescent="0.2">
      <c r="A308" s="66" t="s">
        <v>250</v>
      </c>
      <c r="B308" s="83">
        <v>107</v>
      </c>
      <c r="C308" s="73">
        <v>1</v>
      </c>
      <c r="D308" s="73">
        <v>7</v>
      </c>
      <c r="E308" s="90" t="s">
        <v>18</v>
      </c>
      <c r="F308" s="91" t="s">
        <v>18</v>
      </c>
      <c r="G308" s="92" t="s">
        <v>18</v>
      </c>
      <c r="H308" s="92" t="s">
        <v>18</v>
      </c>
      <c r="I308" s="83">
        <v>11.058800000000002</v>
      </c>
      <c r="J308" s="84">
        <v>56.534356538325127</v>
      </c>
      <c r="K308" s="84">
        <f t="shared" si="15"/>
        <v>2.2056434616748746</v>
      </c>
      <c r="L308" s="136">
        <f t="shared" si="16"/>
        <v>3.2450249546489257E-2</v>
      </c>
      <c r="M308" s="66"/>
    </row>
    <row r="309" spans="1:13" x14ac:dyDescent="0.2">
      <c r="A309" s="66" t="s">
        <v>250</v>
      </c>
      <c r="B309" s="83">
        <v>108</v>
      </c>
      <c r="C309" s="73">
        <v>1</v>
      </c>
      <c r="D309" s="73">
        <v>8</v>
      </c>
      <c r="E309" s="90" t="s">
        <v>18</v>
      </c>
      <c r="F309" s="91" t="s">
        <v>18</v>
      </c>
      <c r="G309" s="92" t="s">
        <v>18</v>
      </c>
      <c r="H309" s="92" t="s">
        <v>18</v>
      </c>
      <c r="I309" s="83">
        <v>10.7164</v>
      </c>
      <c r="J309" s="84">
        <v>53.644049875862059</v>
      </c>
      <c r="K309" s="84">
        <f t="shared" si="15"/>
        <v>5.0959501241379428</v>
      </c>
      <c r="L309" s="136">
        <f t="shared" si="16"/>
        <v>7.4973519554773327E-2</v>
      </c>
      <c r="M309" s="66"/>
    </row>
    <row r="310" spans="1:13" x14ac:dyDescent="0.2">
      <c r="A310" s="66" t="s">
        <v>250</v>
      </c>
      <c r="B310" s="83">
        <v>109</v>
      </c>
      <c r="C310" s="73">
        <v>1</v>
      </c>
      <c r="D310" s="73">
        <v>9</v>
      </c>
      <c r="E310" s="90" t="s">
        <v>18</v>
      </c>
      <c r="F310" s="91" t="s">
        <v>18</v>
      </c>
      <c r="G310" s="92" t="s">
        <v>18</v>
      </c>
      <c r="H310" s="92" t="s">
        <v>18</v>
      </c>
      <c r="I310" s="83">
        <v>10.693999999999999</v>
      </c>
      <c r="J310" s="84">
        <v>53.913020358620685</v>
      </c>
      <c r="K310" s="84">
        <f t="shared" si="15"/>
        <v>4.8269796413793173</v>
      </c>
      <c r="L310" s="136">
        <f t="shared" si="16"/>
        <v>7.1016325457986126E-2</v>
      </c>
      <c r="M310" s="66"/>
    </row>
    <row r="311" spans="1:13" x14ac:dyDescent="0.2">
      <c r="A311" s="66" t="s">
        <v>250</v>
      </c>
      <c r="B311" s="83">
        <v>110</v>
      </c>
      <c r="C311" s="73">
        <v>1</v>
      </c>
      <c r="D311" s="73">
        <v>10</v>
      </c>
      <c r="E311" s="90" t="s">
        <v>18</v>
      </c>
      <c r="F311" s="91" t="s">
        <v>18</v>
      </c>
      <c r="G311" s="92" t="s">
        <v>18</v>
      </c>
      <c r="H311" s="92" t="s">
        <v>18</v>
      </c>
      <c r="I311" s="83">
        <v>10.874799999999999</v>
      </c>
      <c r="J311" s="84">
        <v>55.546336963152712</v>
      </c>
      <c r="K311" s="84">
        <f t="shared" si="15"/>
        <v>3.1936630368472905</v>
      </c>
      <c r="L311" s="136">
        <f t="shared" si="16"/>
        <v>4.6986362172242023E-2</v>
      </c>
      <c r="M311" s="66"/>
    </row>
    <row r="312" spans="1:13" x14ac:dyDescent="0.2">
      <c r="A312" s="66" t="s">
        <v>250</v>
      </c>
      <c r="B312" s="83">
        <v>111</v>
      </c>
      <c r="C312" s="73">
        <v>1</v>
      </c>
      <c r="D312" s="73">
        <v>11</v>
      </c>
      <c r="E312" s="90" t="s">
        <v>18</v>
      </c>
      <c r="F312" s="91" t="s">
        <v>18</v>
      </c>
      <c r="G312" s="92" t="s">
        <v>18</v>
      </c>
      <c r="H312" s="92" t="s">
        <v>18</v>
      </c>
      <c r="I312" s="83">
        <v>10.767199999999999</v>
      </c>
      <c r="J312" s="84">
        <v>47.741570024039419</v>
      </c>
      <c r="K312" s="84">
        <f t="shared" si="15"/>
        <v>10.998429975960583</v>
      </c>
      <c r="L312" s="136">
        <f t="shared" si="16"/>
        <v>0.16181300538414864</v>
      </c>
      <c r="M312" s="66"/>
    </row>
    <row r="313" spans="1:13" x14ac:dyDescent="0.2">
      <c r="A313" s="66" t="s">
        <v>250</v>
      </c>
      <c r="B313" s="83">
        <v>112</v>
      </c>
      <c r="C313" s="73">
        <v>1</v>
      </c>
      <c r="D313" s="73">
        <v>12</v>
      </c>
      <c r="E313" s="90" t="s">
        <v>18</v>
      </c>
      <c r="F313" s="91" t="s">
        <v>18</v>
      </c>
      <c r="G313" s="92" t="s">
        <v>18</v>
      </c>
      <c r="H313" s="92" t="s">
        <v>18</v>
      </c>
      <c r="I313" s="83">
        <v>11.000399999999999</v>
      </c>
      <c r="J313" s="84">
        <v>53.303657968867007</v>
      </c>
      <c r="K313" s="84">
        <f t="shared" si="15"/>
        <v>5.4363420311329946</v>
      </c>
      <c r="L313" s="136">
        <f t="shared" si="16"/>
        <v>7.9981492292673165E-2</v>
      </c>
      <c r="M313" s="66"/>
    </row>
    <row r="314" spans="1:13" x14ac:dyDescent="0.2">
      <c r="A314" s="66" t="s">
        <v>250</v>
      </c>
      <c r="B314" s="83">
        <v>113</v>
      </c>
      <c r="C314" s="73">
        <v>1</v>
      </c>
      <c r="D314" s="73">
        <v>13</v>
      </c>
      <c r="E314" s="90" t="s">
        <v>18</v>
      </c>
      <c r="F314" s="91" t="s">
        <v>18</v>
      </c>
      <c r="G314" s="92" t="s">
        <v>18</v>
      </c>
      <c r="H314" s="92" t="s">
        <v>18</v>
      </c>
      <c r="I314" s="83">
        <v>11.090399999999999</v>
      </c>
      <c r="J314" s="84">
        <v>65.756664203349757</v>
      </c>
      <c r="K314" s="84">
        <f t="shared" si="15"/>
        <v>-7.0166642033497553</v>
      </c>
      <c r="L314" s="136">
        <f t="shared" si="16"/>
        <v>-0.10323178171766596</v>
      </c>
      <c r="M314" s="66"/>
    </row>
    <row r="315" spans="1:13" x14ac:dyDescent="0.2">
      <c r="A315" s="66" t="s">
        <v>250</v>
      </c>
      <c r="B315" s="83">
        <v>114</v>
      </c>
      <c r="C315" s="73">
        <v>1</v>
      </c>
      <c r="D315" s="73">
        <v>14</v>
      </c>
      <c r="E315" s="90" t="s">
        <v>18</v>
      </c>
      <c r="F315" s="91" t="s">
        <v>18</v>
      </c>
      <c r="G315" s="92" t="s">
        <v>18</v>
      </c>
      <c r="H315" s="92" t="s">
        <v>18</v>
      </c>
      <c r="I315" s="83">
        <v>10.742800000000001</v>
      </c>
      <c r="J315" s="84">
        <v>53.50050186561576</v>
      </c>
      <c r="K315" s="84">
        <f t="shared" si="15"/>
        <v>5.2394981343842417</v>
      </c>
      <c r="L315" s="136">
        <f t="shared" si="16"/>
        <v>7.708545144010949E-2</v>
      </c>
      <c r="M315" s="66"/>
    </row>
    <row r="316" spans="1:13" x14ac:dyDescent="0.2">
      <c r="A316" s="66" t="s">
        <v>250</v>
      </c>
      <c r="B316" s="83">
        <v>115</v>
      </c>
      <c r="C316" s="73">
        <v>1</v>
      </c>
      <c r="D316" s="73">
        <v>15</v>
      </c>
      <c r="E316" s="90" t="s">
        <v>18</v>
      </c>
      <c r="F316" s="91" t="s">
        <v>18</v>
      </c>
      <c r="G316" s="92" t="s">
        <v>18</v>
      </c>
      <c r="H316" s="92" t="s">
        <v>18</v>
      </c>
      <c r="I316" s="83">
        <v>10.650399999999999</v>
      </c>
      <c r="J316" s="84">
        <v>56.751344753497534</v>
      </c>
      <c r="K316" s="84">
        <f t="shared" si="15"/>
        <v>1.9886552465024678</v>
      </c>
      <c r="L316" s="136">
        <f t="shared" si="16"/>
        <v>2.9257837965315107E-2</v>
      </c>
      <c r="M316" s="66"/>
    </row>
    <row r="317" spans="1:13" x14ac:dyDescent="0.2">
      <c r="A317" s="66" t="s">
        <v>250</v>
      </c>
      <c r="B317" s="83">
        <v>116</v>
      </c>
      <c r="C317" s="73">
        <v>1</v>
      </c>
      <c r="D317" s="73">
        <v>16</v>
      </c>
      <c r="E317" s="90" t="s">
        <v>18</v>
      </c>
      <c r="F317" s="91" t="s">
        <v>18</v>
      </c>
      <c r="G317" s="92" t="s">
        <v>18</v>
      </c>
      <c r="H317" s="92" t="s">
        <v>18</v>
      </c>
      <c r="I317" s="83">
        <v>10.910399999999999</v>
      </c>
      <c r="J317" s="84">
        <v>53.230114383448282</v>
      </c>
      <c r="K317" s="84">
        <f t="shared" si="15"/>
        <v>5.5098856165517205</v>
      </c>
      <c r="L317" s="136">
        <f t="shared" si="16"/>
        <v>8.1063492960890396E-2</v>
      </c>
      <c r="M317" s="66"/>
    </row>
    <row r="318" spans="1:13" x14ac:dyDescent="0.2">
      <c r="A318" s="66" t="s">
        <v>250</v>
      </c>
      <c r="B318" s="83">
        <v>117</v>
      </c>
      <c r="C318" s="73">
        <v>1</v>
      </c>
      <c r="D318" s="73">
        <v>17</v>
      </c>
      <c r="E318" s="90" t="s">
        <v>18</v>
      </c>
      <c r="F318" s="91" t="s">
        <v>18</v>
      </c>
      <c r="G318" s="92" t="s">
        <v>18</v>
      </c>
      <c r="H318" s="92" t="s">
        <v>18</v>
      </c>
      <c r="I318" s="83">
        <v>10.905200000000001</v>
      </c>
      <c r="J318" s="84">
        <v>54.295336679408862</v>
      </c>
      <c r="K318" s="84">
        <f t="shared" si="15"/>
        <v>4.4446633205911397</v>
      </c>
      <c r="L318" s="136">
        <f t="shared" si="16"/>
        <v>6.5391545102120641E-2</v>
      </c>
      <c r="M318" s="66"/>
    </row>
    <row r="319" spans="1:13" x14ac:dyDescent="0.2">
      <c r="A319" s="66" t="s">
        <v>250</v>
      </c>
      <c r="B319" s="83">
        <v>118</v>
      </c>
      <c r="C319" s="73">
        <v>1</v>
      </c>
      <c r="D319" s="73">
        <v>18</v>
      </c>
      <c r="E319" s="90" t="s">
        <v>18</v>
      </c>
      <c r="F319" s="91" t="s">
        <v>18</v>
      </c>
      <c r="G319" s="92" t="s">
        <v>18</v>
      </c>
      <c r="H319" s="92" t="s">
        <v>18</v>
      </c>
      <c r="I319" s="83">
        <v>10.796000000000001</v>
      </c>
      <c r="J319" s="84">
        <v>54.489494400000005</v>
      </c>
      <c r="K319" s="84">
        <f t="shared" si="15"/>
        <v>4.2505055999999968</v>
      </c>
      <c r="L319" s="136">
        <f t="shared" si="16"/>
        <v>6.2535024275415574E-2</v>
      </c>
      <c r="M319" s="66"/>
    </row>
    <row r="320" spans="1:13" x14ac:dyDescent="0.2">
      <c r="A320" s="66" t="s">
        <v>250</v>
      </c>
      <c r="B320" s="83">
        <v>119</v>
      </c>
      <c r="C320" s="73">
        <v>1</v>
      </c>
      <c r="D320" s="73">
        <v>19</v>
      </c>
      <c r="E320" s="90" t="s">
        <v>18</v>
      </c>
      <c r="F320" s="91" t="s">
        <v>18</v>
      </c>
      <c r="G320" s="92" t="s">
        <v>18</v>
      </c>
      <c r="H320" s="92" t="s">
        <v>18</v>
      </c>
      <c r="I320" s="83">
        <v>10.89</v>
      </c>
      <c r="J320" s="84">
        <v>54.177124137931038</v>
      </c>
      <c r="K320" s="84">
        <f t="shared" si="15"/>
        <v>4.5628758620689638</v>
      </c>
      <c r="L320" s="136">
        <f t="shared" si="16"/>
        <v>6.7130732118125105E-2</v>
      </c>
      <c r="M320" s="66"/>
    </row>
    <row r="321" spans="1:13" x14ac:dyDescent="0.2">
      <c r="A321" s="66" t="s">
        <v>250</v>
      </c>
      <c r="B321" s="83">
        <v>120</v>
      </c>
      <c r="C321" s="73">
        <v>1</v>
      </c>
      <c r="D321" s="73">
        <v>20</v>
      </c>
      <c r="E321" s="90" t="s">
        <v>18</v>
      </c>
      <c r="F321" s="91" t="s">
        <v>18</v>
      </c>
      <c r="G321" s="92" t="s">
        <v>18</v>
      </c>
      <c r="H321" s="92" t="s">
        <v>18</v>
      </c>
      <c r="I321" s="83">
        <v>10.7584</v>
      </c>
      <c r="J321" s="84">
        <v>52.725168198620693</v>
      </c>
      <c r="K321" s="84">
        <f t="shared" si="15"/>
        <v>6.0148318013793087</v>
      </c>
      <c r="L321" s="136">
        <f t="shared" si="16"/>
        <v>8.8492449630415013E-2</v>
      </c>
      <c r="M321" s="66"/>
    </row>
    <row r="322" spans="1:13" x14ac:dyDescent="0.2">
      <c r="A322" s="66" t="s">
        <v>250</v>
      </c>
      <c r="B322" s="83">
        <v>201</v>
      </c>
      <c r="C322" s="73">
        <v>2</v>
      </c>
      <c r="D322" s="73">
        <v>11</v>
      </c>
      <c r="E322" s="90" t="s">
        <v>18</v>
      </c>
      <c r="F322" s="91" t="s">
        <v>18</v>
      </c>
      <c r="G322" s="92" t="s">
        <v>18</v>
      </c>
      <c r="H322" s="92" t="s">
        <v>18</v>
      </c>
      <c r="I322" s="83">
        <v>10.3612</v>
      </c>
      <c r="J322" s="84">
        <v>41.504442367684739</v>
      </c>
      <c r="K322" s="84">
        <f t="shared" si="15"/>
        <v>17.235557632315263</v>
      </c>
      <c r="L322" s="136">
        <f t="shared" si="16"/>
        <v>0.25357595457283011</v>
      </c>
      <c r="M322" s="66"/>
    </row>
    <row r="323" spans="1:13" x14ac:dyDescent="0.2">
      <c r="A323" s="66" t="s">
        <v>250</v>
      </c>
      <c r="B323" s="83">
        <v>202</v>
      </c>
      <c r="C323" s="73">
        <v>2</v>
      </c>
      <c r="D323" s="73">
        <v>19</v>
      </c>
      <c r="E323" s="90" t="s">
        <v>18</v>
      </c>
      <c r="F323" s="91" t="s">
        <v>18</v>
      </c>
      <c r="G323" s="92" t="s">
        <v>18</v>
      </c>
      <c r="H323" s="92" t="s">
        <v>18</v>
      </c>
      <c r="I323" s="83">
        <v>10.3116</v>
      </c>
      <c r="J323" s="84">
        <v>54.143870906009845</v>
      </c>
      <c r="K323" s="84">
        <f t="shared" si="15"/>
        <v>4.5961290939901573</v>
      </c>
      <c r="L323" s="136">
        <f t="shared" si="16"/>
        <v>6.7619966073122817E-2</v>
      </c>
      <c r="M323" s="66"/>
    </row>
    <row r="324" spans="1:13" x14ac:dyDescent="0.2">
      <c r="A324" s="66" t="s">
        <v>250</v>
      </c>
      <c r="B324" s="83">
        <v>203</v>
      </c>
      <c r="C324" s="73">
        <v>2</v>
      </c>
      <c r="D324" s="73">
        <v>6</v>
      </c>
      <c r="E324" s="90" t="s">
        <v>18</v>
      </c>
      <c r="F324" s="91" t="s">
        <v>18</v>
      </c>
      <c r="G324" s="92" t="s">
        <v>18</v>
      </c>
      <c r="H324" s="92" t="s">
        <v>18</v>
      </c>
      <c r="I324" s="83">
        <v>10.9268</v>
      </c>
      <c r="J324" s="84">
        <v>63.753945447093606</v>
      </c>
      <c r="K324" s="84">
        <f t="shared" si="15"/>
        <v>-5.0139454470936045</v>
      </c>
      <c r="L324" s="136">
        <f t="shared" si="16"/>
        <v>-7.3767036149677861E-2</v>
      </c>
      <c r="M324" s="66"/>
    </row>
    <row r="325" spans="1:13" x14ac:dyDescent="0.2">
      <c r="A325" s="66" t="s">
        <v>250</v>
      </c>
      <c r="B325" s="83">
        <v>204</v>
      </c>
      <c r="C325" s="73">
        <v>2</v>
      </c>
      <c r="D325" s="73">
        <v>18</v>
      </c>
      <c r="E325" s="90" t="s">
        <v>18</v>
      </c>
      <c r="F325" s="91" t="s">
        <v>18</v>
      </c>
      <c r="G325" s="92" t="s">
        <v>18</v>
      </c>
      <c r="H325" s="92" t="s">
        <v>18</v>
      </c>
      <c r="I325" s="83">
        <v>10.6364</v>
      </c>
      <c r="J325" s="84">
        <v>57.825556765320208</v>
      </c>
      <c r="K325" s="84">
        <f t="shared" si="15"/>
        <v>0.91444323467979416</v>
      </c>
      <c r="L325" s="136">
        <f t="shared" si="16"/>
        <v>1.3453630052667268E-2</v>
      </c>
      <c r="M325" s="66"/>
    </row>
    <row r="326" spans="1:13" x14ac:dyDescent="0.2">
      <c r="A326" s="66" t="s">
        <v>250</v>
      </c>
      <c r="B326" s="83">
        <v>205</v>
      </c>
      <c r="C326" s="73">
        <v>2</v>
      </c>
      <c r="D326" s="73">
        <v>16</v>
      </c>
      <c r="E326" s="90" t="s">
        <v>18</v>
      </c>
      <c r="F326" s="91" t="s">
        <v>18</v>
      </c>
      <c r="G326" s="92" t="s">
        <v>18</v>
      </c>
      <c r="H326" s="92" t="s">
        <v>18</v>
      </c>
      <c r="I326" s="83">
        <v>10.5556</v>
      </c>
      <c r="J326" s="84">
        <v>55.958531581477835</v>
      </c>
      <c r="K326" s="84">
        <f t="shared" si="15"/>
        <v>2.7814684185221665</v>
      </c>
      <c r="L326" s="136">
        <f t="shared" si="16"/>
        <v>4.0922001155247412E-2</v>
      </c>
      <c r="M326" s="66"/>
    </row>
    <row r="327" spans="1:13" x14ac:dyDescent="0.2">
      <c r="A327" s="66" t="s">
        <v>250</v>
      </c>
      <c r="B327" s="83">
        <v>206</v>
      </c>
      <c r="C327" s="73">
        <v>2</v>
      </c>
      <c r="D327" s="73">
        <v>12</v>
      </c>
      <c r="E327" s="90" t="s">
        <v>18</v>
      </c>
      <c r="F327" s="91" t="s">
        <v>18</v>
      </c>
      <c r="G327" s="92" t="s">
        <v>18</v>
      </c>
      <c r="H327" s="92" t="s">
        <v>18</v>
      </c>
      <c r="I327" s="83">
        <v>10.600800000000001</v>
      </c>
      <c r="J327" s="84">
        <v>57.166516615566501</v>
      </c>
      <c r="K327" s="84">
        <f t="shared" si="15"/>
        <v>1.5734833844335014</v>
      </c>
      <c r="L327" s="136">
        <f t="shared" si="16"/>
        <v>2.3149674627534228E-2</v>
      </c>
      <c r="M327" s="66"/>
    </row>
    <row r="328" spans="1:13" x14ac:dyDescent="0.2">
      <c r="A328" s="66" t="s">
        <v>250</v>
      </c>
      <c r="B328" s="83">
        <v>207</v>
      </c>
      <c r="C328" s="73">
        <v>2</v>
      </c>
      <c r="D328" s="73">
        <v>7</v>
      </c>
      <c r="E328" s="90" t="s">
        <v>18</v>
      </c>
      <c r="F328" s="91" t="s">
        <v>18</v>
      </c>
      <c r="G328" s="92" t="s">
        <v>18</v>
      </c>
      <c r="H328" s="92" t="s">
        <v>18</v>
      </c>
      <c r="I328" s="83">
        <v>10.7532</v>
      </c>
      <c r="J328" s="84">
        <v>58.601119509753701</v>
      </c>
      <c r="K328" s="84">
        <f t="shared" si="15"/>
        <v>0.13888049024630078</v>
      </c>
      <c r="L328" s="136">
        <f t="shared" si="16"/>
        <v>2.04326158961749E-3</v>
      </c>
      <c r="M328" s="66"/>
    </row>
    <row r="329" spans="1:13" x14ac:dyDescent="0.2">
      <c r="A329" s="66" t="s">
        <v>250</v>
      </c>
      <c r="B329" s="83">
        <v>208</v>
      </c>
      <c r="C329" s="73">
        <v>2</v>
      </c>
      <c r="D329" s="73">
        <v>8</v>
      </c>
      <c r="E329" s="90" t="s">
        <v>18</v>
      </c>
      <c r="F329" s="91" t="s">
        <v>18</v>
      </c>
      <c r="G329" s="92" t="s">
        <v>18</v>
      </c>
      <c r="H329" s="92" t="s">
        <v>18</v>
      </c>
      <c r="I329" s="83">
        <v>10.747599999999998</v>
      </c>
      <c r="J329" s="84">
        <v>57.540802446502454</v>
      </c>
      <c r="K329" s="84">
        <f t="shared" si="15"/>
        <v>1.1991975534975481</v>
      </c>
      <c r="L329" s="136">
        <f t="shared" si="16"/>
        <v>1.7643041834596852E-2</v>
      </c>
      <c r="M329" s="66"/>
    </row>
    <row r="330" spans="1:13" x14ac:dyDescent="0.2">
      <c r="A330" s="66" t="s">
        <v>250</v>
      </c>
      <c r="B330" s="83">
        <v>209</v>
      </c>
      <c r="C330" s="73">
        <v>2</v>
      </c>
      <c r="D330" s="73">
        <v>17</v>
      </c>
      <c r="E330" s="90" t="s">
        <v>18</v>
      </c>
      <c r="F330" s="91" t="s">
        <v>18</v>
      </c>
      <c r="G330" s="92" t="s">
        <v>18</v>
      </c>
      <c r="H330" s="92" t="s">
        <v>18</v>
      </c>
      <c r="I330" s="83">
        <v>10.827599999999999</v>
      </c>
      <c r="J330" s="84">
        <v>62.039039698916255</v>
      </c>
      <c r="K330" s="84">
        <f t="shared" si="15"/>
        <v>-3.2990396989162534</v>
      </c>
      <c r="L330" s="136">
        <f t="shared" si="16"/>
        <v>-4.8536702941242509E-2</v>
      </c>
      <c r="M330" s="66"/>
    </row>
    <row r="331" spans="1:13" x14ac:dyDescent="0.2">
      <c r="A331" s="66" t="s">
        <v>250</v>
      </c>
      <c r="B331" s="83">
        <v>210</v>
      </c>
      <c r="C331" s="73">
        <v>2</v>
      </c>
      <c r="D331" s="73">
        <v>20</v>
      </c>
      <c r="E331" s="90" t="s">
        <v>18</v>
      </c>
      <c r="F331" s="91" t="s">
        <v>18</v>
      </c>
      <c r="G331" s="92" t="s">
        <v>18</v>
      </c>
      <c r="H331" s="92" t="s">
        <v>18</v>
      </c>
      <c r="I331" s="83">
        <v>10.770799999999999</v>
      </c>
      <c r="J331" s="84">
        <v>57.313101952315286</v>
      </c>
      <c r="K331" s="84">
        <f t="shared" si="15"/>
        <v>1.4268980476847162</v>
      </c>
      <c r="L331" s="136">
        <f t="shared" si="16"/>
        <v>2.0993056461449406E-2</v>
      </c>
      <c r="M331" s="66"/>
    </row>
    <row r="332" spans="1:13" x14ac:dyDescent="0.2">
      <c r="A332" s="66" t="s">
        <v>250</v>
      </c>
      <c r="B332" s="83">
        <v>211</v>
      </c>
      <c r="C332" s="73">
        <v>2</v>
      </c>
      <c r="D332" s="73">
        <v>15</v>
      </c>
      <c r="E332" s="90" t="s">
        <v>18</v>
      </c>
      <c r="F332" s="91" t="s">
        <v>18</v>
      </c>
      <c r="G332" s="92" t="s">
        <v>18</v>
      </c>
      <c r="H332" s="92" t="s">
        <v>18</v>
      </c>
      <c r="I332" s="83">
        <v>10.632</v>
      </c>
      <c r="J332" s="84">
        <v>49.262811302463064</v>
      </c>
      <c r="K332" s="84">
        <f t="shared" si="15"/>
        <v>9.4771886975369384</v>
      </c>
      <c r="L332" s="136">
        <f t="shared" si="16"/>
        <v>0.13943193611206325</v>
      </c>
      <c r="M332" s="66"/>
    </row>
    <row r="333" spans="1:13" x14ac:dyDescent="0.2">
      <c r="A333" s="66" t="s">
        <v>250</v>
      </c>
      <c r="B333" s="83">
        <v>212</v>
      </c>
      <c r="C333" s="73">
        <v>2</v>
      </c>
      <c r="D333" s="73">
        <v>13</v>
      </c>
      <c r="E333" s="90" t="s">
        <v>18</v>
      </c>
      <c r="F333" s="91" t="s">
        <v>18</v>
      </c>
      <c r="G333" s="92" t="s">
        <v>18</v>
      </c>
      <c r="H333" s="92" t="s">
        <v>18</v>
      </c>
      <c r="I333" s="83">
        <v>10.492799999999999</v>
      </c>
      <c r="J333" s="84">
        <v>54.503976442955668</v>
      </c>
      <c r="K333" s="84">
        <f t="shared" si="15"/>
        <v>4.2360235570443336</v>
      </c>
      <c r="L333" s="136">
        <f t="shared" si="16"/>
        <v>6.2321959056117898E-2</v>
      </c>
      <c r="M333" s="66"/>
    </row>
    <row r="334" spans="1:13" x14ac:dyDescent="0.2">
      <c r="A334" s="66" t="s">
        <v>250</v>
      </c>
      <c r="B334" s="83">
        <v>213</v>
      </c>
      <c r="C334" s="73">
        <v>2</v>
      </c>
      <c r="D334" s="73">
        <v>10</v>
      </c>
      <c r="E334" s="90" t="s">
        <v>18</v>
      </c>
      <c r="F334" s="91" t="s">
        <v>18</v>
      </c>
      <c r="G334" s="92" t="s">
        <v>18</v>
      </c>
      <c r="H334" s="92" t="s">
        <v>18</v>
      </c>
      <c r="I334" s="83">
        <v>10.8048</v>
      </c>
      <c r="J334" s="84">
        <v>63.07568186640394</v>
      </c>
      <c r="K334" s="84">
        <f t="shared" si="15"/>
        <v>-4.335681866403938</v>
      </c>
      <c r="L334" s="136">
        <f t="shared" si="16"/>
        <v>-6.3788169286507837E-2</v>
      </c>
      <c r="M334" s="66"/>
    </row>
    <row r="335" spans="1:13" x14ac:dyDescent="0.2">
      <c r="A335" s="66" t="s">
        <v>250</v>
      </c>
      <c r="B335" s="83">
        <v>214</v>
      </c>
      <c r="C335" s="73">
        <v>2</v>
      </c>
      <c r="D335" s="73">
        <v>2</v>
      </c>
      <c r="E335" s="90" t="s">
        <v>18</v>
      </c>
      <c r="F335" s="91" t="s">
        <v>18</v>
      </c>
      <c r="G335" s="92" t="s">
        <v>18</v>
      </c>
      <c r="H335" s="92" t="s">
        <v>18</v>
      </c>
      <c r="I335" s="83">
        <v>10.640799999999999</v>
      </c>
      <c r="J335" s="84">
        <v>56.757442295172417</v>
      </c>
      <c r="K335" s="84">
        <f t="shared" si="15"/>
        <v>1.9825577048275846</v>
      </c>
      <c r="L335" s="136">
        <f t="shared" si="16"/>
        <v>2.916812865716617E-2</v>
      </c>
      <c r="M335" s="66"/>
    </row>
    <row r="336" spans="1:13" x14ac:dyDescent="0.2">
      <c r="A336" s="66" t="s">
        <v>250</v>
      </c>
      <c r="B336" s="83">
        <v>215</v>
      </c>
      <c r="C336" s="73">
        <v>2</v>
      </c>
      <c r="D336" s="73">
        <v>3</v>
      </c>
      <c r="E336" s="90" t="s">
        <v>18</v>
      </c>
      <c r="F336" s="91" t="s">
        <v>18</v>
      </c>
      <c r="G336" s="92" t="s">
        <v>18</v>
      </c>
      <c r="H336" s="92" t="s">
        <v>18</v>
      </c>
      <c r="I336" s="83">
        <v>10.520799999999999</v>
      </c>
      <c r="J336" s="84">
        <v>52.310862672709362</v>
      </c>
      <c r="K336" s="84">
        <f t="shared" si="15"/>
        <v>6.4291373272906398</v>
      </c>
      <c r="L336" s="136">
        <f t="shared" si="16"/>
        <v>9.458786710740974E-2</v>
      </c>
      <c r="M336" s="66"/>
    </row>
    <row r="337" spans="1:13" x14ac:dyDescent="0.2">
      <c r="A337" s="66" t="s">
        <v>250</v>
      </c>
      <c r="B337" s="83">
        <v>216</v>
      </c>
      <c r="C337" s="73">
        <v>2</v>
      </c>
      <c r="D337" s="73">
        <v>5</v>
      </c>
      <c r="E337" s="90" t="s">
        <v>18</v>
      </c>
      <c r="F337" s="91" t="s">
        <v>18</v>
      </c>
      <c r="G337" s="92" t="s">
        <v>18</v>
      </c>
      <c r="H337" s="92" t="s">
        <v>18</v>
      </c>
      <c r="I337" s="83">
        <v>10.7668</v>
      </c>
      <c r="J337" s="84">
        <v>55.91150108689655</v>
      </c>
      <c r="K337" s="84">
        <f t="shared" si="15"/>
        <v>2.8284989131034521</v>
      </c>
      <c r="L337" s="136">
        <f t="shared" si="16"/>
        <v>4.1613931338876746E-2</v>
      </c>
      <c r="M337" s="66"/>
    </row>
    <row r="338" spans="1:13" x14ac:dyDescent="0.2">
      <c r="A338" s="66" t="s">
        <v>250</v>
      </c>
      <c r="B338" s="86">
        <v>217</v>
      </c>
      <c r="C338" s="73">
        <v>2</v>
      </c>
      <c r="D338" s="73">
        <v>4</v>
      </c>
      <c r="E338" s="90" t="s">
        <v>18</v>
      </c>
      <c r="F338" s="91" t="s">
        <v>18</v>
      </c>
      <c r="G338" s="92" t="s">
        <v>18</v>
      </c>
      <c r="H338" s="92" t="s">
        <v>18</v>
      </c>
      <c r="I338" s="83">
        <v>10.7</v>
      </c>
      <c r="J338" s="84">
        <v>53.653903448275855</v>
      </c>
      <c r="K338" s="84">
        <f t="shared" si="15"/>
        <v>5.0860965517241468</v>
      </c>
      <c r="L338" s="136">
        <f t="shared" si="16"/>
        <v>7.482855012099672E-2</v>
      </c>
      <c r="M338" s="66"/>
    </row>
    <row r="339" spans="1:13" x14ac:dyDescent="0.2">
      <c r="A339" s="66" t="s">
        <v>250</v>
      </c>
      <c r="B339" s="83">
        <v>218</v>
      </c>
      <c r="C339" s="73">
        <v>2</v>
      </c>
      <c r="D339" s="73">
        <v>14</v>
      </c>
      <c r="E339" s="90" t="s">
        <v>18</v>
      </c>
      <c r="F339" s="91" t="s">
        <v>18</v>
      </c>
      <c r="G339" s="92" t="s">
        <v>18</v>
      </c>
      <c r="H339" s="92" t="s">
        <v>18</v>
      </c>
      <c r="I339" s="83">
        <v>10.719199999999999</v>
      </c>
      <c r="J339" s="84">
        <v>56.111619398620697</v>
      </c>
      <c r="K339" s="84">
        <f t="shared" si="15"/>
        <v>2.6283806013793054</v>
      </c>
      <c r="L339" s="136">
        <f t="shared" si="16"/>
        <v>3.8669716071491916E-2</v>
      </c>
      <c r="M339" s="66"/>
    </row>
    <row r="340" spans="1:13" x14ac:dyDescent="0.2">
      <c r="A340" s="66" t="s">
        <v>250</v>
      </c>
      <c r="B340" s="83">
        <v>219</v>
      </c>
      <c r="C340" s="73">
        <v>2</v>
      </c>
      <c r="D340" s="73">
        <v>1</v>
      </c>
      <c r="E340" s="90" t="s">
        <v>18</v>
      </c>
      <c r="F340" s="91" t="s">
        <v>18</v>
      </c>
      <c r="G340" s="92" t="s">
        <v>18</v>
      </c>
      <c r="H340" s="92" t="s">
        <v>18</v>
      </c>
      <c r="I340" s="83">
        <v>10.780799999999999</v>
      </c>
      <c r="J340" s="84">
        <v>55.477289666206893</v>
      </c>
      <c r="K340" s="116">
        <f t="shared" si="15"/>
        <v>3.2627103337931089</v>
      </c>
      <c r="L340" s="137">
        <f t="shared" si="16"/>
        <v>4.8002211766854624E-2</v>
      </c>
      <c r="M340" s="66"/>
    </row>
    <row r="341" spans="1:13" x14ac:dyDescent="0.2">
      <c r="A341" s="66" t="s">
        <v>250</v>
      </c>
      <c r="B341" s="83">
        <v>220</v>
      </c>
      <c r="C341" s="73">
        <v>2</v>
      </c>
      <c r="D341" s="73">
        <v>9</v>
      </c>
      <c r="E341" s="90" t="s">
        <v>18</v>
      </c>
      <c r="F341" s="91" t="s">
        <v>18</v>
      </c>
      <c r="G341" s="92" t="s">
        <v>18</v>
      </c>
      <c r="H341" s="92" t="s">
        <v>18</v>
      </c>
      <c r="I341" s="83">
        <v>10.642399999999999</v>
      </c>
      <c r="J341" s="84">
        <v>55.946837378522176</v>
      </c>
      <c r="K341" s="84">
        <f t="shared" si="15"/>
        <v>2.7931626214778262</v>
      </c>
      <c r="L341" s="136">
        <f t="shared" si="16"/>
        <v>4.1094050632305819E-2</v>
      </c>
      <c r="M341" s="66"/>
    </row>
    <row r="342" spans="1:13" x14ac:dyDescent="0.2">
      <c r="A342" s="66" t="s">
        <v>250</v>
      </c>
      <c r="B342" s="83">
        <v>301</v>
      </c>
      <c r="C342" s="73">
        <v>3</v>
      </c>
      <c r="D342" s="73">
        <v>18</v>
      </c>
      <c r="E342" s="90" t="s">
        <v>18</v>
      </c>
      <c r="F342" s="91" t="s">
        <v>18</v>
      </c>
      <c r="G342" s="92" t="s">
        <v>18</v>
      </c>
      <c r="H342" s="92" t="s">
        <v>18</v>
      </c>
      <c r="I342" s="83">
        <v>10.6228</v>
      </c>
      <c r="J342" s="84">
        <v>54.083860818916257</v>
      </c>
      <c r="K342" s="84">
        <f t="shared" si="15"/>
        <v>4.6561391810837449</v>
      </c>
      <c r="L342" s="136">
        <f t="shared" si="16"/>
        <v>6.8502856864554137E-2</v>
      </c>
      <c r="M342" s="66"/>
    </row>
    <row r="343" spans="1:13" x14ac:dyDescent="0.2">
      <c r="A343" s="66" t="s">
        <v>250</v>
      </c>
      <c r="B343" s="83">
        <v>302</v>
      </c>
      <c r="C343" s="73">
        <v>3</v>
      </c>
      <c r="D343" s="73">
        <v>20</v>
      </c>
      <c r="E343" s="90" t="s">
        <v>18</v>
      </c>
      <c r="F343" s="91" t="s">
        <v>18</v>
      </c>
      <c r="G343" s="92" t="s">
        <v>18</v>
      </c>
      <c r="H343" s="92" t="s">
        <v>18</v>
      </c>
      <c r="I343" s="83">
        <v>10.4168</v>
      </c>
      <c r="J343" s="84">
        <v>57.156023304827592</v>
      </c>
      <c r="K343" s="84">
        <f t="shared" si="15"/>
        <v>1.5839766951724101</v>
      </c>
      <c r="L343" s="136">
        <f t="shared" si="16"/>
        <v>2.3304056130239961E-2</v>
      </c>
      <c r="M343" s="66"/>
    </row>
    <row r="344" spans="1:13" x14ac:dyDescent="0.2">
      <c r="A344" s="66" t="s">
        <v>250</v>
      </c>
      <c r="B344" s="83">
        <v>303</v>
      </c>
      <c r="C344" s="73">
        <v>3</v>
      </c>
      <c r="D344" s="73">
        <v>4</v>
      </c>
      <c r="E344" s="90" t="s">
        <v>18</v>
      </c>
      <c r="F344" s="91" t="s">
        <v>18</v>
      </c>
      <c r="G344" s="92" t="s">
        <v>18</v>
      </c>
      <c r="H344" s="92" t="s">
        <v>18</v>
      </c>
      <c r="I344" s="83">
        <v>10.897599999999999</v>
      </c>
      <c r="J344" s="84">
        <v>60.163345049852211</v>
      </c>
      <c r="K344" s="84">
        <f t="shared" si="15"/>
        <v>-1.4233450498522089</v>
      </c>
      <c r="L344" s="136">
        <f t="shared" si="16"/>
        <v>-2.0940783431693526E-2</v>
      </c>
      <c r="M344" s="66"/>
    </row>
    <row r="345" spans="1:13" x14ac:dyDescent="0.2">
      <c r="A345" s="66" t="s">
        <v>250</v>
      </c>
      <c r="B345" s="83">
        <v>304</v>
      </c>
      <c r="C345" s="73">
        <v>3</v>
      </c>
      <c r="D345" s="73">
        <v>12</v>
      </c>
      <c r="E345" s="90" t="s">
        <v>18</v>
      </c>
      <c r="F345" s="91" t="s">
        <v>18</v>
      </c>
      <c r="G345" s="92" t="s">
        <v>18</v>
      </c>
      <c r="H345" s="92" t="s">
        <v>18</v>
      </c>
      <c r="I345" s="83">
        <v>10.6312</v>
      </c>
      <c r="J345" s="84">
        <v>54.504930519014778</v>
      </c>
      <c r="K345" s="84">
        <f t="shared" si="15"/>
        <v>4.2350694809852243</v>
      </c>
      <c r="L345" s="136">
        <f t="shared" si="16"/>
        <v>6.230792233316499E-2</v>
      </c>
      <c r="M345" s="66"/>
    </row>
    <row r="346" spans="1:13" x14ac:dyDescent="0.2">
      <c r="A346" s="66" t="s">
        <v>250</v>
      </c>
      <c r="B346" s="83">
        <v>305</v>
      </c>
      <c r="C346" s="73">
        <v>3</v>
      </c>
      <c r="D346" s="73">
        <v>13</v>
      </c>
      <c r="E346" s="90" t="s">
        <v>18</v>
      </c>
      <c r="F346" s="91" t="s">
        <v>18</v>
      </c>
      <c r="G346" s="92" t="s">
        <v>18</v>
      </c>
      <c r="H346" s="92" t="s">
        <v>18</v>
      </c>
      <c r="I346" s="83">
        <v>10.731999999999999</v>
      </c>
      <c r="J346" s="84">
        <v>55.848171570443348</v>
      </c>
      <c r="K346" s="84">
        <f t="shared" si="15"/>
        <v>2.8918284295566536</v>
      </c>
      <c r="L346" s="136">
        <f t="shared" si="16"/>
        <v>4.2545658813545002E-2</v>
      </c>
      <c r="M346" s="66"/>
    </row>
    <row r="347" spans="1:13" x14ac:dyDescent="0.2">
      <c r="A347" s="66" t="s">
        <v>250</v>
      </c>
      <c r="B347" s="83">
        <v>306</v>
      </c>
      <c r="C347" s="73">
        <v>3</v>
      </c>
      <c r="D347" s="73">
        <v>5</v>
      </c>
      <c r="E347" s="90" t="s">
        <v>18</v>
      </c>
      <c r="F347" s="91" t="s">
        <v>18</v>
      </c>
      <c r="G347" s="92" t="s">
        <v>18</v>
      </c>
      <c r="H347" s="92" t="s">
        <v>18</v>
      </c>
      <c r="I347" s="83">
        <v>10.532</v>
      </c>
      <c r="J347" s="84">
        <v>53.797505056157647</v>
      </c>
      <c r="K347" s="84">
        <f t="shared" si="15"/>
        <v>4.9424949438423553</v>
      </c>
      <c r="L347" s="136">
        <f t="shared" si="16"/>
        <v>7.27158296872496E-2</v>
      </c>
      <c r="M347" s="66"/>
    </row>
    <row r="348" spans="1:13" x14ac:dyDescent="0.2">
      <c r="A348" s="66" t="s">
        <v>250</v>
      </c>
      <c r="B348" s="83">
        <v>307</v>
      </c>
      <c r="C348" s="73">
        <v>3</v>
      </c>
      <c r="D348" s="73">
        <v>15</v>
      </c>
      <c r="E348" s="90" t="s">
        <v>18</v>
      </c>
      <c r="F348" s="91" t="s">
        <v>18</v>
      </c>
      <c r="G348" s="92" t="s">
        <v>18</v>
      </c>
      <c r="H348" s="92" t="s">
        <v>18</v>
      </c>
      <c r="I348" s="83">
        <v>10.4704</v>
      </c>
      <c r="J348" s="84">
        <v>55.841066927290647</v>
      </c>
      <c r="K348" s="84">
        <f t="shared" si="15"/>
        <v>2.8989330727093545</v>
      </c>
      <c r="L348" s="136">
        <f t="shared" si="16"/>
        <v>4.2650184974390978E-2</v>
      </c>
      <c r="M348" s="66"/>
    </row>
    <row r="349" spans="1:13" x14ac:dyDescent="0.2">
      <c r="A349" s="66" t="s">
        <v>250</v>
      </c>
      <c r="B349" s="83">
        <v>308</v>
      </c>
      <c r="C349" s="73">
        <v>3</v>
      </c>
      <c r="D349" s="73">
        <v>1</v>
      </c>
      <c r="E349" s="90" t="s">
        <v>18</v>
      </c>
      <c r="F349" s="91" t="s">
        <v>18</v>
      </c>
      <c r="G349" s="92" t="s">
        <v>18</v>
      </c>
      <c r="H349" s="92" t="s">
        <v>18</v>
      </c>
      <c r="I349" s="83">
        <v>10.428800000000001</v>
      </c>
      <c r="J349" s="84">
        <v>51.852105823842379</v>
      </c>
      <c r="K349" s="116">
        <f t="shared" si="15"/>
        <v>6.8878941761576229</v>
      </c>
      <c r="L349" s="137">
        <f t="shared" si="16"/>
        <v>0.10133726903277362</v>
      </c>
      <c r="M349" s="66"/>
    </row>
    <row r="350" spans="1:13" x14ac:dyDescent="0.2">
      <c r="A350" s="66" t="s">
        <v>250</v>
      </c>
      <c r="B350" s="83">
        <v>309</v>
      </c>
      <c r="C350" s="73">
        <v>3</v>
      </c>
      <c r="D350" s="73">
        <v>7</v>
      </c>
      <c r="E350" s="90" t="s">
        <v>18</v>
      </c>
      <c r="F350" s="91" t="s">
        <v>18</v>
      </c>
      <c r="G350" s="92" t="s">
        <v>18</v>
      </c>
      <c r="H350" s="92" t="s">
        <v>18</v>
      </c>
      <c r="I350" s="83">
        <v>10.712</v>
      </c>
      <c r="J350" s="84">
        <v>56.967679306403944</v>
      </c>
      <c r="K350" s="84">
        <f t="shared" si="15"/>
        <v>1.7723206935960576</v>
      </c>
      <c r="L350" s="136">
        <f t="shared" si="16"/>
        <v>2.6075043307283472E-2</v>
      </c>
      <c r="M350" s="66"/>
    </row>
    <row r="351" spans="1:13" x14ac:dyDescent="0.2">
      <c r="A351" s="66" t="s">
        <v>250</v>
      </c>
      <c r="B351" s="83">
        <v>310</v>
      </c>
      <c r="C351" s="73">
        <v>3</v>
      </c>
      <c r="D351" s="73">
        <v>11</v>
      </c>
      <c r="E351" s="90" t="s">
        <v>18</v>
      </c>
      <c r="F351" s="91" t="s">
        <v>18</v>
      </c>
      <c r="G351" s="92" t="s">
        <v>18</v>
      </c>
      <c r="H351" s="92" t="s">
        <v>18</v>
      </c>
      <c r="I351" s="83">
        <v>10.6028</v>
      </c>
      <c r="J351" s="84">
        <v>56.355290271527089</v>
      </c>
      <c r="K351" s="84">
        <f t="shared" si="15"/>
        <v>2.3847097284729131</v>
      </c>
      <c r="L351" s="136">
        <f t="shared" si="16"/>
        <v>3.508473927428149E-2</v>
      </c>
      <c r="M351" s="66"/>
    </row>
    <row r="352" spans="1:13" x14ac:dyDescent="0.2">
      <c r="A352" s="66" t="s">
        <v>250</v>
      </c>
      <c r="B352" s="83">
        <v>311</v>
      </c>
      <c r="C352" s="73">
        <v>3</v>
      </c>
      <c r="D352" s="73">
        <v>19</v>
      </c>
      <c r="E352" s="90" t="s">
        <v>18</v>
      </c>
      <c r="F352" s="91" t="s">
        <v>18</v>
      </c>
      <c r="G352" s="92" t="s">
        <v>18</v>
      </c>
      <c r="H352" s="92" t="s">
        <v>18</v>
      </c>
      <c r="I352" s="83">
        <v>10.7804</v>
      </c>
      <c r="J352" s="84">
        <v>53.052523291428571</v>
      </c>
      <c r="K352" s="84">
        <f t="shared" si="15"/>
        <v>5.6874767085714311</v>
      </c>
      <c r="L352" s="136">
        <f t="shared" si="16"/>
        <v>8.3676279366947645E-2</v>
      </c>
      <c r="M352" s="66"/>
    </row>
    <row r="353" spans="1:13" x14ac:dyDescent="0.2">
      <c r="A353" s="66" t="s">
        <v>250</v>
      </c>
      <c r="B353" s="83">
        <v>312</v>
      </c>
      <c r="C353" s="73">
        <v>3</v>
      </c>
      <c r="D353" s="73">
        <v>6</v>
      </c>
      <c r="E353" s="90" t="s">
        <v>18</v>
      </c>
      <c r="F353" s="91" t="s">
        <v>18</v>
      </c>
      <c r="G353" s="92" t="s">
        <v>18</v>
      </c>
      <c r="H353" s="92" t="s">
        <v>18</v>
      </c>
      <c r="I353" s="83">
        <v>10.9892</v>
      </c>
      <c r="J353" s="84">
        <v>60.653274550541866</v>
      </c>
      <c r="K353" s="84">
        <f t="shared" si="15"/>
        <v>-1.913274550541864</v>
      </c>
      <c r="L353" s="136">
        <f t="shared" si="16"/>
        <v>-2.8148809041369193E-2</v>
      </c>
      <c r="M353" s="66"/>
    </row>
    <row r="354" spans="1:13" x14ac:dyDescent="0.2">
      <c r="A354" s="66" t="s">
        <v>250</v>
      </c>
      <c r="B354" s="83">
        <v>313</v>
      </c>
      <c r="C354" s="73">
        <v>3</v>
      </c>
      <c r="D354" s="73">
        <v>14</v>
      </c>
      <c r="E354" s="90" t="s">
        <v>18</v>
      </c>
      <c r="F354" s="91" t="s">
        <v>18</v>
      </c>
      <c r="G354" s="92" t="s">
        <v>18</v>
      </c>
      <c r="H354" s="92" t="s">
        <v>18</v>
      </c>
      <c r="I354" s="83">
        <v>10.736799999999999</v>
      </c>
      <c r="J354" s="84">
        <v>54.270266719211818</v>
      </c>
      <c r="K354" s="84">
        <f t="shared" si="15"/>
        <v>4.4697332807881835</v>
      </c>
      <c r="L354" s="136">
        <f t="shared" si="16"/>
        <v>6.5760383710286655E-2</v>
      </c>
      <c r="M354" s="66"/>
    </row>
    <row r="355" spans="1:13" x14ac:dyDescent="0.2">
      <c r="A355" s="66" t="s">
        <v>250</v>
      </c>
      <c r="B355" s="83">
        <v>314</v>
      </c>
      <c r="C355" s="73">
        <v>3</v>
      </c>
      <c r="D355" s="73">
        <v>9</v>
      </c>
      <c r="E355" s="90" t="s">
        <v>18</v>
      </c>
      <c r="F355" s="91" t="s">
        <v>18</v>
      </c>
      <c r="G355" s="92" t="s">
        <v>18</v>
      </c>
      <c r="H355" s="92" t="s">
        <v>18</v>
      </c>
      <c r="I355" s="83">
        <v>10.6876</v>
      </c>
      <c r="J355" s="84">
        <v>49.146985858522171</v>
      </c>
      <c r="K355" s="84">
        <f t="shared" si="15"/>
        <v>9.5930141414778305</v>
      </c>
      <c r="L355" s="136">
        <f t="shared" si="16"/>
        <v>0.14113600325846448</v>
      </c>
      <c r="M355" s="66"/>
    </row>
    <row r="356" spans="1:13" x14ac:dyDescent="0.2">
      <c r="A356" s="66" t="s">
        <v>250</v>
      </c>
      <c r="B356" s="83">
        <v>315</v>
      </c>
      <c r="C356" s="73">
        <v>3</v>
      </c>
      <c r="D356" s="73">
        <v>3</v>
      </c>
      <c r="E356" s="90" t="s">
        <v>18</v>
      </c>
      <c r="F356" s="91" t="s">
        <v>18</v>
      </c>
      <c r="G356" s="92" t="s">
        <v>18</v>
      </c>
      <c r="H356" s="92" t="s">
        <v>18</v>
      </c>
      <c r="I356" s="83">
        <v>10.5176</v>
      </c>
      <c r="J356" s="84">
        <v>52.867436160000011</v>
      </c>
      <c r="K356" s="84">
        <f t="shared" si="15"/>
        <v>5.8725638399999909</v>
      </c>
      <c r="L356" s="136">
        <f t="shared" si="16"/>
        <v>8.639935030160352E-2</v>
      </c>
      <c r="M356" s="66"/>
    </row>
    <row r="357" spans="1:13" x14ac:dyDescent="0.2">
      <c r="A357" s="66" t="s">
        <v>250</v>
      </c>
      <c r="B357" s="83">
        <v>316</v>
      </c>
      <c r="C357" s="73">
        <v>3</v>
      </c>
      <c r="D357" s="73">
        <v>2</v>
      </c>
      <c r="E357" s="90" t="s">
        <v>18</v>
      </c>
      <c r="F357" s="91" t="s">
        <v>18</v>
      </c>
      <c r="G357" s="92" t="s">
        <v>18</v>
      </c>
      <c r="H357" s="92" t="s">
        <v>18</v>
      </c>
      <c r="I357" s="83">
        <v>10.6152</v>
      </c>
      <c r="J357" s="84">
        <v>49.996661353300489</v>
      </c>
      <c r="K357" s="84">
        <f t="shared" si="15"/>
        <v>8.7433386466995131</v>
      </c>
      <c r="L357" s="136">
        <f t="shared" si="16"/>
        <v>0.12863526036044598</v>
      </c>
      <c r="M357" s="66"/>
    </row>
    <row r="358" spans="1:13" x14ac:dyDescent="0.2">
      <c r="A358" s="66" t="s">
        <v>250</v>
      </c>
      <c r="B358" s="83">
        <v>317</v>
      </c>
      <c r="C358" s="73">
        <v>3</v>
      </c>
      <c r="D358" s="73">
        <v>17</v>
      </c>
      <c r="E358" s="90" t="s">
        <v>18</v>
      </c>
      <c r="F358" s="91" t="s">
        <v>18</v>
      </c>
      <c r="G358" s="92" t="s">
        <v>18</v>
      </c>
      <c r="H358" s="92" t="s">
        <v>18</v>
      </c>
      <c r="I358" s="83">
        <v>10.692</v>
      </c>
      <c r="J358" s="84">
        <v>58.385786908374378</v>
      </c>
      <c r="K358" s="84">
        <f t="shared" si="15"/>
        <v>0.35421309162562409</v>
      </c>
      <c r="L358" s="136">
        <f t="shared" si="16"/>
        <v>5.2113151629487138E-3</v>
      </c>
      <c r="M358" s="66"/>
    </row>
    <row r="359" spans="1:13" x14ac:dyDescent="0.2">
      <c r="A359" s="66" t="s">
        <v>250</v>
      </c>
      <c r="B359" s="83">
        <v>318</v>
      </c>
      <c r="C359" s="73">
        <v>3</v>
      </c>
      <c r="D359" s="73">
        <v>8</v>
      </c>
      <c r="E359" s="90" t="s">
        <v>18</v>
      </c>
      <c r="F359" s="91" t="s">
        <v>18</v>
      </c>
      <c r="G359" s="92" t="s">
        <v>18</v>
      </c>
      <c r="H359" s="92" t="s">
        <v>18</v>
      </c>
      <c r="I359" s="83">
        <v>10.7752</v>
      </c>
      <c r="J359" s="84">
        <v>54.970212546206888</v>
      </c>
      <c r="K359" s="84">
        <f t="shared" si="15"/>
        <v>3.7697874537931142</v>
      </c>
      <c r="L359" s="136">
        <f t="shared" si="16"/>
        <v>5.5462519549700079E-2</v>
      </c>
      <c r="M359" s="66"/>
    </row>
    <row r="360" spans="1:13" x14ac:dyDescent="0.2">
      <c r="A360" s="66" t="s">
        <v>250</v>
      </c>
      <c r="B360" s="83">
        <v>319</v>
      </c>
      <c r="C360" s="73">
        <v>3</v>
      </c>
      <c r="D360" s="73">
        <v>16</v>
      </c>
      <c r="E360" s="90" t="s">
        <v>18</v>
      </c>
      <c r="F360" s="91" t="s">
        <v>18</v>
      </c>
      <c r="G360" s="92" t="s">
        <v>18</v>
      </c>
      <c r="H360" s="92" t="s">
        <v>18</v>
      </c>
      <c r="I360" s="83">
        <v>10.722799999999999</v>
      </c>
      <c r="J360" s="84">
        <v>53.980777306798025</v>
      </c>
      <c r="K360" s="84">
        <f t="shared" si="15"/>
        <v>4.759222693201977</v>
      </c>
      <c r="L360" s="136">
        <f t="shared" si="16"/>
        <v>7.0019459955891969E-2</v>
      </c>
      <c r="M360" s="66"/>
    </row>
    <row r="361" spans="1:13" x14ac:dyDescent="0.2">
      <c r="A361" s="66" t="s">
        <v>250</v>
      </c>
      <c r="B361" s="83">
        <v>320</v>
      </c>
      <c r="C361" s="73">
        <v>3</v>
      </c>
      <c r="D361" s="73">
        <v>10</v>
      </c>
      <c r="E361" s="90" t="s">
        <v>18</v>
      </c>
      <c r="F361" s="91" t="s">
        <v>18</v>
      </c>
      <c r="G361" s="92" t="s">
        <v>18</v>
      </c>
      <c r="H361" s="92" t="s">
        <v>18</v>
      </c>
      <c r="I361" s="83">
        <v>10.722799999999999</v>
      </c>
      <c r="J361" s="84">
        <v>55.768784126108365</v>
      </c>
      <c r="K361" s="84">
        <f t="shared" si="15"/>
        <v>2.9712158738916372</v>
      </c>
      <c r="L361" s="136">
        <f t="shared" si="16"/>
        <v>4.3713636514515777E-2</v>
      </c>
      <c r="M361" s="66"/>
    </row>
    <row r="362" spans="1:13" x14ac:dyDescent="0.2">
      <c r="A362" s="66" t="s">
        <v>250</v>
      </c>
      <c r="B362" s="83">
        <v>401</v>
      </c>
      <c r="C362" s="73">
        <v>4</v>
      </c>
      <c r="D362" s="73">
        <v>2</v>
      </c>
      <c r="E362" s="90" t="s">
        <v>18</v>
      </c>
      <c r="F362" s="91" t="s">
        <v>18</v>
      </c>
      <c r="G362" s="92" t="s">
        <v>18</v>
      </c>
      <c r="H362" s="92" t="s">
        <v>18</v>
      </c>
      <c r="I362" s="83">
        <v>10.6204</v>
      </c>
      <c r="J362" s="84">
        <v>57.281844612413792</v>
      </c>
      <c r="K362" s="84">
        <f t="shared" si="15"/>
        <v>1.4581553875862099</v>
      </c>
      <c r="L362" s="136">
        <f t="shared" si="16"/>
        <v>2.1452926108374428E-2</v>
      </c>
      <c r="M362" s="66"/>
    </row>
    <row r="363" spans="1:13" x14ac:dyDescent="0.2">
      <c r="A363" s="66" t="s">
        <v>250</v>
      </c>
      <c r="B363" s="83">
        <v>402</v>
      </c>
      <c r="C363" s="73">
        <v>4</v>
      </c>
      <c r="D363" s="73">
        <v>17</v>
      </c>
      <c r="E363" s="90" t="s">
        <v>18</v>
      </c>
      <c r="F363" s="91" t="s">
        <v>18</v>
      </c>
      <c r="G363" s="92" t="s">
        <v>18</v>
      </c>
      <c r="H363" s="92" t="s">
        <v>18</v>
      </c>
      <c r="I363" s="83">
        <v>10.561999999999999</v>
      </c>
      <c r="J363" s="84">
        <v>65.337146545812814</v>
      </c>
      <c r="K363" s="84">
        <f t="shared" si="15"/>
        <v>-6.5971465458128122</v>
      </c>
      <c r="L363" s="136">
        <f t="shared" si="16"/>
        <v>-9.7059681415518795E-2</v>
      </c>
      <c r="M363" s="66"/>
    </row>
    <row r="364" spans="1:13" x14ac:dyDescent="0.2">
      <c r="A364" s="66" t="s">
        <v>250</v>
      </c>
      <c r="B364" s="83">
        <v>403</v>
      </c>
      <c r="C364" s="73">
        <v>4</v>
      </c>
      <c r="D364" s="73">
        <v>20</v>
      </c>
      <c r="E364" s="90" t="s">
        <v>18</v>
      </c>
      <c r="F364" s="91" t="s">
        <v>18</v>
      </c>
      <c r="G364" s="92" t="s">
        <v>18</v>
      </c>
      <c r="H364" s="92" t="s">
        <v>18</v>
      </c>
      <c r="I364" s="83">
        <v>10.749599999999999</v>
      </c>
      <c r="J364" s="84">
        <v>57.539513051428571</v>
      </c>
      <c r="K364" s="84">
        <f t="shared" si="15"/>
        <v>1.2004869485714309</v>
      </c>
      <c r="L364" s="136">
        <f t="shared" si="16"/>
        <v>1.7662011896004574E-2</v>
      </c>
      <c r="M364" s="66"/>
    </row>
    <row r="365" spans="1:13" x14ac:dyDescent="0.2">
      <c r="A365" s="66" t="s">
        <v>250</v>
      </c>
      <c r="B365" s="83">
        <v>404</v>
      </c>
      <c r="C365" s="73">
        <v>4</v>
      </c>
      <c r="D365" s="73">
        <v>9</v>
      </c>
      <c r="E365" s="90" t="s">
        <v>18</v>
      </c>
      <c r="F365" s="91" t="s">
        <v>18</v>
      </c>
      <c r="G365" s="92" t="s">
        <v>18</v>
      </c>
      <c r="H365" s="92" t="s">
        <v>18</v>
      </c>
      <c r="I365" s="83">
        <v>10.739599999999999</v>
      </c>
      <c r="J365" s="84">
        <v>52.566021178325123</v>
      </c>
      <c r="K365" s="84">
        <f t="shared" si="15"/>
        <v>6.1739788216748792</v>
      </c>
      <c r="L365" s="136">
        <f t="shared" si="16"/>
        <v>9.0833879971676912E-2</v>
      </c>
      <c r="M365" s="66"/>
    </row>
    <row r="366" spans="1:13" x14ac:dyDescent="0.2">
      <c r="A366" s="66" t="s">
        <v>250</v>
      </c>
      <c r="B366" s="83">
        <v>405</v>
      </c>
      <c r="C366" s="73">
        <v>4</v>
      </c>
      <c r="D366" s="73">
        <v>5</v>
      </c>
      <c r="E366" s="90" t="s">
        <v>18</v>
      </c>
      <c r="F366" s="91" t="s">
        <v>18</v>
      </c>
      <c r="G366" s="92" t="s">
        <v>18</v>
      </c>
      <c r="H366" s="92" t="s">
        <v>18</v>
      </c>
      <c r="I366" s="83">
        <v>10.668799999999999</v>
      </c>
      <c r="J366" s="84">
        <v>56.398879073103444</v>
      </c>
      <c r="K366" s="84">
        <f t="shared" ref="K366:K420" si="17">58.74-J366</f>
        <v>2.3411209268965578</v>
      </c>
      <c r="L366" s="136">
        <f t="shared" si="16"/>
        <v>3.4443444562256259E-2</v>
      </c>
      <c r="M366" s="66"/>
    </row>
    <row r="367" spans="1:13" x14ac:dyDescent="0.2">
      <c r="A367" s="66" t="s">
        <v>250</v>
      </c>
      <c r="B367" s="83">
        <v>406</v>
      </c>
      <c r="C367" s="73">
        <v>4</v>
      </c>
      <c r="D367" s="73">
        <v>18</v>
      </c>
      <c r="E367" s="90" t="s">
        <v>18</v>
      </c>
      <c r="F367" s="91" t="s">
        <v>18</v>
      </c>
      <c r="G367" s="92" t="s">
        <v>18</v>
      </c>
      <c r="H367" s="92" t="s">
        <v>18</v>
      </c>
      <c r="I367" s="83">
        <v>10.607200000000001</v>
      </c>
      <c r="J367" s="84">
        <v>54.860581539310353</v>
      </c>
      <c r="K367" s="84">
        <f t="shared" si="17"/>
        <v>3.8794184606896494</v>
      </c>
      <c r="L367" s="136">
        <f t="shared" ref="L367:L381" si="18">K367/67.97</f>
        <v>5.7075451827124458E-2</v>
      </c>
      <c r="M367" s="66"/>
    </row>
    <row r="368" spans="1:13" x14ac:dyDescent="0.2">
      <c r="A368" s="66" t="s">
        <v>250</v>
      </c>
      <c r="B368" s="83">
        <v>407</v>
      </c>
      <c r="C368" s="73">
        <v>4</v>
      </c>
      <c r="D368" s="73">
        <v>1</v>
      </c>
      <c r="E368" s="90" t="s">
        <v>18</v>
      </c>
      <c r="F368" s="91" t="s">
        <v>18</v>
      </c>
      <c r="G368" s="92" t="s">
        <v>18</v>
      </c>
      <c r="H368" s="92" t="s">
        <v>18</v>
      </c>
      <c r="I368" s="83">
        <v>10.3764</v>
      </c>
      <c r="J368" s="84">
        <v>51.925176567487689</v>
      </c>
      <c r="K368" s="116">
        <f t="shared" si="17"/>
        <v>6.8148234325123127</v>
      </c>
      <c r="L368" s="137">
        <f t="shared" si="18"/>
        <v>0.10026222498914687</v>
      </c>
      <c r="M368" s="66"/>
    </row>
    <row r="369" spans="1:13" x14ac:dyDescent="0.2">
      <c r="A369" s="66" t="s">
        <v>250</v>
      </c>
      <c r="B369" s="83">
        <v>408</v>
      </c>
      <c r="C369" s="73">
        <v>4</v>
      </c>
      <c r="D369" s="73">
        <v>13</v>
      </c>
      <c r="E369" s="90" t="s">
        <v>18</v>
      </c>
      <c r="F369" s="91" t="s">
        <v>18</v>
      </c>
      <c r="G369" s="92" t="s">
        <v>18</v>
      </c>
      <c r="H369" s="92" t="s">
        <v>18</v>
      </c>
      <c r="I369" s="83">
        <v>10.7532</v>
      </c>
      <c r="J369" s="84">
        <v>51.834541440000002</v>
      </c>
      <c r="K369" s="84">
        <f t="shared" si="17"/>
        <v>6.9054585599999996</v>
      </c>
      <c r="L369" s="136">
        <f t="shared" si="18"/>
        <v>0.10159568280123583</v>
      </c>
      <c r="M369" s="66"/>
    </row>
    <row r="370" spans="1:13" x14ac:dyDescent="0.2">
      <c r="A370" s="66" t="s">
        <v>250</v>
      </c>
      <c r="B370" s="83">
        <v>409</v>
      </c>
      <c r="C370" s="73">
        <v>4</v>
      </c>
      <c r="D370" s="73">
        <v>15</v>
      </c>
      <c r="E370" s="90" t="s">
        <v>18</v>
      </c>
      <c r="F370" s="91" t="s">
        <v>18</v>
      </c>
      <c r="G370" s="92" t="s">
        <v>18</v>
      </c>
      <c r="H370" s="92" t="s">
        <v>18</v>
      </c>
      <c r="I370" s="83">
        <v>10.581199999999999</v>
      </c>
      <c r="J370" s="84">
        <v>57.264328104039414</v>
      </c>
      <c r="K370" s="84">
        <f t="shared" si="17"/>
        <v>1.4756718959605877</v>
      </c>
      <c r="L370" s="136">
        <f t="shared" si="18"/>
        <v>2.1710635515088828E-2</v>
      </c>
      <c r="M370" s="66"/>
    </row>
    <row r="371" spans="1:13" x14ac:dyDescent="0.2">
      <c r="A371" s="66" t="s">
        <v>250</v>
      </c>
      <c r="B371" s="83">
        <v>410</v>
      </c>
      <c r="C371" s="73">
        <v>4</v>
      </c>
      <c r="D371" s="73">
        <v>7</v>
      </c>
      <c r="E371" s="90" t="s">
        <v>18</v>
      </c>
      <c r="F371" s="91" t="s">
        <v>18</v>
      </c>
      <c r="G371" s="92" t="s">
        <v>18</v>
      </c>
      <c r="H371" s="92" t="s">
        <v>18</v>
      </c>
      <c r="I371" s="83">
        <v>10.784000000000001</v>
      </c>
      <c r="J371" s="84">
        <v>56.32614803546798</v>
      </c>
      <c r="K371" s="84">
        <f t="shared" si="17"/>
        <v>2.4138519645320216</v>
      </c>
      <c r="L371" s="136">
        <f t="shared" si="18"/>
        <v>3.551349072431987E-2</v>
      </c>
      <c r="M371" s="66"/>
    </row>
    <row r="372" spans="1:13" x14ac:dyDescent="0.2">
      <c r="A372" s="66" t="s">
        <v>250</v>
      </c>
      <c r="B372" s="83">
        <v>411</v>
      </c>
      <c r="C372" s="73">
        <v>4</v>
      </c>
      <c r="D372" s="73">
        <v>11</v>
      </c>
      <c r="E372" s="90" t="s">
        <v>18</v>
      </c>
      <c r="F372" s="91" t="s">
        <v>18</v>
      </c>
      <c r="G372" s="92" t="s">
        <v>18</v>
      </c>
      <c r="H372" s="92" t="s">
        <v>18</v>
      </c>
      <c r="I372" s="83">
        <v>10.5784</v>
      </c>
      <c r="J372" s="84">
        <v>58.417413328078815</v>
      </c>
      <c r="K372" s="84">
        <f t="shared" si="17"/>
        <v>0.32258667192118651</v>
      </c>
      <c r="L372" s="136">
        <f t="shared" si="18"/>
        <v>4.7460154762569741E-3</v>
      </c>
      <c r="M372" s="66"/>
    </row>
    <row r="373" spans="1:13" x14ac:dyDescent="0.2">
      <c r="A373" s="66" t="s">
        <v>250</v>
      </c>
      <c r="B373" s="83">
        <v>412</v>
      </c>
      <c r="C373" s="73">
        <v>4</v>
      </c>
      <c r="D373" s="73">
        <v>8</v>
      </c>
      <c r="E373" s="90" t="s">
        <v>18</v>
      </c>
      <c r="F373" s="91" t="s">
        <v>18</v>
      </c>
      <c r="G373" s="92" t="s">
        <v>18</v>
      </c>
      <c r="H373" s="92" t="s">
        <v>18</v>
      </c>
      <c r="I373" s="83">
        <v>10.866800000000001</v>
      </c>
      <c r="J373" s="84">
        <v>59.164071497142864</v>
      </c>
      <c r="K373" s="84">
        <f t="shared" si="17"/>
        <v>-0.42407149714286163</v>
      </c>
      <c r="L373" s="136">
        <f t="shared" si="18"/>
        <v>-6.2390980894933296E-3</v>
      </c>
      <c r="M373" s="66"/>
    </row>
    <row r="374" spans="1:13" x14ac:dyDescent="0.2">
      <c r="A374" s="66" t="s">
        <v>250</v>
      </c>
      <c r="B374" s="83">
        <v>413</v>
      </c>
      <c r="C374" s="73">
        <v>4</v>
      </c>
      <c r="D374" s="73">
        <v>19</v>
      </c>
      <c r="E374" s="90" t="s">
        <v>18</v>
      </c>
      <c r="F374" s="91" t="s">
        <v>18</v>
      </c>
      <c r="G374" s="92" t="s">
        <v>18</v>
      </c>
      <c r="H374" s="92" t="s">
        <v>18</v>
      </c>
      <c r="I374" s="83">
        <v>10.962</v>
      </c>
      <c r="J374" s="84">
        <v>59.100880457142857</v>
      </c>
      <c r="K374" s="84">
        <f t="shared" si="17"/>
        <v>-0.36088045714285499</v>
      </c>
      <c r="L374" s="136">
        <f t="shared" si="18"/>
        <v>-5.3094079320708401E-3</v>
      </c>
    </row>
    <row r="375" spans="1:13" x14ac:dyDescent="0.2">
      <c r="A375" s="66" t="s">
        <v>250</v>
      </c>
      <c r="B375" s="83">
        <v>414</v>
      </c>
      <c r="C375" s="73">
        <v>4</v>
      </c>
      <c r="D375" s="73">
        <v>12</v>
      </c>
      <c r="E375" s="90" t="s">
        <v>18</v>
      </c>
      <c r="F375" s="91" t="s">
        <v>18</v>
      </c>
      <c r="G375" s="92" t="s">
        <v>18</v>
      </c>
      <c r="H375" s="92" t="s">
        <v>18</v>
      </c>
      <c r="I375" s="83">
        <v>10.901199999999999</v>
      </c>
      <c r="J375" s="84">
        <v>55.105018228965513</v>
      </c>
      <c r="K375" s="84">
        <f t="shared" si="17"/>
        <v>3.6349817710344894</v>
      </c>
      <c r="L375" s="136">
        <f t="shared" si="18"/>
        <v>5.3479208048175512E-2</v>
      </c>
    </row>
    <row r="376" spans="1:13" x14ac:dyDescent="0.2">
      <c r="A376" s="66" t="s">
        <v>250</v>
      </c>
      <c r="B376" s="83">
        <v>415</v>
      </c>
      <c r="C376" s="73">
        <v>4</v>
      </c>
      <c r="D376" s="73">
        <v>10</v>
      </c>
      <c r="E376" s="90" t="s">
        <v>18</v>
      </c>
      <c r="F376" s="91" t="s">
        <v>18</v>
      </c>
      <c r="G376" s="92" t="s">
        <v>18</v>
      </c>
      <c r="H376" s="92" t="s">
        <v>18</v>
      </c>
      <c r="I376" s="83">
        <v>10.489599999999999</v>
      </c>
      <c r="J376" s="84">
        <v>58.646155828965533</v>
      </c>
      <c r="K376" s="84">
        <f t="shared" si="17"/>
        <v>9.384417103446907E-2</v>
      </c>
      <c r="L376" s="136">
        <f t="shared" si="18"/>
        <v>1.3806704580619255E-3</v>
      </c>
    </row>
    <row r="377" spans="1:13" x14ac:dyDescent="0.2">
      <c r="A377" s="66" t="s">
        <v>250</v>
      </c>
      <c r="B377" s="83">
        <v>416</v>
      </c>
      <c r="C377" s="73">
        <v>4</v>
      </c>
      <c r="D377" s="73">
        <v>14</v>
      </c>
      <c r="E377" s="90" t="s">
        <v>18</v>
      </c>
      <c r="F377" s="91" t="s">
        <v>18</v>
      </c>
      <c r="G377" s="92" t="s">
        <v>18</v>
      </c>
      <c r="H377" s="92" t="s">
        <v>18</v>
      </c>
      <c r="I377" s="83">
        <v>10.6264</v>
      </c>
      <c r="J377" s="84">
        <v>56.510883253596056</v>
      </c>
      <c r="K377" s="84">
        <f t="shared" si="17"/>
        <v>2.2291167464039461</v>
      </c>
      <c r="L377" s="136">
        <f t="shared" si="18"/>
        <v>3.2795597269441611E-2</v>
      </c>
    </row>
    <row r="378" spans="1:13" x14ac:dyDescent="0.2">
      <c r="A378" s="66" t="s">
        <v>250</v>
      </c>
      <c r="B378" s="83">
        <v>417</v>
      </c>
      <c r="C378" s="73">
        <v>4</v>
      </c>
      <c r="D378" s="73">
        <v>16</v>
      </c>
      <c r="E378" s="90" t="s">
        <v>18</v>
      </c>
      <c r="F378" s="91" t="s">
        <v>18</v>
      </c>
      <c r="G378" s="92" t="s">
        <v>18</v>
      </c>
      <c r="H378" s="92" t="s">
        <v>18</v>
      </c>
      <c r="I378" s="83">
        <v>10.526400000000001</v>
      </c>
      <c r="J378" s="84">
        <v>58.408718685320196</v>
      </c>
      <c r="K378" s="84">
        <f t="shared" si="17"/>
        <v>0.33128131467980637</v>
      </c>
      <c r="L378" s="136">
        <f t="shared" si="18"/>
        <v>4.8739343045432751E-3</v>
      </c>
    </row>
    <row r="379" spans="1:13" x14ac:dyDescent="0.2">
      <c r="A379" s="66" t="s">
        <v>250</v>
      </c>
      <c r="B379" s="83">
        <v>418</v>
      </c>
      <c r="C379" s="73">
        <v>4</v>
      </c>
      <c r="D379" s="73">
        <v>6</v>
      </c>
      <c r="E379" s="90" t="s">
        <v>18</v>
      </c>
      <c r="F379" s="91" t="s">
        <v>18</v>
      </c>
      <c r="G379" s="92" t="s">
        <v>18</v>
      </c>
      <c r="H379" s="92" t="s">
        <v>18</v>
      </c>
      <c r="I379" s="83">
        <v>10.623200000000001</v>
      </c>
      <c r="J379" s="84">
        <v>48.202185051428579</v>
      </c>
      <c r="K379" s="84">
        <f t="shared" si="17"/>
        <v>10.537814948571423</v>
      </c>
      <c r="L379" s="136">
        <f t="shared" si="18"/>
        <v>0.15503626524306935</v>
      </c>
    </row>
    <row r="380" spans="1:13" x14ac:dyDescent="0.2">
      <c r="A380" s="66" t="s">
        <v>250</v>
      </c>
      <c r="B380" s="83">
        <v>419</v>
      </c>
      <c r="C380" s="73">
        <v>4</v>
      </c>
      <c r="D380" s="73">
        <v>3</v>
      </c>
      <c r="E380" s="90" t="s">
        <v>18</v>
      </c>
      <c r="F380" s="91" t="s">
        <v>18</v>
      </c>
      <c r="G380" s="92" t="s">
        <v>18</v>
      </c>
      <c r="H380" s="92" t="s">
        <v>18</v>
      </c>
      <c r="I380" s="83">
        <v>10.615600000000001</v>
      </c>
      <c r="J380" s="84">
        <v>55.153785401379302</v>
      </c>
      <c r="K380" s="84">
        <f t="shared" si="17"/>
        <v>3.5862145986206997</v>
      </c>
      <c r="L380" s="136">
        <f t="shared" si="18"/>
        <v>5.2761727212309838E-2</v>
      </c>
    </row>
    <row r="381" spans="1:13" x14ac:dyDescent="0.2">
      <c r="A381" s="66" t="s">
        <v>250</v>
      </c>
      <c r="B381" s="83">
        <v>420</v>
      </c>
      <c r="C381" s="73">
        <v>4</v>
      </c>
      <c r="D381" s="73">
        <v>4</v>
      </c>
      <c r="E381" s="90" t="s">
        <v>18</v>
      </c>
      <c r="F381" s="91" t="s">
        <v>18</v>
      </c>
      <c r="G381" s="92" t="s">
        <v>18</v>
      </c>
      <c r="H381" s="92" t="s">
        <v>18</v>
      </c>
      <c r="I381" s="83">
        <v>10.763200000000001</v>
      </c>
      <c r="J381" s="84">
        <v>57.828611449064049</v>
      </c>
      <c r="K381" s="84">
        <f t="shared" si="17"/>
        <v>0.91138855093595339</v>
      </c>
      <c r="L381" s="136">
        <f t="shared" si="18"/>
        <v>1.3408688405707716E-2</v>
      </c>
    </row>
    <row r="382" spans="1:13" x14ac:dyDescent="0.2">
      <c r="A382" s="66" t="s">
        <v>251</v>
      </c>
      <c r="B382" s="83">
        <v>101</v>
      </c>
      <c r="C382" s="73">
        <v>1</v>
      </c>
      <c r="D382" s="73">
        <v>1</v>
      </c>
      <c r="E382" s="84">
        <v>1.6666666666666667</v>
      </c>
      <c r="F382" s="85">
        <v>10</v>
      </c>
      <c r="G382" s="71">
        <v>47.619047619047613</v>
      </c>
      <c r="H382" s="71">
        <v>50</v>
      </c>
      <c r="I382" s="83">
        <v>12.136800000000001</v>
      </c>
      <c r="J382" s="116">
        <v>60.918716172610836</v>
      </c>
      <c r="K382" s="116">
        <f>65.86-J382</f>
        <v>4.9412838273891637</v>
      </c>
      <c r="L382" s="137">
        <f>K382/65.86</f>
        <v>7.5027085141044086E-2</v>
      </c>
      <c r="M382" s="106">
        <v>5.9952038369304558E-2</v>
      </c>
    </row>
    <row r="383" spans="1:13" x14ac:dyDescent="0.2">
      <c r="A383" s="66" t="s">
        <v>251</v>
      </c>
      <c r="B383" s="83">
        <v>102</v>
      </c>
      <c r="C383" s="73">
        <v>1</v>
      </c>
      <c r="D383" s="73">
        <v>2</v>
      </c>
      <c r="E383" s="84">
        <v>0</v>
      </c>
      <c r="F383" s="85">
        <v>1.4</v>
      </c>
      <c r="G383" s="71">
        <v>43.902439024390247</v>
      </c>
      <c r="H383" s="71">
        <v>35</v>
      </c>
      <c r="I383" s="83">
        <v>11.981400000000001</v>
      </c>
      <c r="J383" s="84">
        <v>71.225518298325113</v>
      </c>
      <c r="K383" s="132">
        <f t="shared" ref="K383:K446" si="19">65.86-J383</f>
        <v>-5.3655182983251137</v>
      </c>
      <c r="L383" s="138">
        <f t="shared" ref="L383:L446" si="20">K383/65.86</f>
        <v>-8.1468543855528597E-2</v>
      </c>
      <c r="M383" s="66">
        <v>0</v>
      </c>
    </row>
    <row r="384" spans="1:13" x14ac:dyDescent="0.2">
      <c r="A384" s="66" t="s">
        <v>251</v>
      </c>
      <c r="B384" s="83">
        <v>103</v>
      </c>
      <c r="C384" s="73">
        <v>1</v>
      </c>
      <c r="D384" s="73">
        <v>3</v>
      </c>
      <c r="E384" s="84">
        <v>1.6666666666666667</v>
      </c>
      <c r="F384" s="85">
        <v>4.2</v>
      </c>
      <c r="G384" s="71">
        <v>47.5</v>
      </c>
      <c r="H384" s="71">
        <v>35</v>
      </c>
      <c r="I384" s="83">
        <v>11.9133</v>
      </c>
      <c r="J384" s="84">
        <v>63.173871971625623</v>
      </c>
      <c r="K384" s="132">
        <f t="shared" si="19"/>
        <v>2.6861280283743767</v>
      </c>
      <c r="L384" s="138">
        <f t="shared" si="20"/>
        <v>4.0785424056701741E-2</v>
      </c>
      <c r="M384" s="66">
        <v>5.9952038369304558E-2</v>
      </c>
    </row>
    <row r="385" spans="1:13" x14ac:dyDescent="0.2">
      <c r="A385" s="66" t="s">
        <v>251</v>
      </c>
      <c r="B385" s="83">
        <v>104</v>
      </c>
      <c r="C385" s="73">
        <v>1</v>
      </c>
      <c r="D385" s="73">
        <v>4</v>
      </c>
      <c r="E385" s="84">
        <v>1.6666666666666667</v>
      </c>
      <c r="F385" s="85">
        <v>2.1</v>
      </c>
      <c r="G385" s="71">
        <v>50</v>
      </c>
      <c r="H385" s="71">
        <v>25</v>
      </c>
      <c r="I385" s="83">
        <v>12.0443</v>
      </c>
      <c r="J385" s="84">
        <v>64.254281853793103</v>
      </c>
      <c r="K385" s="132">
        <f t="shared" si="19"/>
        <v>1.6057181462068968</v>
      </c>
      <c r="L385" s="138">
        <f t="shared" si="20"/>
        <v>2.4380779626585133E-2</v>
      </c>
      <c r="M385" s="66">
        <v>5.9952038369304558E-2</v>
      </c>
    </row>
    <row r="386" spans="1:13" x14ac:dyDescent="0.2">
      <c r="A386" s="66" t="s">
        <v>251</v>
      </c>
      <c r="B386" s="83">
        <v>105</v>
      </c>
      <c r="C386" s="73">
        <v>1</v>
      </c>
      <c r="D386" s="73">
        <v>5</v>
      </c>
      <c r="E386" s="84">
        <v>8.8888888888888893</v>
      </c>
      <c r="F386" s="85">
        <v>1.9</v>
      </c>
      <c r="G386" s="71">
        <v>35</v>
      </c>
      <c r="H386" s="71">
        <v>50</v>
      </c>
      <c r="I386" s="83">
        <v>11.9407</v>
      </c>
      <c r="J386" s="84">
        <v>58.493238198620702</v>
      </c>
      <c r="K386" s="132">
        <f t="shared" si="19"/>
        <v>7.3667618013792975</v>
      </c>
      <c r="L386" s="138">
        <f t="shared" si="20"/>
        <v>0.11185487095929696</v>
      </c>
      <c r="M386" s="66">
        <v>0.319744204636291</v>
      </c>
    </row>
    <row r="387" spans="1:13" x14ac:dyDescent="0.2">
      <c r="A387" s="66" t="s">
        <v>251</v>
      </c>
      <c r="B387" s="83">
        <v>106</v>
      </c>
      <c r="C387" s="73">
        <v>1</v>
      </c>
      <c r="D387" s="73">
        <v>6</v>
      </c>
      <c r="E387" s="84">
        <v>1.6666666666666667</v>
      </c>
      <c r="F387" s="85">
        <v>2.7</v>
      </c>
      <c r="G387" s="71">
        <v>46.511627906976742</v>
      </c>
      <c r="H387" s="71">
        <v>30</v>
      </c>
      <c r="I387" s="83">
        <v>11.897200000000002</v>
      </c>
      <c r="J387" s="84">
        <v>66.252263990541863</v>
      </c>
      <c r="K387" s="132">
        <f t="shared" si="19"/>
        <v>-0.39226399054186345</v>
      </c>
      <c r="L387" s="138">
        <f t="shared" si="20"/>
        <v>-5.9560277944406843E-3</v>
      </c>
      <c r="M387" s="66">
        <v>5.9952038369304558E-2</v>
      </c>
    </row>
    <row r="388" spans="1:13" x14ac:dyDescent="0.2">
      <c r="A388" s="66" t="s">
        <v>251</v>
      </c>
      <c r="B388" s="83">
        <v>107</v>
      </c>
      <c r="C388" s="73">
        <v>1</v>
      </c>
      <c r="D388" s="73">
        <v>7</v>
      </c>
      <c r="E388" s="84">
        <v>0.22222222222222221</v>
      </c>
      <c r="F388" s="85">
        <v>0.9</v>
      </c>
      <c r="G388" s="71">
        <v>47.619047619047613</v>
      </c>
      <c r="H388" s="71">
        <v>12.5</v>
      </c>
      <c r="I388" s="83">
        <v>11.969999999999999</v>
      </c>
      <c r="J388" s="84">
        <v>68.632177536945818</v>
      </c>
      <c r="K388" s="132">
        <f t="shared" si="19"/>
        <v>-2.7721775369458186</v>
      </c>
      <c r="L388" s="138">
        <f t="shared" si="20"/>
        <v>-4.2091975963343742E-2</v>
      </c>
      <c r="M388" s="66">
        <v>7.9936051159072742E-3</v>
      </c>
    </row>
    <row r="389" spans="1:13" x14ac:dyDescent="0.2">
      <c r="A389" s="66" t="s">
        <v>251</v>
      </c>
      <c r="B389" s="83">
        <v>108</v>
      </c>
      <c r="C389" s="73">
        <v>1</v>
      </c>
      <c r="D389" s="73">
        <v>8</v>
      </c>
      <c r="E389" s="84">
        <v>0.22222222222222221</v>
      </c>
      <c r="F389" s="85">
        <v>3.8</v>
      </c>
      <c r="G389" s="71">
        <v>47.619047619047613</v>
      </c>
      <c r="H389" s="71">
        <v>15</v>
      </c>
      <c r="I389" s="83">
        <v>11.982800000000001</v>
      </c>
      <c r="J389" s="84">
        <v>64.928770902068962</v>
      </c>
      <c r="K389" s="132">
        <f t="shared" si="19"/>
        <v>0.93122909793103759</v>
      </c>
      <c r="L389" s="138">
        <f t="shared" si="20"/>
        <v>1.4139524718054018E-2</v>
      </c>
      <c r="M389" s="66">
        <v>7.9936051159072742E-3</v>
      </c>
    </row>
    <row r="390" spans="1:13" x14ac:dyDescent="0.2">
      <c r="A390" s="66" t="s">
        <v>251</v>
      </c>
      <c r="B390" s="83">
        <v>109</v>
      </c>
      <c r="C390" s="73">
        <v>1</v>
      </c>
      <c r="D390" s="73">
        <v>9</v>
      </c>
      <c r="E390" s="84">
        <v>1.6666666666666667</v>
      </c>
      <c r="F390" s="85">
        <v>11.5</v>
      </c>
      <c r="G390" s="71">
        <v>50</v>
      </c>
      <c r="H390" s="71">
        <v>40</v>
      </c>
      <c r="I390" s="83">
        <v>11.920999999999999</v>
      </c>
      <c r="J390" s="84">
        <v>58.842325749753712</v>
      </c>
      <c r="K390" s="132">
        <f t="shared" si="19"/>
        <v>7.0176742502462872</v>
      </c>
      <c r="L390" s="138">
        <f t="shared" si="20"/>
        <v>0.10655442226307754</v>
      </c>
      <c r="M390" s="66">
        <v>5.9952038369304558E-2</v>
      </c>
    </row>
    <row r="391" spans="1:13" x14ac:dyDescent="0.2">
      <c r="A391" s="66" t="s">
        <v>251</v>
      </c>
      <c r="B391" s="83">
        <v>110</v>
      </c>
      <c r="C391" s="73">
        <v>1</v>
      </c>
      <c r="D391" s="73">
        <v>10</v>
      </c>
      <c r="E391" s="84">
        <v>11.111111111111111</v>
      </c>
      <c r="F391" s="85">
        <v>2.5</v>
      </c>
      <c r="G391" s="71">
        <v>30.952380952380953</v>
      </c>
      <c r="H391" s="71">
        <v>35</v>
      </c>
      <c r="I391" s="83">
        <v>11.7737</v>
      </c>
      <c r="J391" s="84">
        <v>56.416503110541868</v>
      </c>
      <c r="K391" s="132">
        <f t="shared" si="19"/>
        <v>9.4434968894581317</v>
      </c>
      <c r="L391" s="138">
        <f t="shared" si="20"/>
        <v>0.14338744138260145</v>
      </c>
      <c r="M391" s="66">
        <v>0.3996802557953637</v>
      </c>
    </row>
    <row r="392" spans="1:13" x14ac:dyDescent="0.2">
      <c r="A392" s="66" t="s">
        <v>251</v>
      </c>
      <c r="B392" s="83">
        <v>111</v>
      </c>
      <c r="C392" s="73">
        <v>1</v>
      </c>
      <c r="D392" s="73">
        <v>11</v>
      </c>
      <c r="E392" s="84">
        <v>1.1111111111111112</v>
      </c>
      <c r="F392" s="85">
        <v>6.5</v>
      </c>
      <c r="G392" s="71">
        <v>43.421052631578952</v>
      </c>
      <c r="H392" s="71">
        <v>10</v>
      </c>
      <c r="I392" s="83">
        <v>11.951099999999999</v>
      </c>
      <c r="J392" s="84">
        <v>61.761228610443354</v>
      </c>
      <c r="K392" s="132">
        <f t="shared" si="19"/>
        <v>4.0987713895566458</v>
      </c>
      <c r="L392" s="138">
        <f t="shared" si="20"/>
        <v>6.2234609619748645E-2</v>
      </c>
      <c r="M392" s="66">
        <v>3.9968025579536375E-2</v>
      </c>
    </row>
    <row r="393" spans="1:13" x14ac:dyDescent="0.2">
      <c r="A393" s="66" t="s">
        <v>251</v>
      </c>
      <c r="B393" s="83">
        <v>112</v>
      </c>
      <c r="C393" s="73">
        <v>1</v>
      </c>
      <c r="D393" s="73">
        <v>12</v>
      </c>
      <c r="E393" s="84">
        <v>1.1111111111111112</v>
      </c>
      <c r="F393" s="85">
        <v>6</v>
      </c>
      <c r="G393" s="71">
        <v>48.780487804878049</v>
      </c>
      <c r="H393" s="71">
        <v>35</v>
      </c>
      <c r="I393" s="83">
        <v>11.9686</v>
      </c>
      <c r="J393" s="84">
        <v>65.149133670147791</v>
      </c>
      <c r="K393" s="132">
        <f t="shared" si="19"/>
        <v>0.71086632985220888</v>
      </c>
      <c r="L393" s="138">
        <f t="shared" si="20"/>
        <v>1.0793597477257954E-2</v>
      </c>
      <c r="M393" s="66">
        <v>3.9968025579536375E-2</v>
      </c>
    </row>
    <row r="394" spans="1:13" x14ac:dyDescent="0.2">
      <c r="A394" s="66" t="s">
        <v>251</v>
      </c>
      <c r="B394" s="83">
        <v>113</v>
      </c>
      <c r="C394" s="73">
        <v>1</v>
      </c>
      <c r="D394" s="73">
        <v>13</v>
      </c>
      <c r="E394" s="84">
        <v>3.3333333333333335</v>
      </c>
      <c r="F394" s="85">
        <v>4.4000000000000004</v>
      </c>
      <c r="G394" s="71">
        <v>42.857142857142854</v>
      </c>
      <c r="H394" s="71">
        <v>25</v>
      </c>
      <c r="I394" s="83">
        <v>12.089599999999999</v>
      </c>
      <c r="J394" s="84">
        <v>54.705386057142853</v>
      </c>
      <c r="K394" s="132">
        <f t="shared" si="19"/>
        <v>11.154613942857146</v>
      </c>
      <c r="L394" s="138">
        <f t="shared" si="20"/>
        <v>0.16936856882564755</v>
      </c>
      <c r="M394" s="66">
        <v>0.11990407673860912</v>
      </c>
    </row>
    <row r="395" spans="1:13" x14ac:dyDescent="0.2">
      <c r="A395" s="66" t="s">
        <v>251</v>
      </c>
      <c r="B395" s="83">
        <v>114</v>
      </c>
      <c r="C395" s="73">
        <v>1</v>
      </c>
      <c r="D395" s="73">
        <v>14</v>
      </c>
      <c r="E395" s="84">
        <v>27.777777777777779</v>
      </c>
      <c r="F395" s="85">
        <v>6.5</v>
      </c>
      <c r="G395" s="71">
        <v>35.714285714285715</v>
      </c>
      <c r="H395" s="71">
        <v>20</v>
      </c>
      <c r="I395" s="83">
        <v>12.871</v>
      </c>
      <c r="J395" s="84">
        <v>50.272145379310338</v>
      </c>
      <c r="K395" s="132">
        <f t="shared" si="19"/>
        <v>15.587854620689662</v>
      </c>
      <c r="L395" s="138">
        <f t="shared" si="20"/>
        <v>0.23668166748693686</v>
      </c>
      <c r="M395" s="66">
        <v>0.99920063948840931</v>
      </c>
    </row>
    <row r="396" spans="1:13" x14ac:dyDescent="0.2">
      <c r="A396" s="66" t="s">
        <v>251</v>
      </c>
      <c r="B396" s="83">
        <v>115</v>
      </c>
      <c r="C396" s="73">
        <v>1</v>
      </c>
      <c r="D396" s="73">
        <v>15</v>
      </c>
      <c r="E396" s="84">
        <v>8.8888888888888893</v>
      </c>
      <c r="F396" s="85">
        <v>6.8</v>
      </c>
      <c r="G396" s="71">
        <v>40.476190476190474</v>
      </c>
      <c r="H396" s="71">
        <v>25</v>
      </c>
      <c r="I396" s="83">
        <v>12.0242</v>
      </c>
      <c r="J396" s="84">
        <v>55.669006024039405</v>
      </c>
      <c r="K396" s="132">
        <f t="shared" si="19"/>
        <v>10.190993975960595</v>
      </c>
      <c r="L396" s="138">
        <f t="shared" si="20"/>
        <v>0.15473723012390822</v>
      </c>
      <c r="M396" s="66">
        <v>0.319744204636291</v>
      </c>
    </row>
    <row r="397" spans="1:13" x14ac:dyDescent="0.2">
      <c r="A397" s="66" t="s">
        <v>251</v>
      </c>
      <c r="B397" s="83">
        <v>116</v>
      </c>
      <c r="C397" s="73">
        <v>1</v>
      </c>
      <c r="D397" s="73">
        <v>16</v>
      </c>
      <c r="E397" s="84">
        <v>1.6666666666666667</v>
      </c>
      <c r="F397" s="85">
        <v>13</v>
      </c>
      <c r="G397" s="71">
        <v>51.162790697674424</v>
      </c>
      <c r="H397" s="71">
        <v>50</v>
      </c>
      <c r="I397" s="83">
        <v>11.996099999999998</v>
      </c>
      <c r="J397" s="84">
        <v>57.53322157596061</v>
      </c>
      <c r="K397" s="132">
        <f t="shared" si="19"/>
        <v>8.3267784240393894</v>
      </c>
      <c r="L397" s="138">
        <f t="shared" si="20"/>
        <v>0.12643149748010005</v>
      </c>
      <c r="M397" s="66">
        <v>5.9952038369304558E-2</v>
      </c>
    </row>
    <row r="398" spans="1:13" x14ac:dyDescent="0.2">
      <c r="A398" s="66" t="s">
        <v>251</v>
      </c>
      <c r="B398" s="83">
        <v>117</v>
      </c>
      <c r="C398" s="73">
        <v>1</v>
      </c>
      <c r="D398" s="73">
        <v>17</v>
      </c>
      <c r="E398" s="84">
        <v>1.6666666666666667</v>
      </c>
      <c r="F398" s="85">
        <v>1.5</v>
      </c>
      <c r="G398" s="71">
        <v>55.000000000000007</v>
      </c>
      <c r="H398" s="71">
        <v>20</v>
      </c>
      <c r="I398" s="83">
        <v>12.050699999999999</v>
      </c>
      <c r="J398" s="84">
        <v>62.026872034285695</v>
      </c>
      <c r="K398" s="132">
        <f t="shared" si="19"/>
        <v>3.8331279657143043</v>
      </c>
      <c r="L398" s="138">
        <f t="shared" si="20"/>
        <v>5.8201153442367211E-2</v>
      </c>
      <c r="M398" s="66">
        <v>5.9952038369304558E-2</v>
      </c>
    </row>
    <row r="399" spans="1:13" x14ac:dyDescent="0.2">
      <c r="A399" s="66" t="s">
        <v>251</v>
      </c>
      <c r="B399" s="83">
        <v>118</v>
      </c>
      <c r="C399" s="73">
        <v>1</v>
      </c>
      <c r="D399" s="73">
        <v>18</v>
      </c>
      <c r="E399" s="84">
        <v>13.333333333333334</v>
      </c>
      <c r="F399" s="85">
        <v>5.7</v>
      </c>
      <c r="G399" s="71">
        <v>43.902439024390247</v>
      </c>
      <c r="H399" s="71">
        <v>25</v>
      </c>
      <c r="I399" s="83">
        <v>12.046199999999999</v>
      </c>
      <c r="J399" s="84">
        <v>58.087635755665019</v>
      </c>
      <c r="K399" s="132">
        <f t="shared" si="19"/>
        <v>7.7723642443349803</v>
      </c>
      <c r="L399" s="138">
        <f t="shared" si="20"/>
        <v>0.11801342612108989</v>
      </c>
      <c r="M399" s="66">
        <v>0.47961630695443647</v>
      </c>
    </row>
    <row r="400" spans="1:13" x14ac:dyDescent="0.2">
      <c r="A400" s="66" t="s">
        <v>251</v>
      </c>
      <c r="B400" s="83">
        <v>119</v>
      </c>
      <c r="C400" s="73">
        <v>1</v>
      </c>
      <c r="D400" s="73">
        <v>19</v>
      </c>
      <c r="E400" s="84">
        <v>0.22222222222222221</v>
      </c>
      <c r="F400" s="85">
        <v>4.4000000000000004</v>
      </c>
      <c r="G400" s="71">
        <v>52.380952380952387</v>
      </c>
      <c r="H400" s="71">
        <v>50</v>
      </c>
      <c r="I400" s="83">
        <v>12.056299999999998</v>
      </c>
      <c r="J400" s="84">
        <v>63.700351197241396</v>
      </c>
      <c r="K400" s="132">
        <f t="shared" si="19"/>
        <v>2.1596488027586034</v>
      </c>
      <c r="L400" s="138">
        <f t="shared" si="20"/>
        <v>3.2791509303956932E-2</v>
      </c>
      <c r="M400" s="66">
        <v>7.9936051159072742E-3</v>
      </c>
    </row>
    <row r="401" spans="1:13" x14ac:dyDescent="0.2">
      <c r="A401" s="66" t="s">
        <v>251</v>
      </c>
      <c r="B401" s="83">
        <v>120</v>
      </c>
      <c r="C401" s="73">
        <v>1</v>
      </c>
      <c r="D401" s="73">
        <v>20</v>
      </c>
      <c r="E401" s="84">
        <v>11.111111111111111</v>
      </c>
      <c r="F401" s="85">
        <v>11.5</v>
      </c>
      <c r="G401" s="71">
        <v>53.658536585365859</v>
      </c>
      <c r="H401" s="71">
        <v>50</v>
      </c>
      <c r="I401" s="83">
        <v>11.856399999999999</v>
      </c>
      <c r="J401" s="84">
        <v>55.691123822660103</v>
      </c>
      <c r="K401" s="132">
        <f t="shared" si="19"/>
        <v>10.168876177339897</v>
      </c>
      <c r="L401" s="138">
        <f t="shared" si="20"/>
        <v>0.15440139959520038</v>
      </c>
      <c r="M401" s="66">
        <v>0.3996802557953637</v>
      </c>
    </row>
    <row r="402" spans="1:13" x14ac:dyDescent="0.2">
      <c r="A402" s="66" t="s">
        <v>251</v>
      </c>
      <c r="B402" s="83">
        <v>201</v>
      </c>
      <c r="C402" s="73">
        <v>2</v>
      </c>
      <c r="D402" s="73">
        <v>11</v>
      </c>
      <c r="E402" s="84">
        <v>1.1111111111111112</v>
      </c>
      <c r="F402" s="85">
        <v>1.9</v>
      </c>
      <c r="G402" s="71">
        <v>39.473684210526315</v>
      </c>
      <c r="H402" s="71">
        <v>27.5</v>
      </c>
      <c r="I402" s="83">
        <v>11.964700000000001</v>
      </c>
      <c r="J402" s="84">
        <v>69.517876937142859</v>
      </c>
      <c r="K402" s="132">
        <f t="shared" si="19"/>
        <v>-3.6578769371428592</v>
      </c>
      <c r="L402" s="138">
        <f t="shared" si="20"/>
        <v>-5.5540190360504997E-2</v>
      </c>
      <c r="M402" s="66">
        <v>3.9968025579536375E-2</v>
      </c>
    </row>
    <row r="403" spans="1:13" x14ac:dyDescent="0.2">
      <c r="A403" s="66" t="s">
        <v>251</v>
      </c>
      <c r="B403" s="83">
        <v>202</v>
      </c>
      <c r="C403" s="73">
        <v>2</v>
      </c>
      <c r="D403" s="73">
        <v>19</v>
      </c>
      <c r="E403" s="84">
        <v>1.1111111111111112</v>
      </c>
      <c r="F403" s="85">
        <v>4.2</v>
      </c>
      <c r="G403" s="71">
        <v>41.463414634146339</v>
      </c>
      <c r="H403" s="71">
        <v>50</v>
      </c>
      <c r="I403" s="83">
        <v>11.958400000000001</v>
      </c>
      <c r="J403" s="84">
        <v>64.820823166108369</v>
      </c>
      <c r="K403" s="132">
        <f t="shared" si="19"/>
        <v>1.0391768338916307</v>
      </c>
      <c r="L403" s="138">
        <f t="shared" si="20"/>
        <v>1.5778573244634539E-2</v>
      </c>
      <c r="M403" s="66">
        <v>3.9968025579536375E-2</v>
      </c>
    </row>
    <row r="404" spans="1:13" x14ac:dyDescent="0.2">
      <c r="A404" s="66" t="s">
        <v>251</v>
      </c>
      <c r="B404" s="83">
        <v>203</v>
      </c>
      <c r="C404" s="73">
        <v>2</v>
      </c>
      <c r="D404" s="73">
        <v>6</v>
      </c>
      <c r="E404" s="84">
        <v>4.4444444444444446</v>
      </c>
      <c r="F404" s="85">
        <v>1.7</v>
      </c>
      <c r="G404" s="71">
        <v>51.136363636363633</v>
      </c>
      <c r="H404" s="71">
        <v>10</v>
      </c>
      <c r="I404" s="83">
        <v>11.832100000000001</v>
      </c>
      <c r="J404" s="84">
        <v>63.316192100098526</v>
      </c>
      <c r="K404" s="132">
        <f t="shared" si="19"/>
        <v>2.5438078999014735</v>
      </c>
      <c r="L404" s="138">
        <f t="shared" si="20"/>
        <v>3.8624474641686508E-2</v>
      </c>
      <c r="M404" s="66">
        <v>0.1598721023181455</v>
      </c>
    </row>
    <row r="405" spans="1:13" x14ac:dyDescent="0.2">
      <c r="A405" s="66" t="s">
        <v>251</v>
      </c>
      <c r="B405" s="83">
        <v>204</v>
      </c>
      <c r="C405" s="73">
        <v>2</v>
      </c>
      <c r="D405" s="73">
        <v>18</v>
      </c>
      <c r="E405" s="84">
        <v>13.333333333333334</v>
      </c>
      <c r="F405" s="85">
        <v>3.6</v>
      </c>
      <c r="G405" s="71">
        <v>48.780487804878049</v>
      </c>
      <c r="H405" s="71">
        <v>25</v>
      </c>
      <c r="I405" s="83">
        <v>11.7494</v>
      </c>
      <c r="J405" s="84">
        <v>51.676769075073892</v>
      </c>
      <c r="K405" s="132">
        <f t="shared" si="19"/>
        <v>14.183230924926107</v>
      </c>
      <c r="L405" s="138">
        <f t="shared" si="20"/>
        <v>0.21535425030255251</v>
      </c>
      <c r="M405" s="66">
        <v>0.47961630695443647</v>
      </c>
    </row>
    <row r="406" spans="1:13" x14ac:dyDescent="0.2">
      <c r="A406" s="66" t="s">
        <v>251</v>
      </c>
      <c r="B406" s="83">
        <v>205</v>
      </c>
      <c r="C406" s="73">
        <v>2</v>
      </c>
      <c r="D406" s="73">
        <v>16</v>
      </c>
      <c r="E406" s="84">
        <v>27.777777777777779</v>
      </c>
      <c r="F406" s="85">
        <v>13.5</v>
      </c>
      <c r="G406" s="71">
        <v>40</v>
      </c>
      <c r="H406" s="71">
        <v>50</v>
      </c>
      <c r="I406" s="83">
        <v>12.0585</v>
      </c>
      <c r="J406" s="84">
        <v>44.786223298522174</v>
      </c>
      <c r="K406" s="132">
        <f t="shared" si="19"/>
        <v>21.073776701477826</v>
      </c>
      <c r="L406" s="138">
        <f t="shared" si="20"/>
        <v>0.31997838902942344</v>
      </c>
      <c r="M406" s="66">
        <v>0.99920063948840931</v>
      </c>
    </row>
    <row r="407" spans="1:13" x14ac:dyDescent="0.2">
      <c r="A407" s="66" t="s">
        <v>251</v>
      </c>
      <c r="B407" s="83">
        <v>206</v>
      </c>
      <c r="C407" s="73">
        <v>2</v>
      </c>
      <c r="D407" s="73">
        <v>12</v>
      </c>
      <c r="E407" s="84">
        <v>13.333333333333334</v>
      </c>
      <c r="F407" s="85">
        <v>9.5</v>
      </c>
      <c r="G407" s="71">
        <v>39.024390243902438</v>
      </c>
      <c r="H407" s="71">
        <v>30</v>
      </c>
      <c r="I407" s="83">
        <v>11.942200000000001</v>
      </c>
      <c r="J407" s="84">
        <v>54.125268997832514</v>
      </c>
      <c r="K407" s="132">
        <f t="shared" si="19"/>
        <v>11.734731002167486</v>
      </c>
      <c r="L407" s="138">
        <f t="shared" si="20"/>
        <v>0.17817690559015315</v>
      </c>
      <c r="M407" s="66">
        <v>0.47961630695443647</v>
      </c>
    </row>
    <row r="408" spans="1:13" x14ac:dyDescent="0.2">
      <c r="A408" s="66" t="s">
        <v>251</v>
      </c>
      <c r="B408" s="83">
        <v>207</v>
      </c>
      <c r="C408" s="73">
        <v>2</v>
      </c>
      <c r="D408" s="73">
        <v>7</v>
      </c>
      <c r="E408" s="84">
        <v>10</v>
      </c>
      <c r="F408" s="85">
        <v>1</v>
      </c>
      <c r="G408" s="71">
        <v>40.476190476190474</v>
      </c>
      <c r="H408" s="71">
        <v>40</v>
      </c>
      <c r="I408" s="83">
        <v>11.9122</v>
      </c>
      <c r="J408" s="84">
        <v>58.890209133399004</v>
      </c>
      <c r="K408" s="132">
        <f t="shared" si="19"/>
        <v>6.9697908666009951</v>
      </c>
      <c r="L408" s="138">
        <f t="shared" si="20"/>
        <v>0.10582737422716361</v>
      </c>
      <c r="M408" s="66">
        <v>0.35971223021582732</v>
      </c>
    </row>
    <row r="409" spans="1:13" x14ac:dyDescent="0.2">
      <c r="A409" s="66" t="s">
        <v>251</v>
      </c>
      <c r="B409" s="83">
        <v>208</v>
      </c>
      <c r="C409" s="73">
        <v>2</v>
      </c>
      <c r="D409" s="73">
        <v>8</v>
      </c>
      <c r="E409" s="84">
        <v>3.3333333333333335</v>
      </c>
      <c r="F409" s="85">
        <v>8</v>
      </c>
      <c r="G409" s="71">
        <v>54.761904761904766</v>
      </c>
      <c r="H409" s="71">
        <v>25</v>
      </c>
      <c r="I409" s="83">
        <v>12.029500000000001</v>
      </c>
      <c r="J409" s="84">
        <v>60.573626175369455</v>
      </c>
      <c r="K409" s="132">
        <f t="shared" si="19"/>
        <v>5.2863738246305445</v>
      </c>
      <c r="L409" s="138">
        <f t="shared" si="20"/>
        <v>8.0266836086099982E-2</v>
      </c>
      <c r="M409" s="66">
        <v>0.11990407673860912</v>
      </c>
    </row>
    <row r="410" spans="1:13" x14ac:dyDescent="0.2">
      <c r="A410" s="66" t="s">
        <v>251</v>
      </c>
      <c r="B410" s="83">
        <v>209</v>
      </c>
      <c r="C410" s="73">
        <v>2</v>
      </c>
      <c r="D410" s="73">
        <v>17</v>
      </c>
      <c r="E410" s="84">
        <v>0.1111111111111111</v>
      </c>
      <c r="F410" s="85">
        <v>1.5</v>
      </c>
      <c r="G410" s="71">
        <v>50</v>
      </c>
      <c r="H410" s="71">
        <v>40</v>
      </c>
      <c r="I410" s="83">
        <v>11.9695</v>
      </c>
      <c r="J410" s="84">
        <v>68.002910778325116</v>
      </c>
      <c r="K410" s="132">
        <f t="shared" si="19"/>
        <v>-2.1429107783251169</v>
      </c>
      <c r="L410" s="138">
        <f t="shared" si="20"/>
        <v>-3.2537363776573291E-2</v>
      </c>
      <c r="M410" s="66">
        <v>3.9968025579536371E-3</v>
      </c>
    </row>
    <row r="411" spans="1:13" x14ac:dyDescent="0.2">
      <c r="A411" s="66" t="s">
        <v>251</v>
      </c>
      <c r="B411" s="83">
        <v>210</v>
      </c>
      <c r="C411" s="73">
        <v>2</v>
      </c>
      <c r="D411" s="73">
        <v>20</v>
      </c>
      <c r="E411" s="84">
        <v>0.22222222222222221</v>
      </c>
      <c r="F411" s="85">
        <v>6.5</v>
      </c>
      <c r="G411" s="71">
        <v>38.095238095238095</v>
      </c>
      <c r="H411" s="71">
        <v>20</v>
      </c>
      <c r="I411" s="83">
        <v>11.7959</v>
      </c>
      <c r="J411" s="84">
        <v>61.36537383211823</v>
      </c>
      <c r="K411" s="132">
        <f t="shared" si="19"/>
        <v>4.4946261678817692</v>
      </c>
      <c r="L411" s="138">
        <f t="shared" si="20"/>
        <v>6.8245158941417694E-2</v>
      </c>
      <c r="M411" s="66">
        <v>7.9936051159072742E-3</v>
      </c>
    </row>
    <row r="412" spans="1:13" x14ac:dyDescent="0.2">
      <c r="A412" s="66" t="s">
        <v>251</v>
      </c>
      <c r="B412" s="83">
        <v>211</v>
      </c>
      <c r="C412" s="73">
        <v>2</v>
      </c>
      <c r="D412" s="73">
        <v>15</v>
      </c>
      <c r="E412" s="84">
        <v>0.33333333333333331</v>
      </c>
      <c r="F412" s="85">
        <v>4.5999999999999996</v>
      </c>
      <c r="G412" s="71">
        <v>42.857142857142854</v>
      </c>
      <c r="H412" s="71">
        <v>10</v>
      </c>
      <c r="I412" s="83">
        <v>11.8803</v>
      </c>
      <c r="J412" s="84">
        <v>64.878324464236442</v>
      </c>
      <c r="K412" s="132">
        <f t="shared" si="19"/>
        <v>0.98167553576355715</v>
      </c>
      <c r="L412" s="138">
        <f t="shared" si="20"/>
        <v>1.4905489458906121E-2</v>
      </c>
      <c r="M412" s="66">
        <v>1.199040767386091E-2</v>
      </c>
    </row>
    <row r="413" spans="1:13" x14ac:dyDescent="0.2">
      <c r="A413" s="66" t="s">
        <v>251</v>
      </c>
      <c r="B413" s="83">
        <v>212</v>
      </c>
      <c r="C413" s="73">
        <v>2</v>
      </c>
      <c r="D413" s="73">
        <v>13</v>
      </c>
      <c r="E413" s="84">
        <v>0.1111111111111111</v>
      </c>
      <c r="F413" s="85">
        <v>6.7</v>
      </c>
      <c r="G413" s="71">
        <v>39.534883720930232</v>
      </c>
      <c r="H413" s="71">
        <v>35</v>
      </c>
      <c r="I413" s="83">
        <v>11.7166</v>
      </c>
      <c r="J413" s="84">
        <v>65.209337452610853</v>
      </c>
      <c r="K413" s="132">
        <f t="shared" si="19"/>
        <v>0.65066254738914608</v>
      </c>
      <c r="L413" s="138">
        <f t="shared" si="20"/>
        <v>9.8794799178430932E-3</v>
      </c>
      <c r="M413" s="66">
        <v>3.9968025579536371E-3</v>
      </c>
    </row>
    <row r="414" spans="1:13" x14ac:dyDescent="0.2">
      <c r="A414" s="66" t="s">
        <v>251</v>
      </c>
      <c r="B414" s="83">
        <v>213</v>
      </c>
      <c r="C414" s="73">
        <v>2</v>
      </c>
      <c r="D414" s="73">
        <v>10</v>
      </c>
      <c r="E414" s="84">
        <v>0.44444444444444442</v>
      </c>
      <c r="F414" s="85">
        <v>5</v>
      </c>
      <c r="G414" s="71">
        <v>45.454545454545453</v>
      </c>
      <c r="H414" s="71">
        <v>22.5</v>
      </c>
      <c r="I414" s="83">
        <v>11.642100000000001</v>
      </c>
      <c r="J414" s="84">
        <v>65.011566517044315</v>
      </c>
      <c r="K414" s="132">
        <f t="shared" si="19"/>
        <v>0.84843348295568433</v>
      </c>
      <c r="L414" s="138">
        <f t="shared" si="20"/>
        <v>1.2882379030605592E-2</v>
      </c>
      <c r="M414" s="66">
        <v>1.5987210231814548E-2</v>
      </c>
    </row>
    <row r="415" spans="1:13" x14ac:dyDescent="0.2">
      <c r="A415" s="66" t="s">
        <v>251</v>
      </c>
      <c r="B415" s="83">
        <v>214</v>
      </c>
      <c r="C415" s="73">
        <v>2</v>
      </c>
      <c r="D415" s="73">
        <v>2</v>
      </c>
      <c r="E415" s="84">
        <v>1.6666666666666667</v>
      </c>
      <c r="F415" s="85">
        <v>2.6</v>
      </c>
      <c r="G415" s="71">
        <v>44.186046511627907</v>
      </c>
      <c r="H415" s="71">
        <v>32.5</v>
      </c>
      <c r="I415" s="83">
        <v>11.901199999999999</v>
      </c>
      <c r="J415" s="84">
        <v>62.594414392118217</v>
      </c>
      <c r="K415" s="132">
        <f t="shared" si="19"/>
        <v>3.265585607881782</v>
      </c>
      <c r="L415" s="138">
        <f t="shared" si="20"/>
        <v>4.958374746252326E-2</v>
      </c>
      <c r="M415" s="66">
        <v>5.9952038369304558E-2</v>
      </c>
    </row>
    <row r="416" spans="1:13" x14ac:dyDescent="0.2">
      <c r="A416" s="66" t="s">
        <v>251</v>
      </c>
      <c r="B416" s="83">
        <v>215</v>
      </c>
      <c r="C416" s="73">
        <v>2</v>
      </c>
      <c r="D416" s="73">
        <v>3</v>
      </c>
      <c r="E416" s="84">
        <v>11.111111111111111</v>
      </c>
      <c r="F416" s="85">
        <v>7.5</v>
      </c>
      <c r="G416" s="71">
        <v>47.727272727272727</v>
      </c>
      <c r="H416" s="71">
        <v>35</v>
      </c>
      <c r="I416" s="83">
        <v>11.7867</v>
      </c>
      <c r="J416" s="84">
        <v>58.76378952551724</v>
      </c>
      <c r="K416" s="132">
        <f t="shared" si="19"/>
        <v>7.0962104744827599</v>
      </c>
      <c r="L416" s="138">
        <f t="shared" si="20"/>
        <v>0.1077468945411898</v>
      </c>
      <c r="M416" s="66">
        <v>0.3996802557953637</v>
      </c>
    </row>
    <row r="417" spans="1:13" x14ac:dyDescent="0.2">
      <c r="A417" s="66" t="s">
        <v>251</v>
      </c>
      <c r="B417" s="83">
        <v>216</v>
      </c>
      <c r="C417" s="73">
        <v>2</v>
      </c>
      <c r="D417" s="73">
        <v>5</v>
      </c>
      <c r="E417" s="84">
        <v>2.2222222222222223</v>
      </c>
      <c r="F417" s="85">
        <v>3.6</v>
      </c>
      <c r="G417" s="71">
        <v>44.186046511627907</v>
      </c>
      <c r="H417" s="71">
        <v>10</v>
      </c>
      <c r="I417" s="83">
        <v>11.886700000000001</v>
      </c>
      <c r="J417" s="84">
        <v>64.747562684926095</v>
      </c>
      <c r="K417" s="132">
        <f t="shared" si="19"/>
        <v>1.1124373150739046</v>
      </c>
      <c r="L417" s="138">
        <f t="shared" si="20"/>
        <v>1.6890940101334719E-2</v>
      </c>
      <c r="M417" s="66">
        <v>7.9936051159072749E-2</v>
      </c>
    </row>
    <row r="418" spans="1:13" x14ac:dyDescent="0.2">
      <c r="A418" s="66" t="s">
        <v>251</v>
      </c>
      <c r="B418" s="83">
        <v>217</v>
      </c>
      <c r="C418" s="73">
        <v>2</v>
      </c>
      <c r="D418" s="73">
        <v>4</v>
      </c>
      <c r="E418" s="84">
        <v>0.44444444444444442</v>
      </c>
      <c r="F418" s="85">
        <v>2.7</v>
      </c>
      <c r="G418" s="71">
        <v>45.238095238095241</v>
      </c>
      <c r="H418" s="71">
        <v>15</v>
      </c>
      <c r="I418" s="83">
        <v>11.914</v>
      </c>
      <c r="J418" s="84">
        <v>62.081277115270929</v>
      </c>
      <c r="K418" s="132">
        <f t="shared" si="19"/>
        <v>3.7787228847290706</v>
      </c>
      <c r="L418" s="138">
        <f t="shared" si="20"/>
        <v>5.7375081760234904E-2</v>
      </c>
      <c r="M418" s="66">
        <v>1.5987210231814548E-2</v>
      </c>
    </row>
    <row r="419" spans="1:13" x14ac:dyDescent="0.2">
      <c r="A419" s="66" t="s">
        <v>251</v>
      </c>
      <c r="B419" s="83">
        <v>218</v>
      </c>
      <c r="C419" s="73">
        <v>2</v>
      </c>
      <c r="D419" s="73">
        <v>14</v>
      </c>
      <c r="E419" s="84">
        <v>0.44444444444444442</v>
      </c>
      <c r="F419" s="85">
        <v>5.7</v>
      </c>
      <c r="G419" s="71">
        <v>47.826086956521742</v>
      </c>
      <c r="H419" s="71">
        <v>12.5</v>
      </c>
      <c r="I419" s="83">
        <v>11.750399999999999</v>
      </c>
      <c r="J419" s="84">
        <v>62.954047659507403</v>
      </c>
      <c r="K419" s="132">
        <f t="shared" si="19"/>
        <v>2.9059523404925969</v>
      </c>
      <c r="L419" s="138">
        <f t="shared" si="20"/>
        <v>4.41231755313179E-2</v>
      </c>
      <c r="M419" s="66">
        <v>1.5987210231814548E-2</v>
      </c>
    </row>
    <row r="420" spans="1:13" x14ac:dyDescent="0.2">
      <c r="A420" s="66" t="s">
        <v>251</v>
      </c>
      <c r="B420" s="83">
        <v>219</v>
      </c>
      <c r="C420" s="73">
        <v>2</v>
      </c>
      <c r="D420" s="73">
        <v>1</v>
      </c>
      <c r="E420" s="84">
        <v>1.1111111111111112</v>
      </c>
      <c r="F420" s="85">
        <v>11.7</v>
      </c>
      <c r="G420" s="71">
        <v>56.81818181818182</v>
      </c>
      <c r="H420" s="71">
        <v>10</v>
      </c>
      <c r="I420" s="83">
        <v>11.785</v>
      </c>
      <c r="J420" s="116">
        <v>61.793608019704429</v>
      </c>
      <c r="K420" s="116">
        <f t="shared" si="19"/>
        <v>4.0663919802955704</v>
      </c>
      <c r="L420" s="137">
        <f t="shared" si="20"/>
        <v>6.1742969637041761E-2</v>
      </c>
      <c r="M420" s="106">
        <v>3.9968025579536375E-2</v>
      </c>
    </row>
    <row r="421" spans="1:13" x14ac:dyDescent="0.2">
      <c r="A421" s="66" t="s">
        <v>251</v>
      </c>
      <c r="B421" s="83">
        <v>220</v>
      </c>
      <c r="C421" s="73">
        <v>2</v>
      </c>
      <c r="D421" s="73">
        <v>9</v>
      </c>
      <c r="E421" s="84">
        <v>0.22222222222222221</v>
      </c>
      <c r="F421" s="85">
        <v>15.5</v>
      </c>
      <c r="G421" s="71">
        <v>39.024390243902438</v>
      </c>
      <c r="H421" s="71">
        <v>35</v>
      </c>
      <c r="I421" s="83">
        <v>11.975899999999999</v>
      </c>
      <c r="J421" s="84">
        <v>58.134064230541881</v>
      </c>
      <c r="K421" s="132">
        <f t="shared" si="19"/>
        <v>7.7259357694581183</v>
      </c>
      <c r="L421" s="138">
        <f t="shared" si="20"/>
        <v>0.1173084690169772</v>
      </c>
      <c r="M421" s="66">
        <v>7.9936051159072742E-3</v>
      </c>
    </row>
    <row r="422" spans="1:13" x14ac:dyDescent="0.2">
      <c r="A422" s="66" t="s">
        <v>251</v>
      </c>
      <c r="B422" s="83">
        <v>301</v>
      </c>
      <c r="C422" s="73">
        <v>3</v>
      </c>
      <c r="D422" s="73">
        <v>18</v>
      </c>
      <c r="E422" s="84">
        <v>0</v>
      </c>
      <c r="F422" s="85">
        <v>4.9000000000000004</v>
      </c>
      <c r="G422" s="71">
        <v>50</v>
      </c>
      <c r="H422" s="71">
        <v>15</v>
      </c>
      <c r="I422" s="83">
        <v>11.923</v>
      </c>
      <c r="J422" s="84">
        <v>65.224880003940882</v>
      </c>
      <c r="K422" s="132">
        <f t="shared" si="19"/>
        <v>0.6351199960591174</v>
      </c>
      <c r="L422" s="138">
        <f t="shared" si="20"/>
        <v>9.6434861229747551E-3</v>
      </c>
      <c r="M422" s="66">
        <v>0</v>
      </c>
    </row>
    <row r="423" spans="1:13" x14ac:dyDescent="0.2">
      <c r="A423" s="66" t="s">
        <v>251</v>
      </c>
      <c r="B423" s="83">
        <v>302</v>
      </c>
      <c r="C423" s="73">
        <v>3</v>
      </c>
      <c r="D423" s="73">
        <v>20</v>
      </c>
      <c r="E423" s="84">
        <v>0.33333333333333331</v>
      </c>
      <c r="F423" s="85">
        <v>3.6</v>
      </c>
      <c r="G423" s="71">
        <v>44.186046511627907</v>
      </c>
      <c r="H423" s="71">
        <v>25</v>
      </c>
      <c r="I423" s="83">
        <v>11.7912</v>
      </c>
      <c r="J423" s="84">
        <v>69.27632364768472</v>
      </c>
      <c r="K423" s="132">
        <f t="shared" si="19"/>
        <v>-3.4163236476847203</v>
      </c>
      <c r="L423" s="138">
        <f t="shared" si="20"/>
        <v>-5.1872512111823872E-2</v>
      </c>
      <c r="M423" s="66">
        <v>1.199040767386091E-2</v>
      </c>
    </row>
    <row r="424" spans="1:13" x14ac:dyDescent="0.2">
      <c r="A424" s="66" t="s">
        <v>251</v>
      </c>
      <c r="B424" s="83">
        <v>303</v>
      </c>
      <c r="C424" s="73">
        <v>3</v>
      </c>
      <c r="D424" s="73">
        <v>4</v>
      </c>
      <c r="E424" s="84">
        <v>0</v>
      </c>
      <c r="F424" s="85">
        <v>1.9</v>
      </c>
      <c r="G424" s="71">
        <v>48.717948717948715</v>
      </c>
      <c r="H424" s="71">
        <v>45</v>
      </c>
      <c r="I424" s="83">
        <v>11.736699999999999</v>
      </c>
      <c r="J424" s="84">
        <v>69.024509367487681</v>
      </c>
      <c r="K424" s="132">
        <f t="shared" si="19"/>
        <v>-3.1645093674876819</v>
      </c>
      <c r="L424" s="138">
        <f t="shared" si="20"/>
        <v>-4.8049033821556057E-2</v>
      </c>
      <c r="M424" s="66">
        <v>0</v>
      </c>
    </row>
    <row r="425" spans="1:13" x14ac:dyDescent="0.2">
      <c r="A425" s="66" t="s">
        <v>251</v>
      </c>
      <c r="B425" s="83">
        <v>304</v>
      </c>
      <c r="C425" s="73">
        <v>3</v>
      </c>
      <c r="D425" s="73">
        <v>12</v>
      </c>
      <c r="E425" s="84">
        <v>0.44444444444444442</v>
      </c>
      <c r="F425" s="85">
        <v>7.2</v>
      </c>
      <c r="G425" s="71">
        <v>43.18181818181818</v>
      </c>
      <c r="H425" s="71">
        <v>35</v>
      </c>
      <c r="I425" s="83">
        <v>11.811299999999999</v>
      </c>
      <c r="J425" s="84">
        <v>61.564922454384245</v>
      </c>
      <c r="K425" s="132">
        <f t="shared" si="19"/>
        <v>4.2950775456157544</v>
      </c>
      <c r="L425" s="138">
        <f t="shared" si="20"/>
        <v>6.5215267926142642E-2</v>
      </c>
      <c r="M425" s="66">
        <v>1.5987210231814548E-2</v>
      </c>
    </row>
    <row r="426" spans="1:13" x14ac:dyDescent="0.2">
      <c r="A426" s="66" t="s">
        <v>251</v>
      </c>
      <c r="B426" s="83">
        <v>305</v>
      </c>
      <c r="C426" s="73">
        <v>3</v>
      </c>
      <c r="D426" s="73">
        <v>13</v>
      </c>
      <c r="E426" s="84">
        <v>1.6666666666666667</v>
      </c>
      <c r="F426" s="85">
        <v>2.7</v>
      </c>
      <c r="G426" s="71">
        <v>46.511627906976742</v>
      </c>
      <c r="H426" s="71">
        <v>40</v>
      </c>
      <c r="I426" s="83">
        <v>11.749499999999999</v>
      </c>
      <c r="J426" s="84">
        <v>62.870525663054181</v>
      </c>
      <c r="K426" s="132">
        <f t="shared" si="19"/>
        <v>2.9894743369458183</v>
      </c>
      <c r="L426" s="138">
        <f t="shared" si="20"/>
        <v>4.5391350393954123E-2</v>
      </c>
      <c r="M426" s="66">
        <v>5.9952038369304558E-2</v>
      </c>
    </row>
    <row r="427" spans="1:13" x14ac:dyDescent="0.2">
      <c r="A427" s="66" t="s">
        <v>251</v>
      </c>
      <c r="B427" s="83">
        <v>306</v>
      </c>
      <c r="C427" s="73">
        <v>3</v>
      </c>
      <c r="D427" s="73">
        <v>5</v>
      </c>
      <c r="E427" s="84">
        <v>8.3333333333333339</v>
      </c>
      <c r="F427" s="85">
        <v>1.9</v>
      </c>
      <c r="G427" s="71">
        <v>51.219512195121951</v>
      </c>
      <c r="H427" s="71">
        <v>50</v>
      </c>
      <c r="I427" s="83">
        <v>11.6432</v>
      </c>
      <c r="J427" s="84">
        <v>56.879145931034472</v>
      </c>
      <c r="K427" s="132">
        <f t="shared" si="19"/>
        <v>8.9808540689655274</v>
      </c>
      <c r="L427" s="138">
        <f t="shared" si="20"/>
        <v>0.13636280092568367</v>
      </c>
      <c r="M427" s="66">
        <v>0.29976019184652281</v>
      </c>
    </row>
    <row r="428" spans="1:13" x14ac:dyDescent="0.2">
      <c r="A428" s="66" t="s">
        <v>251</v>
      </c>
      <c r="B428" s="83">
        <v>307</v>
      </c>
      <c r="C428" s="73">
        <v>3</v>
      </c>
      <c r="D428" s="73">
        <v>15</v>
      </c>
      <c r="E428" s="84">
        <v>1.6666666666666667</v>
      </c>
      <c r="F428" s="85">
        <v>1</v>
      </c>
      <c r="G428" s="71">
        <v>48.80952380952381</v>
      </c>
      <c r="H428" s="71">
        <v>15</v>
      </c>
      <c r="I428" s="83">
        <v>11.7369</v>
      </c>
      <c r="J428" s="84">
        <v>67.972152459113275</v>
      </c>
      <c r="K428" s="132">
        <f t="shared" si="19"/>
        <v>-2.1121524591132754</v>
      </c>
      <c r="L428" s="138">
        <f t="shared" si="20"/>
        <v>-3.207033797621129E-2</v>
      </c>
      <c r="M428" s="66">
        <v>5.9952038369304558E-2</v>
      </c>
    </row>
    <row r="429" spans="1:13" x14ac:dyDescent="0.2">
      <c r="A429" s="66" t="s">
        <v>251</v>
      </c>
      <c r="B429" s="83">
        <v>308</v>
      </c>
      <c r="C429" s="73">
        <v>3</v>
      </c>
      <c r="D429" s="73">
        <v>1</v>
      </c>
      <c r="E429" s="84">
        <v>0</v>
      </c>
      <c r="F429" s="85">
        <v>9.5</v>
      </c>
      <c r="G429" s="71">
        <v>37.5</v>
      </c>
      <c r="H429" s="71">
        <v>15</v>
      </c>
      <c r="I429" s="83">
        <v>11.782400000000001</v>
      </c>
      <c r="J429" s="116">
        <v>64.109077085320195</v>
      </c>
      <c r="K429" s="116">
        <f t="shared" si="19"/>
        <v>1.7509229146798049</v>
      </c>
      <c r="L429" s="137">
        <f t="shared" si="20"/>
        <v>2.6585528616456192E-2</v>
      </c>
      <c r="M429" s="106">
        <v>0</v>
      </c>
    </row>
    <row r="430" spans="1:13" x14ac:dyDescent="0.2">
      <c r="A430" s="66" t="s">
        <v>251</v>
      </c>
      <c r="B430" s="83">
        <v>309</v>
      </c>
      <c r="C430" s="73">
        <v>3</v>
      </c>
      <c r="D430" s="73">
        <v>7</v>
      </c>
      <c r="E430" s="84">
        <v>6.666666666666667</v>
      </c>
      <c r="F430" s="85">
        <v>2.1</v>
      </c>
      <c r="G430" s="71">
        <v>46.666666666666664</v>
      </c>
      <c r="H430" s="71">
        <v>35</v>
      </c>
      <c r="I430" s="83">
        <v>11.886099999999999</v>
      </c>
      <c r="J430" s="84">
        <v>64.579936079999996</v>
      </c>
      <c r="K430" s="132">
        <f t="shared" si="19"/>
        <v>1.2800639200000035</v>
      </c>
      <c r="L430" s="138">
        <f t="shared" si="20"/>
        <v>1.943613604615857E-2</v>
      </c>
      <c r="M430" s="66">
        <v>0.23980815347721823</v>
      </c>
    </row>
    <row r="431" spans="1:13" x14ac:dyDescent="0.2">
      <c r="A431" s="66" t="s">
        <v>251</v>
      </c>
      <c r="B431" s="83">
        <v>310</v>
      </c>
      <c r="C431" s="73">
        <v>3</v>
      </c>
      <c r="D431" s="73">
        <v>11</v>
      </c>
      <c r="E431" s="84">
        <v>0.33333333333333331</v>
      </c>
      <c r="F431" s="85">
        <v>3.9</v>
      </c>
      <c r="G431" s="71">
        <v>51.807228915662648</v>
      </c>
      <c r="H431" s="71">
        <v>35</v>
      </c>
      <c r="I431" s="83">
        <v>11.710699999999999</v>
      </c>
      <c r="J431" s="84">
        <v>64.413785651231521</v>
      </c>
      <c r="K431" s="132">
        <f t="shared" si="19"/>
        <v>1.4462143487684784</v>
      </c>
      <c r="L431" s="138">
        <f t="shared" si="20"/>
        <v>2.1958918141033686E-2</v>
      </c>
      <c r="M431" s="66">
        <v>1.199040767386091E-2</v>
      </c>
    </row>
    <row r="432" spans="1:13" x14ac:dyDescent="0.2">
      <c r="A432" s="66" t="s">
        <v>251</v>
      </c>
      <c r="B432" s="83">
        <v>311</v>
      </c>
      <c r="C432" s="73">
        <v>3</v>
      </c>
      <c r="D432" s="73">
        <v>19</v>
      </c>
      <c r="E432" s="84">
        <v>0.33333333333333331</v>
      </c>
      <c r="F432" s="85">
        <v>5.6</v>
      </c>
      <c r="G432" s="71">
        <v>40.909090909090914</v>
      </c>
      <c r="H432" s="71">
        <v>15</v>
      </c>
      <c r="I432" s="83">
        <v>11.691800000000001</v>
      </c>
      <c r="J432" s="84">
        <v>64.722341325714282</v>
      </c>
      <c r="K432" s="132">
        <f t="shared" si="19"/>
        <v>1.1376586742857171</v>
      </c>
      <c r="L432" s="138">
        <f t="shared" si="20"/>
        <v>1.7273894234523492E-2</v>
      </c>
      <c r="M432" s="66">
        <v>1.199040767386091E-2</v>
      </c>
    </row>
    <row r="433" spans="1:13" x14ac:dyDescent="0.2">
      <c r="A433" s="66" t="s">
        <v>251</v>
      </c>
      <c r="B433" s="83">
        <v>312</v>
      </c>
      <c r="C433" s="73">
        <v>3</v>
      </c>
      <c r="D433" s="73">
        <v>6</v>
      </c>
      <c r="E433" s="84">
        <v>0.22222222222222221</v>
      </c>
      <c r="F433" s="85">
        <v>3.2</v>
      </c>
      <c r="G433" s="71">
        <v>50</v>
      </c>
      <c r="H433" s="71">
        <v>30</v>
      </c>
      <c r="I433" s="83">
        <v>11.4359</v>
      </c>
      <c r="J433" s="84">
        <v>64.740967886896541</v>
      </c>
      <c r="K433" s="132">
        <f t="shared" si="19"/>
        <v>1.119032113103458</v>
      </c>
      <c r="L433" s="138">
        <f t="shared" si="20"/>
        <v>1.6991073688178832E-2</v>
      </c>
      <c r="M433" s="66">
        <v>7.9936051159072742E-3</v>
      </c>
    </row>
    <row r="434" spans="1:13" x14ac:dyDescent="0.2">
      <c r="A434" s="66" t="s">
        <v>251</v>
      </c>
      <c r="B434" s="83">
        <v>313</v>
      </c>
      <c r="C434" s="73">
        <v>3</v>
      </c>
      <c r="D434" s="73">
        <v>14</v>
      </c>
      <c r="E434" s="84">
        <v>2.2222222222222223</v>
      </c>
      <c r="F434" s="85">
        <v>6.2</v>
      </c>
      <c r="G434" s="71">
        <v>35.227272727272727</v>
      </c>
      <c r="H434" s="71">
        <v>20</v>
      </c>
      <c r="I434" s="83">
        <v>11.465</v>
      </c>
      <c r="J434" s="84">
        <v>61.046757871921187</v>
      </c>
      <c r="K434" s="132">
        <f t="shared" si="19"/>
        <v>4.8132421280788122</v>
      </c>
      <c r="L434" s="138">
        <f t="shared" si="20"/>
        <v>7.3082935440006255E-2</v>
      </c>
      <c r="M434" s="66">
        <v>7.9936051159072749E-2</v>
      </c>
    </row>
    <row r="435" spans="1:13" x14ac:dyDescent="0.2">
      <c r="A435" s="66" t="s">
        <v>251</v>
      </c>
      <c r="B435" s="83">
        <v>314</v>
      </c>
      <c r="C435" s="73">
        <v>3</v>
      </c>
      <c r="D435" s="73">
        <v>9</v>
      </c>
      <c r="E435" s="84">
        <v>22.222222222222221</v>
      </c>
      <c r="F435" s="85">
        <v>13</v>
      </c>
      <c r="G435" s="71">
        <v>52.380952380952387</v>
      </c>
      <c r="H435" s="71">
        <v>50</v>
      </c>
      <c r="I435" s="83">
        <v>11.6478</v>
      </c>
      <c r="J435" s="84">
        <v>50.514478123349747</v>
      </c>
      <c r="K435" s="132">
        <f t="shared" si="19"/>
        <v>15.345521876650253</v>
      </c>
      <c r="L435" s="138">
        <f t="shared" si="20"/>
        <v>0.23300215421576453</v>
      </c>
      <c r="M435" s="66">
        <v>0.79936051159072741</v>
      </c>
    </row>
    <row r="436" spans="1:13" x14ac:dyDescent="0.2">
      <c r="A436" s="66" t="s">
        <v>251</v>
      </c>
      <c r="B436" s="83">
        <v>315</v>
      </c>
      <c r="C436" s="73">
        <v>3</v>
      </c>
      <c r="D436" s="73">
        <v>3</v>
      </c>
      <c r="E436" s="84">
        <v>3.3333333333333335</v>
      </c>
      <c r="F436" s="85">
        <v>5.9</v>
      </c>
      <c r="G436" s="71">
        <v>36.363636363636367</v>
      </c>
      <c r="H436" s="71">
        <v>32.5</v>
      </c>
      <c r="I436" s="83">
        <v>11.635999999999999</v>
      </c>
      <c r="J436" s="84">
        <v>59.917582533990149</v>
      </c>
      <c r="K436" s="132">
        <f t="shared" si="19"/>
        <v>5.9424174660098501</v>
      </c>
      <c r="L436" s="138">
        <f t="shared" si="20"/>
        <v>9.0228021044789705E-2</v>
      </c>
      <c r="M436" s="66">
        <v>0.11990407673860912</v>
      </c>
    </row>
    <row r="437" spans="1:13" x14ac:dyDescent="0.2">
      <c r="A437" s="66" t="s">
        <v>251</v>
      </c>
      <c r="B437" s="83">
        <v>316</v>
      </c>
      <c r="C437" s="73">
        <v>3</v>
      </c>
      <c r="D437" s="73">
        <v>2</v>
      </c>
      <c r="E437" s="84">
        <v>0.33333333333333331</v>
      </c>
      <c r="F437" s="85">
        <v>4.0999999999999996</v>
      </c>
      <c r="G437" s="71">
        <v>28.571428571428569</v>
      </c>
      <c r="H437" s="71">
        <v>10</v>
      </c>
      <c r="I437" s="83">
        <v>11.8497</v>
      </c>
      <c r="J437" s="84">
        <v>67.086633831724129</v>
      </c>
      <c r="K437" s="132">
        <f t="shared" si="19"/>
        <v>-1.2266338317241292</v>
      </c>
      <c r="L437" s="138">
        <f t="shared" si="20"/>
        <v>-1.8624868383299867E-2</v>
      </c>
      <c r="M437" s="66">
        <v>1.199040767386091E-2</v>
      </c>
    </row>
    <row r="438" spans="1:13" x14ac:dyDescent="0.2">
      <c r="A438" s="66" t="s">
        <v>251</v>
      </c>
      <c r="B438" s="83">
        <v>317</v>
      </c>
      <c r="C438" s="73">
        <v>3</v>
      </c>
      <c r="D438" s="73">
        <v>17</v>
      </c>
      <c r="E438" s="84">
        <v>0.33333333333333331</v>
      </c>
      <c r="F438" s="85">
        <v>1</v>
      </c>
      <c r="G438" s="71">
        <v>52.272727272727273</v>
      </c>
      <c r="H438" s="71">
        <v>20</v>
      </c>
      <c r="I438" s="83">
        <v>11.9579</v>
      </c>
      <c r="J438" s="84">
        <v>66.836357860886707</v>
      </c>
      <c r="K438" s="132">
        <f t="shared" si="19"/>
        <v>-0.97635786088670784</v>
      </c>
      <c r="L438" s="138">
        <f t="shared" si="20"/>
        <v>-1.4824747356311993E-2</v>
      </c>
      <c r="M438" s="66">
        <v>1.199040767386091E-2</v>
      </c>
    </row>
    <row r="439" spans="1:13" x14ac:dyDescent="0.2">
      <c r="A439" s="66" t="s">
        <v>251</v>
      </c>
      <c r="B439" s="83">
        <v>318</v>
      </c>
      <c r="C439" s="73">
        <v>3</v>
      </c>
      <c r="D439" s="73">
        <v>8</v>
      </c>
      <c r="E439" s="84">
        <v>0</v>
      </c>
      <c r="F439" s="85">
        <v>10.5</v>
      </c>
      <c r="G439" s="71">
        <v>51.219512195121951</v>
      </c>
      <c r="H439" s="71">
        <v>55</v>
      </c>
      <c r="I439" s="83">
        <v>11.6098</v>
      </c>
      <c r="J439" s="84">
        <v>64.023765004137928</v>
      </c>
      <c r="K439" s="132">
        <f t="shared" si="19"/>
        <v>1.8362349958620712</v>
      </c>
      <c r="L439" s="138">
        <f t="shared" si="20"/>
        <v>2.788088362985228E-2</v>
      </c>
      <c r="M439" s="66">
        <v>0</v>
      </c>
    </row>
    <row r="440" spans="1:13" x14ac:dyDescent="0.2">
      <c r="A440" s="66" t="s">
        <v>251</v>
      </c>
      <c r="B440" s="83">
        <v>319</v>
      </c>
      <c r="C440" s="73">
        <v>3</v>
      </c>
      <c r="D440" s="73">
        <v>16</v>
      </c>
      <c r="E440" s="84">
        <v>0</v>
      </c>
      <c r="F440" s="85">
        <v>12.5</v>
      </c>
      <c r="G440" s="71">
        <v>48.837209302325576</v>
      </c>
      <c r="H440" s="71">
        <v>40</v>
      </c>
      <c r="I440" s="83">
        <v>11.932500000000001</v>
      </c>
      <c r="J440" s="84">
        <v>61.396322699507394</v>
      </c>
      <c r="K440" s="132">
        <f t="shared" si="19"/>
        <v>4.4636773004926056</v>
      </c>
      <c r="L440" s="138">
        <f t="shared" si="20"/>
        <v>6.7775239910303764E-2</v>
      </c>
      <c r="M440" s="66">
        <v>0</v>
      </c>
    </row>
    <row r="441" spans="1:13" x14ac:dyDescent="0.2">
      <c r="A441" s="66" t="s">
        <v>251</v>
      </c>
      <c r="B441" s="83">
        <v>320</v>
      </c>
      <c r="C441" s="73">
        <v>3</v>
      </c>
      <c r="D441" s="73">
        <v>10</v>
      </c>
      <c r="E441" s="84">
        <v>0.1111111111111111</v>
      </c>
      <c r="F441" s="85">
        <v>1.9</v>
      </c>
      <c r="G441" s="71">
        <v>53.488372093023251</v>
      </c>
      <c r="H441" s="71">
        <v>20</v>
      </c>
      <c r="I441" s="83">
        <v>11.611599999999999</v>
      </c>
      <c r="J441" s="84">
        <v>67.857908193103469</v>
      </c>
      <c r="K441" s="132">
        <f t="shared" si="19"/>
        <v>-1.9979081931034699</v>
      </c>
      <c r="L441" s="138">
        <f t="shared" si="20"/>
        <v>-3.0335684681194502E-2</v>
      </c>
      <c r="M441" s="66">
        <v>3.9968025579536371E-3</v>
      </c>
    </row>
    <row r="442" spans="1:13" x14ac:dyDescent="0.2">
      <c r="A442" s="66" t="s">
        <v>251</v>
      </c>
      <c r="B442" s="83">
        <v>401</v>
      </c>
      <c r="C442" s="73">
        <v>4</v>
      </c>
      <c r="D442" s="73">
        <v>2</v>
      </c>
      <c r="E442" s="84">
        <v>0</v>
      </c>
      <c r="F442" s="85">
        <v>0.6</v>
      </c>
      <c r="G442" s="71">
        <v>44.186046511627907</v>
      </c>
      <c r="H442" s="71">
        <v>30</v>
      </c>
      <c r="I442" s="83">
        <v>11.76</v>
      </c>
      <c r="J442" s="84">
        <v>69.384981123152713</v>
      </c>
      <c r="K442" s="132">
        <f t="shared" si="19"/>
        <v>-3.5249811231527133</v>
      </c>
      <c r="L442" s="138">
        <f t="shared" si="20"/>
        <v>-5.3522337126521609E-2</v>
      </c>
      <c r="M442" s="66">
        <v>0</v>
      </c>
    </row>
    <row r="443" spans="1:13" x14ac:dyDescent="0.2">
      <c r="A443" s="66" t="s">
        <v>251</v>
      </c>
      <c r="B443" s="83">
        <v>402</v>
      </c>
      <c r="C443" s="73">
        <v>4</v>
      </c>
      <c r="D443" s="73">
        <v>17</v>
      </c>
      <c r="E443" s="84">
        <v>0.33333333333333331</v>
      </c>
      <c r="F443" s="85">
        <v>0.6</v>
      </c>
      <c r="G443" s="71">
        <v>47.619047619047613</v>
      </c>
      <c r="H443" s="71">
        <v>15</v>
      </c>
      <c r="I443" s="83">
        <v>11.6927</v>
      </c>
      <c r="J443" s="84">
        <v>64.469027122364537</v>
      </c>
      <c r="K443" s="132">
        <f t="shared" si="19"/>
        <v>1.3909728776354626</v>
      </c>
      <c r="L443" s="138">
        <f t="shared" si="20"/>
        <v>2.1120146942536631E-2</v>
      </c>
      <c r="M443" s="66">
        <v>1.199040767386091E-2</v>
      </c>
    </row>
    <row r="444" spans="1:13" x14ac:dyDescent="0.2">
      <c r="A444" s="66" t="s">
        <v>251</v>
      </c>
      <c r="B444" s="83">
        <v>403</v>
      </c>
      <c r="C444" s="73">
        <v>4</v>
      </c>
      <c r="D444" s="73">
        <v>20</v>
      </c>
      <c r="E444" s="84">
        <v>10</v>
      </c>
      <c r="F444" s="85">
        <v>8.6999999999999993</v>
      </c>
      <c r="G444" s="71">
        <v>56.81818181818182</v>
      </c>
      <c r="H444" s="71">
        <v>20</v>
      </c>
      <c r="I444" s="83">
        <v>11.52</v>
      </c>
      <c r="J444" s="84">
        <v>59.532133517241384</v>
      </c>
      <c r="K444" s="132">
        <f t="shared" si="19"/>
        <v>6.3278664827586155</v>
      </c>
      <c r="L444" s="138">
        <f t="shared" si="20"/>
        <v>9.6080572164570541E-2</v>
      </c>
      <c r="M444" s="66">
        <v>0.35971223021582732</v>
      </c>
    </row>
    <row r="445" spans="1:13" x14ac:dyDescent="0.2">
      <c r="A445" s="66" t="s">
        <v>251</v>
      </c>
      <c r="B445" s="83">
        <v>404</v>
      </c>
      <c r="C445" s="73">
        <v>4</v>
      </c>
      <c r="D445" s="73">
        <v>9</v>
      </c>
      <c r="E445" s="84">
        <v>1.6666666666666667</v>
      </c>
      <c r="F445" s="85">
        <v>9.5</v>
      </c>
      <c r="G445" s="71">
        <v>54.54545454545454</v>
      </c>
      <c r="H445" s="71">
        <v>25</v>
      </c>
      <c r="I445" s="83">
        <v>11.647300000000001</v>
      </c>
      <c r="J445" s="84">
        <v>63.785948862266004</v>
      </c>
      <c r="K445" s="132">
        <f t="shared" si="19"/>
        <v>2.0740511377339956</v>
      </c>
      <c r="L445" s="138">
        <f t="shared" si="20"/>
        <v>3.149181806459149E-2</v>
      </c>
      <c r="M445" s="66">
        <v>5.9952038369304558E-2</v>
      </c>
    </row>
    <row r="446" spans="1:13" x14ac:dyDescent="0.2">
      <c r="A446" s="66" t="s">
        <v>251</v>
      </c>
      <c r="B446" s="83">
        <v>405</v>
      </c>
      <c r="C446" s="73">
        <v>4</v>
      </c>
      <c r="D446" s="73">
        <v>5</v>
      </c>
      <c r="E446" s="84">
        <v>0</v>
      </c>
      <c r="F446" s="85">
        <v>2.7</v>
      </c>
      <c r="G446" s="71">
        <v>45.454545454545453</v>
      </c>
      <c r="H446" s="71">
        <v>17.5</v>
      </c>
      <c r="I446" s="83">
        <v>11.9337</v>
      </c>
      <c r="J446" s="84">
        <v>69.584350546206892</v>
      </c>
      <c r="K446" s="132">
        <f t="shared" si="19"/>
        <v>-3.7243505462068924</v>
      </c>
      <c r="L446" s="138">
        <f t="shared" si="20"/>
        <v>-5.6549507230593571E-2</v>
      </c>
      <c r="M446" s="66">
        <v>0</v>
      </c>
    </row>
    <row r="447" spans="1:13" x14ac:dyDescent="0.2">
      <c r="A447" s="66" t="s">
        <v>251</v>
      </c>
      <c r="B447" s="83">
        <v>406</v>
      </c>
      <c r="C447" s="73">
        <v>4</v>
      </c>
      <c r="D447" s="73">
        <v>18</v>
      </c>
      <c r="E447" s="84">
        <v>11.111111111111111</v>
      </c>
      <c r="F447" s="85">
        <v>5</v>
      </c>
      <c r="G447" s="71">
        <v>39.534883720930232</v>
      </c>
      <c r="H447" s="71">
        <v>30</v>
      </c>
      <c r="I447" s="83">
        <v>11.577400000000001</v>
      </c>
      <c r="J447" s="84">
        <v>61.47522461793104</v>
      </c>
      <c r="K447" s="132">
        <f t="shared" ref="K447:K461" si="21">65.86-J447</f>
        <v>4.384775382068959</v>
      </c>
      <c r="L447" s="138">
        <f t="shared" ref="L447:L510" si="22">K447/65.86</f>
        <v>6.6577215032932874E-2</v>
      </c>
      <c r="M447" s="66">
        <v>0.3996802557953637</v>
      </c>
    </row>
    <row r="448" spans="1:13" x14ac:dyDescent="0.2">
      <c r="A448" s="66" t="s">
        <v>251</v>
      </c>
      <c r="B448" s="83">
        <v>407</v>
      </c>
      <c r="C448" s="73">
        <v>4</v>
      </c>
      <c r="D448" s="73">
        <v>1</v>
      </c>
      <c r="E448" s="84">
        <v>4.4444444444444446</v>
      </c>
      <c r="F448" s="85">
        <v>3.2</v>
      </c>
      <c r="G448" s="71">
        <v>45.238095238095241</v>
      </c>
      <c r="H448" s="71">
        <v>12.5</v>
      </c>
      <c r="I448" s="83">
        <v>11.7492</v>
      </c>
      <c r="J448" s="116">
        <v>57.905045110541863</v>
      </c>
      <c r="K448" s="116">
        <f t="shared" si="21"/>
        <v>7.9549548894581363</v>
      </c>
      <c r="L448" s="137">
        <f t="shared" si="22"/>
        <v>0.12078583190795834</v>
      </c>
      <c r="M448" s="106">
        <v>0.1598721023181455</v>
      </c>
    </row>
    <row r="449" spans="1:13" x14ac:dyDescent="0.2">
      <c r="A449" s="66" t="s">
        <v>251</v>
      </c>
      <c r="B449" s="83">
        <v>408</v>
      </c>
      <c r="C449" s="73">
        <v>4</v>
      </c>
      <c r="D449" s="73">
        <v>13</v>
      </c>
      <c r="E449" s="84">
        <v>0.44444444444444442</v>
      </c>
      <c r="F449" s="85">
        <v>2</v>
      </c>
      <c r="G449" s="71">
        <v>38.636363636363633</v>
      </c>
      <c r="H449" s="71">
        <v>20</v>
      </c>
      <c r="I449" s="83">
        <v>11.530199999999999</v>
      </c>
      <c r="J449" s="84">
        <v>70.915648432709361</v>
      </c>
      <c r="K449" s="132">
        <f t="shared" si="21"/>
        <v>-5.0556484327093614</v>
      </c>
      <c r="L449" s="138">
        <f t="shared" si="22"/>
        <v>-7.676356563482177E-2</v>
      </c>
      <c r="M449" s="66">
        <v>1.5987210231814548E-2</v>
      </c>
    </row>
    <row r="450" spans="1:13" x14ac:dyDescent="0.2">
      <c r="A450" s="66" t="s">
        <v>251</v>
      </c>
      <c r="B450" s="83">
        <v>409</v>
      </c>
      <c r="C450" s="73">
        <v>4</v>
      </c>
      <c r="D450" s="73">
        <v>15</v>
      </c>
      <c r="E450" s="84">
        <v>1.6666666666666667</v>
      </c>
      <c r="F450" s="85">
        <v>2</v>
      </c>
      <c r="G450" s="71">
        <v>41.860465116279073</v>
      </c>
      <c r="H450" s="71">
        <v>17.5</v>
      </c>
      <c r="I450" s="83">
        <v>12.1175</v>
      </c>
      <c r="J450" s="84">
        <v>70.486786857142832</v>
      </c>
      <c r="K450" s="132">
        <f t="shared" si="21"/>
        <v>-4.6267868571428323</v>
      </c>
      <c r="L450" s="138">
        <f t="shared" si="22"/>
        <v>-7.0251850245108299E-2</v>
      </c>
      <c r="M450" s="66">
        <v>5.9952038369304558E-2</v>
      </c>
    </row>
    <row r="451" spans="1:13" x14ac:dyDescent="0.2">
      <c r="A451" s="66" t="s">
        <v>251</v>
      </c>
      <c r="B451" s="83">
        <v>410</v>
      </c>
      <c r="C451" s="73">
        <v>4</v>
      </c>
      <c r="D451" s="73">
        <v>7</v>
      </c>
      <c r="E451" s="84">
        <v>1.1111111111111112</v>
      </c>
      <c r="F451" s="85">
        <v>0.9</v>
      </c>
      <c r="G451" s="71">
        <v>44.186046511627907</v>
      </c>
      <c r="H451" s="71">
        <v>20</v>
      </c>
      <c r="I451" s="83">
        <v>11.858499999999999</v>
      </c>
      <c r="J451" s="84">
        <v>68.130687493596085</v>
      </c>
      <c r="K451" s="132">
        <f t="shared" si="21"/>
        <v>-2.2706874935960855</v>
      </c>
      <c r="L451" s="138">
        <f t="shared" si="22"/>
        <v>-3.4477490033344757E-2</v>
      </c>
      <c r="M451" s="66">
        <v>3.9968025579536375E-2</v>
      </c>
    </row>
    <row r="452" spans="1:13" x14ac:dyDescent="0.2">
      <c r="A452" s="66" t="s">
        <v>251</v>
      </c>
      <c r="B452" s="83">
        <v>411</v>
      </c>
      <c r="C452" s="73">
        <v>4</v>
      </c>
      <c r="D452" s="73">
        <v>11</v>
      </c>
      <c r="E452" s="84">
        <v>0.1111111111111111</v>
      </c>
      <c r="F452" s="85">
        <v>3.9</v>
      </c>
      <c r="G452" s="71">
        <v>45.454545454545453</v>
      </c>
      <c r="H452" s="71">
        <v>15</v>
      </c>
      <c r="I452" s="83">
        <v>11.722000000000001</v>
      </c>
      <c r="J452" s="84">
        <v>68.320388074876831</v>
      </c>
      <c r="K452" s="132">
        <f t="shared" si="21"/>
        <v>-2.4603880748768319</v>
      </c>
      <c r="L452" s="138">
        <f t="shared" si="22"/>
        <v>-3.7357851121725356E-2</v>
      </c>
      <c r="M452" s="66">
        <v>3.9968025579536371E-3</v>
      </c>
    </row>
    <row r="453" spans="1:13" x14ac:dyDescent="0.2">
      <c r="A453" s="66" t="s">
        <v>251</v>
      </c>
      <c r="B453" s="83">
        <v>412</v>
      </c>
      <c r="C453" s="73">
        <v>4</v>
      </c>
      <c r="D453" s="73">
        <v>8</v>
      </c>
      <c r="E453" s="84">
        <v>0.1111111111111111</v>
      </c>
      <c r="F453" s="85">
        <v>10.5</v>
      </c>
      <c r="G453" s="71">
        <v>45.238095238095241</v>
      </c>
      <c r="H453" s="71">
        <v>10</v>
      </c>
      <c r="I453" s="83">
        <v>11.701099999999999</v>
      </c>
      <c r="J453" s="84">
        <v>59.283968453990155</v>
      </c>
      <c r="K453" s="132">
        <f t="shared" si="21"/>
        <v>6.576031546009844</v>
      </c>
      <c r="L453" s="138">
        <f t="shared" si="22"/>
        <v>9.9848641755387851E-2</v>
      </c>
      <c r="M453" s="66">
        <v>3.9968025579536371E-3</v>
      </c>
    </row>
    <row r="454" spans="1:13" x14ac:dyDescent="0.2">
      <c r="A454" s="66" t="s">
        <v>251</v>
      </c>
      <c r="B454" s="83">
        <v>413</v>
      </c>
      <c r="C454" s="73">
        <v>4</v>
      </c>
      <c r="D454" s="73">
        <v>19</v>
      </c>
      <c r="E454" s="84">
        <v>3.3333333333333335</v>
      </c>
      <c r="F454" s="85">
        <v>4.2</v>
      </c>
      <c r="G454" s="71">
        <v>36.585365853658537</v>
      </c>
      <c r="H454" s="71">
        <v>17.5</v>
      </c>
      <c r="I454" s="83">
        <v>11.732900000000001</v>
      </c>
      <c r="J454" s="84">
        <v>58.925898482758619</v>
      </c>
      <c r="K454" s="132">
        <f t="shared" si="21"/>
        <v>6.9341015172413805</v>
      </c>
      <c r="L454" s="138">
        <f t="shared" si="22"/>
        <v>0.10528547703069208</v>
      </c>
      <c r="M454" s="66">
        <v>0.11990407673860912</v>
      </c>
    </row>
    <row r="455" spans="1:13" x14ac:dyDescent="0.2">
      <c r="A455" s="66" t="s">
        <v>251</v>
      </c>
      <c r="B455" s="83">
        <v>414</v>
      </c>
      <c r="C455" s="73">
        <v>4</v>
      </c>
      <c r="D455" s="73">
        <v>12</v>
      </c>
      <c r="E455" s="84">
        <v>6.666666666666667</v>
      </c>
      <c r="F455" s="85">
        <v>5.7</v>
      </c>
      <c r="G455" s="71">
        <v>35.714285714285715</v>
      </c>
      <c r="H455" s="71">
        <v>10</v>
      </c>
      <c r="I455" s="83">
        <v>11.5756</v>
      </c>
      <c r="J455" s="84">
        <v>56.669673401379313</v>
      </c>
      <c r="K455" s="132">
        <f t="shared" si="21"/>
        <v>9.1903265986206861</v>
      </c>
      <c r="L455" s="138">
        <f t="shared" si="22"/>
        <v>0.13954337380231835</v>
      </c>
      <c r="M455" s="66">
        <v>0.23980815347721823</v>
      </c>
    </row>
    <row r="456" spans="1:13" x14ac:dyDescent="0.2">
      <c r="A456" s="66" t="s">
        <v>251</v>
      </c>
      <c r="B456" s="83">
        <v>415</v>
      </c>
      <c r="C456" s="73">
        <v>4</v>
      </c>
      <c r="D456" s="73">
        <v>10</v>
      </c>
      <c r="E456" s="84">
        <v>8.3333333333333339</v>
      </c>
      <c r="F456" s="85">
        <v>2.4</v>
      </c>
      <c r="G456" s="71">
        <v>45.454545454545453</v>
      </c>
      <c r="H456" s="71">
        <v>27.5</v>
      </c>
      <c r="I456" s="83">
        <v>11.831099999999999</v>
      </c>
      <c r="J456" s="84">
        <v>54.656031408866994</v>
      </c>
      <c r="K456" s="132">
        <f t="shared" si="21"/>
        <v>11.203968591133005</v>
      </c>
      <c r="L456" s="138">
        <f t="shared" si="22"/>
        <v>0.17011795613624364</v>
      </c>
      <c r="M456" s="66">
        <v>0.29976019184652281</v>
      </c>
    </row>
    <row r="457" spans="1:13" x14ac:dyDescent="0.2">
      <c r="A457" s="66" t="s">
        <v>251</v>
      </c>
      <c r="B457" s="83">
        <v>416</v>
      </c>
      <c r="C457" s="73">
        <v>4</v>
      </c>
      <c r="D457" s="73">
        <v>14</v>
      </c>
      <c r="E457" s="84">
        <v>2.2222222222222223</v>
      </c>
      <c r="F457" s="85">
        <v>4.0999999999999996</v>
      </c>
      <c r="G457" s="71">
        <v>47.619047619047613</v>
      </c>
      <c r="H457" s="71">
        <v>20</v>
      </c>
      <c r="I457" s="83">
        <v>11.6584</v>
      </c>
      <c r="J457" s="84">
        <v>61.46103535921182</v>
      </c>
      <c r="K457" s="132">
        <f t="shared" si="21"/>
        <v>4.3989646407881793</v>
      </c>
      <c r="L457" s="138">
        <f t="shared" si="22"/>
        <v>6.6792660807594578E-2</v>
      </c>
      <c r="M457" s="66">
        <v>7.9936051159072749E-2</v>
      </c>
    </row>
    <row r="458" spans="1:13" x14ac:dyDescent="0.2">
      <c r="A458" s="66" t="s">
        <v>251</v>
      </c>
      <c r="B458" s="83">
        <v>417</v>
      </c>
      <c r="C458" s="73">
        <v>4</v>
      </c>
      <c r="D458" s="73">
        <v>16</v>
      </c>
      <c r="E458" s="84">
        <v>1.6666666666666667</v>
      </c>
      <c r="F458" s="85">
        <v>10.5</v>
      </c>
      <c r="G458" s="71">
        <v>40.909090909090914</v>
      </c>
      <c r="H458" s="71">
        <v>20</v>
      </c>
      <c r="I458" s="83">
        <v>11.727500000000001</v>
      </c>
      <c r="J458" s="84">
        <v>58.129745901477825</v>
      </c>
      <c r="K458" s="132">
        <f t="shared" si="21"/>
        <v>7.7302540985221739</v>
      </c>
      <c r="L458" s="138">
        <f t="shared" si="22"/>
        <v>0.1173740373295198</v>
      </c>
      <c r="M458" s="66">
        <v>5.9952038369304558E-2</v>
      </c>
    </row>
    <row r="459" spans="1:13" x14ac:dyDescent="0.2">
      <c r="A459" s="66" t="s">
        <v>251</v>
      </c>
      <c r="B459" s="83">
        <v>418</v>
      </c>
      <c r="C459" s="73">
        <v>4</v>
      </c>
      <c r="D459" s="73">
        <v>6</v>
      </c>
      <c r="E459" s="84">
        <v>0.33333333333333331</v>
      </c>
      <c r="F459" s="85">
        <v>3.3</v>
      </c>
      <c r="G459" s="71">
        <v>38.636363636363633</v>
      </c>
      <c r="H459" s="71">
        <v>30</v>
      </c>
      <c r="I459" s="83">
        <v>11.5685</v>
      </c>
      <c r="J459" s="84">
        <v>71.095789513300488</v>
      </c>
      <c r="K459" s="132">
        <f t="shared" si="21"/>
        <v>-5.2357895133004888</v>
      </c>
      <c r="L459" s="138">
        <f t="shared" si="22"/>
        <v>-7.9498777912245508E-2</v>
      </c>
      <c r="M459" s="66">
        <v>1.199040767386091E-2</v>
      </c>
    </row>
    <row r="460" spans="1:13" x14ac:dyDescent="0.2">
      <c r="A460" s="66" t="s">
        <v>251</v>
      </c>
      <c r="B460" s="83">
        <v>419</v>
      </c>
      <c r="C460" s="73">
        <v>4</v>
      </c>
      <c r="D460" s="73">
        <v>3</v>
      </c>
      <c r="E460" s="84">
        <v>0.44444444444444442</v>
      </c>
      <c r="F460" s="85">
        <v>4.0999999999999996</v>
      </c>
      <c r="G460" s="71">
        <v>48.837209302325576</v>
      </c>
      <c r="H460" s="71">
        <v>10</v>
      </c>
      <c r="I460" s="83">
        <v>11.671199999999999</v>
      </c>
      <c r="J460" s="84">
        <v>63.431739542068961</v>
      </c>
      <c r="K460" s="132">
        <f t="shared" si="21"/>
        <v>2.4282604579310387</v>
      </c>
      <c r="L460" s="138">
        <f t="shared" si="22"/>
        <v>3.6870034283799556E-2</v>
      </c>
      <c r="M460" s="66">
        <v>1.5987210231814548E-2</v>
      </c>
    </row>
    <row r="461" spans="1:13" x14ac:dyDescent="0.2">
      <c r="A461" s="66" t="s">
        <v>251</v>
      </c>
      <c r="B461" s="83">
        <v>420</v>
      </c>
      <c r="C461" s="73">
        <v>4</v>
      </c>
      <c r="D461" s="73">
        <v>4</v>
      </c>
      <c r="E461" s="84">
        <v>4.4444444444444446</v>
      </c>
      <c r="F461" s="85">
        <v>2.4</v>
      </c>
      <c r="G461" s="71">
        <v>40.909090909090914</v>
      </c>
      <c r="H461" s="71">
        <v>20</v>
      </c>
      <c r="I461" s="83">
        <v>11.726700000000001</v>
      </c>
      <c r="J461" s="84">
        <v>60.613752874876845</v>
      </c>
      <c r="K461" s="132">
        <f t="shared" si="21"/>
        <v>5.2462471251231548</v>
      </c>
      <c r="L461" s="138">
        <f t="shared" si="22"/>
        <v>7.965756339391368E-2</v>
      </c>
      <c r="M461" s="66">
        <v>0.1598721023181455</v>
      </c>
    </row>
    <row r="462" spans="1:13" x14ac:dyDescent="0.2">
      <c r="A462" s="66" t="s">
        <v>252</v>
      </c>
      <c r="B462" s="83">
        <v>101</v>
      </c>
      <c r="C462" s="73">
        <v>1</v>
      </c>
      <c r="D462" s="73">
        <v>1</v>
      </c>
      <c r="E462" s="75" t="s">
        <v>18</v>
      </c>
      <c r="F462" s="85">
        <v>11.4</v>
      </c>
      <c r="G462" s="71">
        <v>46</v>
      </c>
      <c r="H462" s="71">
        <v>8.5</v>
      </c>
      <c r="I462" s="73">
        <v>10.112349999999999</v>
      </c>
      <c r="J462" s="118">
        <v>66.796132629827596</v>
      </c>
      <c r="K462" s="118">
        <f>65.9-J462</f>
        <v>-0.89613262982759068</v>
      </c>
      <c r="L462" s="139">
        <f t="shared" si="22"/>
        <v>-1.3606629666377022E-2</v>
      </c>
      <c r="M462" s="106">
        <v>0.83064516129032262</v>
      </c>
    </row>
    <row r="463" spans="1:13" x14ac:dyDescent="0.2">
      <c r="A463" s="66" t="s">
        <v>252</v>
      </c>
      <c r="B463" s="83">
        <v>102</v>
      </c>
      <c r="C463" s="73">
        <v>1</v>
      </c>
      <c r="D463" s="73">
        <v>2</v>
      </c>
      <c r="E463" s="75" t="s">
        <v>18</v>
      </c>
      <c r="F463" s="85">
        <v>4.3</v>
      </c>
      <c r="G463" s="71">
        <v>35.955056179775283</v>
      </c>
      <c r="H463" s="71">
        <v>3</v>
      </c>
      <c r="I463" s="73">
        <v>10.192450000000001</v>
      </c>
      <c r="J463" s="71">
        <v>76.179409128103458</v>
      </c>
      <c r="K463" s="146">
        <f t="shared" ref="K463:K526" si="23">65.9-J463</f>
        <v>-10.279409128103453</v>
      </c>
      <c r="L463" s="147">
        <f t="shared" si="22"/>
        <v>-0.15607970130737098</v>
      </c>
      <c r="M463" s="66">
        <v>0.25806451612903225</v>
      </c>
    </row>
    <row r="464" spans="1:13" x14ac:dyDescent="0.2">
      <c r="A464" s="66" t="s">
        <v>252</v>
      </c>
      <c r="B464" s="83">
        <v>103</v>
      </c>
      <c r="C464" s="73">
        <v>1</v>
      </c>
      <c r="D464" s="73">
        <v>3</v>
      </c>
      <c r="E464" s="75" t="s">
        <v>18</v>
      </c>
      <c r="F464" s="85">
        <v>7.4</v>
      </c>
      <c r="G464" s="71">
        <v>59.574468085106382</v>
      </c>
      <c r="H464" s="71">
        <v>5.5</v>
      </c>
      <c r="I464" s="73">
        <v>10.229699999999999</v>
      </c>
      <c r="J464" s="71">
        <v>71.241090974482759</v>
      </c>
      <c r="K464" s="146">
        <f t="shared" si="23"/>
        <v>-5.3410909744827535</v>
      </c>
      <c r="L464" s="147">
        <f t="shared" si="22"/>
        <v>-8.1097646135480622E-2</v>
      </c>
      <c r="M464" s="66">
        <v>0.50806451612903225</v>
      </c>
    </row>
    <row r="465" spans="1:13" x14ac:dyDescent="0.2">
      <c r="A465" s="66" t="s">
        <v>252</v>
      </c>
      <c r="B465" s="83">
        <v>104</v>
      </c>
      <c r="C465" s="73">
        <v>1</v>
      </c>
      <c r="D465" s="73">
        <v>4</v>
      </c>
      <c r="E465" s="75" t="s">
        <v>18</v>
      </c>
      <c r="F465" s="85">
        <v>1.4</v>
      </c>
      <c r="G465" s="71">
        <v>38.888888888888893</v>
      </c>
      <c r="H465" s="71">
        <v>5</v>
      </c>
      <c r="I465" s="73">
        <v>10.382149999999999</v>
      </c>
      <c r="J465" s="71">
        <v>73.700174704655183</v>
      </c>
      <c r="K465" s="146">
        <f t="shared" si="23"/>
        <v>-7.800174704655177</v>
      </c>
      <c r="L465" s="147">
        <f t="shared" si="22"/>
        <v>-0.11843569244845395</v>
      </c>
      <c r="M465" s="66">
        <v>2.419354838709676E-2</v>
      </c>
    </row>
    <row r="466" spans="1:13" x14ac:dyDescent="0.2">
      <c r="A466" s="66" t="s">
        <v>252</v>
      </c>
      <c r="B466" s="83">
        <v>105</v>
      </c>
      <c r="C466" s="73">
        <v>1</v>
      </c>
      <c r="D466" s="73">
        <v>5</v>
      </c>
      <c r="E466" s="75" t="s">
        <v>18</v>
      </c>
      <c r="F466" s="85">
        <v>1.1000000000000001</v>
      </c>
      <c r="G466" s="71">
        <v>41.379310344827587</v>
      </c>
      <c r="H466" s="71">
        <v>3</v>
      </c>
      <c r="I466" s="73">
        <v>10.100299999999999</v>
      </c>
      <c r="J466" s="71">
        <v>76.557654523103437</v>
      </c>
      <c r="K466" s="146">
        <f t="shared" si="23"/>
        <v>-10.657654523103432</v>
      </c>
      <c r="L466" s="147">
        <f t="shared" si="22"/>
        <v>-0.16182287462956926</v>
      </c>
      <c r="M466" s="66">
        <v>0</v>
      </c>
    </row>
    <row r="467" spans="1:13" x14ac:dyDescent="0.2">
      <c r="A467" s="66" t="s">
        <v>252</v>
      </c>
      <c r="B467" s="83">
        <v>106</v>
      </c>
      <c r="C467" s="73">
        <v>1</v>
      </c>
      <c r="D467" s="73">
        <v>6</v>
      </c>
      <c r="E467" s="75" t="s">
        <v>18</v>
      </c>
      <c r="F467" s="85">
        <v>2.2000000000000002</v>
      </c>
      <c r="G467" s="71">
        <v>41.379310344827587</v>
      </c>
      <c r="H467" s="71">
        <v>3.5</v>
      </c>
      <c r="I467" s="73">
        <v>10.085499999999998</v>
      </c>
      <c r="J467" s="71">
        <v>75.407260499999992</v>
      </c>
      <c r="K467" s="146">
        <f t="shared" si="23"/>
        <v>-9.5072604999999868</v>
      </c>
      <c r="L467" s="147">
        <f t="shared" si="22"/>
        <v>-0.14435561038566636</v>
      </c>
      <c r="M467" s="66">
        <v>8.8709677419354843E-2</v>
      </c>
    </row>
    <row r="468" spans="1:13" x14ac:dyDescent="0.2">
      <c r="A468" s="66" t="s">
        <v>252</v>
      </c>
      <c r="B468" s="83">
        <v>107</v>
      </c>
      <c r="C468" s="73">
        <v>1</v>
      </c>
      <c r="D468" s="73">
        <v>7</v>
      </c>
      <c r="E468" s="75" t="s">
        <v>18</v>
      </c>
      <c r="F468" s="85">
        <v>3.2</v>
      </c>
      <c r="G468" s="71">
        <v>41.573033707865171</v>
      </c>
      <c r="H468" s="71">
        <v>2</v>
      </c>
      <c r="I468" s="73">
        <v>10.096350000000001</v>
      </c>
      <c r="J468" s="71">
        <v>72.884889055000016</v>
      </c>
      <c r="K468" s="146">
        <f t="shared" si="23"/>
        <v>-6.9848890550000107</v>
      </c>
      <c r="L468" s="147">
        <f t="shared" si="22"/>
        <v>-0.10605662093835425</v>
      </c>
      <c r="M468" s="66">
        <v>0.16935483870967744</v>
      </c>
    </row>
    <row r="469" spans="1:13" x14ac:dyDescent="0.2">
      <c r="A469" s="66" t="s">
        <v>252</v>
      </c>
      <c r="B469" s="83">
        <v>108</v>
      </c>
      <c r="C469" s="73">
        <v>1</v>
      </c>
      <c r="D469" s="73">
        <v>8</v>
      </c>
      <c r="E469" s="75" t="s">
        <v>18</v>
      </c>
      <c r="F469" s="85">
        <v>3.8</v>
      </c>
      <c r="G469" s="71">
        <v>44.680851063829785</v>
      </c>
      <c r="H469" s="71">
        <v>2.5</v>
      </c>
      <c r="I469" s="73">
        <v>10.20195</v>
      </c>
      <c r="J469" s="71">
        <v>68.940130524137928</v>
      </c>
      <c r="K469" s="146">
        <f t="shared" si="23"/>
        <v>-3.040130524137922</v>
      </c>
      <c r="L469" s="147">
        <f t="shared" si="22"/>
        <v>-4.6160499910991831E-2</v>
      </c>
      <c r="M469" s="66">
        <v>0.21774193548387094</v>
      </c>
    </row>
    <row r="470" spans="1:13" x14ac:dyDescent="0.2">
      <c r="A470" s="66" t="s">
        <v>252</v>
      </c>
      <c r="B470" s="83">
        <v>109</v>
      </c>
      <c r="C470" s="73">
        <v>1</v>
      </c>
      <c r="D470" s="73">
        <v>9</v>
      </c>
      <c r="E470" s="75" t="s">
        <v>18</v>
      </c>
      <c r="F470" s="85">
        <v>5.9</v>
      </c>
      <c r="G470" s="71">
        <v>47.916666666666671</v>
      </c>
      <c r="H470" s="71">
        <v>6.5</v>
      </c>
      <c r="I470" s="73">
        <v>10.046900000000001</v>
      </c>
      <c r="J470" s="71">
        <v>66.957365442758629</v>
      </c>
      <c r="K470" s="146">
        <f t="shared" si="23"/>
        <v>-1.0573654427586234</v>
      </c>
      <c r="L470" s="147">
        <f t="shared" si="22"/>
        <v>-1.6054744044315571E-2</v>
      </c>
      <c r="M470" s="66">
        <v>0.38709677419354843</v>
      </c>
    </row>
    <row r="471" spans="1:13" x14ac:dyDescent="0.2">
      <c r="A471" s="66" t="s">
        <v>252</v>
      </c>
      <c r="B471" s="83">
        <v>110</v>
      </c>
      <c r="C471" s="73">
        <v>1</v>
      </c>
      <c r="D471" s="73">
        <v>10</v>
      </c>
      <c r="E471" s="75" t="s">
        <v>18</v>
      </c>
      <c r="F471" s="85">
        <v>4.5999999999999996</v>
      </c>
      <c r="G471" s="71">
        <v>43</v>
      </c>
      <c r="H471" s="71">
        <v>3</v>
      </c>
      <c r="I471" s="73">
        <v>10.1775</v>
      </c>
      <c r="J471" s="71">
        <v>73.868475336206913</v>
      </c>
      <c r="K471" s="146">
        <f t="shared" si="23"/>
        <v>-7.9684753362069074</v>
      </c>
      <c r="L471" s="147">
        <f t="shared" si="22"/>
        <v>-0.12099112262688896</v>
      </c>
      <c r="M471" s="66">
        <v>0.282258064516129</v>
      </c>
    </row>
    <row r="472" spans="1:13" x14ac:dyDescent="0.2">
      <c r="A472" s="66" t="s">
        <v>252</v>
      </c>
      <c r="B472" s="83">
        <v>111</v>
      </c>
      <c r="C472" s="73">
        <v>1</v>
      </c>
      <c r="D472" s="73">
        <v>11</v>
      </c>
      <c r="E472" s="75" t="s">
        <v>18</v>
      </c>
      <c r="F472" s="85">
        <v>2.2000000000000002</v>
      </c>
      <c r="G472" s="71">
        <v>42.105263157894733</v>
      </c>
      <c r="H472" s="71">
        <v>2.5</v>
      </c>
      <c r="I472" s="73">
        <v>10.101100000000001</v>
      </c>
      <c r="J472" s="71">
        <v>74.831534363793097</v>
      </c>
      <c r="K472" s="146">
        <f t="shared" si="23"/>
        <v>-8.9315343637930908</v>
      </c>
      <c r="L472" s="147">
        <f t="shared" si="22"/>
        <v>-0.13561394418149242</v>
      </c>
      <c r="M472" s="66">
        <v>8.8709677419354843E-2</v>
      </c>
    </row>
    <row r="473" spans="1:13" x14ac:dyDescent="0.2">
      <c r="A473" s="66" t="s">
        <v>252</v>
      </c>
      <c r="B473" s="83">
        <v>112</v>
      </c>
      <c r="C473" s="73">
        <v>1</v>
      </c>
      <c r="D473" s="73">
        <v>12</v>
      </c>
      <c r="E473" s="75" t="s">
        <v>18</v>
      </c>
      <c r="F473" s="85">
        <v>8</v>
      </c>
      <c r="G473" s="71">
        <v>53.608247422680414</v>
      </c>
      <c r="H473" s="71">
        <v>15</v>
      </c>
      <c r="I473" s="73">
        <v>10.050099999999999</v>
      </c>
      <c r="J473" s="71">
        <v>71.083373733103429</v>
      </c>
      <c r="K473" s="146">
        <f t="shared" si="23"/>
        <v>-5.1833737331034229</v>
      </c>
      <c r="L473" s="147">
        <f t="shared" si="22"/>
        <v>-7.8702911222341673E-2</v>
      </c>
      <c r="M473" s="66">
        <v>0.55645161290322587</v>
      </c>
    </row>
    <row r="474" spans="1:13" x14ac:dyDescent="0.2">
      <c r="A474" s="66" t="s">
        <v>252</v>
      </c>
      <c r="B474" s="83">
        <v>113</v>
      </c>
      <c r="C474" s="73">
        <v>1</v>
      </c>
      <c r="D474" s="73">
        <v>13</v>
      </c>
      <c r="E474" s="75" t="s">
        <v>18</v>
      </c>
      <c r="F474" s="85">
        <v>2</v>
      </c>
      <c r="G474" s="71">
        <v>44.791666666666671</v>
      </c>
      <c r="H474" s="71">
        <v>4</v>
      </c>
      <c r="I474" s="73">
        <v>10.0428</v>
      </c>
      <c r="J474" s="71">
        <v>75.63074040689655</v>
      </c>
      <c r="K474" s="146">
        <f t="shared" si="23"/>
        <v>-9.730740406896544</v>
      </c>
      <c r="L474" s="147">
        <f t="shared" si="22"/>
        <v>-0.14774886739897578</v>
      </c>
      <c r="M474" s="66">
        <v>7.2580645161290314E-2</v>
      </c>
    </row>
    <row r="475" spans="1:13" x14ac:dyDescent="0.2">
      <c r="A475" s="66" t="s">
        <v>252</v>
      </c>
      <c r="B475" s="83">
        <v>114</v>
      </c>
      <c r="C475" s="73">
        <v>1</v>
      </c>
      <c r="D475" s="73">
        <v>14</v>
      </c>
      <c r="E475" s="75" t="s">
        <v>18</v>
      </c>
      <c r="F475" s="85">
        <v>5.0999999999999996</v>
      </c>
      <c r="G475" s="71">
        <v>44.086021505376344</v>
      </c>
      <c r="H475" s="71">
        <v>6.5</v>
      </c>
      <c r="I475" s="73">
        <v>10.216799999999999</v>
      </c>
      <c r="J475" s="71">
        <v>69.490648813793086</v>
      </c>
      <c r="K475" s="146">
        <f t="shared" si="23"/>
        <v>-3.5906488137930808</v>
      </c>
      <c r="L475" s="147">
        <f t="shared" si="22"/>
        <v>-5.451941715446524E-2</v>
      </c>
      <c r="M475" s="66">
        <v>0.32258064516129026</v>
      </c>
    </row>
    <row r="476" spans="1:13" x14ac:dyDescent="0.2">
      <c r="A476" s="66" t="s">
        <v>252</v>
      </c>
      <c r="B476" s="83">
        <v>115</v>
      </c>
      <c r="C476" s="73">
        <v>1</v>
      </c>
      <c r="D476" s="73">
        <v>15</v>
      </c>
      <c r="E476" s="75" t="s">
        <v>18</v>
      </c>
      <c r="F476" s="85">
        <v>4.7</v>
      </c>
      <c r="G476" s="71">
        <v>46.739130434782609</v>
      </c>
      <c r="H476" s="71">
        <v>3</v>
      </c>
      <c r="I476" s="73">
        <v>10.100849999999999</v>
      </c>
      <c r="J476" s="71">
        <v>74.869252108275845</v>
      </c>
      <c r="K476" s="146">
        <f t="shared" si="23"/>
        <v>-8.969252108275839</v>
      </c>
      <c r="L476" s="147">
        <f t="shared" si="22"/>
        <v>-0.13618663996774732</v>
      </c>
      <c r="M476" s="66">
        <v>0.29032258064516131</v>
      </c>
    </row>
    <row r="477" spans="1:13" x14ac:dyDescent="0.2">
      <c r="A477" s="66" t="s">
        <v>252</v>
      </c>
      <c r="B477" s="83">
        <v>116</v>
      </c>
      <c r="C477" s="73">
        <v>1</v>
      </c>
      <c r="D477" s="73">
        <v>16</v>
      </c>
      <c r="E477" s="75" t="s">
        <v>18</v>
      </c>
      <c r="F477" s="85">
        <v>6.8</v>
      </c>
      <c r="G477" s="71">
        <v>52.272727272727273</v>
      </c>
      <c r="H477" s="71">
        <v>20</v>
      </c>
      <c r="I477" s="73">
        <v>10.13645</v>
      </c>
      <c r="J477" s="71">
        <v>69.552838328448303</v>
      </c>
      <c r="K477" s="146">
        <f t="shared" si="23"/>
        <v>-3.652838328448297</v>
      </c>
      <c r="L477" s="147">
        <f t="shared" si="22"/>
        <v>-5.5463685521535029E-2</v>
      </c>
      <c r="M477" s="66">
        <v>0.45967741935483863</v>
      </c>
    </row>
    <row r="478" spans="1:13" x14ac:dyDescent="0.2">
      <c r="A478" s="66" t="s">
        <v>252</v>
      </c>
      <c r="B478" s="83">
        <v>117</v>
      </c>
      <c r="C478" s="73">
        <v>1</v>
      </c>
      <c r="D478" s="73">
        <v>17</v>
      </c>
      <c r="E478" s="75" t="s">
        <v>18</v>
      </c>
      <c r="F478" s="85">
        <v>3.8</v>
      </c>
      <c r="G478" s="71">
        <v>42.553191489361701</v>
      </c>
      <c r="H478" s="71">
        <v>11.5</v>
      </c>
      <c r="I478" s="73">
        <v>10.08915</v>
      </c>
      <c r="J478" s="71">
        <v>75.554257516896541</v>
      </c>
      <c r="K478" s="146">
        <f t="shared" si="23"/>
        <v>-9.6542575168965357</v>
      </c>
      <c r="L478" s="147">
        <f t="shared" si="22"/>
        <v>-0.14658757237923681</v>
      </c>
      <c r="M478" s="66">
        <v>0.21774193548387094</v>
      </c>
    </row>
    <row r="479" spans="1:13" x14ac:dyDescent="0.2">
      <c r="A479" s="66" t="s">
        <v>252</v>
      </c>
      <c r="B479" s="83">
        <v>118</v>
      </c>
      <c r="C479" s="73">
        <v>1</v>
      </c>
      <c r="D479" s="73">
        <v>18</v>
      </c>
      <c r="E479" s="75" t="s">
        <v>18</v>
      </c>
      <c r="F479" s="85">
        <v>5.8</v>
      </c>
      <c r="G479" s="71">
        <v>45.744680851063826</v>
      </c>
      <c r="H479" s="71">
        <v>9.5</v>
      </c>
      <c r="I479" s="73">
        <v>10.1302</v>
      </c>
      <c r="J479" s="71">
        <v>71.132566491724134</v>
      </c>
      <c r="K479" s="146">
        <f t="shared" si="23"/>
        <v>-5.2325664917241284</v>
      </c>
      <c r="L479" s="147">
        <f t="shared" si="22"/>
        <v>-7.9449840445249442E-2</v>
      </c>
      <c r="M479" s="66">
        <v>0.37903225806451607</v>
      </c>
    </row>
    <row r="480" spans="1:13" x14ac:dyDescent="0.2">
      <c r="A480" s="66" t="s">
        <v>252</v>
      </c>
      <c r="B480" s="83">
        <v>119</v>
      </c>
      <c r="C480" s="73">
        <v>1</v>
      </c>
      <c r="D480" s="73">
        <v>19</v>
      </c>
      <c r="E480" s="75" t="s">
        <v>18</v>
      </c>
      <c r="F480" s="85">
        <v>4.4000000000000004</v>
      </c>
      <c r="G480" s="71">
        <v>45.263157894736842</v>
      </c>
      <c r="H480" s="71">
        <v>4.5</v>
      </c>
      <c r="I480" s="73">
        <v>10.15925</v>
      </c>
      <c r="J480" s="71">
        <v>75.75774774396551</v>
      </c>
      <c r="K480" s="146">
        <f t="shared" si="23"/>
        <v>-9.8577477439655041</v>
      </c>
      <c r="L480" s="147">
        <f t="shared" si="22"/>
        <v>-0.14967731163020809</v>
      </c>
      <c r="M480" s="66">
        <v>0.26612903225806456</v>
      </c>
    </row>
    <row r="481" spans="1:13" x14ac:dyDescent="0.2">
      <c r="A481" s="66" t="s">
        <v>252</v>
      </c>
      <c r="B481" s="83">
        <v>120</v>
      </c>
      <c r="C481" s="73">
        <v>1</v>
      </c>
      <c r="D481" s="73">
        <v>20</v>
      </c>
      <c r="E481" s="75" t="s">
        <v>18</v>
      </c>
      <c r="F481" s="85">
        <v>4.8</v>
      </c>
      <c r="G481" s="71">
        <v>56.521739130434781</v>
      </c>
      <c r="H481" s="71">
        <v>15</v>
      </c>
      <c r="I481" s="73">
        <v>10.209899999999999</v>
      </c>
      <c r="J481" s="71">
        <v>69.758238311034475</v>
      </c>
      <c r="K481" s="146">
        <f t="shared" si="23"/>
        <v>-3.8582383110344693</v>
      </c>
      <c r="L481" s="147">
        <f t="shared" si="22"/>
        <v>-5.8582421971370625E-2</v>
      </c>
      <c r="M481" s="66">
        <v>0.29838709677419351</v>
      </c>
    </row>
    <row r="482" spans="1:13" x14ac:dyDescent="0.2">
      <c r="A482" s="66" t="s">
        <v>252</v>
      </c>
      <c r="B482" s="83">
        <v>201</v>
      </c>
      <c r="C482" s="73">
        <v>2</v>
      </c>
      <c r="D482" s="73">
        <v>11</v>
      </c>
      <c r="E482" s="75" t="s">
        <v>18</v>
      </c>
      <c r="F482" s="85">
        <v>3</v>
      </c>
      <c r="G482" s="71">
        <v>44.086021505376344</v>
      </c>
      <c r="H482" s="71">
        <v>4.5</v>
      </c>
      <c r="I482" s="73">
        <v>10.2264</v>
      </c>
      <c r="J482" s="71">
        <v>74.465034251034496</v>
      </c>
      <c r="K482" s="146">
        <f t="shared" si="23"/>
        <v>-8.5650342510344899</v>
      </c>
      <c r="L482" s="147">
        <f t="shared" si="22"/>
        <v>-0.1300491079719783</v>
      </c>
      <c r="M482" s="66">
        <v>0.15322580645161288</v>
      </c>
    </row>
    <row r="483" spans="1:13" x14ac:dyDescent="0.2">
      <c r="A483" s="66" t="s">
        <v>252</v>
      </c>
      <c r="B483" s="83">
        <v>202</v>
      </c>
      <c r="C483" s="73">
        <v>2</v>
      </c>
      <c r="D483" s="73">
        <v>19</v>
      </c>
      <c r="E483" s="75" t="s">
        <v>18</v>
      </c>
      <c r="F483" s="85">
        <v>3.9</v>
      </c>
      <c r="G483" s="71">
        <v>52.272727272727273</v>
      </c>
      <c r="H483" s="71">
        <v>2.5</v>
      </c>
      <c r="I483" s="73">
        <v>10.30705</v>
      </c>
      <c r="J483" s="71">
        <v>72.676650954827593</v>
      </c>
      <c r="K483" s="146">
        <f t="shared" si="23"/>
        <v>-6.7766509548275877</v>
      </c>
      <c r="L483" s="147">
        <f t="shared" si="22"/>
        <v>-0.10289479129710884</v>
      </c>
      <c r="M483" s="66">
        <v>0.22580645161290319</v>
      </c>
    </row>
    <row r="484" spans="1:13" x14ac:dyDescent="0.2">
      <c r="A484" s="66" t="s">
        <v>252</v>
      </c>
      <c r="B484" s="83">
        <v>203</v>
      </c>
      <c r="C484" s="73">
        <v>2</v>
      </c>
      <c r="D484" s="73">
        <v>6</v>
      </c>
      <c r="E484" s="75" t="s">
        <v>18</v>
      </c>
      <c r="F484" s="85">
        <v>3.4</v>
      </c>
      <c r="G484" s="71">
        <v>44.565217391304344</v>
      </c>
      <c r="H484" s="71">
        <v>2.5</v>
      </c>
      <c r="I484" s="73">
        <v>11.24785</v>
      </c>
      <c r="J484" s="71">
        <v>73.469641853793107</v>
      </c>
      <c r="K484" s="146">
        <f t="shared" si="23"/>
        <v>-7.5696418537931009</v>
      </c>
      <c r="L484" s="147">
        <f t="shared" si="22"/>
        <v>-0.11493534548729276</v>
      </c>
      <c r="M484" s="66">
        <v>0.18548387096774191</v>
      </c>
    </row>
    <row r="485" spans="1:13" x14ac:dyDescent="0.2">
      <c r="A485" s="66" t="s">
        <v>252</v>
      </c>
      <c r="B485" s="83">
        <v>204</v>
      </c>
      <c r="C485" s="73">
        <v>2</v>
      </c>
      <c r="D485" s="73">
        <v>18</v>
      </c>
      <c r="E485" s="75" t="s">
        <v>18</v>
      </c>
      <c r="F485" s="85">
        <v>6.4</v>
      </c>
      <c r="G485" s="71">
        <v>53.260869565217398</v>
      </c>
      <c r="H485" s="71">
        <v>4.5</v>
      </c>
      <c r="I485" s="73">
        <v>10.328100000000001</v>
      </c>
      <c r="J485" s="71">
        <v>70.601779004482751</v>
      </c>
      <c r="K485" s="146">
        <f t="shared" si="23"/>
        <v>-4.701779004482745</v>
      </c>
      <c r="L485" s="147">
        <f t="shared" si="22"/>
        <v>-7.1390510241159208E-2</v>
      </c>
      <c r="M485" s="66">
        <v>0.42741935483870974</v>
      </c>
    </row>
    <row r="486" spans="1:13" x14ac:dyDescent="0.2">
      <c r="A486" s="66" t="s">
        <v>252</v>
      </c>
      <c r="B486" s="83">
        <v>205</v>
      </c>
      <c r="C486" s="73">
        <v>2</v>
      </c>
      <c r="D486" s="73">
        <v>16</v>
      </c>
      <c r="E486" s="75" t="s">
        <v>18</v>
      </c>
      <c r="F486" s="85">
        <v>10.8</v>
      </c>
      <c r="G486" s="71">
        <v>57.647058823529406</v>
      </c>
      <c r="H486" s="71">
        <v>5</v>
      </c>
      <c r="I486" s="73">
        <v>10.0389</v>
      </c>
      <c r="J486" s="71">
        <v>67.000855805172421</v>
      </c>
      <c r="K486" s="146">
        <f t="shared" si="23"/>
        <v>-1.1008558051724151</v>
      </c>
      <c r="L486" s="147">
        <f t="shared" si="22"/>
        <v>-1.6715089662502507E-2</v>
      </c>
      <c r="M486" s="66">
        <v>0.78225806451612911</v>
      </c>
    </row>
    <row r="487" spans="1:13" x14ac:dyDescent="0.2">
      <c r="A487" s="66" t="s">
        <v>252</v>
      </c>
      <c r="B487" s="83">
        <v>206</v>
      </c>
      <c r="C487" s="73">
        <v>2</v>
      </c>
      <c r="D487" s="73">
        <v>12</v>
      </c>
      <c r="E487" s="75" t="s">
        <v>18</v>
      </c>
      <c r="F487" s="85">
        <v>10.555555555555555</v>
      </c>
      <c r="G487" s="71">
        <v>47.311827956989248</v>
      </c>
      <c r="H487" s="71">
        <v>7</v>
      </c>
      <c r="I487" s="73">
        <v>10.0801</v>
      </c>
      <c r="J487" s="71">
        <v>63.968706791379311</v>
      </c>
      <c r="K487" s="146">
        <f t="shared" si="23"/>
        <v>1.9312932086206942</v>
      </c>
      <c r="L487" s="147">
        <f t="shared" si="22"/>
        <v>2.9324221205901824E-2</v>
      </c>
      <c r="M487" s="66">
        <v>0.76254480286738346</v>
      </c>
    </row>
    <row r="488" spans="1:13" x14ac:dyDescent="0.2">
      <c r="A488" s="66" t="s">
        <v>252</v>
      </c>
      <c r="B488" s="83">
        <v>207</v>
      </c>
      <c r="C488" s="73">
        <v>2</v>
      </c>
      <c r="D488" s="73">
        <v>7</v>
      </c>
      <c r="E488" s="75" t="s">
        <v>18</v>
      </c>
      <c r="F488" s="85">
        <v>3.2</v>
      </c>
      <c r="G488" s="71">
        <v>48.936170212765958</v>
      </c>
      <c r="H488" s="71">
        <v>2.5</v>
      </c>
      <c r="I488" s="73">
        <v>10.0777</v>
      </c>
      <c r="J488" s="71">
        <v>76.014110882068948</v>
      </c>
      <c r="K488" s="146">
        <f t="shared" si="23"/>
        <v>-10.114110882068942</v>
      </c>
      <c r="L488" s="147">
        <f t="shared" si="22"/>
        <v>-0.15356985851911545</v>
      </c>
      <c r="M488" s="66">
        <v>0.16935483870967744</v>
      </c>
    </row>
    <row r="489" spans="1:13" x14ac:dyDescent="0.2">
      <c r="A489" s="66" t="s">
        <v>252</v>
      </c>
      <c r="B489" s="83">
        <v>208</v>
      </c>
      <c r="C489" s="73">
        <v>2</v>
      </c>
      <c r="D489" s="73">
        <v>8</v>
      </c>
      <c r="E489" s="75" t="s">
        <v>18</v>
      </c>
      <c r="F489" s="85">
        <v>5.0999999999999996</v>
      </c>
      <c r="G489" s="71">
        <v>43.75</v>
      </c>
      <c r="H489" s="71">
        <v>4.5</v>
      </c>
      <c r="I489" s="73">
        <v>10.174250000000001</v>
      </c>
      <c r="J489" s="71">
        <v>70.310641196551714</v>
      </c>
      <c r="K489" s="146">
        <f t="shared" si="23"/>
        <v>-4.4106411965517083</v>
      </c>
      <c r="L489" s="147">
        <f t="shared" si="22"/>
        <v>-6.696995439647295E-2</v>
      </c>
      <c r="M489" s="66">
        <v>0.32258064516129026</v>
      </c>
    </row>
    <row r="490" spans="1:13" x14ac:dyDescent="0.2">
      <c r="A490" s="66" t="s">
        <v>252</v>
      </c>
      <c r="B490" s="83">
        <v>209</v>
      </c>
      <c r="C490" s="73">
        <v>2</v>
      </c>
      <c r="D490" s="73">
        <v>17</v>
      </c>
      <c r="E490" s="75" t="s">
        <v>18</v>
      </c>
      <c r="F490" s="85">
        <v>3.9</v>
      </c>
      <c r="G490" s="71">
        <v>48.75</v>
      </c>
      <c r="H490" s="71">
        <v>2.5</v>
      </c>
      <c r="I490" s="73">
        <v>10.1114</v>
      </c>
      <c r="J490" s="71">
        <v>75.123002626896564</v>
      </c>
      <c r="K490" s="146">
        <f t="shared" si="23"/>
        <v>-9.2230026268965588</v>
      </c>
      <c r="L490" s="147">
        <f t="shared" si="22"/>
        <v>-0.14003951756599695</v>
      </c>
      <c r="M490" s="66">
        <v>0.22580645161290319</v>
      </c>
    </row>
    <row r="491" spans="1:13" x14ac:dyDescent="0.2">
      <c r="A491" s="66" t="s">
        <v>252</v>
      </c>
      <c r="B491" s="83">
        <v>210</v>
      </c>
      <c r="C491" s="73">
        <v>2</v>
      </c>
      <c r="D491" s="73">
        <v>20</v>
      </c>
      <c r="E491" s="75" t="s">
        <v>18</v>
      </c>
      <c r="F491" s="85">
        <v>6.5</v>
      </c>
      <c r="G491" s="71">
        <v>44.444444444444443</v>
      </c>
      <c r="H491" s="71">
        <v>8</v>
      </c>
      <c r="I491" s="73">
        <v>10.2348</v>
      </c>
      <c r="J491" s="71">
        <v>68.053474401379304</v>
      </c>
      <c r="K491" s="146">
        <f t="shared" si="23"/>
        <v>-2.1534744013792988</v>
      </c>
      <c r="L491" s="147">
        <f t="shared" si="22"/>
        <v>-3.2697758903420873E-2</v>
      </c>
      <c r="M491" s="66">
        <v>0.43548387096774194</v>
      </c>
    </row>
    <row r="492" spans="1:13" x14ac:dyDescent="0.2">
      <c r="A492" s="66" t="s">
        <v>252</v>
      </c>
      <c r="B492" s="83">
        <v>211</v>
      </c>
      <c r="C492" s="73">
        <v>2</v>
      </c>
      <c r="D492" s="73">
        <v>15</v>
      </c>
      <c r="E492" s="75" t="s">
        <v>18</v>
      </c>
      <c r="F492" s="85">
        <v>1.7</v>
      </c>
      <c r="G492" s="71">
        <v>40.206185567010309</v>
      </c>
      <c r="H492" s="71">
        <v>3.5</v>
      </c>
      <c r="I492" s="73">
        <v>10.187900000000001</v>
      </c>
      <c r="J492" s="71">
        <v>73.410242661724155</v>
      </c>
      <c r="K492" s="146">
        <f t="shared" si="23"/>
        <v>-7.5102426617241491</v>
      </c>
      <c r="L492" s="147">
        <f t="shared" si="22"/>
        <v>-0.11403344460558988</v>
      </c>
      <c r="M492" s="66">
        <v>4.8387096774193533E-2</v>
      </c>
    </row>
    <row r="493" spans="1:13" x14ac:dyDescent="0.2">
      <c r="A493" s="66" t="s">
        <v>252</v>
      </c>
      <c r="B493" s="83">
        <v>212</v>
      </c>
      <c r="C493" s="73">
        <v>2</v>
      </c>
      <c r="D493" s="73">
        <v>13</v>
      </c>
      <c r="E493" s="75" t="s">
        <v>18</v>
      </c>
      <c r="F493" s="85">
        <v>6.3</v>
      </c>
      <c r="G493" s="71">
        <v>41.666666666666671</v>
      </c>
      <c r="H493" s="71">
        <v>2.5</v>
      </c>
      <c r="I493" s="73">
        <v>10.135099999999998</v>
      </c>
      <c r="J493" s="71">
        <v>71.316164882068989</v>
      </c>
      <c r="K493" s="146">
        <f t="shared" si="23"/>
        <v>-5.4161648820689834</v>
      </c>
      <c r="L493" s="147">
        <f t="shared" si="22"/>
        <v>-8.2237547556468019E-2</v>
      </c>
      <c r="M493" s="66">
        <v>0.41935483870967732</v>
      </c>
    </row>
    <row r="494" spans="1:13" x14ac:dyDescent="0.2">
      <c r="A494" s="66" t="s">
        <v>252</v>
      </c>
      <c r="B494" s="83">
        <v>213</v>
      </c>
      <c r="C494" s="73">
        <v>2</v>
      </c>
      <c r="D494" s="73">
        <v>10</v>
      </c>
      <c r="E494" s="75" t="s">
        <v>18</v>
      </c>
      <c r="F494" s="85">
        <v>6</v>
      </c>
      <c r="G494" s="71">
        <v>42.391304347826086</v>
      </c>
      <c r="H494" s="71">
        <v>3</v>
      </c>
      <c r="I494" s="73">
        <v>10.055500000000002</v>
      </c>
      <c r="J494" s="71">
        <v>75.995348663793095</v>
      </c>
      <c r="K494" s="146">
        <f t="shared" si="23"/>
        <v>-10.095348663793089</v>
      </c>
      <c r="L494" s="147">
        <f t="shared" si="22"/>
        <v>-0.15328497819303202</v>
      </c>
      <c r="M494" s="66">
        <v>0.39516129032258068</v>
      </c>
    </row>
    <row r="495" spans="1:13" x14ac:dyDescent="0.2">
      <c r="A495" s="66" t="s">
        <v>252</v>
      </c>
      <c r="B495" s="83">
        <v>214</v>
      </c>
      <c r="C495" s="73">
        <v>2</v>
      </c>
      <c r="D495" s="73">
        <v>2</v>
      </c>
      <c r="E495" s="75" t="s">
        <v>18</v>
      </c>
      <c r="F495" s="85">
        <v>5.3</v>
      </c>
      <c r="G495" s="71">
        <v>59.13978494623656</v>
      </c>
      <c r="H495" s="71">
        <v>4</v>
      </c>
      <c r="I495" s="73">
        <v>10.104099999999999</v>
      </c>
      <c r="J495" s="71">
        <v>74.716512306206894</v>
      </c>
      <c r="K495" s="146">
        <f t="shared" si="23"/>
        <v>-8.8165123062068886</v>
      </c>
      <c r="L495" s="147">
        <f t="shared" si="22"/>
        <v>-0.13386748111458988</v>
      </c>
      <c r="M495" s="66">
        <v>0.33870967741935476</v>
      </c>
    </row>
    <row r="496" spans="1:13" x14ac:dyDescent="0.2">
      <c r="A496" s="66" t="s">
        <v>252</v>
      </c>
      <c r="B496" s="83">
        <v>215</v>
      </c>
      <c r="C496" s="73">
        <v>2</v>
      </c>
      <c r="D496" s="73">
        <v>3</v>
      </c>
      <c r="E496" s="75" t="s">
        <v>18</v>
      </c>
      <c r="F496" s="85">
        <v>6.1</v>
      </c>
      <c r="G496" s="71">
        <v>49.473684210526315</v>
      </c>
      <c r="H496" s="71">
        <v>4</v>
      </c>
      <c r="I496" s="73">
        <v>10.118999999999998</v>
      </c>
      <c r="J496" s="71">
        <v>71.216435513793101</v>
      </c>
      <c r="K496" s="146">
        <f t="shared" si="23"/>
        <v>-5.3164355137930954</v>
      </c>
      <c r="L496" s="147">
        <f t="shared" si="22"/>
        <v>-8.0723284448726021E-2</v>
      </c>
      <c r="M496" s="66">
        <v>0.40322580645161288</v>
      </c>
    </row>
    <row r="497" spans="1:13" x14ac:dyDescent="0.2">
      <c r="A497" s="66" t="s">
        <v>252</v>
      </c>
      <c r="B497" s="83">
        <v>216</v>
      </c>
      <c r="C497" s="73">
        <v>2</v>
      </c>
      <c r="D497" s="73">
        <v>5</v>
      </c>
      <c r="E497" s="75" t="s">
        <v>18</v>
      </c>
      <c r="F497" s="85">
        <v>1.8</v>
      </c>
      <c r="G497" s="71">
        <v>35.353535353535356</v>
      </c>
      <c r="H497" s="71">
        <v>6</v>
      </c>
      <c r="I497" s="73">
        <v>10.1356</v>
      </c>
      <c r="J497" s="71">
        <v>75.815185630344828</v>
      </c>
      <c r="K497" s="146">
        <f t="shared" si="23"/>
        <v>-9.9151856303448227</v>
      </c>
      <c r="L497" s="147">
        <f t="shared" si="22"/>
        <v>-0.15054943258950534</v>
      </c>
      <c r="M497" s="66">
        <v>5.6451612903225798E-2</v>
      </c>
    </row>
    <row r="498" spans="1:13" x14ac:dyDescent="0.2">
      <c r="A498" s="66" t="s">
        <v>252</v>
      </c>
      <c r="B498" s="83">
        <v>217</v>
      </c>
      <c r="C498" s="73">
        <v>2</v>
      </c>
      <c r="D498" s="73">
        <v>4</v>
      </c>
      <c r="E498" s="75" t="s">
        <v>18</v>
      </c>
      <c r="F498" s="85">
        <v>2.5</v>
      </c>
      <c r="G498" s="71">
        <v>43.877551020408163</v>
      </c>
      <c r="H498" s="71">
        <v>6.5</v>
      </c>
      <c r="I498" s="73">
        <v>10.039099999999999</v>
      </c>
      <c r="J498" s="71">
        <v>76.797448859999989</v>
      </c>
      <c r="K498" s="146">
        <f t="shared" si="23"/>
        <v>-10.897448859999983</v>
      </c>
      <c r="L498" s="147">
        <f t="shared" si="22"/>
        <v>-0.16546384542969911</v>
      </c>
      <c r="M498" s="66">
        <v>0.1129032258064516</v>
      </c>
    </row>
    <row r="499" spans="1:13" x14ac:dyDescent="0.2">
      <c r="A499" s="66" t="s">
        <v>252</v>
      </c>
      <c r="B499" s="83">
        <v>218</v>
      </c>
      <c r="C499" s="73">
        <v>2</v>
      </c>
      <c r="D499" s="73">
        <v>14</v>
      </c>
      <c r="E499" s="75" t="s">
        <v>18</v>
      </c>
      <c r="F499" s="85">
        <v>6.5</v>
      </c>
      <c r="G499" s="71">
        <v>46.875</v>
      </c>
      <c r="H499" s="71">
        <v>3</v>
      </c>
      <c r="I499" s="73">
        <v>10.26615</v>
      </c>
      <c r="J499" s="71">
        <v>71.586571259310347</v>
      </c>
      <c r="K499" s="146">
        <f t="shared" si="23"/>
        <v>-5.686571259310341</v>
      </c>
      <c r="L499" s="147">
        <f t="shared" si="22"/>
        <v>-8.6343323099154892E-2</v>
      </c>
      <c r="M499" s="66">
        <v>0.43548387096774194</v>
      </c>
    </row>
    <row r="500" spans="1:13" x14ac:dyDescent="0.2">
      <c r="A500" s="66" t="s">
        <v>252</v>
      </c>
      <c r="B500" s="83">
        <v>219</v>
      </c>
      <c r="C500" s="73">
        <v>2</v>
      </c>
      <c r="D500" s="73">
        <v>1</v>
      </c>
      <c r="E500" s="75" t="s">
        <v>18</v>
      </c>
      <c r="F500" s="85">
        <v>7.1</v>
      </c>
      <c r="G500" s="71">
        <v>32</v>
      </c>
      <c r="H500" s="71">
        <v>7</v>
      </c>
      <c r="I500" s="73">
        <v>10.111000000000001</v>
      </c>
      <c r="J500" s="118">
        <v>69.535030779310333</v>
      </c>
      <c r="K500" s="118">
        <f t="shared" si="23"/>
        <v>-3.6350307793103269</v>
      </c>
      <c r="L500" s="139">
        <f t="shared" si="22"/>
        <v>-5.5193300627244563E-2</v>
      </c>
      <c r="M500" s="106">
        <v>0.48387096774193544</v>
      </c>
    </row>
    <row r="501" spans="1:13" x14ac:dyDescent="0.2">
      <c r="A501" s="66" t="s">
        <v>252</v>
      </c>
      <c r="B501" s="83">
        <v>220</v>
      </c>
      <c r="C501" s="73">
        <v>2</v>
      </c>
      <c r="D501" s="73">
        <v>9</v>
      </c>
      <c r="E501" s="75" t="s">
        <v>18</v>
      </c>
      <c r="F501" s="85">
        <v>5.4</v>
      </c>
      <c r="G501" s="71">
        <v>48.888888888888886</v>
      </c>
      <c r="H501" s="71">
        <v>15</v>
      </c>
      <c r="I501" s="73">
        <v>10.136749999999999</v>
      </c>
      <c r="J501" s="71">
        <v>67.34042081724138</v>
      </c>
      <c r="K501" s="146">
        <f t="shared" si="23"/>
        <v>-1.4404208172413746</v>
      </c>
      <c r="L501" s="147">
        <f t="shared" si="22"/>
        <v>-2.1870950762851119E-2</v>
      </c>
      <c r="M501" s="66">
        <v>0.34677419354838712</v>
      </c>
    </row>
    <row r="502" spans="1:13" x14ac:dyDescent="0.2">
      <c r="A502" s="66" t="s">
        <v>252</v>
      </c>
      <c r="B502" s="83">
        <v>301</v>
      </c>
      <c r="C502" s="73">
        <v>3</v>
      </c>
      <c r="D502" s="73">
        <v>18</v>
      </c>
      <c r="E502" s="75" t="s">
        <v>18</v>
      </c>
      <c r="F502" s="85">
        <v>7.2</v>
      </c>
      <c r="G502" s="71">
        <v>43.01075268817204</v>
      </c>
      <c r="H502" s="71">
        <v>6</v>
      </c>
      <c r="I502" s="73">
        <v>10.119999999999999</v>
      </c>
      <c r="J502" s="71">
        <v>71.515656413793096</v>
      </c>
      <c r="K502" s="146">
        <f t="shared" si="23"/>
        <v>-5.61565641379309</v>
      </c>
      <c r="L502" s="147">
        <f t="shared" si="22"/>
        <v>-8.5266571724766024E-2</v>
      </c>
      <c r="M502" s="66">
        <v>0.49193548387096769</v>
      </c>
    </row>
    <row r="503" spans="1:13" x14ac:dyDescent="0.2">
      <c r="A503" s="66" t="s">
        <v>252</v>
      </c>
      <c r="B503" s="83">
        <v>302</v>
      </c>
      <c r="C503" s="73">
        <v>3</v>
      </c>
      <c r="D503" s="73">
        <v>20</v>
      </c>
      <c r="E503" s="75" t="s">
        <v>18</v>
      </c>
      <c r="F503" s="85">
        <v>9.1</v>
      </c>
      <c r="G503" s="71">
        <v>52.747252747252752</v>
      </c>
      <c r="H503" s="71">
        <v>6.5</v>
      </c>
      <c r="I503" s="73">
        <v>10.16075</v>
      </c>
      <c r="J503" s="71">
        <v>69.459061242241376</v>
      </c>
      <c r="K503" s="146">
        <f t="shared" si="23"/>
        <v>-3.5590612422413699</v>
      </c>
      <c r="L503" s="147">
        <f t="shared" si="22"/>
        <v>-5.4039800216237013E-2</v>
      </c>
      <c r="M503" s="66">
        <v>0.64516129032258063</v>
      </c>
    </row>
    <row r="504" spans="1:13" x14ac:dyDescent="0.2">
      <c r="A504" s="66" t="s">
        <v>252</v>
      </c>
      <c r="B504" s="83">
        <v>303</v>
      </c>
      <c r="C504" s="73">
        <v>3</v>
      </c>
      <c r="D504" s="73">
        <v>4</v>
      </c>
      <c r="E504" s="75" t="s">
        <v>18</v>
      </c>
      <c r="F504" s="85">
        <v>4.0999999999999996</v>
      </c>
      <c r="G504" s="71">
        <v>44.086021505376344</v>
      </c>
      <c r="H504" s="71">
        <v>7.5</v>
      </c>
      <c r="I504" s="73">
        <v>10.175999999999998</v>
      </c>
      <c r="J504" s="71">
        <v>75.069014179310358</v>
      </c>
      <c r="K504" s="146">
        <f t="shared" si="23"/>
        <v>-9.1690141793103521</v>
      </c>
      <c r="L504" s="147">
        <f t="shared" si="22"/>
        <v>-0.1392197719300084</v>
      </c>
      <c r="M504" s="66">
        <v>0.24193548387096769</v>
      </c>
    </row>
    <row r="505" spans="1:13" x14ac:dyDescent="0.2">
      <c r="A505" s="66" t="s">
        <v>252</v>
      </c>
      <c r="B505" s="83">
        <v>304</v>
      </c>
      <c r="C505" s="73">
        <v>3</v>
      </c>
      <c r="D505" s="73">
        <v>12</v>
      </c>
      <c r="E505" s="75" t="s">
        <v>18</v>
      </c>
      <c r="F505" s="85">
        <v>8.3000000000000007</v>
      </c>
      <c r="G505" s="71">
        <v>51.648351648351657</v>
      </c>
      <c r="H505" s="71">
        <v>10.5</v>
      </c>
      <c r="I505" s="73">
        <v>10.177700000000002</v>
      </c>
      <c r="J505" s="71">
        <v>68.171718647241377</v>
      </c>
      <c r="K505" s="146">
        <f t="shared" si="23"/>
        <v>-2.2717186472413715</v>
      </c>
      <c r="L505" s="147">
        <f t="shared" si="22"/>
        <v>-3.4493146784715635E-2</v>
      </c>
      <c r="M505" s="66">
        <v>0.58064516129032262</v>
      </c>
    </row>
    <row r="506" spans="1:13" x14ac:dyDescent="0.2">
      <c r="A506" s="66" t="s">
        <v>252</v>
      </c>
      <c r="B506" s="83">
        <v>305</v>
      </c>
      <c r="C506" s="73">
        <v>3</v>
      </c>
      <c r="D506" s="73">
        <v>13</v>
      </c>
      <c r="E506" s="75" t="s">
        <v>18</v>
      </c>
      <c r="F506" s="85">
        <v>7.8</v>
      </c>
      <c r="G506" s="71">
        <v>47.727272727272727</v>
      </c>
      <c r="H506" s="71">
        <v>3</v>
      </c>
      <c r="I506" s="73">
        <v>10.141600000000002</v>
      </c>
      <c r="J506" s="71">
        <v>74.16044737655173</v>
      </c>
      <c r="K506" s="146">
        <f t="shared" si="23"/>
        <v>-8.2604473765517241</v>
      </c>
      <c r="L506" s="147">
        <f t="shared" si="22"/>
        <v>-0.12542434522550447</v>
      </c>
      <c r="M506" s="66">
        <v>0.54032258064516125</v>
      </c>
    </row>
    <row r="507" spans="1:13" x14ac:dyDescent="0.2">
      <c r="A507" s="66" t="s">
        <v>252</v>
      </c>
      <c r="B507" s="83">
        <v>306</v>
      </c>
      <c r="C507" s="73">
        <v>3</v>
      </c>
      <c r="D507" s="73">
        <v>5</v>
      </c>
      <c r="E507" s="75" t="s">
        <v>18</v>
      </c>
      <c r="F507" s="85">
        <v>4</v>
      </c>
      <c r="G507" s="71">
        <v>46.236559139784944</v>
      </c>
      <c r="H507" s="71">
        <v>3.5</v>
      </c>
      <c r="I507" s="73">
        <v>10.078299999999999</v>
      </c>
      <c r="J507" s="71">
        <v>75.113146384137949</v>
      </c>
      <c r="K507" s="146">
        <f t="shared" si="23"/>
        <v>-9.2131463841379428</v>
      </c>
      <c r="L507" s="147">
        <f t="shared" si="22"/>
        <v>-0.13988986310564747</v>
      </c>
      <c r="M507" s="66">
        <v>0.23387096774193547</v>
      </c>
    </row>
    <row r="508" spans="1:13" x14ac:dyDescent="0.2">
      <c r="A508" s="66" t="s">
        <v>252</v>
      </c>
      <c r="B508" s="83">
        <v>307</v>
      </c>
      <c r="C508" s="73">
        <v>3</v>
      </c>
      <c r="D508" s="73">
        <v>15</v>
      </c>
      <c r="E508" s="75" t="s">
        <v>18</v>
      </c>
      <c r="F508" s="85">
        <v>4.5999999999999996</v>
      </c>
      <c r="G508" s="71">
        <v>46.875</v>
      </c>
      <c r="H508" s="71">
        <v>3.5</v>
      </c>
      <c r="I508" s="73">
        <v>10.131749999999998</v>
      </c>
      <c r="J508" s="71">
        <v>73.531131821551725</v>
      </c>
      <c r="K508" s="146">
        <f t="shared" si="23"/>
        <v>-7.631131821551719</v>
      </c>
      <c r="L508" s="147">
        <f t="shared" si="22"/>
        <v>-0.11586899212802489</v>
      </c>
      <c r="M508" s="66">
        <v>0.282258064516129</v>
      </c>
    </row>
    <row r="509" spans="1:13" x14ac:dyDescent="0.2">
      <c r="A509" s="66" t="s">
        <v>252</v>
      </c>
      <c r="B509" s="83">
        <v>308</v>
      </c>
      <c r="C509" s="73">
        <v>3</v>
      </c>
      <c r="D509" s="73">
        <v>1</v>
      </c>
      <c r="E509" s="75" t="s">
        <v>18</v>
      </c>
      <c r="F509" s="85">
        <v>8.9</v>
      </c>
      <c r="G509" s="71">
        <v>46.236559139784944</v>
      </c>
      <c r="H509" s="71">
        <v>6</v>
      </c>
      <c r="I509" s="73">
        <v>10.1675</v>
      </c>
      <c r="J509" s="118">
        <v>67.767159862068951</v>
      </c>
      <c r="K509" s="118">
        <f t="shared" si="23"/>
        <v>-1.8671598620689451</v>
      </c>
      <c r="L509" s="139">
        <f t="shared" si="22"/>
        <v>-2.8350438233661481E-2</v>
      </c>
      <c r="M509" s="106">
        <v>0.62903225806451613</v>
      </c>
    </row>
    <row r="510" spans="1:13" x14ac:dyDescent="0.2">
      <c r="A510" s="66" t="s">
        <v>252</v>
      </c>
      <c r="B510" s="83">
        <v>309</v>
      </c>
      <c r="C510" s="73">
        <v>3</v>
      </c>
      <c r="D510" s="73">
        <v>7</v>
      </c>
      <c r="E510" s="75" t="s">
        <v>18</v>
      </c>
      <c r="F510" s="85">
        <v>1.8</v>
      </c>
      <c r="G510" s="71">
        <v>42.391304347826086</v>
      </c>
      <c r="H510" s="71">
        <v>3.5</v>
      </c>
      <c r="I510" s="73">
        <v>10.046799999999999</v>
      </c>
      <c r="J510" s="71">
        <v>79.530725954482747</v>
      </c>
      <c r="K510" s="146">
        <f t="shared" si="23"/>
        <v>-13.630725954482742</v>
      </c>
      <c r="L510" s="147">
        <f t="shared" si="22"/>
        <v>-0.2069651678482044</v>
      </c>
      <c r="M510" s="66">
        <v>5.6451612903225798E-2</v>
      </c>
    </row>
    <row r="511" spans="1:13" x14ac:dyDescent="0.2">
      <c r="A511" s="66" t="s">
        <v>252</v>
      </c>
      <c r="B511" s="83">
        <v>310</v>
      </c>
      <c r="C511" s="73">
        <v>3</v>
      </c>
      <c r="D511" s="73">
        <v>11</v>
      </c>
      <c r="E511" s="75" t="s">
        <v>18</v>
      </c>
      <c r="F511" s="85">
        <v>4.4000000000000004</v>
      </c>
      <c r="G511" s="71">
        <v>41.05263157894737</v>
      </c>
      <c r="H511" s="71">
        <v>5.5</v>
      </c>
      <c r="I511" s="73">
        <v>10.259399999999999</v>
      </c>
      <c r="J511" s="71">
        <v>75.261418365517244</v>
      </c>
      <c r="K511" s="146">
        <f t="shared" si="23"/>
        <v>-9.3614183655172383</v>
      </c>
      <c r="L511" s="147">
        <f t="shared" ref="L511:L541" si="24">K511/65.86</f>
        <v>-0.14214118380682111</v>
      </c>
      <c r="M511" s="66">
        <v>0.26612903225806456</v>
      </c>
    </row>
    <row r="512" spans="1:13" x14ac:dyDescent="0.2">
      <c r="A512" s="66" t="s">
        <v>252</v>
      </c>
      <c r="B512" s="83">
        <v>311</v>
      </c>
      <c r="C512" s="73">
        <v>3</v>
      </c>
      <c r="D512" s="73">
        <v>19</v>
      </c>
      <c r="E512" s="75" t="s">
        <v>18</v>
      </c>
      <c r="F512" s="85">
        <v>1.3</v>
      </c>
      <c r="G512" s="71">
        <v>44.897959183673471</v>
      </c>
      <c r="H512" s="71">
        <v>3</v>
      </c>
      <c r="I512" s="73">
        <v>10.208349999999999</v>
      </c>
      <c r="J512" s="71">
        <v>78.001696728620701</v>
      </c>
      <c r="K512" s="146">
        <f t="shared" si="23"/>
        <v>-12.101696728620695</v>
      </c>
      <c r="L512" s="147">
        <f t="shared" si="24"/>
        <v>-0.18374881154905398</v>
      </c>
      <c r="M512" s="66">
        <v>1.6129032258064512E-2</v>
      </c>
    </row>
    <row r="513" spans="1:13" x14ac:dyDescent="0.2">
      <c r="A513" s="66" t="s">
        <v>252</v>
      </c>
      <c r="B513" s="83">
        <v>312</v>
      </c>
      <c r="C513" s="73">
        <v>3</v>
      </c>
      <c r="D513" s="73">
        <v>6</v>
      </c>
      <c r="E513" s="75" t="s">
        <v>18</v>
      </c>
      <c r="F513" s="85">
        <v>4.0999999999999996</v>
      </c>
      <c r="G513" s="71">
        <v>31.958762886597935</v>
      </c>
      <c r="H513" s="71">
        <v>1</v>
      </c>
      <c r="I513" s="73">
        <v>10.07375</v>
      </c>
      <c r="J513" s="71">
        <v>76.542743275862051</v>
      </c>
      <c r="K513" s="146">
        <f t="shared" si="23"/>
        <v>-10.642743275862045</v>
      </c>
      <c r="L513" s="147">
        <f t="shared" si="24"/>
        <v>-0.1615964663811425</v>
      </c>
      <c r="M513" s="66">
        <v>0.24193548387096769</v>
      </c>
    </row>
    <row r="514" spans="1:13" x14ac:dyDescent="0.2">
      <c r="A514" s="66" t="s">
        <v>252</v>
      </c>
      <c r="B514" s="83">
        <v>313</v>
      </c>
      <c r="C514" s="73">
        <v>3</v>
      </c>
      <c r="D514" s="73">
        <v>14</v>
      </c>
      <c r="E514" s="75" t="s">
        <v>18</v>
      </c>
      <c r="F514" s="85">
        <v>6.7</v>
      </c>
      <c r="G514" s="71">
        <v>42.857142857142854</v>
      </c>
      <c r="H514" s="71">
        <v>3</v>
      </c>
      <c r="I514" s="73">
        <v>10.065949999999999</v>
      </c>
      <c r="J514" s="71">
        <v>71.25846922396552</v>
      </c>
      <c r="K514" s="146">
        <f t="shared" si="23"/>
        <v>-5.3584692239655141</v>
      </c>
      <c r="L514" s="147">
        <f t="shared" si="24"/>
        <v>-8.1361512662701405E-2</v>
      </c>
      <c r="M514" s="66">
        <v>0.45161290322580638</v>
      </c>
    </row>
    <row r="515" spans="1:13" x14ac:dyDescent="0.2">
      <c r="A515" s="66" t="s">
        <v>252</v>
      </c>
      <c r="B515" s="83">
        <v>314</v>
      </c>
      <c r="C515" s="73">
        <v>3</v>
      </c>
      <c r="D515" s="73">
        <v>9</v>
      </c>
      <c r="E515" s="75" t="s">
        <v>18</v>
      </c>
      <c r="F515" s="85">
        <v>8.3000000000000007</v>
      </c>
      <c r="G515" s="71">
        <v>43.478260869565219</v>
      </c>
      <c r="H515" s="71">
        <v>3.5</v>
      </c>
      <c r="I515" s="73">
        <v>10.05185</v>
      </c>
      <c r="J515" s="71">
        <v>67.666752580862081</v>
      </c>
      <c r="K515" s="146">
        <f t="shared" si="23"/>
        <v>-1.7667525808620752</v>
      </c>
      <c r="L515" s="147">
        <f t="shared" si="24"/>
        <v>-2.682588188372419E-2</v>
      </c>
      <c r="M515" s="66">
        <v>0.58064516129032262</v>
      </c>
    </row>
    <row r="516" spans="1:13" x14ac:dyDescent="0.2">
      <c r="A516" s="66" t="s">
        <v>252</v>
      </c>
      <c r="B516" s="83">
        <v>315</v>
      </c>
      <c r="C516" s="73">
        <v>3</v>
      </c>
      <c r="D516" s="73">
        <v>3</v>
      </c>
      <c r="E516" s="75" t="s">
        <v>18</v>
      </c>
      <c r="F516" s="85">
        <v>8.8000000000000007</v>
      </c>
      <c r="G516" s="71">
        <v>50</v>
      </c>
      <c r="H516" s="71">
        <v>11.5</v>
      </c>
      <c r="I516" s="73">
        <v>10.038950000000002</v>
      </c>
      <c r="J516" s="71">
        <v>72.180713783275877</v>
      </c>
      <c r="K516" s="146">
        <f t="shared" si="23"/>
        <v>-6.2807137832758713</v>
      </c>
      <c r="L516" s="147">
        <f t="shared" si="24"/>
        <v>-9.5364618634616941E-2</v>
      </c>
      <c r="M516" s="66">
        <v>0.62096774193548399</v>
      </c>
    </row>
    <row r="517" spans="1:13" x14ac:dyDescent="0.2">
      <c r="A517" s="66" t="s">
        <v>252</v>
      </c>
      <c r="B517" s="83">
        <v>316</v>
      </c>
      <c r="C517" s="73">
        <v>3</v>
      </c>
      <c r="D517" s="73">
        <v>2</v>
      </c>
      <c r="E517" s="75" t="s">
        <v>18</v>
      </c>
      <c r="F517" s="85">
        <v>3.7</v>
      </c>
      <c r="G517" s="71">
        <v>45.360824742268044</v>
      </c>
      <c r="H517" s="71">
        <v>4</v>
      </c>
      <c r="I517" s="73">
        <v>10.03655</v>
      </c>
      <c r="J517" s="71">
        <v>76.649479837586199</v>
      </c>
      <c r="K517" s="146">
        <f t="shared" si="23"/>
        <v>-10.749479837586193</v>
      </c>
      <c r="L517" s="147">
        <f t="shared" si="24"/>
        <v>-0.16321712477355288</v>
      </c>
      <c r="M517" s="66">
        <v>0.20967741935483872</v>
      </c>
    </row>
    <row r="518" spans="1:13" x14ac:dyDescent="0.2">
      <c r="A518" s="66" t="s">
        <v>252</v>
      </c>
      <c r="B518" s="83">
        <v>317</v>
      </c>
      <c r="C518" s="73">
        <v>3</v>
      </c>
      <c r="D518" s="73">
        <v>17</v>
      </c>
      <c r="E518" s="75" t="s">
        <v>18</v>
      </c>
      <c r="F518" s="85">
        <v>5.6</v>
      </c>
      <c r="G518" s="71">
        <v>46.808510638297875</v>
      </c>
      <c r="H518" s="71">
        <v>5.5</v>
      </c>
      <c r="I518" s="73">
        <v>9.9972499999999993</v>
      </c>
      <c r="J518" s="71">
        <v>74.317132800862083</v>
      </c>
      <c r="K518" s="146">
        <f t="shared" si="23"/>
        <v>-8.4171328008620776</v>
      </c>
      <c r="L518" s="147">
        <f t="shared" si="24"/>
        <v>-0.12780341331403094</v>
      </c>
      <c r="M518" s="66">
        <v>0.36290322580645162</v>
      </c>
    </row>
    <row r="519" spans="1:13" x14ac:dyDescent="0.2">
      <c r="A519" s="66" t="s">
        <v>252</v>
      </c>
      <c r="B519" s="83">
        <v>318</v>
      </c>
      <c r="C519" s="73">
        <v>3</v>
      </c>
      <c r="D519" s="73">
        <v>8</v>
      </c>
      <c r="E519" s="75" t="s">
        <v>18</v>
      </c>
      <c r="F519" s="85">
        <v>4.4000000000000004</v>
      </c>
      <c r="G519" s="71">
        <v>47.916666666666671</v>
      </c>
      <c r="H519" s="71">
        <v>6</v>
      </c>
      <c r="I519" s="73">
        <v>10.321200000000001</v>
      </c>
      <c r="J519" s="71">
        <v>72.964527103448276</v>
      </c>
      <c r="K519" s="146">
        <f t="shared" si="23"/>
        <v>-7.0645271034482704</v>
      </c>
      <c r="L519" s="147">
        <f t="shared" si="24"/>
        <v>-0.10726582301014684</v>
      </c>
      <c r="M519" s="66">
        <v>0.26612903225806456</v>
      </c>
    </row>
    <row r="520" spans="1:13" x14ac:dyDescent="0.2">
      <c r="A520" s="66" t="s">
        <v>252</v>
      </c>
      <c r="B520" s="83">
        <v>319</v>
      </c>
      <c r="C520" s="73">
        <v>3</v>
      </c>
      <c r="D520" s="73">
        <v>16</v>
      </c>
      <c r="E520" s="75" t="s">
        <v>18</v>
      </c>
      <c r="F520" s="85">
        <v>10.5</v>
      </c>
      <c r="G520" s="71">
        <v>50.537634408602152</v>
      </c>
      <c r="H520" s="71">
        <v>17.5</v>
      </c>
      <c r="I520" s="73">
        <v>10.101449999999998</v>
      </c>
      <c r="J520" s="71">
        <v>69.729965305000007</v>
      </c>
      <c r="K520" s="146">
        <f t="shared" si="23"/>
        <v>-3.8299653050000018</v>
      </c>
      <c r="L520" s="147">
        <f t="shared" si="24"/>
        <v>-5.8153132477983628E-2</v>
      </c>
      <c r="M520" s="66">
        <v>0.75806451612903225</v>
      </c>
    </row>
    <row r="521" spans="1:13" x14ac:dyDescent="0.2">
      <c r="A521" s="66" t="s">
        <v>252</v>
      </c>
      <c r="B521" s="83">
        <v>320</v>
      </c>
      <c r="C521" s="73">
        <v>3</v>
      </c>
      <c r="D521" s="73">
        <v>10</v>
      </c>
      <c r="E521" s="75" t="s">
        <v>18</v>
      </c>
      <c r="F521" s="85">
        <v>2.8</v>
      </c>
      <c r="G521" s="71">
        <v>46.590909090909086</v>
      </c>
      <c r="H521" s="71">
        <v>4</v>
      </c>
      <c r="I521" s="73">
        <v>10.184049999999999</v>
      </c>
      <c r="J521" s="71">
        <v>75.212186240172429</v>
      </c>
      <c r="K521" s="146">
        <f t="shared" si="23"/>
        <v>-9.3121862401724229</v>
      </c>
      <c r="L521" s="147">
        <f t="shared" si="24"/>
        <v>-0.14139365685047711</v>
      </c>
      <c r="M521" s="66">
        <v>0.13709677419354835</v>
      </c>
    </row>
    <row r="522" spans="1:13" x14ac:dyDescent="0.2">
      <c r="A522" s="66" t="s">
        <v>252</v>
      </c>
      <c r="B522" s="83">
        <v>401</v>
      </c>
      <c r="C522" s="73">
        <v>4</v>
      </c>
      <c r="D522" s="73">
        <v>2</v>
      </c>
      <c r="E522" s="75" t="s">
        <v>18</v>
      </c>
      <c r="F522" s="85">
        <v>7.9</v>
      </c>
      <c r="G522" s="71">
        <v>39.772727272727273</v>
      </c>
      <c r="H522" s="71">
        <v>10</v>
      </c>
      <c r="I522" s="73">
        <v>10.09995</v>
      </c>
      <c r="J522" s="71">
        <v>70.743899345862062</v>
      </c>
      <c r="K522" s="146">
        <f t="shared" si="23"/>
        <v>-4.8438993458620558</v>
      </c>
      <c r="L522" s="147">
        <f t="shared" si="24"/>
        <v>-7.3548426144276591E-2</v>
      </c>
      <c r="M522" s="66">
        <v>0.54838709677419362</v>
      </c>
    </row>
    <row r="523" spans="1:13" x14ac:dyDescent="0.2">
      <c r="A523" s="66" t="s">
        <v>252</v>
      </c>
      <c r="B523" s="83">
        <v>402</v>
      </c>
      <c r="C523" s="73">
        <v>4</v>
      </c>
      <c r="D523" s="73">
        <v>17</v>
      </c>
      <c r="E523" s="75" t="s">
        <v>18</v>
      </c>
      <c r="F523" s="85">
        <v>6.3</v>
      </c>
      <c r="G523" s="71">
        <v>42.105263157894733</v>
      </c>
      <c r="H523" s="71">
        <v>5</v>
      </c>
      <c r="I523" s="73">
        <v>10.199</v>
      </c>
      <c r="J523" s="71">
        <v>70.441143034482749</v>
      </c>
      <c r="K523" s="146">
        <f t="shared" si="23"/>
        <v>-4.5411430344827437</v>
      </c>
      <c r="L523" s="147">
        <f t="shared" si="24"/>
        <v>-6.8951458160989118E-2</v>
      </c>
      <c r="M523" s="66">
        <v>0.41935483870967732</v>
      </c>
    </row>
    <row r="524" spans="1:13" x14ac:dyDescent="0.2">
      <c r="A524" s="66" t="s">
        <v>252</v>
      </c>
      <c r="B524" s="83">
        <v>403</v>
      </c>
      <c r="C524" s="73">
        <v>4</v>
      </c>
      <c r="D524" s="73">
        <v>20</v>
      </c>
      <c r="E524" s="75" t="s">
        <v>18</v>
      </c>
      <c r="F524" s="85">
        <v>9.6999999999999993</v>
      </c>
      <c r="G524" s="71">
        <v>48.387096774193552</v>
      </c>
      <c r="H524" s="71">
        <v>7</v>
      </c>
      <c r="I524" s="73">
        <v>10.131450000000001</v>
      </c>
      <c r="J524" s="71">
        <v>67.456883087758598</v>
      </c>
      <c r="K524" s="146">
        <f t="shared" si="23"/>
        <v>-1.5568830877585924</v>
      </c>
      <c r="L524" s="147">
        <f t="shared" si="24"/>
        <v>-2.3639281624029646E-2</v>
      </c>
      <c r="M524" s="66">
        <v>0.69354838709677413</v>
      </c>
    </row>
    <row r="525" spans="1:13" x14ac:dyDescent="0.2">
      <c r="A525" s="66" t="s">
        <v>252</v>
      </c>
      <c r="B525" s="83">
        <v>404</v>
      </c>
      <c r="C525" s="73">
        <v>4</v>
      </c>
      <c r="D525" s="73">
        <v>9</v>
      </c>
      <c r="E525" s="75" t="s">
        <v>18</v>
      </c>
      <c r="F525" s="85">
        <v>8.9</v>
      </c>
      <c r="G525" s="71">
        <v>57.446808510638306</v>
      </c>
      <c r="H525" s="71">
        <v>10</v>
      </c>
      <c r="I525" s="73">
        <v>10.105499999999999</v>
      </c>
      <c r="J525" s="71">
        <v>65.375930115517235</v>
      </c>
      <c r="K525" s="146">
        <f t="shared" si="23"/>
        <v>0.52406988448277048</v>
      </c>
      <c r="L525" s="147">
        <f t="shared" si="24"/>
        <v>7.9573319842509947E-3</v>
      </c>
      <c r="M525" s="66">
        <v>0.62903225806451613</v>
      </c>
    </row>
    <row r="526" spans="1:13" x14ac:dyDescent="0.2">
      <c r="A526" s="66" t="s">
        <v>252</v>
      </c>
      <c r="B526" s="83">
        <v>405</v>
      </c>
      <c r="C526" s="73">
        <v>4</v>
      </c>
      <c r="D526" s="73">
        <v>5</v>
      </c>
      <c r="E526" s="75" t="s">
        <v>18</v>
      </c>
      <c r="F526" s="85">
        <v>5.6</v>
      </c>
      <c r="G526" s="71">
        <v>47.872340425531917</v>
      </c>
      <c r="H526" s="71">
        <v>2.5</v>
      </c>
      <c r="I526" s="73">
        <v>10.05655</v>
      </c>
      <c r="J526" s="71">
        <v>72.917154914999998</v>
      </c>
      <c r="K526" s="146">
        <f t="shared" si="23"/>
        <v>-7.0171549149999919</v>
      </c>
      <c r="L526" s="147">
        <f t="shared" si="24"/>
        <v>-0.10654653682052827</v>
      </c>
      <c r="M526" s="66">
        <v>0.36290322580645162</v>
      </c>
    </row>
    <row r="527" spans="1:13" x14ac:dyDescent="0.2">
      <c r="A527" s="66" t="s">
        <v>252</v>
      </c>
      <c r="B527" s="83">
        <v>406</v>
      </c>
      <c r="C527" s="73">
        <v>4</v>
      </c>
      <c r="D527" s="73">
        <v>18</v>
      </c>
      <c r="E527" s="75" t="s">
        <v>18</v>
      </c>
      <c r="F527" s="85">
        <v>9.4</v>
      </c>
      <c r="G527" s="71">
        <v>50</v>
      </c>
      <c r="H527" s="71">
        <v>17.5</v>
      </c>
      <c r="I527" s="73">
        <v>10.007000000000001</v>
      </c>
      <c r="J527" s="71">
        <v>64.771685948275874</v>
      </c>
      <c r="K527" s="146">
        <f t="shared" ref="K527:K541" si="25">65.9-J527</f>
        <v>1.1283140517241321</v>
      </c>
      <c r="L527" s="147">
        <f t="shared" si="24"/>
        <v>1.713200807355196E-2</v>
      </c>
      <c r="M527" s="66">
        <v>0.66935483870967749</v>
      </c>
    </row>
    <row r="528" spans="1:13" x14ac:dyDescent="0.2">
      <c r="A528" s="66" t="s">
        <v>252</v>
      </c>
      <c r="B528" s="83">
        <v>407</v>
      </c>
      <c r="C528" s="73">
        <v>4</v>
      </c>
      <c r="D528" s="73">
        <v>1</v>
      </c>
      <c r="E528" s="75" t="s">
        <v>18</v>
      </c>
      <c r="F528" s="85">
        <v>13.5</v>
      </c>
      <c r="G528" s="71">
        <v>48.453608247422679</v>
      </c>
      <c r="H528" s="71">
        <v>13.5</v>
      </c>
      <c r="I528" s="73">
        <v>10.015800000000002</v>
      </c>
      <c r="J528" s="118">
        <v>63.33863721862069</v>
      </c>
      <c r="K528" s="118">
        <f t="shared" si="25"/>
        <v>2.5613627813793158</v>
      </c>
      <c r="L528" s="139">
        <f t="shared" si="24"/>
        <v>3.8891023100202184E-2</v>
      </c>
      <c r="M528" s="106">
        <v>1</v>
      </c>
    </row>
    <row r="529" spans="1:13" x14ac:dyDescent="0.2">
      <c r="A529" s="66" t="s">
        <v>252</v>
      </c>
      <c r="B529" s="83">
        <v>408</v>
      </c>
      <c r="C529" s="73">
        <v>4</v>
      </c>
      <c r="D529" s="73">
        <v>13</v>
      </c>
      <c r="E529" s="75" t="s">
        <v>18</v>
      </c>
      <c r="F529" s="85">
        <v>4.8</v>
      </c>
      <c r="G529" s="71">
        <v>45.360824742268044</v>
      </c>
      <c r="H529" s="71">
        <v>5.5</v>
      </c>
      <c r="I529" s="73">
        <v>10.086649999999999</v>
      </c>
      <c r="J529" s="71">
        <v>69.703929380344832</v>
      </c>
      <c r="K529" s="146">
        <f t="shared" si="25"/>
        <v>-3.803929380344826</v>
      </c>
      <c r="L529" s="147">
        <f t="shared" si="24"/>
        <v>-5.7757810208697628E-2</v>
      </c>
      <c r="M529" s="66">
        <v>0.29838709677419351</v>
      </c>
    </row>
    <row r="530" spans="1:13" x14ac:dyDescent="0.2">
      <c r="A530" s="66" t="s">
        <v>252</v>
      </c>
      <c r="B530" s="83">
        <v>409</v>
      </c>
      <c r="C530" s="73">
        <v>4</v>
      </c>
      <c r="D530" s="73">
        <v>15</v>
      </c>
      <c r="E530" s="75" t="s">
        <v>18</v>
      </c>
      <c r="F530" s="85">
        <v>3.6</v>
      </c>
      <c r="G530" s="71">
        <v>50.537634408602152</v>
      </c>
      <c r="H530" s="71">
        <v>2</v>
      </c>
      <c r="I530" s="73">
        <v>10.068099999999999</v>
      </c>
      <c r="J530" s="71">
        <v>73.695780839999998</v>
      </c>
      <c r="K530" s="146">
        <f t="shared" si="25"/>
        <v>-7.7957808399999919</v>
      </c>
      <c r="L530" s="147">
        <f t="shared" si="24"/>
        <v>-0.11836897722441531</v>
      </c>
      <c r="M530" s="66">
        <v>0.20161290322580644</v>
      </c>
    </row>
    <row r="531" spans="1:13" x14ac:dyDescent="0.2">
      <c r="A531" s="66" t="s">
        <v>252</v>
      </c>
      <c r="B531" s="83">
        <v>410</v>
      </c>
      <c r="C531" s="73">
        <v>4</v>
      </c>
      <c r="D531" s="73">
        <v>7</v>
      </c>
      <c r="E531" s="75" t="s">
        <v>18</v>
      </c>
      <c r="F531" s="85">
        <v>1.9</v>
      </c>
      <c r="G531" s="71">
        <v>40.816326530612244</v>
      </c>
      <c r="H531" s="71">
        <v>3</v>
      </c>
      <c r="I531" s="73">
        <v>10.1608</v>
      </c>
      <c r="J531" s="71">
        <v>75.681471451034497</v>
      </c>
      <c r="K531" s="146">
        <f t="shared" si="25"/>
        <v>-9.7814714510344913</v>
      </c>
      <c r="L531" s="147">
        <f t="shared" si="24"/>
        <v>-0.14851915352314746</v>
      </c>
      <c r="M531" s="66">
        <v>6.4516129032258049E-2</v>
      </c>
    </row>
    <row r="532" spans="1:13" x14ac:dyDescent="0.2">
      <c r="A532" s="66" t="s">
        <v>252</v>
      </c>
      <c r="B532" s="83">
        <v>411</v>
      </c>
      <c r="C532" s="73">
        <v>4</v>
      </c>
      <c r="D532" s="73">
        <v>11</v>
      </c>
      <c r="E532" s="75" t="s">
        <v>18</v>
      </c>
      <c r="F532" s="85">
        <v>2.5</v>
      </c>
      <c r="G532" s="71">
        <v>41.237113402061851</v>
      </c>
      <c r="H532" s="71">
        <v>4.5</v>
      </c>
      <c r="I532" s="73">
        <v>10.02605</v>
      </c>
      <c r="J532" s="71">
        <v>76.996293604999991</v>
      </c>
      <c r="K532" s="146">
        <f t="shared" si="25"/>
        <v>-11.096293604999985</v>
      </c>
      <c r="L532" s="147">
        <f t="shared" si="24"/>
        <v>-0.1684830489675066</v>
      </c>
      <c r="M532" s="66">
        <v>0.1129032258064516</v>
      </c>
    </row>
    <row r="533" spans="1:13" x14ac:dyDescent="0.2">
      <c r="A533" s="66" t="s">
        <v>252</v>
      </c>
      <c r="B533" s="83">
        <v>412</v>
      </c>
      <c r="C533" s="73">
        <v>4</v>
      </c>
      <c r="D533" s="73">
        <v>8</v>
      </c>
      <c r="E533" s="75" t="s">
        <v>18</v>
      </c>
      <c r="F533" s="85">
        <v>3.1</v>
      </c>
      <c r="G533" s="71">
        <v>41.304347826086953</v>
      </c>
      <c r="H533" s="71">
        <v>1.5</v>
      </c>
      <c r="I533" s="73">
        <v>10.048300000000001</v>
      </c>
      <c r="J533" s="71">
        <v>72.398401190689654</v>
      </c>
      <c r="K533" s="146">
        <f t="shared" si="25"/>
        <v>-6.4984011906896484</v>
      </c>
      <c r="L533" s="147">
        <f t="shared" si="24"/>
        <v>-9.8669923940018958E-2</v>
      </c>
      <c r="M533" s="66">
        <v>0.16129032258064516</v>
      </c>
    </row>
    <row r="534" spans="1:13" x14ac:dyDescent="0.2">
      <c r="A534" s="66" t="s">
        <v>252</v>
      </c>
      <c r="B534" s="83">
        <v>413</v>
      </c>
      <c r="C534" s="73">
        <v>4</v>
      </c>
      <c r="D534" s="73">
        <v>19</v>
      </c>
      <c r="E534" s="75" t="s">
        <v>18</v>
      </c>
      <c r="F534" s="85">
        <v>6.8</v>
      </c>
      <c r="G534" s="71">
        <v>46.153846153846153</v>
      </c>
      <c r="H534" s="71">
        <v>8</v>
      </c>
      <c r="I534" s="73">
        <v>10.053699999999999</v>
      </c>
      <c r="J534" s="71">
        <v>68.641123126551733</v>
      </c>
      <c r="K534" s="146">
        <f t="shared" si="25"/>
        <v>-2.7411231265517273</v>
      </c>
      <c r="L534" s="147">
        <f t="shared" si="24"/>
        <v>-4.1620454396473237E-2</v>
      </c>
      <c r="M534" s="66">
        <v>0.45967741935483863</v>
      </c>
    </row>
    <row r="535" spans="1:13" x14ac:dyDescent="0.2">
      <c r="A535" s="66" t="s">
        <v>252</v>
      </c>
      <c r="B535" s="83">
        <v>414</v>
      </c>
      <c r="C535" s="73">
        <v>4</v>
      </c>
      <c r="D535" s="73">
        <v>12</v>
      </c>
      <c r="E535" s="75" t="s">
        <v>18</v>
      </c>
      <c r="F535" s="85">
        <v>4.8</v>
      </c>
      <c r="G535" s="71">
        <v>51.063829787234042</v>
      </c>
      <c r="H535" s="71">
        <v>6.5</v>
      </c>
      <c r="I535" s="73">
        <v>10.045500000000001</v>
      </c>
      <c r="J535" s="71">
        <v>69.548166581034494</v>
      </c>
      <c r="K535" s="146">
        <f t="shared" si="25"/>
        <v>-3.6481665810344879</v>
      </c>
      <c r="L535" s="147">
        <f t="shared" si="24"/>
        <v>-5.5392751002649378E-2</v>
      </c>
      <c r="M535" s="66">
        <v>0.29838709677419351</v>
      </c>
    </row>
    <row r="536" spans="1:13" x14ac:dyDescent="0.2">
      <c r="A536" s="66" t="s">
        <v>252</v>
      </c>
      <c r="B536" s="83">
        <v>415</v>
      </c>
      <c r="C536" s="73">
        <v>4</v>
      </c>
      <c r="D536" s="73">
        <v>10</v>
      </c>
      <c r="E536" s="75" t="s">
        <v>18</v>
      </c>
      <c r="F536" s="85">
        <v>4.5</v>
      </c>
      <c r="G536" s="71">
        <v>38.297872340425535</v>
      </c>
      <c r="H536" s="71">
        <v>4.5</v>
      </c>
      <c r="I536" s="73">
        <v>10.0871</v>
      </c>
      <c r="J536" s="71">
        <v>74.055364884827611</v>
      </c>
      <c r="K536" s="146">
        <f t="shared" si="25"/>
        <v>-8.1553648848276055</v>
      </c>
      <c r="L536" s="147">
        <f t="shared" si="24"/>
        <v>-0.12382880177387801</v>
      </c>
      <c r="M536" s="66">
        <v>0.27419354838709675</v>
      </c>
    </row>
    <row r="537" spans="1:13" x14ac:dyDescent="0.2">
      <c r="A537" s="66" t="s">
        <v>252</v>
      </c>
      <c r="B537" s="83">
        <v>416</v>
      </c>
      <c r="C537" s="73">
        <v>4</v>
      </c>
      <c r="D537" s="73">
        <v>14</v>
      </c>
      <c r="E537" s="75" t="s">
        <v>18</v>
      </c>
      <c r="F537" s="85">
        <v>2.9</v>
      </c>
      <c r="G537" s="71">
        <v>45.454545454545453</v>
      </c>
      <c r="H537" s="71">
        <v>6</v>
      </c>
      <c r="I537" s="73">
        <v>10.129799999999999</v>
      </c>
      <c r="J537" s="71">
        <v>74.095190824827569</v>
      </c>
      <c r="K537" s="146">
        <f t="shared" si="25"/>
        <v>-8.1951908248275629</v>
      </c>
      <c r="L537" s="147">
        <f t="shared" si="24"/>
        <v>-0.12443350781699913</v>
      </c>
      <c r="M537" s="66">
        <v>0.14516129032258063</v>
      </c>
    </row>
    <row r="538" spans="1:13" x14ac:dyDescent="0.2">
      <c r="A538" s="66" t="s">
        <v>252</v>
      </c>
      <c r="B538" s="83">
        <v>417</v>
      </c>
      <c r="C538" s="73">
        <v>4</v>
      </c>
      <c r="D538" s="73">
        <v>16</v>
      </c>
      <c r="E538" s="75" t="s">
        <v>18</v>
      </c>
      <c r="F538" s="85">
        <v>7.6</v>
      </c>
      <c r="G538" s="71">
        <v>51.515151515151516</v>
      </c>
      <c r="H538" s="71">
        <v>25</v>
      </c>
      <c r="I538" s="73">
        <v>10.022650000000002</v>
      </c>
      <c r="J538" s="71">
        <v>64.910591090172403</v>
      </c>
      <c r="K538" s="146">
        <f t="shared" si="25"/>
        <v>0.98940890982760266</v>
      </c>
      <c r="L538" s="147">
        <f t="shared" si="24"/>
        <v>1.5022910868928069E-2</v>
      </c>
      <c r="M538" s="66">
        <v>0.52419354838709675</v>
      </c>
    </row>
    <row r="539" spans="1:13" x14ac:dyDescent="0.2">
      <c r="A539" s="66" t="s">
        <v>252</v>
      </c>
      <c r="B539" s="83">
        <v>418</v>
      </c>
      <c r="C539" s="73">
        <v>4</v>
      </c>
      <c r="D539" s="73">
        <v>6</v>
      </c>
      <c r="E539" s="75" t="s">
        <v>18</v>
      </c>
      <c r="F539" s="85">
        <v>1.7</v>
      </c>
      <c r="G539" s="71">
        <v>53.260869565217398</v>
      </c>
      <c r="H539" s="71">
        <v>4</v>
      </c>
      <c r="I539" s="73">
        <v>10.197149999999999</v>
      </c>
      <c r="J539" s="71">
        <v>72.840639960000004</v>
      </c>
      <c r="K539" s="146">
        <f t="shared" si="25"/>
        <v>-6.9406399599999986</v>
      </c>
      <c r="L539" s="147">
        <f t="shared" si="24"/>
        <v>-0.10538475493470997</v>
      </c>
      <c r="M539" s="66">
        <v>4.8387096774193533E-2</v>
      </c>
    </row>
    <row r="540" spans="1:13" x14ac:dyDescent="0.2">
      <c r="A540" s="66" t="s">
        <v>252</v>
      </c>
      <c r="B540" s="83">
        <v>419</v>
      </c>
      <c r="C540" s="73">
        <v>4</v>
      </c>
      <c r="D540" s="73">
        <v>3</v>
      </c>
      <c r="E540" s="75" t="s">
        <v>18</v>
      </c>
      <c r="F540" s="85">
        <v>5</v>
      </c>
      <c r="G540" s="71">
        <v>51.020408163265309</v>
      </c>
      <c r="H540" s="71">
        <v>22.5</v>
      </c>
      <c r="I540" s="73">
        <v>10.1623</v>
      </c>
      <c r="J540" s="71">
        <v>71.03219110862068</v>
      </c>
      <c r="K540" s="146">
        <f t="shared" si="25"/>
        <v>-5.132191108620674</v>
      </c>
      <c r="L540" s="147">
        <f t="shared" si="24"/>
        <v>-7.7925768427280204E-2</v>
      </c>
      <c r="M540" s="66">
        <v>0.31451612903225806</v>
      </c>
    </row>
    <row r="541" spans="1:13" x14ac:dyDescent="0.2">
      <c r="A541" s="66" t="s">
        <v>252</v>
      </c>
      <c r="B541" s="83">
        <v>420</v>
      </c>
      <c r="C541" s="73">
        <v>4</v>
      </c>
      <c r="D541" s="73">
        <v>4</v>
      </c>
      <c r="E541" s="75" t="s">
        <v>18</v>
      </c>
      <c r="F541" s="85">
        <v>1.9</v>
      </c>
      <c r="G541" s="71">
        <v>44.444444444444443</v>
      </c>
      <c r="H541" s="71">
        <v>6</v>
      </c>
      <c r="I541" s="73">
        <v>10.418650000000001</v>
      </c>
      <c r="J541" s="71">
        <v>76.137042772241387</v>
      </c>
      <c r="K541" s="146">
        <f t="shared" si="25"/>
        <v>-10.237042772241381</v>
      </c>
      <c r="L541" s="147">
        <f t="shared" si="24"/>
        <v>-0.15543642229337049</v>
      </c>
      <c r="M541" s="66">
        <v>6.4516129032258049E-2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1AF8C-9831-A344-AC5F-BF94382D56D7}">
  <dimension ref="A1:N433"/>
  <sheetViews>
    <sheetView workbookViewId="0">
      <selection activeCell="M2" sqref="M2"/>
    </sheetView>
  </sheetViews>
  <sheetFormatPr baseColWidth="10" defaultRowHeight="16" x14ac:dyDescent="0.2"/>
  <cols>
    <col min="9" max="9" width="5.33203125" bestFit="1" customWidth="1"/>
    <col min="10" max="10" width="16" style="170" bestFit="1" customWidth="1"/>
    <col min="11" max="11" width="15.1640625" bestFit="1" customWidth="1"/>
    <col min="12" max="12" width="10.83203125" style="170"/>
  </cols>
  <sheetData>
    <row r="1" spans="1:13" x14ac:dyDescent="0.2">
      <c r="A1" s="5" t="s">
        <v>222</v>
      </c>
      <c r="B1" s="5" t="s">
        <v>195</v>
      </c>
      <c r="C1" s="5" t="s">
        <v>225</v>
      </c>
      <c r="D1" s="5" t="s">
        <v>197</v>
      </c>
      <c r="E1" s="94" t="s">
        <v>255</v>
      </c>
      <c r="F1" s="96" t="s">
        <v>256</v>
      </c>
      <c r="G1" s="97" t="s">
        <v>257</v>
      </c>
      <c r="H1" s="97" t="s">
        <v>10</v>
      </c>
      <c r="I1" s="5"/>
      <c r="J1" s="170" t="s">
        <v>327</v>
      </c>
      <c r="K1" s="5" t="s">
        <v>335</v>
      </c>
      <c r="L1" s="180" t="s">
        <v>281</v>
      </c>
    </row>
    <row r="2" spans="1:13" x14ac:dyDescent="0.2">
      <c r="A2" s="5" t="s">
        <v>246</v>
      </c>
      <c r="B2" s="61">
        <v>101</v>
      </c>
      <c r="C2" s="61">
        <v>1</v>
      </c>
      <c r="D2" s="61">
        <v>1</v>
      </c>
      <c r="E2" s="98">
        <v>1.7</v>
      </c>
      <c r="F2" s="99">
        <v>9</v>
      </c>
      <c r="G2" s="100">
        <v>10.6676</v>
      </c>
      <c r="H2" s="101">
        <v>52.971757578904672</v>
      </c>
      <c r="I2" s="183">
        <f>60.135-H2</f>
        <v>7.1632424210953261</v>
      </c>
      <c r="J2" s="183">
        <f>I2/60.135</f>
        <v>0.11911935513586641</v>
      </c>
      <c r="K2" s="5">
        <f>AVERAGE(J2:J5)</f>
        <v>0.15202360359688774</v>
      </c>
      <c r="L2" s="181">
        <f>(F2-1.8)/8.5</f>
        <v>0.84705882352941175</v>
      </c>
      <c r="M2" s="108"/>
    </row>
    <row r="3" spans="1:13" x14ac:dyDescent="0.2">
      <c r="A3" s="5" t="s">
        <v>246</v>
      </c>
      <c r="B3" s="61">
        <v>204</v>
      </c>
      <c r="C3" s="61">
        <v>2</v>
      </c>
      <c r="D3" s="61">
        <v>1</v>
      </c>
      <c r="E3" s="98">
        <v>1.5</v>
      </c>
      <c r="F3" s="99">
        <v>7.333333333333333</v>
      </c>
      <c r="G3" s="100">
        <v>10.3804</v>
      </c>
      <c r="H3" s="101">
        <v>55.546943097768768</v>
      </c>
      <c r="I3" s="183">
        <f t="shared" ref="I3:I6" si="0">60.135-H3</f>
        <v>4.5880569022312301</v>
      </c>
      <c r="J3" s="183">
        <f t="shared" ref="J3:J6" si="1">I3/60.135</f>
        <v>7.6295949151596085E-2</v>
      </c>
      <c r="K3" s="5"/>
      <c r="L3" s="181">
        <f>(F3-1.8)/8.5</f>
        <v>0.65098039215686276</v>
      </c>
    </row>
    <row r="4" spans="1:13" x14ac:dyDescent="0.2">
      <c r="A4" s="5" t="s">
        <v>246</v>
      </c>
      <c r="B4" s="61">
        <v>307</v>
      </c>
      <c r="C4" s="61">
        <v>3</v>
      </c>
      <c r="D4" s="61">
        <v>1</v>
      </c>
      <c r="E4" s="98">
        <v>0.9</v>
      </c>
      <c r="F4" s="99">
        <v>8.6666666666666661</v>
      </c>
      <c r="G4" s="100">
        <v>10.923999999999999</v>
      </c>
      <c r="H4" s="101">
        <v>42.209135383367133</v>
      </c>
      <c r="I4" s="183">
        <f t="shared" si="0"/>
        <v>17.925864616632865</v>
      </c>
      <c r="J4" s="183">
        <f t="shared" si="1"/>
        <v>0.29809369945344416</v>
      </c>
      <c r="K4" s="5"/>
      <c r="L4" s="181">
        <f>(F4-1.8)/8.5</f>
        <v>0.80784313725490187</v>
      </c>
    </row>
    <row r="5" spans="1:13" x14ac:dyDescent="0.2">
      <c r="A5" s="5" t="s">
        <v>246</v>
      </c>
      <c r="B5" s="61">
        <v>404</v>
      </c>
      <c r="C5" s="61">
        <v>4</v>
      </c>
      <c r="D5" s="61">
        <v>1</v>
      </c>
      <c r="E5" s="98">
        <v>2.4</v>
      </c>
      <c r="F5" s="99">
        <v>6.8888888888888893</v>
      </c>
      <c r="G5" s="100">
        <v>10.306799999999999</v>
      </c>
      <c r="H5" s="101">
        <v>53.244406330764043</v>
      </c>
      <c r="I5" s="183">
        <f t="shared" si="0"/>
        <v>6.8905936692359546</v>
      </c>
      <c r="J5" s="183">
        <f t="shared" si="1"/>
        <v>0.11458541064664429</v>
      </c>
      <c r="K5" s="5"/>
      <c r="L5" s="181">
        <f>(F5-1.8)/8.5</f>
        <v>0.59869281045751643</v>
      </c>
    </row>
    <row r="6" spans="1:13" x14ac:dyDescent="0.2">
      <c r="A6" s="5" t="s">
        <v>246</v>
      </c>
      <c r="B6" s="61">
        <v>102</v>
      </c>
      <c r="C6" s="61">
        <v>1</v>
      </c>
      <c r="D6" s="61">
        <v>2</v>
      </c>
      <c r="E6" s="98">
        <v>0.7</v>
      </c>
      <c r="F6" s="99">
        <v>4.333333333333333</v>
      </c>
      <c r="G6" s="100">
        <v>10.5404</v>
      </c>
      <c r="H6" s="101">
        <v>51.876164314266397</v>
      </c>
      <c r="I6" s="150">
        <f t="shared" si="0"/>
        <v>8.2588356857336009</v>
      </c>
      <c r="J6" s="150">
        <f t="shared" si="1"/>
        <v>0.13733825036557082</v>
      </c>
      <c r="K6" s="5"/>
      <c r="L6" s="182">
        <f>(F6-1.8)/8.5</f>
        <v>0.29803921568627451</v>
      </c>
    </row>
    <row r="7" spans="1:13" x14ac:dyDescent="0.2">
      <c r="A7" s="5" t="s">
        <v>246</v>
      </c>
      <c r="B7" s="61">
        <v>216</v>
      </c>
      <c r="C7" s="61">
        <v>2</v>
      </c>
      <c r="D7" s="61">
        <v>2</v>
      </c>
      <c r="E7" s="98">
        <v>0.8</v>
      </c>
      <c r="F7" s="99">
        <v>6.2222222222222223</v>
      </c>
      <c r="G7" s="100">
        <v>10.7552</v>
      </c>
      <c r="H7" s="101">
        <v>49.29836892603111</v>
      </c>
      <c r="I7" s="150">
        <f t="shared" ref="I7:I70" si="2">60.135-H7</f>
        <v>10.836631073968888</v>
      </c>
      <c r="J7" s="150">
        <f t="shared" ref="J7:J70" si="3">I7/60.135</f>
        <v>0.18020505652230628</v>
      </c>
      <c r="K7" s="5"/>
      <c r="L7" s="182">
        <f>(F7-1.8)/8.5</f>
        <v>0.52026143790849677</v>
      </c>
    </row>
    <row r="8" spans="1:13" x14ac:dyDescent="0.2">
      <c r="A8" s="5" t="s">
        <v>246</v>
      </c>
      <c r="B8" s="61">
        <v>316</v>
      </c>
      <c r="C8" s="61">
        <v>3</v>
      </c>
      <c r="D8" s="61">
        <v>2</v>
      </c>
      <c r="E8" s="98">
        <v>3.1</v>
      </c>
      <c r="F8" s="99">
        <v>7.333333333333333</v>
      </c>
      <c r="G8" s="100">
        <v>10.8576</v>
      </c>
      <c r="H8" s="101">
        <v>53.150809435564568</v>
      </c>
      <c r="I8" s="150">
        <f t="shared" si="2"/>
        <v>6.9841905644354298</v>
      </c>
      <c r="J8" s="150">
        <f t="shared" si="3"/>
        <v>0.11614185689590804</v>
      </c>
      <c r="K8" s="5"/>
      <c r="L8" s="182">
        <f>(F8-1.8)/8.5</f>
        <v>0.65098039215686276</v>
      </c>
    </row>
    <row r="9" spans="1:13" x14ac:dyDescent="0.2">
      <c r="A9" s="5" t="s">
        <v>246</v>
      </c>
      <c r="B9" s="61">
        <v>412</v>
      </c>
      <c r="C9" s="61">
        <v>4</v>
      </c>
      <c r="D9" s="61">
        <v>2</v>
      </c>
      <c r="E9" s="98">
        <v>8</v>
      </c>
      <c r="F9" s="99">
        <v>7.1111111111111107</v>
      </c>
      <c r="G9" s="100">
        <v>10.829600000000001</v>
      </c>
      <c r="H9" s="101">
        <v>59.295482322650443</v>
      </c>
      <c r="I9" s="150">
        <f t="shared" si="2"/>
        <v>0.83951767734955496</v>
      </c>
      <c r="J9" s="150">
        <f t="shared" si="3"/>
        <v>1.3960550051543277E-2</v>
      </c>
      <c r="K9" s="5"/>
      <c r="L9" s="182">
        <f>(F9-1.8)/8.5</f>
        <v>0.62483660130718954</v>
      </c>
    </row>
    <row r="10" spans="1:13" x14ac:dyDescent="0.2">
      <c r="A10" s="5" t="s">
        <v>246</v>
      </c>
      <c r="B10" s="61">
        <v>103</v>
      </c>
      <c r="C10" s="61">
        <v>1</v>
      </c>
      <c r="D10" s="61">
        <v>3</v>
      </c>
      <c r="E10" s="98">
        <v>0.4</v>
      </c>
      <c r="F10" s="99">
        <v>7.666666666666667</v>
      </c>
      <c r="G10" s="100">
        <v>10.4064</v>
      </c>
      <c r="H10" s="101">
        <v>49.901514999864766</v>
      </c>
      <c r="I10" s="150">
        <f t="shared" si="2"/>
        <v>10.233485000135232</v>
      </c>
      <c r="J10" s="150">
        <f t="shared" si="3"/>
        <v>0.17017518915997726</v>
      </c>
      <c r="K10" s="5"/>
      <c r="L10" s="182">
        <f>(F10-1.8)/8.5</f>
        <v>0.69019607843137265</v>
      </c>
    </row>
    <row r="11" spans="1:13" x14ac:dyDescent="0.2">
      <c r="A11" s="5" t="s">
        <v>246</v>
      </c>
      <c r="B11" s="61">
        <v>214</v>
      </c>
      <c r="C11" s="61">
        <v>2</v>
      </c>
      <c r="D11" s="61">
        <v>3</v>
      </c>
      <c r="E11" s="98">
        <v>1</v>
      </c>
      <c r="F11" s="99">
        <v>7.5555555555555554</v>
      </c>
      <c r="G11" s="100">
        <v>10.773199999999999</v>
      </c>
      <c r="H11" s="101">
        <v>55.88746861176471</v>
      </c>
      <c r="I11" s="150">
        <f t="shared" si="2"/>
        <v>4.2475313882352879</v>
      </c>
      <c r="J11" s="150">
        <f t="shared" si="3"/>
        <v>7.0633264957766492E-2</v>
      </c>
      <c r="K11" s="5"/>
      <c r="L11" s="182">
        <f>(F11-1.8)/8.5</f>
        <v>0.67712418300653598</v>
      </c>
    </row>
    <row r="12" spans="1:13" x14ac:dyDescent="0.2">
      <c r="A12" s="5" t="s">
        <v>246</v>
      </c>
      <c r="B12" s="61">
        <v>312</v>
      </c>
      <c r="C12" s="61">
        <v>3</v>
      </c>
      <c r="D12" s="61">
        <v>3</v>
      </c>
      <c r="E12" s="98">
        <v>0.9</v>
      </c>
      <c r="F12" s="99">
        <v>6.3888888888888893</v>
      </c>
      <c r="G12" s="100">
        <v>10.8308</v>
      </c>
      <c r="H12" s="101">
        <v>53.050067011764703</v>
      </c>
      <c r="I12" s="150">
        <f t="shared" si="2"/>
        <v>7.0849329882352947</v>
      </c>
      <c r="J12" s="150">
        <f t="shared" si="3"/>
        <v>0.11781712793273959</v>
      </c>
      <c r="K12" s="5"/>
      <c r="L12" s="182">
        <f>(F12-1.8)/8.5</f>
        <v>0.53986928104575171</v>
      </c>
    </row>
    <row r="13" spans="1:13" x14ac:dyDescent="0.2">
      <c r="A13" s="5" t="s">
        <v>246</v>
      </c>
      <c r="B13" s="61">
        <v>410</v>
      </c>
      <c r="C13" s="61">
        <v>4</v>
      </c>
      <c r="D13" s="61">
        <v>3</v>
      </c>
      <c r="E13" s="98">
        <v>0.6</v>
      </c>
      <c r="F13" s="99">
        <v>4.2222222222222214</v>
      </c>
      <c r="G13" s="100">
        <v>10.7736</v>
      </c>
      <c r="H13" s="101">
        <v>54.018470966869501</v>
      </c>
      <c r="I13" s="150">
        <f t="shared" si="2"/>
        <v>6.1165290331304973</v>
      </c>
      <c r="J13" s="150">
        <f t="shared" si="3"/>
        <v>0.10171329563699173</v>
      </c>
      <c r="K13" s="5"/>
      <c r="L13" s="182">
        <f>(F13-1.8)/8.5</f>
        <v>0.28496732026143784</v>
      </c>
    </row>
    <row r="14" spans="1:13" x14ac:dyDescent="0.2">
      <c r="A14" s="5" t="s">
        <v>246</v>
      </c>
      <c r="B14" s="61">
        <v>104</v>
      </c>
      <c r="C14" s="61">
        <v>1</v>
      </c>
      <c r="D14" s="61">
        <v>4</v>
      </c>
      <c r="E14" s="98">
        <v>0.3</v>
      </c>
      <c r="F14" s="99">
        <v>9</v>
      </c>
      <c r="G14" s="100">
        <v>10.516399999999999</v>
      </c>
      <c r="H14" s="101">
        <v>49.605980869235971</v>
      </c>
      <c r="I14" s="150">
        <f t="shared" si="2"/>
        <v>10.529019130764027</v>
      </c>
      <c r="J14" s="150">
        <f t="shared" si="3"/>
        <v>0.17508970035360485</v>
      </c>
      <c r="K14" s="5"/>
      <c r="L14" s="182">
        <f>(F14-1.8)/8.5</f>
        <v>0.84705882352941175</v>
      </c>
    </row>
    <row r="15" spans="1:13" x14ac:dyDescent="0.2">
      <c r="A15" s="5" t="s">
        <v>246</v>
      </c>
      <c r="B15" s="61">
        <v>207</v>
      </c>
      <c r="C15" s="61">
        <v>2</v>
      </c>
      <c r="D15" s="61">
        <v>4</v>
      </c>
      <c r="E15" s="98">
        <v>0.7</v>
      </c>
      <c r="F15" s="99">
        <v>8.6666666666666661</v>
      </c>
      <c r="G15" s="100">
        <v>10.9968</v>
      </c>
      <c r="H15" s="101">
        <v>47.708603741987822</v>
      </c>
      <c r="I15" s="150">
        <f t="shared" si="2"/>
        <v>12.426396258012176</v>
      </c>
      <c r="J15" s="150">
        <f t="shared" si="3"/>
        <v>0.20664166056393407</v>
      </c>
      <c r="K15" s="5"/>
      <c r="L15" s="182">
        <f>(F15-1.8)/8.5</f>
        <v>0.80784313725490187</v>
      </c>
    </row>
    <row r="16" spans="1:13" x14ac:dyDescent="0.2">
      <c r="A16" s="5" t="s">
        <v>246</v>
      </c>
      <c r="B16" s="61">
        <v>318</v>
      </c>
      <c r="C16" s="61">
        <v>3</v>
      </c>
      <c r="D16" s="61">
        <v>4</v>
      </c>
      <c r="E16" s="98">
        <v>1.2</v>
      </c>
      <c r="F16" s="99">
        <v>4.4444444444444446</v>
      </c>
      <c r="G16" s="100">
        <v>10.645199999999999</v>
      </c>
      <c r="H16" s="101">
        <v>52.575663498039226</v>
      </c>
      <c r="I16" s="150">
        <f t="shared" si="2"/>
        <v>7.5593365019607717</v>
      </c>
      <c r="J16" s="150">
        <f t="shared" si="3"/>
        <v>0.12570610296766893</v>
      </c>
      <c r="K16" s="5"/>
      <c r="L16" s="182">
        <f>(F16-1.8)/8.5</f>
        <v>0.31111111111111117</v>
      </c>
    </row>
    <row r="17" spans="1:12" x14ac:dyDescent="0.2">
      <c r="A17" s="5" t="s">
        <v>246</v>
      </c>
      <c r="B17" s="61">
        <v>403</v>
      </c>
      <c r="C17" s="61">
        <v>4</v>
      </c>
      <c r="D17" s="61">
        <v>4</v>
      </c>
      <c r="E17" s="98">
        <v>1.3</v>
      </c>
      <c r="F17" s="99">
        <v>4.6666666666666661</v>
      </c>
      <c r="G17" s="100">
        <v>10.4208</v>
      </c>
      <c r="H17" s="101">
        <v>49.07268499472616</v>
      </c>
      <c r="I17" s="150">
        <f t="shared" si="2"/>
        <v>11.062315005273838</v>
      </c>
      <c r="J17" s="150">
        <f t="shared" si="3"/>
        <v>0.18395801122929806</v>
      </c>
      <c r="K17" s="5"/>
      <c r="L17" s="182">
        <f>(F17-1.8)/8.5</f>
        <v>0.33725490196078428</v>
      </c>
    </row>
    <row r="18" spans="1:12" x14ac:dyDescent="0.2">
      <c r="A18" s="5" t="s">
        <v>246</v>
      </c>
      <c r="B18" s="61">
        <v>105</v>
      </c>
      <c r="C18" s="61">
        <v>1</v>
      </c>
      <c r="D18" s="61">
        <v>5</v>
      </c>
      <c r="E18" s="98">
        <v>1</v>
      </c>
      <c r="F18" s="99">
        <v>10.333333333333334</v>
      </c>
      <c r="G18" s="100">
        <v>10.5588</v>
      </c>
      <c r="H18" s="101">
        <v>58.480393859634873</v>
      </c>
      <c r="I18" s="150">
        <f t="shared" si="2"/>
        <v>1.6546061403651251</v>
      </c>
      <c r="J18" s="150">
        <f t="shared" si="3"/>
        <v>2.7514860569803363E-2</v>
      </c>
      <c r="K18" s="5"/>
      <c r="L18" s="188">
        <f>(F18-1.8)/8.5</f>
        <v>1.003921568627451</v>
      </c>
    </row>
    <row r="19" spans="1:12" x14ac:dyDescent="0.2">
      <c r="A19" s="5" t="s">
        <v>246</v>
      </c>
      <c r="B19" s="61">
        <v>205</v>
      </c>
      <c r="C19" s="61">
        <v>2</v>
      </c>
      <c r="D19" s="61">
        <v>5</v>
      </c>
      <c r="E19" s="98">
        <v>0.9</v>
      </c>
      <c r="F19" s="99">
        <v>6.2222222222222223</v>
      </c>
      <c r="G19" s="100">
        <v>10.998800000000001</v>
      </c>
      <c r="H19" s="101">
        <v>45.610497317647045</v>
      </c>
      <c r="I19" s="150">
        <f t="shared" si="2"/>
        <v>14.524502682352953</v>
      </c>
      <c r="J19" s="150">
        <f t="shared" si="3"/>
        <v>0.24153159860901227</v>
      </c>
      <c r="K19" s="5"/>
      <c r="L19" s="182">
        <f>(F19-1.8)/8.5</f>
        <v>0.52026143790849677</v>
      </c>
    </row>
    <row r="20" spans="1:12" x14ac:dyDescent="0.2">
      <c r="A20" s="5" t="s">
        <v>246</v>
      </c>
      <c r="B20" s="61">
        <v>303</v>
      </c>
      <c r="C20" s="61">
        <v>3</v>
      </c>
      <c r="D20" s="61">
        <v>5</v>
      </c>
      <c r="E20" s="98">
        <v>2.4</v>
      </c>
      <c r="F20" s="99">
        <v>5.7777777777777768</v>
      </c>
      <c r="G20" s="100">
        <v>10.3812</v>
      </c>
      <c r="H20" s="101">
        <v>60.004240272616634</v>
      </c>
      <c r="I20" s="150">
        <f t="shared" si="2"/>
        <v>0.13075972738336361</v>
      </c>
      <c r="J20" s="150">
        <f t="shared" si="3"/>
        <v>2.17443630802966E-3</v>
      </c>
      <c r="K20" s="5"/>
      <c r="L20" s="182">
        <f>(F20-1.8)/8.5</f>
        <v>0.46797385620915022</v>
      </c>
    </row>
    <row r="21" spans="1:12" x14ac:dyDescent="0.2">
      <c r="A21" s="5" t="s">
        <v>246</v>
      </c>
      <c r="B21" s="61">
        <v>418</v>
      </c>
      <c r="C21" s="61">
        <v>4</v>
      </c>
      <c r="D21" s="61">
        <v>5</v>
      </c>
      <c r="E21" s="98">
        <v>0.5</v>
      </c>
      <c r="F21" s="99">
        <v>6</v>
      </c>
      <c r="G21" s="100">
        <v>10.663600000000001</v>
      </c>
      <c r="H21" s="101">
        <v>51.629311617038539</v>
      </c>
      <c r="I21" s="150">
        <f t="shared" si="2"/>
        <v>8.5056883829614591</v>
      </c>
      <c r="J21" s="150">
        <f t="shared" si="3"/>
        <v>0.14144322579132718</v>
      </c>
      <c r="K21" s="5"/>
      <c r="L21" s="182">
        <f>(F21-1.8)/8.5</f>
        <v>0.49411764705882355</v>
      </c>
    </row>
    <row r="22" spans="1:12" x14ac:dyDescent="0.2">
      <c r="A22" s="5" t="s">
        <v>246</v>
      </c>
      <c r="B22" s="61">
        <v>106</v>
      </c>
      <c r="C22" s="61">
        <v>1</v>
      </c>
      <c r="D22" s="61">
        <v>6</v>
      </c>
      <c r="E22" s="98">
        <v>0.3</v>
      </c>
      <c r="F22" s="99">
        <v>9.6666666666666661</v>
      </c>
      <c r="G22" s="100">
        <v>11.135200000000001</v>
      </c>
      <c r="H22" s="101">
        <v>51.124117718458407</v>
      </c>
      <c r="I22" s="150">
        <f t="shared" si="2"/>
        <v>9.0108822815415905</v>
      </c>
      <c r="J22" s="150">
        <f t="shared" si="3"/>
        <v>0.14984422185984186</v>
      </c>
      <c r="K22" s="5"/>
      <c r="L22" s="182">
        <f>(F22-1.8)/8.5</f>
        <v>0.9254901960784313</v>
      </c>
    </row>
    <row r="23" spans="1:12" x14ac:dyDescent="0.2">
      <c r="A23" s="5" t="s">
        <v>246</v>
      </c>
      <c r="B23" s="61">
        <v>220</v>
      </c>
      <c r="C23" s="61">
        <v>2</v>
      </c>
      <c r="D23" s="61">
        <v>6</v>
      </c>
      <c r="E23" s="98">
        <v>0.9</v>
      </c>
      <c r="F23" s="99">
        <v>7.5555555555555554</v>
      </c>
      <c r="G23" s="100">
        <v>10.768800000000001</v>
      </c>
      <c r="H23" s="101">
        <v>41.465056887085865</v>
      </c>
      <c r="I23" s="150">
        <f t="shared" si="2"/>
        <v>18.669943112914133</v>
      </c>
      <c r="J23" s="150">
        <f t="shared" si="3"/>
        <v>0.31046716742186969</v>
      </c>
      <c r="K23" s="5"/>
      <c r="L23" s="182">
        <f>(F23-1.8)/8.5</f>
        <v>0.67712418300653598</v>
      </c>
    </row>
    <row r="24" spans="1:12" x14ac:dyDescent="0.2">
      <c r="A24" s="5" t="s">
        <v>246</v>
      </c>
      <c r="B24" s="61">
        <v>305</v>
      </c>
      <c r="C24" s="61">
        <v>3</v>
      </c>
      <c r="D24" s="61">
        <v>6</v>
      </c>
      <c r="E24" s="98">
        <v>0.7</v>
      </c>
      <c r="F24" s="99">
        <v>6.333333333333333</v>
      </c>
      <c r="G24" s="100">
        <v>10.903600000000001</v>
      </c>
      <c r="H24" s="101">
        <v>44.959525367951322</v>
      </c>
      <c r="I24" s="150">
        <f t="shared" si="2"/>
        <v>15.175474632048676</v>
      </c>
      <c r="J24" s="150">
        <f t="shared" si="3"/>
        <v>0.25235677445828014</v>
      </c>
      <c r="K24" s="5"/>
      <c r="L24" s="182">
        <f>(F24-1.8)/8.5</f>
        <v>0.53333333333333333</v>
      </c>
    </row>
    <row r="25" spans="1:12" x14ac:dyDescent="0.2">
      <c r="A25" s="5" t="s">
        <v>246</v>
      </c>
      <c r="B25" s="61">
        <v>407</v>
      </c>
      <c r="C25" s="61">
        <v>4</v>
      </c>
      <c r="D25" s="61">
        <v>6</v>
      </c>
      <c r="E25" s="98">
        <v>0.8</v>
      </c>
      <c r="F25" s="99">
        <v>4.2222222222222214</v>
      </c>
      <c r="G25" s="100">
        <v>10.8628</v>
      </c>
      <c r="H25" s="101">
        <v>55.247947729006086</v>
      </c>
      <c r="I25" s="150">
        <f t="shared" si="2"/>
        <v>4.8870522709939124</v>
      </c>
      <c r="J25" s="150">
        <f t="shared" si="3"/>
        <v>8.1268018142411455E-2</v>
      </c>
      <c r="K25" s="5"/>
      <c r="L25" s="182">
        <f>(F25-1.8)/8.5</f>
        <v>0.28496732026143784</v>
      </c>
    </row>
    <row r="26" spans="1:12" x14ac:dyDescent="0.2">
      <c r="A26" s="5" t="s">
        <v>246</v>
      </c>
      <c r="B26" s="61">
        <v>107</v>
      </c>
      <c r="C26" s="61">
        <v>1</v>
      </c>
      <c r="D26" s="61">
        <v>7</v>
      </c>
      <c r="E26" s="98">
        <v>0.66666666666666663</v>
      </c>
      <c r="F26" s="99">
        <v>5.333333333333333</v>
      </c>
      <c r="G26" s="100">
        <v>11.0664</v>
      </c>
      <c r="H26" s="101">
        <v>46.739988515483432</v>
      </c>
      <c r="I26" s="150">
        <f t="shared" si="2"/>
        <v>13.395011484516566</v>
      </c>
      <c r="J26" s="150">
        <f t="shared" si="3"/>
        <v>0.22274900614478368</v>
      </c>
      <c r="K26" s="5"/>
      <c r="L26" s="182">
        <f>(F26-1.8)/8.5</f>
        <v>0.41568627450980389</v>
      </c>
    </row>
    <row r="27" spans="1:12" x14ac:dyDescent="0.2">
      <c r="A27" s="5" t="s">
        <v>246</v>
      </c>
      <c r="B27" s="61">
        <v>218</v>
      </c>
      <c r="C27" s="61">
        <v>2</v>
      </c>
      <c r="D27" s="61">
        <v>7</v>
      </c>
      <c r="E27" s="98">
        <v>0.4</v>
      </c>
      <c r="F27" s="99">
        <v>6</v>
      </c>
      <c r="G27" s="100">
        <v>11.026</v>
      </c>
      <c r="H27" s="101">
        <v>51.76927224340772</v>
      </c>
      <c r="I27" s="150">
        <f t="shared" si="2"/>
        <v>8.3657277565922783</v>
      </c>
      <c r="J27" s="150">
        <f t="shared" si="3"/>
        <v>0.13911578542599615</v>
      </c>
      <c r="K27" s="5"/>
      <c r="L27" s="182">
        <f>(F27-1.8)/8.5</f>
        <v>0.49411764705882355</v>
      </c>
    </row>
    <row r="28" spans="1:12" x14ac:dyDescent="0.2">
      <c r="A28" s="5" t="s">
        <v>246</v>
      </c>
      <c r="B28" s="61">
        <v>308</v>
      </c>
      <c r="C28" s="61">
        <v>3</v>
      </c>
      <c r="D28" s="61">
        <v>7</v>
      </c>
      <c r="E28" s="98">
        <v>0.3</v>
      </c>
      <c r="F28" s="99">
        <v>3.7777777777777777</v>
      </c>
      <c r="G28" s="100">
        <v>10.908000000000001</v>
      </c>
      <c r="H28" s="101">
        <v>50.730032941176461</v>
      </c>
      <c r="I28" s="150">
        <f t="shared" si="2"/>
        <v>9.4049670588235372</v>
      </c>
      <c r="J28" s="150">
        <f t="shared" si="3"/>
        <v>0.15639755647831607</v>
      </c>
      <c r="K28" s="5"/>
      <c r="L28" s="182">
        <f>(F28-1.8)/8.5</f>
        <v>0.23267973856209148</v>
      </c>
    </row>
    <row r="29" spans="1:12" x14ac:dyDescent="0.2">
      <c r="A29" s="5" t="s">
        <v>246</v>
      </c>
      <c r="B29" s="61">
        <v>419</v>
      </c>
      <c r="C29" s="61">
        <v>4</v>
      </c>
      <c r="D29" s="61">
        <v>7</v>
      </c>
      <c r="E29" s="98">
        <v>1.3</v>
      </c>
      <c r="F29" s="99">
        <v>2</v>
      </c>
      <c r="G29" s="100">
        <v>10.6112</v>
      </c>
      <c r="H29" s="101">
        <v>60.961831949154835</v>
      </c>
      <c r="I29" s="150">
        <f t="shared" si="2"/>
        <v>-0.82683194915483682</v>
      </c>
      <c r="J29" s="150">
        <f t="shared" si="3"/>
        <v>-1.374959589514986E-2</v>
      </c>
      <c r="K29" s="5"/>
      <c r="L29" s="182">
        <f>(F29-1.8)/8.5</f>
        <v>2.3529411764705879E-2</v>
      </c>
    </row>
    <row r="30" spans="1:12" x14ac:dyDescent="0.2">
      <c r="A30" s="5" t="s">
        <v>246</v>
      </c>
      <c r="B30" s="61">
        <v>108</v>
      </c>
      <c r="C30" s="61">
        <v>1</v>
      </c>
      <c r="D30" s="61">
        <v>8</v>
      </c>
      <c r="E30" s="98">
        <v>0.3</v>
      </c>
      <c r="F30" s="99">
        <v>7.666666666666667</v>
      </c>
      <c r="G30" s="100">
        <v>11.1776</v>
      </c>
      <c r="H30" s="101">
        <v>47.495421213252193</v>
      </c>
      <c r="I30" s="150">
        <f t="shared" si="2"/>
        <v>12.639578786747805</v>
      </c>
      <c r="J30" s="150">
        <f t="shared" si="3"/>
        <v>0.21018672631159566</v>
      </c>
      <c r="K30" s="5"/>
      <c r="L30" s="182">
        <f>(F30-1.8)/8.5</f>
        <v>0.69019607843137265</v>
      </c>
    </row>
    <row r="31" spans="1:12" x14ac:dyDescent="0.2">
      <c r="A31" s="5" t="s">
        <v>246</v>
      </c>
      <c r="B31" s="61">
        <v>217</v>
      </c>
      <c r="C31" s="61">
        <v>2</v>
      </c>
      <c r="D31" s="61">
        <v>8</v>
      </c>
      <c r="E31" s="98">
        <v>0.4</v>
      </c>
      <c r="F31" s="99">
        <v>5.166666666666667</v>
      </c>
      <c r="G31" s="100">
        <v>10.6</v>
      </c>
      <c r="H31" s="101">
        <v>39.612602028397568</v>
      </c>
      <c r="I31" s="150">
        <f t="shared" si="2"/>
        <v>20.52239797160243</v>
      </c>
      <c r="J31" s="150">
        <f t="shared" si="3"/>
        <v>0.34127210395946506</v>
      </c>
      <c r="K31" s="5"/>
      <c r="L31" s="182">
        <f>(F31-1.8)/8.5</f>
        <v>0.39607843137254906</v>
      </c>
    </row>
    <row r="32" spans="1:12" x14ac:dyDescent="0.2">
      <c r="A32" s="5" t="s">
        <v>246</v>
      </c>
      <c r="B32" s="61">
        <v>320</v>
      </c>
      <c r="C32" s="61">
        <v>3</v>
      </c>
      <c r="D32" s="61">
        <v>8</v>
      </c>
      <c r="E32" s="98">
        <v>1.4</v>
      </c>
      <c r="F32" s="99">
        <v>6.2222222222222223</v>
      </c>
      <c r="G32" s="100">
        <v>10.7248</v>
      </c>
      <c r="H32" s="101">
        <v>53.288421205679512</v>
      </c>
      <c r="I32" s="150">
        <f t="shared" si="2"/>
        <v>6.8465787943204859</v>
      </c>
      <c r="J32" s="150">
        <f t="shared" si="3"/>
        <v>0.1138534762504446</v>
      </c>
      <c r="K32" s="5"/>
      <c r="L32" s="182">
        <f>(F32-1.8)/8.5</f>
        <v>0.52026143790849677</v>
      </c>
    </row>
    <row r="33" spans="1:12" x14ac:dyDescent="0.2">
      <c r="A33" s="5" t="s">
        <v>246</v>
      </c>
      <c r="B33" s="61">
        <v>417</v>
      </c>
      <c r="C33" s="61">
        <v>4</v>
      </c>
      <c r="D33" s="61">
        <v>8</v>
      </c>
      <c r="E33" s="98">
        <v>0.2</v>
      </c>
      <c r="F33" s="99">
        <v>4.2222222222222214</v>
      </c>
      <c r="G33" s="100">
        <v>10.68</v>
      </c>
      <c r="H33" s="101">
        <v>51.561374117647048</v>
      </c>
      <c r="I33" s="150">
        <f t="shared" si="2"/>
        <v>8.5736258823529496</v>
      </c>
      <c r="J33" s="150">
        <f t="shared" si="3"/>
        <v>0.14257297551098277</v>
      </c>
      <c r="K33" s="5"/>
      <c r="L33" s="182">
        <f>(F33-1.8)/8.5</f>
        <v>0.28496732026143784</v>
      </c>
    </row>
    <row r="34" spans="1:12" x14ac:dyDescent="0.2">
      <c r="A34" s="5" t="s">
        <v>246</v>
      </c>
      <c r="B34" s="61">
        <v>109</v>
      </c>
      <c r="C34" s="61">
        <v>1</v>
      </c>
      <c r="D34" s="61">
        <v>9</v>
      </c>
      <c r="E34" s="98">
        <v>1.9</v>
      </c>
      <c r="F34" s="99">
        <v>6.6666666666666661</v>
      </c>
      <c r="G34" s="100">
        <v>11.0648</v>
      </c>
      <c r="H34" s="101">
        <v>48.137815596484096</v>
      </c>
      <c r="I34" s="150">
        <f t="shared" si="2"/>
        <v>11.997184403515902</v>
      </c>
      <c r="J34" s="150">
        <f t="shared" si="3"/>
        <v>0.19950418896675651</v>
      </c>
      <c r="K34" s="5"/>
      <c r="L34" s="182">
        <f>(F34-1.8)/8.5</f>
        <v>0.5725490196078431</v>
      </c>
    </row>
    <row r="35" spans="1:12" x14ac:dyDescent="0.2">
      <c r="A35" s="5" t="s">
        <v>246</v>
      </c>
      <c r="B35" s="61">
        <v>203</v>
      </c>
      <c r="C35" s="61">
        <v>2</v>
      </c>
      <c r="D35" s="61">
        <v>9</v>
      </c>
      <c r="E35" s="98">
        <v>0.2</v>
      </c>
      <c r="F35" s="99">
        <v>6.3888888888888893</v>
      </c>
      <c r="G35" s="100">
        <v>10.6736</v>
      </c>
      <c r="H35" s="101">
        <v>61.971624416497633</v>
      </c>
      <c r="I35" s="150">
        <f t="shared" si="2"/>
        <v>-1.8366244164976351</v>
      </c>
      <c r="J35" s="150">
        <f t="shared" si="3"/>
        <v>-3.0541688143304817E-2</v>
      </c>
      <c r="K35" s="5"/>
      <c r="L35" s="182">
        <f>(F35-1.8)/8.5</f>
        <v>0.53986928104575171</v>
      </c>
    </row>
    <row r="36" spans="1:12" x14ac:dyDescent="0.2">
      <c r="A36" s="5" t="s">
        <v>246</v>
      </c>
      <c r="B36" s="61">
        <v>301</v>
      </c>
      <c r="C36" s="61">
        <v>3</v>
      </c>
      <c r="D36" s="61">
        <v>9</v>
      </c>
      <c r="E36" s="98">
        <v>1.3</v>
      </c>
      <c r="F36" s="99">
        <v>5.7777777777777768</v>
      </c>
      <c r="G36" s="100">
        <v>10.3916</v>
      </c>
      <c r="H36" s="101">
        <v>60.994299153482082</v>
      </c>
      <c r="I36" s="150">
        <f t="shared" si="2"/>
        <v>-0.85929915348208397</v>
      </c>
      <c r="J36" s="150">
        <f t="shared" si="3"/>
        <v>-1.4289501180378882E-2</v>
      </c>
      <c r="K36" s="5"/>
      <c r="L36" s="182">
        <f>(F36-1.8)/8.5</f>
        <v>0.46797385620915022</v>
      </c>
    </row>
    <row r="37" spans="1:12" x14ac:dyDescent="0.2">
      <c r="A37" s="5" t="s">
        <v>246</v>
      </c>
      <c r="B37" s="61">
        <v>405</v>
      </c>
      <c r="C37" s="61">
        <v>4</v>
      </c>
      <c r="D37" s="61">
        <v>9</v>
      </c>
      <c r="E37" s="98">
        <v>1</v>
      </c>
      <c r="F37" s="99">
        <v>9.3333333333333339</v>
      </c>
      <c r="G37" s="100">
        <v>10.8588</v>
      </c>
      <c r="H37" s="101">
        <v>47.899261388505757</v>
      </c>
      <c r="I37" s="150">
        <f t="shared" si="2"/>
        <v>12.235738611494241</v>
      </c>
      <c r="J37" s="150">
        <f t="shared" si="3"/>
        <v>0.2034711667330879</v>
      </c>
      <c r="K37" s="5"/>
      <c r="L37" s="182">
        <f>(F37-1.8)/8.5</f>
        <v>0.88627450980392164</v>
      </c>
    </row>
    <row r="38" spans="1:12" x14ac:dyDescent="0.2">
      <c r="A38" s="5" t="s">
        <v>246</v>
      </c>
      <c r="B38" s="61">
        <v>110</v>
      </c>
      <c r="C38" s="61">
        <v>1</v>
      </c>
      <c r="D38" s="61">
        <v>10</v>
      </c>
      <c r="E38" s="98">
        <v>1.8</v>
      </c>
      <c r="F38" s="99">
        <v>6.6666666666666661</v>
      </c>
      <c r="G38" s="100">
        <v>10.9864</v>
      </c>
      <c r="H38" s="101">
        <v>50.044541286815409</v>
      </c>
      <c r="I38" s="150">
        <f t="shared" si="2"/>
        <v>10.090458713184589</v>
      </c>
      <c r="J38" s="150">
        <f t="shared" si="3"/>
        <v>0.16779676915580924</v>
      </c>
      <c r="K38" s="5"/>
      <c r="L38" s="182">
        <f>(F38-1.8)/8.5</f>
        <v>0.5725490196078431</v>
      </c>
    </row>
    <row r="39" spans="1:12" x14ac:dyDescent="0.2">
      <c r="A39" s="5" t="s">
        <v>246</v>
      </c>
      <c r="B39" s="61">
        <v>219</v>
      </c>
      <c r="C39" s="61">
        <v>2</v>
      </c>
      <c r="D39" s="61">
        <v>10</v>
      </c>
      <c r="E39" s="98">
        <v>0.5</v>
      </c>
      <c r="F39" s="99">
        <v>6.4444444444444438</v>
      </c>
      <c r="G39" s="100">
        <v>10.5388</v>
      </c>
      <c r="H39" s="101">
        <v>43.738360970385401</v>
      </c>
      <c r="I39" s="150">
        <f t="shared" si="2"/>
        <v>16.396639029614597</v>
      </c>
      <c r="J39" s="150">
        <f t="shared" si="3"/>
        <v>0.2726638235572395</v>
      </c>
      <c r="K39" s="5"/>
      <c r="L39" s="182">
        <f>(F39-1.8)/8.5</f>
        <v>0.54640522875816988</v>
      </c>
    </row>
    <row r="40" spans="1:12" x14ac:dyDescent="0.2">
      <c r="A40" s="5" t="s">
        <v>246</v>
      </c>
      <c r="B40" s="61">
        <v>310</v>
      </c>
      <c r="C40" s="61">
        <v>3</v>
      </c>
      <c r="D40" s="61">
        <v>10</v>
      </c>
      <c r="E40" s="98">
        <v>1.1000000000000001</v>
      </c>
      <c r="F40" s="99">
        <v>4.6666666666666661</v>
      </c>
      <c r="G40" s="100">
        <v>10.98</v>
      </c>
      <c r="H40" s="101">
        <v>53.71872475997295</v>
      </c>
      <c r="I40" s="150">
        <f t="shared" si="2"/>
        <v>6.4162752400270477</v>
      </c>
      <c r="J40" s="150">
        <f t="shared" si="3"/>
        <v>0.10669785050348463</v>
      </c>
      <c r="K40" s="5"/>
      <c r="L40" s="182">
        <f>(F40-1.8)/8.5</f>
        <v>0.33725490196078428</v>
      </c>
    </row>
    <row r="41" spans="1:12" x14ac:dyDescent="0.2">
      <c r="A41" s="5" t="s">
        <v>246</v>
      </c>
      <c r="B41" s="61">
        <v>406</v>
      </c>
      <c r="C41" s="61">
        <v>4</v>
      </c>
      <c r="D41" s="61">
        <v>10</v>
      </c>
      <c r="E41" s="98">
        <v>1.4</v>
      </c>
      <c r="F41" s="99">
        <v>3.8888888888888893</v>
      </c>
      <c r="G41" s="100">
        <v>10.8436</v>
      </c>
      <c r="H41" s="101">
        <v>49.07447962352942</v>
      </c>
      <c r="I41" s="150">
        <f t="shared" si="2"/>
        <v>11.060520376470578</v>
      </c>
      <c r="J41" s="150">
        <f t="shared" si="3"/>
        <v>0.18392816789674196</v>
      </c>
      <c r="K41" s="5"/>
      <c r="L41" s="182">
        <f>(F41-1.8)/8.5</f>
        <v>0.24575163398692818</v>
      </c>
    </row>
    <row r="42" spans="1:12" x14ac:dyDescent="0.2">
      <c r="A42" s="5" t="s">
        <v>246</v>
      </c>
      <c r="B42" s="61">
        <v>111</v>
      </c>
      <c r="C42" s="61">
        <v>1</v>
      </c>
      <c r="D42" s="61">
        <v>11</v>
      </c>
      <c r="E42" s="98">
        <v>0.6</v>
      </c>
      <c r="F42" s="99">
        <v>10.333333333333334</v>
      </c>
      <c r="G42" s="100">
        <v>11.025600000000001</v>
      </c>
      <c r="H42" s="101">
        <v>44.082694343745786</v>
      </c>
      <c r="I42" s="150">
        <f t="shared" si="2"/>
        <v>16.052305656254212</v>
      </c>
      <c r="J42" s="150">
        <f t="shared" si="3"/>
        <v>0.26693781751482853</v>
      </c>
      <c r="K42" s="5"/>
      <c r="L42" s="182">
        <f>(F42-1.8)/8.5</f>
        <v>1.003921568627451</v>
      </c>
    </row>
    <row r="43" spans="1:12" x14ac:dyDescent="0.2">
      <c r="A43" s="5" t="s">
        <v>246</v>
      </c>
      <c r="B43" s="61">
        <v>206</v>
      </c>
      <c r="C43" s="61">
        <v>2</v>
      </c>
      <c r="D43" s="61">
        <v>11</v>
      </c>
      <c r="E43" s="98">
        <v>0.5</v>
      </c>
      <c r="F43" s="99">
        <v>6.666666666666667</v>
      </c>
      <c r="G43" s="100">
        <v>11.056799999999999</v>
      </c>
      <c r="H43" s="101">
        <v>62.055051224881687</v>
      </c>
      <c r="I43" s="150">
        <f t="shared" si="2"/>
        <v>-1.9200512248816892</v>
      </c>
      <c r="J43" s="150">
        <f t="shared" si="3"/>
        <v>-3.1929013467725774E-2</v>
      </c>
      <c r="K43" s="5"/>
      <c r="L43" s="182">
        <f>(F43-1.8)/8.5</f>
        <v>0.57254901960784321</v>
      </c>
    </row>
    <row r="44" spans="1:12" x14ac:dyDescent="0.2">
      <c r="A44" s="5" t="s">
        <v>246</v>
      </c>
      <c r="B44" s="61">
        <v>319</v>
      </c>
      <c r="C44" s="61">
        <v>3</v>
      </c>
      <c r="D44" s="61">
        <v>11</v>
      </c>
      <c r="E44" s="98">
        <v>1.3</v>
      </c>
      <c r="F44" s="99">
        <v>7.1111111111111107</v>
      </c>
      <c r="G44" s="100">
        <v>10.733599999999999</v>
      </c>
      <c r="H44" s="101">
        <v>44.986885668695066</v>
      </c>
      <c r="I44" s="150">
        <f t="shared" si="2"/>
        <v>15.148114331304932</v>
      </c>
      <c r="J44" s="150">
        <f t="shared" si="3"/>
        <v>0.25190179315381944</v>
      </c>
      <c r="K44" s="5"/>
      <c r="L44" s="182">
        <f>(F44-1.8)/8.5</f>
        <v>0.62483660130718954</v>
      </c>
    </row>
    <row r="45" spans="1:12" x14ac:dyDescent="0.2">
      <c r="A45" s="5" t="s">
        <v>246</v>
      </c>
      <c r="B45" s="61">
        <v>409</v>
      </c>
      <c r="C45" s="61">
        <v>4</v>
      </c>
      <c r="D45" s="61">
        <v>11</v>
      </c>
      <c r="E45" s="98">
        <v>0.3</v>
      </c>
      <c r="F45" s="99">
        <v>5.1111111111111107</v>
      </c>
      <c r="G45" s="100">
        <v>10.8384</v>
      </c>
      <c r="H45" s="101">
        <v>53.570748910344825</v>
      </c>
      <c r="I45" s="150">
        <f t="shared" si="2"/>
        <v>6.5642510896551727</v>
      </c>
      <c r="J45" s="150">
        <f t="shared" si="3"/>
        <v>0.1091585780270254</v>
      </c>
      <c r="K45" s="5"/>
      <c r="L45" s="182">
        <f>(F45-1.8)/8.5</f>
        <v>0.38954248366013067</v>
      </c>
    </row>
    <row r="46" spans="1:12" x14ac:dyDescent="0.2">
      <c r="A46" s="5" t="s">
        <v>246</v>
      </c>
      <c r="B46" s="61">
        <v>112</v>
      </c>
      <c r="C46" s="61">
        <v>1</v>
      </c>
      <c r="D46" s="61">
        <v>12</v>
      </c>
      <c r="E46" s="98">
        <v>0.1</v>
      </c>
      <c r="F46" s="99">
        <v>8.3333333333333339</v>
      </c>
      <c r="G46" s="100">
        <v>11.1296</v>
      </c>
      <c r="H46" s="101">
        <v>52.930465146720756</v>
      </c>
      <c r="I46" s="150">
        <f t="shared" si="2"/>
        <v>7.2045348532792417</v>
      </c>
      <c r="J46" s="150">
        <f t="shared" si="3"/>
        <v>0.11980601734895223</v>
      </c>
      <c r="K46" s="5"/>
      <c r="L46" s="182">
        <f>(F46-1.8)/8.5</f>
        <v>0.7686274509803922</v>
      </c>
    </row>
    <row r="47" spans="1:12" x14ac:dyDescent="0.2">
      <c r="A47" s="5" t="s">
        <v>246</v>
      </c>
      <c r="B47" s="61">
        <v>201</v>
      </c>
      <c r="C47" s="61">
        <v>2</v>
      </c>
      <c r="D47" s="61">
        <v>12</v>
      </c>
      <c r="E47" s="98">
        <v>0.2</v>
      </c>
      <c r="F47" s="99">
        <v>6.666666666666667</v>
      </c>
      <c r="G47" s="100">
        <v>10.5192</v>
      </c>
      <c r="H47" s="101">
        <v>53.645403374171742</v>
      </c>
      <c r="I47" s="150">
        <f t="shared" si="2"/>
        <v>6.4895966258282556</v>
      </c>
      <c r="J47" s="150">
        <f t="shared" si="3"/>
        <v>0.10791713022080744</v>
      </c>
      <c r="K47" s="5"/>
      <c r="L47" s="182">
        <f>(F47-1.8)/8.5</f>
        <v>0.57254901960784321</v>
      </c>
    </row>
    <row r="48" spans="1:12" x14ac:dyDescent="0.2">
      <c r="A48" s="5" t="s">
        <v>246</v>
      </c>
      <c r="B48" s="61">
        <v>313</v>
      </c>
      <c r="C48" s="61">
        <v>3</v>
      </c>
      <c r="D48" s="61">
        <v>12</v>
      </c>
      <c r="E48" s="98">
        <v>0.2</v>
      </c>
      <c r="F48" s="99">
        <v>8.2222222222222214</v>
      </c>
      <c r="G48" s="100">
        <v>10.911199999999999</v>
      </c>
      <c r="H48" s="101">
        <v>55.043024157944565</v>
      </c>
      <c r="I48" s="150">
        <f t="shared" si="2"/>
        <v>5.0919758420554331</v>
      </c>
      <c r="J48" s="150">
        <f t="shared" si="3"/>
        <v>8.467574361113217E-2</v>
      </c>
      <c r="K48" s="5"/>
      <c r="L48" s="182">
        <f>(F48-1.8)/8.5</f>
        <v>0.75555555555555554</v>
      </c>
    </row>
    <row r="49" spans="1:12" x14ac:dyDescent="0.2">
      <c r="A49" s="5" t="s">
        <v>246</v>
      </c>
      <c r="B49" s="61">
        <v>402</v>
      </c>
      <c r="C49" s="61">
        <v>4</v>
      </c>
      <c r="D49" s="61">
        <v>12</v>
      </c>
      <c r="E49" s="98">
        <v>1.6</v>
      </c>
      <c r="F49" s="99">
        <v>6.4444444444444438</v>
      </c>
      <c r="G49" s="100">
        <v>10.612</v>
      </c>
      <c r="H49" s="101">
        <v>49.669992438133889</v>
      </c>
      <c r="I49" s="150">
        <f t="shared" si="2"/>
        <v>10.465007561866109</v>
      </c>
      <c r="J49" s="150">
        <f t="shared" si="3"/>
        <v>0.17402523591695535</v>
      </c>
      <c r="K49" s="5"/>
      <c r="L49" s="182">
        <f>(F49-1.8)/8.5</f>
        <v>0.54640522875816988</v>
      </c>
    </row>
    <row r="50" spans="1:12" x14ac:dyDescent="0.2">
      <c r="A50" s="5" t="s">
        <v>246</v>
      </c>
      <c r="B50" s="61">
        <v>115</v>
      </c>
      <c r="C50" s="61">
        <v>1</v>
      </c>
      <c r="D50" s="61">
        <v>15</v>
      </c>
      <c r="E50" s="98">
        <v>0.8</v>
      </c>
      <c r="F50" s="99">
        <v>9.4444444444444446</v>
      </c>
      <c r="G50" s="100">
        <v>10.768799999999999</v>
      </c>
      <c r="H50" s="101">
        <v>55.306209678972287</v>
      </c>
      <c r="I50" s="150">
        <f t="shared" si="2"/>
        <v>4.8287903210277108</v>
      </c>
      <c r="J50" s="150">
        <f t="shared" si="3"/>
        <v>8.029916556128229E-2</v>
      </c>
      <c r="K50" s="5"/>
      <c r="L50" s="182">
        <f>(F50-1.8)/8.5</f>
        <v>0.89934640522875819</v>
      </c>
    </row>
    <row r="51" spans="1:12" x14ac:dyDescent="0.2">
      <c r="A51" s="5" t="s">
        <v>246</v>
      </c>
      <c r="B51" s="61">
        <v>208</v>
      </c>
      <c r="C51" s="61">
        <v>2</v>
      </c>
      <c r="D51" s="61">
        <v>15</v>
      </c>
      <c r="E51" s="98">
        <v>0.5</v>
      </c>
      <c r="F51" s="99">
        <v>4.333333333333333</v>
      </c>
      <c r="G51" s="100">
        <v>10.973599999999999</v>
      </c>
      <c r="H51" s="101">
        <v>42.127364712373229</v>
      </c>
      <c r="I51" s="150">
        <f t="shared" si="2"/>
        <v>18.007635287626769</v>
      </c>
      <c r="J51" s="150">
        <f t="shared" si="3"/>
        <v>0.29945348445375852</v>
      </c>
      <c r="K51" s="5"/>
      <c r="L51" s="182">
        <f>(F51-1.8)/8.5</f>
        <v>0.29803921568627451</v>
      </c>
    </row>
    <row r="52" spans="1:12" x14ac:dyDescent="0.2">
      <c r="A52" s="5" t="s">
        <v>246</v>
      </c>
      <c r="B52" s="61">
        <v>309</v>
      </c>
      <c r="C52" s="61">
        <v>3</v>
      </c>
      <c r="D52" s="61">
        <v>15</v>
      </c>
      <c r="E52" s="98">
        <v>1.8</v>
      </c>
      <c r="F52" s="99">
        <v>6.2222222222222223</v>
      </c>
      <c r="G52" s="100">
        <v>11.0624</v>
      </c>
      <c r="H52" s="101">
        <v>48.371951954563905</v>
      </c>
      <c r="I52" s="150">
        <f t="shared" si="2"/>
        <v>11.763048045436094</v>
      </c>
      <c r="J52" s="150">
        <f t="shared" si="3"/>
        <v>0.19561067673461535</v>
      </c>
      <c r="K52" s="5"/>
      <c r="L52" s="182">
        <f>(F52-1.8)/8.5</f>
        <v>0.52026143790849677</v>
      </c>
    </row>
    <row r="53" spans="1:12" x14ac:dyDescent="0.2">
      <c r="A53" s="5" t="s">
        <v>246</v>
      </c>
      <c r="B53" s="61">
        <v>411</v>
      </c>
      <c r="C53" s="61">
        <v>4</v>
      </c>
      <c r="D53" s="61">
        <v>15</v>
      </c>
      <c r="E53" s="98">
        <v>1.1000000000000001</v>
      </c>
      <c r="F53" s="99">
        <v>3.6666666666666665</v>
      </c>
      <c r="G53" s="100">
        <v>10.782</v>
      </c>
      <c r="H53" s="101">
        <v>54.947671118323193</v>
      </c>
      <c r="I53" s="150">
        <f t="shared" si="2"/>
        <v>5.1873288816768053</v>
      </c>
      <c r="J53" s="150">
        <f t="shared" si="3"/>
        <v>8.6261393226520419E-2</v>
      </c>
      <c r="K53" s="5"/>
      <c r="L53" s="182">
        <f>(F53-1.8)/8.5</f>
        <v>0.21960784313725487</v>
      </c>
    </row>
    <row r="54" spans="1:12" x14ac:dyDescent="0.2">
      <c r="A54" s="5" t="s">
        <v>246</v>
      </c>
      <c r="B54" s="61">
        <v>116</v>
      </c>
      <c r="C54" s="61">
        <v>1</v>
      </c>
      <c r="D54" s="61">
        <v>16</v>
      </c>
      <c r="E54" s="98">
        <v>0.5</v>
      </c>
      <c r="F54" s="99">
        <v>6.6666666666666661</v>
      </c>
      <c r="G54" s="100">
        <v>10.865600000000001</v>
      </c>
      <c r="H54" s="101">
        <v>52.971025066666677</v>
      </c>
      <c r="I54" s="150">
        <f t="shared" si="2"/>
        <v>7.1639749333333214</v>
      </c>
      <c r="J54" s="150">
        <f t="shared" si="3"/>
        <v>0.11913153626562437</v>
      </c>
      <c r="K54" s="5"/>
      <c r="L54" s="182">
        <f>(F54-1.8)/8.5</f>
        <v>0.5725490196078431</v>
      </c>
    </row>
    <row r="55" spans="1:12" x14ac:dyDescent="0.2">
      <c r="A55" s="5" t="s">
        <v>246</v>
      </c>
      <c r="B55" s="61">
        <v>209</v>
      </c>
      <c r="C55" s="61">
        <v>2</v>
      </c>
      <c r="D55" s="61">
        <v>16</v>
      </c>
      <c r="E55" s="98">
        <v>0.8</v>
      </c>
      <c r="F55" s="99">
        <v>10.333333333333334</v>
      </c>
      <c r="G55" s="100">
        <v>11.016400000000001</v>
      </c>
      <c r="H55" s="101">
        <v>60.569012705882351</v>
      </c>
      <c r="I55" s="150">
        <f t="shared" si="2"/>
        <v>-0.43401270588235263</v>
      </c>
      <c r="J55" s="150">
        <f t="shared" si="3"/>
        <v>-7.2173061591810535E-3</v>
      </c>
      <c r="K55" s="5"/>
      <c r="L55" s="182">
        <f>(F55-1.8)/8.5</f>
        <v>1.003921568627451</v>
      </c>
    </row>
    <row r="56" spans="1:12" x14ac:dyDescent="0.2">
      <c r="A56" s="5" t="s">
        <v>246</v>
      </c>
      <c r="B56" s="61">
        <v>314</v>
      </c>
      <c r="C56" s="61">
        <v>3</v>
      </c>
      <c r="D56" s="61">
        <v>16</v>
      </c>
      <c r="E56" s="98">
        <v>0.5</v>
      </c>
      <c r="F56" s="99">
        <v>6</v>
      </c>
      <c r="G56" s="100">
        <v>10.847200000000001</v>
      </c>
      <c r="H56" s="101">
        <v>59.283778881947264</v>
      </c>
      <c r="I56" s="150">
        <f t="shared" si="2"/>
        <v>0.85122111805273448</v>
      </c>
      <c r="J56" s="150">
        <f t="shared" si="3"/>
        <v>1.4155169502830873E-2</v>
      </c>
      <c r="K56" s="5"/>
      <c r="L56" s="182">
        <f>(F56-1.8)/8.5</f>
        <v>0.49411764705882355</v>
      </c>
    </row>
    <row r="57" spans="1:12" x14ac:dyDescent="0.2">
      <c r="A57" s="5" t="s">
        <v>246</v>
      </c>
      <c r="B57" s="61">
        <v>414</v>
      </c>
      <c r="C57" s="61">
        <v>4</v>
      </c>
      <c r="D57" s="61">
        <v>16</v>
      </c>
      <c r="E57" s="98">
        <v>1.7</v>
      </c>
      <c r="F57" s="99">
        <v>6.2222222222222223</v>
      </c>
      <c r="G57" s="100">
        <v>10.974399999999999</v>
      </c>
      <c r="H57" s="101">
        <v>57.509454124137932</v>
      </c>
      <c r="I57" s="150">
        <f t="shared" si="2"/>
        <v>2.6255458758620662</v>
      </c>
      <c r="J57" s="150">
        <f t="shared" si="3"/>
        <v>4.3660860993798394E-2</v>
      </c>
      <c r="K57" s="5"/>
      <c r="L57" s="182">
        <f>(F57-1.8)/8.5</f>
        <v>0.52026143790849677</v>
      </c>
    </row>
    <row r="58" spans="1:12" x14ac:dyDescent="0.2">
      <c r="A58" s="5" t="s">
        <v>246</v>
      </c>
      <c r="B58" s="61">
        <v>117</v>
      </c>
      <c r="C58" s="61">
        <v>1</v>
      </c>
      <c r="D58" s="61">
        <v>17</v>
      </c>
      <c r="E58" s="98">
        <v>0.3</v>
      </c>
      <c r="F58" s="99">
        <v>6.4444444444444438</v>
      </c>
      <c r="G58" s="100">
        <v>10.578799999999999</v>
      </c>
      <c r="H58" s="101">
        <v>41.553348435429335</v>
      </c>
      <c r="I58" s="150">
        <f t="shared" si="2"/>
        <v>18.581651564570663</v>
      </c>
      <c r="J58" s="150">
        <f t="shared" si="3"/>
        <v>0.30899894511633264</v>
      </c>
      <c r="K58" s="5"/>
      <c r="L58" s="182">
        <f>(F58-1.8)/8.5</f>
        <v>0.54640522875816988</v>
      </c>
    </row>
    <row r="59" spans="1:12" x14ac:dyDescent="0.2">
      <c r="A59" s="5" t="s">
        <v>246</v>
      </c>
      <c r="B59" s="61">
        <v>213</v>
      </c>
      <c r="C59" s="61">
        <v>2</v>
      </c>
      <c r="D59" s="61">
        <v>17</v>
      </c>
      <c r="E59" s="98">
        <v>1.8</v>
      </c>
      <c r="F59" s="99">
        <v>4.6666666666666661</v>
      </c>
      <c r="G59" s="100">
        <v>10.882400000000001</v>
      </c>
      <c r="H59" s="101">
        <v>58.035502106828943</v>
      </c>
      <c r="I59" s="150">
        <f t="shared" si="2"/>
        <v>2.0994978931710548</v>
      </c>
      <c r="J59" s="150">
        <f t="shared" si="3"/>
        <v>3.4913077129309966E-2</v>
      </c>
      <c r="K59" s="5"/>
      <c r="L59" s="182">
        <f>(F59-1.8)/8.5</f>
        <v>0.33725490196078428</v>
      </c>
    </row>
    <row r="60" spans="1:12" x14ac:dyDescent="0.2">
      <c r="A60" s="5" t="s">
        <v>246</v>
      </c>
      <c r="B60" s="61">
        <v>315</v>
      </c>
      <c r="C60" s="61">
        <v>3</v>
      </c>
      <c r="D60" s="61">
        <v>17</v>
      </c>
      <c r="E60" s="98">
        <v>0.8</v>
      </c>
      <c r="F60" s="99">
        <v>5.1111111111111107</v>
      </c>
      <c r="G60" s="100">
        <v>10.865600000000001</v>
      </c>
      <c r="H60" s="101">
        <v>53.846097066666658</v>
      </c>
      <c r="I60" s="150">
        <f t="shared" si="2"/>
        <v>6.2889029333333397</v>
      </c>
      <c r="J60" s="150">
        <f t="shared" si="3"/>
        <v>0.10457974446384535</v>
      </c>
      <c r="K60" s="5"/>
      <c r="L60" s="182">
        <f>(F60-1.8)/8.5</f>
        <v>0.38954248366013067</v>
      </c>
    </row>
    <row r="61" spans="1:12" x14ac:dyDescent="0.2">
      <c r="A61" s="5" t="s">
        <v>246</v>
      </c>
      <c r="B61" s="61">
        <v>413</v>
      </c>
      <c r="C61" s="61">
        <v>4</v>
      </c>
      <c r="D61" s="61">
        <v>17</v>
      </c>
      <c r="E61" s="98">
        <v>1.1000000000000001</v>
      </c>
      <c r="F61" s="99">
        <v>3.5555555555555554</v>
      </c>
      <c r="G61" s="100">
        <v>10.9392</v>
      </c>
      <c r="H61" s="101">
        <v>58.348252369438811</v>
      </c>
      <c r="I61" s="150">
        <f t="shared" si="2"/>
        <v>1.7867476305611873</v>
      </c>
      <c r="J61" s="150">
        <f t="shared" si="3"/>
        <v>2.9712274558263696E-2</v>
      </c>
      <c r="K61" s="5"/>
      <c r="L61" s="182">
        <f>(F61-1.8)/8.5</f>
        <v>0.20653594771241826</v>
      </c>
    </row>
    <row r="62" spans="1:12" x14ac:dyDescent="0.2">
      <c r="A62" s="5" t="s">
        <v>246</v>
      </c>
      <c r="B62" s="61">
        <v>118</v>
      </c>
      <c r="C62" s="61">
        <v>1</v>
      </c>
      <c r="D62" s="61">
        <v>18</v>
      </c>
      <c r="E62" s="98">
        <v>0.2</v>
      </c>
      <c r="F62" s="99">
        <v>2</v>
      </c>
      <c r="G62" s="100">
        <v>10.521999999999998</v>
      </c>
      <c r="H62" s="101">
        <v>33.088105314401631</v>
      </c>
      <c r="I62" s="150">
        <f t="shared" si="2"/>
        <v>27.046894685598367</v>
      </c>
      <c r="J62" s="150">
        <f t="shared" si="3"/>
        <v>0.44976959650117848</v>
      </c>
      <c r="K62" s="5"/>
      <c r="L62" s="182">
        <f>(F62-1.8)/8.5</f>
        <v>2.3529411764705879E-2</v>
      </c>
    </row>
    <row r="63" spans="1:12" x14ac:dyDescent="0.2">
      <c r="A63" s="5" t="s">
        <v>246</v>
      </c>
      <c r="B63" s="61">
        <v>215</v>
      </c>
      <c r="C63" s="61">
        <v>2</v>
      </c>
      <c r="D63" s="61">
        <v>18</v>
      </c>
      <c r="E63" s="98">
        <v>0.1</v>
      </c>
      <c r="F63" s="99">
        <v>2.8888888888888884</v>
      </c>
      <c r="G63" s="100">
        <v>10.8476</v>
      </c>
      <c r="H63" s="101">
        <v>46.038082356186607</v>
      </c>
      <c r="I63" s="150">
        <f t="shared" si="2"/>
        <v>14.096917643813391</v>
      </c>
      <c r="J63" s="150">
        <f t="shared" si="3"/>
        <v>0.23442117974246932</v>
      </c>
      <c r="K63" s="5"/>
      <c r="L63" s="182">
        <f>(F63-1.8)/8.5</f>
        <v>0.12810457516339863</v>
      </c>
    </row>
    <row r="64" spans="1:12" x14ac:dyDescent="0.2">
      <c r="A64" s="5" t="s">
        <v>246</v>
      </c>
      <c r="B64" s="61">
        <v>306</v>
      </c>
      <c r="C64" s="61">
        <v>3</v>
      </c>
      <c r="D64" s="61">
        <v>18</v>
      </c>
      <c r="E64" s="98">
        <v>0.3</v>
      </c>
      <c r="F64" s="99">
        <v>3.6666666666666665</v>
      </c>
      <c r="G64" s="100">
        <v>10.997199999999999</v>
      </c>
      <c r="H64" s="101">
        <v>42.349205179716023</v>
      </c>
      <c r="I64" s="150">
        <f t="shared" si="2"/>
        <v>17.785794820283975</v>
      </c>
      <c r="J64" s="150">
        <f t="shared" si="3"/>
        <v>0.29576444367313504</v>
      </c>
      <c r="K64" s="5"/>
      <c r="L64" s="182">
        <f>(F64-1.8)/8.5</f>
        <v>0.21960784313725487</v>
      </c>
    </row>
    <row r="65" spans="1:14" x14ac:dyDescent="0.2">
      <c r="A65" s="5" t="s">
        <v>246</v>
      </c>
      <c r="B65" s="61">
        <v>416</v>
      </c>
      <c r="C65" s="61">
        <v>4</v>
      </c>
      <c r="D65" s="61">
        <v>18</v>
      </c>
      <c r="E65" s="98">
        <v>1.9</v>
      </c>
      <c r="F65" s="99">
        <v>3.333333333333333</v>
      </c>
      <c r="G65" s="100">
        <v>11.0776</v>
      </c>
      <c r="H65" s="101">
        <v>58.664975162677479</v>
      </c>
      <c r="I65" s="150">
        <f t="shared" si="2"/>
        <v>1.4700248373225193</v>
      </c>
      <c r="J65" s="150">
        <f t="shared" si="3"/>
        <v>2.4445411778872859E-2</v>
      </c>
      <c r="K65" s="5"/>
      <c r="L65" s="182">
        <f>(F65-1.8)/8.5</f>
        <v>0.18039215686274507</v>
      </c>
    </row>
    <row r="66" spans="1:14" x14ac:dyDescent="0.2">
      <c r="A66" s="5" t="s">
        <v>246</v>
      </c>
      <c r="B66" s="61">
        <v>119</v>
      </c>
      <c r="C66" s="61">
        <v>1</v>
      </c>
      <c r="D66" s="61">
        <v>19</v>
      </c>
      <c r="E66" s="98">
        <v>0.1</v>
      </c>
      <c r="F66" s="99">
        <v>5.7777777777777768</v>
      </c>
      <c r="G66" s="100">
        <v>10.615600000000001</v>
      </c>
      <c r="H66" s="101">
        <v>37.441124738336718</v>
      </c>
      <c r="I66" s="150">
        <f t="shared" si="2"/>
        <v>22.69387526166328</v>
      </c>
      <c r="J66" s="150">
        <f t="shared" si="3"/>
        <v>0.37738214453584901</v>
      </c>
      <c r="K66" s="5"/>
      <c r="L66" s="182">
        <f>(F66-1.8)/8.5</f>
        <v>0.46797385620915022</v>
      </c>
    </row>
    <row r="67" spans="1:14" x14ac:dyDescent="0.2">
      <c r="A67" s="5" t="s">
        <v>246</v>
      </c>
      <c r="B67" s="61">
        <v>202</v>
      </c>
      <c r="C67" s="61">
        <v>2</v>
      </c>
      <c r="D67" s="61">
        <v>19</v>
      </c>
      <c r="E67" s="98">
        <v>0.3</v>
      </c>
      <c r="F67" s="99">
        <v>2.8888888888888884</v>
      </c>
      <c r="G67" s="100">
        <v>10.548400000000001</v>
      </c>
      <c r="H67" s="101">
        <v>64.693042206896564</v>
      </c>
      <c r="I67" s="150">
        <f t="shared" si="2"/>
        <v>-4.558042206896566</v>
      </c>
      <c r="J67" s="150">
        <f t="shared" si="3"/>
        <v>-7.579682725362212E-2</v>
      </c>
      <c r="K67" s="5"/>
      <c r="L67" s="182">
        <f>(F67-1.8)/8.5</f>
        <v>0.12810457516339863</v>
      </c>
    </row>
    <row r="68" spans="1:14" x14ac:dyDescent="0.2">
      <c r="A68" s="5" t="s">
        <v>246</v>
      </c>
      <c r="B68" s="61">
        <v>317</v>
      </c>
      <c r="C68" s="61">
        <v>3</v>
      </c>
      <c r="D68" s="61">
        <v>19</v>
      </c>
      <c r="E68" s="98">
        <v>0.2</v>
      </c>
      <c r="F68" s="99">
        <v>3.333333333333333</v>
      </c>
      <c r="G68" s="100">
        <v>10.707599999999999</v>
      </c>
      <c r="H68" s="101">
        <v>53.123363264908718</v>
      </c>
      <c r="I68" s="150">
        <f t="shared" si="2"/>
        <v>7.0116367350912796</v>
      </c>
      <c r="J68" s="150">
        <f t="shared" si="3"/>
        <v>0.11659826615267781</v>
      </c>
      <c r="K68" s="5"/>
      <c r="L68" s="182">
        <f>(F68-1.8)/8.5</f>
        <v>0.18039215686274507</v>
      </c>
    </row>
    <row r="69" spans="1:14" x14ac:dyDescent="0.2">
      <c r="A69" s="5" t="s">
        <v>246</v>
      </c>
      <c r="B69" s="61">
        <v>420</v>
      </c>
      <c r="C69" s="61">
        <v>4</v>
      </c>
      <c r="D69" s="61">
        <v>19</v>
      </c>
      <c r="E69" s="98">
        <v>0.4</v>
      </c>
      <c r="F69" s="99">
        <v>1.7777777777777777</v>
      </c>
      <c r="G69" s="100">
        <v>10.615599999999999</v>
      </c>
      <c r="H69" s="101">
        <v>55.401164261257613</v>
      </c>
      <c r="I69" s="150">
        <f t="shared" si="2"/>
        <v>4.7338357387423855</v>
      </c>
      <c r="J69" s="150">
        <f t="shared" si="3"/>
        <v>7.8720141992889098E-2</v>
      </c>
      <c r="K69" s="5"/>
      <c r="L69" s="182">
        <f>(F69-1.8)/8.5</f>
        <v>-2.614379084967337E-3</v>
      </c>
    </row>
    <row r="70" spans="1:14" x14ac:dyDescent="0.2">
      <c r="A70" s="5" t="s">
        <v>246</v>
      </c>
      <c r="B70" s="61">
        <v>120</v>
      </c>
      <c r="C70" s="61">
        <v>1</v>
      </c>
      <c r="D70" s="61">
        <v>20</v>
      </c>
      <c r="E70" s="98">
        <v>0.4</v>
      </c>
      <c r="F70" s="99">
        <v>4.2222222222222214</v>
      </c>
      <c r="G70" s="100">
        <v>10.551600000000001</v>
      </c>
      <c r="H70" s="101">
        <v>31.203762873292764</v>
      </c>
      <c r="I70" s="150">
        <f t="shared" si="2"/>
        <v>28.931237126707234</v>
      </c>
      <c r="J70" s="150">
        <f t="shared" si="3"/>
        <v>0.48110479964591729</v>
      </c>
      <c r="K70" s="5"/>
      <c r="L70" s="182">
        <f>(F70-1.8)/8.5</f>
        <v>0.28496732026143784</v>
      </c>
    </row>
    <row r="71" spans="1:14" x14ac:dyDescent="0.2">
      <c r="A71" s="5" t="s">
        <v>246</v>
      </c>
      <c r="B71" s="61">
        <v>211</v>
      </c>
      <c r="C71" s="61">
        <v>2</v>
      </c>
      <c r="D71" s="61">
        <v>20</v>
      </c>
      <c r="E71" s="98">
        <v>1.7</v>
      </c>
      <c r="F71" s="99">
        <v>6.2222222222222223</v>
      </c>
      <c r="G71" s="100">
        <v>10.950800000000001</v>
      </c>
      <c r="H71" s="101">
        <v>57.466417066666651</v>
      </c>
      <c r="I71" s="150">
        <f t="shared" ref="I71:I73" si="4">60.135-H71</f>
        <v>2.6685829333333473</v>
      </c>
      <c r="J71" s="150">
        <f t="shared" ref="J71:J73" si="5">I71/60.135</f>
        <v>4.4376535018430988E-2</v>
      </c>
      <c r="K71" s="5"/>
      <c r="L71" s="182">
        <f>(F71-1.8)/8.5</f>
        <v>0.52026143790849677</v>
      </c>
    </row>
    <row r="72" spans="1:14" x14ac:dyDescent="0.2">
      <c r="A72" s="5" t="s">
        <v>246</v>
      </c>
      <c r="B72" s="61">
        <v>302</v>
      </c>
      <c r="C72" s="61">
        <v>3</v>
      </c>
      <c r="D72" s="61">
        <v>20</v>
      </c>
      <c r="E72" s="98">
        <v>1</v>
      </c>
      <c r="F72" s="99">
        <v>5.333333333333333</v>
      </c>
      <c r="G72" s="100">
        <v>10.525200000000002</v>
      </c>
      <c r="H72" s="101">
        <v>61.723213756321833</v>
      </c>
      <c r="I72" s="150">
        <f t="shared" si="4"/>
        <v>-1.588213756321835</v>
      </c>
      <c r="J72" s="150">
        <f t="shared" si="5"/>
        <v>-2.6410804960868631E-2</v>
      </c>
      <c r="K72" s="5"/>
      <c r="L72" s="182">
        <f>(F72-1.8)/8.5</f>
        <v>0.41568627450980389</v>
      </c>
    </row>
    <row r="73" spans="1:14" x14ac:dyDescent="0.2">
      <c r="A73" s="5" t="s">
        <v>246</v>
      </c>
      <c r="B73" s="61">
        <v>401</v>
      </c>
      <c r="C73" s="61">
        <v>4</v>
      </c>
      <c r="D73" s="61">
        <v>20</v>
      </c>
      <c r="E73" s="98">
        <v>0.2</v>
      </c>
      <c r="F73" s="99">
        <v>4.333333333333333</v>
      </c>
      <c r="G73" s="100">
        <v>10.360000000000001</v>
      </c>
      <c r="H73" s="101">
        <v>46.935237322515214</v>
      </c>
      <c r="I73" s="150">
        <f t="shared" si="4"/>
        <v>13.199762677484784</v>
      </c>
      <c r="J73" s="150">
        <f t="shared" si="5"/>
        <v>0.21950216475404979</v>
      </c>
      <c r="K73" s="5"/>
      <c r="L73" s="182">
        <f>(F73-1.8)/8.5</f>
        <v>0.29803921568627451</v>
      </c>
    </row>
    <row r="74" spans="1:14" x14ac:dyDescent="0.2">
      <c r="A74" s="5" t="s">
        <v>247</v>
      </c>
      <c r="B74" s="61">
        <v>101</v>
      </c>
      <c r="C74" s="61">
        <v>1</v>
      </c>
      <c r="D74" s="61">
        <v>1</v>
      </c>
      <c r="E74" s="98">
        <v>5.0999999999999996</v>
      </c>
      <c r="F74" s="187">
        <v>11.666666666666666</v>
      </c>
      <c r="G74" s="100">
        <v>13.149600000000001</v>
      </c>
      <c r="H74" s="101">
        <v>67.91957980689655</v>
      </c>
      <c r="I74" s="183">
        <f>68.04-H74</f>
        <v>0.12042019310345609</v>
      </c>
      <c r="J74" s="184">
        <f>I74/68.04</f>
        <v>1.7698441079285138E-3</v>
      </c>
      <c r="K74" s="5">
        <f>AVERAGE(J74:J77)</f>
        <v>6.7272526853228223E-3</v>
      </c>
      <c r="L74" s="181">
        <f>(F74-0.9)/10.8</f>
        <v>0.99691358024691346</v>
      </c>
      <c r="N74" s="108">
        <f>AVERAGE(H74:H77)</f>
        <v>67.582277727290631</v>
      </c>
    </row>
    <row r="75" spans="1:14" x14ac:dyDescent="0.2">
      <c r="A75" s="5" t="s">
        <v>247</v>
      </c>
      <c r="B75" s="61">
        <v>219</v>
      </c>
      <c r="C75" s="61">
        <v>2</v>
      </c>
      <c r="D75" s="61">
        <v>1</v>
      </c>
      <c r="E75" s="98">
        <v>4.7</v>
      </c>
      <c r="F75" s="187">
        <v>6.6666666666666661</v>
      </c>
      <c r="G75" s="100">
        <v>16.352</v>
      </c>
      <c r="H75" s="101">
        <v>60.389405761576356</v>
      </c>
      <c r="I75" s="183">
        <f t="shared" ref="I75:I78" si="6">68.04-H75</f>
        <v>7.6505942384236505</v>
      </c>
      <c r="J75" s="184">
        <f t="shared" ref="J75:J78" si="7">I75/68.04</f>
        <v>0.11244259609676147</v>
      </c>
      <c r="K75" s="5"/>
      <c r="L75" s="181">
        <f>(F75-0.9)/10.8</f>
        <v>0.53395061728395055</v>
      </c>
    </row>
    <row r="76" spans="1:14" x14ac:dyDescent="0.2">
      <c r="A76" s="5" t="s">
        <v>247</v>
      </c>
      <c r="B76" s="61">
        <v>308</v>
      </c>
      <c r="C76" s="61">
        <v>3</v>
      </c>
      <c r="D76" s="61">
        <v>1</v>
      </c>
      <c r="E76" s="98">
        <v>4.0999999999999996</v>
      </c>
      <c r="F76" s="187">
        <v>2.4444444444444442</v>
      </c>
      <c r="G76" s="100">
        <v>12.7164</v>
      </c>
      <c r="H76" s="101">
        <v>69.340499663448284</v>
      </c>
      <c r="I76" s="183">
        <f t="shared" si="6"/>
        <v>-1.3004996634482779</v>
      </c>
      <c r="J76" s="184">
        <f t="shared" si="7"/>
        <v>-1.9113751667376219E-2</v>
      </c>
      <c r="K76" s="5"/>
      <c r="L76" s="181">
        <f>(F76-0.9)/10.8</f>
        <v>0.14300411522633744</v>
      </c>
    </row>
    <row r="77" spans="1:14" x14ac:dyDescent="0.2">
      <c r="A77" s="5" t="s">
        <v>247</v>
      </c>
      <c r="B77" s="61">
        <v>407</v>
      </c>
      <c r="C77" s="61">
        <v>4</v>
      </c>
      <c r="D77" s="61">
        <v>1</v>
      </c>
      <c r="E77" s="98">
        <v>0.7</v>
      </c>
      <c r="F77" s="187">
        <v>1.3333333333333333</v>
      </c>
      <c r="G77" s="100">
        <v>12.554799999999998</v>
      </c>
      <c r="H77" s="101">
        <v>72.679625677241376</v>
      </c>
      <c r="I77" s="183">
        <f t="shared" si="6"/>
        <v>-4.6396256772413693</v>
      </c>
      <c r="J77" s="184">
        <f t="shared" si="7"/>
        <v>-6.8189677796022474E-2</v>
      </c>
      <c r="K77" s="5"/>
      <c r="L77" s="181">
        <f>(F77-0.9)/10.8</f>
        <v>4.0123456790123448E-2</v>
      </c>
    </row>
    <row r="78" spans="1:14" x14ac:dyDescent="0.2">
      <c r="A78" s="5" t="s">
        <v>247</v>
      </c>
      <c r="B78" s="61">
        <v>102</v>
      </c>
      <c r="C78" s="61">
        <v>1</v>
      </c>
      <c r="D78" s="61">
        <v>2</v>
      </c>
      <c r="E78" s="98">
        <v>3.8</v>
      </c>
      <c r="F78" s="99">
        <v>3.7777777777777777</v>
      </c>
      <c r="G78" s="100">
        <v>13.327999999999999</v>
      </c>
      <c r="H78" s="101">
        <v>95.88399542857141</v>
      </c>
      <c r="I78" s="150">
        <f t="shared" si="6"/>
        <v>-27.843995428571404</v>
      </c>
      <c r="J78" s="179">
        <f t="shared" si="7"/>
        <v>-0.40922979759805117</v>
      </c>
      <c r="K78" s="5"/>
      <c r="L78" s="182">
        <f>(F78-0.9)/10.8</f>
        <v>0.26646090534979422</v>
      </c>
    </row>
    <row r="79" spans="1:14" x14ac:dyDescent="0.2">
      <c r="A79" s="5" t="s">
        <v>247</v>
      </c>
      <c r="B79" s="61">
        <v>214</v>
      </c>
      <c r="C79" s="61">
        <v>2</v>
      </c>
      <c r="D79" s="61">
        <v>2</v>
      </c>
      <c r="E79" s="98">
        <v>3.1</v>
      </c>
      <c r="F79" s="99">
        <v>5.7777777777777768</v>
      </c>
      <c r="G79" s="100">
        <v>12.596</v>
      </c>
      <c r="H79" s="101">
        <v>66.935447109359615</v>
      </c>
      <c r="I79" s="150">
        <f t="shared" ref="I79:I142" si="8">68.04-H79</f>
        <v>1.1045528906403916</v>
      </c>
      <c r="J79" s="179">
        <f t="shared" ref="J79:J142" si="9">I79/68.04</f>
        <v>1.6233875523815278E-2</v>
      </c>
      <c r="K79" s="5"/>
      <c r="L79" s="182">
        <f>(F79-0.9)/10.8</f>
        <v>0.45164609053497928</v>
      </c>
    </row>
    <row r="80" spans="1:14" x14ac:dyDescent="0.2">
      <c r="A80" s="5" t="s">
        <v>247</v>
      </c>
      <c r="B80" s="61">
        <v>316</v>
      </c>
      <c r="C80" s="61">
        <v>3</v>
      </c>
      <c r="D80" s="61">
        <v>2</v>
      </c>
      <c r="E80" s="98">
        <v>0.4</v>
      </c>
      <c r="F80" s="99">
        <v>2.2222222222222223</v>
      </c>
      <c r="G80" s="100">
        <v>12.532399999999999</v>
      </c>
      <c r="H80" s="101">
        <v>63.605749320197063</v>
      </c>
      <c r="I80" s="150">
        <f t="shared" si="8"/>
        <v>4.4342506798029433</v>
      </c>
      <c r="J80" s="179">
        <f t="shared" si="9"/>
        <v>6.5171232801336604E-2</v>
      </c>
      <c r="K80" s="5"/>
      <c r="L80" s="182">
        <f>(F80-0.9)/10.8</f>
        <v>0.12242798353909466</v>
      </c>
    </row>
    <row r="81" spans="1:12" x14ac:dyDescent="0.2">
      <c r="A81" s="5" t="s">
        <v>247</v>
      </c>
      <c r="B81" s="61">
        <v>401</v>
      </c>
      <c r="C81" s="61">
        <v>4</v>
      </c>
      <c r="D81" s="61">
        <v>2</v>
      </c>
      <c r="E81" s="98">
        <v>2.9</v>
      </c>
      <c r="F81" s="99">
        <v>3.5555555555555554</v>
      </c>
      <c r="G81" s="100">
        <v>12.103999999999999</v>
      </c>
      <c r="H81" s="101">
        <v>71.252048078817737</v>
      </c>
      <c r="I81" s="150">
        <f t="shared" si="8"/>
        <v>-3.2120480788177304</v>
      </c>
      <c r="J81" s="179">
        <f t="shared" si="9"/>
        <v>-4.7208231611077747E-2</v>
      </c>
      <c r="K81" s="5"/>
      <c r="L81" s="182">
        <f>(F81-0.9)/10.8</f>
        <v>0.2458847736625514</v>
      </c>
    </row>
    <row r="82" spans="1:12" x14ac:dyDescent="0.2">
      <c r="A82" s="5" t="s">
        <v>247</v>
      </c>
      <c r="B82" s="61">
        <v>103</v>
      </c>
      <c r="C82" s="61">
        <v>1</v>
      </c>
      <c r="D82" s="61">
        <v>3</v>
      </c>
      <c r="E82" s="98">
        <v>0.9</v>
      </c>
      <c r="F82" s="99">
        <v>1.7777777777777777</v>
      </c>
      <c r="G82" s="100">
        <v>13.870800000000001</v>
      </c>
      <c r="H82" s="101">
        <v>49.98276888433498</v>
      </c>
      <c r="I82" s="150">
        <f t="shared" si="8"/>
        <v>18.057231115665026</v>
      </c>
      <c r="J82" s="179">
        <f t="shared" si="9"/>
        <v>0.2653914038163584</v>
      </c>
      <c r="K82" s="5"/>
      <c r="L82" s="182">
        <f>(F82-0.9)/10.8</f>
        <v>8.127572016460903E-2</v>
      </c>
    </row>
    <row r="83" spans="1:12" x14ac:dyDescent="0.2">
      <c r="A83" s="5" t="s">
        <v>247</v>
      </c>
      <c r="B83" s="61">
        <v>215</v>
      </c>
      <c r="C83" s="61">
        <v>2</v>
      </c>
      <c r="D83" s="61">
        <v>3</v>
      </c>
      <c r="E83" s="98">
        <v>0.2</v>
      </c>
      <c r="F83" s="99">
        <v>1.3333333333333333</v>
      </c>
      <c r="G83" s="100">
        <v>12.4536</v>
      </c>
      <c r="H83" s="101">
        <v>69.006573805714297</v>
      </c>
      <c r="I83" s="150">
        <f t="shared" si="8"/>
        <v>-0.9665738057142903</v>
      </c>
      <c r="J83" s="179">
        <f t="shared" si="9"/>
        <v>-1.4205964222726193E-2</v>
      </c>
      <c r="K83" s="5"/>
      <c r="L83" s="182">
        <f>(F83-0.9)/10.8</f>
        <v>4.0123456790123448E-2</v>
      </c>
    </row>
    <row r="84" spans="1:12" x14ac:dyDescent="0.2">
      <c r="A84" s="5" t="s">
        <v>247</v>
      </c>
      <c r="B84" s="61">
        <v>315</v>
      </c>
      <c r="C84" s="61">
        <v>3</v>
      </c>
      <c r="D84" s="61">
        <v>3</v>
      </c>
      <c r="E84" s="98">
        <v>0.3</v>
      </c>
      <c r="F84" s="99">
        <v>2.4444444444444442</v>
      </c>
      <c r="G84" s="100">
        <v>12.791599999999999</v>
      </c>
      <c r="H84" s="101">
        <v>64.165792729852228</v>
      </c>
      <c r="I84" s="150">
        <f t="shared" si="8"/>
        <v>3.8742072701477781</v>
      </c>
      <c r="J84" s="179">
        <f t="shared" si="9"/>
        <v>5.6940142124452933E-2</v>
      </c>
      <c r="K84" s="5"/>
      <c r="L84" s="182">
        <f>(F84-0.9)/10.8</f>
        <v>0.14300411522633744</v>
      </c>
    </row>
    <row r="85" spans="1:12" x14ac:dyDescent="0.2">
      <c r="A85" s="5" t="s">
        <v>247</v>
      </c>
      <c r="B85" s="61">
        <v>419</v>
      </c>
      <c r="C85" s="61">
        <v>4</v>
      </c>
      <c r="D85" s="61">
        <v>3</v>
      </c>
      <c r="E85" s="98">
        <v>0.1</v>
      </c>
      <c r="F85" s="99">
        <v>2</v>
      </c>
      <c r="G85" s="100">
        <v>13.0564</v>
      </c>
      <c r="H85" s="101">
        <v>70.645829447881781</v>
      </c>
      <c r="I85" s="150">
        <f t="shared" si="8"/>
        <v>-2.6058294478817743</v>
      </c>
      <c r="J85" s="179">
        <f t="shared" si="9"/>
        <v>-3.8298492767221838E-2</v>
      </c>
      <c r="K85" s="5"/>
      <c r="L85" s="182">
        <f>(F85-0.9)/10.8</f>
        <v>0.10185185185185186</v>
      </c>
    </row>
    <row r="86" spans="1:12" x14ac:dyDescent="0.2">
      <c r="A86" s="5" t="s">
        <v>247</v>
      </c>
      <c r="B86" s="61">
        <v>104</v>
      </c>
      <c r="C86" s="61">
        <v>1</v>
      </c>
      <c r="D86" s="61">
        <v>4</v>
      </c>
      <c r="E86" s="98">
        <v>3.7</v>
      </c>
      <c r="F86" s="99">
        <v>3.8888888888888893</v>
      </c>
      <c r="G86" s="100">
        <v>13.2088</v>
      </c>
      <c r="H86" s="101">
        <v>52.146547200000001</v>
      </c>
      <c r="I86" s="150">
        <f t="shared" si="8"/>
        <v>15.893452800000006</v>
      </c>
      <c r="J86" s="179">
        <f t="shared" si="9"/>
        <v>0.23358984126984134</v>
      </c>
      <c r="K86" s="5"/>
      <c r="L86" s="182">
        <f>(F86-0.9)/10.8</f>
        <v>0.27674897119341568</v>
      </c>
    </row>
    <row r="87" spans="1:12" x14ac:dyDescent="0.2">
      <c r="A87" s="5" t="s">
        <v>247</v>
      </c>
      <c r="B87" s="61">
        <v>217</v>
      </c>
      <c r="C87" s="61">
        <v>2</v>
      </c>
      <c r="D87" s="61">
        <v>4</v>
      </c>
      <c r="E87" s="98">
        <v>1.2</v>
      </c>
      <c r="F87" s="99">
        <v>4</v>
      </c>
      <c r="G87" s="100">
        <v>12.252800000000001</v>
      </c>
      <c r="H87" s="101">
        <v>66.989065344630532</v>
      </c>
      <c r="I87" s="150">
        <f t="shared" si="8"/>
        <v>1.0509346553694741</v>
      </c>
      <c r="J87" s="179">
        <f t="shared" si="9"/>
        <v>1.5445835616835301E-2</v>
      </c>
      <c r="K87" s="5"/>
      <c r="L87" s="182">
        <f>(F87-0.9)/10.8</f>
        <v>0.28703703703703703</v>
      </c>
    </row>
    <row r="88" spans="1:12" x14ac:dyDescent="0.2">
      <c r="A88" s="5" t="s">
        <v>247</v>
      </c>
      <c r="B88" s="61">
        <v>303</v>
      </c>
      <c r="C88" s="61">
        <v>3</v>
      </c>
      <c r="D88" s="61">
        <v>4</v>
      </c>
      <c r="E88" s="98">
        <v>0.9</v>
      </c>
      <c r="F88" s="99">
        <v>3.1111111111111112</v>
      </c>
      <c r="G88" s="100">
        <v>12.6464</v>
      </c>
      <c r="H88" s="101">
        <v>74.72786351290641</v>
      </c>
      <c r="I88" s="150">
        <f t="shared" si="8"/>
        <v>-6.6878635129064037</v>
      </c>
      <c r="J88" s="179">
        <f t="shared" si="9"/>
        <v>-9.8293114534191692E-2</v>
      </c>
      <c r="K88" s="5"/>
      <c r="L88" s="182">
        <f>(F88-0.9)/10.8</f>
        <v>0.20473251028806586</v>
      </c>
    </row>
    <row r="89" spans="1:12" x14ac:dyDescent="0.2">
      <c r="A89" s="5" t="s">
        <v>247</v>
      </c>
      <c r="B89" s="61">
        <v>420</v>
      </c>
      <c r="C89" s="61">
        <v>4</v>
      </c>
      <c r="D89" s="61">
        <v>4</v>
      </c>
      <c r="E89" s="98">
        <v>1.9</v>
      </c>
      <c r="F89" s="99">
        <v>3.5555555555555554</v>
      </c>
      <c r="G89" s="100">
        <v>12.8208</v>
      </c>
      <c r="H89" s="101">
        <v>57.700777464433493</v>
      </c>
      <c r="I89" s="150">
        <f t="shared" si="8"/>
        <v>10.339222535566513</v>
      </c>
      <c r="J89" s="179">
        <f t="shared" si="9"/>
        <v>0.1519580031682321</v>
      </c>
      <c r="K89" s="5"/>
      <c r="L89" s="182">
        <f>(F89-0.9)/10.8</f>
        <v>0.2458847736625514</v>
      </c>
    </row>
    <row r="90" spans="1:12" x14ac:dyDescent="0.2">
      <c r="A90" s="5" t="s">
        <v>247</v>
      </c>
      <c r="B90" s="61">
        <v>105</v>
      </c>
      <c r="C90" s="61">
        <v>1</v>
      </c>
      <c r="D90" s="61">
        <v>5</v>
      </c>
      <c r="E90" s="98">
        <v>5.5</v>
      </c>
      <c r="F90" s="99">
        <v>10.277777777777779</v>
      </c>
      <c r="G90" s="100">
        <v>13.5716</v>
      </c>
      <c r="H90" s="101">
        <v>54.8959136346798</v>
      </c>
      <c r="I90" s="150">
        <f t="shared" si="8"/>
        <v>13.144086365320206</v>
      </c>
      <c r="J90" s="179">
        <f t="shared" si="9"/>
        <v>0.19318175140094362</v>
      </c>
      <c r="K90" s="5"/>
      <c r="L90" s="182">
        <f>(F90-0.9)/10.8</f>
        <v>0.86831275720164602</v>
      </c>
    </row>
    <row r="91" spans="1:12" x14ac:dyDescent="0.2">
      <c r="A91" s="5" t="s">
        <v>247</v>
      </c>
      <c r="B91" s="61">
        <v>216</v>
      </c>
      <c r="C91" s="61">
        <v>2</v>
      </c>
      <c r="D91" s="61">
        <v>5</v>
      </c>
      <c r="E91" s="98">
        <v>1.4</v>
      </c>
      <c r="F91" s="99">
        <v>2.6666666666666665</v>
      </c>
      <c r="G91" s="100">
        <v>12.664400000000001</v>
      </c>
      <c r="H91" s="101">
        <v>65.633692916650233</v>
      </c>
      <c r="I91" s="150">
        <f t="shared" si="8"/>
        <v>2.4063070833497733</v>
      </c>
      <c r="J91" s="179">
        <f t="shared" si="9"/>
        <v>3.5366065304964334E-2</v>
      </c>
      <c r="K91" s="5"/>
      <c r="L91" s="182">
        <f>(F91-0.9)/10.8</f>
        <v>0.16358024691358022</v>
      </c>
    </row>
    <row r="92" spans="1:12" x14ac:dyDescent="0.2">
      <c r="A92" s="5" t="s">
        <v>247</v>
      </c>
      <c r="B92" s="61">
        <v>306</v>
      </c>
      <c r="C92" s="61">
        <v>3</v>
      </c>
      <c r="D92" s="61">
        <v>5</v>
      </c>
      <c r="E92" s="98">
        <v>0.9</v>
      </c>
      <c r="F92" s="99">
        <v>4</v>
      </c>
      <c r="G92" s="100">
        <v>12.6936</v>
      </c>
      <c r="H92" s="101">
        <v>72.938949157832511</v>
      </c>
      <c r="I92" s="150">
        <f t="shared" si="8"/>
        <v>-4.8989491578325044</v>
      </c>
      <c r="J92" s="179">
        <f t="shared" si="9"/>
        <v>-7.2001016429049144E-2</v>
      </c>
      <c r="K92" s="5"/>
      <c r="L92" s="182">
        <f>(F92-0.9)/10.8</f>
        <v>0.28703703703703703</v>
      </c>
    </row>
    <row r="93" spans="1:12" x14ac:dyDescent="0.2">
      <c r="A93" s="5" t="s">
        <v>247</v>
      </c>
      <c r="B93" s="61">
        <v>405</v>
      </c>
      <c r="C93" s="61">
        <v>4</v>
      </c>
      <c r="D93" s="61">
        <v>5</v>
      </c>
      <c r="E93" s="98">
        <v>1.5</v>
      </c>
      <c r="F93" s="99">
        <v>3.1111111111111112</v>
      </c>
      <c r="G93" s="100">
        <v>12.599600000000001</v>
      </c>
      <c r="H93" s="101">
        <v>68.099636199408877</v>
      </c>
      <c r="I93" s="150">
        <f t="shared" si="8"/>
        <v>-5.9636199408870993E-2</v>
      </c>
      <c r="J93" s="179">
        <f t="shared" si="9"/>
        <v>-8.7648735168828614E-4</v>
      </c>
      <c r="K93" s="5"/>
      <c r="L93" s="182">
        <f>(F93-0.9)/10.8</f>
        <v>0.20473251028806586</v>
      </c>
    </row>
    <row r="94" spans="1:12" x14ac:dyDescent="0.2">
      <c r="A94" s="5" t="s">
        <v>247</v>
      </c>
      <c r="B94" s="61">
        <v>106</v>
      </c>
      <c r="C94" s="61">
        <v>1</v>
      </c>
      <c r="D94" s="61">
        <v>6</v>
      </c>
      <c r="E94" s="98">
        <v>0.2</v>
      </c>
      <c r="F94" s="99">
        <v>2.6666666666666665</v>
      </c>
      <c r="G94" s="100">
        <v>13.254</v>
      </c>
      <c r="H94" s="101">
        <v>40.744126147783248</v>
      </c>
      <c r="I94" s="150">
        <f t="shared" si="8"/>
        <v>27.295873852216758</v>
      </c>
      <c r="J94" s="179">
        <f t="shared" si="9"/>
        <v>0.4011739249296995</v>
      </c>
      <c r="K94" s="5"/>
      <c r="L94" s="182">
        <f>(F94-0.9)/10.8</f>
        <v>0.16358024691358022</v>
      </c>
    </row>
    <row r="95" spans="1:12" x14ac:dyDescent="0.2">
      <c r="A95" s="5" t="s">
        <v>247</v>
      </c>
      <c r="B95" s="61">
        <v>203</v>
      </c>
      <c r="C95" s="61">
        <v>2</v>
      </c>
      <c r="D95" s="61">
        <v>6</v>
      </c>
      <c r="E95" s="98">
        <v>0.6</v>
      </c>
      <c r="F95" s="99">
        <v>1.1111111111111112</v>
      </c>
      <c r="G95" s="100">
        <v>12.830400000000001</v>
      </c>
      <c r="H95" s="101">
        <v>76.77348727172415</v>
      </c>
      <c r="I95" s="150">
        <f t="shared" si="8"/>
        <v>-8.7334872717241439</v>
      </c>
      <c r="J95" s="179">
        <f t="shared" si="9"/>
        <v>-0.12835813156561057</v>
      </c>
      <c r="K95" s="5"/>
      <c r="L95" s="182">
        <f>(F95-0.9)/10.8</f>
        <v>1.954732510288066E-2</v>
      </c>
    </row>
    <row r="96" spans="1:12" x14ac:dyDescent="0.2">
      <c r="A96" s="5" t="s">
        <v>247</v>
      </c>
      <c r="B96" s="61">
        <v>312</v>
      </c>
      <c r="C96" s="61">
        <v>3</v>
      </c>
      <c r="D96" s="61">
        <v>6</v>
      </c>
      <c r="E96" s="98">
        <v>0.2</v>
      </c>
      <c r="F96" s="99">
        <v>1.1666666666666667</v>
      </c>
      <c r="G96" s="100">
        <v>12.469200000000001</v>
      </c>
      <c r="H96" s="101">
        <v>68.451672717241365</v>
      </c>
      <c r="I96" s="150">
        <f t="shared" si="8"/>
        <v>-0.41167271724135901</v>
      </c>
      <c r="J96" s="179">
        <f t="shared" si="9"/>
        <v>-6.050451458573765E-3</v>
      </c>
      <c r="K96" s="5"/>
      <c r="L96" s="182">
        <f>(F96-0.9)/10.8</f>
        <v>2.469135802469136E-2</v>
      </c>
    </row>
    <row r="97" spans="1:12" x14ac:dyDescent="0.2">
      <c r="A97" s="5" t="s">
        <v>247</v>
      </c>
      <c r="B97" s="61">
        <v>418</v>
      </c>
      <c r="C97" s="61">
        <v>4</v>
      </c>
      <c r="D97" s="61">
        <v>6</v>
      </c>
      <c r="E97" s="98">
        <v>2.1</v>
      </c>
      <c r="F97" s="99">
        <v>2.8888888888888884</v>
      </c>
      <c r="G97" s="100">
        <v>13.1668</v>
      </c>
      <c r="H97" s="101">
        <v>66.995193023054199</v>
      </c>
      <c r="I97" s="150">
        <f t="shared" si="8"/>
        <v>1.0448069769458073</v>
      </c>
      <c r="J97" s="179">
        <f t="shared" si="9"/>
        <v>1.5355775675276413E-2</v>
      </c>
      <c r="K97" s="5"/>
      <c r="L97" s="182">
        <f>(F97-0.9)/10.8</f>
        <v>0.18415637860082298</v>
      </c>
    </row>
    <row r="98" spans="1:12" x14ac:dyDescent="0.2">
      <c r="A98" s="5" t="s">
        <v>247</v>
      </c>
      <c r="B98" s="61">
        <v>107</v>
      </c>
      <c r="C98" s="61">
        <v>1</v>
      </c>
      <c r="D98" s="61">
        <v>7</v>
      </c>
      <c r="E98" s="98">
        <v>0.2</v>
      </c>
      <c r="F98" s="99">
        <v>1.8333333333333333</v>
      </c>
      <c r="G98" s="100">
        <v>12.9884</v>
      </c>
      <c r="H98" s="101">
        <v>69.580819062857159</v>
      </c>
      <c r="I98" s="150">
        <f t="shared" si="8"/>
        <v>-1.5408190628571532</v>
      </c>
      <c r="J98" s="179">
        <f t="shared" si="9"/>
        <v>-2.2645782816830586E-2</v>
      </c>
      <c r="K98" s="5"/>
      <c r="L98" s="182">
        <f>(F98-0.9)/10.8</f>
        <v>8.6419753086419734E-2</v>
      </c>
    </row>
    <row r="99" spans="1:12" x14ac:dyDescent="0.2">
      <c r="A99" s="5" t="s">
        <v>247</v>
      </c>
      <c r="B99" s="61">
        <v>207</v>
      </c>
      <c r="C99" s="61">
        <v>2</v>
      </c>
      <c r="D99" s="61">
        <v>7</v>
      </c>
      <c r="E99" s="98">
        <v>0.8</v>
      </c>
      <c r="F99" s="99">
        <v>3.1111111111111112</v>
      </c>
      <c r="G99" s="100">
        <v>12.534000000000001</v>
      </c>
      <c r="H99" s="101">
        <v>51.09220827586207</v>
      </c>
      <c r="I99" s="150">
        <f t="shared" si="8"/>
        <v>16.947791724137936</v>
      </c>
      <c r="J99" s="179">
        <f t="shared" si="9"/>
        <v>0.24908571023130416</v>
      </c>
      <c r="K99" s="5"/>
      <c r="L99" s="182">
        <f>(F99-0.9)/10.8</f>
        <v>0.20473251028806586</v>
      </c>
    </row>
    <row r="100" spans="1:12" x14ac:dyDescent="0.2">
      <c r="A100" s="5" t="s">
        <v>247</v>
      </c>
      <c r="B100" s="61">
        <v>309</v>
      </c>
      <c r="C100" s="61">
        <v>3</v>
      </c>
      <c r="D100" s="61">
        <v>7</v>
      </c>
      <c r="E100" s="98">
        <v>0.6</v>
      </c>
      <c r="F100" s="99">
        <v>2.2222222222222223</v>
      </c>
      <c r="G100" s="100">
        <v>12.706799999999999</v>
      </c>
      <c r="H100" s="101">
        <v>68.39073907231527</v>
      </c>
      <c r="I100" s="150">
        <f t="shared" si="8"/>
        <v>-0.35073907231526391</v>
      </c>
      <c r="J100" s="179">
        <f t="shared" si="9"/>
        <v>-5.1548952427287464E-3</v>
      </c>
      <c r="K100" s="5"/>
      <c r="L100" s="182">
        <f>(F100-0.9)/10.8</f>
        <v>0.12242798353909466</v>
      </c>
    </row>
    <row r="101" spans="1:12" x14ac:dyDescent="0.2">
      <c r="A101" s="5" t="s">
        <v>247</v>
      </c>
      <c r="B101" s="61">
        <v>410</v>
      </c>
      <c r="C101" s="61">
        <v>4</v>
      </c>
      <c r="D101" s="61">
        <v>7</v>
      </c>
      <c r="E101" s="98">
        <v>0.7</v>
      </c>
      <c r="F101" s="99">
        <v>2.8888888888888884</v>
      </c>
      <c r="G101" s="100">
        <v>12.824400000000001</v>
      </c>
      <c r="H101" s="101">
        <v>69.379409830147779</v>
      </c>
      <c r="I101" s="150">
        <f t="shared" si="8"/>
        <v>-1.3394098301477726</v>
      </c>
      <c r="J101" s="179">
        <f t="shared" si="9"/>
        <v>-1.968562360593434E-2</v>
      </c>
      <c r="K101" s="5"/>
      <c r="L101" s="182">
        <f>(F101-0.9)/10.8</f>
        <v>0.18415637860082298</v>
      </c>
    </row>
    <row r="102" spans="1:12" x14ac:dyDescent="0.2">
      <c r="A102" s="5" t="s">
        <v>247</v>
      </c>
      <c r="B102" s="61">
        <v>108</v>
      </c>
      <c r="C102" s="61">
        <v>1</v>
      </c>
      <c r="D102" s="61">
        <v>8</v>
      </c>
      <c r="E102" s="98">
        <v>0.8</v>
      </c>
      <c r="F102" s="99">
        <v>1.3333333333333333</v>
      </c>
      <c r="G102" s="100">
        <v>14.233599999999999</v>
      </c>
      <c r="H102" s="101">
        <v>62.654932416945812</v>
      </c>
      <c r="I102" s="150">
        <f t="shared" si="8"/>
        <v>5.3850675830541945</v>
      </c>
      <c r="J102" s="179">
        <f t="shared" si="9"/>
        <v>7.9145614095446709E-2</v>
      </c>
      <c r="K102" s="5"/>
      <c r="L102" s="182">
        <f>(F102-0.9)/10.8</f>
        <v>4.0123456790123448E-2</v>
      </c>
    </row>
    <row r="103" spans="1:12" x14ac:dyDescent="0.2">
      <c r="A103" s="5" t="s">
        <v>247</v>
      </c>
      <c r="B103" s="61">
        <v>208</v>
      </c>
      <c r="C103" s="61">
        <v>2</v>
      </c>
      <c r="D103" s="61">
        <v>8</v>
      </c>
      <c r="E103" s="98">
        <v>0.1</v>
      </c>
      <c r="F103" s="99">
        <v>1.5555555555555556</v>
      </c>
      <c r="G103" s="100">
        <v>11.879199999999999</v>
      </c>
      <c r="H103" s="101">
        <v>67.778525707980293</v>
      </c>
      <c r="I103" s="150">
        <f t="shared" si="8"/>
        <v>0.26147429201971306</v>
      </c>
      <c r="J103" s="179">
        <f t="shared" si="9"/>
        <v>3.8429496181615671E-3</v>
      </c>
      <c r="K103" s="5"/>
      <c r="L103" s="182">
        <f>(F103-0.9)/10.8</f>
        <v>6.0699588477366249E-2</v>
      </c>
    </row>
    <row r="104" spans="1:12" x14ac:dyDescent="0.2">
      <c r="A104" s="5" t="s">
        <v>247</v>
      </c>
      <c r="B104" s="61">
        <v>318</v>
      </c>
      <c r="C104" s="61">
        <v>3</v>
      </c>
      <c r="D104" s="61">
        <v>8</v>
      </c>
      <c r="E104" s="98">
        <v>0.4</v>
      </c>
      <c r="F104" s="99">
        <v>2.8888888888888884</v>
      </c>
      <c r="G104" s="100">
        <v>12.376399999999999</v>
      </c>
      <c r="H104" s="101">
        <v>64.095238976945808</v>
      </c>
      <c r="I104" s="150">
        <f t="shared" si="8"/>
        <v>3.9447610230541983</v>
      </c>
      <c r="J104" s="179">
        <f t="shared" si="9"/>
        <v>5.7977087346475574E-2</v>
      </c>
      <c r="K104" s="5"/>
      <c r="L104" s="182">
        <f>(F104-0.9)/10.8</f>
        <v>0.18415637860082298</v>
      </c>
    </row>
    <row r="105" spans="1:12" x14ac:dyDescent="0.2">
      <c r="A105" s="5" t="s">
        <v>247</v>
      </c>
      <c r="B105" s="61">
        <v>412</v>
      </c>
      <c r="C105" s="61">
        <v>4</v>
      </c>
      <c r="D105" s="61">
        <v>8</v>
      </c>
      <c r="E105" s="98">
        <v>0.5</v>
      </c>
      <c r="F105" s="99">
        <v>1.8333333333333333</v>
      </c>
      <c r="G105" s="100">
        <v>13.476800000000001</v>
      </c>
      <c r="H105" s="101">
        <v>71.376951550738937</v>
      </c>
      <c r="I105" s="150">
        <f t="shared" si="8"/>
        <v>-3.3369515507389309</v>
      </c>
      <c r="J105" s="179">
        <f t="shared" si="9"/>
        <v>-4.9043967529966648E-2</v>
      </c>
      <c r="K105" s="5"/>
      <c r="L105" s="182">
        <f>(F105-0.9)/10.8</f>
        <v>8.6419753086419734E-2</v>
      </c>
    </row>
    <row r="106" spans="1:12" x14ac:dyDescent="0.2">
      <c r="A106" s="5" t="s">
        <v>247</v>
      </c>
      <c r="B106" s="61">
        <v>109</v>
      </c>
      <c r="C106" s="61">
        <v>1</v>
      </c>
      <c r="D106" s="61">
        <v>9</v>
      </c>
      <c r="E106" s="98">
        <v>2.8</v>
      </c>
      <c r="F106" s="99">
        <v>1.7777777777777777</v>
      </c>
      <c r="G106" s="100">
        <v>13.142799999999999</v>
      </c>
      <c r="H106" s="101">
        <v>65.108499414384241</v>
      </c>
      <c r="I106" s="150">
        <f t="shared" si="8"/>
        <v>2.9315005856157654</v>
      </c>
      <c r="J106" s="179">
        <f t="shared" si="9"/>
        <v>4.3084958636328115E-2</v>
      </c>
      <c r="K106" s="5"/>
      <c r="L106" s="182">
        <f>(F106-0.9)/10.8</f>
        <v>8.127572016460903E-2</v>
      </c>
    </row>
    <row r="107" spans="1:12" x14ac:dyDescent="0.2">
      <c r="A107" s="5" t="s">
        <v>247</v>
      </c>
      <c r="B107" s="61">
        <v>220</v>
      </c>
      <c r="C107" s="61">
        <v>2</v>
      </c>
      <c r="D107" s="61">
        <v>9</v>
      </c>
      <c r="E107" s="98">
        <v>0.5</v>
      </c>
      <c r="F107" s="99">
        <v>2.2222222222222223</v>
      </c>
      <c r="G107" s="100">
        <v>12.8712</v>
      </c>
      <c r="H107" s="101">
        <v>66.392317282364544</v>
      </c>
      <c r="I107" s="150">
        <f t="shared" si="8"/>
        <v>1.6476827176354618</v>
      </c>
      <c r="J107" s="179">
        <f t="shared" si="9"/>
        <v>2.4216383269186681E-2</v>
      </c>
      <c r="K107" s="5"/>
      <c r="L107" s="182">
        <f>(F107-0.9)/10.8</f>
        <v>0.12242798353909466</v>
      </c>
    </row>
    <row r="108" spans="1:12" x14ac:dyDescent="0.2">
      <c r="A108" s="5" t="s">
        <v>247</v>
      </c>
      <c r="B108" s="61">
        <v>314</v>
      </c>
      <c r="C108" s="61">
        <v>3</v>
      </c>
      <c r="D108" s="61">
        <v>9</v>
      </c>
      <c r="E108" s="98">
        <v>0.3</v>
      </c>
      <c r="F108" s="99">
        <v>2</v>
      </c>
      <c r="G108" s="100">
        <v>12.7544</v>
      </c>
      <c r="H108" s="101">
        <v>61.197759959014775</v>
      </c>
      <c r="I108" s="150">
        <f t="shared" si="8"/>
        <v>6.8422400409852315</v>
      </c>
      <c r="J108" s="179">
        <f t="shared" si="9"/>
        <v>0.10056202294216976</v>
      </c>
      <c r="K108" s="5"/>
      <c r="L108" s="182">
        <f>(F108-0.9)/10.8</f>
        <v>0.10185185185185186</v>
      </c>
    </row>
    <row r="109" spans="1:12" x14ac:dyDescent="0.2">
      <c r="A109" s="5" t="s">
        <v>247</v>
      </c>
      <c r="B109" s="61">
        <v>404</v>
      </c>
      <c r="C109" s="61">
        <v>4</v>
      </c>
      <c r="D109" s="61">
        <v>9</v>
      </c>
      <c r="E109" s="98">
        <v>0.6</v>
      </c>
      <c r="F109" s="99">
        <v>2.8888888888888884</v>
      </c>
      <c r="G109" s="100">
        <v>12.743600000000001</v>
      </c>
      <c r="H109" s="101">
        <v>66.988844468965524</v>
      </c>
      <c r="I109" s="150">
        <f t="shared" si="8"/>
        <v>1.0511555310344818</v>
      </c>
      <c r="J109" s="179">
        <f t="shared" si="9"/>
        <v>1.5449081878813664E-2</v>
      </c>
      <c r="K109" s="5"/>
      <c r="L109" s="182">
        <f>(F109-0.9)/10.8</f>
        <v>0.18415637860082298</v>
      </c>
    </row>
    <row r="110" spans="1:12" x14ac:dyDescent="0.2">
      <c r="A110" s="5" t="s">
        <v>247</v>
      </c>
      <c r="B110" s="61">
        <v>110</v>
      </c>
      <c r="C110" s="61">
        <v>1</v>
      </c>
      <c r="D110" s="61">
        <v>10</v>
      </c>
      <c r="E110" s="98">
        <v>1.5</v>
      </c>
      <c r="F110" s="99">
        <v>2.4444444444444442</v>
      </c>
      <c r="G110" s="100">
        <v>13.2316</v>
      </c>
      <c r="H110" s="101">
        <v>61.359534980098523</v>
      </c>
      <c r="I110" s="150">
        <f t="shared" si="8"/>
        <v>6.680465019901483</v>
      </c>
      <c r="J110" s="179">
        <f t="shared" si="9"/>
        <v>9.8184377129651418E-2</v>
      </c>
      <c r="K110" s="5"/>
      <c r="L110" s="182">
        <f>(F110-0.9)/10.8</f>
        <v>0.14300411522633744</v>
      </c>
    </row>
    <row r="111" spans="1:12" x14ac:dyDescent="0.2">
      <c r="A111" s="5" t="s">
        <v>247</v>
      </c>
      <c r="B111" s="61">
        <v>213</v>
      </c>
      <c r="C111" s="61">
        <v>2</v>
      </c>
      <c r="D111" s="61">
        <v>10</v>
      </c>
      <c r="E111" s="98">
        <v>1.4</v>
      </c>
      <c r="F111" s="99">
        <v>2.4444444444444442</v>
      </c>
      <c r="G111" s="100">
        <v>12.3444</v>
      </c>
      <c r="H111" s="101">
        <v>73.23068356729064</v>
      </c>
      <c r="I111" s="150">
        <f t="shared" si="8"/>
        <v>-5.190683567290634</v>
      </c>
      <c r="J111" s="179">
        <f t="shared" si="9"/>
        <v>-7.6288706162413775E-2</v>
      </c>
      <c r="K111" s="5"/>
      <c r="L111" s="182">
        <f>(F111-0.9)/10.8</f>
        <v>0.14300411522633744</v>
      </c>
    </row>
    <row r="112" spans="1:12" x14ac:dyDescent="0.2">
      <c r="A112" s="5" t="s">
        <v>247</v>
      </c>
      <c r="B112" s="61">
        <v>320</v>
      </c>
      <c r="C112" s="61">
        <v>3</v>
      </c>
      <c r="D112" s="61">
        <v>10</v>
      </c>
      <c r="E112" s="98">
        <v>2.8</v>
      </c>
      <c r="F112" s="99">
        <v>5.333333333333333</v>
      </c>
      <c r="G112" s="100">
        <v>12.9496</v>
      </c>
      <c r="H112" s="101">
        <v>65.502381380098527</v>
      </c>
      <c r="I112" s="150">
        <f t="shared" si="8"/>
        <v>2.5376186199014796</v>
      </c>
      <c r="J112" s="179">
        <f t="shared" si="9"/>
        <v>3.7295982067922978E-2</v>
      </c>
      <c r="K112" s="5"/>
      <c r="L112" s="182">
        <f>(F112-0.9)/10.8</f>
        <v>0.41049382716049376</v>
      </c>
    </row>
    <row r="113" spans="1:12" x14ac:dyDescent="0.2">
      <c r="A113" s="5" t="s">
        <v>247</v>
      </c>
      <c r="B113" s="61">
        <v>415</v>
      </c>
      <c r="C113" s="61">
        <v>4</v>
      </c>
      <c r="D113" s="61">
        <v>10</v>
      </c>
      <c r="E113" s="98">
        <v>0.6</v>
      </c>
      <c r="F113" s="99">
        <v>2.2222222222222223</v>
      </c>
      <c r="G113" s="100">
        <v>16.784399999999998</v>
      </c>
      <c r="H113" s="101">
        <v>66.862709777339916</v>
      </c>
      <c r="I113" s="150">
        <f t="shared" si="8"/>
        <v>1.1772902226600905</v>
      </c>
      <c r="J113" s="179">
        <f t="shared" si="9"/>
        <v>1.7302913325398156E-2</v>
      </c>
      <c r="K113" s="5"/>
      <c r="L113" s="182">
        <f>(F113-0.9)/10.8</f>
        <v>0.12242798353909466</v>
      </c>
    </row>
    <row r="114" spans="1:12" x14ac:dyDescent="0.2">
      <c r="A114" s="5" t="s">
        <v>247</v>
      </c>
      <c r="B114" s="61">
        <v>111</v>
      </c>
      <c r="C114" s="61">
        <v>1</v>
      </c>
      <c r="D114" s="61">
        <v>11</v>
      </c>
      <c r="E114" s="98">
        <v>1.2</v>
      </c>
      <c r="F114" s="99">
        <v>2.4444444444444442</v>
      </c>
      <c r="G114" s="100">
        <v>13.036</v>
      </c>
      <c r="H114" s="101">
        <v>67.510795791133006</v>
      </c>
      <c r="I114" s="150">
        <f t="shared" si="8"/>
        <v>0.52920420886700015</v>
      </c>
      <c r="J114" s="179">
        <f t="shared" si="9"/>
        <v>7.7778396364932409E-3</v>
      </c>
      <c r="K114" s="5"/>
      <c r="L114" s="182">
        <f>(F114-0.9)/10.8</f>
        <v>0.14300411522633744</v>
      </c>
    </row>
    <row r="115" spans="1:12" x14ac:dyDescent="0.2">
      <c r="A115" s="5" t="s">
        <v>247</v>
      </c>
      <c r="B115" s="61">
        <v>201</v>
      </c>
      <c r="C115" s="61">
        <v>2</v>
      </c>
      <c r="D115" s="61">
        <v>11</v>
      </c>
      <c r="E115" s="98">
        <v>1.3</v>
      </c>
      <c r="F115" s="99">
        <v>3.1111111111111112</v>
      </c>
      <c r="G115" s="100">
        <v>12.7692</v>
      </c>
      <c r="H115" s="101">
        <v>77.576112244334979</v>
      </c>
      <c r="I115" s="150">
        <f t="shared" si="8"/>
        <v>-9.5361122443349728</v>
      </c>
      <c r="J115" s="179">
        <f t="shared" si="9"/>
        <v>-0.14015450094554632</v>
      </c>
      <c r="K115" s="5"/>
      <c r="L115" s="182">
        <f>(F115-0.9)/10.8</f>
        <v>0.20473251028806586</v>
      </c>
    </row>
    <row r="116" spans="1:12" x14ac:dyDescent="0.2">
      <c r="A116" s="5" t="s">
        <v>247</v>
      </c>
      <c r="B116" s="61">
        <v>310</v>
      </c>
      <c r="C116" s="61">
        <v>3</v>
      </c>
      <c r="D116" s="61">
        <v>11</v>
      </c>
      <c r="E116" s="98">
        <v>2.4</v>
      </c>
      <c r="F116" s="99">
        <v>5.333333333333333</v>
      </c>
      <c r="G116" s="100">
        <v>12.6304</v>
      </c>
      <c r="H116" s="101">
        <v>65.992539958226601</v>
      </c>
      <c r="I116" s="150">
        <f t="shared" si="8"/>
        <v>2.0474600417734052</v>
      </c>
      <c r="J116" s="179">
        <f t="shared" si="9"/>
        <v>3.0092005317069445E-2</v>
      </c>
      <c r="K116" s="5"/>
      <c r="L116" s="182">
        <f>(F116-0.9)/10.8</f>
        <v>0.41049382716049376</v>
      </c>
    </row>
    <row r="117" spans="1:12" x14ac:dyDescent="0.2">
      <c r="A117" s="5" t="s">
        <v>247</v>
      </c>
      <c r="B117" s="61">
        <v>411</v>
      </c>
      <c r="C117" s="61">
        <v>4</v>
      </c>
      <c r="D117" s="61">
        <v>11</v>
      </c>
      <c r="E117" s="98">
        <v>1.8</v>
      </c>
      <c r="F117" s="99">
        <v>5.1111111111111107</v>
      </c>
      <c r="G117" s="100">
        <v>12.556800000000001</v>
      </c>
      <c r="H117" s="101">
        <v>68.800137458128091</v>
      </c>
      <c r="I117" s="150">
        <f t="shared" si="8"/>
        <v>-0.76013745812808509</v>
      </c>
      <c r="J117" s="179">
        <f t="shared" si="9"/>
        <v>-1.1171920313463918E-2</v>
      </c>
      <c r="K117" s="5"/>
      <c r="L117" s="182">
        <f>(F117-0.9)/10.8</f>
        <v>0.38991769547325095</v>
      </c>
    </row>
    <row r="118" spans="1:12" x14ac:dyDescent="0.2">
      <c r="A118" s="5" t="s">
        <v>247</v>
      </c>
      <c r="B118" s="61">
        <v>112</v>
      </c>
      <c r="C118" s="61">
        <v>1</v>
      </c>
      <c r="D118" s="61">
        <v>12</v>
      </c>
      <c r="E118" s="98">
        <v>0.5</v>
      </c>
      <c r="F118" s="99">
        <v>1.5555555555555556</v>
      </c>
      <c r="G118" s="100">
        <v>13.07</v>
      </c>
      <c r="H118" s="101">
        <v>67.733115349753703</v>
      </c>
      <c r="I118" s="150">
        <f t="shared" si="8"/>
        <v>0.30688465024630318</v>
      </c>
      <c r="J118" s="179">
        <f t="shared" si="9"/>
        <v>4.5103564116152723E-3</v>
      </c>
      <c r="K118" s="5"/>
      <c r="L118" s="182">
        <f>(F118-0.9)/10.8</f>
        <v>6.0699588477366249E-2</v>
      </c>
    </row>
    <row r="119" spans="1:12" x14ac:dyDescent="0.2">
      <c r="A119" s="5" t="s">
        <v>247</v>
      </c>
      <c r="B119" s="61">
        <v>206</v>
      </c>
      <c r="C119" s="61">
        <v>2</v>
      </c>
      <c r="D119" s="61">
        <v>12</v>
      </c>
      <c r="E119" s="98">
        <v>0.9</v>
      </c>
      <c r="F119" s="99">
        <v>6.4444444444444438</v>
      </c>
      <c r="G119" s="100">
        <v>12.7348</v>
      </c>
      <c r="H119" s="101">
        <v>72.904529175960576</v>
      </c>
      <c r="I119" s="150">
        <f t="shared" si="8"/>
        <v>-4.8645291759605698</v>
      </c>
      <c r="J119" s="179">
        <f t="shared" si="9"/>
        <v>-7.1495137800713829E-2</v>
      </c>
      <c r="K119" s="5"/>
      <c r="L119" s="182">
        <f>(F119-0.9)/10.8</f>
        <v>0.51337448559670773</v>
      </c>
    </row>
    <row r="120" spans="1:12" x14ac:dyDescent="0.2">
      <c r="A120" s="5" t="s">
        <v>247</v>
      </c>
      <c r="B120" s="61">
        <v>304</v>
      </c>
      <c r="C120" s="61">
        <v>3</v>
      </c>
      <c r="D120" s="61">
        <v>12</v>
      </c>
      <c r="E120" s="98">
        <v>2.1</v>
      </c>
      <c r="F120" s="99">
        <v>2</v>
      </c>
      <c r="G120" s="100">
        <v>12.7524</v>
      </c>
      <c r="H120" s="101">
        <v>69.561522960394086</v>
      </c>
      <c r="I120" s="150">
        <f t="shared" si="8"/>
        <v>-1.5215229603940799</v>
      </c>
      <c r="J120" s="179">
        <f t="shared" si="9"/>
        <v>-2.2362183427308637E-2</v>
      </c>
      <c r="K120" s="5"/>
      <c r="L120" s="182">
        <f>(F120-0.9)/10.8</f>
        <v>0.10185185185185186</v>
      </c>
    </row>
    <row r="121" spans="1:12" x14ac:dyDescent="0.2">
      <c r="A121" s="5" t="s">
        <v>247</v>
      </c>
      <c r="B121" s="61">
        <v>414</v>
      </c>
      <c r="C121" s="61">
        <v>4</v>
      </c>
      <c r="D121" s="61">
        <v>12</v>
      </c>
      <c r="E121" s="98">
        <v>0.4</v>
      </c>
      <c r="F121" s="99">
        <v>1</v>
      </c>
      <c r="G121" s="100">
        <v>17.991599999999998</v>
      </c>
      <c r="H121" s="101">
        <v>78.406494116256155</v>
      </c>
      <c r="I121" s="150">
        <f t="shared" si="8"/>
        <v>-10.366494116256149</v>
      </c>
      <c r="J121" s="179">
        <f t="shared" si="9"/>
        <v>-0.15235882005079582</v>
      </c>
      <c r="K121" s="5"/>
      <c r="L121" s="182">
        <f>(F121-0.9)/10.8</f>
        <v>9.259259259259257E-3</v>
      </c>
    </row>
    <row r="122" spans="1:12" x14ac:dyDescent="0.2">
      <c r="A122" s="5" t="s">
        <v>247</v>
      </c>
      <c r="B122" s="61">
        <v>115</v>
      </c>
      <c r="C122" s="61">
        <v>1</v>
      </c>
      <c r="D122" s="61">
        <v>15</v>
      </c>
      <c r="E122" s="98">
        <v>3.3</v>
      </c>
      <c r="F122" s="99">
        <v>2.2222222222222223</v>
      </c>
      <c r="G122" s="100">
        <v>12.8368</v>
      </c>
      <c r="H122" s="101">
        <v>57.939568854384234</v>
      </c>
      <c r="I122" s="150">
        <f t="shared" si="8"/>
        <v>10.100431145615772</v>
      </c>
      <c r="J122" s="179">
        <f t="shared" si="9"/>
        <v>0.14844842953579912</v>
      </c>
      <c r="K122" s="5"/>
      <c r="L122" s="182">
        <f>(F122-0.9)/10.8</f>
        <v>0.12242798353909466</v>
      </c>
    </row>
    <row r="123" spans="1:12" x14ac:dyDescent="0.2">
      <c r="A123" s="5" t="s">
        <v>247</v>
      </c>
      <c r="B123" s="61">
        <v>211</v>
      </c>
      <c r="C123" s="61">
        <v>2</v>
      </c>
      <c r="D123" s="61">
        <v>15</v>
      </c>
      <c r="E123" s="98">
        <v>0.8</v>
      </c>
      <c r="F123" s="99">
        <v>3.1111111111111112</v>
      </c>
      <c r="G123" s="100">
        <v>12.331200000000001</v>
      </c>
      <c r="H123" s="101">
        <v>69.771927058916262</v>
      </c>
      <c r="I123" s="150">
        <f t="shared" si="8"/>
        <v>-1.7319270589162556</v>
      </c>
      <c r="J123" s="179">
        <f t="shared" si="9"/>
        <v>-2.5454542312114279E-2</v>
      </c>
      <c r="K123" s="5"/>
      <c r="L123" s="182">
        <f>(F123-0.9)/10.8</f>
        <v>0.20473251028806586</v>
      </c>
    </row>
    <row r="124" spans="1:12" x14ac:dyDescent="0.2">
      <c r="A124" s="5" t="s">
        <v>247</v>
      </c>
      <c r="B124" s="61">
        <v>307</v>
      </c>
      <c r="C124" s="61">
        <v>3</v>
      </c>
      <c r="D124" s="61">
        <v>15</v>
      </c>
      <c r="E124" s="98">
        <v>0.7</v>
      </c>
      <c r="F124" s="99">
        <v>1.7777777777777777</v>
      </c>
      <c r="G124" s="100">
        <v>12.5504</v>
      </c>
      <c r="H124" s="101">
        <v>73.267084182068956</v>
      </c>
      <c r="I124" s="150">
        <f t="shared" si="8"/>
        <v>-5.2270841820689498</v>
      </c>
      <c r="J124" s="179">
        <f t="shared" si="9"/>
        <v>-7.6823694621824645E-2</v>
      </c>
      <c r="K124" s="5"/>
      <c r="L124" s="182">
        <f>(F124-0.9)/10.8</f>
        <v>8.127572016460903E-2</v>
      </c>
    </row>
    <row r="125" spans="1:12" x14ac:dyDescent="0.2">
      <c r="A125" s="5" t="s">
        <v>247</v>
      </c>
      <c r="B125" s="61">
        <v>409</v>
      </c>
      <c r="C125" s="61">
        <v>4</v>
      </c>
      <c r="D125" s="61">
        <v>15</v>
      </c>
      <c r="E125" s="98">
        <v>1.6</v>
      </c>
      <c r="F125" s="99">
        <v>3.333333333333333</v>
      </c>
      <c r="G125" s="100">
        <v>12.663600000000001</v>
      </c>
      <c r="H125" s="101">
        <v>68.716107428571434</v>
      </c>
      <c r="I125" s="150">
        <f t="shared" si="8"/>
        <v>-0.67610742857142725</v>
      </c>
      <c r="J125" s="179">
        <f t="shared" si="9"/>
        <v>-9.9369110607205637E-3</v>
      </c>
      <c r="K125" s="5"/>
      <c r="L125" s="182">
        <f>(F125-0.9)/10.8</f>
        <v>0.22530864197530862</v>
      </c>
    </row>
    <row r="126" spans="1:12" x14ac:dyDescent="0.2">
      <c r="A126" s="5" t="s">
        <v>247</v>
      </c>
      <c r="B126" s="61">
        <v>116</v>
      </c>
      <c r="C126" s="61">
        <v>1</v>
      </c>
      <c r="D126" s="61">
        <v>16</v>
      </c>
      <c r="E126" s="98">
        <v>0.2</v>
      </c>
      <c r="F126" s="99">
        <v>1.3333333333333333</v>
      </c>
      <c r="G126" s="100">
        <v>13.028400000000001</v>
      </c>
      <c r="H126" s="101">
        <v>52.420825183842361</v>
      </c>
      <c r="I126" s="150">
        <f t="shared" si="8"/>
        <v>15.619174816157646</v>
      </c>
      <c r="J126" s="179">
        <f t="shared" si="9"/>
        <v>0.22955871275951859</v>
      </c>
      <c r="K126" s="5"/>
      <c r="L126" s="182">
        <f>(F126-0.9)/10.8</f>
        <v>4.0123456790123448E-2</v>
      </c>
    </row>
    <row r="127" spans="1:12" x14ac:dyDescent="0.2">
      <c r="A127" s="5" t="s">
        <v>247</v>
      </c>
      <c r="B127" s="61">
        <v>205</v>
      </c>
      <c r="C127" s="61">
        <v>2</v>
      </c>
      <c r="D127" s="61">
        <v>16</v>
      </c>
      <c r="E127" s="98">
        <v>0.6</v>
      </c>
      <c r="F127" s="99">
        <v>0.88888888888888884</v>
      </c>
      <c r="G127" s="100">
        <v>12.914800000000001</v>
      </c>
      <c r="H127" s="101">
        <v>72.214308172610842</v>
      </c>
      <c r="I127" s="150">
        <f t="shared" si="8"/>
        <v>-4.1743081726108358</v>
      </c>
      <c r="J127" s="179">
        <f t="shared" si="9"/>
        <v>-6.135079618769599E-2</v>
      </c>
      <c r="K127" s="5"/>
      <c r="L127" s="182">
        <f>(F127-0.9)/10.8</f>
        <v>-1.0288065843621465E-3</v>
      </c>
    </row>
    <row r="128" spans="1:12" x14ac:dyDescent="0.2">
      <c r="A128" s="5" t="s">
        <v>247</v>
      </c>
      <c r="B128" s="61">
        <v>319</v>
      </c>
      <c r="C128" s="61">
        <v>3</v>
      </c>
      <c r="D128" s="61">
        <v>16</v>
      </c>
      <c r="E128" s="98">
        <v>0.1</v>
      </c>
      <c r="F128" s="99">
        <v>1.5555555555555556</v>
      </c>
      <c r="G128" s="100">
        <v>12.8148</v>
      </c>
      <c r="H128" s="101">
        <v>63.109372081182265</v>
      </c>
      <c r="I128" s="150">
        <f t="shared" si="8"/>
        <v>4.9306279188177413</v>
      </c>
      <c r="J128" s="179">
        <f t="shared" si="9"/>
        <v>7.2466606684564089E-2</v>
      </c>
      <c r="K128" s="5"/>
      <c r="L128" s="182">
        <f>(F128-0.9)/10.8</f>
        <v>6.0699588477366249E-2</v>
      </c>
    </row>
    <row r="129" spans="1:12" x14ac:dyDescent="0.2">
      <c r="A129" s="5" t="s">
        <v>247</v>
      </c>
      <c r="B129" s="61">
        <v>417</v>
      </c>
      <c r="C129" s="61">
        <v>4</v>
      </c>
      <c r="D129" s="61">
        <v>16</v>
      </c>
      <c r="E129" s="98">
        <v>0.3</v>
      </c>
      <c r="F129" s="99">
        <v>2.2222222222222223</v>
      </c>
      <c r="G129" s="100">
        <v>13.2196</v>
      </c>
      <c r="H129" s="101">
        <v>67.823456739310345</v>
      </c>
      <c r="I129" s="150">
        <f t="shared" si="8"/>
        <v>0.21654326068966157</v>
      </c>
      <c r="J129" s="179">
        <f t="shared" si="9"/>
        <v>3.182587605668159E-3</v>
      </c>
      <c r="K129" s="5"/>
      <c r="L129" s="182">
        <f>(F129-0.9)/10.8</f>
        <v>0.12242798353909466</v>
      </c>
    </row>
    <row r="130" spans="1:12" x14ac:dyDescent="0.2">
      <c r="A130" s="5" t="s">
        <v>247</v>
      </c>
      <c r="B130" s="61">
        <v>117</v>
      </c>
      <c r="C130" s="61">
        <v>1</v>
      </c>
      <c r="D130" s="61">
        <v>17</v>
      </c>
      <c r="E130" s="98">
        <v>0.3</v>
      </c>
      <c r="F130" s="99">
        <v>2.4444444444444442</v>
      </c>
      <c r="G130" s="100">
        <v>12.8568</v>
      </c>
      <c r="H130" s="101">
        <v>62.746538214778326</v>
      </c>
      <c r="I130" s="150">
        <f t="shared" si="8"/>
        <v>5.2934617852216803</v>
      </c>
      <c r="J130" s="179">
        <f t="shared" si="9"/>
        <v>7.7799261981506176E-2</v>
      </c>
      <c r="K130" s="5"/>
      <c r="L130" s="182">
        <f>(F130-0.9)/10.8</f>
        <v>0.14300411522633744</v>
      </c>
    </row>
    <row r="131" spans="1:12" x14ac:dyDescent="0.2">
      <c r="A131" s="5" t="s">
        <v>247</v>
      </c>
      <c r="B131" s="61">
        <v>209</v>
      </c>
      <c r="C131" s="61">
        <v>2</v>
      </c>
      <c r="D131" s="61">
        <v>17</v>
      </c>
      <c r="E131" s="98">
        <v>0.2</v>
      </c>
      <c r="F131" s="99">
        <v>2.2222222222222223</v>
      </c>
      <c r="G131" s="100">
        <v>12.546799999999999</v>
      </c>
      <c r="H131" s="101">
        <v>71.018201976748756</v>
      </c>
      <c r="I131" s="150">
        <f t="shared" si="8"/>
        <v>-2.9782019767487498</v>
      </c>
      <c r="J131" s="179">
        <f t="shared" si="9"/>
        <v>-4.3771340046277918E-2</v>
      </c>
      <c r="K131" s="5"/>
      <c r="L131" s="182">
        <f>(F131-0.9)/10.8</f>
        <v>0.12242798353909466</v>
      </c>
    </row>
    <row r="132" spans="1:12" x14ac:dyDescent="0.2">
      <c r="A132" s="5" t="s">
        <v>247</v>
      </c>
      <c r="B132" s="61">
        <v>317</v>
      </c>
      <c r="C132" s="61">
        <v>3</v>
      </c>
      <c r="D132" s="61">
        <v>17</v>
      </c>
      <c r="E132" s="98">
        <v>0.1</v>
      </c>
      <c r="F132" s="99">
        <v>0.88888888888888884</v>
      </c>
      <c r="G132" s="100">
        <v>12.755599999999999</v>
      </c>
      <c r="H132" s="101">
        <v>70.848641565320207</v>
      </c>
      <c r="I132" s="150">
        <f t="shared" si="8"/>
        <v>-2.808641565320201</v>
      </c>
      <c r="J132" s="179">
        <f t="shared" si="9"/>
        <v>-4.127927050735157E-2</v>
      </c>
      <c r="K132" s="5"/>
      <c r="L132" s="182">
        <f>(F132-0.9)/10.8</f>
        <v>-1.0288065843621465E-3</v>
      </c>
    </row>
    <row r="133" spans="1:12" x14ac:dyDescent="0.2">
      <c r="A133" s="5" t="s">
        <v>247</v>
      </c>
      <c r="B133" s="61">
        <v>402</v>
      </c>
      <c r="C133" s="61">
        <v>4</v>
      </c>
      <c r="D133" s="61">
        <v>17</v>
      </c>
      <c r="E133" s="98">
        <v>0.4</v>
      </c>
      <c r="F133" s="99">
        <v>2.6666666666666665</v>
      </c>
      <c r="G133" s="100">
        <v>12.7364</v>
      </c>
      <c r="H133" s="101">
        <v>70.697787682364535</v>
      </c>
      <c r="I133" s="150">
        <f t="shared" si="8"/>
        <v>-2.6577876823645283</v>
      </c>
      <c r="J133" s="179">
        <f t="shared" si="9"/>
        <v>-3.9062135249331692E-2</v>
      </c>
      <c r="K133" s="5"/>
      <c r="L133" s="182">
        <f>(F133-0.9)/10.8</f>
        <v>0.16358024691358022</v>
      </c>
    </row>
    <row r="134" spans="1:12" x14ac:dyDescent="0.2">
      <c r="A134" s="5" t="s">
        <v>247</v>
      </c>
      <c r="B134" s="61">
        <v>118</v>
      </c>
      <c r="C134" s="61">
        <v>1</v>
      </c>
      <c r="D134" s="61">
        <v>18</v>
      </c>
      <c r="E134" s="98">
        <v>0.6</v>
      </c>
      <c r="F134" s="99">
        <v>1.6666666666666665</v>
      </c>
      <c r="G134" s="100">
        <v>13.036</v>
      </c>
      <c r="H134" s="101">
        <v>54.406734691625616</v>
      </c>
      <c r="I134" s="150">
        <f t="shared" si="8"/>
        <v>13.633265308374391</v>
      </c>
      <c r="J134" s="179">
        <f t="shared" si="9"/>
        <v>0.20037133022302159</v>
      </c>
      <c r="K134" s="5"/>
      <c r="L134" s="182">
        <f>(F134-0.9)/10.8</f>
        <v>7.0987654320987637E-2</v>
      </c>
    </row>
    <row r="135" spans="1:12" x14ac:dyDescent="0.2">
      <c r="A135" s="5" t="s">
        <v>247</v>
      </c>
      <c r="B135" s="61">
        <v>204</v>
      </c>
      <c r="C135" s="61">
        <v>2</v>
      </c>
      <c r="D135" s="61">
        <v>18</v>
      </c>
      <c r="E135" s="98">
        <v>0.2</v>
      </c>
      <c r="F135" s="99">
        <v>1.1111111111111112</v>
      </c>
      <c r="G135" s="100">
        <v>12.7212</v>
      </c>
      <c r="H135" s="101">
        <v>67.671940038620704</v>
      </c>
      <c r="I135" s="150">
        <f t="shared" si="8"/>
        <v>0.36805996137930208</v>
      </c>
      <c r="J135" s="179">
        <f t="shared" si="9"/>
        <v>5.4094644529585839E-3</v>
      </c>
      <c r="K135" s="5"/>
      <c r="L135" s="182">
        <f>(F135-0.9)/10.8</f>
        <v>1.954732510288066E-2</v>
      </c>
    </row>
    <row r="136" spans="1:12" x14ac:dyDescent="0.2">
      <c r="A136" s="5" t="s">
        <v>247</v>
      </c>
      <c r="B136" s="61">
        <v>301</v>
      </c>
      <c r="C136" s="61">
        <v>3</v>
      </c>
      <c r="D136" s="61">
        <v>18</v>
      </c>
      <c r="E136" s="98">
        <v>0.1</v>
      </c>
      <c r="F136" s="99">
        <v>2.8888888888888884</v>
      </c>
      <c r="G136" s="100">
        <v>12.172800000000001</v>
      </c>
      <c r="H136" s="101">
        <v>75.593693067980283</v>
      </c>
      <c r="I136" s="150">
        <f t="shared" si="8"/>
        <v>-7.5536930679802765</v>
      </c>
      <c r="J136" s="179">
        <f t="shared" si="9"/>
        <v>-0.1110184166369823</v>
      </c>
      <c r="K136" s="5"/>
      <c r="L136" s="182">
        <f>(F136-0.9)/10.8</f>
        <v>0.18415637860082298</v>
      </c>
    </row>
    <row r="137" spans="1:12" x14ac:dyDescent="0.2">
      <c r="A137" s="5" t="s">
        <v>247</v>
      </c>
      <c r="B137" s="61">
        <v>406</v>
      </c>
      <c r="C137" s="61">
        <v>4</v>
      </c>
      <c r="D137" s="61">
        <v>18</v>
      </c>
      <c r="E137" s="98">
        <v>0.4</v>
      </c>
      <c r="F137" s="99">
        <v>1.1111111111111112</v>
      </c>
      <c r="G137" s="100">
        <v>12.885599999999998</v>
      </c>
      <c r="H137" s="101">
        <v>71.947740046502474</v>
      </c>
      <c r="I137" s="150">
        <f t="shared" si="8"/>
        <v>-3.9077400465024681</v>
      </c>
      <c r="J137" s="179">
        <f t="shared" si="9"/>
        <v>-5.7432981283105054E-2</v>
      </c>
      <c r="K137" s="5"/>
      <c r="L137" s="182">
        <f>(F137-0.9)/10.8</f>
        <v>1.954732510288066E-2</v>
      </c>
    </row>
    <row r="138" spans="1:12" x14ac:dyDescent="0.2">
      <c r="A138" s="5" t="s">
        <v>247</v>
      </c>
      <c r="B138" s="61">
        <v>119</v>
      </c>
      <c r="C138" s="61">
        <v>1</v>
      </c>
      <c r="D138" s="61">
        <v>19</v>
      </c>
      <c r="E138" s="98">
        <v>0.6</v>
      </c>
      <c r="F138" s="99">
        <v>2.2222222222222223</v>
      </c>
      <c r="G138" s="100">
        <v>12.930000000000001</v>
      </c>
      <c r="H138" s="101">
        <v>59.247746561576342</v>
      </c>
      <c r="I138" s="150">
        <f t="shared" si="8"/>
        <v>8.7922534384236641</v>
      </c>
      <c r="J138" s="179">
        <f t="shared" si="9"/>
        <v>0.12922183184044184</v>
      </c>
      <c r="K138" s="5"/>
      <c r="L138" s="182">
        <f>(F138-0.9)/10.8</f>
        <v>0.12242798353909466</v>
      </c>
    </row>
    <row r="139" spans="1:12" x14ac:dyDescent="0.2">
      <c r="A139" s="5" t="s">
        <v>247</v>
      </c>
      <c r="B139" s="61">
        <v>202</v>
      </c>
      <c r="C139" s="61">
        <v>2</v>
      </c>
      <c r="D139" s="61">
        <v>19</v>
      </c>
      <c r="E139" s="98">
        <v>0.8</v>
      </c>
      <c r="F139" s="99">
        <v>3.1111111111111112</v>
      </c>
      <c r="G139" s="100">
        <v>12.667599999999998</v>
      </c>
      <c r="H139" s="101">
        <v>70.878459589359622</v>
      </c>
      <c r="I139" s="150">
        <f t="shared" si="8"/>
        <v>-2.8384595893596156</v>
      </c>
      <c r="J139" s="179">
        <f t="shared" si="9"/>
        <v>-4.1717513071128975E-2</v>
      </c>
      <c r="K139" s="5"/>
      <c r="L139" s="182">
        <f>(F139-0.9)/10.8</f>
        <v>0.20473251028806586</v>
      </c>
    </row>
    <row r="140" spans="1:12" x14ac:dyDescent="0.2">
      <c r="A140" s="5" t="s">
        <v>247</v>
      </c>
      <c r="B140" s="61">
        <v>311</v>
      </c>
      <c r="C140" s="61">
        <v>3</v>
      </c>
      <c r="D140" s="61">
        <v>19</v>
      </c>
      <c r="E140" s="98">
        <v>0.8</v>
      </c>
      <c r="F140" s="99">
        <v>4</v>
      </c>
      <c r="G140" s="100">
        <v>12.756</v>
      </c>
      <c r="H140" s="101">
        <v>68.976223810837425</v>
      </c>
      <c r="I140" s="150">
        <f t="shared" si="8"/>
        <v>-0.93622381083741857</v>
      </c>
      <c r="J140" s="179">
        <f t="shared" si="9"/>
        <v>-1.3759903157516438E-2</v>
      </c>
      <c r="K140" s="5"/>
      <c r="L140" s="182">
        <f>(F140-0.9)/10.8</f>
        <v>0.28703703703703703</v>
      </c>
    </row>
    <row r="141" spans="1:12" x14ac:dyDescent="0.2">
      <c r="A141" s="5" t="s">
        <v>247</v>
      </c>
      <c r="B141" s="61">
        <v>413</v>
      </c>
      <c r="C141" s="61">
        <v>4</v>
      </c>
      <c r="D141" s="61">
        <v>19</v>
      </c>
      <c r="E141" s="98">
        <v>1.5</v>
      </c>
      <c r="F141" s="99">
        <v>1.4444444444444442</v>
      </c>
      <c r="G141" s="100">
        <v>11.975200000000001</v>
      </c>
      <c r="H141" s="101">
        <v>58.932039894384232</v>
      </c>
      <c r="I141" s="150">
        <f t="shared" si="8"/>
        <v>9.1079601056157742</v>
      </c>
      <c r="J141" s="179">
        <f t="shared" si="9"/>
        <v>0.13386184752521713</v>
      </c>
      <c r="K141" s="5"/>
      <c r="L141" s="182">
        <f>(F141-0.9)/10.8</f>
        <v>5.0411522633744828E-2</v>
      </c>
    </row>
    <row r="142" spans="1:12" x14ac:dyDescent="0.2">
      <c r="A142" s="5" t="s">
        <v>247</v>
      </c>
      <c r="B142" s="61">
        <v>120</v>
      </c>
      <c r="C142" s="61">
        <v>1</v>
      </c>
      <c r="D142" s="61">
        <v>20</v>
      </c>
      <c r="E142" s="98">
        <v>0.4</v>
      </c>
      <c r="F142" s="99">
        <v>1.1111111111111112</v>
      </c>
      <c r="G142" s="100">
        <v>12.968399999999999</v>
      </c>
      <c r="H142" s="101">
        <v>68.766796867783256</v>
      </c>
      <c r="I142" s="150">
        <f t="shared" si="8"/>
        <v>-0.72679686778324992</v>
      </c>
      <c r="J142" s="179">
        <f t="shared" si="9"/>
        <v>-1.0681905758131244E-2</v>
      </c>
      <c r="K142" s="5"/>
      <c r="L142" s="182">
        <f>(F142-0.9)/10.8</f>
        <v>1.954732510288066E-2</v>
      </c>
    </row>
    <row r="143" spans="1:12" x14ac:dyDescent="0.2">
      <c r="A143" s="5" t="s">
        <v>247</v>
      </c>
      <c r="B143" s="61">
        <v>210</v>
      </c>
      <c r="C143" s="61">
        <v>2</v>
      </c>
      <c r="D143" s="61">
        <v>20</v>
      </c>
      <c r="E143" s="98">
        <v>1</v>
      </c>
      <c r="F143" s="99">
        <v>2.2222222222222223</v>
      </c>
      <c r="G143" s="100">
        <v>12.4328</v>
      </c>
      <c r="H143" s="101">
        <v>72.405219707586213</v>
      </c>
      <c r="I143" s="150">
        <f t="shared" ref="I143:I145" si="10">68.04-H143</f>
        <v>-4.3652197075862063</v>
      </c>
      <c r="J143" s="179">
        <f t="shared" ref="J143:J145" si="11">I143/68.04</f>
        <v>-6.4156668247886628E-2</v>
      </c>
      <c r="K143" s="5"/>
      <c r="L143" s="182">
        <f>(F143-0.9)/10.8</f>
        <v>0.12242798353909466</v>
      </c>
    </row>
    <row r="144" spans="1:12" x14ac:dyDescent="0.2">
      <c r="A144" s="5" t="s">
        <v>247</v>
      </c>
      <c r="B144" s="61">
        <v>302</v>
      </c>
      <c r="C144" s="61">
        <v>3</v>
      </c>
      <c r="D144" s="61">
        <v>20</v>
      </c>
      <c r="E144" s="98">
        <v>0.2</v>
      </c>
      <c r="F144" s="99">
        <v>1.1111111111111112</v>
      </c>
      <c r="G144" s="100">
        <v>12.388</v>
      </c>
      <c r="H144" s="101">
        <v>69.643167227586204</v>
      </c>
      <c r="I144" s="150">
        <f t="shared" si="10"/>
        <v>-1.6031672275861979</v>
      </c>
      <c r="J144" s="179">
        <f t="shared" si="11"/>
        <v>-2.3562128565346823E-2</v>
      </c>
      <c r="K144" s="5"/>
      <c r="L144" s="182">
        <f>(F144-0.9)/10.8</f>
        <v>1.954732510288066E-2</v>
      </c>
    </row>
    <row r="145" spans="1:12" x14ac:dyDescent="0.2">
      <c r="A145" s="5" t="s">
        <v>247</v>
      </c>
      <c r="B145" s="61">
        <v>403</v>
      </c>
      <c r="C145" s="61">
        <v>4</v>
      </c>
      <c r="D145" s="61">
        <v>20</v>
      </c>
      <c r="E145" s="98">
        <v>0.6</v>
      </c>
      <c r="F145" s="99">
        <v>2</v>
      </c>
      <c r="G145" s="100">
        <v>12.660400000000001</v>
      </c>
      <c r="H145" s="101">
        <v>69.051806395270916</v>
      </c>
      <c r="I145" s="150">
        <f t="shared" si="10"/>
        <v>-1.0118063952709093</v>
      </c>
      <c r="J145" s="179">
        <f t="shared" si="11"/>
        <v>-1.4870758307920477E-2</v>
      </c>
      <c r="K145" s="5"/>
      <c r="L145" s="182">
        <f>(F145-0.9)/10.8</f>
        <v>0.10185185185185186</v>
      </c>
    </row>
    <row r="146" spans="1:12" x14ac:dyDescent="0.2">
      <c r="A146" s="5" t="s">
        <v>248</v>
      </c>
      <c r="B146" s="61">
        <v>101</v>
      </c>
      <c r="C146" s="61">
        <v>1</v>
      </c>
      <c r="D146" s="61">
        <v>1</v>
      </c>
      <c r="E146" s="98">
        <v>0.5</v>
      </c>
      <c r="F146" s="99">
        <v>6.2222222222222223</v>
      </c>
      <c r="G146" s="100">
        <v>11.407999999999999</v>
      </c>
      <c r="H146" s="101">
        <v>55.298515420689661</v>
      </c>
      <c r="I146" s="183">
        <f>64.19-H146</f>
        <v>8.8914845793103368</v>
      </c>
      <c r="J146" s="184">
        <f>I146/64.19</f>
        <v>0.13851822058436419</v>
      </c>
      <c r="K146" s="5">
        <f>AVERAGE(J146:J149)</f>
        <v>3.0910657878102488E-2</v>
      </c>
      <c r="L146" s="181">
        <f>(F146-0.4)/8.2</f>
        <v>0.71002710027100269</v>
      </c>
    </row>
    <row r="147" spans="1:12" x14ac:dyDescent="0.2">
      <c r="A147" s="5" t="s">
        <v>248</v>
      </c>
      <c r="B147" s="61">
        <v>219</v>
      </c>
      <c r="C147" s="61">
        <v>2</v>
      </c>
      <c r="D147" s="61">
        <v>1</v>
      </c>
      <c r="E147" s="98">
        <v>0</v>
      </c>
      <c r="F147" s="99">
        <v>7.1111111111111107</v>
      </c>
      <c r="G147" s="100">
        <v>10.9964</v>
      </c>
      <c r="H147" s="101">
        <v>70.11273935448277</v>
      </c>
      <c r="I147" s="183">
        <f t="shared" ref="I147:I150" si="12">64.19-H147</f>
        <v>-5.922739354482772</v>
      </c>
      <c r="J147" s="184">
        <f t="shared" ref="J147:J150" si="13">I147/64.19</f>
        <v>-9.2268879178731458E-2</v>
      </c>
      <c r="K147" s="5"/>
      <c r="L147" s="181">
        <f>(F147-0.4)/8.2</f>
        <v>0.81842818428184283</v>
      </c>
    </row>
    <row r="148" spans="1:12" x14ac:dyDescent="0.2">
      <c r="A148" s="5" t="s">
        <v>248</v>
      </c>
      <c r="B148" s="61">
        <v>308</v>
      </c>
      <c r="C148" s="61">
        <v>3</v>
      </c>
      <c r="D148" s="61">
        <v>1</v>
      </c>
      <c r="E148" s="98">
        <v>0</v>
      </c>
      <c r="F148" s="99">
        <v>3.333333333333333</v>
      </c>
      <c r="G148" s="100">
        <v>10.315999999999999</v>
      </c>
      <c r="H148" s="101">
        <v>61.917421259770116</v>
      </c>
      <c r="I148" s="183">
        <f t="shared" si="12"/>
        <v>2.272578740229882</v>
      </c>
      <c r="J148" s="184">
        <f t="shared" si="13"/>
        <v>3.5403937377003925E-2</v>
      </c>
      <c r="K148" s="5"/>
      <c r="L148" s="181">
        <f>(F148-0.4)/8.2</f>
        <v>0.35772357723577236</v>
      </c>
    </row>
    <row r="149" spans="1:12" x14ac:dyDescent="0.2">
      <c r="A149" s="5" t="s">
        <v>248</v>
      </c>
      <c r="B149" s="61">
        <v>407</v>
      </c>
      <c r="C149" s="61">
        <v>4</v>
      </c>
      <c r="D149" s="61">
        <v>1</v>
      </c>
      <c r="E149" s="98">
        <v>0</v>
      </c>
      <c r="F149" s="99">
        <v>1.2222222222222221</v>
      </c>
      <c r="G149" s="100">
        <v>11</v>
      </c>
      <c r="H149" s="101">
        <v>61.49470344827585</v>
      </c>
      <c r="I149" s="183">
        <f t="shared" si="12"/>
        <v>2.6952965517241481</v>
      </c>
      <c r="J149" s="184">
        <f t="shared" si="13"/>
        <v>4.1989352729773298E-2</v>
      </c>
      <c r="K149" s="5"/>
      <c r="L149" s="181">
        <f>(F149-0.4)/8.2</f>
        <v>0.10027100271002709</v>
      </c>
    </row>
    <row r="150" spans="1:12" x14ac:dyDescent="0.2">
      <c r="A150" s="5" t="s">
        <v>248</v>
      </c>
      <c r="B150" s="61">
        <v>102</v>
      </c>
      <c r="C150" s="61">
        <v>1</v>
      </c>
      <c r="D150" s="61">
        <v>2</v>
      </c>
      <c r="E150" s="98">
        <v>0.9</v>
      </c>
      <c r="F150" s="99">
        <v>2.8888888888888884</v>
      </c>
      <c r="G150" s="100">
        <v>11.2896</v>
      </c>
      <c r="H150" s="101">
        <v>64.601156531494254</v>
      </c>
      <c r="I150" s="185">
        <f t="shared" si="12"/>
        <v>-0.41115653149425668</v>
      </c>
      <c r="J150" s="186">
        <f t="shared" si="13"/>
        <v>-6.4053050552150912E-3</v>
      </c>
      <c r="K150" s="5"/>
      <c r="L150" s="182">
        <f>(F150-0.4)/8.2</f>
        <v>0.30352303523035229</v>
      </c>
    </row>
    <row r="151" spans="1:12" x14ac:dyDescent="0.2">
      <c r="A151" s="5" t="s">
        <v>248</v>
      </c>
      <c r="B151" s="61">
        <v>214</v>
      </c>
      <c r="C151" s="61">
        <v>2</v>
      </c>
      <c r="D151" s="61">
        <v>2</v>
      </c>
      <c r="E151" s="98">
        <v>0.1</v>
      </c>
      <c r="F151" s="99">
        <v>6</v>
      </c>
      <c r="G151" s="100">
        <v>11.121599999999999</v>
      </c>
      <c r="H151" s="101">
        <v>66.107958238160919</v>
      </c>
      <c r="I151" s="185">
        <f t="shared" ref="I151:I214" si="14">64.19-H151</f>
        <v>-1.9179582381609208</v>
      </c>
      <c r="J151" s="186">
        <f t="shared" ref="J151:J214" si="15">I151/64.19</f>
        <v>-2.9879393023226685E-2</v>
      </c>
      <c r="K151" s="5"/>
      <c r="L151" s="182">
        <f>(F151-0.4)/8.2</f>
        <v>0.68292682926829273</v>
      </c>
    </row>
    <row r="152" spans="1:12" x14ac:dyDescent="0.2">
      <c r="A152" s="5" t="s">
        <v>248</v>
      </c>
      <c r="B152" s="61">
        <v>316</v>
      </c>
      <c r="C152" s="61">
        <v>3</v>
      </c>
      <c r="D152" s="61">
        <v>2</v>
      </c>
      <c r="E152" s="98">
        <v>0</v>
      </c>
      <c r="F152" s="99">
        <v>3.6666666666666665</v>
      </c>
      <c r="G152" s="100">
        <v>11.1876</v>
      </c>
      <c r="H152" s="101">
        <v>59.586382907586213</v>
      </c>
      <c r="I152" s="185">
        <f t="shared" si="14"/>
        <v>4.6036170924137849</v>
      </c>
      <c r="J152" s="186">
        <f t="shared" si="15"/>
        <v>7.1718602467888845E-2</v>
      </c>
      <c r="K152" s="5"/>
      <c r="L152" s="182">
        <f>(F152-0.4)/8.2</f>
        <v>0.3983739837398374</v>
      </c>
    </row>
    <row r="153" spans="1:12" x14ac:dyDescent="0.2">
      <c r="A153" s="5" t="s">
        <v>248</v>
      </c>
      <c r="B153" s="61">
        <v>401</v>
      </c>
      <c r="C153" s="61">
        <v>4</v>
      </c>
      <c r="D153" s="61">
        <v>2</v>
      </c>
      <c r="E153" s="98">
        <v>0</v>
      </c>
      <c r="F153" s="99">
        <v>2.5555555555555554</v>
      </c>
      <c r="G153" s="100">
        <v>10.613199999999999</v>
      </c>
      <c r="H153" s="101">
        <v>60.767406995862061</v>
      </c>
      <c r="I153" s="185">
        <f t="shared" si="14"/>
        <v>3.4225930041379371</v>
      </c>
      <c r="J153" s="186">
        <f t="shared" si="15"/>
        <v>5.3319722762703491E-2</v>
      </c>
      <c r="K153" s="5"/>
      <c r="L153" s="182">
        <f>(F153-0.4)/8.2</f>
        <v>0.26287262872628725</v>
      </c>
    </row>
    <row r="154" spans="1:12" x14ac:dyDescent="0.2">
      <c r="A154" s="5" t="s">
        <v>248</v>
      </c>
      <c r="B154" s="61">
        <v>103</v>
      </c>
      <c r="C154" s="61">
        <v>1</v>
      </c>
      <c r="D154" s="61">
        <v>3</v>
      </c>
      <c r="E154" s="98">
        <v>0</v>
      </c>
      <c r="F154" s="99">
        <v>6.6666666666666661</v>
      </c>
      <c r="G154" s="100">
        <v>11.098000000000001</v>
      </c>
      <c r="H154" s="101">
        <v>57.074675255172416</v>
      </c>
      <c r="I154" s="185">
        <f t="shared" si="14"/>
        <v>7.115324744827582</v>
      </c>
      <c r="J154" s="186">
        <f t="shared" si="15"/>
        <v>0.11084786952527781</v>
      </c>
      <c r="K154" s="5"/>
      <c r="L154" s="182">
        <f>(F154-0.4)/8.2</f>
        <v>0.7642276422764227</v>
      </c>
    </row>
    <row r="155" spans="1:12" x14ac:dyDescent="0.2">
      <c r="A155" s="5" t="s">
        <v>248</v>
      </c>
      <c r="B155" s="61">
        <v>215</v>
      </c>
      <c r="C155" s="61">
        <v>2</v>
      </c>
      <c r="D155" s="61">
        <v>3</v>
      </c>
      <c r="E155" s="98">
        <v>0</v>
      </c>
      <c r="F155" s="99">
        <v>2.8888888888888884</v>
      </c>
      <c r="G155" s="100">
        <v>10.8484</v>
      </c>
      <c r="H155" s="101">
        <v>64.178494797241385</v>
      </c>
      <c r="I155" s="185">
        <f t="shared" si="14"/>
        <v>1.1505202758613109E-2</v>
      </c>
      <c r="J155" s="186">
        <f t="shared" si="15"/>
        <v>1.7923668419711963E-4</v>
      </c>
      <c r="K155" s="5"/>
      <c r="L155" s="182">
        <f>(F155-0.4)/8.2</f>
        <v>0.30352303523035229</v>
      </c>
    </row>
    <row r="156" spans="1:12" x14ac:dyDescent="0.2">
      <c r="A156" s="5" t="s">
        <v>248</v>
      </c>
      <c r="B156" s="61">
        <v>315</v>
      </c>
      <c r="C156" s="61">
        <v>3</v>
      </c>
      <c r="D156" s="61">
        <v>3</v>
      </c>
      <c r="E156" s="98">
        <v>0.2</v>
      </c>
      <c r="F156" s="99">
        <v>7.1111111111111107</v>
      </c>
      <c r="G156" s="100">
        <v>10.885199999999999</v>
      </c>
      <c r="H156" s="101">
        <v>60.433764989425299</v>
      </c>
      <c r="I156" s="185">
        <f t="shared" si="14"/>
        <v>3.7562350105746987</v>
      </c>
      <c r="J156" s="186">
        <f t="shared" si="15"/>
        <v>5.8517448365394902E-2</v>
      </c>
      <c r="K156" s="5"/>
      <c r="L156" s="182">
        <f>(F156-0.4)/8.2</f>
        <v>0.81842818428184283</v>
      </c>
    </row>
    <row r="157" spans="1:12" x14ac:dyDescent="0.2">
      <c r="A157" s="5" t="s">
        <v>248</v>
      </c>
      <c r="B157" s="61">
        <v>419</v>
      </c>
      <c r="C157" s="61">
        <v>4</v>
      </c>
      <c r="D157" s="61">
        <v>3</v>
      </c>
      <c r="E157" s="98">
        <v>0</v>
      </c>
      <c r="F157" s="99">
        <v>1.1111111111111112</v>
      </c>
      <c r="G157" s="100">
        <v>11.021599999999999</v>
      </c>
      <c r="H157" s="101">
        <v>68.063362298850578</v>
      </c>
      <c r="I157" s="185">
        <f t="shared" si="14"/>
        <v>-3.87336229885058</v>
      </c>
      <c r="J157" s="186">
        <f t="shared" si="15"/>
        <v>-6.0342145176048918E-2</v>
      </c>
      <c r="K157" s="5"/>
      <c r="L157" s="182">
        <f>(F157-0.4)/8.2</f>
        <v>8.6720867208672101E-2</v>
      </c>
    </row>
    <row r="158" spans="1:12" x14ac:dyDescent="0.2">
      <c r="A158" s="5" t="s">
        <v>248</v>
      </c>
      <c r="B158" s="61">
        <v>104</v>
      </c>
      <c r="C158" s="61">
        <v>1</v>
      </c>
      <c r="D158" s="61">
        <v>4</v>
      </c>
      <c r="E158" s="98">
        <v>0.1</v>
      </c>
      <c r="F158" s="99">
        <v>8.4444444444444429</v>
      </c>
      <c r="G158" s="100">
        <v>11.833599999999999</v>
      </c>
      <c r="H158" s="101">
        <v>66.657446664827575</v>
      </c>
      <c r="I158" s="185">
        <f t="shared" si="14"/>
        <v>-2.4674466648275768</v>
      </c>
      <c r="J158" s="186">
        <f t="shared" si="15"/>
        <v>-3.8439736171172717E-2</v>
      </c>
      <c r="K158" s="5"/>
      <c r="L158" s="182">
        <f>(F158-0.4)/8.2</f>
        <v>0.98102981029810288</v>
      </c>
    </row>
    <row r="159" spans="1:12" x14ac:dyDescent="0.2">
      <c r="A159" s="5" t="s">
        <v>248</v>
      </c>
      <c r="B159" s="61">
        <v>217</v>
      </c>
      <c r="C159" s="61">
        <v>2</v>
      </c>
      <c r="D159" s="61">
        <v>4</v>
      </c>
      <c r="E159" s="98">
        <v>0</v>
      </c>
      <c r="F159" s="99">
        <v>1.4444444444444442</v>
      </c>
      <c r="G159" s="100">
        <v>10.712000000000002</v>
      </c>
      <c r="H159" s="101">
        <v>67.704114133333334</v>
      </c>
      <c r="I159" s="185">
        <f t="shared" si="14"/>
        <v>-3.5141141333333366</v>
      </c>
      <c r="J159" s="186">
        <f t="shared" si="15"/>
        <v>-5.4745507607623256E-2</v>
      </c>
      <c r="K159" s="5"/>
      <c r="L159" s="182">
        <f>(F159-0.4)/8.2</f>
        <v>0.12737127371273713</v>
      </c>
    </row>
    <row r="160" spans="1:12" x14ac:dyDescent="0.2">
      <c r="A160" s="5" t="s">
        <v>248</v>
      </c>
      <c r="B160" s="61">
        <v>303</v>
      </c>
      <c r="C160" s="61">
        <v>3</v>
      </c>
      <c r="D160" s="61">
        <v>4</v>
      </c>
      <c r="E160" s="98">
        <v>0</v>
      </c>
      <c r="F160" s="99">
        <v>4.8888888888888884</v>
      </c>
      <c r="G160" s="100">
        <v>10.397599999999999</v>
      </c>
      <c r="H160" s="101">
        <v>59.867174116781598</v>
      </c>
      <c r="I160" s="185">
        <f t="shared" si="14"/>
        <v>4.3228258832183997</v>
      </c>
      <c r="J160" s="186">
        <f t="shared" si="15"/>
        <v>6.7344226253597136E-2</v>
      </c>
      <c r="K160" s="5"/>
      <c r="L160" s="182">
        <f>(F160-0.4)/8.2</f>
        <v>0.54742547425474253</v>
      </c>
    </row>
    <row r="161" spans="1:12" x14ac:dyDescent="0.2">
      <c r="A161" s="5" t="s">
        <v>248</v>
      </c>
      <c r="B161" s="61">
        <v>420</v>
      </c>
      <c r="C161" s="61">
        <v>4</v>
      </c>
      <c r="D161" s="61">
        <v>4</v>
      </c>
      <c r="E161" s="98">
        <v>0</v>
      </c>
      <c r="F161" s="99">
        <v>3.5555555555555554</v>
      </c>
      <c r="G161" s="100">
        <v>11.319600000000001</v>
      </c>
      <c r="H161" s="101">
        <v>67.194056463448263</v>
      </c>
      <c r="I161" s="185">
        <f t="shared" si="14"/>
        <v>-3.0040564634482649</v>
      </c>
      <c r="J161" s="186">
        <f t="shared" si="15"/>
        <v>-4.67994463849239E-2</v>
      </c>
      <c r="K161" s="5"/>
      <c r="L161" s="182">
        <f>(F161-0.4)/8.2</f>
        <v>0.38482384823848242</v>
      </c>
    </row>
    <row r="162" spans="1:12" x14ac:dyDescent="0.2">
      <c r="A162" s="5" t="s">
        <v>248</v>
      </c>
      <c r="B162" s="61">
        <v>105</v>
      </c>
      <c r="C162" s="61">
        <v>1</v>
      </c>
      <c r="D162" s="61">
        <v>5</v>
      </c>
      <c r="E162" s="98">
        <v>0.2</v>
      </c>
      <c r="F162" s="99">
        <v>3.4444444444444446</v>
      </c>
      <c r="G162" s="100">
        <v>11.333599999999999</v>
      </c>
      <c r="H162" s="101">
        <v>65.062385165977005</v>
      </c>
      <c r="I162" s="185">
        <f t="shared" si="14"/>
        <v>-0.87238516597700766</v>
      </c>
      <c r="J162" s="186">
        <f t="shared" si="15"/>
        <v>-1.3590670914114467E-2</v>
      </c>
      <c r="K162" s="5"/>
      <c r="L162" s="182">
        <f>(F162-0.4)/8.2</f>
        <v>0.37127371273712745</v>
      </c>
    </row>
    <row r="163" spans="1:12" x14ac:dyDescent="0.2">
      <c r="A163" s="5" t="s">
        <v>248</v>
      </c>
      <c r="B163" s="61">
        <v>216</v>
      </c>
      <c r="C163" s="61">
        <v>2</v>
      </c>
      <c r="D163" s="61">
        <v>5</v>
      </c>
      <c r="E163" s="98">
        <v>0.1</v>
      </c>
      <c r="F163" s="99">
        <v>2.2222222222222223</v>
      </c>
      <c r="G163" s="100">
        <v>10.9544</v>
      </c>
      <c r="H163" s="101">
        <v>68.362456496551715</v>
      </c>
      <c r="I163" s="185">
        <f t="shared" si="14"/>
        <v>-4.1724564965517175</v>
      </c>
      <c r="J163" s="186">
        <f t="shared" si="15"/>
        <v>-6.5001659083217284E-2</v>
      </c>
      <c r="K163" s="5"/>
      <c r="L163" s="182">
        <f>(F163-0.4)/8.2</f>
        <v>0.22222222222222227</v>
      </c>
    </row>
    <row r="164" spans="1:12" x14ac:dyDescent="0.2">
      <c r="A164" s="5" t="s">
        <v>248</v>
      </c>
      <c r="B164" s="61">
        <v>306</v>
      </c>
      <c r="C164" s="61">
        <v>3</v>
      </c>
      <c r="D164" s="61">
        <v>5</v>
      </c>
      <c r="E164" s="98">
        <v>0</v>
      </c>
      <c r="F164" s="99">
        <v>1.6666666666666665</v>
      </c>
      <c r="G164" s="100">
        <v>10.3088</v>
      </c>
      <c r="H164" s="101">
        <v>65.016016853333326</v>
      </c>
      <c r="I164" s="185">
        <f t="shared" si="14"/>
        <v>-0.82601685333332853</v>
      </c>
      <c r="J164" s="186">
        <f t="shared" si="15"/>
        <v>-1.2868310536428238E-2</v>
      </c>
      <c r="K164" s="5"/>
      <c r="L164" s="182">
        <f>(F164-0.4)/8.2</f>
        <v>0.15447154471544716</v>
      </c>
    </row>
    <row r="165" spans="1:12" x14ac:dyDescent="0.2">
      <c r="A165" s="5" t="s">
        <v>248</v>
      </c>
      <c r="B165" s="61">
        <v>405</v>
      </c>
      <c r="C165" s="61">
        <v>4</v>
      </c>
      <c r="D165" s="61">
        <v>5</v>
      </c>
      <c r="E165" s="98">
        <v>0</v>
      </c>
      <c r="F165" s="99">
        <v>0.44444444444444442</v>
      </c>
      <c r="G165" s="100">
        <v>10.630799999999999</v>
      </c>
      <c r="H165" s="101">
        <v>60.506851882298854</v>
      </c>
      <c r="I165" s="185">
        <f t="shared" si="14"/>
        <v>3.683148117701144</v>
      </c>
      <c r="J165" s="186">
        <f t="shared" si="15"/>
        <v>5.7378845890343422E-2</v>
      </c>
      <c r="K165" s="5"/>
      <c r="L165" s="182">
        <f>(F165-0.4)/8.2</f>
        <v>5.4200542005420002E-3</v>
      </c>
    </row>
    <row r="166" spans="1:12" x14ac:dyDescent="0.2">
      <c r="A166" s="5" t="s">
        <v>248</v>
      </c>
      <c r="B166" s="61">
        <v>106</v>
      </c>
      <c r="C166" s="61">
        <v>1</v>
      </c>
      <c r="D166" s="61">
        <v>6</v>
      </c>
      <c r="E166" s="98">
        <v>0.4</v>
      </c>
      <c r="F166" s="99">
        <v>4.1111111111111107</v>
      </c>
      <c r="G166" s="100">
        <v>11.089199999999998</v>
      </c>
      <c r="H166" s="101">
        <v>61.235218475402299</v>
      </c>
      <c r="I166" s="185">
        <f t="shared" si="14"/>
        <v>2.9547815245976992</v>
      </c>
      <c r="J166" s="186">
        <f t="shared" si="15"/>
        <v>4.6031804402519069E-2</v>
      </c>
      <c r="K166" s="5"/>
      <c r="L166" s="182">
        <f>(F166-0.4)/8.2</f>
        <v>0.45257452574525747</v>
      </c>
    </row>
    <row r="167" spans="1:12" x14ac:dyDescent="0.2">
      <c r="A167" s="5" t="s">
        <v>248</v>
      </c>
      <c r="B167" s="61">
        <v>203</v>
      </c>
      <c r="C167" s="61">
        <v>2</v>
      </c>
      <c r="D167" s="61">
        <v>6</v>
      </c>
      <c r="E167" s="98">
        <v>0</v>
      </c>
      <c r="F167" s="99">
        <v>5.166666666666667</v>
      </c>
      <c r="G167" s="100">
        <v>10.684000000000001</v>
      </c>
      <c r="H167" s="101">
        <v>64.594973793103435</v>
      </c>
      <c r="I167" s="185">
        <f t="shared" si="14"/>
        <v>-0.40497379310343717</v>
      </c>
      <c r="J167" s="186">
        <f t="shared" si="15"/>
        <v>-6.3089857158971363E-3</v>
      </c>
      <c r="K167" s="5"/>
      <c r="L167" s="182">
        <f>(F167-0.4)/8.2</f>
        <v>0.58130081300813008</v>
      </c>
    </row>
    <row r="168" spans="1:12" x14ac:dyDescent="0.2">
      <c r="A168" s="5" t="s">
        <v>248</v>
      </c>
      <c r="B168" s="61">
        <v>312</v>
      </c>
      <c r="C168" s="61">
        <v>3</v>
      </c>
      <c r="D168" s="61">
        <v>6</v>
      </c>
      <c r="E168" s="98">
        <v>0.1</v>
      </c>
      <c r="F168" s="99">
        <v>1.2222222222222221</v>
      </c>
      <c r="G168" s="100">
        <v>10.7872</v>
      </c>
      <c r="H168" s="101">
        <v>61.790631062068968</v>
      </c>
      <c r="I168" s="185">
        <f t="shared" si="14"/>
        <v>2.3993689379310297</v>
      </c>
      <c r="J168" s="186">
        <f t="shared" si="15"/>
        <v>3.7379170243511915E-2</v>
      </c>
      <c r="K168" s="5"/>
      <c r="L168" s="182">
        <f>(F168-0.4)/8.2</f>
        <v>0.10027100271002709</v>
      </c>
    </row>
    <row r="169" spans="1:12" x14ac:dyDescent="0.2">
      <c r="A169" s="5" t="s">
        <v>248</v>
      </c>
      <c r="B169" s="61">
        <v>418</v>
      </c>
      <c r="C169" s="61">
        <v>4</v>
      </c>
      <c r="D169" s="61">
        <v>6</v>
      </c>
      <c r="E169" s="98">
        <v>0</v>
      </c>
      <c r="F169" s="99">
        <v>2</v>
      </c>
      <c r="G169" s="100">
        <v>11.830399999999999</v>
      </c>
      <c r="H169" s="101">
        <v>69.897210482758638</v>
      </c>
      <c r="I169" s="185">
        <f t="shared" si="14"/>
        <v>-5.7072104827586401</v>
      </c>
      <c r="J169" s="186">
        <f t="shared" si="15"/>
        <v>-8.891120864244649E-2</v>
      </c>
      <c r="K169" s="5"/>
      <c r="L169" s="182">
        <f>(F169-0.4)/8.2</f>
        <v>0.19512195121951223</v>
      </c>
    </row>
    <row r="170" spans="1:12" x14ac:dyDescent="0.2">
      <c r="A170" s="5" t="s">
        <v>248</v>
      </c>
      <c r="B170" s="61">
        <v>107</v>
      </c>
      <c r="C170" s="61">
        <v>1</v>
      </c>
      <c r="D170" s="61">
        <v>7</v>
      </c>
      <c r="E170" s="98">
        <v>0</v>
      </c>
      <c r="F170" s="99">
        <v>3.1111111111111112</v>
      </c>
      <c r="G170" s="100">
        <v>11.317599999999999</v>
      </c>
      <c r="H170" s="101">
        <v>62.50865607724139</v>
      </c>
      <c r="I170" s="185">
        <f t="shared" si="14"/>
        <v>1.6813439227586073</v>
      </c>
      <c r="J170" s="186">
        <f t="shared" si="15"/>
        <v>2.6193237618922064E-2</v>
      </c>
      <c r="K170" s="5"/>
      <c r="L170" s="182">
        <f>(F170-0.4)/8.2</f>
        <v>0.33062330623306235</v>
      </c>
    </row>
    <row r="171" spans="1:12" x14ac:dyDescent="0.2">
      <c r="A171" s="5" t="s">
        <v>248</v>
      </c>
      <c r="B171" s="61">
        <v>207</v>
      </c>
      <c r="C171" s="61">
        <v>2</v>
      </c>
      <c r="D171" s="61">
        <v>7</v>
      </c>
      <c r="E171" s="98">
        <v>0.1</v>
      </c>
      <c r="F171" s="99">
        <v>2.4444444444444442</v>
      </c>
      <c r="G171" s="100">
        <v>10.438000000000001</v>
      </c>
      <c r="H171" s="101">
        <v>63.128650731034483</v>
      </c>
      <c r="I171" s="185">
        <f t="shared" si="14"/>
        <v>1.0613492689655146</v>
      </c>
      <c r="J171" s="186">
        <f t="shared" si="15"/>
        <v>1.6534495543940094E-2</v>
      </c>
      <c r="K171" s="5"/>
      <c r="L171" s="182">
        <f>(F171-0.4)/8.2</f>
        <v>0.24932249322493225</v>
      </c>
    </row>
    <row r="172" spans="1:12" x14ac:dyDescent="0.2">
      <c r="A172" s="5" t="s">
        <v>248</v>
      </c>
      <c r="B172" s="61">
        <v>309</v>
      </c>
      <c r="C172" s="61">
        <v>3</v>
      </c>
      <c r="D172" s="61">
        <v>7</v>
      </c>
      <c r="E172" s="98">
        <v>0.1</v>
      </c>
      <c r="F172" s="99">
        <v>1.5555555555555556</v>
      </c>
      <c r="G172" s="100">
        <v>10.440800000000001</v>
      </c>
      <c r="H172" s="101">
        <v>61.333022525057466</v>
      </c>
      <c r="I172" s="185">
        <f t="shared" si="14"/>
        <v>2.8569774749425321</v>
      </c>
      <c r="J172" s="186">
        <f t="shared" si="15"/>
        <v>4.4508139506816202E-2</v>
      </c>
      <c r="K172" s="5"/>
      <c r="L172" s="182">
        <f>(F172-0.4)/8.2</f>
        <v>0.14092140921409213</v>
      </c>
    </row>
    <row r="173" spans="1:12" x14ac:dyDescent="0.2">
      <c r="A173" s="5" t="s">
        <v>248</v>
      </c>
      <c r="B173" s="61">
        <v>410</v>
      </c>
      <c r="C173" s="61">
        <v>4</v>
      </c>
      <c r="D173" s="61">
        <v>7</v>
      </c>
      <c r="E173" s="98">
        <v>0</v>
      </c>
      <c r="F173" s="99">
        <v>1.6666666666666665</v>
      </c>
      <c r="G173" s="100">
        <v>10.5944</v>
      </c>
      <c r="H173" s="101">
        <v>62.172859770114925</v>
      </c>
      <c r="I173" s="185">
        <f t="shared" si="14"/>
        <v>2.0171402298850722</v>
      </c>
      <c r="J173" s="186">
        <f t="shared" si="15"/>
        <v>3.1424524534741739E-2</v>
      </c>
      <c r="K173" s="5"/>
      <c r="L173" s="182">
        <f>(F173-0.4)/8.2</f>
        <v>0.15447154471544716</v>
      </c>
    </row>
    <row r="174" spans="1:12" x14ac:dyDescent="0.2">
      <c r="A174" s="5" t="s">
        <v>248</v>
      </c>
      <c r="B174" s="61">
        <v>108</v>
      </c>
      <c r="C174" s="61">
        <v>1</v>
      </c>
      <c r="D174" s="61">
        <v>8</v>
      </c>
      <c r="E174" s="98">
        <v>0.2</v>
      </c>
      <c r="F174" s="99">
        <v>2.1111111111111107</v>
      </c>
      <c r="G174" s="100">
        <v>11.2676</v>
      </c>
      <c r="H174" s="101">
        <v>66.98663854160921</v>
      </c>
      <c r="I174" s="185">
        <f t="shared" si="14"/>
        <v>-2.7966385416092123</v>
      </c>
      <c r="J174" s="186">
        <f t="shared" si="15"/>
        <v>-4.3568134313899554E-2</v>
      </c>
      <c r="K174" s="5"/>
      <c r="L174" s="182">
        <f>(F174-0.4)/8.2</f>
        <v>0.20867208672086718</v>
      </c>
    </row>
    <row r="175" spans="1:12" x14ac:dyDescent="0.2">
      <c r="A175" s="5" t="s">
        <v>248</v>
      </c>
      <c r="B175" s="61">
        <v>208</v>
      </c>
      <c r="C175" s="61">
        <v>2</v>
      </c>
      <c r="D175" s="61">
        <v>8</v>
      </c>
      <c r="E175" s="98">
        <v>0</v>
      </c>
      <c r="F175" s="99">
        <v>4</v>
      </c>
      <c r="G175" s="100">
        <v>10.512799999999999</v>
      </c>
      <c r="H175" s="101">
        <v>64.768572465287349</v>
      </c>
      <c r="I175" s="185">
        <f t="shared" si="14"/>
        <v>-0.57857246528735118</v>
      </c>
      <c r="J175" s="186">
        <f t="shared" si="15"/>
        <v>-9.0134361315991774E-3</v>
      </c>
      <c r="K175" s="5"/>
      <c r="L175" s="182">
        <f>(F175-0.4)/8.2</f>
        <v>0.4390243902439025</v>
      </c>
    </row>
    <row r="176" spans="1:12" x14ac:dyDescent="0.2">
      <c r="A176" s="5" t="s">
        <v>248</v>
      </c>
      <c r="B176" s="61">
        <v>318</v>
      </c>
      <c r="C176" s="61">
        <v>3</v>
      </c>
      <c r="D176" s="61">
        <v>8</v>
      </c>
      <c r="E176" s="98">
        <v>0.1</v>
      </c>
      <c r="F176" s="99">
        <v>2.6666666666666665</v>
      </c>
      <c r="G176" s="100">
        <v>11.66</v>
      </c>
      <c r="H176" s="101">
        <v>56.271564597701143</v>
      </c>
      <c r="I176" s="185">
        <f t="shared" si="14"/>
        <v>7.9184354022988543</v>
      </c>
      <c r="J176" s="186">
        <f t="shared" si="15"/>
        <v>0.12335933014953816</v>
      </c>
      <c r="K176" s="5"/>
      <c r="L176" s="182">
        <f>(F176-0.4)/8.2</f>
        <v>0.27642276422764228</v>
      </c>
    </row>
    <row r="177" spans="1:12" x14ac:dyDescent="0.2">
      <c r="A177" s="5" t="s">
        <v>248</v>
      </c>
      <c r="B177" s="61">
        <v>412</v>
      </c>
      <c r="C177" s="61">
        <v>4</v>
      </c>
      <c r="D177" s="61">
        <v>8</v>
      </c>
      <c r="E177" s="98">
        <v>0</v>
      </c>
      <c r="F177" s="99">
        <v>1.4444444444444442</v>
      </c>
      <c r="G177" s="100">
        <v>11.218</v>
      </c>
      <c r="H177" s="101">
        <v>63.813644248275864</v>
      </c>
      <c r="I177" s="185">
        <f t="shared" si="14"/>
        <v>0.37635575172413382</v>
      </c>
      <c r="J177" s="186">
        <f t="shared" si="15"/>
        <v>5.8631523870405645E-3</v>
      </c>
      <c r="K177" s="5"/>
      <c r="L177" s="182">
        <f>(F177-0.4)/8.2</f>
        <v>0.12737127371273713</v>
      </c>
    </row>
    <row r="178" spans="1:12" x14ac:dyDescent="0.2">
      <c r="A178" s="5" t="s">
        <v>248</v>
      </c>
      <c r="B178" s="61">
        <v>109</v>
      </c>
      <c r="C178" s="61">
        <v>1</v>
      </c>
      <c r="D178" s="61">
        <v>9</v>
      </c>
      <c r="E178" s="98">
        <v>0</v>
      </c>
      <c r="F178" s="99">
        <v>2.8888888888888884</v>
      </c>
      <c r="G178" s="100">
        <v>11.112400000000001</v>
      </c>
      <c r="H178" s="101">
        <v>64.285147034482748</v>
      </c>
      <c r="I178" s="185">
        <f t="shared" si="14"/>
        <v>-9.5147034482749859E-2</v>
      </c>
      <c r="J178" s="186">
        <f t="shared" si="15"/>
        <v>-1.4822719190333365E-3</v>
      </c>
      <c r="K178" s="5"/>
      <c r="L178" s="182">
        <f>(F178-0.4)/8.2</f>
        <v>0.30352303523035229</v>
      </c>
    </row>
    <row r="179" spans="1:12" x14ac:dyDescent="0.2">
      <c r="A179" s="5" t="s">
        <v>248</v>
      </c>
      <c r="B179" s="61">
        <v>220</v>
      </c>
      <c r="C179" s="61">
        <v>2</v>
      </c>
      <c r="D179" s="61">
        <v>9</v>
      </c>
      <c r="E179" s="98">
        <v>0</v>
      </c>
      <c r="F179" s="99">
        <v>2</v>
      </c>
      <c r="G179" s="100">
        <v>10.8224</v>
      </c>
      <c r="H179" s="101">
        <v>69.952139475862069</v>
      </c>
      <c r="I179" s="185">
        <f t="shared" si="14"/>
        <v>-5.762139475862071</v>
      </c>
      <c r="J179" s="186">
        <f t="shared" si="15"/>
        <v>-8.9766933725846251E-2</v>
      </c>
      <c r="K179" s="5"/>
      <c r="L179" s="182">
        <f>(F179-0.4)/8.2</f>
        <v>0.19512195121951223</v>
      </c>
    </row>
    <row r="180" spans="1:12" x14ac:dyDescent="0.2">
      <c r="A180" s="5" t="s">
        <v>248</v>
      </c>
      <c r="B180" s="61">
        <v>314</v>
      </c>
      <c r="C180" s="61">
        <v>3</v>
      </c>
      <c r="D180" s="61">
        <v>9</v>
      </c>
      <c r="E180" s="98">
        <v>0.1</v>
      </c>
      <c r="F180" s="99">
        <v>3.333333333333333</v>
      </c>
      <c r="G180" s="100">
        <v>10.9612</v>
      </c>
      <c r="H180" s="101">
        <v>64.146826510344809</v>
      </c>
      <c r="I180" s="185">
        <f t="shared" si="14"/>
        <v>4.3173489655188746E-2</v>
      </c>
      <c r="J180" s="186">
        <f t="shared" si="15"/>
        <v>6.7258902718786017E-4</v>
      </c>
      <c r="K180" s="5"/>
      <c r="L180" s="182">
        <f>(F180-0.4)/8.2</f>
        <v>0.35772357723577236</v>
      </c>
    </row>
    <row r="181" spans="1:12" x14ac:dyDescent="0.2">
      <c r="A181" s="5" t="s">
        <v>248</v>
      </c>
      <c r="B181" s="61">
        <v>404</v>
      </c>
      <c r="C181" s="61">
        <v>4</v>
      </c>
      <c r="D181" s="61">
        <v>9</v>
      </c>
      <c r="E181" s="98">
        <v>0</v>
      </c>
      <c r="F181" s="99">
        <v>2.2222222222222223</v>
      </c>
      <c r="G181" s="100">
        <v>10.969199999999999</v>
      </c>
      <c r="H181" s="101">
        <v>63.100937669885056</v>
      </c>
      <c r="I181" s="185">
        <f t="shared" si="14"/>
        <v>1.0890623301149418</v>
      </c>
      <c r="J181" s="186">
        <f t="shared" si="15"/>
        <v>1.6966230411511792E-2</v>
      </c>
      <c r="K181" s="5"/>
      <c r="L181" s="182">
        <f>(F181-0.4)/8.2</f>
        <v>0.22222222222222227</v>
      </c>
    </row>
    <row r="182" spans="1:12" x14ac:dyDescent="0.2">
      <c r="A182" s="5" t="s">
        <v>248</v>
      </c>
      <c r="B182" s="61">
        <v>110</v>
      </c>
      <c r="C182" s="61">
        <v>1</v>
      </c>
      <c r="D182" s="61">
        <v>10</v>
      </c>
      <c r="E182" s="98">
        <v>0</v>
      </c>
      <c r="F182" s="99">
        <v>1.7777777777777777</v>
      </c>
      <c r="G182" s="100">
        <v>11.0916</v>
      </c>
      <c r="H182" s="101">
        <v>65.289423668965512</v>
      </c>
      <c r="I182" s="185">
        <f t="shared" si="14"/>
        <v>-1.0994236689655139</v>
      </c>
      <c r="J182" s="186">
        <f t="shared" si="15"/>
        <v>-1.7127647125183269E-2</v>
      </c>
      <c r="K182" s="5"/>
      <c r="L182" s="182">
        <f>(F182-0.4)/8.2</f>
        <v>0.16802168021680219</v>
      </c>
    </row>
    <row r="183" spans="1:12" x14ac:dyDescent="0.2">
      <c r="A183" s="5" t="s">
        <v>248</v>
      </c>
      <c r="B183" s="61">
        <v>213</v>
      </c>
      <c r="C183" s="61">
        <v>2</v>
      </c>
      <c r="D183" s="61">
        <v>10</v>
      </c>
      <c r="E183" s="98">
        <v>0</v>
      </c>
      <c r="F183" s="99">
        <v>1.6666666666666665</v>
      </c>
      <c r="G183" s="100">
        <v>10.871599999999999</v>
      </c>
      <c r="H183" s="101">
        <v>63.070943911724143</v>
      </c>
      <c r="I183" s="185">
        <f t="shared" si="14"/>
        <v>1.1190560882758547</v>
      </c>
      <c r="J183" s="186">
        <f t="shared" si="15"/>
        <v>1.7433495688983561E-2</v>
      </c>
      <c r="K183" s="5"/>
      <c r="L183" s="182">
        <f>(F183-0.4)/8.2</f>
        <v>0.15447154471544716</v>
      </c>
    </row>
    <row r="184" spans="1:12" x14ac:dyDescent="0.2">
      <c r="A184" s="5" t="s">
        <v>248</v>
      </c>
      <c r="B184" s="61">
        <v>320</v>
      </c>
      <c r="C184" s="61">
        <v>3</v>
      </c>
      <c r="D184" s="61">
        <v>10</v>
      </c>
      <c r="E184" s="98">
        <v>0.1</v>
      </c>
      <c r="F184" s="99">
        <v>1.1111111111111112</v>
      </c>
      <c r="G184" s="100">
        <v>10.8332</v>
      </c>
      <c r="H184" s="101">
        <v>50.597546924137923</v>
      </c>
      <c r="I184" s="185">
        <f t="shared" si="14"/>
        <v>13.592453075862075</v>
      </c>
      <c r="J184" s="186">
        <f t="shared" si="15"/>
        <v>0.21175343629634016</v>
      </c>
      <c r="K184" s="5"/>
      <c r="L184" s="182">
        <f>(F184-0.4)/8.2</f>
        <v>8.6720867208672101E-2</v>
      </c>
    </row>
    <row r="185" spans="1:12" x14ac:dyDescent="0.2">
      <c r="A185" s="5" t="s">
        <v>248</v>
      </c>
      <c r="B185" s="61">
        <v>415</v>
      </c>
      <c r="C185" s="61">
        <v>4</v>
      </c>
      <c r="D185" s="61">
        <v>10</v>
      </c>
      <c r="E185" s="98">
        <v>0</v>
      </c>
      <c r="F185" s="99">
        <v>1.4444444444444442</v>
      </c>
      <c r="G185" s="100">
        <v>11.352799999999998</v>
      </c>
      <c r="H185" s="101">
        <v>63.815387093333321</v>
      </c>
      <c r="I185" s="185">
        <f t="shared" si="14"/>
        <v>0.37461290666667679</v>
      </c>
      <c r="J185" s="186">
        <f t="shared" si="15"/>
        <v>5.83600103858353E-3</v>
      </c>
      <c r="K185" s="5"/>
      <c r="L185" s="182">
        <f>(F185-0.4)/8.2</f>
        <v>0.12737127371273713</v>
      </c>
    </row>
    <row r="186" spans="1:12" x14ac:dyDescent="0.2">
      <c r="A186" s="5" t="s">
        <v>248</v>
      </c>
      <c r="B186" s="61">
        <v>111</v>
      </c>
      <c r="C186" s="61">
        <v>1</v>
      </c>
      <c r="D186" s="61">
        <v>11</v>
      </c>
      <c r="E186" s="98">
        <v>0.3</v>
      </c>
      <c r="F186" s="99">
        <v>4.4444444444444446</v>
      </c>
      <c r="G186" s="100">
        <v>11.257999999999999</v>
      </c>
      <c r="H186" s="101">
        <v>63.439309747126444</v>
      </c>
      <c r="I186" s="185">
        <f t="shared" si="14"/>
        <v>0.75069025287355373</v>
      </c>
      <c r="J186" s="186">
        <f t="shared" si="15"/>
        <v>1.1694816215509484E-2</v>
      </c>
      <c r="K186" s="5"/>
      <c r="L186" s="182">
        <f>(F186-0.4)/8.2</f>
        <v>0.49322493224932251</v>
      </c>
    </row>
    <row r="187" spans="1:12" x14ac:dyDescent="0.2">
      <c r="A187" s="5" t="s">
        <v>248</v>
      </c>
      <c r="B187" s="61">
        <v>201</v>
      </c>
      <c r="C187" s="61">
        <v>2</v>
      </c>
      <c r="D187" s="61">
        <v>11</v>
      </c>
      <c r="E187" s="98">
        <v>0</v>
      </c>
      <c r="F187" s="99">
        <v>4.6666666666666661</v>
      </c>
      <c r="G187" s="100">
        <v>10.693200000000001</v>
      </c>
      <c r="H187" s="101">
        <v>65.134836739310344</v>
      </c>
      <c r="I187" s="185">
        <f t="shared" si="14"/>
        <v>-0.94483673931034673</v>
      </c>
      <c r="J187" s="186">
        <f t="shared" si="15"/>
        <v>-1.4719375904507661E-2</v>
      </c>
      <c r="K187" s="5"/>
      <c r="L187" s="182">
        <f>(F187-0.4)/8.2</f>
        <v>0.52032520325203246</v>
      </c>
    </row>
    <row r="188" spans="1:12" x14ac:dyDescent="0.2">
      <c r="A188" s="5" t="s">
        <v>248</v>
      </c>
      <c r="B188" s="61">
        <v>310</v>
      </c>
      <c r="C188" s="61">
        <v>3</v>
      </c>
      <c r="D188" s="61">
        <v>11</v>
      </c>
      <c r="E188" s="98">
        <v>0</v>
      </c>
      <c r="F188" s="99">
        <v>1.5555555555555556</v>
      </c>
      <c r="G188" s="100">
        <v>10.4924</v>
      </c>
      <c r="H188" s="101">
        <v>55.670846495632183</v>
      </c>
      <c r="I188" s="185">
        <f t="shared" si="14"/>
        <v>8.5191535043678144</v>
      </c>
      <c r="J188" s="186">
        <f t="shared" si="15"/>
        <v>0.13271776763308638</v>
      </c>
      <c r="K188" s="5"/>
      <c r="L188" s="182">
        <f>(F188-0.4)/8.2</f>
        <v>0.14092140921409213</v>
      </c>
    </row>
    <row r="189" spans="1:12" x14ac:dyDescent="0.2">
      <c r="A189" s="5" t="s">
        <v>248</v>
      </c>
      <c r="B189" s="61">
        <v>411</v>
      </c>
      <c r="C189" s="61">
        <v>4</v>
      </c>
      <c r="D189" s="61">
        <v>11</v>
      </c>
      <c r="E189" s="98">
        <v>0</v>
      </c>
      <c r="F189" s="99">
        <v>8.6666666666666661</v>
      </c>
      <c r="G189" s="100">
        <v>10.9864</v>
      </c>
      <c r="H189" s="101">
        <v>59.919453682758629</v>
      </c>
      <c r="I189" s="185">
        <f t="shared" si="14"/>
        <v>4.2705463172413687</v>
      </c>
      <c r="J189" s="186">
        <f t="shared" si="15"/>
        <v>6.6529775934590571E-2</v>
      </c>
      <c r="K189" s="5"/>
      <c r="L189" s="182">
        <f>(F189-0.4)/8.2</f>
        <v>1.0081300813008129</v>
      </c>
    </row>
    <row r="190" spans="1:12" x14ac:dyDescent="0.2">
      <c r="A190" s="5" t="s">
        <v>248</v>
      </c>
      <c r="B190" s="61">
        <v>112</v>
      </c>
      <c r="C190" s="61">
        <v>1</v>
      </c>
      <c r="D190" s="61">
        <v>12</v>
      </c>
      <c r="E190" s="98">
        <v>0.4</v>
      </c>
      <c r="F190" s="99">
        <v>1.8888888888888888</v>
      </c>
      <c r="G190" s="100">
        <v>10.9292</v>
      </c>
      <c r="H190" s="101">
        <v>68.3818031448276</v>
      </c>
      <c r="I190" s="185">
        <f t="shared" si="14"/>
        <v>-4.1918031448276025</v>
      </c>
      <c r="J190" s="186">
        <f t="shared" si="15"/>
        <v>-6.5303055691347603E-2</v>
      </c>
      <c r="K190" s="5"/>
      <c r="L190" s="182">
        <f>(F190-0.4)/8.2</f>
        <v>0.1815718157181572</v>
      </c>
    </row>
    <row r="191" spans="1:12" x14ac:dyDescent="0.2">
      <c r="A191" s="5" t="s">
        <v>248</v>
      </c>
      <c r="B191" s="61">
        <v>206</v>
      </c>
      <c r="C191" s="61">
        <v>2</v>
      </c>
      <c r="D191" s="61">
        <v>12</v>
      </c>
      <c r="E191" s="98">
        <v>0.1</v>
      </c>
      <c r="F191" s="99">
        <v>2.4444444444444442</v>
      </c>
      <c r="G191" s="100">
        <v>10.419599999999999</v>
      </c>
      <c r="H191" s="101">
        <v>63.739646545287343</v>
      </c>
      <c r="I191" s="185">
        <f t="shared" si="14"/>
        <v>0.45035345471265487</v>
      </c>
      <c r="J191" s="186">
        <f t="shared" si="15"/>
        <v>7.0159441457026779E-3</v>
      </c>
      <c r="K191" s="5"/>
      <c r="L191" s="182">
        <f>(F191-0.4)/8.2</f>
        <v>0.24932249322493225</v>
      </c>
    </row>
    <row r="192" spans="1:12" x14ac:dyDescent="0.2">
      <c r="A192" s="5" t="s">
        <v>248</v>
      </c>
      <c r="B192" s="61">
        <v>304</v>
      </c>
      <c r="C192" s="61">
        <v>3</v>
      </c>
      <c r="D192" s="61">
        <v>12</v>
      </c>
      <c r="E192" s="98">
        <v>0</v>
      </c>
      <c r="F192" s="99">
        <v>6.8888888888888893</v>
      </c>
      <c r="G192" s="100">
        <v>10.4084</v>
      </c>
      <c r="H192" s="101">
        <v>66.688279801379309</v>
      </c>
      <c r="I192" s="185">
        <f t="shared" si="14"/>
        <v>-2.4982798013793115</v>
      </c>
      <c r="J192" s="186">
        <f t="shared" si="15"/>
        <v>-3.8920077915240874E-2</v>
      </c>
      <c r="K192" s="5"/>
      <c r="L192" s="182">
        <f>(F192-0.4)/8.2</f>
        <v>0.79132791327913288</v>
      </c>
    </row>
    <row r="193" spans="1:12" x14ac:dyDescent="0.2">
      <c r="A193" s="5" t="s">
        <v>248</v>
      </c>
      <c r="B193" s="61">
        <v>414</v>
      </c>
      <c r="C193" s="61">
        <v>4</v>
      </c>
      <c r="D193" s="61">
        <v>12</v>
      </c>
      <c r="E193" s="98">
        <v>0</v>
      </c>
      <c r="F193" s="99">
        <v>2</v>
      </c>
      <c r="G193" s="100">
        <v>19.841200000000001</v>
      </c>
      <c r="H193" s="101">
        <v>56.54530743172414</v>
      </c>
      <c r="I193" s="185">
        <f t="shared" si="14"/>
        <v>7.6446925682758575</v>
      </c>
      <c r="J193" s="186">
        <f t="shared" si="15"/>
        <v>0.11909475881408098</v>
      </c>
      <c r="K193" s="5"/>
      <c r="L193" s="182">
        <f>(F193-0.4)/8.2</f>
        <v>0.19512195121951223</v>
      </c>
    </row>
    <row r="194" spans="1:12" x14ac:dyDescent="0.2">
      <c r="A194" s="5" t="s">
        <v>248</v>
      </c>
      <c r="B194" s="61">
        <v>115</v>
      </c>
      <c r="C194" s="61">
        <v>1</v>
      </c>
      <c r="D194" s="61">
        <v>15</v>
      </c>
      <c r="E194" s="98">
        <v>0</v>
      </c>
      <c r="F194" s="99">
        <v>2.333333333333333</v>
      </c>
      <c r="G194" s="100">
        <v>10.8332</v>
      </c>
      <c r="H194" s="101">
        <v>63.891804351264362</v>
      </c>
      <c r="I194" s="185">
        <f t="shared" si="14"/>
        <v>0.29819564873563564</v>
      </c>
      <c r="J194" s="186">
        <f t="shared" si="15"/>
        <v>4.6455156369471203E-3</v>
      </c>
      <c r="K194" s="5"/>
      <c r="L194" s="182">
        <f>(F194-0.4)/8.2</f>
        <v>0.23577235772357724</v>
      </c>
    </row>
    <row r="195" spans="1:12" x14ac:dyDescent="0.2">
      <c r="A195" s="5" t="s">
        <v>248</v>
      </c>
      <c r="B195" s="61">
        <v>211</v>
      </c>
      <c r="C195" s="61">
        <v>2</v>
      </c>
      <c r="D195" s="61">
        <v>15</v>
      </c>
      <c r="E195" s="98">
        <v>0</v>
      </c>
      <c r="F195" s="99">
        <v>1.5555555555555556</v>
      </c>
      <c r="G195" s="100">
        <v>10.917200000000001</v>
      </c>
      <c r="H195" s="101">
        <v>63.682938657471247</v>
      </c>
      <c r="I195" s="185">
        <f t="shared" si="14"/>
        <v>0.50706134252875046</v>
      </c>
      <c r="J195" s="186">
        <f t="shared" si="15"/>
        <v>7.8993821861466033E-3</v>
      </c>
      <c r="K195" s="5"/>
      <c r="L195" s="182">
        <f>(F195-0.4)/8.2</f>
        <v>0.14092140921409213</v>
      </c>
    </row>
    <row r="196" spans="1:12" x14ac:dyDescent="0.2">
      <c r="A196" s="5" t="s">
        <v>248</v>
      </c>
      <c r="B196" s="61">
        <v>307</v>
      </c>
      <c r="C196" s="61">
        <v>3</v>
      </c>
      <c r="D196" s="61">
        <v>15</v>
      </c>
      <c r="E196" s="98">
        <v>0</v>
      </c>
      <c r="F196" s="99">
        <v>4.4444444444444446</v>
      </c>
      <c r="G196" s="100">
        <v>10.642799999999999</v>
      </c>
      <c r="H196" s="101">
        <v>65.867554436781617</v>
      </c>
      <c r="I196" s="185">
        <f t="shared" si="14"/>
        <v>-1.6775544367816195</v>
      </c>
      <c r="J196" s="186">
        <f t="shared" si="15"/>
        <v>-2.6134202162044238E-2</v>
      </c>
      <c r="K196" s="5"/>
      <c r="L196" s="182">
        <f>(F196-0.4)/8.2</f>
        <v>0.49322493224932251</v>
      </c>
    </row>
    <row r="197" spans="1:12" x14ac:dyDescent="0.2">
      <c r="A197" s="5" t="s">
        <v>248</v>
      </c>
      <c r="B197" s="61">
        <v>409</v>
      </c>
      <c r="C197" s="61">
        <v>4</v>
      </c>
      <c r="D197" s="61">
        <v>15</v>
      </c>
      <c r="E197" s="98">
        <v>0</v>
      </c>
      <c r="F197" s="99">
        <v>2.2222222222222223</v>
      </c>
      <c r="G197" s="100">
        <v>10.723199999999999</v>
      </c>
      <c r="H197" s="101">
        <v>66.304955806896558</v>
      </c>
      <c r="I197" s="185">
        <f t="shared" si="14"/>
        <v>-2.1149558068965604</v>
      </c>
      <c r="J197" s="186">
        <f t="shared" si="15"/>
        <v>-3.2948369012253627E-2</v>
      </c>
      <c r="K197" s="5"/>
      <c r="L197" s="182">
        <f>(F197-0.4)/8.2</f>
        <v>0.22222222222222227</v>
      </c>
    </row>
    <row r="198" spans="1:12" x14ac:dyDescent="0.2">
      <c r="A198" s="5" t="s">
        <v>248</v>
      </c>
      <c r="B198" s="61">
        <v>116</v>
      </c>
      <c r="C198" s="61">
        <v>1</v>
      </c>
      <c r="D198" s="61">
        <v>16</v>
      </c>
      <c r="E198" s="98">
        <v>1.5</v>
      </c>
      <c r="F198" s="99">
        <v>1.2222222222222221</v>
      </c>
      <c r="G198" s="100">
        <v>11.023999999999999</v>
      </c>
      <c r="H198" s="101">
        <v>62.369107862068965</v>
      </c>
      <c r="I198" s="185">
        <f t="shared" si="14"/>
        <v>1.8208921379310326</v>
      </c>
      <c r="J198" s="186">
        <f t="shared" si="15"/>
        <v>2.836722445756399E-2</v>
      </c>
      <c r="K198" s="5"/>
      <c r="L198" s="182">
        <f>(F198-0.4)/8.2</f>
        <v>0.10027100271002709</v>
      </c>
    </row>
    <row r="199" spans="1:12" x14ac:dyDescent="0.2">
      <c r="A199" s="5" t="s">
        <v>248</v>
      </c>
      <c r="B199" s="61">
        <v>205</v>
      </c>
      <c r="C199" s="61">
        <v>2</v>
      </c>
      <c r="D199" s="61">
        <v>16</v>
      </c>
      <c r="E199" s="98">
        <v>0</v>
      </c>
      <c r="F199" s="99">
        <v>1.5</v>
      </c>
      <c r="G199" s="100">
        <v>10.7056</v>
      </c>
      <c r="H199" s="101">
        <v>62.492942433103458</v>
      </c>
      <c r="I199" s="185">
        <f t="shared" si="14"/>
        <v>1.6970575668965395</v>
      </c>
      <c r="J199" s="186">
        <f t="shared" si="15"/>
        <v>2.6438036561715839E-2</v>
      </c>
      <c r="K199" s="5"/>
      <c r="L199" s="182">
        <f>(F199-0.4)/8.2</f>
        <v>0.13414634146341467</v>
      </c>
    </row>
    <row r="200" spans="1:12" x14ac:dyDescent="0.2">
      <c r="A200" s="5" t="s">
        <v>248</v>
      </c>
      <c r="B200" s="61">
        <v>319</v>
      </c>
      <c r="C200" s="61">
        <v>3</v>
      </c>
      <c r="D200" s="61">
        <v>16</v>
      </c>
      <c r="E200" s="98">
        <v>0</v>
      </c>
      <c r="F200" s="99">
        <v>1.1111111111111112</v>
      </c>
      <c r="G200" s="100">
        <v>11.0816</v>
      </c>
      <c r="H200" s="101">
        <v>62.872871974252888</v>
      </c>
      <c r="I200" s="185">
        <f t="shared" si="14"/>
        <v>1.3171280257471096</v>
      </c>
      <c r="J200" s="186">
        <f t="shared" si="15"/>
        <v>2.0519209000578121E-2</v>
      </c>
      <c r="K200" s="5"/>
      <c r="L200" s="182">
        <f>(F200-0.4)/8.2</f>
        <v>8.6720867208672101E-2</v>
      </c>
    </row>
    <row r="201" spans="1:12" x14ac:dyDescent="0.2">
      <c r="A201" s="5" t="s">
        <v>248</v>
      </c>
      <c r="B201" s="61">
        <v>417</v>
      </c>
      <c r="C201" s="61">
        <v>4</v>
      </c>
      <c r="D201" s="61">
        <v>16</v>
      </c>
      <c r="E201" s="98">
        <v>0</v>
      </c>
      <c r="F201" s="99">
        <v>1.5555555555555556</v>
      </c>
      <c r="G201" s="100">
        <v>11.3148</v>
      </c>
      <c r="H201" s="101">
        <v>69.368544069885047</v>
      </c>
      <c r="I201" s="185">
        <f t="shared" si="14"/>
        <v>-5.1785440698850493</v>
      </c>
      <c r="J201" s="186">
        <f t="shared" si="15"/>
        <v>-8.0675246454043462E-2</v>
      </c>
      <c r="K201" s="5"/>
      <c r="L201" s="182">
        <f>(F201-0.4)/8.2</f>
        <v>0.14092140921409213</v>
      </c>
    </row>
    <row r="202" spans="1:12" x14ac:dyDescent="0.2">
      <c r="A202" s="5" t="s">
        <v>248</v>
      </c>
      <c r="B202" s="61">
        <v>117</v>
      </c>
      <c r="C202" s="61">
        <v>1</v>
      </c>
      <c r="D202" s="61">
        <v>17</v>
      </c>
      <c r="E202" s="98">
        <v>0</v>
      </c>
      <c r="F202" s="99">
        <v>1.5555555555555556</v>
      </c>
      <c r="G202" s="100">
        <v>11.103999999999999</v>
      </c>
      <c r="H202" s="101">
        <v>59.098469517241377</v>
      </c>
      <c r="I202" s="185">
        <f t="shared" si="14"/>
        <v>5.0915304827586212</v>
      </c>
      <c r="J202" s="186">
        <f t="shared" si="15"/>
        <v>7.9319683482763997E-2</v>
      </c>
      <c r="K202" s="5"/>
      <c r="L202" s="182">
        <f>(F202-0.4)/8.2</f>
        <v>0.14092140921409213</v>
      </c>
    </row>
    <row r="203" spans="1:12" x14ac:dyDescent="0.2">
      <c r="A203" s="5" t="s">
        <v>248</v>
      </c>
      <c r="B203" s="61">
        <v>209</v>
      </c>
      <c r="C203" s="61">
        <v>2</v>
      </c>
      <c r="D203" s="61">
        <v>17</v>
      </c>
      <c r="E203" s="98">
        <v>0</v>
      </c>
      <c r="F203" s="99">
        <v>4.4444444444444446</v>
      </c>
      <c r="G203" s="100">
        <v>10.557600000000001</v>
      </c>
      <c r="H203" s="101">
        <v>63.840489669885052</v>
      </c>
      <c r="I203" s="185">
        <f t="shared" si="14"/>
        <v>0.34951033011494559</v>
      </c>
      <c r="J203" s="186">
        <f t="shared" si="15"/>
        <v>5.4449342594632437E-3</v>
      </c>
      <c r="K203" s="5"/>
      <c r="L203" s="182">
        <f>(F203-0.4)/8.2</f>
        <v>0.49322493224932251</v>
      </c>
    </row>
    <row r="204" spans="1:12" x14ac:dyDescent="0.2">
      <c r="A204" s="5" t="s">
        <v>248</v>
      </c>
      <c r="B204" s="61">
        <v>317</v>
      </c>
      <c r="C204" s="61">
        <v>3</v>
      </c>
      <c r="D204" s="61">
        <v>17</v>
      </c>
      <c r="E204" s="98">
        <v>0</v>
      </c>
      <c r="F204" s="99">
        <v>1.4444444444444442</v>
      </c>
      <c r="G204" s="100">
        <v>11.1508</v>
      </c>
      <c r="H204" s="101">
        <v>59.116785412413797</v>
      </c>
      <c r="I204" s="185">
        <f t="shared" si="14"/>
        <v>5.0732145875862003</v>
      </c>
      <c r="J204" s="186">
        <f t="shared" si="15"/>
        <v>7.9034344720146449E-2</v>
      </c>
      <c r="K204" s="5"/>
      <c r="L204" s="182">
        <f>(F204-0.4)/8.2</f>
        <v>0.12737127371273713</v>
      </c>
    </row>
    <row r="205" spans="1:12" x14ac:dyDescent="0.2">
      <c r="A205" s="5" t="s">
        <v>248</v>
      </c>
      <c r="B205" s="61">
        <v>402</v>
      </c>
      <c r="C205" s="61">
        <v>4</v>
      </c>
      <c r="D205" s="61">
        <v>17</v>
      </c>
      <c r="E205" s="98">
        <v>0</v>
      </c>
      <c r="F205" s="99">
        <v>1.4444444444444442</v>
      </c>
      <c r="G205" s="100">
        <v>10.6576</v>
      </c>
      <c r="H205" s="101">
        <v>61.930097831724154</v>
      </c>
      <c r="I205" s="185">
        <f t="shared" si="14"/>
        <v>2.2599021682758433</v>
      </c>
      <c r="J205" s="186">
        <f t="shared" si="15"/>
        <v>3.5206452224269255E-2</v>
      </c>
      <c r="K205" s="5"/>
      <c r="L205" s="182">
        <f>(F205-0.4)/8.2</f>
        <v>0.12737127371273713</v>
      </c>
    </row>
    <row r="206" spans="1:12" x14ac:dyDescent="0.2">
      <c r="A206" s="5" t="s">
        <v>248</v>
      </c>
      <c r="B206" s="61">
        <v>118</v>
      </c>
      <c r="C206" s="61">
        <v>1</v>
      </c>
      <c r="D206" s="61">
        <v>18</v>
      </c>
      <c r="E206" s="98">
        <v>0</v>
      </c>
      <c r="F206" s="99">
        <v>1.3333333333333333</v>
      </c>
      <c r="G206" s="100">
        <v>10.9716</v>
      </c>
      <c r="H206" s="101">
        <v>65.922357923678163</v>
      </c>
      <c r="I206" s="185">
        <f t="shared" si="14"/>
        <v>-1.7323579236781654</v>
      </c>
      <c r="J206" s="186">
        <f t="shared" si="15"/>
        <v>-2.6987972015550171E-2</v>
      </c>
      <c r="K206" s="5"/>
      <c r="L206" s="182">
        <f>(F206-0.4)/8.2</f>
        <v>0.11382113821138211</v>
      </c>
    </row>
    <row r="207" spans="1:12" x14ac:dyDescent="0.2">
      <c r="A207" s="5" t="s">
        <v>248</v>
      </c>
      <c r="B207" s="61">
        <v>204</v>
      </c>
      <c r="C207" s="61">
        <v>2</v>
      </c>
      <c r="D207" s="61">
        <v>18</v>
      </c>
      <c r="E207" s="98">
        <v>0</v>
      </c>
      <c r="F207" s="99">
        <v>3.1111111111111112</v>
      </c>
      <c r="G207" s="100">
        <v>10.774800000000001</v>
      </c>
      <c r="H207" s="101">
        <v>54.353530455172411</v>
      </c>
      <c r="I207" s="185">
        <f t="shared" si="14"/>
        <v>9.8364695448275867</v>
      </c>
      <c r="J207" s="186">
        <f t="shared" si="15"/>
        <v>0.15323990566797924</v>
      </c>
      <c r="K207" s="5"/>
      <c r="L207" s="182">
        <f>(F207-0.4)/8.2</f>
        <v>0.33062330623306235</v>
      </c>
    </row>
    <row r="208" spans="1:12" x14ac:dyDescent="0.2">
      <c r="A208" s="5" t="s">
        <v>248</v>
      </c>
      <c r="B208" s="61">
        <v>301</v>
      </c>
      <c r="C208" s="61">
        <v>3</v>
      </c>
      <c r="D208" s="61">
        <v>18</v>
      </c>
      <c r="E208" s="98">
        <v>0.1</v>
      </c>
      <c r="F208" s="99">
        <v>6</v>
      </c>
      <c r="G208" s="100">
        <v>10.4688</v>
      </c>
      <c r="H208" s="101">
        <v>57.97670038068965</v>
      </c>
      <c r="I208" s="185">
        <f t="shared" si="14"/>
        <v>6.213299619310348</v>
      </c>
      <c r="J208" s="186">
        <f t="shared" si="15"/>
        <v>9.6795445074160283E-2</v>
      </c>
      <c r="K208" s="5"/>
      <c r="L208" s="182">
        <f>(F208-0.4)/8.2</f>
        <v>0.68292682926829273</v>
      </c>
    </row>
    <row r="209" spans="1:12" x14ac:dyDescent="0.2">
      <c r="A209" s="5" t="s">
        <v>248</v>
      </c>
      <c r="B209" s="61">
        <v>406</v>
      </c>
      <c r="C209" s="61">
        <v>4</v>
      </c>
      <c r="D209" s="61">
        <v>18</v>
      </c>
      <c r="E209" s="98">
        <v>0.2</v>
      </c>
      <c r="F209" s="99">
        <v>1.3333333333333333</v>
      </c>
      <c r="G209" s="100">
        <v>10.672400000000001</v>
      </c>
      <c r="H209" s="101">
        <v>59.683568549885067</v>
      </c>
      <c r="I209" s="185">
        <f t="shared" si="14"/>
        <v>4.5064314501149312</v>
      </c>
      <c r="J209" s="186">
        <f t="shared" si="15"/>
        <v>7.0204571586149428E-2</v>
      </c>
      <c r="K209" s="5"/>
      <c r="L209" s="182">
        <f>(F209-0.4)/8.2</f>
        <v>0.11382113821138211</v>
      </c>
    </row>
    <row r="210" spans="1:12" x14ac:dyDescent="0.2">
      <c r="A210" s="5" t="s">
        <v>248</v>
      </c>
      <c r="B210" s="61">
        <v>119</v>
      </c>
      <c r="C210" s="61">
        <v>1</v>
      </c>
      <c r="D210" s="61">
        <v>19</v>
      </c>
      <c r="E210" s="98">
        <v>0</v>
      </c>
      <c r="F210" s="99">
        <v>2.5555555555555554</v>
      </c>
      <c r="G210" s="100">
        <v>10.962400000000001</v>
      </c>
      <c r="H210" s="101">
        <v>64.740364722758628</v>
      </c>
      <c r="I210" s="185">
        <f t="shared" si="14"/>
        <v>-0.55036472275862991</v>
      </c>
      <c r="J210" s="186">
        <f t="shared" si="15"/>
        <v>-8.5739947462008092E-3</v>
      </c>
      <c r="K210" s="5"/>
      <c r="L210" s="182">
        <f>(F210-0.4)/8.2</f>
        <v>0.26287262872628725</v>
      </c>
    </row>
    <row r="211" spans="1:12" x14ac:dyDescent="0.2">
      <c r="A211" s="5" t="s">
        <v>248</v>
      </c>
      <c r="B211" s="61">
        <v>202</v>
      </c>
      <c r="C211" s="61">
        <v>2</v>
      </c>
      <c r="D211" s="61">
        <v>19</v>
      </c>
      <c r="E211" s="98">
        <v>0</v>
      </c>
      <c r="F211" s="99">
        <v>4</v>
      </c>
      <c r="G211" s="100">
        <v>10.9156</v>
      </c>
      <c r="H211" s="101">
        <v>68.887840165517233</v>
      </c>
      <c r="I211" s="185">
        <f t="shared" si="14"/>
        <v>-4.6978401655172348</v>
      </c>
      <c r="J211" s="186">
        <f t="shared" si="15"/>
        <v>-7.3186480223044637E-2</v>
      </c>
      <c r="K211" s="5"/>
      <c r="L211" s="182">
        <f>(F211-0.4)/8.2</f>
        <v>0.4390243902439025</v>
      </c>
    </row>
    <row r="212" spans="1:12" x14ac:dyDescent="0.2">
      <c r="A212" s="5" t="s">
        <v>248</v>
      </c>
      <c r="B212" s="61">
        <v>311</v>
      </c>
      <c r="C212" s="61">
        <v>3</v>
      </c>
      <c r="D212" s="61">
        <v>19</v>
      </c>
      <c r="E212" s="98">
        <v>0</v>
      </c>
      <c r="F212" s="99">
        <v>1.7777777777777777</v>
      </c>
      <c r="G212" s="100">
        <v>10.469999999999999</v>
      </c>
      <c r="H212" s="101">
        <v>54.688628689655175</v>
      </c>
      <c r="I212" s="185">
        <f t="shared" si="14"/>
        <v>9.5013713103448225</v>
      </c>
      <c r="J212" s="186">
        <f t="shared" si="15"/>
        <v>0.14801949385176544</v>
      </c>
      <c r="K212" s="5"/>
      <c r="L212" s="182">
        <f>(F212-0.4)/8.2</f>
        <v>0.16802168021680219</v>
      </c>
    </row>
    <row r="213" spans="1:12" x14ac:dyDescent="0.2">
      <c r="A213" s="5" t="s">
        <v>248</v>
      </c>
      <c r="B213" s="61">
        <v>413</v>
      </c>
      <c r="C213" s="61">
        <v>4</v>
      </c>
      <c r="D213" s="61">
        <v>19</v>
      </c>
      <c r="E213" s="98">
        <v>0</v>
      </c>
      <c r="F213" s="99">
        <v>2.2222222222222223</v>
      </c>
      <c r="G213" s="100">
        <v>11.336399999999999</v>
      </c>
      <c r="H213" s="101">
        <v>59.733176880919544</v>
      </c>
      <c r="I213" s="185">
        <f t="shared" si="14"/>
        <v>4.4568231190804539</v>
      </c>
      <c r="J213" s="186">
        <f t="shared" si="15"/>
        <v>6.9431735770064715E-2</v>
      </c>
      <c r="K213" s="5"/>
      <c r="L213" s="182">
        <f>(F213-0.4)/8.2</f>
        <v>0.22222222222222227</v>
      </c>
    </row>
    <row r="214" spans="1:12" x14ac:dyDescent="0.2">
      <c r="A214" s="5" t="s">
        <v>248</v>
      </c>
      <c r="B214" s="61">
        <v>120</v>
      </c>
      <c r="C214" s="61">
        <v>1</v>
      </c>
      <c r="D214" s="61">
        <v>20</v>
      </c>
      <c r="E214" s="98">
        <v>0</v>
      </c>
      <c r="F214" s="99">
        <v>2.4444444444444442</v>
      </c>
      <c r="G214" s="100">
        <v>11.8748</v>
      </c>
      <c r="H214" s="101">
        <v>61.184414719999999</v>
      </c>
      <c r="I214" s="185">
        <f t="shared" si="14"/>
        <v>3.0055852799999982</v>
      </c>
      <c r="J214" s="186">
        <f t="shared" si="15"/>
        <v>4.6823263436672355E-2</v>
      </c>
      <c r="K214" s="5"/>
      <c r="L214" s="182">
        <f>(F214-0.4)/8.2</f>
        <v>0.24932249322493225</v>
      </c>
    </row>
    <row r="215" spans="1:12" x14ac:dyDescent="0.2">
      <c r="A215" s="5" t="s">
        <v>248</v>
      </c>
      <c r="B215" s="61">
        <v>210</v>
      </c>
      <c r="C215" s="61">
        <v>2</v>
      </c>
      <c r="D215" s="61">
        <v>20</v>
      </c>
      <c r="E215" s="98">
        <v>0</v>
      </c>
      <c r="F215" s="99">
        <v>2.6666666666666665</v>
      </c>
      <c r="G215" s="100">
        <v>10.352399999999999</v>
      </c>
      <c r="H215" s="101">
        <v>63.787461739770116</v>
      </c>
      <c r="I215" s="185">
        <f t="shared" ref="I215:I217" si="16">64.19-H215</f>
        <v>0.40253826022988193</v>
      </c>
      <c r="J215" s="186">
        <f t="shared" ref="J215:J217" si="17">I215/64.19</f>
        <v>6.2710431567203915E-3</v>
      </c>
      <c r="K215" s="5"/>
      <c r="L215" s="182">
        <f>(F215-0.4)/8.2</f>
        <v>0.27642276422764228</v>
      </c>
    </row>
    <row r="216" spans="1:12" x14ac:dyDescent="0.2">
      <c r="A216" s="5" t="s">
        <v>248</v>
      </c>
      <c r="B216" s="61">
        <v>302</v>
      </c>
      <c r="C216" s="61">
        <v>3</v>
      </c>
      <c r="D216" s="61">
        <v>20</v>
      </c>
      <c r="E216" s="98">
        <v>0</v>
      </c>
      <c r="F216" s="99">
        <v>0.88888888888888884</v>
      </c>
      <c r="G216" s="100">
        <v>10.3504</v>
      </c>
      <c r="H216" s="101">
        <v>59.848836413793101</v>
      </c>
      <c r="I216" s="185">
        <f t="shared" si="16"/>
        <v>4.3411635862068962</v>
      </c>
      <c r="J216" s="186">
        <f t="shared" si="17"/>
        <v>6.7629904754742121E-2</v>
      </c>
      <c r="K216" s="5"/>
      <c r="L216" s="182">
        <f>(F216-0.4)/8.2</f>
        <v>5.9620596205962058E-2</v>
      </c>
    </row>
    <row r="217" spans="1:12" x14ac:dyDescent="0.2">
      <c r="A217" s="5" t="s">
        <v>248</v>
      </c>
      <c r="B217" s="61">
        <v>403</v>
      </c>
      <c r="C217" s="61">
        <v>4</v>
      </c>
      <c r="D217" s="61">
        <v>20</v>
      </c>
      <c r="E217" s="98">
        <v>0</v>
      </c>
      <c r="F217" s="99">
        <v>2.6666666666666665</v>
      </c>
      <c r="G217" s="100">
        <v>10.809199999999999</v>
      </c>
      <c r="H217" s="101">
        <v>61.676155827126429</v>
      </c>
      <c r="I217" s="185">
        <f t="shared" si="16"/>
        <v>2.5138441728735685</v>
      </c>
      <c r="J217" s="186">
        <f t="shared" si="17"/>
        <v>3.9162551376749781E-2</v>
      </c>
      <c r="K217" s="5"/>
      <c r="L217" s="182">
        <f>(F217-0.4)/8.2</f>
        <v>0.27642276422764228</v>
      </c>
    </row>
    <row r="218" spans="1:12" x14ac:dyDescent="0.2">
      <c r="A218" s="5" t="s">
        <v>258</v>
      </c>
      <c r="B218" s="61">
        <v>101</v>
      </c>
      <c r="C218" s="61">
        <v>1</v>
      </c>
      <c r="D218" s="61">
        <v>1</v>
      </c>
      <c r="E218" s="98">
        <v>0.6</v>
      </c>
      <c r="F218" s="99">
        <v>11.666666666666666</v>
      </c>
      <c r="G218" s="100">
        <v>11.513999999999999</v>
      </c>
      <c r="H218" s="101">
        <v>61.620238453008795</v>
      </c>
      <c r="I218" s="183">
        <f>65.87-H218</f>
        <v>4.2497615469912091</v>
      </c>
      <c r="J218" s="184">
        <f>I218/65.87</f>
        <v>6.4517406209066472E-2</v>
      </c>
      <c r="K218" s="5">
        <f>AVERAGE(J218:J221)</f>
        <v>0.1418686482861678</v>
      </c>
      <c r="L218" s="181">
        <f>(F218-1.3)/15.3</f>
        <v>0.67755991285403039</v>
      </c>
    </row>
    <row r="219" spans="1:12" x14ac:dyDescent="0.2">
      <c r="A219" s="5" t="s">
        <v>258</v>
      </c>
      <c r="B219" s="61">
        <v>219</v>
      </c>
      <c r="C219" s="61">
        <v>2</v>
      </c>
      <c r="D219" s="61">
        <v>1</v>
      </c>
      <c r="E219" s="98">
        <v>0.2</v>
      </c>
      <c r="F219" s="99">
        <v>10.333333333333334</v>
      </c>
      <c r="G219" s="100">
        <v>12.857600000000001</v>
      </c>
      <c r="H219" s="101">
        <v>55.095207931845835</v>
      </c>
      <c r="I219" s="183">
        <f t="shared" ref="I219:I222" si="18">65.87-H219</f>
        <v>10.77479206815417</v>
      </c>
      <c r="J219" s="184">
        <f t="shared" ref="J219:J222" si="19">I219/65.87</f>
        <v>0.1635766216510425</v>
      </c>
      <c r="K219" s="5"/>
      <c r="L219" s="181">
        <f>(F219-1.3)/15.3</f>
        <v>0.59041394335511976</v>
      </c>
    </row>
    <row r="220" spans="1:12" x14ac:dyDescent="0.2">
      <c r="A220" s="5" t="s">
        <v>258</v>
      </c>
      <c r="B220" s="61">
        <v>308</v>
      </c>
      <c r="C220" s="61">
        <v>3</v>
      </c>
      <c r="D220" s="61">
        <v>1</v>
      </c>
      <c r="E220" s="98">
        <v>1.3</v>
      </c>
      <c r="F220" s="99">
        <v>7.2222222222222223</v>
      </c>
      <c r="G220" s="100">
        <v>11.960800000000001</v>
      </c>
      <c r="H220" s="101">
        <v>55.950310464908718</v>
      </c>
      <c r="I220" s="183">
        <f t="shared" si="18"/>
        <v>9.9196895350912868</v>
      </c>
      <c r="J220" s="184">
        <f t="shared" si="19"/>
        <v>0.15059495271126896</v>
      </c>
      <c r="K220" s="5"/>
      <c r="L220" s="181">
        <f>(F220-1.3)/15.3</f>
        <v>0.38707334785766156</v>
      </c>
    </row>
    <row r="221" spans="1:12" x14ac:dyDescent="0.2">
      <c r="A221" s="5" t="s">
        <v>258</v>
      </c>
      <c r="B221" s="61">
        <v>407</v>
      </c>
      <c r="C221" s="61">
        <v>4</v>
      </c>
      <c r="D221" s="61">
        <v>1</v>
      </c>
      <c r="E221" s="98">
        <v>0.3</v>
      </c>
      <c r="F221" s="99">
        <v>4.2222222222222214</v>
      </c>
      <c r="G221" s="100">
        <v>12.212400000000001</v>
      </c>
      <c r="H221" s="101">
        <v>53.43469169979717</v>
      </c>
      <c r="I221" s="183">
        <f t="shared" si="18"/>
        <v>12.435308300202834</v>
      </c>
      <c r="J221" s="184">
        <f t="shared" si="19"/>
        <v>0.18878561257329335</v>
      </c>
      <c r="K221" s="5"/>
      <c r="L221" s="181">
        <f>(F221-1.3)/15.3</f>
        <v>0.19099491648511252</v>
      </c>
    </row>
    <row r="222" spans="1:12" x14ac:dyDescent="0.2">
      <c r="A222" s="5" t="s">
        <v>258</v>
      </c>
      <c r="B222" s="61">
        <v>102</v>
      </c>
      <c r="C222" s="61">
        <v>1</v>
      </c>
      <c r="D222" s="61">
        <v>2</v>
      </c>
      <c r="E222" s="98">
        <v>0.4</v>
      </c>
      <c r="F222" s="99">
        <v>8.3333333333333339</v>
      </c>
      <c r="G222" s="100">
        <v>12.925999999999998</v>
      </c>
      <c r="H222" s="101">
        <v>63.087497379310335</v>
      </c>
      <c r="I222" s="150">
        <f t="shared" si="18"/>
        <v>2.7825026206896695</v>
      </c>
      <c r="J222" s="179">
        <f t="shared" si="19"/>
        <v>4.2242335216178373E-2</v>
      </c>
      <c r="K222" s="5"/>
      <c r="L222" s="182">
        <f>(F222-1.3)/15.3</f>
        <v>0.45969498910675383</v>
      </c>
    </row>
    <row r="223" spans="1:12" x14ac:dyDescent="0.2">
      <c r="A223" s="5" t="s">
        <v>258</v>
      </c>
      <c r="B223" s="61">
        <v>214</v>
      </c>
      <c r="C223" s="61">
        <v>2</v>
      </c>
      <c r="D223" s="61">
        <v>2</v>
      </c>
      <c r="E223" s="98">
        <v>0.2</v>
      </c>
      <c r="F223" s="99">
        <v>16.666666666666668</v>
      </c>
      <c r="G223" s="100">
        <v>12.629200000000001</v>
      </c>
      <c r="H223" s="101">
        <v>56.497657327383358</v>
      </c>
      <c r="I223" s="150">
        <f t="shared" ref="I223:I286" si="20">65.87-H223</f>
        <v>9.3723426726166466</v>
      </c>
      <c r="J223" s="179">
        <f t="shared" ref="J223:J286" si="21">I223/65.87</f>
        <v>0.14228545123146571</v>
      </c>
      <c r="K223" s="5"/>
      <c r="L223" s="182">
        <f>(F223-1.3)/15.3</f>
        <v>1.0043572984749456</v>
      </c>
    </row>
    <row r="224" spans="1:12" x14ac:dyDescent="0.2">
      <c r="A224" s="5" t="s">
        <v>258</v>
      </c>
      <c r="B224" s="61">
        <v>316</v>
      </c>
      <c r="C224" s="61">
        <v>3</v>
      </c>
      <c r="D224" s="61">
        <v>2</v>
      </c>
      <c r="E224" s="98">
        <v>0.8</v>
      </c>
      <c r="F224" s="99">
        <v>9</v>
      </c>
      <c r="G224" s="100">
        <v>12.558399999999999</v>
      </c>
      <c r="H224" s="101">
        <v>60.606783948073023</v>
      </c>
      <c r="I224" s="150">
        <f t="shared" si="20"/>
        <v>5.2632160519269817</v>
      </c>
      <c r="J224" s="179">
        <f t="shared" si="21"/>
        <v>7.9903082616167923E-2</v>
      </c>
      <c r="K224" s="5"/>
      <c r="L224" s="182">
        <f>(F224-1.3)/15.3</f>
        <v>0.50326797385620914</v>
      </c>
    </row>
    <row r="225" spans="1:12" x14ac:dyDescent="0.2">
      <c r="A225" s="5" t="s">
        <v>258</v>
      </c>
      <c r="B225" s="61">
        <v>401</v>
      </c>
      <c r="C225" s="61">
        <v>4</v>
      </c>
      <c r="D225" s="61">
        <v>2</v>
      </c>
      <c r="E225" s="98">
        <v>0.7</v>
      </c>
      <c r="F225" s="99">
        <v>4.6666666666666661</v>
      </c>
      <c r="G225" s="100">
        <v>11.682399999999999</v>
      </c>
      <c r="H225" s="101">
        <v>56.763077036916826</v>
      </c>
      <c r="I225" s="150">
        <f t="shared" si="20"/>
        <v>9.1069229630831785</v>
      </c>
      <c r="J225" s="179">
        <f t="shared" si="21"/>
        <v>0.13825600369034732</v>
      </c>
      <c r="K225" s="5"/>
      <c r="L225" s="182">
        <f>(F225-1.3)/15.3</f>
        <v>0.22004357298474941</v>
      </c>
    </row>
    <row r="226" spans="1:12" x14ac:dyDescent="0.2">
      <c r="A226" s="5" t="s">
        <v>258</v>
      </c>
      <c r="B226" s="61">
        <v>103</v>
      </c>
      <c r="C226" s="61">
        <v>1</v>
      </c>
      <c r="D226" s="61">
        <v>3</v>
      </c>
      <c r="E226" s="98">
        <v>0.3</v>
      </c>
      <c r="F226" s="99">
        <v>3.8888888888888893</v>
      </c>
      <c r="G226" s="100">
        <v>12.884399999999999</v>
      </c>
      <c r="H226" s="101">
        <v>62.262385174847864</v>
      </c>
      <c r="I226" s="150">
        <f t="shared" si="20"/>
        <v>3.6076148251521403</v>
      </c>
      <c r="J226" s="179">
        <f t="shared" si="21"/>
        <v>5.4768708443178077E-2</v>
      </c>
      <c r="K226" s="5"/>
      <c r="L226" s="182">
        <f>(F226-1.3)/15.3</f>
        <v>0.16920842411038492</v>
      </c>
    </row>
    <row r="227" spans="1:12" x14ac:dyDescent="0.2">
      <c r="A227" s="5" t="s">
        <v>258</v>
      </c>
      <c r="B227" s="61">
        <v>215</v>
      </c>
      <c r="C227" s="61">
        <v>2</v>
      </c>
      <c r="D227" s="61">
        <v>3</v>
      </c>
      <c r="E227" s="98">
        <v>0.1</v>
      </c>
      <c r="F227" s="99">
        <v>9.7222222222222214</v>
      </c>
      <c r="G227" s="100">
        <v>12.645200000000001</v>
      </c>
      <c r="H227" s="101">
        <v>59.174460462474634</v>
      </c>
      <c r="I227" s="150">
        <f t="shared" si="20"/>
        <v>6.6955395375253701</v>
      </c>
      <c r="J227" s="179">
        <f t="shared" si="21"/>
        <v>0.10164778408266843</v>
      </c>
      <c r="K227" s="5"/>
      <c r="L227" s="182">
        <f>(F227-1.3)/15.3</f>
        <v>0.55047204066811894</v>
      </c>
    </row>
    <row r="228" spans="1:12" x14ac:dyDescent="0.2">
      <c r="A228" s="5" t="s">
        <v>258</v>
      </c>
      <c r="B228" s="61">
        <v>315</v>
      </c>
      <c r="C228" s="61">
        <v>3</v>
      </c>
      <c r="D228" s="61">
        <v>3</v>
      </c>
      <c r="E228" s="98">
        <v>1.8</v>
      </c>
      <c r="F228" s="99">
        <v>5.333333333333333</v>
      </c>
      <c r="G228" s="100">
        <v>12.1196</v>
      </c>
      <c r="H228" s="101">
        <v>51.53558591697093</v>
      </c>
      <c r="I228" s="150">
        <f t="shared" si="20"/>
        <v>14.334414083029074</v>
      </c>
      <c r="J228" s="179">
        <f t="shared" si="21"/>
        <v>0.21761673118307384</v>
      </c>
      <c r="K228" s="5"/>
      <c r="L228" s="182">
        <f>(F228-1.3)/15.3</f>
        <v>0.26361655773420478</v>
      </c>
    </row>
    <row r="229" spans="1:12" x14ac:dyDescent="0.2">
      <c r="A229" s="5" t="s">
        <v>258</v>
      </c>
      <c r="B229" s="61">
        <v>419</v>
      </c>
      <c r="C229" s="61">
        <v>4</v>
      </c>
      <c r="D229" s="61">
        <v>3</v>
      </c>
      <c r="E229" s="98">
        <v>1.7</v>
      </c>
      <c r="F229" s="99">
        <v>3.1111111111111112</v>
      </c>
      <c r="G229" s="100">
        <v>12.4724</v>
      </c>
      <c r="H229" s="101">
        <v>58.661364437592972</v>
      </c>
      <c r="I229" s="150">
        <f t="shared" si="20"/>
        <v>7.2086355624070322</v>
      </c>
      <c r="J229" s="179">
        <f t="shared" si="21"/>
        <v>0.10943730928202568</v>
      </c>
      <c r="K229" s="5"/>
      <c r="L229" s="182">
        <f>(F229-1.3)/15.3</f>
        <v>0.11837327523602033</v>
      </c>
    </row>
    <row r="230" spans="1:12" x14ac:dyDescent="0.2">
      <c r="A230" s="5" t="s">
        <v>258</v>
      </c>
      <c r="B230" s="61">
        <v>104</v>
      </c>
      <c r="C230" s="61">
        <v>1</v>
      </c>
      <c r="D230" s="61">
        <v>4</v>
      </c>
      <c r="E230" s="98">
        <v>0.2</v>
      </c>
      <c r="F230" s="99">
        <v>3.7777777777777777</v>
      </c>
      <c r="G230" s="100">
        <v>12.6104</v>
      </c>
      <c r="H230" s="101">
        <v>59.941584296416501</v>
      </c>
      <c r="I230" s="150">
        <f t="shared" si="20"/>
        <v>5.9284157035835037</v>
      </c>
      <c r="J230" s="179">
        <f t="shared" si="21"/>
        <v>9.0001756544458827E-2</v>
      </c>
      <c r="K230" s="5"/>
      <c r="L230" s="182">
        <f>(F230-1.3)/15.3</f>
        <v>0.16194625998547568</v>
      </c>
    </row>
    <row r="231" spans="1:12" x14ac:dyDescent="0.2">
      <c r="A231" s="5" t="s">
        <v>258</v>
      </c>
      <c r="B231" s="61">
        <v>217</v>
      </c>
      <c r="C231" s="61">
        <v>2</v>
      </c>
      <c r="D231" s="61">
        <v>4</v>
      </c>
      <c r="E231" s="98">
        <v>0.3</v>
      </c>
      <c r="F231" s="99">
        <v>4.6666666666666661</v>
      </c>
      <c r="G231" s="100">
        <v>12.6364</v>
      </c>
      <c r="H231" s="101">
        <v>56.664538956592295</v>
      </c>
      <c r="I231" s="150">
        <f t="shared" si="20"/>
        <v>9.2054610434077091</v>
      </c>
      <c r="J231" s="179">
        <f t="shared" si="21"/>
        <v>0.13975195147119643</v>
      </c>
      <c r="K231" s="5"/>
      <c r="L231" s="182">
        <f>(F231-1.3)/15.3</f>
        <v>0.22004357298474941</v>
      </c>
    </row>
    <row r="232" spans="1:12" x14ac:dyDescent="0.2">
      <c r="A232" s="5" t="s">
        <v>258</v>
      </c>
      <c r="B232" s="61">
        <v>303</v>
      </c>
      <c r="C232" s="61">
        <v>3</v>
      </c>
      <c r="D232" s="61">
        <v>4</v>
      </c>
      <c r="E232" s="98">
        <v>0.5</v>
      </c>
      <c r="F232" s="99">
        <v>3.5555555555555554</v>
      </c>
      <c r="G232" s="100">
        <v>12.452</v>
      </c>
      <c r="H232" s="101">
        <v>59.534534209601084</v>
      </c>
      <c r="I232" s="150">
        <f t="shared" si="20"/>
        <v>6.3354657903989207</v>
      </c>
      <c r="J232" s="179">
        <f t="shared" si="21"/>
        <v>9.6181354036722636E-2</v>
      </c>
      <c r="K232" s="5"/>
      <c r="L232" s="182">
        <f>(F232-1.3)/15.3</f>
        <v>0.14742193173565721</v>
      </c>
    </row>
    <row r="233" spans="1:12" x14ac:dyDescent="0.2">
      <c r="A233" s="5" t="s">
        <v>258</v>
      </c>
      <c r="B233" s="61">
        <v>420</v>
      </c>
      <c r="C233" s="61">
        <v>4</v>
      </c>
      <c r="D233" s="61">
        <v>4</v>
      </c>
      <c r="E233" s="98">
        <v>1</v>
      </c>
      <c r="F233" s="99">
        <v>4</v>
      </c>
      <c r="G233" s="100">
        <v>12.332800000000001</v>
      </c>
      <c r="H233" s="101">
        <v>55.484387128600403</v>
      </c>
      <c r="I233" s="150">
        <f t="shared" si="20"/>
        <v>10.385612871399601</v>
      </c>
      <c r="J233" s="179">
        <f t="shared" si="21"/>
        <v>0.15766832960983149</v>
      </c>
      <c r="K233" s="5"/>
      <c r="L233" s="182">
        <f>(F233-1.3)/15.3</f>
        <v>0.17647058823529413</v>
      </c>
    </row>
    <row r="234" spans="1:12" x14ac:dyDescent="0.2">
      <c r="A234" s="5" t="s">
        <v>258</v>
      </c>
      <c r="B234" s="61">
        <v>105</v>
      </c>
      <c r="C234" s="61">
        <v>1</v>
      </c>
      <c r="D234" s="61">
        <v>5</v>
      </c>
      <c r="E234" s="98">
        <v>0.7</v>
      </c>
      <c r="F234" s="99">
        <v>9.3333333333333339</v>
      </c>
      <c r="G234" s="100">
        <v>12.541600000000001</v>
      </c>
      <c r="H234" s="101">
        <v>57.985333134279927</v>
      </c>
      <c r="I234" s="150">
        <f t="shared" si="20"/>
        <v>7.884666865720078</v>
      </c>
      <c r="J234" s="179">
        <f t="shared" si="21"/>
        <v>0.11970042304114283</v>
      </c>
      <c r="K234" s="5"/>
      <c r="L234" s="182">
        <f>(F234-1.3)/15.3</f>
        <v>0.52505446623093677</v>
      </c>
    </row>
    <row r="235" spans="1:12" x14ac:dyDescent="0.2">
      <c r="A235" s="5" t="s">
        <v>258</v>
      </c>
      <c r="B235" s="61">
        <v>216</v>
      </c>
      <c r="C235" s="61">
        <v>2</v>
      </c>
      <c r="D235" s="61">
        <v>5</v>
      </c>
      <c r="E235" s="98">
        <v>1.3</v>
      </c>
      <c r="F235" s="99">
        <v>2.4444444444444442</v>
      </c>
      <c r="G235" s="100">
        <v>12.562000000000001</v>
      </c>
      <c r="H235" s="101">
        <v>55.282099083164304</v>
      </c>
      <c r="I235" s="150">
        <f t="shared" si="20"/>
        <v>10.5879009168357</v>
      </c>
      <c r="J235" s="179">
        <f t="shared" si="21"/>
        <v>0.16073934897275996</v>
      </c>
      <c r="K235" s="5"/>
      <c r="L235" s="182">
        <f>(F235-1.3)/15.3</f>
        <v>7.4800290486564974E-2</v>
      </c>
    </row>
    <row r="236" spans="1:12" x14ac:dyDescent="0.2">
      <c r="A236" s="5" t="s">
        <v>258</v>
      </c>
      <c r="B236" s="61">
        <v>306</v>
      </c>
      <c r="C236" s="61">
        <v>3</v>
      </c>
      <c r="D236" s="61">
        <v>5</v>
      </c>
      <c r="E236" s="98">
        <v>0.4</v>
      </c>
      <c r="F236" s="99">
        <v>7.5</v>
      </c>
      <c r="G236" s="100">
        <v>12.364799999999999</v>
      </c>
      <c r="H236" s="101">
        <v>54.833208358079787</v>
      </c>
      <c r="I236" s="150">
        <f t="shared" si="20"/>
        <v>11.036791641920217</v>
      </c>
      <c r="J236" s="179">
        <f t="shared" si="21"/>
        <v>0.16755414668164895</v>
      </c>
      <c r="K236" s="5"/>
      <c r="L236" s="182">
        <f>(F236-1.3)/15.3</f>
        <v>0.40522875816993464</v>
      </c>
    </row>
    <row r="237" spans="1:12" x14ac:dyDescent="0.2">
      <c r="A237" s="5" t="s">
        <v>258</v>
      </c>
      <c r="B237" s="61">
        <v>405</v>
      </c>
      <c r="C237" s="61">
        <v>4</v>
      </c>
      <c r="D237" s="61">
        <v>5</v>
      </c>
      <c r="E237" s="98">
        <v>0.3</v>
      </c>
      <c r="F237" s="99">
        <v>12.333333333333334</v>
      </c>
      <c r="G237" s="100">
        <v>12.348799999999999</v>
      </c>
      <c r="H237" s="101">
        <v>57.539486602298851</v>
      </c>
      <c r="I237" s="150">
        <f t="shared" si="20"/>
        <v>8.3305133977011536</v>
      </c>
      <c r="J237" s="179">
        <f t="shared" si="21"/>
        <v>0.12646900558222487</v>
      </c>
      <c r="K237" s="5"/>
      <c r="L237" s="182">
        <f>(F237-1.3)/15.3</f>
        <v>0.72113289760348576</v>
      </c>
    </row>
    <row r="238" spans="1:12" x14ac:dyDescent="0.2">
      <c r="A238" s="5" t="s">
        <v>258</v>
      </c>
      <c r="B238" s="61">
        <v>106</v>
      </c>
      <c r="C238" s="61">
        <v>1</v>
      </c>
      <c r="D238" s="61">
        <v>6</v>
      </c>
      <c r="E238" s="98">
        <v>0.3</v>
      </c>
      <c r="F238" s="99">
        <v>5.1111111111111107</v>
      </c>
      <c r="G238" s="100">
        <v>12.696400000000001</v>
      </c>
      <c r="H238" s="101">
        <v>60.796833960243426</v>
      </c>
      <c r="I238" s="150">
        <f t="shared" si="20"/>
        <v>5.073166039756579</v>
      </c>
      <c r="J238" s="179">
        <f t="shared" si="21"/>
        <v>7.7017853951063892E-2</v>
      </c>
      <c r="K238" s="5"/>
      <c r="L238" s="182">
        <f>(F238-1.3)/15.3</f>
        <v>0.24909222948438633</v>
      </c>
    </row>
    <row r="239" spans="1:12" x14ac:dyDescent="0.2">
      <c r="A239" s="5" t="s">
        <v>258</v>
      </c>
      <c r="B239" s="61">
        <v>203</v>
      </c>
      <c r="C239" s="61">
        <v>2</v>
      </c>
      <c r="D239" s="61">
        <v>6</v>
      </c>
      <c r="E239" s="98">
        <v>0.2</v>
      </c>
      <c r="F239" s="99">
        <v>4.333333333333333</v>
      </c>
      <c r="G239" s="100">
        <v>12.312800000000001</v>
      </c>
      <c r="H239" s="101">
        <v>54.349226160378642</v>
      </c>
      <c r="I239" s="150">
        <f t="shared" si="20"/>
        <v>11.520773839621363</v>
      </c>
      <c r="J239" s="179">
        <f t="shared" si="21"/>
        <v>0.17490168270261669</v>
      </c>
      <c r="K239" s="5"/>
      <c r="L239" s="182">
        <f>(F239-1.3)/15.3</f>
        <v>0.19825708061002176</v>
      </c>
    </row>
    <row r="240" spans="1:12" x14ac:dyDescent="0.2">
      <c r="A240" s="5" t="s">
        <v>258</v>
      </c>
      <c r="B240" s="61">
        <v>312</v>
      </c>
      <c r="C240" s="61">
        <v>3</v>
      </c>
      <c r="D240" s="61">
        <v>6</v>
      </c>
      <c r="E240" s="98">
        <v>0.2</v>
      </c>
      <c r="F240" s="99">
        <v>5.666666666666667</v>
      </c>
      <c r="G240" s="100">
        <v>12.460800000000001</v>
      </c>
      <c r="H240" s="101">
        <v>58.15349207843137</v>
      </c>
      <c r="I240" s="150">
        <f t="shared" si="20"/>
        <v>7.7165079215686347</v>
      </c>
      <c r="J240" s="179">
        <f t="shared" si="21"/>
        <v>0.11714753182888468</v>
      </c>
      <c r="K240" s="5"/>
      <c r="L240" s="182">
        <f>(F240-1.3)/15.3</f>
        <v>0.28540305010893247</v>
      </c>
    </row>
    <row r="241" spans="1:12" x14ac:dyDescent="0.2">
      <c r="A241" s="5" t="s">
        <v>258</v>
      </c>
      <c r="B241" s="61">
        <v>418</v>
      </c>
      <c r="C241" s="61">
        <v>4</v>
      </c>
      <c r="D241" s="61">
        <v>6</v>
      </c>
      <c r="E241" s="98">
        <v>1.9</v>
      </c>
      <c r="F241" s="99">
        <v>7.5</v>
      </c>
      <c r="G241" s="100">
        <v>12.0204</v>
      </c>
      <c r="H241" s="101">
        <v>60.576601721162952</v>
      </c>
      <c r="I241" s="150">
        <f t="shared" si="20"/>
        <v>5.2933982788370528</v>
      </c>
      <c r="J241" s="179">
        <f t="shared" si="21"/>
        <v>8.0361291617383521E-2</v>
      </c>
      <c r="K241" s="5"/>
      <c r="L241" s="182">
        <f>(F241-1.3)/15.3</f>
        <v>0.40522875816993464</v>
      </c>
    </row>
    <row r="242" spans="1:12" x14ac:dyDescent="0.2">
      <c r="A242" s="5" t="s">
        <v>258</v>
      </c>
      <c r="B242" s="61">
        <v>107</v>
      </c>
      <c r="C242" s="61">
        <v>1</v>
      </c>
      <c r="D242" s="61">
        <v>7</v>
      </c>
      <c r="E242" s="98">
        <v>0.4</v>
      </c>
      <c r="F242" s="99">
        <v>3.1111111111111112</v>
      </c>
      <c r="G242" s="100">
        <v>12.6944</v>
      </c>
      <c r="H242" s="101">
        <v>54.512695769574044</v>
      </c>
      <c r="I242" s="150">
        <f t="shared" si="20"/>
        <v>11.35730423042596</v>
      </c>
      <c r="J242" s="179">
        <f t="shared" si="21"/>
        <v>0.17241998224420768</v>
      </c>
      <c r="K242" s="5"/>
      <c r="L242" s="182">
        <f>(F242-1.3)/15.3</f>
        <v>0.11837327523602033</v>
      </c>
    </row>
    <row r="243" spans="1:12" x14ac:dyDescent="0.2">
      <c r="A243" s="5" t="s">
        <v>258</v>
      </c>
      <c r="B243" s="61">
        <v>207</v>
      </c>
      <c r="C243" s="61">
        <v>2</v>
      </c>
      <c r="D243" s="61">
        <v>7</v>
      </c>
      <c r="E243" s="98">
        <v>0.5</v>
      </c>
      <c r="F243" s="99">
        <v>4</v>
      </c>
      <c r="G243" s="100">
        <v>12.3636</v>
      </c>
      <c r="H243" s="101">
        <v>56.267901643813381</v>
      </c>
      <c r="I243" s="150">
        <f t="shared" si="20"/>
        <v>9.6020983561866231</v>
      </c>
      <c r="J243" s="179">
        <f t="shared" si="21"/>
        <v>0.1457734682888511</v>
      </c>
      <c r="K243" s="5"/>
      <c r="L243" s="182">
        <f>(F243-1.3)/15.3</f>
        <v>0.17647058823529413</v>
      </c>
    </row>
    <row r="244" spans="1:12" x14ac:dyDescent="0.2">
      <c r="A244" s="5" t="s">
        <v>258</v>
      </c>
      <c r="B244" s="61">
        <v>309</v>
      </c>
      <c r="C244" s="61">
        <v>3</v>
      </c>
      <c r="D244" s="61">
        <v>7</v>
      </c>
      <c r="E244" s="98">
        <v>0.5</v>
      </c>
      <c r="F244" s="99">
        <v>2</v>
      </c>
      <c r="G244" s="100">
        <v>12.2088</v>
      </c>
      <c r="H244" s="101">
        <v>55.907620552265044</v>
      </c>
      <c r="I244" s="150">
        <f t="shared" si="20"/>
        <v>9.9623794477349605</v>
      </c>
      <c r="J244" s="179">
        <f t="shared" si="21"/>
        <v>0.15124304611712402</v>
      </c>
      <c r="K244" s="5"/>
      <c r="L244" s="182">
        <f>(F244-1.3)/15.3</f>
        <v>4.5751633986928102E-2</v>
      </c>
    </row>
    <row r="245" spans="1:12" x14ac:dyDescent="0.2">
      <c r="A245" s="5" t="s">
        <v>258</v>
      </c>
      <c r="B245" s="61">
        <v>410</v>
      </c>
      <c r="C245" s="61">
        <v>4</v>
      </c>
      <c r="D245" s="61">
        <v>7</v>
      </c>
      <c r="E245" s="98">
        <v>1.7</v>
      </c>
      <c r="F245" s="99">
        <v>3.5555555555555554</v>
      </c>
      <c r="G245" s="100">
        <v>12.8256</v>
      </c>
      <c r="H245" s="101">
        <v>55.172495041514544</v>
      </c>
      <c r="I245" s="150">
        <f t="shared" si="20"/>
        <v>10.69750495848546</v>
      </c>
      <c r="J245" s="179">
        <f t="shared" si="21"/>
        <v>0.16240329373744436</v>
      </c>
      <c r="K245" s="5"/>
      <c r="L245" s="182">
        <f>(F245-1.3)/15.3</f>
        <v>0.14742193173565721</v>
      </c>
    </row>
    <row r="246" spans="1:12" x14ac:dyDescent="0.2">
      <c r="A246" s="5" t="s">
        <v>258</v>
      </c>
      <c r="B246" s="61">
        <v>108</v>
      </c>
      <c r="C246" s="61">
        <v>1</v>
      </c>
      <c r="D246" s="61">
        <v>8</v>
      </c>
      <c r="E246" s="98">
        <v>0</v>
      </c>
      <c r="F246" s="99">
        <v>3</v>
      </c>
      <c r="G246" s="100">
        <v>12.329600000000001</v>
      </c>
      <c r="H246" s="101">
        <v>60.765367873427984</v>
      </c>
      <c r="I246" s="150">
        <f t="shared" si="20"/>
        <v>5.1046321265720209</v>
      </c>
      <c r="J246" s="179">
        <f t="shared" si="21"/>
        <v>7.7495553766085024E-2</v>
      </c>
      <c r="K246" s="5"/>
      <c r="L246" s="182">
        <f>(F246-1.3)/15.3</f>
        <v>0.1111111111111111</v>
      </c>
    </row>
    <row r="247" spans="1:12" x14ac:dyDescent="0.2">
      <c r="A247" s="5" t="s">
        <v>258</v>
      </c>
      <c r="B247" s="61">
        <v>208</v>
      </c>
      <c r="C247" s="61">
        <v>2</v>
      </c>
      <c r="D247" s="61">
        <v>8</v>
      </c>
      <c r="E247" s="98">
        <v>0.3</v>
      </c>
      <c r="F247" s="99">
        <v>4.4444444444444446</v>
      </c>
      <c r="G247" s="100">
        <v>12.102400000000001</v>
      </c>
      <c r="H247" s="101">
        <v>54.249519149695736</v>
      </c>
      <c r="I247" s="150">
        <f t="shared" si="20"/>
        <v>11.620480850304268</v>
      </c>
      <c r="J247" s="179">
        <f t="shared" si="21"/>
        <v>0.17641537650378425</v>
      </c>
      <c r="K247" s="5"/>
      <c r="L247" s="182">
        <f>(F247-1.3)/15.3</f>
        <v>0.20551924473493102</v>
      </c>
    </row>
    <row r="248" spans="1:12" x14ac:dyDescent="0.2">
      <c r="A248" s="5" t="s">
        <v>258</v>
      </c>
      <c r="B248" s="61">
        <v>318</v>
      </c>
      <c r="C248" s="61">
        <v>3</v>
      </c>
      <c r="D248" s="61">
        <v>8</v>
      </c>
      <c r="E248" s="98">
        <v>0.2</v>
      </c>
      <c r="F248" s="99">
        <v>3.1111111111111112</v>
      </c>
      <c r="G248" s="100">
        <v>12.2804</v>
      </c>
      <c r="H248" s="101">
        <v>58.215922122515209</v>
      </c>
      <c r="I248" s="150">
        <f t="shared" si="20"/>
        <v>7.6540778774847951</v>
      </c>
      <c r="J248" s="179">
        <f t="shared" si="21"/>
        <v>0.11619975523735836</v>
      </c>
      <c r="K248" s="5"/>
      <c r="L248" s="182">
        <f>(F248-1.3)/15.3</f>
        <v>0.11837327523602033</v>
      </c>
    </row>
    <row r="249" spans="1:12" x14ac:dyDescent="0.2">
      <c r="A249" s="5" t="s">
        <v>258</v>
      </c>
      <c r="B249" s="61">
        <v>412</v>
      </c>
      <c r="C249" s="61">
        <v>4</v>
      </c>
      <c r="D249" s="61">
        <v>8</v>
      </c>
      <c r="E249" s="98">
        <v>0.2</v>
      </c>
      <c r="F249" s="99">
        <v>1.3333333333333333</v>
      </c>
      <c r="G249" s="100">
        <v>12.551600000000001</v>
      </c>
      <c r="H249" s="101">
        <v>61.241078285327909</v>
      </c>
      <c r="I249" s="150">
        <f t="shared" si="20"/>
        <v>4.6289217146720958</v>
      </c>
      <c r="J249" s="179">
        <f t="shared" si="21"/>
        <v>7.0273595182512458E-2</v>
      </c>
      <c r="K249" s="5"/>
      <c r="L249" s="182">
        <f>(F249-1.3)/15.3</f>
        <v>2.1786492374727589E-3</v>
      </c>
    </row>
    <row r="250" spans="1:12" x14ac:dyDescent="0.2">
      <c r="A250" s="5" t="s">
        <v>258</v>
      </c>
      <c r="B250" s="61">
        <v>109</v>
      </c>
      <c r="C250" s="61">
        <v>1</v>
      </c>
      <c r="D250" s="61">
        <v>9</v>
      </c>
      <c r="E250" s="98">
        <v>0.4</v>
      </c>
      <c r="F250" s="99">
        <v>6</v>
      </c>
      <c r="G250" s="100">
        <v>12.7348</v>
      </c>
      <c r="H250" s="101">
        <v>58.1428143643002</v>
      </c>
      <c r="I250" s="150">
        <f t="shared" si="20"/>
        <v>7.7271856356998043</v>
      </c>
      <c r="J250" s="179">
        <f t="shared" si="21"/>
        <v>0.11730963466980118</v>
      </c>
      <c r="K250" s="5"/>
      <c r="L250" s="182">
        <f>(F250-1.3)/15.3</f>
        <v>0.30718954248366015</v>
      </c>
    </row>
    <row r="251" spans="1:12" x14ac:dyDescent="0.2">
      <c r="A251" s="5" t="s">
        <v>258</v>
      </c>
      <c r="B251" s="61">
        <v>220</v>
      </c>
      <c r="C251" s="61">
        <v>2</v>
      </c>
      <c r="D251" s="61">
        <v>9</v>
      </c>
      <c r="E251" s="98">
        <v>0.1</v>
      </c>
      <c r="F251" s="99">
        <v>3.7777777777777777</v>
      </c>
      <c r="G251" s="100">
        <v>12.662799999999999</v>
      </c>
      <c r="H251" s="101">
        <v>54.932559584584176</v>
      </c>
      <c r="I251" s="150">
        <f t="shared" si="20"/>
        <v>10.937440415415828</v>
      </c>
      <c r="J251" s="179">
        <f t="shared" si="21"/>
        <v>0.1660458541887935</v>
      </c>
      <c r="K251" s="5"/>
      <c r="L251" s="182">
        <f>(F251-1.3)/15.3</f>
        <v>0.16194625998547568</v>
      </c>
    </row>
    <row r="252" spans="1:12" x14ac:dyDescent="0.2">
      <c r="A252" s="5" t="s">
        <v>258</v>
      </c>
      <c r="B252" s="61">
        <v>314</v>
      </c>
      <c r="C252" s="61">
        <v>3</v>
      </c>
      <c r="D252" s="61">
        <v>9</v>
      </c>
      <c r="E252" s="98">
        <v>0.4</v>
      </c>
      <c r="F252" s="99">
        <v>10.333333333333334</v>
      </c>
      <c r="G252" s="100">
        <v>12.1812</v>
      </c>
      <c r="H252" s="101">
        <v>57.247169713590274</v>
      </c>
      <c r="I252" s="150">
        <f t="shared" si="20"/>
        <v>8.6228302864097301</v>
      </c>
      <c r="J252" s="179">
        <f t="shared" si="21"/>
        <v>0.13090679044192696</v>
      </c>
      <c r="K252" s="5"/>
      <c r="L252" s="182">
        <f>(F252-1.3)/15.3</f>
        <v>0.59041394335511976</v>
      </c>
    </row>
    <row r="253" spans="1:12" x14ac:dyDescent="0.2">
      <c r="A253" s="5" t="s">
        <v>258</v>
      </c>
      <c r="B253" s="61">
        <v>404</v>
      </c>
      <c r="C253" s="61">
        <v>4</v>
      </c>
      <c r="D253" s="61">
        <v>9</v>
      </c>
      <c r="E253" s="98">
        <v>0.5</v>
      </c>
      <c r="F253" s="99">
        <v>3.6666666666666665</v>
      </c>
      <c r="G253" s="100">
        <v>12.5328</v>
      </c>
      <c r="H253" s="101">
        <v>56.674487561866123</v>
      </c>
      <c r="I253" s="150">
        <f t="shared" si="20"/>
        <v>9.195512438133882</v>
      </c>
      <c r="J253" s="179">
        <f t="shared" si="21"/>
        <v>0.13960091753657022</v>
      </c>
      <c r="K253" s="5"/>
      <c r="L253" s="182">
        <f>(F253-1.3)/15.3</f>
        <v>0.15468409586056642</v>
      </c>
    </row>
    <row r="254" spans="1:12" x14ac:dyDescent="0.2">
      <c r="A254" s="5" t="s">
        <v>258</v>
      </c>
      <c r="B254" s="61">
        <v>110</v>
      </c>
      <c r="C254" s="61">
        <v>1</v>
      </c>
      <c r="D254" s="61">
        <v>10</v>
      </c>
      <c r="E254" s="98">
        <v>0.2</v>
      </c>
      <c r="F254" s="99">
        <v>3.8888888888888893</v>
      </c>
      <c r="G254" s="100">
        <v>12.4716</v>
      </c>
      <c r="H254" s="101">
        <v>56.943290231778221</v>
      </c>
      <c r="I254" s="150">
        <f t="shared" si="20"/>
        <v>8.9267097682217837</v>
      </c>
      <c r="J254" s="179">
        <f t="shared" si="21"/>
        <v>0.13552011186005439</v>
      </c>
      <c r="K254" s="5"/>
      <c r="L254" s="182">
        <f>(F254-1.3)/15.3</f>
        <v>0.16920842411038492</v>
      </c>
    </row>
    <row r="255" spans="1:12" x14ac:dyDescent="0.2">
      <c r="A255" s="5" t="s">
        <v>258</v>
      </c>
      <c r="B255" s="61">
        <v>213</v>
      </c>
      <c r="C255" s="61">
        <v>2</v>
      </c>
      <c r="D255" s="61">
        <v>10</v>
      </c>
      <c r="E255" s="98">
        <v>0.3</v>
      </c>
      <c r="F255" s="99">
        <v>10.333333333333334</v>
      </c>
      <c r="G255" s="100">
        <v>12.4724</v>
      </c>
      <c r="H255" s="101">
        <v>59.29151581338742</v>
      </c>
      <c r="I255" s="150">
        <f t="shared" si="20"/>
        <v>6.5784841866125845</v>
      </c>
      <c r="J255" s="179">
        <f t="shared" si="21"/>
        <v>9.9870717877828821E-2</v>
      </c>
      <c r="K255" s="5"/>
      <c r="L255" s="182">
        <f>(F255-1.3)/15.3</f>
        <v>0.59041394335511976</v>
      </c>
    </row>
    <row r="256" spans="1:12" x14ac:dyDescent="0.2">
      <c r="A256" s="5" t="s">
        <v>258</v>
      </c>
      <c r="B256" s="61">
        <v>320</v>
      </c>
      <c r="C256" s="61">
        <v>3</v>
      </c>
      <c r="D256" s="61">
        <v>10</v>
      </c>
      <c r="E256" s="98">
        <v>1.2</v>
      </c>
      <c r="F256" s="99">
        <v>6.2222222222222223</v>
      </c>
      <c r="G256" s="100">
        <v>12.242000000000001</v>
      </c>
      <c r="H256" s="101">
        <v>58.528593060175794</v>
      </c>
      <c r="I256" s="150">
        <f t="shared" si="20"/>
        <v>7.3414069398242106</v>
      </c>
      <c r="J256" s="179">
        <f t="shared" si="21"/>
        <v>0.11145296705365432</v>
      </c>
      <c r="K256" s="5"/>
      <c r="L256" s="182">
        <f>(F256-1.3)/15.3</f>
        <v>0.32171387073347857</v>
      </c>
    </row>
    <row r="257" spans="1:12" x14ac:dyDescent="0.2">
      <c r="A257" s="5" t="s">
        <v>258</v>
      </c>
      <c r="B257" s="61">
        <v>415</v>
      </c>
      <c r="C257" s="61">
        <v>4</v>
      </c>
      <c r="D257" s="61">
        <v>10</v>
      </c>
      <c r="E257" s="98">
        <v>0.9</v>
      </c>
      <c r="F257" s="99">
        <v>11.333333333333334</v>
      </c>
      <c r="G257" s="100">
        <v>12.305199999999999</v>
      </c>
      <c r="H257" s="101">
        <v>57.395920486815413</v>
      </c>
      <c r="I257" s="150">
        <f t="shared" si="20"/>
        <v>8.4740795131845914</v>
      </c>
      <c r="J257" s="179">
        <f t="shared" si="21"/>
        <v>0.12864854278403812</v>
      </c>
      <c r="K257" s="5"/>
      <c r="L257" s="182">
        <f>(F257-1.3)/15.3</f>
        <v>0.65577342047930276</v>
      </c>
    </row>
    <row r="258" spans="1:12" x14ac:dyDescent="0.2">
      <c r="A258" s="5" t="s">
        <v>258</v>
      </c>
      <c r="B258" s="61">
        <v>111</v>
      </c>
      <c r="C258" s="61">
        <v>1</v>
      </c>
      <c r="D258" s="61">
        <v>11</v>
      </c>
      <c r="E258" s="98">
        <v>0.2</v>
      </c>
      <c r="F258" s="99">
        <v>13.666666666666666</v>
      </c>
      <c r="G258" s="100">
        <v>12.501200000000001</v>
      </c>
      <c r="H258" s="101">
        <v>61.505444517647071</v>
      </c>
      <c r="I258" s="150">
        <f t="shared" si="20"/>
        <v>4.3645554823529338</v>
      </c>
      <c r="J258" s="179">
        <f t="shared" si="21"/>
        <v>6.6260140919279398E-2</v>
      </c>
      <c r="K258" s="5"/>
      <c r="L258" s="182">
        <f>(F258-1.3)/15.3</f>
        <v>0.80827886710239638</v>
      </c>
    </row>
    <row r="259" spans="1:12" x14ac:dyDescent="0.2">
      <c r="A259" s="5" t="s">
        <v>258</v>
      </c>
      <c r="B259" s="61">
        <v>201</v>
      </c>
      <c r="C259" s="61">
        <v>2</v>
      </c>
      <c r="D259" s="61">
        <v>11</v>
      </c>
      <c r="E259" s="98">
        <v>0.8</v>
      </c>
      <c r="F259" s="99">
        <v>14</v>
      </c>
      <c r="G259" s="100">
        <v>12.3904</v>
      </c>
      <c r="H259" s="101">
        <v>52.351563709533472</v>
      </c>
      <c r="I259" s="150">
        <f t="shared" si="20"/>
        <v>13.518436290466532</v>
      </c>
      <c r="J259" s="179">
        <f t="shared" si="21"/>
        <v>0.20522903128080358</v>
      </c>
      <c r="K259" s="5"/>
      <c r="L259" s="182">
        <f>(F259-1.3)/15.3</f>
        <v>0.83006535947712412</v>
      </c>
    </row>
    <row r="260" spans="1:12" x14ac:dyDescent="0.2">
      <c r="A260" s="5" t="s">
        <v>258</v>
      </c>
      <c r="B260" s="61">
        <v>310</v>
      </c>
      <c r="C260" s="61">
        <v>3</v>
      </c>
      <c r="D260" s="61">
        <v>11</v>
      </c>
      <c r="E260" s="98">
        <v>0.4</v>
      </c>
      <c r="F260" s="99">
        <v>7</v>
      </c>
      <c r="G260" s="100">
        <v>12.133599999999999</v>
      </c>
      <c r="H260" s="101">
        <v>55.380427462880334</v>
      </c>
      <c r="I260" s="150">
        <f t="shared" si="20"/>
        <v>10.48957253711967</v>
      </c>
      <c r="J260" s="179">
        <f t="shared" si="21"/>
        <v>0.15924658474449171</v>
      </c>
      <c r="K260" s="5"/>
      <c r="L260" s="182">
        <f>(F260-1.3)/15.3</f>
        <v>0.37254901960784315</v>
      </c>
    </row>
    <row r="261" spans="1:12" x14ac:dyDescent="0.2">
      <c r="A261" s="5" t="s">
        <v>258</v>
      </c>
      <c r="B261" s="61">
        <v>411</v>
      </c>
      <c r="C261" s="61">
        <v>4</v>
      </c>
      <c r="D261" s="61">
        <v>11</v>
      </c>
      <c r="E261" s="98">
        <v>0.8</v>
      </c>
      <c r="F261" s="99">
        <v>6.1111111111111107</v>
      </c>
      <c r="G261" s="100">
        <v>12.3788</v>
      </c>
      <c r="H261" s="101">
        <v>60.731266784584172</v>
      </c>
      <c r="I261" s="150">
        <f t="shared" si="20"/>
        <v>5.1387332154158329</v>
      </c>
      <c r="J261" s="179">
        <f t="shared" si="21"/>
        <v>7.8013256648183274E-2</v>
      </c>
      <c r="K261" s="5"/>
      <c r="L261" s="182">
        <f>(F261-1.3)/15.3</f>
        <v>0.3144517066085693</v>
      </c>
    </row>
    <row r="262" spans="1:12" x14ac:dyDescent="0.2">
      <c r="A262" s="5" t="s">
        <v>258</v>
      </c>
      <c r="B262" s="61">
        <v>112</v>
      </c>
      <c r="C262" s="61">
        <v>1</v>
      </c>
      <c r="D262" s="61">
        <v>12</v>
      </c>
      <c r="E262" s="98">
        <v>0.1</v>
      </c>
      <c r="F262" s="99">
        <v>9</v>
      </c>
      <c r="G262" s="100">
        <v>12.4244</v>
      </c>
      <c r="H262" s="101">
        <v>65.399729068830283</v>
      </c>
      <c r="I262" s="150">
        <f t="shared" si="20"/>
        <v>0.47027093116972196</v>
      </c>
      <c r="J262" s="179">
        <f t="shared" si="21"/>
        <v>7.1393795532066484E-3</v>
      </c>
      <c r="K262" s="5"/>
      <c r="L262" s="182">
        <f>(F262-1.3)/15.3</f>
        <v>0.50326797385620914</v>
      </c>
    </row>
    <row r="263" spans="1:12" x14ac:dyDescent="0.2">
      <c r="A263" s="5" t="s">
        <v>258</v>
      </c>
      <c r="B263" s="61">
        <v>206</v>
      </c>
      <c r="C263" s="61">
        <v>2</v>
      </c>
      <c r="D263" s="61">
        <v>12</v>
      </c>
      <c r="E263" s="98">
        <v>0.7</v>
      </c>
      <c r="F263" s="99">
        <v>4</v>
      </c>
      <c r="G263" s="100">
        <v>12.2424</v>
      </c>
      <c r="H263" s="101">
        <v>38.138183174577421</v>
      </c>
      <c r="I263" s="150">
        <f t="shared" si="20"/>
        <v>27.731816825422584</v>
      </c>
      <c r="J263" s="179">
        <f t="shared" si="21"/>
        <v>0.42100830158528285</v>
      </c>
      <c r="K263" s="5"/>
      <c r="L263" s="182">
        <f>(F263-1.3)/15.3</f>
        <v>0.17647058823529413</v>
      </c>
    </row>
    <row r="264" spans="1:12" x14ac:dyDescent="0.2">
      <c r="A264" s="5" t="s">
        <v>258</v>
      </c>
      <c r="B264" s="61">
        <v>304</v>
      </c>
      <c r="C264" s="61">
        <v>3</v>
      </c>
      <c r="D264" s="61">
        <v>12</v>
      </c>
      <c r="E264" s="98">
        <v>0.3</v>
      </c>
      <c r="F264" s="99">
        <v>7.333333333333333</v>
      </c>
      <c r="G264" s="100">
        <v>11.994400000000001</v>
      </c>
      <c r="H264" s="101">
        <v>56.504950510344841</v>
      </c>
      <c r="I264" s="150">
        <f t="shared" si="20"/>
        <v>9.3650494896551635</v>
      </c>
      <c r="J264" s="179">
        <f t="shared" si="21"/>
        <v>0.14217473037278219</v>
      </c>
      <c r="K264" s="5"/>
      <c r="L264" s="182">
        <f>(F264-1.3)/15.3</f>
        <v>0.39433551198257077</v>
      </c>
    </row>
    <row r="265" spans="1:12" x14ac:dyDescent="0.2">
      <c r="A265" s="5" t="s">
        <v>258</v>
      </c>
      <c r="B265" s="61">
        <v>414</v>
      </c>
      <c r="C265" s="61">
        <v>4</v>
      </c>
      <c r="D265" s="61">
        <v>12</v>
      </c>
      <c r="E265" s="98">
        <v>1.3</v>
      </c>
      <c r="F265" s="99">
        <v>4.666666666666667</v>
      </c>
      <c r="G265" s="100">
        <v>12.3956</v>
      </c>
      <c r="H265" s="101">
        <v>57.394090777011492</v>
      </c>
      <c r="I265" s="150">
        <f t="shared" si="20"/>
        <v>8.4759092229885127</v>
      </c>
      <c r="J265" s="179">
        <f t="shared" si="21"/>
        <v>0.12867632037328847</v>
      </c>
      <c r="K265" s="5"/>
      <c r="L265" s="182">
        <f>(F265-1.3)/15.3</f>
        <v>0.22004357298474947</v>
      </c>
    </row>
    <row r="266" spans="1:12" x14ac:dyDescent="0.2">
      <c r="A266" s="5" t="s">
        <v>258</v>
      </c>
      <c r="B266" s="61">
        <v>115</v>
      </c>
      <c r="C266" s="61">
        <v>1</v>
      </c>
      <c r="D266" s="61">
        <v>15</v>
      </c>
      <c r="E266" s="98">
        <v>0.2</v>
      </c>
      <c r="F266" s="99">
        <v>5.7777777777777768</v>
      </c>
      <c r="G266" s="100">
        <v>12.651199999999999</v>
      </c>
      <c r="H266" s="101">
        <v>61.914530349695738</v>
      </c>
      <c r="I266" s="150">
        <f t="shared" si="20"/>
        <v>3.9554696503042663</v>
      </c>
      <c r="J266" s="179">
        <f t="shared" si="21"/>
        <v>6.0049637927801214E-2</v>
      </c>
      <c r="K266" s="5"/>
      <c r="L266" s="182">
        <f>(F266-1.3)/15.3</f>
        <v>0.29266521423384162</v>
      </c>
    </row>
    <row r="267" spans="1:12" x14ac:dyDescent="0.2">
      <c r="A267" s="5" t="s">
        <v>258</v>
      </c>
      <c r="B267" s="61">
        <v>211</v>
      </c>
      <c r="C267" s="61">
        <v>2</v>
      </c>
      <c r="D267" s="61">
        <v>15</v>
      </c>
      <c r="E267" s="98">
        <v>0.4</v>
      </c>
      <c r="F267" s="99">
        <v>14</v>
      </c>
      <c r="G267" s="100">
        <v>12.4612</v>
      </c>
      <c r="H267" s="101">
        <v>57.293819066937118</v>
      </c>
      <c r="I267" s="150">
        <f t="shared" si="20"/>
        <v>8.5761809330628864</v>
      </c>
      <c r="J267" s="179">
        <f t="shared" si="21"/>
        <v>0.13019858711193086</v>
      </c>
      <c r="K267" s="5"/>
      <c r="L267" s="182">
        <f>(F267-1.3)/15.3</f>
        <v>0.83006535947712412</v>
      </c>
    </row>
    <row r="268" spans="1:12" x14ac:dyDescent="0.2">
      <c r="A268" s="5" t="s">
        <v>258</v>
      </c>
      <c r="B268" s="61">
        <v>307</v>
      </c>
      <c r="C268" s="61">
        <v>3</v>
      </c>
      <c r="D268" s="61">
        <v>15</v>
      </c>
      <c r="E268" s="98">
        <v>0.3</v>
      </c>
      <c r="F268" s="99">
        <v>6.333333333333333</v>
      </c>
      <c r="G268" s="100">
        <v>12.2196</v>
      </c>
      <c r="H268" s="101">
        <v>57.279589532386744</v>
      </c>
      <c r="I268" s="150">
        <f t="shared" si="20"/>
        <v>8.5904104676132604</v>
      </c>
      <c r="J268" s="179">
        <f t="shared" si="21"/>
        <v>0.13041461162309489</v>
      </c>
      <c r="K268" s="5"/>
      <c r="L268" s="182">
        <f>(F268-1.3)/15.3</f>
        <v>0.32897603485838778</v>
      </c>
    </row>
    <row r="269" spans="1:12" x14ac:dyDescent="0.2">
      <c r="A269" s="5" t="s">
        <v>258</v>
      </c>
      <c r="B269" s="61">
        <v>409</v>
      </c>
      <c r="C269" s="61">
        <v>4</v>
      </c>
      <c r="D269" s="61">
        <v>15</v>
      </c>
      <c r="E269" s="98">
        <v>0.1</v>
      </c>
      <c r="F269" s="99">
        <v>8.3333333333333339</v>
      </c>
      <c r="G269" s="100">
        <v>12.395999999999999</v>
      </c>
      <c r="H269" s="101">
        <v>51.832188970926296</v>
      </c>
      <c r="I269" s="150">
        <f t="shared" si="20"/>
        <v>14.037811029073708</v>
      </c>
      <c r="J269" s="179">
        <f t="shared" si="21"/>
        <v>0.21311387625738132</v>
      </c>
      <c r="K269" s="5"/>
      <c r="L269" s="182">
        <f>(F269-1.3)/15.3</f>
        <v>0.45969498910675383</v>
      </c>
    </row>
    <row r="270" spans="1:12" x14ac:dyDescent="0.2">
      <c r="A270" s="5" t="s">
        <v>258</v>
      </c>
      <c r="B270" s="61">
        <v>116</v>
      </c>
      <c r="C270" s="61">
        <v>1</v>
      </c>
      <c r="D270" s="61">
        <v>16</v>
      </c>
      <c r="E270" s="98">
        <v>0.6</v>
      </c>
      <c r="F270" s="99">
        <v>2.3333333333333335</v>
      </c>
      <c r="G270" s="100">
        <v>12.5596</v>
      </c>
      <c r="H270" s="101">
        <v>59.518593298174437</v>
      </c>
      <c r="I270" s="150">
        <f t="shared" si="20"/>
        <v>6.3514067018255673</v>
      </c>
      <c r="J270" s="179">
        <f t="shared" si="21"/>
        <v>9.6423359675505804E-2</v>
      </c>
      <c r="K270" s="5"/>
      <c r="L270" s="182">
        <f>(F270-1.3)/15.3</f>
        <v>6.7538126361655779E-2</v>
      </c>
    </row>
    <row r="271" spans="1:12" x14ac:dyDescent="0.2">
      <c r="A271" s="5" t="s">
        <v>258</v>
      </c>
      <c r="B271" s="61">
        <v>205</v>
      </c>
      <c r="C271" s="61">
        <v>2</v>
      </c>
      <c r="D271" s="61">
        <v>16</v>
      </c>
      <c r="E271" s="98">
        <v>0.3</v>
      </c>
      <c r="F271" s="99">
        <v>6</v>
      </c>
      <c r="G271" s="100">
        <v>12.3848</v>
      </c>
      <c r="H271" s="101">
        <v>54.247256163353626</v>
      </c>
      <c r="I271" s="150">
        <f t="shared" si="20"/>
        <v>11.622743836646379</v>
      </c>
      <c r="J271" s="179">
        <f t="shared" si="21"/>
        <v>0.17644973184524637</v>
      </c>
      <c r="K271" s="5"/>
      <c r="L271" s="182">
        <f>(F271-1.3)/15.3</f>
        <v>0.30718954248366015</v>
      </c>
    </row>
    <row r="272" spans="1:12" x14ac:dyDescent="0.2">
      <c r="A272" s="5" t="s">
        <v>258</v>
      </c>
      <c r="B272" s="61">
        <v>319</v>
      </c>
      <c r="C272" s="61">
        <v>3</v>
      </c>
      <c r="D272" s="61">
        <v>16</v>
      </c>
      <c r="E272" s="98">
        <v>0.1</v>
      </c>
      <c r="F272" s="99">
        <v>5.5555555555555554</v>
      </c>
      <c r="G272" s="100">
        <v>12.2456</v>
      </c>
      <c r="H272" s="101">
        <v>61.340503600811353</v>
      </c>
      <c r="I272" s="150">
        <f t="shared" si="20"/>
        <v>4.5294963991886519</v>
      </c>
      <c r="J272" s="179">
        <f t="shared" si="21"/>
        <v>6.8764177913900895E-2</v>
      </c>
      <c r="K272" s="5"/>
      <c r="L272" s="182">
        <f>(F272-1.3)/15.3</f>
        <v>0.2781408859840232</v>
      </c>
    </row>
    <row r="273" spans="1:12" x14ac:dyDescent="0.2">
      <c r="A273" s="5" t="s">
        <v>258</v>
      </c>
      <c r="B273" s="61">
        <v>417</v>
      </c>
      <c r="C273" s="61">
        <v>4</v>
      </c>
      <c r="D273" s="61">
        <v>16</v>
      </c>
      <c r="E273" s="98">
        <v>0.4</v>
      </c>
      <c r="F273" s="99">
        <v>6.8888888888888893</v>
      </c>
      <c r="G273" s="100">
        <v>12.2416</v>
      </c>
      <c r="H273" s="101">
        <v>61.573049794726167</v>
      </c>
      <c r="I273" s="150">
        <f t="shared" si="20"/>
        <v>4.2969502052738378</v>
      </c>
      <c r="J273" s="179">
        <f t="shared" si="21"/>
        <v>6.5233796952692227E-2</v>
      </c>
      <c r="K273" s="5"/>
      <c r="L273" s="182">
        <f>(F273-1.3)/15.3</f>
        <v>0.36528685548293394</v>
      </c>
    </row>
    <row r="274" spans="1:12" x14ac:dyDescent="0.2">
      <c r="A274" s="5" t="s">
        <v>258</v>
      </c>
      <c r="B274" s="61">
        <v>117</v>
      </c>
      <c r="C274" s="61">
        <v>1</v>
      </c>
      <c r="D274" s="61">
        <v>17</v>
      </c>
      <c r="E274" s="98">
        <v>0.2</v>
      </c>
      <c r="F274" s="99">
        <v>5.7777777777777768</v>
      </c>
      <c r="G274" s="100">
        <v>12.446400000000001</v>
      </c>
      <c r="H274" s="101">
        <v>59.767556353211624</v>
      </c>
      <c r="I274" s="150">
        <f t="shared" si="20"/>
        <v>6.1024436467883802</v>
      </c>
      <c r="J274" s="179">
        <f t="shared" si="21"/>
        <v>9.2643747484262642E-2</v>
      </c>
      <c r="K274" s="5"/>
      <c r="L274" s="182">
        <f>(F274-1.3)/15.3</f>
        <v>0.29266521423384162</v>
      </c>
    </row>
    <row r="275" spans="1:12" x14ac:dyDescent="0.2">
      <c r="A275" s="5" t="s">
        <v>258</v>
      </c>
      <c r="B275" s="61">
        <v>209</v>
      </c>
      <c r="C275" s="61">
        <v>2</v>
      </c>
      <c r="D275" s="61">
        <v>17</v>
      </c>
      <c r="E275" s="98">
        <v>0.3</v>
      </c>
      <c r="F275" s="99">
        <v>6.4444444444444438</v>
      </c>
      <c r="G275" s="100">
        <v>12.908399999999999</v>
      </c>
      <c r="H275" s="101">
        <v>53.980068528465182</v>
      </c>
      <c r="I275" s="150">
        <f t="shared" si="20"/>
        <v>11.889931471534823</v>
      </c>
      <c r="J275" s="179">
        <f t="shared" si="21"/>
        <v>0.18050601900007321</v>
      </c>
      <c r="K275" s="5"/>
      <c r="L275" s="182">
        <f>(F275-1.3)/15.3</f>
        <v>0.33623819898329699</v>
      </c>
    </row>
    <row r="276" spans="1:12" x14ac:dyDescent="0.2">
      <c r="A276" s="5" t="s">
        <v>258</v>
      </c>
      <c r="B276" s="61">
        <v>317</v>
      </c>
      <c r="C276" s="61">
        <v>3</v>
      </c>
      <c r="D276" s="61">
        <v>17</v>
      </c>
      <c r="E276" s="98">
        <v>1.6</v>
      </c>
      <c r="F276" s="99">
        <v>3</v>
      </c>
      <c r="G276" s="100">
        <v>12.456</v>
      </c>
      <c r="H276" s="101">
        <v>58.615058563894529</v>
      </c>
      <c r="I276" s="150">
        <f t="shared" si="20"/>
        <v>7.2549414361054758</v>
      </c>
      <c r="J276" s="179">
        <f t="shared" si="21"/>
        <v>0.11014029810392402</v>
      </c>
      <c r="K276" s="5"/>
      <c r="L276" s="182">
        <f>(F276-1.3)/15.3</f>
        <v>0.1111111111111111</v>
      </c>
    </row>
    <row r="277" spans="1:12" x14ac:dyDescent="0.2">
      <c r="A277" s="5" t="s">
        <v>258</v>
      </c>
      <c r="B277" s="61">
        <v>402</v>
      </c>
      <c r="C277" s="61">
        <v>4</v>
      </c>
      <c r="D277" s="61">
        <v>17</v>
      </c>
      <c r="E277" s="98">
        <v>0.3</v>
      </c>
      <c r="F277" s="99">
        <v>2.4444444444444442</v>
      </c>
      <c r="G277" s="100">
        <v>11.687999999999999</v>
      </c>
      <c r="H277" s="101">
        <v>58.262274596348881</v>
      </c>
      <c r="I277" s="150">
        <f t="shared" si="20"/>
        <v>7.6077254036511235</v>
      </c>
      <c r="J277" s="179">
        <f t="shared" si="21"/>
        <v>0.11549605895933085</v>
      </c>
      <c r="K277" s="5"/>
      <c r="L277" s="182">
        <f>(F277-1.3)/15.3</f>
        <v>7.4800290486564974E-2</v>
      </c>
    </row>
    <row r="278" spans="1:12" x14ac:dyDescent="0.2">
      <c r="A278" s="5" t="s">
        <v>258</v>
      </c>
      <c r="B278" s="61">
        <v>118</v>
      </c>
      <c r="C278" s="61">
        <v>1</v>
      </c>
      <c r="D278" s="61">
        <v>18</v>
      </c>
      <c r="E278" s="98">
        <v>0.2</v>
      </c>
      <c r="F278" s="99">
        <v>9</v>
      </c>
      <c r="G278" s="100">
        <v>12.4132</v>
      </c>
      <c r="H278" s="101">
        <v>59.159642404868144</v>
      </c>
      <c r="I278" s="150">
        <f t="shared" si="20"/>
        <v>6.7103575951318604</v>
      </c>
      <c r="J278" s="179">
        <f t="shared" si="21"/>
        <v>0.1018727432083173</v>
      </c>
      <c r="K278" s="5"/>
      <c r="L278" s="182">
        <f>(F278-1.3)/15.3</f>
        <v>0.50326797385620914</v>
      </c>
    </row>
    <row r="279" spans="1:12" x14ac:dyDescent="0.2">
      <c r="A279" s="5" t="s">
        <v>258</v>
      </c>
      <c r="B279" s="61">
        <v>204</v>
      </c>
      <c r="C279" s="61">
        <v>2</v>
      </c>
      <c r="D279" s="61">
        <v>18</v>
      </c>
      <c r="E279" s="98">
        <v>0.8</v>
      </c>
      <c r="F279" s="99">
        <v>4</v>
      </c>
      <c r="G279" s="100">
        <v>12.304400000000001</v>
      </c>
      <c r="H279" s="101">
        <v>56.018929425828254</v>
      </c>
      <c r="I279" s="150">
        <f t="shared" si="20"/>
        <v>9.8510705741717501</v>
      </c>
      <c r="J279" s="179">
        <f t="shared" si="21"/>
        <v>0.14955321958663656</v>
      </c>
      <c r="K279" s="5"/>
      <c r="L279" s="182">
        <f>(F279-1.3)/15.3</f>
        <v>0.17647058823529413</v>
      </c>
    </row>
    <row r="280" spans="1:12" x14ac:dyDescent="0.2">
      <c r="A280" s="5" t="s">
        <v>258</v>
      </c>
      <c r="B280" s="61">
        <v>301</v>
      </c>
      <c r="C280" s="61">
        <v>3</v>
      </c>
      <c r="D280" s="61">
        <v>18</v>
      </c>
      <c r="E280" s="98">
        <v>0</v>
      </c>
      <c r="F280" s="99">
        <v>3.8888888888888893</v>
      </c>
      <c r="G280" s="100">
        <v>12.623999999999999</v>
      </c>
      <c r="H280" s="101">
        <v>61.018813966193377</v>
      </c>
      <c r="I280" s="150">
        <f t="shared" si="20"/>
        <v>4.8511860338066271</v>
      </c>
      <c r="J280" s="179">
        <f t="shared" si="21"/>
        <v>7.3647882705429282E-2</v>
      </c>
      <c r="K280" s="5"/>
      <c r="L280" s="182">
        <f>(F280-1.3)/15.3</f>
        <v>0.16920842411038492</v>
      </c>
    </row>
    <row r="281" spans="1:12" x14ac:dyDescent="0.2">
      <c r="A281" s="5" t="s">
        <v>258</v>
      </c>
      <c r="B281" s="61">
        <v>406</v>
      </c>
      <c r="C281" s="61">
        <v>4</v>
      </c>
      <c r="D281" s="61">
        <v>18</v>
      </c>
      <c r="E281" s="98">
        <v>2.7</v>
      </c>
      <c r="F281" s="99">
        <v>3.7777777777777777</v>
      </c>
      <c r="G281" s="100">
        <v>12.4932</v>
      </c>
      <c r="H281" s="101">
        <v>50.571948789181874</v>
      </c>
      <c r="I281" s="150">
        <f t="shared" si="20"/>
        <v>15.29805121081813</v>
      </c>
      <c r="J281" s="179">
        <f t="shared" si="21"/>
        <v>0.23224610916681537</v>
      </c>
      <c r="K281" s="5"/>
      <c r="L281" s="182">
        <f>(F281-1.3)/15.3</f>
        <v>0.16194625998547568</v>
      </c>
    </row>
    <row r="282" spans="1:12" x14ac:dyDescent="0.2">
      <c r="A282" s="5" t="s">
        <v>258</v>
      </c>
      <c r="B282" s="61">
        <v>119</v>
      </c>
      <c r="C282" s="61">
        <v>1</v>
      </c>
      <c r="D282" s="61">
        <v>19</v>
      </c>
      <c r="E282" s="98">
        <v>0.5</v>
      </c>
      <c r="F282" s="99">
        <v>10.333333333333334</v>
      </c>
      <c r="G282" s="100">
        <v>12.299199999999999</v>
      </c>
      <c r="H282" s="101">
        <v>58.834843651115612</v>
      </c>
      <c r="I282" s="150">
        <f t="shared" si="20"/>
        <v>7.0351563488843922</v>
      </c>
      <c r="J282" s="179">
        <f t="shared" si="21"/>
        <v>0.10680364883686642</v>
      </c>
      <c r="K282" s="5"/>
      <c r="L282" s="182">
        <f>(F282-1.3)/15.3</f>
        <v>0.59041394335511976</v>
      </c>
    </row>
    <row r="283" spans="1:12" x14ac:dyDescent="0.2">
      <c r="A283" s="5" t="s">
        <v>258</v>
      </c>
      <c r="B283" s="61">
        <v>202</v>
      </c>
      <c r="C283" s="61">
        <v>2</v>
      </c>
      <c r="D283" s="61">
        <v>19</v>
      </c>
      <c r="E283" s="98">
        <v>0.3</v>
      </c>
      <c r="F283" s="99">
        <v>7.666666666666667</v>
      </c>
      <c r="G283" s="100">
        <v>12.061199999999999</v>
      </c>
      <c r="H283" s="101">
        <v>58.706729931034481</v>
      </c>
      <c r="I283" s="150">
        <f t="shared" si="20"/>
        <v>7.1632700689655238</v>
      </c>
      <c r="J283" s="179">
        <f t="shared" si="21"/>
        <v>0.10874859676583457</v>
      </c>
      <c r="K283" s="5"/>
      <c r="L283" s="182">
        <f>(F283-1.3)/15.3</f>
        <v>0.41612200435729851</v>
      </c>
    </row>
    <row r="284" spans="1:12" x14ac:dyDescent="0.2">
      <c r="A284" s="5" t="s">
        <v>258</v>
      </c>
      <c r="B284" s="61">
        <v>311</v>
      </c>
      <c r="C284" s="61">
        <v>3</v>
      </c>
      <c r="D284" s="61">
        <v>19</v>
      </c>
      <c r="E284" s="98">
        <v>0.3</v>
      </c>
      <c r="F284" s="99">
        <v>10.333333333333334</v>
      </c>
      <c r="G284" s="100">
        <v>12.3872</v>
      </c>
      <c r="H284" s="101">
        <v>59.406572856254222</v>
      </c>
      <c r="I284" s="150">
        <f t="shared" si="20"/>
        <v>6.4634271437457826</v>
      </c>
      <c r="J284" s="179">
        <f t="shared" si="21"/>
        <v>9.8123988822617011E-2</v>
      </c>
      <c r="K284" s="5"/>
      <c r="L284" s="182">
        <f>(F284-1.3)/15.3</f>
        <v>0.59041394335511976</v>
      </c>
    </row>
    <row r="285" spans="1:12" x14ac:dyDescent="0.2">
      <c r="A285" s="5" t="s">
        <v>258</v>
      </c>
      <c r="B285" s="61">
        <v>413</v>
      </c>
      <c r="C285" s="61">
        <v>4</v>
      </c>
      <c r="D285" s="61">
        <v>19</v>
      </c>
      <c r="E285" s="98">
        <v>0</v>
      </c>
      <c r="F285" s="99">
        <v>5.666666666666667</v>
      </c>
      <c r="G285" s="100">
        <v>12.2744</v>
      </c>
      <c r="H285" s="101">
        <v>59.942386447058809</v>
      </c>
      <c r="I285" s="150">
        <f t="shared" si="20"/>
        <v>5.927613552941196</v>
      </c>
      <c r="J285" s="179">
        <f t="shared" si="21"/>
        <v>8.9989578760303557E-2</v>
      </c>
      <c r="K285" s="5"/>
      <c r="L285" s="182">
        <f>(F285-1.3)/15.3</f>
        <v>0.28540305010893247</v>
      </c>
    </row>
    <row r="286" spans="1:12" x14ac:dyDescent="0.2">
      <c r="A286" s="5" t="s">
        <v>258</v>
      </c>
      <c r="B286" s="61">
        <v>120</v>
      </c>
      <c r="C286" s="61">
        <v>1</v>
      </c>
      <c r="D286" s="61">
        <v>20</v>
      </c>
      <c r="E286" s="98">
        <v>0.4</v>
      </c>
      <c r="F286" s="99">
        <v>9.3333333333333339</v>
      </c>
      <c r="G286" s="100">
        <v>12.4452</v>
      </c>
      <c r="H286" s="101">
        <v>54.439076457065582</v>
      </c>
      <c r="I286" s="150">
        <f t="shared" si="20"/>
        <v>11.430923542934423</v>
      </c>
      <c r="J286" s="179">
        <f t="shared" si="21"/>
        <v>0.17353762779618068</v>
      </c>
      <c r="K286" s="5"/>
      <c r="L286" s="182">
        <f>(F286-1.3)/15.3</f>
        <v>0.52505446623093677</v>
      </c>
    </row>
    <row r="287" spans="1:12" x14ac:dyDescent="0.2">
      <c r="A287" s="5" t="s">
        <v>258</v>
      </c>
      <c r="B287" s="61">
        <v>210</v>
      </c>
      <c r="C287" s="61">
        <v>2</v>
      </c>
      <c r="D287" s="61">
        <v>20</v>
      </c>
      <c r="E287" s="98">
        <v>0.3</v>
      </c>
      <c r="F287" s="99">
        <v>8.6111111111111125</v>
      </c>
      <c r="G287" s="100">
        <v>13.186400000000001</v>
      </c>
      <c r="H287" s="101">
        <v>49.262227641379312</v>
      </c>
      <c r="I287" s="150">
        <f t="shared" ref="I287:I289" si="22">65.87-H287</f>
        <v>16.607772358620693</v>
      </c>
      <c r="J287" s="179">
        <f t="shared" ref="J287:J289" si="23">I287/65.87</f>
        <v>0.25212953330227256</v>
      </c>
      <c r="K287" s="5"/>
      <c r="L287" s="182">
        <f>(F287-1.3)/15.3</f>
        <v>0.47785039941902696</v>
      </c>
    </row>
    <row r="288" spans="1:12" x14ac:dyDescent="0.2">
      <c r="A288" s="5" t="s">
        <v>258</v>
      </c>
      <c r="B288" s="61">
        <v>302</v>
      </c>
      <c r="C288" s="61">
        <v>3</v>
      </c>
      <c r="D288" s="61">
        <v>20</v>
      </c>
      <c r="E288" s="98">
        <v>0.5</v>
      </c>
      <c r="F288" s="99">
        <v>6.8888888888888893</v>
      </c>
      <c r="G288" s="100">
        <v>12.504399999999999</v>
      </c>
      <c r="H288" s="101">
        <v>60.415149793103446</v>
      </c>
      <c r="I288" s="150">
        <f t="shared" si="22"/>
        <v>5.454850206896559</v>
      </c>
      <c r="J288" s="179">
        <f t="shared" si="23"/>
        <v>8.2812360815189903E-2</v>
      </c>
      <c r="K288" s="5"/>
      <c r="L288" s="182">
        <f>(F288-1.3)/15.3</f>
        <v>0.36528685548293394</v>
      </c>
    </row>
    <row r="289" spans="1:12" x14ac:dyDescent="0.2">
      <c r="A289" s="5" t="s">
        <v>258</v>
      </c>
      <c r="B289" s="61">
        <v>403</v>
      </c>
      <c r="C289" s="61">
        <v>4</v>
      </c>
      <c r="D289" s="61">
        <v>20</v>
      </c>
      <c r="E289" s="98">
        <v>1.9</v>
      </c>
      <c r="F289" s="99">
        <v>6.666666666666667</v>
      </c>
      <c r="G289" s="100">
        <v>12.433999999999999</v>
      </c>
      <c r="H289" s="101">
        <v>55.649584346179857</v>
      </c>
      <c r="I289" s="150">
        <f t="shared" si="22"/>
        <v>10.220415653820147</v>
      </c>
      <c r="J289" s="179">
        <f t="shared" si="23"/>
        <v>0.15516040160649988</v>
      </c>
      <c r="K289" s="5"/>
      <c r="L289" s="182">
        <f>(F289-1.3)/15.3</f>
        <v>0.35076252723311546</v>
      </c>
    </row>
    <row r="290" spans="1:12" x14ac:dyDescent="0.2">
      <c r="A290" s="5" t="s">
        <v>250</v>
      </c>
      <c r="B290" s="102">
        <v>101</v>
      </c>
      <c r="C290" s="61">
        <v>1</v>
      </c>
      <c r="D290" s="61">
        <v>1</v>
      </c>
      <c r="E290" s="98">
        <v>0</v>
      </c>
      <c r="F290" s="99">
        <v>9.3333333333333321</v>
      </c>
      <c r="G290" s="100">
        <v>11.667200000000001</v>
      </c>
      <c r="H290" s="101">
        <v>58.232636910344816</v>
      </c>
      <c r="I290" s="183">
        <f>64.19-H290</f>
        <v>5.9573630896551819</v>
      </c>
      <c r="J290" s="184">
        <f>I290/64.19</f>
        <v>9.2808273713275935E-2</v>
      </c>
      <c r="K290" s="5">
        <f>AVERAGE(J290:J293)</f>
        <v>1.962714229487526E-2</v>
      </c>
      <c r="L290" s="181">
        <f>(F290-0.3)/10.6</f>
        <v>0.85220125786163503</v>
      </c>
    </row>
    <row r="291" spans="1:12" x14ac:dyDescent="0.2">
      <c r="A291" s="5" t="s">
        <v>250</v>
      </c>
      <c r="B291" s="102">
        <v>219</v>
      </c>
      <c r="C291" s="61">
        <v>2</v>
      </c>
      <c r="D291" s="61">
        <v>1</v>
      </c>
      <c r="E291" s="98">
        <v>0.1</v>
      </c>
      <c r="F291" s="99">
        <v>9.3333333333333321</v>
      </c>
      <c r="G291" s="100">
        <v>11.0364</v>
      </c>
      <c r="H291" s="101">
        <v>61.717014773333325</v>
      </c>
      <c r="I291" s="183">
        <f t="shared" ref="I291:I294" si="24">64.19-H291</f>
        <v>2.4729852266666725</v>
      </c>
      <c r="J291" s="184">
        <f t="shared" ref="J291:J294" si="25">I291/64.19</f>
        <v>3.852602004465918E-2</v>
      </c>
      <c r="K291" s="5"/>
      <c r="L291" s="181">
        <f>(F291-0.3)/10.6</f>
        <v>0.85220125786163503</v>
      </c>
    </row>
    <row r="292" spans="1:12" x14ac:dyDescent="0.2">
      <c r="A292" s="5" t="s">
        <v>250</v>
      </c>
      <c r="B292" s="102">
        <v>308</v>
      </c>
      <c r="C292" s="61">
        <v>3</v>
      </c>
      <c r="D292" s="61">
        <v>1</v>
      </c>
      <c r="E292" s="98">
        <v>0</v>
      </c>
      <c r="F292" s="99">
        <v>6.2222222222222223</v>
      </c>
      <c r="G292" s="100">
        <v>11.720400000000001</v>
      </c>
      <c r="H292" s="101">
        <v>68.314610370574727</v>
      </c>
      <c r="I292" s="183">
        <f t="shared" si="24"/>
        <v>-4.1246103705747288</v>
      </c>
      <c r="J292" s="184">
        <f t="shared" si="25"/>
        <v>-6.4256276220201414E-2</v>
      </c>
      <c r="K292" s="5"/>
      <c r="L292" s="181">
        <f>(F292-0.3)/10.6</f>
        <v>0.55870020964360589</v>
      </c>
    </row>
    <row r="293" spans="1:12" x14ac:dyDescent="0.2">
      <c r="A293" s="5" t="s">
        <v>250</v>
      </c>
      <c r="B293" s="102">
        <v>407</v>
      </c>
      <c r="C293" s="61">
        <v>4</v>
      </c>
      <c r="D293" s="61">
        <v>1</v>
      </c>
      <c r="E293" s="98">
        <v>0</v>
      </c>
      <c r="F293" s="99">
        <v>8.4444444444444429</v>
      </c>
      <c r="G293" s="100">
        <v>11.715200000000001</v>
      </c>
      <c r="H293" s="101">
        <v>63.456272890114953</v>
      </c>
      <c r="I293" s="183">
        <f t="shared" si="24"/>
        <v>0.73372710988504508</v>
      </c>
      <c r="J293" s="184">
        <f t="shared" si="25"/>
        <v>1.1430551641767333E-2</v>
      </c>
      <c r="K293" s="5"/>
      <c r="L293" s="181">
        <f>(F293-0.3)/10.6</f>
        <v>0.76834381551362663</v>
      </c>
    </row>
    <row r="294" spans="1:12" x14ac:dyDescent="0.2">
      <c r="A294" s="5" t="s">
        <v>250</v>
      </c>
      <c r="B294" s="102">
        <v>102</v>
      </c>
      <c r="C294" s="61">
        <v>1</v>
      </c>
      <c r="D294" s="61">
        <v>2</v>
      </c>
      <c r="E294" s="98">
        <v>0.3</v>
      </c>
      <c r="F294" s="99">
        <v>4</v>
      </c>
      <c r="G294" s="100">
        <v>11.694800000000001</v>
      </c>
      <c r="H294" s="101">
        <v>59.982981853793106</v>
      </c>
      <c r="I294" s="185">
        <f t="shared" si="24"/>
        <v>4.2070181462068916</v>
      </c>
      <c r="J294" s="186">
        <f t="shared" si="25"/>
        <v>6.554008640297386E-2</v>
      </c>
      <c r="K294" s="5"/>
      <c r="L294" s="182">
        <f>(F294-0.3)/10.6</f>
        <v>0.34905660377358494</v>
      </c>
    </row>
    <row r="295" spans="1:12" x14ac:dyDescent="0.2">
      <c r="A295" s="5" t="s">
        <v>250</v>
      </c>
      <c r="B295" s="102">
        <v>214</v>
      </c>
      <c r="C295" s="61">
        <v>2</v>
      </c>
      <c r="D295" s="61">
        <v>2</v>
      </c>
      <c r="E295" s="98">
        <v>0.7</v>
      </c>
      <c r="F295" s="99">
        <v>3.7777777777777777</v>
      </c>
      <c r="G295" s="100">
        <v>11.365200000000002</v>
      </c>
      <c r="H295" s="101">
        <v>50.246354966436776</v>
      </c>
      <c r="I295" s="185">
        <f t="shared" ref="I295:I358" si="26">64.19-H295</f>
        <v>13.943645033563222</v>
      </c>
      <c r="J295" s="186">
        <f t="shared" ref="J295:J358" si="27">I295/64.19</f>
        <v>0.21722456821254435</v>
      </c>
      <c r="K295" s="5"/>
      <c r="L295" s="182">
        <f>(F295-0.3)/10.6</f>
        <v>0.32809224318658281</v>
      </c>
    </row>
    <row r="296" spans="1:12" x14ac:dyDescent="0.2">
      <c r="A296" s="5" t="s">
        <v>250</v>
      </c>
      <c r="B296" s="102">
        <v>316</v>
      </c>
      <c r="C296" s="61">
        <v>3</v>
      </c>
      <c r="D296" s="61">
        <v>2</v>
      </c>
      <c r="E296" s="98">
        <v>0</v>
      </c>
      <c r="F296" s="99">
        <v>9.3333333333333321</v>
      </c>
      <c r="G296" s="100">
        <v>11.7728</v>
      </c>
      <c r="H296" s="101">
        <v>59.095592665747112</v>
      </c>
      <c r="I296" s="185">
        <f t="shared" si="26"/>
        <v>5.0944073342528853</v>
      </c>
      <c r="J296" s="186">
        <f t="shared" si="27"/>
        <v>7.9364501234660934E-2</v>
      </c>
      <c r="K296" s="5"/>
      <c r="L296" s="182">
        <f>(F296-0.3)/10.6</f>
        <v>0.85220125786163503</v>
      </c>
    </row>
    <row r="297" spans="1:12" x14ac:dyDescent="0.2">
      <c r="A297" s="5" t="s">
        <v>250</v>
      </c>
      <c r="B297" s="102">
        <v>401</v>
      </c>
      <c r="C297" s="61">
        <v>4</v>
      </c>
      <c r="D297" s="61">
        <v>2</v>
      </c>
      <c r="E297" s="98">
        <v>0.5</v>
      </c>
      <c r="F297" s="99">
        <v>7.2222222222222223</v>
      </c>
      <c r="G297" s="100">
        <v>11.2628</v>
      </c>
      <c r="H297" s="101">
        <v>64.423207200000007</v>
      </c>
      <c r="I297" s="185">
        <f t="shared" si="26"/>
        <v>-0.23320720000000961</v>
      </c>
      <c r="J297" s="186">
        <f t="shared" si="27"/>
        <v>-3.6330768032405299E-3</v>
      </c>
      <c r="K297" s="5"/>
      <c r="L297" s="182">
        <f>(F297-0.3)/10.6</f>
        <v>0.65303983228511531</v>
      </c>
    </row>
    <row r="298" spans="1:12" x14ac:dyDescent="0.2">
      <c r="A298" s="5" t="s">
        <v>250</v>
      </c>
      <c r="B298" s="102">
        <v>103</v>
      </c>
      <c r="C298" s="61">
        <v>1</v>
      </c>
      <c r="D298" s="61">
        <v>3</v>
      </c>
      <c r="E298" s="98">
        <v>0.1</v>
      </c>
      <c r="F298" s="99">
        <v>3.5555555555555554</v>
      </c>
      <c r="G298" s="100">
        <v>11.6616</v>
      </c>
      <c r="H298" s="101">
        <v>64.674268792643687</v>
      </c>
      <c r="I298" s="185">
        <f t="shared" si="26"/>
        <v>-0.48426879264368949</v>
      </c>
      <c r="J298" s="186">
        <f t="shared" si="27"/>
        <v>-7.5443027363092307E-3</v>
      </c>
      <c r="K298" s="5"/>
      <c r="L298" s="182">
        <f>(F298-0.3)/10.6</f>
        <v>0.30712788259958074</v>
      </c>
    </row>
    <row r="299" spans="1:12" x14ac:dyDescent="0.2">
      <c r="A299" s="5" t="s">
        <v>250</v>
      </c>
      <c r="B299" s="102">
        <v>215</v>
      </c>
      <c r="C299" s="61">
        <v>2</v>
      </c>
      <c r="D299" s="61">
        <v>3</v>
      </c>
      <c r="E299" s="98">
        <v>0</v>
      </c>
      <c r="F299" s="99">
        <v>4.8888888888888884</v>
      </c>
      <c r="G299" s="100">
        <v>11.536000000000001</v>
      </c>
      <c r="H299" s="101">
        <v>53.791399503448268</v>
      </c>
      <c r="I299" s="185">
        <f t="shared" si="26"/>
        <v>10.39860049655173</v>
      </c>
      <c r="J299" s="186">
        <f t="shared" si="27"/>
        <v>0.16199720356055039</v>
      </c>
      <c r="K299" s="5"/>
      <c r="L299" s="182">
        <f>(F299-0.3)/10.6</f>
        <v>0.43291404612159329</v>
      </c>
    </row>
    <row r="300" spans="1:12" x14ac:dyDescent="0.2">
      <c r="A300" s="5" t="s">
        <v>250</v>
      </c>
      <c r="B300" s="102">
        <v>315</v>
      </c>
      <c r="C300" s="61">
        <v>3</v>
      </c>
      <c r="D300" s="61">
        <v>3</v>
      </c>
      <c r="E300" s="98">
        <v>0.2</v>
      </c>
      <c r="F300" s="99">
        <v>5</v>
      </c>
      <c r="G300" s="100">
        <v>11.7028</v>
      </c>
      <c r="H300" s="101">
        <v>46.125239387586205</v>
      </c>
      <c r="I300" s="185">
        <f t="shared" si="26"/>
        <v>18.064760612413792</v>
      </c>
      <c r="J300" s="186">
        <f t="shared" si="27"/>
        <v>0.28142639994413138</v>
      </c>
      <c r="K300" s="5"/>
      <c r="L300" s="182">
        <f>(F300-0.3)/10.6</f>
        <v>0.44339622641509435</v>
      </c>
    </row>
    <row r="301" spans="1:12" x14ac:dyDescent="0.2">
      <c r="A301" s="5" t="s">
        <v>250</v>
      </c>
      <c r="B301" s="102">
        <v>419</v>
      </c>
      <c r="C301" s="61">
        <v>4</v>
      </c>
      <c r="D301" s="61">
        <v>3</v>
      </c>
      <c r="E301" s="98">
        <v>0</v>
      </c>
      <c r="F301" s="99">
        <v>1.5555555555555556</v>
      </c>
      <c r="G301" s="100">
        <v>11.363200000000001</v>
      </c>
      <c r="H301" s="101">
        <v>65.040665026206881</v>
      </c>
      <c r="I301" s="185">
        <f t="shared" si="26"/>
        <v>-0.85066502620688311</v>
      </c>
      <c r="J301" s="186">
        <f t="shared" si="27"/>
        <v>-1.3252298273981666E-2</v>
      </c>
      <c r="K301" s="5"/>
      <c r="L301" s="182">
        <f>(F301-0.3)/10.6</f>
        <v>0.11844863731656184</v>
      </c>
    </row>
    <row r="302" spans="1:12" x14ac:dyDescent="0.2">
      <c r="A302" s="5" t="s">
        <v>250</v>
      </c>
      <c r="B302" s="102">
        <v>104</v>
      </c>
      <c r="C302" s="61">
        <v>1</v>
      </c>
      <c r="D302" s="61">
        <v>4</v>
      </c>
      <c r="E302" s="98">
        <v>0.2</v>
      </c>
      <c r="F302" s="99">
        <v>2.4444444444444442</v>
      </c>
      <c r="G302" s="100">
        <v>11.677999999999999</v>
      </c>
      <c r="H302" s="101">
        <v>67.905202225287354</v>
      </c>
      <c r="I302" s="185">
        <f t="shared" si="26"/>
        <v>-3.7152022252873564</v>
      </c>
      <c r="J302" s="186">
        <f t="shared" si="27"/>
        <v>-5.7878208837628238E-2</v>
      </c>
      <c r="K302" s="5"/>
      <c r="L302" s="182">
        <f>(F302-0.3)/10.6</f>
        <v>0.20230607966457023</v>
      </c>
    </row>
    <row r="303" spans="1:12" x14ac:dyDescent="0.2">
      <c r="A303" s="5" t="s">
        <v>250</v>
      </c>
      <c r="B303" s="102">
        <v>217</v>
      </c>
      <c r="C303" s="61">
        <v>2</v>
      </c>
      <c r="D303" s="61">
        <v>4</v>
      </c>
      <c r="E303" s="98">
        <v>0</v>
      </c>
      <c r="F303" s="99">
        <v>6.2222222222222223</v>
      </c>
      <c r="G303" s="100">
        <v>11.4648</v>
      </c>
      <c r="H303" s="101">
        <v>61.272057217471257</v>
      </c>
      <c r="I303" s="185">
        <f t="shared" si="26"/>
        <v>2.9179427825287405</v>
      </c>
      <c r="J303" s="186">
        <f t="shared" si="27"/>
        <v>4.5457902827990976E-2</v>
      </c>
      <c r="K303" s="5"/>
      <c r="L303" s="182">
        <f>(F303-0.3)/10.6</f>
        <v>0.55870020964360589</v>
      </c>
    </row>
    <row r="304" spans="1:12" x14ac:dyDescent="0.2">
      <c r="A304" s="5" t="s">
        <v>250</v>
      </c>
      <c r="B304" s="102">
        <v>303</v>
      </c>
      <c r="C304" s="61">
        <v>3</v>
      </c>
      <c r="D304" s="61">
        <v>4</v>
      </c>
      <c r="E304" s="98">
        <v>0.3</v>
      </c>
      <c r="F304" s="99">
        <v>10.888888888888888</v>
      </c>
      <c r="G304" s="100">
        <v>11.822800000000001</v>
      </c>
      <c r="H304" s="101">
        <v>63.673262885517246</v>
      </c>
      <c r="I304" s="185">
        <f t="shared" si="26"/>
        <v>0.51673711448275128</v>
      </c>
      <c r="J304" s="186">
        <f t="shared" si="27"/>
        <v>8.0501186241276109E-3</v>
      </c>
      <c r="K304" s="5"/>
      <c r="L304" s="182">
        <f>(F304-0.3)/10.6</f>
        <v>0.99895178197064971</v>
      </c>
    </row>
    <row r="305" spans="1:12" x14ac:dyDescent="0.2">
      <c r="A305" s="5" t="s">
        <v>250</v>
      </c>
      <c r="B305" s="102">
        <v>420</v>
      </c>
      <c r="C305" s="61">
        <v>4</v>
      </c>
      <c r="D305" s="61">
        <v>4</v>
      </c>
      <c r="E305" s="98">
        <v>0</v>
      </c>
      <c r="F305" s="99">
        <v>5.333333333333333</v>
      </c>
      <c r="G305" s="100">
        <v>11.101999999999999</v>
      </c>
      <c r="H305" s="101">
        <v>64.737771595402307</v>
      </c>
      <c r="I305" s="185">
        <f t="shared" si="26"/>
        <v>-0.54777159540230969</v>
      </c>
      <c r="J305" s="186">
        <f t="shared" si="27"/>
        <v>-8.5335970618836219E-3</v>
      </c>
      <c r="K305" s="5"/>
      <c r="L305" s="182">
        <f>(F305-0.3)/10.6</f>
        <v>0.47484276729559749</v>
      </c>
    </row>
    <row r="306" spans="1:12" x14ac:dyDescent="0.2">
      <c r="A306" s="5" t="s">
        <v>250</v>
      </c>
      <c r="B306" s="102">
        <v>105</v>
      </c>
      <c r="C306" s="61">
        <v>1</v>
      </c>
      <c r="D306" s="61">
        <v>5</v>
      </c>
      <c r="E306" s="98">
        <v>0</v>
      </c>
      <c r="F306" s="99">
        <v>1</v>
      </c>
      <c r="G306" s="100">
        <v>11.707599999999999</v>
      </c>
      <c r="H306" s="101">
        <v>64.984424226206897</v>
      </c>
      <c r="I306" s="185">
        <f t="shared" si="26"/>
        <v>-0.79442422620689968</v>
      </c>
      <c r="J306" s="186">
        <f t="shared" si="27"/>
        <v>-1.2376136878125872E-2</v>
      </c>
      <c r="K306" s="5"/>
      <c r="L306" s="182">
        <f>(F306-0.3)/10.6</f>
        <v>6.6037735849056603E-2</v>
      </c>
    </row>
    <row r="307" spans="1:12" x14ac:dyDescent="0.2">
      <c r="A307" s="5" t="s">
        <v>250</v>
      </c>
      <c r="B307" s="102">
        <v>216</v>
      </c>
      <c r="C307" s="61">
        <v>2</v>
      </c>
      <c r="D307" s="61">
        <v>5</v>
      </c>
      <c r="E307" s="98">
        <v>0</v>
      </c>
      <c r="F307" s="99">
        <v>0.44444444444444442</v>
      </c>
      <c r="G307" s="100">
        <v>11.593999999999999</v>
      </c>
      <c r="H307" s="101">
        <v>65.90413259770115</v>
      </c>
      <c r="I307" s="185">
        <f t="shared" si="26"/>
        <v>-1.7141325977011519</v>
      </c>
      <c r="J307" s="186">
        <f t="shared" si="27"/>
        <v>-2.6704044207838479E-2</v>
      </c>
      <c r="K307" s="5"/>
      <c r="L307" s="182">
        <f>(F307-0.3)/10.6</f>
        <v>1.3626834381551363E-2</v>
      </c>
    </row>
    <row r="308" spans="1:12" x14ac:dyDescent="0.2">
      <c r="A308" s="5" t="s">
        <v>250</v>
      </c>
      <c r="B308" s="102">
        <v>306</v>
      </c>
      <c r="C308" s="61">
        <v>3</v>
      </c>
      <c r="D308" s="61">
        <v>5</v>
      </c>
      <c r="E308" s="98">
        <v>0</v>
      </c>
      <c r="F308" s="99">
        <v>6.6666666666666661</v>
      </c>
      <c r="G308" s="100">
        <v>12.004799999999999</v>
      </c>
      <c r="H308" s="101">
        <v>62.905442170114945</v>
      </c>
      <c r="I308" s="185">
        <f t="shared" si="26"/>
        <v>1.2845578298850526</v>
      </c>
      <c r="J308" s="186">
        <f t="shared" si="27"/>
        <v>2.001180604276449E-2</v>
      </c>
      <c r="K308" s="5"/>
      <c r="L308" s="182">
        <f>(F308-0.3)/10.6</f>
        <v>0.60062893081761004</v>
      </c>
    </row>
    <row r="309" spans="1:12" x14ac:dyDescent="0.2">
      <c r="A309" s="5" t="s">
        <v>250</v>
      </c>
      <c r="B309" s="102">
        <v>405</v>
      </c>
      <c r="C309" s="61">
        <v>4</v>
      </c>
      <c r="D309" s="61">
        <v>5</v>
      </c>
      <c r="E309" s="98">
        <v>0</v>
      </c>
      <c r="F309" s="99">
        <v>2.6666666666666665</v>
      </c>
      <c r="G309" s="100">
        <v>14.5024</v>
      </c>
      <c r="H309" s="101">
        <v>68.302165451034483</v>
      </c>
      <c r="I309" s="185">
        <f t="shared" si="26"/>
        <v>-4.1121654510344854</v>
      </c>
      <c r="J309" s="186">
        <f t="shared" si="27"/>
        <v>-6.4062399922643495E-2</v>
      </c>
      <c r="K309" s="5"/>
      <c r="L309" s="182">
        <f>(F309-0.3)/10.6</f>
        <v>0.22327044025157233</v>
      </c>
    </row>
    <row r="310" spans="1:12" x14ac:dyDescent="0.2">
      <c r="A310" s="5" t="s">
        <v>250</v>
      </c>
      <c r="B310" s="102">
        <v>106</v>
      </c>
      <c r="C310" s="61">
        <v>1</v>
      </c>
      <c r="D310" s="61">
        <v>6</v>
      </c>
      <c r="E310" s="98">
        <v>0.1</v>
      </c>
      <c r="F310" s="99">
        <v>1.5555555555555556</v>
      </c>
      <c r="G310" s="100">
        <v>11.882399999999999</v>
      </c>
      <c r="H310" s="101">
        <v>60.934029392183902</v>
      </c>
      <c r="I310" s="185">
        <f t="shared" si="26"/>
        <v>3.2559706078160957</v>
      </c>
      <c r="J310" s="186">
        <f t="shared" si="27"/>
        <v>5.072395400866328E-2</v>
      </c>
      <c r="K310" s="5"/>
      <c r="L310" s="182">
        <f>(F310-0.3)/10.6</f>
        <v>0.11844863731656184</v>
      </c>
    </row>
    <row r="311" spans="1:12" x14ac:dyDescent="0.2">
      <c r="A311" s="5" t="s">
        <v>250</v>
      </c>
      <c r="B311" s="102">
        <v>203</v>
      </c>
      <c r="C311" s="61">
        <v>2</v>
      </c>
      <c r="D311" s="61">
        <v>6</v>
      </c>
      <c r="E311" s="98">
        <v>0.4</v>
      </c>
      <c r="F311" s="99">
        <v>2.4444444444444442</v>
      </c>
      <c r="G311" s="100">
        <v>11.119199999999999</v>
      </c>
      <c r="H311" s="101">
        <v>66.55476033471264</v>
      </c>
      <c r="I311" s="185">
        <f t="shared" si="26"/>
        <v>-2.364760334712642</v>
      </c>
      <c r="J311" s="186">
        <f t="shared" si="27"/>
        <v>-3.6840011445904999E-2</v>
      </c>
      <c r="K311" s="5"/>
      <c r="L311" s="182">
        <f>(F311-0.3)/10.6</f>
        <v>0.20230607966457023</v>
      </c>
    </row>
    <row r="312" spans="1:12" x14ac:dyDescent="0.2">
      <c r="A312" s="5" t="s">
        <v>250</v>
      </c>
      <c r="B312" s="102">
        <v>312</v>
      </c>
      <c r="C312" s="61">
        <v>3</v>
      </c>
      <c r="D312" s="61">
        <v>6</v>
      </c>
      <c r="E312" s="98">
        <v>0.2</v>
      </c>
      <c r="F312" s="99">
        <v>3.333333333333333</v>
      </c>
      <c r="G312" s="100">
        <v>11.854799999999999</v>
      </c>
      <c r="H312" s="101">
        <v>55.509996939770112</v>
      </c>
      <c r="I312" s="185">
        <f t="shared" si="26"/>
        <v>8.6800030602298861</v>
      </c>
      <c r="J312" s="186">
        <f t="shared" si="27"/>
        <v>0.13522360274544146</v>
      </c>
      <c r="K312" s="5"/>
      <c r="L312" s="182">
        <f>(F312-0.3)/10.6</f>
        <v>0.28616352201257861</v>
      </c>
    </row>
    <row r="313" spans="1:12" x14ac:dyDescent="0.2">
      <c r="A313" s="5" t="s">
        <v>250</v>
      </c>
      <c r="B313" s="102">
        <v>418</v>
      </c>
      <c r="C313" s="61">
        <v>4</v>
      </c>
      <c r="D313" s="61">
        <v>6</v>
      </c>
      <c r="E313" s="98">
        <v>0</v>
      </c>
      <c r="F313" s="99">
        <v>3.1111111111111112</v>
      </c>
      <c r="G313" s="100">
        <v>12.004799999999999</v>
      </c>
      <c r="H313" s="101">
        <v>51.107612159999995</v>
      </c>
      <c r="I313" s="185">
        <f t="shared" si="26"/>
        <v>13.082387840000003</v>
      </c>
      <c r="J313" s="186">
        <f t="shared" si="27"/>
        <v>0.2038072572051722</v>
      </c>
      <c r="K313" s="5"/>
      <c r="L313" s="182">
        <f>(F313-0.3)/10.6</f>
        <v>0.26519916142557654</v>
      </c>
    </row>
    <row r="314" spans="1:12" x14ac:dyDescent="0.2">
      <c r="A314" s="5" t="s">
        <v>250</v>
      </c>
      <c r="B314" s="102">
        <v>107</v>
      </c>
      <c r="C314" s="61">
        <v>1</v>
      </c>
      <c r="D314" s="61">
        <v>7</v>
      </c>
      <c r="E314" s="98">
        <v>0</v>
      </c>
      <c r="F314" s="99">
        <v>5.333333333333333</v>
      </c>
      <c r="G314" s="100">
        <v>11.0648</v>
      </c>
      <c r="H314" s="101">
        <v>69.31670822620687</v>
      </c>
      <c r="I314" s="185">
        <f t="shared" si="26"/>
        <v>-5.1267082262068726</v>
      </c>
      <c r="J314" s="186">
        <f t="shared" si="27"/>
        <v>-7.9867708774059396E-2</v>
      </c>
      <c r="K314" s="5"/>
      <c r="L314" s="182">
        <f>(F314-0.3)/10.6</f>
        <v>0.47484276729559749</v>
      </c>
    </row>
    <row r="315" spans="1:12" x14ac:dyDescent="0.2">
      <c r="A315" s="5" t="s">
        <v>250</v>
      </c>
      <c r="B315" s="102">
        <v>207</v>
      </c>
      <c r="C315" s="61">
        <v>2</v>
      </c>
      <c r="D315" s="61">
        <v>7</v>
      </c>
      <c r="E315" s="98">
        <v>0</v>
      </c>
      <c r="F315" s="99">
        <v>0.88888888888888884</v>
      </c>
      <c r="G315" s="100">
        <v>11.3124</v>
      </c>
      <c r="H315" s="101">
        <v>67.643561616551722</v>
      </c>
      <c r="I315" s="185">
        <f t="shared" si="26"/>
        <v>-3.453561616551724</v>
      </c>
      <c r="J315" s="186">
        <f t="shared" si="27"/>
        <v>-5.3802175051436738E-2</v>
      </c>
      <c r="K315" s="5"/>
      <c r="L315" s="182">
        <f>(F315-0.3)/10.6</f>
        <v>5.5555555555555546E-2</v>
      </c>
    </row>
    <row r="316" spans="1:12" x14ac:dyDescent="0.2">
      <c r="A316" s="5" t="s">
        <v>250</v>
      </c>
      <c r="B316" s="102">
        <v>309</v>
      </c>
      <c r="C316" s="61">
        <v>3</v>
      </c>
      <c r="D316" s="61">
        <v>7</v>
      </c>
      <c r="E316" s="98">
        <v>0.2</v>
      </c>
      <c r="F316" s="99">
        <v>1.8333333333333333</v>
      </c>
      <c r="G316" s="100">
        <v>11.5144</v>
      </c>
      <c r="H316" s="101">
        <v>59.711710201379326</v>
      </c>
      <c r="I316" s="185">
        <f t="shared" si="26"/>
        <v>4.478289798620672</v>
      </c>
      <c r="J316" s="186">
        <f t="shared" si="27"/>
        <v>6.9766159816492784E-2</v>
      </c>
      <c r="K316" s="5"/>
      <c r="L316" s="182">
        <f>(F316-0.3)/10.6</f>
        <v>0.14465408805031446</v>
      </c>
    </row>
    <row r="317" spans="1:12" x14ac:dyDescent="0.2">
      <c r="A317" s="5" t="s">
        <v>250</v>
      </c>
      <c r="B317" s="102">
        <v>410</v>
      </c>
      <c r="C317" s="61">
        <v>4</v>
      </c>
      <c r="D317" s="61">
        <v>7</v>
      </c>
      <c r="E317" s="98">
        <v>0.2</v>
      </c>
      <c r="F317" s="99">
        <v>1.8333333333333333</v>
      </c>
      <c r="G317" s="100">
        <v>12.0304</v>
      </c>
      <c r="H317" s="101">
        <v>63.865929600000008</v>
      </c>
      <c r="I317" s="185">
        <f t="shared" si="26"/>
        <v>0.32407039999998943</v>
      </c>
      <c r="J317" s="186">
        <f t="shared" si="27"/>
        <v>5.0486119333227834E-3</v>
      </c>
      <c r="K317" s="5"/>
      <c r="L317" s="182">
        <f>(F317-0.3)/10.6</f>
        <v>0.14465408805031446</v>
      </c>
    </row>
    <row r="318" spans="1:12" x14ac:dyDescent="0.2">
      <c r="A318" s="5" t="s">
        <v>250</v>
      </c>
      <c r="B318" s="102">
        <v>108</v>
      </c>
      <c r="C318" s="61">
        <v>1</v>
      </c>
      <c r="D318" s="61">
        <v>8</v>
      </c>
      <c r="E318" s="98">
        <v>0</v>
      </c>
      <c r="F318" s="99">
        <v>1.1111111111111112</v>
      </c>
      <c r="G318" s="100">
        <v>11.5124</v>
      </c>
      <c r="H318" s="101">
        <v>67.097197493333326</v>
      </c>
      <c r="I318" s="185">
        <f t="shared" si="26"/>
        <v>-2.907197493333328</v>
      </c>
      <c r="J318" s="186">
        <f t="shared" si="27"/>
        <v>-4.5290504647660511E-2</v>
      </c>
      <c r="K318" s="5"/>
      <c r="L318" s="182">
        <f>(F318-0.3)/10.6</f>
        <v>7.6519916142557654E-2</v>
      </c>
    </row>
    <row r="319" spans="1:12" x14ac:dyDescent="0.2">
      <c r="A319" s="5" t="s">
        <v>250</v>
      </c>
      <c r="B319" s="102">
        <v>208</v>
      </c>
      <c r="C319" s="61">
        <v>2</v>
      </c>
      <c r="D319" s="61">
        <v>8</v>
      </c>
      <c r="E319" s="98">
        <v>0</v>
      </c>
      <c r="F319" s="99">
        <v>2.4444444444444442</v>
      </c>
      <c r="G319" s="100">
        <v>11.585599999999999</v>
      </c>
      <c r="H319" s="101">
        <v>62.565687966896562</v>
      </c>
      <c r="I319" s="185">
        <f t="shared" si="26"/>
        <v>1.6243120331034362</v>
      </c>
      <c r="J319" s="186">
        <f t="shared" si="27"/>
        <v>2.5304752034638358E-2</v>
      </c>
      <c r="K319" s="5"/>
      <c r="L319" s="182">
        <f>(F319-0.3)/10.6</f>
        <v>0.20230607966457023</v>
      </c>
    </row>
    <row r="320" spans="1:12" x14ac:dyDescent="0.2">
      <c r="A320" s="5" t="s">
        <v>250</v>
      </c>
      <c r="B320" s="102">
        <v>318</v>
      </c>
      <c r="C320" s="61">
        <v>3</v>
      </c>
      <c r="D320" s="61">
        <v>8</v>
      </c>
      <c r="E320" s="98">
        <v>0</v>
      </c>
      <c r="F320" s="99">
        <v>8.6666666666666661</v>
      </c>
      <c r="G320" s="100">
        <v>11.862399999999999</v>
      </c>
      <c r="H320" s="101">
        <v>60.163333605517245</v>
      </c>
      <c r="I320" s="185">
        <f t="shared" si="26"/>
        <v>4.0266663944827528</v>
      </c>
      <c r="J320" s="186">
        <f t="shared" si="27"/>
        <v>6.2730431445439369E-2</v>
      </c>
      <c r="K320" s="5"/>
      <c r="L320" s="182">
        <f>(F320-0.3)/10.6</f>
        <v>0.78930817610062887</v>
      </c>
    </row>
    <row r="321" spans="1:12" x14ac:dyDescent="0.2">
      <c r="A321" s="5" t="s">
        <v>250</v>
      </c>
      <c r="B321" s="102">
        <v>412</v>
      </c>
      <c r="C321" s="61">
        <v>4</v>
      </c>
      <c r="D321" s="61">
        <v>8</v>
      </c>
      <c r="E321" s="98">
        <v>0</v>
      </c>
      <c r="F321" s="99">
        <v>7.333333333333333</v>
      </c>
      <c r="G321" s="100">
        <v>11.4384</v>
      </c>
      <c r="H321" s="101">
        <v>66.660621704827577</v>
      </c>
      <c r="I321" s="185">
        <f t="shared" si="26"/>
        <v>-2.4706217048275789</v>
      </c>
      <c r="J321" s="186">
        <f t="shared" si="27"/>
        <v>-3.8489199327427621E-2</v>
      </c>
      <c r="K321" s="5"/>
      <c r="L321" s="182">
        <f>(F321-0.3)/10.6</f>
        <v>0.66352201257861632</v>
      </c>
    </row>
    <row r="322" spans="1:12" x14ac:dyDescent="0.2">
      <c r="A322" s="5" t="s">
        <v>250</v>
      </c>
      <c r="B322" s="102">
        <v>109</v>
      </c>
      <c r="C322" s="61">
        <v>1</v>
      </c>
      <c r="D322" s="61">
        <v>9</v>
      </c>
      <c r="E322" s="98">
        <v>0</v>
      </c>
      <c r="F322" s="99">
        <v>0.77777777777777779</v>
      </c>
      <c r="G322" s="100">
        <v>11.5532</v>
      </c>
      <c r="H322" s="101">
        <v>66.820235781149421</v>
      </c>
      <c r="I322" s="185">
        <f t="shared" si="26"/>
        <v>-2.6302357811494232</v>
      </c>
      <c r="J322" s="186">
        <f t="shared" si="27"/>
        <v>-4.0975787212173598E-2</v>
      </c>
      <c r="K322" s="5"/>
      <c r="L322" s="182">
        <f>(F322-0.3)/10.6</f>
        <v>4.5073375262054509E-2</v>
      </c>
    </row>
    <row r="323" spans="1:12" x14ac:dyDescent="0.2">
      <c r="A323" s="5" t="s">
        <v>250</v>
      </c>
      <c r="B323" s="102">
        <v>220</v>
      </c>
      <c r="C323" s="61">
        <v>2</v>
      </c>
      <c r="D323" s="61">
        <v>9</v>
      </c>
      <c r="E323" s="98">
        <v>0</v>
      </c>
      <c r="F323" s="99">
        <v>6.6666666666666661</v>
      </c>
      <c r="G323" s="100">
        <v>10.9764</v>
      </c>
      <c r="H323" s="101">
        <v>58.143257353563214</v>
      </c>
      <c r="I323" s="185">
        <f t="shared" si="26"/>
        <v>6.0467426464367833</v>
      </c>
      <c r="J323" s="186">
        <f t="shared" si="27"/>
        <v>9.4200695535703122E-2</v>
      </c>
      <c r="K323" s="5"/>
      <c r="L323" s="182">
        <f>(F323-0.3)/10.6</f>
        <v>0.60062893081761004</v>
      </c>
    </row>
    <row r="324" spans="1:12" x14ac:dyDescent="0.2">
      <c r="A324" s="5" t="s">
        <v>250</v>
      </c>
      <c r="B324" s="102">
        <v>314</v>
      </c>
      <c r="C324" s="61">
        <v>3</v>
      </c>
      <c r="D324" s="61">
        <v>9</v>
      </c>
      <c r="E324" s="98">
        <v>0.1</v>
      </c>
      <c r="F324" s="99">
        <v>0.88888888888888884</v>
      </c>
      <c r="G324" s="100">
        <v>11.447199999999999</v>
      </c>
      <c r="H324" s="101">
        <v>53.155701219310345</v>
      </c>
      <c r="I324" s="185">
        <f t="shared" si="26"/>
        <v>11.034298780689653</v>
      </c>
      <c r="J324" s="186">
        <f t="shared" si="27"/>
        <v>0.17190058857594101</v>
      </c>
      <c r="K324" s="5"/>
      <c r="L324" s="182">
        <f>(F324-0.3)/10.6</f>
        <v>5.5555555555555546E-2</v>
      </c>
    </row>
    <row r="325" spans="1:12" x14ac:dyDescent="0.2">
      <c r="A325" s="5" t="s">
        <v>250</v>
      </c>
      <c r="B325" s="102">
        <v>404</v>
      </c>
      <c r="C325" s="61">
        <v>4</v>
      </c>
      <c r="D325" s="61">
        <v>9</v>
      </c>
      <c r="E325" s="98">
        <v>0</v>
      </c>
      <c r="F325" s="99">
        <v>1.5</v>
      </c>
      <c r="G325" s="100">
        <v>13.6068</v>
      </c>
      <c r="H325" s="101">
        <v>64.355585612873568</v>
      </c>
      <c r="I325" s="185">
        <f t="shared" si="26"/>
        <v>-0.16558561287357065</v>
      </c>
      <c r="J325" s="186">
        <f t="shared" si="27"/>
        <v>-2.5796169632897751E-3</v>
      </c>
      <c r="K325" s="5"/>
      <c r="L325" s="182">
        <f>(F325-0.3)/10.6</f>
        <v>0.11320754716981132</v>
      </c>
    </row>
    <row r="326" spans="1:12" x14ac:dyDescent="0.2">
      <c r="A326" s="5" t="s">
        <v>250</v>
      </c>
      <c r="B326" s="102">
        <v>110</v>
      </c>
      <c r="C326" s="61">
        <v>1</v>
      </c>
      <c r="D326" s="61">
        <v>10</v>
      </c>
      <c r="E326" s="98">
        <v>0</v>
      </c>
      <c r="F326" s="99">
        <v>0.88888888888888884</v>
      </c>
      <c r="G326" s="100">
        <v>11.97</v>
      </c>
      <c r="H326" s="101">
        <v>66.897133701149428</v>
      </c>
      <c r="I326" s="185">
        <f t="shared" si="26"/>
        <v>-2.7071337011494307</v>
      </c>
      <c r="J326" s="186">
        <f t="shared" si="27"/>
        <v>-4.2173760728297725E-2</v>
      </c>
      <c r="K326" s="5"/>
      <c r="L326" s="182">
        <f>(F326-0.3)/10.6</f>
        <v>5.5555555555555546E-2</v>
      </c>
    </row>
    <row r="327" spans="1:12" x14ac:dyDescent="0.2">
      <c r="A327" s="5" t="s">
        <v>250</v>
      </c>
      <c r="B327" s="102">
        <v>213</v>
      </c>
      <c r="C327" s="61">
        <v>2</v>
      </c>
      <c r="D327" s="61">
        <v>10</v>
      </c>
      <c r="E327" s="98">
        <v>0</v>
      </c>
      <c r="F327" s="99">
        <v>0.33333333333333331</v>
      </c>
      <c r="G327" s="100">
        <v>11.733599999999999</v>
      </c>
      <c r="H327" s="101">
        <v>57.108563711264374</v>
      </c>
      <c r="I327" s="185">
        <f t="shared" si="26"/>
        <v>7.0814362887356239</v>
      </c>
      <c r="J327" s="186">
        <f t="shared" si="27"/>
        <v>0.11031992972013747</v>
      </c>
      <c r="K327" s="5"/>
      <c r="L327" s="182">
        <f>(F327-0.3)/10.6</f>
        <v>3.1446540880503138E-3</v>
      </c>
    </row>
    <row r="328" spans="1:12" x14ac:dyDescent="0.2">
      <c r="A328" s="5" t="s">
        <v>250</v>
      </c>
      <c r="B328" s="102">
        <v>320</v>
      </c>
      <c r="C328" s="61">
        <v>3</v>
      </c>
      <c r="D328" s="61">
        <v>10</v>
      </c>
      <c r="E328" s="98">
        <v>0.3</v>
      </c>
      <c r="F328" s="99">
        <v>4.4444444444444446</v>
      </c>
      <c r="G328" s="100">
        <v>11.118400000000001</v>
      </c>
      <c r="H328" s="101">
        <v>66.654252932413797</v>
      </c>
      <c r="I328" s="185">
        <f t="shared" si="26"/>
        <v>-2.4642529324137996</v>
      </c>
      <c r="J328" s="186">
        <f t="shared" si="27"/>
        <v>-3.8389981810465802E-2</v>
      </c>
      <c r="K328" s="5"/>
      <c r="L328" s="182">
        <f>(F328-0.3)/10.6</f>
        <v>0.39098532494758914</v>
      </c>
    </row>
    <row r="329" spans="1:12" x14ac:dyDescent="0.2">
      <c r="A329" s="5" t="s">
        <v>250</v>
      </c>
      <c r="B329" s="102">
        <v>415</v>
      </c>
      <c r="C329" s="61">
        <v>4</v>
      </c>
      <c r="D329" s="61">
        <v>10</v>
      </c>
      <c r="E329" s="98">
        <v>0.1</v>
      </c>
      <c r="F329" s="99">
        <v>1.5555555555555556</v>
      </c>
      <c r="G329" s="100">
        <v>11.247200000000001</v>
      </c>
      <c r="H329" s="101">
        <v>55.892636880919532</v>
      </c>
      <c r="I329" s="185">
        <f t="shared" si="26"/>
        <v>8.2973631190804653</v>
      </c>
      <c r="J329" s="186">
        <f t="shared" si="27"/>
        <v>0.12926255053872046</v>
      </c>
      <c r="K329" s="5"/>
      <c r="L329" s="182">
        <f>(F329-0.3)/10.6</f>
        <v>0.11844863731656184</v>
      </c>
    </row>
    <row r="330" spans="1:12" x14ac:dyDescent="0.2">
      <c r="A330" s="5" t="s">
        <v>250</v>
      </c>
      <c r="B330" s="102">
        <v>111</v>
      </c>
      <c r="C330" s="61">
        <v>1</v>
      </c>
      <c r="D330" s="61">
        <v>11</v>
      </c>
      <c r="E330" s="98">
        <v>0.3</v>
      </c>
      <c r="F330" s="99">
        <v>2.5555555555555554</v>
      </c>
      <c r="G330" s="100">
        <v>11.747199999999999</v>
      </c>
      <c r="H330" s="101">
        <v>63.924241920000007</v>
      </c>
      <c r="I330" s="185">
        <f t="shared" si="26"/>
        <v>0.26575807999999057</v>
      </c>
      <c r="J330" s="186">
        <f t="shared" si="27"/>
        <v>4.1401788440565603E-3</v>
      </c>
      <c r="K330" s="5"/>
      <c r="L330" s="182">
        <f>(F330-0.3)/10.6</f>
        <v>0.2127882599580713</v>
      </c>
    </row>
    <row r="331" spans="1:12" x14ac:dyDescent="0.2">
      <c r="A331" s="5" t="s">
        <v>250</v>
      </c>
      <c r="B331" s="102">
        <v>201</v>
      </c>
      <c r="C331" s="61">
        <v>2</v>
      </c>
      <c r="D331" s="61">
        <v>11</v>
      </c>
      <c r="E331" s="98">
        <v>0.2</v>
      </c>
      <c r="F331" s="99">
        <v>5.1111111111111107</v>
      </c>
      <c r="G331" s="100">
        <v>11.558399999999999</v>
      </c>
      <c r="H331" s="101">
        <v>63.716581664367801</v>
      </c>
      <c r="I331" s="185">
        <f t="shared" si="26"/>
        <v>0.47341833563219637</v>
      </c>
      <c r="J331" s="186">
        <f t="shared" si="27"/>
        <v>7.3752661728025614E-3</v>
      </c>
      <c r="K331" s="5"/>
      <c r="L331" s="182">
        <f>(F331-0.3)/10.6</f>
        <v>0.45387840670859536</v>
      </c>
    </row>
    <row r="332" spans="1:12" x14ac:dyDescent="0.2">
      <c r="A332" s="5" t="s">
        <v>250</v>
      </c>
      <c r="B332" s="102">
        <v>310</v>
      </c>
      <c r="C332" s="61">
        <v>3</v>
      </c>
      <c r="D332" s="61">
        <v>11</v>
      </c>
      <c r="E332" s="98">
        <v>0.3</v>
      </c>
      <c r="F332" s="99">
        <v>3.1111111111111112</v>
      </c>
      <c r="G332" s="100">
        <v>11.7012</v>
      </c>
      <c r="H332" s="101">
        <v>59.241796270344835</v>
      </c>
      <c r="I332" s="185">
        <f t="shared" si="26"/>
        <v>4.9482037296551624</v>
      </c>
      <c r="J332" s="186">
        <f t="shared" si="27"/>
        <v>7.7086831744121551E-2</v>
      </c>
      <c r="K332" s="5"/>
      <c r="L332" s="182">
        <f>(F332-0.3)/10.6</f>
        <v>0.26519916142557654</v>
      </c>
    </row>
    <row r="333" spans="1:12" x14ac:dyDescent="0.2">
      <c r="A333" s="5" t="s">
        <v>250</v>
      </c>
      <c r="B333" s="102">
        <v>411</v>
      </c>
      <c r="C333" s="61">
        <v>4</v>
      </c>
      <c r="D333" s="61">
        <v>11</v>
      </c>
      <c r="E333" s="98">
        <v>0.1</v>
      </c>
      <c r="F333" s="99">
        <v>2.2222222222222223</v>
      </c>
      <c r="G333" s="100">
        <v>11.4328</v>
      </c>
      <c r="H333" s="101">
        <v>56.859735194482752</v>
      </c>
      <c r="I333" s="185">
        <f t="shared" si="26"/>
        <v>7.3302648055172455</v>
      </c>
      <c r="J333" s="186">
        <f t="shared" si="27"/>
        <v>0.11419636712131556</v>
      </c>
      <c r="K333" s="5"/>
      <c r="L333" s="182">
        <f>(F333-0.3)/10.6</f>
        <v>0.18134171907756816</v>
      </c>
    </row>
    <row r="334" spans="1:12" x14ac:dyDescent="0.2">
      <c r="A334" s="5" t="s">
        <v>250</v>
      </c>
      <c r="B334" s="102">
        <v>112</v>
      </c>
      <c r="C334" s="61">
        <v>1</v>
      </c>
      <c r="D334" s="61">
        <v>12</v>
      </c>
      <c r="E334" s="98">
        <v>0.3</v>
      </c>
      <c r="F334" s="99">
        <v>1.6666666666666667</v>
      </c>
      <c r="G334" s="100">
        <v>11.564399999999999</v>
      </c>
      <c r="H334" s="101">
        <v>62.679087275402296</v>
      </c>
      <c r="I334" s="185">
        <f t="shared" si="26"/>
        <v>1.5109127245977021</v>
      </c>
      <c r="J334" s="186">
        <f t="shared" si="27"/>
        <v>2.3538132491006419E-2</v>
      </c>
      <c r="K334" s="5"/>
      <c r="L334" s="182">
        <f>(F334-0.3)/10.6</f>
        <v>0.12893081761006289</v>
      </c>
    </row>
    <row r="335" spans="1:12" x14ac:dyDescent="0.2">
      <c r="A335" s="5" t="s">
        <v>250</v>
      </c>
      <c r="B335" s="102">
        <v>206</v>
      </c>
      <c r="C335" s="61">
        <v>2</v>
      </c>
      <c r="D335" s="61">
        <v>12</v>
      </c>
      <c r="E335" s="98">
        <v>0.3</v>
      </c>
      <c r="F335" s="99">
        <v>3.5555555555555554</v>
      </c>
      <c r="G335" s="100">
        <v>11.8864</v>
      </c>
      <c r="H335" s="101">
        <v>65.9312544</v>
      </c>
      <c r="I335" s="185">
        <f t="shared" si="26"/>
        <v>-1.7412544000000025</v>
      </c>
      <c r="J335" s="186">
        <f t="shared" si="27"/>
        <v>-2.712656800124634E-2</v>
      </c>
      <c r="K335" s="5"/>
      <c r="L335" s="182">
        <f>(F335-0.3)/10.6</f>
        <v>0.30712788259958074</v>
      </c>
    </row>
    <row r="336" spans="1:12" x14ac:dyDescent="0.2">
      <c r="A336" s="5" t="s">
        <v>250</v>
      </c>
      <c r="B336" s="102">
        <v>304</v>
      </c>
      <c r="C336" s="61">
        <v>3</v>
      </c>
      <c r="D336" s="61">
        <v>12</v>
      </c>
      <c r="E336" s="98">
        <v>0.1</v>
      </c>
      <c r="F336" s="99">
        <v>1.5555555555555556</v>
      </c>
      <c r="G336" s="100">
        <v>11.662799999999999</v>
      </c>
      <c r="H336" s="101">
        <v>63.199072842298854</v>
      </c>
      <c r="I336" s="185">
        <f t="shared" si="26"/>
        <v>0.99092715770114381</v>
      </c>
      <c r="J336" s="186">
        <f t="shared" si="27"/>
        <v>1.5437407036939459E-2</v>
      </c>
      <c r="K336" s="5"/>
      <c r="L336" s="182">
        <f>(F336-0.3)/10.6</f>
        <v>0.11844863731656184</v>
      </c>
    </row>
    <row r="337" spans="1:12" x14ac:dyDescent="0.2">
      <c r="A337" s="5" t="s">
        <v>250</v>
      </c>
      <c r="B337" s="102">
        <v>414</v>
      </c>
      <c r="C337" s="61">
        <v>4</v>
      </c>
      <c r="D337" s="61">
        <v>12</v>
      </c>
      <c r="E337" s="98">
        <v>0.2</v>
      </c>
      <c r="F337" s="99">
        <v>5.1111111111111107</v>
      </c>
      <c r="G337" s="100">
        <v>11.2784</v>
      </c>
      <c r="H337" s="101">
        <v>51.035927643218393</v>
      </c>
      <c r="I337" s="185">
        <f t="shared" si="26"/>
        <v>13.154072356781604</v>
      </c>
      <c r="J337" s="186">
        <f t="shared" si="27"/>
        <v>0.2049240124128619</v>
      </c>
      <c r="K337" s="5"/>
      <c r="L337" s="182">
        <f>(F337-0.3)/10.6</f>
        <v>0.45387840670859536</v>
      </c>
    </row>
    <row r="338" spans="1:12" x14ac:dyDescent="0.2">
      <c r="A338" s="5" t="s">
        <v>250</v>
      </c>
      <c r="B338" s="102">
        <v>115</v>
      </c>
      <c r="C338" s="61">
        <v>1</v>
      </c>
      <c r="D338" s="61">
        <v>15</v>
      </c>
      <c r="E338" s="98">
        <v>0.3</v>
      </c>
      <c r="F338" s="99">
        <v>1.5555555555555556</v>
      </c>
      <c r="G338" s="100">
        <v>11.7088</v>
      </c>
      <c r="H338" s="101">
        <v>53.931918388965521</v>
      </c>
      <c r="I338" s="185">
        <f t="shared" si="26"/>
        <v>10.258081611034477</v>
      </c>
      <c r="J338" s="186">
        <f t="shared" si="27"/>
        <v>0.15980809489070694</v>
      </c>
      <c r="K338" s="5"/>
      <c r="L338" s="182">
        <f>(F338-0.3)/10.6</f>
        <v>0.11844863731656184</v>
      </c>
    </row>
    <row r="339" spans="1:12" x14ac:dyDescent="0.2">
      <c r="A339" s="5" t="s">
        <v>250</v>
      </c>
      <c r="B339" s="102">
        <v>211</v>
      </c>
      <c r="C339" s="61">
        <v>2</v>
      </c>
      <c r="D339" s="61">
        <v>15</v>
      </c>
      <c r="E339" s="98">
        <v>0.2</v>
      </c>
      <c r="F339" s="99">
        <v>2.4444444444444442</v>
      </c>
      <c r="G339" s="100">
        <v>11.6624</v>
      </c>
      <c r="H339" s="101">
        <v>58.579810221609186</v>
      </c>
      <c r="I339" s="185">
        <f t="shared" si="26"/>
        <v>5.6101897783908115</v>
      </c>
      <c r="J339" s="186">
        <f t="shared" si="27"/>
        <v>8.7399747287596377E-2</v>
      </c>
      <c r="K339" s="5"/>
      <c r="L339" s="182">
        <f>(F339-0.3)/10.6</f>
        <v>0.20230607966457023</v>
      </c>
    </row>
    <row r="340" spans="1:12" x14ac:dyDescent="0.2">
      <c r="A340" s="5" t="s">
        <v>250</v>
      </c>
      <c r="B340" s="102">
        <v>307</v>
      </c>
      <c r="C340" s="61">
        <v>3</v>
      </c>
      <c r="D340" s="61">
        <v>15</v>
      </c>
      <c r="E340" s="98">
        <v>0</v>
      </c>
      <c r="F340" s="99">
        <v>6.2222222222222223</v>
      </c>
      <c r="G340" s="100">
        <v>11.489599999999999</v>
      </c>
      <c r="H340" s="101">
        <v>61.254894021149425</v>
      </c>
      <c r="I340" s="185">
        <f t="shared" si="26"/>
        <v>2.9351059788505722</v>
      </c>
      <c r="J340" s="186">
        <f t="shared" si="27"/>
        <v>4.5725283982716504E-2</v>
      </c>
      <c r="K340" s="5"/>
      <c r="L340" s="182">
        <f>(F340-0.3)/10.6</f>
        <v>0.55870020964360589</v>
      </c>
    </row>
    <row r="341" spans="1:12" x14ac:dyDescent="0.2">
      <c r="A341" s="5" t="s">
        <v>250</v>
      </c>
      <c r="B341" s="102">
        <v>409</v>
      </c>
      <c r="C341" s="61">
        <v>4</v>
      </c>
      <c r="D341" s="61">
        <v>15</v>
      </c>
      <c r="E341" s="98">
        <v>0.2</v>
      </c>
      <c r="F341" s="99">
        <v>1.7777777777777777</v>
      </c>
      <c r="G341" s="100">
        <v>11.3344</v>
      </c>
      <c r="H341" s="101">
        <v>62.34883460413792</v>
      </c>
      <c r="I341" s="185">
        <f t="shared" si="26"/>
        <v>1.8411653958620775</v>
      </c>
      <c r="J341" s="186">
        <f t="shared" si="27"/>
        <v>2.868305648640096E-2</v>
      </c>
      <c r="K341" s="5"/>
      <c r="L341" s="182">
        <f>(F341-0.3)/10.6</f>
        <v>0.13941299790356393</v>
      </c>
    </row>
    <row r="342" spans="1:12" x14ac:dyDescent="0.2">
      <c r="A342" s="5" t="s">
        <v>250</v>
      </c>
      <c r="B342" s="102">
        <v>116</v>
      </c>
      <c r="C342" s="61">
        <v>1</v>
      </c>
      <c r="D342" s="61">
        <v>16</v>
      </c>
      <c r="E342" s="98">
        <v>0</v>
      </c>
      <c r="F342" s="99">
        <v>2</v>
      </c>
      <c r="G342" s="100">
        <v>11.693200000000001</v>
      </c>
      <c r="H342" s="101">
        <v>64.061609798620694</v>
      </c>
      <c r="I342" s="185">
        <f t="shared" si="26"/>
        <v>0.1283902013793039</v>
      </c>
      <c r="J342" s="186">
        <f t="shared" si="27"/>
        <v>2.0001589247437904E-3</v>
      </c>
      <c r="K342" s="5"/>
      <c r="L342" s="182">
        <f>(F342-0.3)/10.6</f>
        <v>0.16037735849056603</v>
      </c>
    </row>
    <row r="343" spans="1:12" x14ac:dyDescent="0.2">
      <c r="A343" s="5" t="s">
        <v>250</v>
      </c>
      <c r="B343" s="102">
        <v>205</v>
      </c>
      <c r="C343" s="61">
        <v>2</v>
      </c>
      <c r="D343" s="61">
        <v>16</v>
      </c>
      <c r="E343" s="98">
        <v>0.4</v>
      </c>
      <c r="F343" s="99">
        <v>2.2222222222222223</v>
      </c>
      <c r="G343" s="100">
        <v>11.8368</v>
      </c>
      <c r="H343" s="101">
        <v>65.036472584827578</v>
      </c>
      <c r="I343" s="185">
        <f t="shared" si="26"/>
        <v>-0.84647258482758048</v>
      </c>
      <c r="J343" s="186">
        <f t="shared" si="27"/>
        <v>-1.3186985275394617E-2</v>
      </c>
      <c r="K343" s="5"/>
      <c r="L343" s="182">
        <f>(F343-0.3)/10.6</f>
        <v>0.18134171907756816</v>
      </c>
    </row>
    <row r="344" spans="1:12" x14ac:dyDescent="0.2">
      <c r="A344" s="5" t="s">
        <v>250</v>
      </c>
      <c r="B344" s="102">
        <v>319</v>
      </c>
      <c r="C344" s="61">
        <v>3</v>
      </c>
      <c r="D344" s="61">
        <v>16</v>
      </c>
      <c r="E344" s="98">
        <v>0</v>
      </c>
      <c r="F344" s="99">
        <v>4.8888888888888884</v>
      </c>
      <c r="G344" s="100">
        <v>11.536</v>
      </c>
      <c r="H344" s="101">
        <v>62.502358068965513</v>
      </c>
      <c r="I344" s="185">
        <f t="shared" si="26"/>
        <v>1.6876419310344843</v>
      </c>
      <c r="J344" s="186">
        <f t="shared" si="27"/>
        <v>2.6291352719029201E-2</v>
      </c>
      <c r="K344" s="5"/>
      <c r="L344" s="182">
        <f>(F344-0.3)/10.6</f>
        <v>0.43291404612159329</v>
      </c>
    </row>
    <row r="345" spans="1:12" x14ac:dyDescent="0.2">
      <c r="A345" s="5" t="s">
        <v>250</v>
      </c>
      <c r="B345" s="102">
        <v>417</v>
      </c>
      <c r="C345" s="61">
        <v>4</v>
      </c>
      <c r="D345" s="61">
        <v>16</v>
      </c>
      <c r="E345" s="98">
        <v>0.3</v>
      </c>
      <c r="F345" s="99">
        <v>3</v>
      </c>
      <c r="G345" s="100">
        <v>11.7744</v>
      </c>
      <c r="H345" s="101">
        <v>46.676818471724133</v>
      </c>
      <c r="I345" s="185">
        <f t="shared" si="26"/>
        <v>17.513181528275865</v>
      </c>
      <c r="J345" s="186">
        <f t="shared" si="27"/>
        <v>0.27283348696488341</v>
      </c>
      <c r="K345" s="5"/>
      <c r="L345" s="182">
        <f>(F345-0.3)/10.6</f>
        <v>0.25471698113207547</v>
      </c>
    </row>
    <row r="346" spans="1:12" x14ac:dyDescent="0.2">
      <c r="A346" s="5" t="s">
        <v>250</v>
      </c>
      <c r="B346" s="102">
        <v>117</v>
      </c>
      <c r="C346" s="61">
        <v>1</v>
      </c>
      <c r="D346" s="61">
        <v>17</v>
      </c>
      <c r="E346" s="98">
        <v>0</v>
      </c>
      <c r="F346" s="99">
        <v>0.44444444444444442</v>
      </c>
      <c r="G346" s="100">
        <v>11.421200000000001</v>
      </c>
      <c r="H346" s="101">
        <v>64.406765441839084</v>
      </c>
      <c r="I346" s="185">
        <f t="shared" si="26"/>
        <v>-0.21676544183908675</v>
      </c>
      <c r="J346" s="186">
        <f t="shared" si="27"/>
        <v>-3.3769347536857261E-3</v>
      </c>
      <c r="K346" s="5"/>
      <c r="L346" s="182">
        <f>(F346-0.3)/10.6</f>
        <v>1.3626834381551363E-2</v>
      </c>
    </row>
    <row r="347" spans="1:12" x14ac:dyDescent="0.2">
      <c r="A347" s="5" t="s">
        <v>250</v>
      </c>
      <c r="B347" s="102">
        <v>209</v>
      </c>
      <c r="C347" s="61">
        <v>2</v>
      </c>
      <c r="D347" s="61">
        <v>17</v>
      </c>
      <c r="E347" s="98">
        <v>0.2</v>
      </c>
      <c r="F347" s="99">
        <v>0.77777777777777779</v>
      </c>
      <c r="G347" s="100">
        <v>11.587199999999999</v>
      </c>
      <c r="H347" s="101">
        <v>70.483497151264373</v>
      </c>
      <c r="I347" s="185">
        <f t="shared" si="26"/>
        <v>-6.2934971512643756</v>
      </c>
      <c r="J347" s="186">
        <f t="shared" si="27"/>
        <v>-9.8044822421940736E-2</v>
      </c>
      <c r="K347" s="5"/>
      <c r="L347" s="182">
        <f>(F347-0.3)/10.6</f>
        <v>4.5073375262054509E-2</v>
      </c>
    </row>
    <row r="348" spans="1:12" x14ac:dyDescent="0.2">
      <c r="A348" s="5" t="s">
        <v>250</v>
      </c>
      <c r="B348" s="102">
        <v>317</v>
      </c>
      <c r="C348" s="61">
        <v>3</v>
      </c>
      <c r="D348" s="61">
        <v>17</v>
      </c>
      <c r="E348" s="98">
        <v>0.1</v>
      </c>
      <c r="F348" s="99">
        <v>1.1111111111111112</v>
      </c>
      <c r="G348" s="100">
        <v>11.9368</v>
      </c>
      <c r="H348" s="101">
        <v>68.34311652413794</v>
      </c>
      <c r="I348" s="185">
        <f t="shared" si="26"/>
        <v>-4.1531165241379426</v>
      </c>
      <c r="J348" s="186">
        <f t="shared" si="27"/>
        <v>-6.470036647667772E-2</v>
      </c>
      <c r="K348" s="5"/>
      <c r="L348" s="182">
        <f>(F348-0.3)/10.6</f>
        <v>7.6519916142557654E-2</v>
      </c>
    </row>
    <row r="349" spans="1:12" x14ac:dyDescent="0.2">
      <c r="A349" s="5" t="s">
        <v>250</v>
      </c>
      <c r="B349" s="102">
        <v>402</v>
      </c>
      <c r="C349" s="61">
        <v>4</v>
      </c>
      <c r="D349" s="61">
        <v>17</v>
      </c>
      <c r="E349" s="98">
        <v>0.4</v>
      </c>
      <c r="F349" s="99">
        <v>6.2222222222222223</v>
      </c>
      <c r="G349" s="100">
        <v>11.314400000000001</v>
      </c>
      <c r="H349" s="101">
        <v>67.148658821149425</v>
      </c>
      <c r="I349" s="185">
        <f t="shared" si="26"/>
        <v>-2.9586588211494274</v>
      </c>
      <c r="J349" s="186">
        <f t="shared" si="27"/>
        <v>-4.6092207838439439E-2</v>
      </c>
      <c r="K349" s="5"/>
      <c r="L349" s="182">
        <f>(F349-0.3)/10.6</f>
        <v>0.55870020964360589</v>
      </c>
    </row>
    <row r="350" spans="1:12" x14ac:dyDescent="0.2">
      <c r="A350" s="5" t="s">
        <v>250</v>
      </c>
      <c r="B350" s="102">
        <v>118</v>
      </c>
      <c r="C350" s="61">
        <v>1</v>
      </c>
      <c r="D350" s="61">
        <v>18</v>
      </c>
      <c r="E350" s="98">
        <v>0</v>
      </c>
      <c r="F350" s="99">
        <v>0.66666666666666663</v>
      </c>
      <c r="G350" s="100">
        <v>11.495999999999999</v>
      </c>
      <c r="H350" s="101">
        <v>62.62909263448276</v>
      </c>
      <c r="I350" s="185">
        <f t="shared" si="26"/>
        <v>1.5609073655172381</v>
      </c>
      <c r="J350" s="186">
        <f t="shared" si="27"/>
        <v>2.4316986532438668E-2</v>
      </c>
      <c r="K350" s="5"/>
      <c r="L350" s="182">
        <f>(F350-0.3)/10.6</f>
        <v>3.4591194968553458E-2</v>
      </c>
    </row>
    <row r="351" spans="1:12" x14ac:dyDescent="0.2">
      <c r="A351" s="5" t="s">
        <v>250</v>
      </c>
      <c r="B351" s="102">
        <v>204</v>
      </c>
      <c r="C351" s="61">
        <v>2</v>
      </c>
      <c r="D351" s="61">
        <v>18</v>
      </c>
      <c r="E351" s="98">
        <v>0</v>
      </c>
      <c r="F351" s="99">
        <v>1.3333333333333333</v>
      </c>
      <c r="G351" s="100">
        <v>11.7072</v>
      </c>
      <c r="H351" s="101">
        <v>63.805857522758615</v>
      </c>
      <c r="I351" s="185">
        <f t="shared" si="26"/>
        <v>0.38414247724138306</v>
      </c>
      <c r="J351" s="186">
        <f t="shared" si="27"/>
        <v>5.9844598417414406E-3</v>
      </c>
      <c r="K351" s="5"/>
      <c r="L351" s="182">
        <f>(F351-0.3)/10.6</f>
        <v>9.7484276729559741E-2</v>
      </c>
    </row>
    <row r="352" spans="1:12" x14ac:dyDescent="0.2">
      <c r="A352" s="5" t="s">
        <v>250</v>
      </c>
      <c r="B352" s="102">
        <v>301</v>
      </c>
      <c r="C352" s="61">
        <v>3</v>
      </c>
      <c r="D352" s="61">
        <v>18</v>
      </c>
      <c r="E352" s="98">
        <v>0.2</v>
      </c>
      <c r="F352" s="99">
        <v>2</v>
      </c>
      <c r="G352" s="100">
        <v>11.5144</v>
      </c>
      <c r="H352" s="101">
        <v>62.271486731034479</v>
      </c>
      <c r="I352" s="185">
        <f t="shared" si="26"/>
        <v>1.9185132689655191</v>
      </c>
      <c r="J352" s="186">
        <f t="shared" si="27"/>
        <v>2.9888039709698069E-2</v>
      </c>
      <c r="K352" s="5"/>
      <c r="L352" s="182">
        <f>(F352-0.3)/10.6</f>
        <v>0.16037735849056603</v>
      </c>
    </row>
    <row r="353" spans="1:12" x14ac:dyDescent="0.2">
      <c r="A353" s="5" t="s">
        <v>250</v>
      </c>
      <c r="B353" s="102">
        <v>406</v>
      </c>
      <c r="C353" s="61">
        <v>4</v>
      </c>
      <c r="D353" s="61">
        <v>18</v>
      </c>
      <c r="E353" s="98">
        <v>0</v>
      </c>
      <c r="F353" s="99">
        <v>6.8888888888888893</v>
      </c>
      <c r="G353" s="100">
        <v>20.499600000000001</v>
      </c>
      <c r="H353" s="101">
        <v>55.903950241839077</v>
      </c>
      <c r="I353" s="185">
        <f t="shared" si="26"/>
        <v>8.2860497581609209</v>
      </c>
      <c r="J353" s="186">
        <f t="shared" si="27"/>
        <v>0.12908630251068579</v>
      </c>
      <c r="K353" s="5"/>
      <c r="L353" s="182">
        <f>(F353-0.3)/10.6</f>
        <v>0.62159329140461228</v>
      </c>
    </row>
    <row r="354" spans="1:12" x14ac:dyDescent="0.2">
      <c r="A354" s="5" t="s">
        <v>250</v>
      </c>
      <c r="B354" s="102">
        <v>119</v>
      </c>
      <c r="C354" s="61">
        <v>1</v>
      </c>
      <c r="D354" s="61">
        <v>19</v>
      </c>
      <c r="E354" s="98">
        <v>0.6</v>
      </c>
      <c r="F354" s="99">
        <v>3.7777777777777777</v>
      </c>
      <c r="G354" s="100">
        <v>11.1884</v>
      </c>
      <c r="H354" s="101">
        <v>66.20649574252873</v>
      </c>
      <c r="I354" s="185">
        <f t="shared" si="26"/>
        <v>-2.0164957425287326</v>
      </c>
      <c r="J354" s="186">
        <f t="shared" si="27"/>
        <v>-3.1414484226962656E-2</v>
      </c>
      <c r="K354" s="5"/>
      <c r="L354" s="182">
        <f>(F354-0.3)/10.6</f>
        <v>0.32809224318658281</v>
      </c>
    </row>
    <row r="355" spans="1:12" x14ac:dyDescent="0.2">
      <c r="A355" s="5" t="s">
        <v>250</v>
      </c>
      <c r="B355" s="102">
        <v>202</v>
      </c>
      <c r="C355" s="61">
        <v>2</v>
      </c>
      <c r="D355" s="61">
        <v>19</v>
      </c>
      <c r="E355" s="98">
        <v>0.4</v>
      </c>
      <c r="F355" s="99">
        <v>2.6666666666666665</v>
      </c>
      <c r="G355" s="100">
        <v>11.596</v>
      </c>
      <c r="H355" s="101">
        <v>74.115881324137931</v>
      </c>
      <c r="I355" s="185">
        <f t="shared" si="26"/>
        <v>-9.9258813241379329</v>
      </c>
      <c r="J355" s="186">
        <f t="shared" si="27"/>
        <v>-0.15463282947714493</v>
      </c>
      <c r="K355" s="5"/>
      <c r="L355" s="182">
        <f>(F355-0.3)/10.6</f>
        <v>0.22327044025157233</v>
      </c>
    </row>
    <row r="356" spans="1:12" x14ac:dyDescent="0.2">
      <c r="A356" s="5" t="s">
        <v>250</v>
      </c>
      <c r="B356" s="102">
        <v>311</v>
      </c>
      <c r="C356" s="61">
        <v>3</v>
      </c>
      <c r="D356" s="61">
        <v>19</v>
      </c>
      <c r="E356" s="98">
        <v>0.6</v>
      </c>
      <c r="F356" s="99">
        <v>6.6666666666666661</v>
      </c>
      <c r="G356" s="100">
        <v>11.63</v>
      </c>
      <c r="H356" s="101">
        <v>61.55102547126436</v>
      </c>
      <c r="I356" s="185">
        <f t="shared" si="26"/>
        <v>2.6389745287356376</v>
      </c>
      <c r="J356" s="186">
        <f t="shared" si="27"/>
        <v>4.1111925981237543E-2</v>
      </c>
      <c r="K356" s="5"/>
      <c r="L356" s="182">
        <f>(F356-0.3)/10.6</f>
        <v>0.60062893081761004</v>
      </c>
    </row>
    <row r="357" spans="1:12" x14ac:dyDescent="0.2">
      <c r="A357" s="5" t="s">
        <v>250</v>
      </c>
      <c r="B357" s="102">
        <v>413</v>
      </c>
      <c r="C357" s="61">
        <v>4</v>
      </c>
      <c r="D357" s="61">
        <v>19</v>
      </c>
      <c r="E357" s="98">
        <v>0</v>
      </c>
      <c r="F357" s="99">
        <v>0.88888888888888884</v>
      </c>
      <c r="G357" s="100">
        <v>11.816800000000001</v>
      </c>
      <c r="H357" s="101">
        <v>50.235637760000003</v>
      </c>
      <c r="I357" s="185">
        <f t="shared" si="26"/>
        <v>13.954362239999995</v>
      </c>
      <c r="J357" s="186">
        <f t="shared" si="27"/>
        <v>0.21739152889858226</v>
      </c>
      <c r="K357" s="5"/>
      <c r="L357" s="182">
        <f>(F357-0.3)/10.6</f>
        <v>5.5555555555555546E-2</v>
      </c>
    </row>
    <row r="358" spans="1:12" x14ac:dyDescent="0.2">
      <c r="A358" s="5" t="s">
        <v>250</v>
      </c>
      <c r="B358" s="102">
        <v>120</v>
      </c>
      <c r="C358" s="61">
        <v>1</v>
      </c>
      <c r="D358" s="61">
        <v>20</v>
      </c>
      <c r="E358" s="98">
        <v>0</v>
      </c>
      <c r="F358" s="99">
        <v>10.666666666666666</v>
      </c>
      <c r="G358" s="100">
        <v>11.18</v>
      </c>
      <c r="H358" s="101">
        <v>62.655057287356321</v>
      </c>
      <c r="I358" s="185">
        <f t="shared" si="26"/>
        <v>1.5349427126436765</v>
      </c>
      <c r="J358" s="186">
        <f t="shared" si="27"/>
        <v>2.391248968131604E-2</v>
      </c>
      <c r="K358" s="5"/>
      <c r="L358" s="182">
        <f>(F358-0.3)/10.6</f>
        <v>0.97798742138364769</v>
      </c>
    </row>
    <row r="359" spans="1:12" x14ac:dyDescent="0.2">
      <c r="A359" s="5" t="s">
        <v>250</v>
      </c>
      <c r="B359" s="102">
        <v>210</v>
      </c>
      <c r="C359" s="61">
        <v>2</v>
      </c>
      <c r="D359" s="61">
        <v>20</v>
      </c>
      <c r="E359" s="98">
        <v>0</v>
      </c>
      <c r="F359" s="99">
        <v>1.7777777777777777</v>
      </c>
      <c r="G359" s="100">
        <v>11.878400000000001</v>
      </c>
      <c r="H359" s="101">
        <v>67.751127334252885</v>
      </c>
      <c r="I359" s="185">
        <f t="shared" ref="I359:I361" si="28">64.19-H359</f>
        <v>-3.5611273342528875</v>
      </c>
      <c r="J359" s="186">
        <f t="shared" ref="J359:J361" si="29">I359/64.19</f>
        <v>-5.5477914538913965E-2</v>
      </c>
      <c r="K359" s="5"/>
      <c r="L359" s="182">
        <f>(F359-0.3)/10.6</f>
        <v>0.13941299790356393</v>
      </c>
    </row>
    <row r="360" spans="1:12" x14ac:dyDescent="0.2">
      <c r="A360" s="5" t="s">
        <v>250</v>
      </c>
      <c r="B360" s="102">
        <v>302</v>
      </c>
      <c r="C360" s="61">
        <v>3</v>
      </c>
      <c r="D360" s="61">
        <v>20</v>
      </c>
      <c r="E360" s="98">
        <v>2</v>
      </c>
      <c r="F360" s="99">
        <v>10</v>
      </c>
      <c r="G360" s="100">
        <v>11.555199999999999</v>
      </c>
      <c r="H360" s="101">
        <v>63.57127574068965</v>
      </c>
      <c r="I360" s="185">
        <f t="shared" si="28"/>
        <v>0.61872425931034769</v>
      </c>
      <c r="J360" s="186">
        <f t="shared" si="29"/>
        <v>9.6389509161917391E-3</v>
      </c>
      <c r="K360" s="5"/>
      <c r="L360" s="182">
        <f>(F360-0.3)/10.6</f>
        <v>0.91509433962264153</v>
      </c>
    </row>
    <row r="361" spans="1:12" x14ac:dyDescent="0.2">
      <c r="A361" s="5" t="s">
        <v>250</v>
      </c>
      <c r="B361" s="102">
        <v>403</v>
      </c>
      <c r="C361" s="61">
        <v>4</v>
      </c>
      <c r="D361" s="61">
        <v>20</v>
      </c>
      <c r="E361" s="98">
        <v>0.2</v>
      </c>
      <c r="F361" s="99">
        <v>2.7777777777777781</v>
      </c>
      <c r="G361" s="100">
        <v>11.714399999999999</v>
      </c>
      <c r="H361" s="101">
        <v>65.421456198620689</v>
      </c>
      <c r="I361" s="185">
        <f t="shared" si="28"/>
        <v>-1.2314561986206911</v>
      </c>
      <c r="J361" s="186">
        <f t="shared" si="29"/>
        <v>-1.9184548973682679E-2</v>
      </c>
      <c r="K361" s="5"/>
      <c r="L361" s="182">
        <f>(F361-0.3)/10.6</f>
        <v>0.23375262054507343</v>
      </c>
    </row>
    <row r="362" spans="1:12" x14ac:dyDescent="0.2">
      <c r="A362" s="5" t="s">
        <v>259</v>
      </c>
      <c r="B362" s="61">
        <v>101</v>
      </c>
      <c r="C362" s="61">
        <v>1</v>
      </c>
      <c r="D362" s="61">
        <v>1</v>
      </c>
      <c r="E362" s="98">
        <v>0.2</v>
      </c>
      <c r="F362" s="99">
        <v>3.5555555555555554</v>
      </c>
      <c r="G362" s="100">
        <v>12.5372</v>
      </c>
      <c r="H362" s="101">
        <v>63.242541104827573</v>
      </c>
      <c r="I362" s="183">
        <f>62.89-H362</f>
        <v>-0.35254110482757284</v>
      </c>
      <c r="J362" s="184">
        <f>I362/62.89</f>
        <v>-5.6056782449924129E-3</v>
      </c>
      <c r="K362" s="5">
        <f>AVERAGE(J362:J365)</f>
        <v>-9.8523629023856474E-2</v>
      </c>
      <c r="L362" s="181">
        <f>(F362-0.6)/10.1</f>
        <v>0.2926292629262926</v>
      </c>
    </row>
    <row r="363" spans="1:12" x14ac:dyDescent="0.2">
      <c r="A363" s="5" t="s">
        <v>259</v>
      </c>
      <c r="B363" s="61">
        <v>219</v>
      </c>
      <c r="C363" s="61">
        <v>2</v>
      </c>
      <c r="D363" s="61">
        <v>1</v>
      </c>
      <c r="E363" s="98">
        <v>0.5</v>
      </c>
      <c r="F363" s="99">
        <v>6.4444444444444438</v>
      </c>
      <c r="G363" s="100">
        <v>13.1724</v>
      </c>
      <c r="H363" s="101">
        <v>64.703328708965515</v>
      </c>
      <c r="I363" s="183">
        <f t="shared" ref="I363:I366" si="30">62.89-H363</f>
        <v>-1.8133287089655141</v>
      </c>
      <c r="J363" s="184">
        <f t="shared" ref="J363:J366" si="31">I363/62.89</f>
        <v>-2.8833339306177676E-2</v>
      </c>
      <c r="K363" s="5"/>
      <c r="L363" s="181">
        <f t="shared" ref="L363:L426" si="32">(F363-0.6)/10.1</f>
        <v>0.57865786578657863</v>
      </c>
    </row>
    <row r="364" spans="1:12" x14ac:dyDescent="0.2">
      <c r="A364" s="5" t="s">
        <v>259</v>
      </c>
      <c r="B364" s="61">
        <v>308</v>
      </c>
      <c r="C364" s="61">
        <v>3</v>
      </c>
      <c r="D364" s="61">
        <v>1</v>
      </c>
      <c r="E364" s="98">
        <v>0.9</v>
      </c>
      <c r="F364" s="99">
        <v>5.5555555555555554</v>
      </c>
      <c r="G364" s="100">
        <v>12.753599999999999</v>
      </c>
      <c r="H364" s="101">
        <v>76.336688954482739</v>
      </c>
      <c r="I364" s="183">
        <f t="shared" si="30"/>
        <v>-13.446688954482738</v>
      </c>
      <c r="J364" s="184">
        <f t="shared" si="31"/>
        <v>-0.21381283120500458</v>
      </c>
      <c r="K364" s="5"/>
      <c r="L364" s="181">
        <f t="shared" si="32"/>
        <v>0.49064906490649068</v>
      </c>
    </row>
    <row r="365" spans="1:12" x14ac:dyDescent="0.2">
      <c r="A365" s="5" t="s">
        <v>259</v>
      </c>
      <c r="B365" s="61">
        <v>407</v>
      </c>
      <c r="C365" s="61">
        <v>4</v>
      </c>
      <c r="D365" s="61">
        <v>1</v>
      </c>
      <c r="E365" s="98">
        <v>1.6</v>
      </c>
      <c r="F365" s="99">
        <v>4</v>
      </c>
      <c r="G365" s="100">
        <v>12.8604</v>
      </c>
      <c r="H365" s="101">
        <v>72.062045348965512</v>
      </c>
      <c r="I365" s="183">
        <f t="shared" si="30"/>
        <v>-9.1720453489655114</v>
      </c>
      <c r="J365" s="184">
        <f t="shared" si="31"/>
        <v>-0.14584266733925125</v>
      </c>
      <c r="K365" s="5"/>
      <c r="L365" s="181">
        <f t="shared" si="32"/>
        <v>0.33663366336633666</v>
      </c>
    </row>
    <row r="366" spans="1:12" x14ac:dyDescent="0.2">
      <c r="A366" s="5" t="s">
        <v>259</v>
      </c>
      <c r="B366" s="61">
        <v>102</v>
      </c>
      <c r="C366" s="61">
        <v>1</v>
      </c>
      <c r="D366" s="61">
        <v>2</v>
      </c>
      <c r="E366" s="98">
        <v>1.4</v>
      </c>
      <c r="F366" s="99">
        <v>1.2222222222222221</v>
      </c>
      <c r="G366" s="100">
        <v>12.7964</v>
      </c>
      <c r="H366" s="101">
        <v>63.74643300413792</v>
      </c>
      <c r="I366" s="150">
        <f t="shared" si="30"/>
        <v>-0.85643300413791934</v>
      </c>
      <c r="J366" s="179">
        <f t="shared" si="31"/>
        <v>-1.3617952045443145E-2</v>
      </c>
      <c r="K366" s="5"/>
      <c r="L366" s="182">
        <f t="shared" si="32"/>
        <v>6.1606160616061598E-2</v>
      </c>
    </row>
    <row r="367" spans="1:12" x14ac:dyDescent="0.2">
      <c r="A367" s="5" t="s">
        <v>259</v>
      </c>
      <c r="B367" s="61">
        <v>214</v>
      </c>
      <c r="C367" s="61">
        <v>2</v>
      </c>
      <c r="D367" s="61">
        <v>2</v>
      </c>
      <c r="E367" s="98">
        <v>1</v>
      </c>
      <c r="F367" s="99">
        <v>6.8888888888888893</v>
      </c>
      <c r="G367" s="100">
        <v>13.6708</v>
      </c>
      <c r="H367" s="101">
        <v>54.246292411034489</v>
      </c>
      <c r="I367" s="150">
        <f t="shared" ref="I367:I430" si="33">62.89-H367</f>
        <v>8.6437075889655119</v>
      </c>
      <c r="J367" s="179">
        <f t="shared" ref="J367:J430" si="34">I367/62.89</f>
        <v>0.13744168530713169</v>
      </c>
      <c r="K367" s="5"/>
      <c r="L367" s="182">
        <f t="shared" si="32"/>
        <v>0.6226622662266228</v>
      </c>
    </row>
    <row r="368" spans="1:12" x14ac:dyDescent="0.2">
      <c r="A368" s="5" t="s">
        <v>259</v>
      </c>
      <c r="B368" s="61">
        <v>316</v>
      </c>
      <c r="C368" s="61">
        <v>3</v>
      </c>
      <c r="D368" s="61">
        <v>2</v>
      </c>
      <c r="E368" s="98">
        <v>0.1</v>
      </c>
      <c r="F368" s="99">
        <v>6</v>
      </c>
      <c r="G368" s="100">
        <v>13.080400000000001</v>
      </c>
      <c r="H368" s="101">
        <v>72.496641132413785</v>
      </c>
      <c r="I368" s="150">
        <f t="shared" si="33"/>
        <v>-9.6066411324137846</v>
      </c>
      <c r="J368" s="179">
        <f t="shared" si="34"/>
        <v>-0.15275307890624559</v>
      </c>
      <c r="K368" s="5"/>
      <c r="L368" s="182">
        <f t="shared" si="32"/>
        <v>0.53465346534653468</v>
      </c>
    </row>
    <row r="369" spans="1:12" x14ac:dyDescent="0.2">
      <c r="A369" s="5" t="s">
        <v>259</v>
      </c>
      <c r="B369" s="61">
        <v>401</v>
      </c>
      <c r="C369" s="61">
        <v>4</v>
      </c>
      <c r="D369" s="61">
        <v>2</v>
      </c>
      <c r="E369" s="98">
        <v>0.3</v>
      </c>
      <c r="F369" s="99">
        <v>4.2222222222222214</v>
      </c>
      <c r="G369" s="100">
        <v>12.9152</v>
      </c>
      <c r="H369" s="101">
        <v>68.855549020689651</v>
      </c>
      <c r="I369" s="150">
        <f t="shared" si="33"/>
        <v>-5.9655490206896502</v>
      </c>
      <c r="J369" s="179">
        <f t="shared" si="34"/>
        <v>-9.4856877415958815E-2</v>
      </c>
      <c r="K369" s="5"/>
      <c r="L369" s="182">
        <f t="shared" si="32"/>
        <v>0.35863586358635857</v>
      </c>
    </row>
    <row r="370" spans="1:12" x14ac:dyDescent="0.2">
      <c r="A370" s="5" t="s">
        <v>259</v>
      </c>
      <c r="B370" s="61">
        <v>103</v>
      </c>
      <c r="C370" s="61">
        <v>1</v>
      </c>
      <c r="D370" s="61">
        <v>3</v>
      </c>
      <c r="E370" s="98">
        <v>0.8</v>
      </c>
      <c r="F370" s="99">
        <v>2.2222222222222223</v>
      </c>
      <c r="G370" s="100">
        <v>12.862399999999999</v>
      </c>
      <c r="H370" s="101">
        <v>67.443000027586223</v>
      </c>
      <c r="I370" s="150">
        <f t="shared" si="33"/>
        <v>-4.5530000275862221</v>
      </c>
      <c r="J370" s="179">
        <f t="shared" si="34"/>
        <v>-7.2396247854765811E-2</v>
      </c>
      <c r="K370" s="5"/>
      <c r="L370" s="182">
        <f t="shared" si="32"/>
        <v>0.16061606160616063</v>
      </c>
    </row>
    <row r="371" spans="1:12" x14ac:dyDescent="0.2">
      <c r="A371" s="5" t="s">
        <v>259</v>
      </c>
      <c r="B371" s="61">
        <v>215</v>
      </c>
      <c r="C371" s="61">
        <v>2</v>
      </c>
      <c r="D371" s="61">
        <v>3</v>
      </c>
      <c r="E371" s="98">
        <v>0.2</v>
      </c>
      <c r="F371" s="99">
        <v>6.8888888888888893</v>
      </c>
      <c r="G371" s="100">
        <v>14.0024</v>
      </c>
      <c r="H371" s="101">
        <v>49.839760808275877</v>
      </c>
      <c r="I371" s="150">
        <f t="shared" si="33"/>
        <v>13.050239191724124</v>
      </c>
      <c r="J371" s="179">
        <f t="shared" si="34"/>
        <v>0.20750897108799687</v>
      </c>
      <c r="K371" s="5"/>
      <c r="L371" s="182">
        <f t="shared" si="32"/>
        <v>0.6226622662266228</v>
      </c>
    </row>
    <row r="372" spans="1:12" x14ac:dyDescent="0.2">
      <c r="A372" s="5" t="s">
        <v>259</v>
      </c>
      <c r="B372" s="61">
        <v>315</v>
      </c>
      <c r="C372" s="61">
        <v>3</v>
      </c>
      <c r="D372" s="61">
        <v>3</v>
      </c>
      <c r="E372" s="98">
        <v>0.6</v>
      </c>
      <c r="F372" s="99">
        <v>1.3333333333333333</v>
      </c>
      <c r="G372" s="100">
        <v>12.8544</v>
      </c>
      <c r="H372" s="101">
        <v>60.795174576551716</v>
      </c>
      <c r="I372" s="150">
        <f t="shared" si="33"/>
        <v>2.0948254234482846</v>
      </c>
      <c r="J372" s="179">
        <f t="shared" si="34"/>
        <v>3.3309356391290901E-2</v>
      </c>
      <c r="K372" s="5"/>
      <c r="L372" s="182">
        <f t="shared" si="32"/>
        <v>7.2607260726072612E-2</v>
      </c>
    </row>
    <row r="373" spans="1:12" x14ac:dyDescent="0.2">
      <c r="A373" s="5" t="s">
        <v>259</v>
      </c>
      <c r="B373" s="61">
        <v>419</v>
      </c>
      <c r="C373" s="61">
        <v>4</v>
      </c>
      <c r="D373" s="61">
        <v>3</v>
      </c>
      <c r="E373" s="98">
        <v>0.2</v>
      </c>
      <c r="F373" s="99">
        <v>5.833333333333333</v>
      </c>
      <c r="G373" s="100">
        <v>12.2736</v>
      </c>
      <c r="H373" s="101">
        <v>66.544406962758615</v>
      </c>
      <c r="I373" s="150">
        <f t="shared" si="33"/>
        <v>-3.654406962758614</v>
      </c>
      <c r="J373" s="179">
        <f t="shared" si="34"/>
        <v>-5.8107917995843757E-2</v>
      </c>
      <c r="K373" s="5"/>
      <c r="L373" s="182">
        <f t="shared" si="32"/>
        <v>0.5181518151815182</v>
      </c>
    </row>
    <row r="374" spans="1:12" x14ac:dyDescent="0.2">
      <c r="A374" s="5" t="s">
        <v>259</v>
      </c>
      <c r="B374" s="61">
        <v>104</v>
      </c>
      <c r="C374" s="61">
        <v>1</v>
      </c>
      <c r="D374" s="61">
        <v>4</v>
      </c>
      <c r="E374" s="98">
        <v>0.7</v>
      </c>
      <c r="F374" s="99">
        <v>2.4444444444444442</v>
      </c>
      <c r="G374" s="100">
        <v>12.7624</v>
      </c>
      <c r="H374" s="101">
        <v>65.409248383448272</v>
      </c>
      <c r="I374" s="150">
        <f t="shared" si="33"/>
        <v>-2.5192483834482715</v>
      </c>
      <c r="J374" s="179">
        <f t="shared" si="34"/>
        <v>-4.0058012139422346E-2</v>
      </c>
      <c r="K374" s="5"/>
      <c r="L374" s="182">
        <f t="shared" si="32"/>
        <v>0.1826182618261826</v>
      </c>
    </row>
    <row r="375" spans="1:12" x14ac:dyDescent="0.2">
      <c r="A375" s="5" t="s">
        <v>259</v>
      </c>
      <c r="B375" s="61">
        <v>217</v>
      </c>
      <c r="C375" s="61">
        <v>2</v>
      </c>
      <c r="D375" s="61">
        <v>4</v>
      </c>
      <c r="E375" s="98">
        <v>0.5</v>
      </c>
      <c r="F375" s="99">
        <v>4.4444444444444446</v>
      </c>
      <c r="G375" s="100">
        <v>12.888</v>
      </c>
      <c r="H375" s="101">
        <v>70.839778786206892</v>
      </c>
      <c r="I375" s="150">
        <f t="shared" si="33"/>
        <v>-7.9497787862068918</v>
      </c>
      <c r="J375" s="179">
        <f t="shared" si="34"/>
        <v>-0.12640767667684674</v>
      </c>
      <c r="K375" s="5"/>
      <c r="L375" s="182">
        <f t="shared" si="32"/>
        <v>0.38063806380638066</v>
      </c>
    </row>
    <row r="376" spans="1:12" x14ac:dyDescent="0.2">
      <c r="A376" s="5" t="s">
        <v>259</v>
      </c>
      <c r="B376" s="61">
        <v>303</v>
      </c>
      <c r="C376" s="61">
        <v>3</v>
      </c>
      <c r="D376" s="61">
        <v>4</v>
      </c>
      <c r="E376" s="98">
        <v>0.4</v>
      </c>
      <c r="F376" s="99">
        <v>4.2222222222222214</v>
      </c>
      <c r="G376" s="100">
        <v>12.046000000000001</v>
      </c>
      <c r="H376" s="101">
        <v>66.680353717241388</v>
      </c>
      <c r="I376" s="150">
        <f t="shared" si="33"/>
        <v>-3.7903537172413877</v>
      </c>
      <c r="J376" s="179">
        <f t="shared" si="34"/>
        <v>-6.0269577313426421E-2</v>
      </c>
      <c r="K376" s="5"/>
      <c r="L376" s="182">
        <f t="shared" si="32"/>
        <v>0.35863586358635857</v>
      </c>
    </row>
    <row r="377" spans="1:12" x14ac:dyDescent="0.2">
      <c r="A377" s="5" t="s">
        <v>259</v>
      </c>
      <c r="B377" s="61">
        <v>420</v>
      </c>
      <c r="C377" s="61">
        <v>4</v>
      </c>
      <c r="D377" s="61">
        <v>4</v>
      </c>
      <c r="E377" s="98">
        <v>0.8</v>
      </c>
      <c r="F377" s="99">
        <v>8.2222222222222214</v>
      </c>
      <c r="G377" s="100">
        <v>13.001999999999999</v>
      </c>
      <c r="H377" s="101">
        <v>66.3185754</v>
      </c>
      <c r="I377" s="150">
        <f t="shared" si="33"/>
        <v>-3.4285753999999997</v>
      </c>
      <c r="J377" s="179">
        <f t="shared" si="34"/>
        <v>-5.4517020193989497E-2</v>
      </c>
      <c r="K377" s="5"/>
      <c r="L377" s="182">
        <f t="shared" si="32"/>
        <v>0.75467546754675463</v>
      </c>
    </row>
    <row r="378" spans="1:12" x14ac:dyDescent="0.2">
      <c r="A378" s="5" t="s">
        <v>259</v>
      </c>
      <c r="B378" s="61">
        <v>105</v>
      </c>
      <c r="C378" s="61">
        <v>1</v>
      </c>
      <c r="D378" s="61">
        <v>5</v>
      </c>
      <c r="E378" s="98">
        <v>0.4</v>
      </c>
      <c r="F378" s="99">
        <v>1.1111111111111112</v>
      </c>
      <c r="G378" s="100">
        <v>13.135199999999999</v>
      </c>
      <c r="H378" s="101">
        <v>63.535011456551729</v>
      </c>
      <c r="I378" s="150">
        <f t="shared" si="33"/>
        <v>-0.6450114565517282</v>
      </c>
      <c r="J378" s="179">
        <f t="shared" si="34"/>
        <v>-1.0256184712223377E-2</v>
      </c>
      <c r="K378" s="5"/>
      <c r="L378" s="182">
        <f t="shared" si="32"/>
        <v>5.0605060506050611E-2</v>
      </c>
    </row>
    <row r="379" spans="1:12" x14ac:dyDescent="0.2">
      <c r="A379" s="5" t="s">
        <v>259</v>
      </c>
      <c r="B379" s="61">
        <v>216</v>
      </c>
      <c r="C379" s="61">
        <v>2</v>
      </c>
      <c r="D379" s="61">
        <v>5</v>
      </c>
      <c r="E379" s="98">
        <v>0.6</v>
      </c>
      <c r="F379" s="99">
        <v>2.333333333333333</v>
      </c>
      <c r="G379" s="100">
        <v>13.079599999999999</v>
      </c>
      <c r="H379" s="101">
        <v>68.072760299310346</v>
      </c>
      <c r="I379" s="150">
        <f t="shared" si="33"/>
        <v>-5.1827602993103454</v>
      </c>
      <c r="J379" s="179">
        <f t="shared" si="34"/>
        <v>-8.2409926845449913E-2</v>
      </c>
      <c r="K379" s="5"/>
      <c r="L379" s="182">
        <f t="shared" si="32"/>
        <v>0.17161716171617158</v>
      </c>
    </row>
    <row r="380" spans="1:12" x14ac:dyDescent="0.2">
      <c r="A380" s="5" t="s">
        <v>259</v>
      </c>
      <c r="B380" s="61">
        <v>306</v>
      </c>
      <c r="C380" s="61">
        <v>3</v>
      </c>
      <c r="D380" s="61">
        <v>5</v>
      </c>
      <c r="E380" s="98">
        <v>1.3</v>
      </c>
      <c r="F380" s="99">
        <v>6.2222222222222223</v>
      </c>
      <c r="G380" s="100">
        <v>12.861599999999999</v>
      </c>
      <c r="H380" s="101">
        <v>75.914974080000007</v>
      </c>
      <c r="I380" s="150">
        <f t="shared" si="33"/>
        <v>-13.024974080000007</v>
      </c>
      <c r="J380" s="179">
        <f t="shared" si="34"/>
        <v>-0.20710723612657031</v>
      </c>
      <c r="K380" s="5"/>
      <c r="L380" s="182">
        <f t="shared" si="32"/>
        <v>0.55665566556655677</v>
      </c>
    </row>
    <row r="381" spans="1:12" x14ac:dyDescent="0.2">
      <c r="A381" s="5" t="s">
        <v>259</v>
      </c>
      <c r="B381" s="61">
        <v>405</v>
      </c>
      <c r="C381" s="61">
        <v>4</v>
      </c>
      <c r="D381" s="61">
        <v>5</v>
      </c>
      <c r="E381" s="98">
        <v>0.4</v>
      </c>
      <c r="F381" s="99">
        <v>1.3333333333333333</v>
      </c>
      <c r="G381" s="100">
        <v>12.52</v>
      </c>
      <c r="H381" s="101">
        <v>55.334418206896551</v>
      </c>
      <c r="I381" s="150">
        <f t="shared" si="33"/>
        <v>7.5555817931034497</v>
      </c>
      <c r="J381" s="179">
        <f t="shared" si="34"/>
        <v>0.12013963735257513</v>
      </c>
      <c r="K381" s="5"/>
      <c r="L381" s="182">
        <f t="shared" si="32"/>
        <v>7.2607260726072612E-2</v>
      </c>
    </row>
    <row r="382" spans="1:12" x14ac:dyDescent="0.2">
      <c r="A382" s="5" t="s">
        <v>259</v>
      </c>
      <c r="B382" s="61">
        <v>106</v>
      </c>
      <c r="C382" s="61">
        <v>1</v>
      </c>
      <c r="D382" s="61">
        <v>6</v>
      </c>
      <c r="E382" s="98">
        <v>0</v>
      </c>
      <c r="F382" s="99">
        <v>1</v>
      </c>
      <c r="G382" s="100">
        <v>12.9764</v>
      </c>
      <c r="H382" s="101">
        <v>71.203609764137909</v>
      </c>
      <c r="I382" s="150">
        <f t="shared" si="33"/>
        <v>-8.3136097641379081</v>
      </c>
      <c r="J382" s="179">
        <f t="shared" si="34"/>
        <v>-0.13219287270055508</v>
      </c>
      <c r="K382" s="5"/>
      <c r="L382" s="182">
        <f t="shared" si="32"/>
        <v>3.9603960396039604E-2</v>
      </c>
    </row>
    <row r="383" spans="1:12" x14ac:dyDescent="0.2">
      <c r="A383" s="5" t="s">
        <v>259</v>
      </c>
      <c r="B383" s="61">
        <v>203</v>
      </c>
      <c r="C383" s="61">
        <v>2</v>
      </c>
      <c r="D383" s="61">
        <v>6</v>
      </c>
      <c r="E383" s="98">
        <v>0.2</v>
      </c>
      <c r="F383" s="99">
        <v>4</v>
      </c>
      <c r="G383" s="100">
        <v>13.4848</v>
      </c>
      <c r="H383" s="101">
        <v>70.571045296551731</v>
      </c>
      <c r="I383" s="150">
        <f t="shared" si="33"/>
        <v>-7.68104529655173</v>
      </c>
      <c r="J383" s="179">
        <f t="shared" si="34"/>
        <v>-0.12213460481080823</v>
      </c>
      <c r="K383" s="5"/>
      <c r="L383" s="182">
        <f t="shared" si="32"/>
        <v>0.33663366336633666</v>
      </c>
    </row>
    <row r="384" spans="1:12" x14ac:dyDescent="0.2">
      <c r="A384" s="5" t="s">
        <v>259</v>
      </c>
      <c r="B384" s="61">
        <v>312</v>
      </c>
      <c r="C384" s="61">
        <v>3</v>
      </c>
      <c r="D384" s="61">
        <v>6</v>
      </c>
      <c r="E384" s="98">
        <v>0.1</v>
      </c>
      <c r="F384" s="99">
        <v>4</v>
      </c>
      <c r="G384" s="100">
        <v>13.2864</v>
      </c>
      <c r="H384" s="101">
        <v>71.203228071724126</v>
      </c>
      <c r="I384" s="150">
        <f t="shared" si="33"/>
        <v>-8.3132280717241258</v>
      </c>
      <c r="J384" s="179">
        <f t="shared" si="34"/>
        <v>-0.13218680349378478</v>
      </c>
      <c r="K384" s="5"/>
      <c r="L384" s="182">
        <f t="shared" si="32"/>
        <v>0.33663366336633666</v>
      </c>
    </row>
    <row r="385" spans="1:12" x14ac:dyDescent="0.2">
      <c r="A385" s="5" t="s">
        <v>259</v>
      </c>
      <c r="B385" s="61">
        <v>418</v>
      </c>
      <c r="C385" s="61">
        <v>4</v>
      </c>
      <c r="D385" s="61">
        <v>6</v>
      </c>
      <c r="E385" s="98">
        <v>0.3</v>
      </c>
      <c r="F385" s="99">
        <v>3.7777777777777777</v>
      </c>
      <c r="G385" s="100">
        <v>12.367600000000001</v>
      </c>
      <c r="H385" s="101">
        <v>72.433013491034487</v>
      </c>
      <c r="I385" s="150">
        <f t="shared" si="33"/>
        <v>-9.5430134910344862</v>
      </c>
      <c r="J385" s="179">
        <f t="shared" si="34"/>
        <v>-0.15174134983359017</v>
      </c>
      <c r="K385" s="5"/>
      <c r="L385" s="182">
        <f t="shared" si="32"/>
        <v>0.31463146314631463</v>
      </c>
    </row>
    <row r="386" spans="1:12" x14ac:dyDescent="0.2">
      <c r="A386" s="5" t="s">
        <v>259</v>
      </c>
      <c r="B386" s="61">
        <v>107</v>
      </c>
      <c r="C386" s="61">
        <v>1</v>
      </c>
      <c r="D386" s="61">
        <v>7</v>
      </c>
      <c r="E386" s="98">
        <v>0.4</v>
      </c>
      <c r="F386" s="99">
        <v>2.6666666666666665</v>
      </c>
      <c r="G386" s="100">
        <v>13.7864</v>
      </c>
      <c r="H386" s="101">
        <v>73.02291919999999</v>
      </c>
      <c r="I386" s="150">
        <f t="shared" si="33"/>
        <v>-10.132919199999989</v>
      </c>
      <c r="J386" s="179">
        <f t="shared" si="34"/>
        <v>-0.16112131022420081</v>
      </c>
      <c r="K386" s="5"/>
      <c r="L386" s="182">
        <f t="shared" si="32"/>
        <v>0.2046204620462046</v>
      </c>
    </row>
    <row r="387" spans="1:12" x14ac:dyDescent="0.2">
      <c r="A387" s="5" t="s">
        <v>259</v>
      </c>
      <c r="B387" s="61">
        <v>207</v>
      </c>
      <c r="C387" s="61">
        <v>2</v>
      </c>
      <c r="D387" s="61">
        <v>7</v>
      </c>
      <c r="E387" s="98">
        <v>0.4</v>
      </c>
      <c r="F387" s="99">
        <v>4.8888888888888884</v>
      </c>
      <c r="G387" s="100">
        <v>13.483599999999999</v>
      </c>
      <c r="H387" s="101">
        <v>68.333934376551738</v>
      </c>
      <c r="I387" s="150">
        <f t="shared" si="33"/>
        <v>-5.4439343765517378</v>
      </c>
      <c r="J387" s="179">
        <f t="shared" si="34"/>
        <v>-8.6562798164282681E-2</v>
      </c>
      <c r="K387" s="5"/>
      <c r="L387" s="182">
        <f t="shared" si="32"/>
        <v>0.42464246424642466</v>
      </c>
    </row>
    <row r="388" spans="1:12" x14ac:dyDescent="0.2">
      <c r="A388" s="5" t="s">
        <v>259</v>
      </c>
      <c r="B388" s="61">
        <v>309</v>
      </c>
      <c r="C388" s="61">
        <v>3</v>
      </c>
      <c r="D388" s="61">
        <v>7</v>
      </c>
      <c r="E388" s="98">
        <v>0.3</v>
      </c>
      <c r="F388" s="99">
        <v>4</v>
      </c>
      <c r="G388" s="100">
        <v>12.8736</v>
      </c>
      <c r="H388" s="101">
        <v>67.361625942068969</v>
      </c>
      <c r="I388" s="150">
        <f t="shared" si="33"/>
        <v>-4.4716259420689681</v>
      </c>
      <c r="J388" s="179">
        <f t="shared" si="34"/>
        <v>-7.1102336493384766E-2</v>
      </c>
      <c r="K388" s="5"/>
      <c r="L388" s="182">
        <f t="shared" si="32"/>
        <v>0.33663366336633666</v>
      </c>
    </row>
    <row r="389" spans="1:12" x14ac:dyDescent="0.2">
      <c r="A389" s="5" t="s">
        <v>259</v>
      </c>
      <c r="B389" s="61">
        <v>410</v>
      </c>
      <c r="C389" s="61">
        <v>4</v>
      </c>
      <c r="D389" s="61">
        <v>7</v>
      </c>
      <c r="E389" s="98">
        <v>0.1</v>
      </c>
      <c r="F389" s="99">
        <v>4.6666666666666661</v>
      </c>
      <c r="G389" s="100">
        <v>12.988</v>
      </c>
      <c r="H389" s="101">
        <v>65.929892524137941</v>
      </c>
      <c r="I389" s="150">
        <f t="shared" si="33"/>
        <v>-3.0398925241379402</v>
      </c>
      <c r="J389" s="179">
        <f t="shared" si="34"/>
        <v>-4.8336659630115124E-2</v>
      </c>
      <c r="K389" s="5"/>
      <c r="L389" s="182">
        <f t="shared" si="32"/>
        <v>0.40264026402640263</v>
      </c>
    </row>
    <row r="390" spans="1:12" x14ac:dyDescent="0.2">
      <c r="A390" s="5" t="s">
        <v>259</v>
      </c>
      <c r="B390" s="61">
        <v>108</v>
      </c>
      <c r="C390" s="61">
        <v>1</v>
      </c>
      <c r="D390" s="61">
        <v>8</v>
      </c>
      <c r="E390" s="98">
        <v>0.2</v>
      </c>
      <c r="F390" s="99">
        <v>3.5555555555555554</v>
      </c>
      <c r="G390" s="100">
        <v>12.798</v>
      </c>
      <c r="H390" s="101">
        <v>73.860094000000018</v>
      </c>
      <c r="I390" s="150">
        <f t="shared" si="33"/>
        <v>-10.970094000000017</v>
      </c>
      <c r="J390" s="179">
        <f t="shared" si="34"/>
        <v>-0.17443304181904939</v>
      </c>
      <c r="K390" s="5"/>
      <c r="L390" s="182">
        <f t="shared" si="32"/>
        <v>0.2926292629262926</v>
      </c>
    </row>
    <row r="391" spans="1:12" x14ac:dyDescent="0.2">
      <c r="A391" s="5" t="s">
        <v>259</v>
      </c>
      <c r="B391" s="61">
        <v>208</v>
      </c>
      <c r="C391" s="61">
        <v>2</v>
      </c>
      <c r="D391" s="61">
        <v>8</v>
      </c>
      <c r="E391" s="98">
        <v>0.5</v>
      </c>
      <c r="F391" s="99">
        <v>6.6666666666666661</v>
      </c>
      <c r="G391" s="100">
        <v>12.152799999999999</v>
      </c>
      <c r="H391" s="101">
        <v>77.192243404137926</v>
      </c>
      <c r="I391" s="150">
        <f t="shared" si="33"/>
        <v>-14.302243404137926</v>
      </c>
      <c r="J391" s="179">
        <f t="shared" si="34"/>
        <v>-0.22741681354965695</v>
      </c>
      <c r="K391" s="5"/>
      <c r="L391" s="182">
        <f t="shared" si="32"/>
        <v>0.60066006600660071</v>
      </c>
    </row>
    <row r="392" spans="1:12" x14ac:dyDescent="0.2">
      <c r="A392" s="5" t="s">
        <v>259</v>
      </c>
      <c r="B392" s="61">
        <v>318</v>
      </c>
      <c r="C392" s="61">
        <v>3</v>
      </c>
      <c r="D392" s="61">
        <v>8</v>
      </c>
      <c r="E392" s="98">
        <v>0.3</v>
      </c>
      <c r="F392" s="99">
        <v>3.333333333333333</v>
      </c>
      <c r="G392" s="100">
        <v>12.484</v>
      </c>
      <c r="H392" s="101">
        <v>74.053021406896562</v>
      </c>
      <c r="I392" s="150">
        <f t="shared" si="33"/>
        <v>-11.163021406896561</v>
      </c>
      <c r="J392" s="179">
        <f t="shared" si="34"/>
        <v>-0.17750073790581272</v>
      </c>
      <c r="K392" s="5"/>
      <c r="L392" s="182">
        <f t="shared" si="32"/>
        <v>0.27062706270627057</v>
      </c>
    </row>
    <row r="393" spans="1:12" x14ac:dyDescent="0.2">
      <c r="A393" s="5" t="s">
        <v>259</v>
      </c>
      <c r="B393" s="61">
        <v>412</v>
      </c>
      <c r="C393" s="61">
        <v>4</v>
      </c>
      <c r="D393" s="61">
        <v>8</v>
      </c>
      <c r="E393" s="98">
        <v>0.2</v>
      </c>
      <c r="F393" s="99">
        <v>2.4444444444444442</v>
      </c>
      <c r="G393" s="100">
        <v>12.432400000000001</v>
      </c>
      <c r="H393" s="101">
        <v>67.337370699310341</v>
      </c>
      <c r="I393" s="150">
        <f t="shared" si="33"/>
        <v>-4.4473706993103406</v>
      </c>
      <c r="J393" s="179">
        <f t="shared" si="34"/>
        <v>-7.0716659235336946E-2</v>
      </c>
      <c r="K393" s="5"/>
      <c r="L393" s="182">
        <f t="shared" si="32"/>
        <v>0.1826182618261826</v>
      </c>
    </row>
    <row r="394" spans="1:12" x14ac:dyDescent="0.2">
      <c r="A394" s="5" t="s">
        <v>259</v>
      </c>
      <c r="B394" s="61">
        <v>109</v>
      </c>
      <c r="C394" s="61">
        <v>1</v>
      </c>
      <c r="D394" s="61">
        <v>9</v>
      </c>
      <c r="E394" s="98">
        <v>0.9</v>
      </c>
      <c r="F394" s="99">
        <v>3.5555555555555554</v>
      </c>
      <c r="G394" s="100">
        <v>13.3528</v>
      </c>
      <c r="H394" s="101">
        <v>77.041610921379302</v>
      </c>
      <c r="I394" s="150">
        <f t="shared" si="33"/>
        <v>-14.151610921379302</v>
      </c>
      <c r="J394" s="179">
        <f t="shared" si="34"/>
        <v>-0.22502163971027669</v>
      </c>
      <c r="K394" s="5"/>
      <c r="L394" s="182">
        <f t="shared" si="32"/>
        <v>0.2926292629262926</v>
      </c>
    </row>
    <row r="395" spans="1:12" x14ac:dyDescent="0.2">
      <c r="A395" s="5" t="s">
        <v>259</v>
      </c>
      <c r="B395" s="61">
        <v>220</v>
      </c>
      <c r="C395" s="61">
        <v>2</v>
      </c>
      <c r="D395" s="61">
        <v>9</v>
      </c>
      <c r="E395" s="98">
        <v>0.9</v>
      </c>
      <c r="F395" s="99">
        <v>6.6666666666666661</v>
      </c>
      <c r="G395" s="100">
        <v>13.543200000000001</v>
      </c>
      <c r="H395" s="101">
        <v>65.364918322758626</v>
      </c>
      <c r="I395" s="150">
        <f t="shared" si="33"/>
        <v>-2.4749183227586258</v>
      </c>
      <c r="J395" s="179">
        <f t="shared" si="34"/>
        <v>-3.9353129635214278E-2</v>
      </c>
      <c r="K395" s="5"/>
      <c r="L395" s="182">
        <f t="shared" si="32"/>
        <v>0.60066006600660071</v>
      </c>
    </row>
    <row r="396" spans="1:12" x14ac:dyDescent="0.2">
      <c r="A396" s="5" t="s">
        <v>259</v>
      </c>
      <c r="B396" s="61">
        <v>314</v>
      </c>
      <c r="C396" s="61">
        <v>3</v>
      </c>
      <c r="D396" s="61">
        <v>9</v>
      </c>
      <c r="E396" s="98">
        <v>0.2</v>
      </c>
      <c r="F396" s="99">
        <v>1.3333333333333333</v>
      </c>
      <c r="G396" s="100">
        <v>12.5036</v>
      </c>
      <c r="H396" s="101">
        <v>66.406448771034491</v>
      </c>
      <c r="I396" s="150">
        <f t="shared" si="33"/>
        <v>-3.5164487710344901</v>
      </c>
      <c r="J396" s="179">
        <f t="shared" si="34"/>
        <v>-5.591427525893608E-2</v>
      </c>
      <c r="K396" s="5"/>
      <c r="L396" s="182">
        <f t="shared" si="32"/>
        <v>7.2607260726072612E-2</v>
      </c>
    </row>
    <row r="397" spans="1:12" x14ac:dyDescent="0.2">
      <c r="A397" s="5" t="s">
        <v>259</v>
      </c>
      <c r="B397" s="61">
        <v>404</v>
      </c>
      <c r="C397" s="61">
        <v>4</v>
      </c>
      <c r="D397" s="61">
        <v>9</v>
      </c>
      <c r="E397" s="98">
        <v>0.2</v>
      </c>
      <c r="F397" s="99">
        <v>4.4444444444444446</v>
      </c>
      <c r="G397" s="100">
        <v>12.373200000000001</v>
      </c>
      <c r="H397" s="101">
        <v>62.958949315862057</v>
      </c>
      <c r="I397" s="150">
        <f t="shared" si="33"/>
        <v>-6.8949315862056437E-2</v>
      </c>
      <c r="J397" s="179">
        <f t="shared" si="34"/>
        <v>-1.0963478432510167E-3</v>
      </c>
      <c r="K397" s="5"/>
      <c r="L397" s="182">
        <f t="shared" si="32"/>
        <v>0.38063806380638066</v>
      </c>
    </row>
    <row r="398" spans="1:12" x14ac:dyDescent="0.2">
      <c r="A398" s="5" t="s">
        <v>259</v>
      </c>
      <c r="B398" s="61">
        <v>110</v>
      </c>
      <c r="C398" s="61">
        <v>1</v>
      </c>
      <c r="D398" s="61">
        <v>10</v>
      </c>
      <c r="E398" s="98">
        <v>0.6</v>
      </c>
      <c r="F398" s="99">
        <v>1.5555555555555556</v>
      </c>
      <c r="G398" s="100">
        <v>12.8528</v>
      </c>
      <c r="H398" s="101">
        <v>67.304984590344844</v>
      </c>
      <c r="I398" s="150">
        <f t="shared" si="33"/>
        <v>-4.4149845903448437</v>
      </c>
      <c r="J398" s="179">
        <f t="shared" si="34"/>
        <v>-7.0201694869531622E-2</v>
      </c>
      <c r="K398" s="5"/>
      <c r="L398" s="182">
        <f t="shared" si="32"/>
        <v>9.4609460946094612E-2</v>
      </c>
    </row>
    <row r="399" spans="1:12" x14ac:dyDescent="0.2">
      <c r="A399" s="5" t="s">
        <v>259</v>
      </c>
      <c r="B399" s="61">
        <v>213</v>
      </c>
      <c r="C399" s="61">
        <v>2</v>
      </c>
      <c r="D399" s="61">
        <v>10</v>
      </c>
      <c r="E399" s="98">
        <v>0.5</v>
      </c>
      <c r="F399" s="99">
        <v>2.4444444444444442</v>
      </c>
      <c r="G399" s="100">
        <v>13.3316</v>
      </c>
      <c r="H399" s="101">
        <v>68.562474670344855</v>
      </c>
      <c r="I399" s="150">
        <f t="shared" si="33"/>
        <v>-5.6724746703448545</v>
      </c>
      <c r="J399" s="179">
        <f t="shared" si="34"/>
        <v>-9.0196766900061287E-2</v>
      </c>
      <c r="K399" s="5"/>
      <c r="L399" s="182">
        <f t="shared" si="32"/>
        <v>0.1826182618261826</v>
      </c>
    </row>
    <row r="400" spans="1:12" x14ac:dyDescent="0.2">
      <c r="A400" s="5" t="s">
        <v>259</v>
      </c>
      <c r="B400" s="61">
        <v>320</v>
      </c>
      <c r="C400" s="61">
        <v>3</v>
      </c>
      <c r="D400" s="61">
        <v>10</v>
      </c>
      <c r="E400" s="98">
        <v>0.2</v>
      </c>
      <c r="F400" s="99">
        <v>1.3333333333333333</v>
      </c>
      <c r="G400" s="100">
        <v>13.276</v>
      </c>
      <c r="H400" s="101">
        <v>66.218259724137937</v>
      </c>
      <c r="I400" s="150">
        <f t="shared" si="33"/>
        <v>-3.3282597241379364</v>
      </c>
      <c r="J400" s="179">
        <f t="shared" si="34"/>
        <v>-5.2921922788009799E-2</v>
      </c>
      <c r="K400" s="5"/>
      <c r="L400" s="182">
        <f t="shared" si="32"/>
        <v>7.2607260726072612E-2</v>
      </c>
    </row>
    <row r="401" spans="1:12" x14ac:dyDescent="0.2">
      <c r="A401" s="5" t="s">
        <v>259</v>
      </c>
      <c r="B401" s="61">
        <v>415</v>
      </c>
      <c r="C401" s="61">
        <v>4</v>
      </c>
      <c r="D401" s="61">
        <v>10</v>
      </c>
      <c r="E401" s="98">
        <v>1.9</v>
      </c>
      <c r="F401" s="99">
        <v>3.5555555555555554</v>
      </c>
      <c r="G401" s="100">
        <v>13.571199999999999</v>
      </c>
      <c r="H401" s="101">
        <v>59.501758344827572</v>
      </c>
      <c r="I401" s="150">
        <f t="shared" si="33"/>
        <v>3.388241655172429</v>
      </c>
      <c r="J401" s="179">
        <f t="shared" si="34"/>
        <v>5.3875682225670678E-2</v>
      </c>
      <c r="K401" s="5"/>
      <c r="L401" s="182">
        <f t="shared" si="32"/>
        <v>0.2926292629262926</v>
      </c>
    </row>
    <row r="402" spans="1:12" x14ac:dyDescent="0.2">
      <c r="A402" s="5" t="s">
        <v>259</v>
      </c>
      <c r="B402" s="61">
        <v>111</v>
      </c>
      <c r="C402" s="61">
        <v>1</v>
      </c>
      <c r="D402" s="61">
        <v>11</v>
      </c>
      <c r="E402" s="98">
        <v>0.4</v>
      </c>
      <c r="F402" s="99">
        <v>3.5555555555555554</v>
      </c>
      <c r="G402" s="100">
        <v>13.0944</v>
      </c>
      <c r="H402" s="101">
        <v>68.314993787586204</v>
      </c>
      <c r="I402" s="150">
        <f t="shared" si="33"/>
        <v>-5.4249937875862031</v>
      </c>
      <c r="J402" s="179">
        <f t="shared" si="34"/>
        <v>-8.6261628042394706E-2</v>
      </c>
      <c r="K402" s="5"/>
      <c r="L402" s="182">
        <f t="shared" si="32"/>
        <v>0.2926292629262926</v>
      </c>
    </row>
    <row r="403" spans="1:12" x14ac:dyDescent="0.2">
      <c r="A403" s="5" t="s">
        <v>259</v>
      </c>
      <c r="B403" s="61">
        <v>201</v>
      </c>
      <c r="C403" s="61">
        <v>2</v>
      </c>
      <c r="D403" s="61">
        <v>11</v>
      </c>
      <c r="E403" s="98">
        <v>0.6</v>
      </c>
      <c r="F403" s="99">
        <v>7.5555555555555554</v>
      </c>
      <c r="G403" s="100">
        <v>12.4756</v>
      </c>
      <c r="H403" s="101">
        <v>62.520187961379314</v>
      </c>
      <c r="I403" s="150">
        <f t="shared" si="33"/>
        <v>0.36981203862068668</v>
      </c>
      <c r="J403" s="179">
        <f t="shared" si="34"/>
        <v>5.880299548746807E-3</v>
      </c>
      <c r="K403" s="5"/>
      <c r="L403" s="182">
        <f t="shared" si="32"/>
        <v>0.68866886688668871</v>
      </c>
    </row>
    <row r="404" spans="1:12" x14ac:dyDescent="0.2">
      <c r="A404" s="5" t="s">
        <v>259</v>
      </c>
      <c r="B404" s="61">
        <v>310</v>
      </c>
      <c r="C404" s="61">
        <v>3</v>
      </c>
      <c r="D404" s="61">
        <v>11</v>
      </c>
      <c r="E404" s="98">
        <v>0</v>
      </c>
      <c r="F404" s="99">
        <v>1.6666666666666665</v>
      </c>
      <c r="G404" s="100">
        <v>12.9512</v>
      </c>
      <c r="H404" s="101">
        <v>67.773794333793106</v>
      </c>
      <c r="I404" s="150">
        <f t="shared" si="33"/>
        <v>-4.8837943337931051</v>
      </c>
      <c r="J404" s="179">
        <f t="shared" si="34"/>
        <v>-7.7656135057928205E-2</v>
      </c>
      <c r="K404" s="5"/>
      <c r="L404" s="182">
        <f t="shared" si="32"/>
        <v>0.10561056105610558</v>
      </c>
    </row>
    <row r="405" spans="1:12" x14ac:dyDescent="0.2">
      <c r="A405" s="5" t="s">
        <v>259</v>
      </c>
      <c r="B405" s="61">
        <v>411</v>
      </c>
      <c r="C405" s="61">
        <v>4</v>
      </c>
      <c r="D405" s="61">
        <v>11</v>
      </c>
      <c r="E405" s="98">
        <v>0.8</v>
      </c>
      <c r="F405" s="99">
        <v>9.1111111111111107</v>
      </c>
      <c r="G405" s="100">
        <v>12.8924</v>
      </c>
      <c r="H405" s="101">
        <v>71.526753699310348</v>
      </c>
      <c r="I405" s="150">
        <f t="shared" si="33"/>
        <v>-8.6367536993103471</v>
      </c>
      <c r="J405" s="179">
        <f t="shared" si="34"/>
        <v>-0.13733111304357365</v>
      </c>
      <c r="K405" s="5"/>
      <c r="L405" s="182">
        <f t="shared" si="32"/>
        <v>0.84268426842684274</v>
      </c>
    </row>
    <row r="406" spans="1:12" x14ac:dyDescent="0.2">
      <c r="A406" s="5" t="s">
        <v>259</v>
      </c>
      <c r="B406" s="61">
        <v>112</v>
      </c>
      <c r="C406" s="61">
        <v>1</v>
      </c>
      <c r="D406" s="61">
        <v>12</v>
      </c>
      <c r="E406" s="98">
        <v>0.7</v>
      </c>
      <c r="F406" s="99">
        <v>3.333333333333333</v>
      </c>
      <c r="G406" s="100">
        <v>12.584399999999999</v>
      </c>
      <c r="H406" s="101">
        <v>71.232560975172404</v>
      </c>
      <c r="I406" s="150">
        <f t="shared" si="33"/>
        <v>-8.3425609751724039</v>
      </c>
      <c r="J406" s="179">
        <f t="shared" si="34"/>
        <v>-0.13265321951299736</v>
      </c>
      <c r="K406" s="5"/>
      <c r="L406" s="182">
        <f t="shared" si="32"/>
        <v>0.27062706270627057</v>
      </c>
    </row>
    <row r="407" spans="1:12" x14ac:dyDescent="0.2">
      <c r="A407" s="5" t="s">
        <v>259</v>
      </c>
      <c r="B407" s="61">
        <v>206</v>
      </c>
      <c r="C407" s="61">
        <v>2</v>
      </c>
      <c r="D407" s="61">
        <v>12</v>
      </c>
      <c r="E407" s="98">
        <v>0.2</v>
      </c>
      <c r="F407" s="99">
        <v>6.6666666666666661</v>
      </c>
      <c r="G407" s="100">
        <v>12.736800000000001</v>
      </c>
      <c r="H407" s="101">
        <v>70.234538788965509</v>
      </c>
      <c r="I407" s="150">
        <f t="shared" si="33"/>
        <v>-7.344538788965508</v>
      </c>
      <c r="J407" s="179">
        <f t="shared" si="34"/>
        <v>-0.11678388915512018</v>
      </c>
      <c r="K407" s="5"/>
      <c r="L407" s="182">
        <f t="shared" si="32"/>
        <v>0.60066006600660071</v>
      </c>
    </row>
    <row r="408" spans="1:12" x14ac:dyDescent="0.2">
      <c r="A408" s="5" t="s">
        <v>259</v>
      </c>
      <c r="B408" s="61">
        <v>304</v>
      </c>
      <c r="C408" s="61">
        <v>3</v>
      </c>
      <c r="D408" s="61">
        <v>12</v>
      </c>
      <c r="E408" s="98">
        <v>0.7</v>
      </c>
      <c r="F408" s="99">
        <v>6.6666666666666661</v>
      </c>
      <c r="G408" s="100">
        <v>12.476000000000001</v>
      </c>
      <c r="H408" s="101">
        <v>61.862566813793109</v>
      </c>
      <c r="I408" s="150">
        <f t="shared" si="33"/>
        <v>1.0274331862068919</v>
      </c>
      <c r="J408" s="179">
        <f t="shared" si="34"/>
        <v>1.6336988173110065E-2</v>
      </c>
      <c r="K408" s="5"/>
      <c r="L408" s="182">
        <f t="shared" si="32"/>
        <v>0.60066006600660071</v>
      </c>
    </row>
    <row r="409" spans="1:12" x14ac:dyDescent="0.2">
      <c r="A409" s="5" t="s">
        <v>259</v>
      </c>
      <c r="B409" s="61">
        <v>414</v>
      </c>
      <c r="C409" s="61">
        <v>4</v>
      </c>
      <c r="D409" s="61">
        <v>12</v>
      </c>
      <c r="E409" s="98">
        <v>0.3</v>
      </c>
      <c r="F409" s="99">
        <v>2.8888888888888884</v>
      </c>
      <c r="G409" s="100">
        <v>12.4864</v>
      </c>
      <c r="H409" s="101">
        <v>64.885902521379307</v>
      </c>
      <c r="I409" s="150">
        <f t="shared" si="33"/>
        <v>-1.9959025213793069</v>
      </c>
      <c r="J409" s="179">
        <f t="shared" si="34"/>
        <v>-3.1736405173784496E-2</v>
      </c>
      <c r="K409" s="5"/>
      <c r="L409" s="182">
        <f t="shared" si="32"/>
        <v>0.22662266226622657</v>
      </c>
    </row>
    <row r="410" spans="1:12" x14ac:dyDescent="0.2">
      <c r="A410" s="5" t="s">
        <v>259</v>
      </c>
      <c r="B410" s="61">
        <v>115</v>
      </c>
      <c r="C410" s="61">
        <v>1</v>
      </c>
      <c r="D410" s="61">
        <v>15</v>
      </c>
      <c r="E410" s="98">
        <v>0.5</v>
      </c>
      <c r="F410" s="99">
        <v>2.8333333333333335</v>
      </c>
      <c r="G410" s="100">
        <v>12.457599999999999</v>
      </c>
      <c r="H410" s="101">
        <v>66.368308402758629</v>
      </c>
      <c r="I410" s="150">
        <f t="shared" si="33"/>
        <v>-3.4783084027586284</v>
      </c>
      <c r="J410" s="179">
        <f t="shared" si="34"/>
        <v>-5.5307813686732842E-2</v>
      </c>
      <c r="K410" s="5"/>
      <c r="L410" s="182">
        <f t="shared" si="32"/>
        <v>0.22112211221122113</v>
      </c>
    </row>
    <row r="411" spans="1:12" x14ac:dyDescent="0.2">
      <c r="A411" s="5" t="s">
        <v>259</v>
      </c>
      <c r="B411" s="61">
        <v>211</v>
      </c>
      <c r="C411" s="61">
        <v>2</v>
      </c>
      <c r="D411" s="61">
        <v>15</v>
      </c>
      <c r="E411" s="98">
        <v>0.3</v>
      </c>
      <c r="F411" s="99">
        <v>4.333333333333333</v>
      </c>
      <c r="G411" s="100">
        <v>13.3576</v>
      </c>
      <c r="H411" s="101">
        <v>66.445160259310327</v>
      </c>
      <c r="I411" s="150">
        <f t="shared" si="33"/>
        <v>-3.5551602593103269</v>
      </c>
      <c r="J411" s="179">
        <f t="shared" si="34"/>
        <v>-5.6529818084120317E-2</v>
      </c>
      <c r="K411" s="5"/>
      <c r="L411" s="182">
        <f t="shared" si="32"/>
        <v>0.36963696369636961</v>
      </c>
    </row>
    <row r="412" spans="1:12" x14ac:dyDescent="0.2">
      <c r="A412" s="5" t="s">
        <v>259</v>
      </c>
      <c r="B412" s="61">
        <v>307</v>
      </c>
      <c r="C412" s="61">
        <v>3</v>
      </c>
      <c r="D412" s="61">
        <v>15</v>
      </c>
      <c r="E412" s="98">
        <v>0.5</v>
      </c>
      <c r="F412" s="99">
        <v>4.8888888888888884</v>
      </c>
      <c r="G412" s="100">
        <v>12.885200000000001</v>
      </c>
      <c r="H412" s="101">
        <v>72.695798620689658</v>
      </c>
      <c r="I412" s="150">
        <f t="shared" si="33"/>
        <v>-9.8057986206896572</v>
      </c>
      <c r="J412" s="179">
        <f t="shared" si="34"/>
        <v>-0.15591983814103447</v>
      </c>
      <c r="K412" s="5"/>
      <c r="L412" s="182">
        <f t="shared" si="32"/>
        <v>0.42464246424642466</v>
      </c>
    </row>
    <row r="413" spans="1:12" x14ac:dyDescent="0.2">
      <c r="A413" s="5" t="s">
        <v>259</v>
      </c>
      <c r="B413" s="61">
        <v>409</v>
      </c>
      <c r="C413" s="61">
        <v>4</v>
      </c>
      <c r="D413" s="61">
        <v>15</v>
      </c>
      <c r="E413" s="98">
        <v>0.3</v>
      </c>
      <c r="F413" s="99">
        <v>4.2222222222222214</v>
      </c>
      <c r="G413" s="100">
        <v>12.5604</v>
      </c>
      <c r="H413" s="101">
        <v>66.071472371034503</v>
      </c>
      <c r="I413" s="150">
        <f t="shared" si="33"/>
        <v>-3.1814723710345021</v>
      </c>
      <c r="J413" s="179">
        <f t="shared" si="34"/>
        <v>-5.0587889506034378E-2</v>
      </c>
      <c r="K413" s="5"/>
      <c r="L413" s="182">
        <f t="shared" si="32"/>
        <v>0.35863586358635857</v>
      </c>
    </row>
    <row r="414" spans="1:12" x14ac:dyDescent="0.2">
      <c r="A414" s="5" t="s">
        <v>259</v>
      </c>
      <c r="B414" s="61">
        <v>116</v>
      </c>
      <c r="C414" s="61">
        <v>1</v>
      </c>
      <c r="D414" s="61">
        <v>16</v>
      </c>
      <c r="E414" s="98">
        <v>0.2</v>
      </c>
      <c r="F414" s="99">
        <v>4.8888888888888884</v>
      </c>
      <c r="G414" s="100">
        <v>12.4</v>
      </c>
      <c r="H414" s="101">
        <v>67.654688275862057</v>
      </c>
      <c r="I414" s="150">
        <f t="shared" si="33"/>
        <v>-4.7646882758620563</v>
      </c>
      <c r="J414" s="179">
        <f t="shared" si="34"/>
        <v>-7.5762255936747597E-2</v>
      </c>
      <c r="K414" s="5"/>
      <c r="L414" s="182">
        <f t="shared" si="32"/>
        <v>0.42464246424642466</v>
      </c>
    </row>
    <row r="415" spans="1:12" x14ac:dyDescent="0.2">
      <c r="A415" s="5" t="s">
        <v>259</v>
      </c>
      <c r="B415" s="61">
        <v>205</v>
      </c>
      <c r="C415" s="61">
        <v>2</v>
      </c>
      <c r="D415" s="61">
        <v>16</v>
      </c>
      <c r="E415" s="98">
        <v>0.8</v>
      </c>
      <c r="F415" s="99">
        <v>1.3333333333333333</v>
      </c>
      <c r="G415" s="100">
        <v>12.518000000000001</v>
      </c>
      <c r="H415" s="101">
        <v>56.978233248275863</v>
      </c>
      <c r="I415" s="150">
        <f t="shared" si="33"/>
        <v>5.9117667517241372</v>
      </c>
      <c r="J415" s="179">
        <f t="shared" si="34"/>
        <v>9.400169743558813E-2</v>
      </c>
      <c r="K415" s="5"/>
      <c r="L415" s="182">
        <f t="shared" si="32"/>
        <v>7.2607260726072612E-2</v>
      </c>
    </row>
    <row r="416" spans="1:12" x14ac:dyDescent="0.2">
      <c r="A416" s="5" t="s">
        <v>259</v>
      </c>
      <c r="B416" s="61">
        <v>319</v>
      </c>
      <c r="C416" s="61">
        <v>3</v>
      </c>
      <c r="D416" s="61">
        <v>16</v>
      </c>
      <c r="E416" s="98">
        <v>0.2</v>
      </c>
      <c r="F416" s="99">
        <v>4.4444444444444446</v>
      </c>
      <c r="G416" s="100">
        <v>12.479200000000001</v>
      </c>
      <c r="H416" s="101">
        <v>72.63290832827586</v>
      </c>
      <c r="I416" s="150">
        <f t="shared" si="33"/>
        <v>-9.7429083282758597</v>
      </c>
      <c r="J416" s="179">
        <f t="shared" si="34"/>
        <v>-0.15491983349142724</v>
      </c>
      <c r="K416" s="5"/>
      <c r="L416" s="182">
        <f t="shared" si="32"/>
        <v>0.38063806380638066</v>
      </c>
    </row>
    <row r="417" spans="1:12" x14ac:dyDescent="0.2">
      <c r="A417" s="5" t="s">
        <v>259</v>
      </c>
      <c r="B417" s="61">
        <v>417</v>
      </c>
      <c r="C417" s="61">
        <v>4</v>
      </c>
      <c r="D417" s="61">
        <v>16</v>
      </c>
      <c r="E417" s="98">
        <v>0.2</v>
      </c>
      <c r="F417" s="99">
        <v>2.8888888888888884</v>
      </c>
      <c r="G417" s="100">
        <v>12.9016</v>
      </c>
      <c r="H417" s="101">
        <v>75.044281779310325</v>
      </c>
      <c r="I417" s="150">
        <f t="shared" si="33"/>
        <v>-12.154281779310324</v>
      </c>
      <c r="J417" s="179">
        <f t="shared" si="34"/>
        <v>-0.19326255015599178</v>
      </c>
      <c r="K417" s="5"/>
      <c r="L417" s="182">
        <f t="shared" si="32"/>
        <v>0.22662266226622657</v>
      </c>
    </row>
    <row r="418" spans="1:12" x14ac:dyDescent="0.2">
      <c r="A418" s="5" t="s">
        <v>259</v>
      </c>
      <c r="B418" s="61">
        <v>117</v>
      </c>
      <c r="C418" s="61">
        <v>1</v>
      </c>
      <c r="D418" s="61">
        <v>17</v>
      </c>
      <c r="E418" s="98">
        <v>0.2</v>
      </c>
      <c r="F418" s="99">
        <v>1.4444444444444442</v>
      </c>
      <c r="G418" s="100">
        <v>12.66</v>
      </c>
      <c r="H418" s="101">
        <v>72.15488689655173</v>
      </c>
      <c r="I418" s="150">
        <f t="shared" si="33"/>
        <v>-9.2648868965517295</v>
      </c>
      <c r="J418" s="179">
        <f t="shared" si="34"/>
        <v>-0.14731892028226634</v>
      </c>
      <c r="K418" s="5"/>
      <c r="L418" s="182">
        <f t="shared" si="32"/>
        <v>8.3608360836083584E-2</v>
      </c>
    </row>
    <row r="419" spans="1:12" x14ac:dyDescent="0.2">
      <c r="A419" s="5" t="s">
        <v>259</v>
      </c>
      <c r="B419" s="61">
        <v>209</v>
      </c>
      <c r="C419" s="61">
        <v>2</v>
      </c>
      <c r="D419" s="61">
        <v>17</v>
      </c>
      <c r="E419" s="98">
        <v>1</v>
      </c>
      <c r="F419" s="99">
        <v>4</v>
      </c>
      <c r="G419" s="100">
        <v>12.505199999999999</v>
      </c>
      <c r="H419" s="101">
        <v>71.735176282758616</v>
      </c>
      <c r="I419" s="150">
        <f t="shared" si="33"/>
        <v>-8.8451762827586151</v>
      </c>
      <c r="J419" s="179">
        <f t="shared" si="34"/>
        <v>-0.14064519451039298</v>
      </c>
      <c r="K419" s="5"/>
      <c r="L419" s="182">
        <f t="shared" si="32"/>
        <v>0.33663366336633666</v>
      </c>
    </row>
    <row r="420" spans="1:12" x14ac:dyDescent="0.2">
      <c r="A420" s="5" t="s">
        <v>259</v>
      </c>
      <c r="B420" s="61">
        <v>317</v>
      </c>
      <c r="C420" s="61">
        <v>3</v>
      </c>
      <c r="D420" s="61">
        <v>17</v>
      </c>
      <c r="E420" s="98">
        <v>0.5</v>
      </c>
      <c r="F420" s="99">
        <v>7.333333333333333</v>
      </c>
      <c r="G420" s="100">
        <v>12.9856</v>
      </c>
      <c r="H420" s="101">
        <v>79.038180016551706</v>
      </c>
      <c r="I420" s="150">
        <f t="shared" si="33"/>
        <v>-16.148180016551706</v>
      </c>
      <c r="J420" s="179">
        <f t="shared" si="34"/>
        <v>-0.25676864392672455</v>
      </c>
      <c r="K420" s="5"/>
      <c r="L420" s="182">
        <f t="shared" si="32"/>
        <v>0.66666666666666674</v>
      </c>
    </row>
    <row r="421" spans="1:12" x14ac:dyDescent="0.2">
      <c r="A421" s="5" t="s">
        <v>259</v>
      </c>
      <c r="B421" s="61">
        <v>402</v>
      </c>
      <c r="C421" s="61">
        <v>4</v>
      </c>
      <c r="D421" s="61">
        <v>17</v>
      </c>
      <c r="E421" s="98">
        <v>0.4</v>
      </c>
      <c r="F421" s="99">
        <v>4.6666666666666661</v>
      </c>
      <c r="G421" s="100">
        <v>13.155200000000001</v>
      </c>
      <c r="H421" s="101">
        <v>68.448376176551704</v>
      </c>
      <c r="I421" s="150">
        <f t="shared" si="33"/>
        <v>-5.5583761765517039</v>
      </c>
      <c r="J421" s="179">
        <f t="shared" si="34"/>
        <v>-8.8382511950257647E-2</v>
      </c>
      <c r="K421" s="5"/>
      <c r="L421" s="182">
        <f t="shared" si="32"/>
        <v>0.40264026402640263</v>
      </c>
    </row>
    <row r="422" spans="1:12" x14ac:dyDescent="0.2">
      <c r="A422" s="5" t="s">
        <v>259</v>
      </c>
      <c r="B422" s="61">
        <v>118</v>
      </c>
      <c r="C422" s="61">
        <v>1</v>
      </c>
      <c r="D422" s="61">
        <v>18</v>
      </c>
      <c r="E422" s="98">
        <v>0.1</v>
      </c>
      <c r="F422" s="99">
        <v>1</v>
      </c>
      <c r="G422" s="100">
        <v>12.65</v>
      </c>
      <c r="H422" s="101">
        <v>75.589075517241355</v>
      </c>
      <c r="I422" s="150">
        <f t="shared" si="33"/>
        <v>-12.699075517241354</v>
      </c>
      <c r="J422" s="179">
        <f t="shared" si="34"/>
        <v>-0.20192519505869541</v>
      </c>
      <c r="K422" s="5"/>
      <c r="L422" s="182">
        <f t="shared" si="32"/>
        <v>3.9603960396039604E-2</v>
      </c>
    </row>
    <row r="423" spans="1:12" x14ac:dyDescent="0.2">
      <c r="A423" s="5" t="s">
        <v>259</v>
      </c>
      <c r="B423" s="61">
        <v>204</v>
      </c>
      <c r="C423" s="61">
        <v>2</v>
      </c>
      <c r="D423" s="61">
        <v>18</v>
      </c>
      <c r="E423" s="98">
        <v>0.4</v>
      </c>
      <c r="F423" s="99">
        <v>1</v>
      </c>
      <c r="G423" s="100">
        <v>12.519600000000001</v>
      </c>
      <c r="H423" s="101">
        <v>68.219327515862076</v>
      </c>
      <c r="I423" s="150">
        <f t="shared" si="33"/>
        <v>-5.3293275158620759</v>
      </c>
      <c r="J423" s="179">
        <f t="shared" si="34"/>
        <v>-8.474045978473646E-2</v>
      </c>
      <c r="K423" s="5"/>
      <c r="L423" s="182">
        <f t="shared" si="32"/>
        <v>3.9603960396039604E-2</v>
      </c>
    </row>
    <row r="424" spans="1:12" x14ac:dyDescent="0.2">
      <c r="A424" s="5" t="s">
        <v>259</v>
      </c>
      <c r="B424" s="61">
        <v>301</v>
      </c>
      <c r="C424" s="61">
        <v>3</v>
      </c>
      <c r="D424" s="61">
        <v>18</v>
      </c>
      <c r="E424" s="98">
        <v>0.1</v>
      </c>
      <c r="F424" s="99">
        <v>4.2222222222222214</v>
      </c>
      <c r="G424" s="100">
        <v>12.662800000000001</v>
      </c>
      <c r="H424" s="101">
        <v>69.310199594482754</v>
      </c>
      <c r="I424" s="150">
        <f t="shared" si="33"/>
        <v>-6.420199594482753</v>
      </c>
      <c r="J424" s="179">
        <f t="shared" si="34"/>
        <v>-0.10208617577488874</v>
      </c>
      <c r="K424" s="5"/>
      <c r="L424" s="182">
        <f t="shared" si="32"/>
        <v>0.35863586358635857</v>
      </c>
    </row>
    <row r="425" spans="1:12" x14ac:dyDescent="0.2">
      <c r="A425" s="5" t="s">
        <v>259</v>
      </c>
      <c r="B425" s="61">
        <v>406</v>
      </c>
      <c r="C425" s="61">
        <v>4</v>
      </c>
      <c r="D425" s="61">
        <v>18</v>
      </c>
      <c r="E425" s="98">
        <v>0.5</v>
      </c>
      <c r="F425" s="99">
        <v>3.333333333333333</v>
      </c>
      <c r="G425" s="100">
        <v>14.378399999999999</v>
      </c>
      <c r="H425" s="101">
        <v>74.736437417931043</v>
      </c>
      <c r="I425" s="150">
        <f t="shared" si="33"/>
        <v>-11.846437417931043</v>
      </c>
      <c r="J425" s="179">
        <f t="shared" si="34"/>
        <v>-0.18836758495676645</v>
      </c>
      <c r="K425" s="5"/>
      <c r="L425" s="182">
        <f t="shared" si="32"/>
        <v>0.27062706270627057</v>
      </c>
    </row>
    <row r="426" spans="1:12" x14ac:dyDescent="0.2">
      <c r="A426" s="5" t="s">
        <v>259</v>
      </c>
      <c r="B426" s="61">
        <v>119</v>
      </c>
      <c r="C426" s="61">
        <v>1</v>
      </c>
      <c r="D426" s="61">
        <v>19</v>
      </c>
      <c r="E426" s="98">
        <v>0.2</v>
      </c>
      <c r="F426" s="99">
        <v>4</v>
      </c>
      <c r="G426" s="100">
        <v>12.88</v>
      </c>
      <c r="H426" s="101">
        <v>68.992430896551738</v>
      </c>
      <c r="I426" s="150">
        <f t="shared" si="33"/>
        <v>-6.1024308965517378</v>
      </c>
      <c r="J426" s="179">
        <f t="shared" si="34"/>
        <v>-9.7033405892061345E-2</v>
      </c>
      <c r="K426" s="5"/>
      <c r="L426" s="182">
        <f t="shared" si="32"/>
        <v>0.33663366336633666</v>
      </c>
    </row>
    <row r="427" spans="1:12" x14ac:dyDescent="0.2">
      <c r="A427" s="5" t="s">
        <v>259</v>
      </c>
      <c r="B427" s="61">
        <v>202</v>
      </c>
      <c r="C427" s="61">
        <v>2</v>
      </c>
      <c r="D427" s="61">
        <v>19</v>
      </c>
      <c r="E427" s="98">
        <v>0.7</v>
      </c>
      <c r="F427" s="99">
        <v>0.55555555555555558</v>
      </c>
      <c r="G427" s="100">
        <v>12.804</v>
      </c>
      <c r="H427" s="101">
        <v>69.9621616137931</v>
      </c>
      <c r="I427" s="150">
        <f t="shared" si="33"/>
        <v>-7.0721616137930994</v>
      </c>
      <c r="J427" s="179">
        <f t="shared" si="34"/>
        <v>-0.11245287985042295</v>
      </c>
      <c r="K427" s="5"/>
      <c r="L427" s="182">
        <f t="shared" ref="L427:L433" si="35">(F427-0.6)/10.1</f>
        <v>-4.4004400440043959E-3</v>
      </c>
    </row>
    <row r="428" spans="1:12" x14ac:dyDescent="0.2">
      <c r="A428" s="5" t="s">
        <v>259</v>
      </c>
      <c r="B428" s="61">
        <v>311</v>
      </c>
      <c r="C428" s="61">
        <v>3</v>
      </c>
      <c r="D428" s="61">
        <v>19</v>
      </c>
      <c r="E428" s="98">
        <v>0.5</v>
      </c>
      <c r="F428" s="99">
        <v>4</v>
      </c>
      <c r="G428" s="100">
        <v>12.862399999999999</v>
      </c>
      <c r="H428" s="101">
        <v>70.497022670344847</v>
      </c>
      <c r="I428" s="150">
        <f t="shared" si="33"/>
        <v>-7.6070226703448469</v>
      </c>
      <c r="J428" s="179">
        <f t="shared" si="34"/>
        <v>-0.1209575873802647</v>
      </c>
      <c r="K428" s="5"/>
      <c r="L428" s="182">
        <f t="shared" si="35"/>
        <v>0.33663366336633666</v>
      </c>
    </row>
    <row r="429" spans="1:12" x14ac:dyDescent="0.2">
      <c r="A429" s="5" t="s">
        <v>259</v>
      </c>
      <c r="B429" s="61">
        <v>413</v>
      </c>
      <c r="C429" s="61">
        <v>4</v>
      </c>
      <c r="D429" s="61">
        <v>19</v>
      </c>
      <c r="E429" s="98">
        <v>0.6</v>
      </c>
      <c r="F429" s="99">
        <v>6.6666666666666661</v>
      </c>
      <c r="G429" s="100">
        <v>12.044</v>
      </c>
      <c r="H429" s="101">
        <v>70.425156013793114</v>
      </c>
      <c r="I429" s="150">
        <f t="shared" si="33"/>
        <v>-7.5351560137931131</v>
      </c>
      <c r="J429" s="179">
        <f t="shared" si="34"/>
        <v>-0.11981485154703631</v>
      </c>
      <c r="K429" s="5"/>
      <c r="L429" s="182">
        <f t="shared" si="35"/>
        <v>0.60066006600660071</v>
      </c>
    </row>
    <row r="430" spans="1:12" x14ac:dyDescent="0.2">
      <c r="A430" s="5" t="s">
        <v>259</v>
      </c>
      <c r="B430" s="61">
        <v>120</v>
      </c>
      <c r="C430" s="61">
        <v>1</v>
      </c>
      <c r="D430" s="61">
        <v>20</v>
      </c>
      <c r="E430" s="98">
        <v>1.6666666666666667</v>
      </c>
      <c r="F430" s="99">
        <v>1.8888888888888888</v>
      </c>
      <c r="G430" s="100">
        <v>12.295199999999999</v>
      </c>
      <c r="H430" s="101">
        <v>67.772220833103447</v>
      </c>
      <c r="I430" s="150">
        <f t="shared" si="33"/>
        <v>-4.882220833103446</v>
      </c>
      <c r="J430" s="179">
        <f t="shared" si="34"/>
        <v>-7.7631115170988169E-2</v>
      </c>
      <c r="K430" s="5"/>
      <c r="L430" s="182">
        <f t="shared" si="35"/>
        <v>0.12761276127612761</v>
      </c>
    </row>
    <row r="431" spans="1:12" x14ac:dyDescent="0.2">
      <c r="A431" s="5" t="s">
        <v>259</v>
      </c>
      <c r="B431" s="61">
        <v>210</v>
      </c>
      <c r="C431" s="61">
        <v>2</v>
      </c>
      <c r="D431" s="61">
        <v>20</v>
      </c>
      <c r="E431" s="98">
        <v>0.8</v>
      </c>
      <c r="F431" s="99">
        <v>1</v>
      </c>
      <c r="G431" s="100">
        <v>13.018000000000001</v>
      </c>
      <c r="H431" s="101">
        <v>63.040054531034485</v>
      </c>
      <c r="I431" s="150">
        <f t="shared" ref="I431:I433" si="36">62.89-H431</f>
        <v>-0.15005453103448474</v>
      </c>
      <c r="J431" s="179">
        <f t="shared" ref="J431:J433" si="37">I431/62.89</f>
        <v>-2.3859839566621839E-3</v>
      </c>
      <c r="K431" s="5"/>
      <c r="L431" s="182">
        <f t="shared" si="35"/>
        <v>3.9603960396039604E-2</v>
      </c>
    </row>
    <row r="432" spans="1:12" x14ac:dyDescent="0.2">
      <c r="A432" s="5" t="s">
        <v>259</v>
      </c>
      <c r="B432" s="61">
        <v>302</v>
      </c>
      <c r="C432" s="61">
        <v>3</v>
      </c>
      <c r="D432" s="61">
        <v>20</v>
      </c>
      <c r="E432" s="98">
        <v>0.2</v>
      </c>
      <c r="F432" s="99">
        <v>10.666666666666666</v>
      </c>
      <c r="G432" s="100">
        <v>12.566800000000001</v>
      </c>
      <c r="H432" s="101">
        <v>67.452904837241377</v>
      </c>
      <c r="I432" s="150">
        <f t="shared" si="36"/>
        <v>-4.5629048372413763</v>
      </c>
      <c r="J432" s="179">
        <f t="shared" si="37"/>
        <v>-7.255374204549811E-2</v>
      </c>
      <c r="K432" s="5"/>
      <c r="L432" s="182">
        <f t="shared" si="35"/>
        <v>0.99669966996699666</v>
      </c>
    </row>
    <row r="433" spans="1:12" x14ac:dyDescent="0.2">
      <c r="A433" s="5" t="s">
        <v>259</v>
      </c>
      <c r="B433" s="61">
        <v>403</v>
      </c>
      <c r="C433" s="61">
        <v>4</v>
      </c>
      <c r="D433" s="61">
        <v>20</v>
      </c>
      <c r="E433" s="98">
        <v>0.5</v>
      </c>
      <c r="F433" s="99">
        <v>3.5555555555555554</v>
      </c>
      <c r="G433" s="100">
        <v>12.388399999999999</v>
      </c>
      <c r="H433" s="101">
        <v>68.906523399999998</v>
      </c>
      <c r="I433" s="150">
        <f t="shared" si="36"/>
        <v>-6.016523399999997</v>
      </c>
      <c r="J433" s="179">
        <f t="shared" si="37"/>
        <v>-9.5667409763078345E-2</v>
      </c>
      <c r="K433" s="5"/>
      <c r="L433" s="182">
        <f t="shared" si="35"/>
        <v>0.2926292629262926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F027C-3EDA-354C-BBB5-1B3292FED9AC}">
  <dimension ref="A1:N561"/>
  <sheetViews>
    <sheetView workbookViewId="0">
      <selection activeCell="M2" sqref="M2"/>
    </sheetView>
  </sheetViews>
  <sheetFormatPr baseColWidth="10" defaultRowHeight="16" x14ac:dyDescent="0.2"/>
  <cols>
    <col min="14" max="14" width="10.83203125" style="66"/>
  </cols>
  <sheetData>
    <row r="1" spans="1:14" x14ac:dyDescent="0.2">
      <c r="A1" s="66" t="s">
        <v>261</v>
      </c>
      <c r="B1" s="66" t="s">
        <v>195</v>
      </c>
      <c r="C1" s="66" t="s">
        <v>225</v>
      </c>
      <c r="D1" s="66" t="s">
        <v>197</v>
      </c>
      <c r="E1" s="66" t="s">
        <v>262</v>
      </c>
      <c r="F1" s="66" t="s">
        <v>263</v>
      </c>
      <c r="G1" s="66" t="s">
        <v>243</v>
      </c>
      <c r="H1" s="66" t="s">
        <v>244</v>
      </c>
      <c r="I1" s="66" t="s">
        <v>256</v>
      </c>
      <c r="J1" s="66" t="s">
        <v>9</v>
      </c>
      <c r="K1" s="66" t="s">
        <v>10</v>
      </c>
      <c r="L1" s="66"/>
      <c r="M1" s="66" t="s">
        <v>332</v>
      </c>
      <c r="N1" s="66" t="s">
        <v>281</v>
      </c>
    </row>
    <row r="2" spans="1:14" ht="18" x14ac:dyDescent="0.2">
      <c r="A2" s="103" t="s">
        <v>41</v>
      </c>
      <c r="B2" s="104">
        <v>101</v>
      </c>
      <c r="C2" s="104">
        <v>1</v>
      </c>
      <c r="D2" s="73">
        <v>1</v>
      </c>
      <c r="E2" s="73">
        <v>0</v>
      </c>
      <c r="F2" s="73">
        <v>0</v>
      </c>
      <c r="G2" s="73">
        <v>0</v>
      </c>
      <c r="H2" s="73">
        <v>0</v>
      </c>
      <c r="I2" s="73">
        <v>0</v>
      </c>
      <c r="J2" s="73">
        <v>10.38</v>
      </c>
      <c r="K2" s="73">
        <v>59.384400298229266</v>
      </c>
      <c r="L2" s="119">
        <f>53.2-K2</f>
        <v>-6.1844002982292636</v>
      </c>
      <c r="M2" s="119">
        <f>L2/53.2</f>
        <v>-0.11624812590656509</v>
      </c>
    </row>
    <row r="3" spans="1:14" ht="18" x14ac:dyDescent="0.2">
      <c r="A3" s="103" t="s">
        <v>41</v>
      </c>
      <c r="B3" s="104">
        <v>102</v>
      </c>
      <c r="C3" s="104">
        <v>1</v>
      </c>
      <c r="D3" s="73">
        <v>2</v>
      </c>
      <c r="E3" s="73">
        <v>0</v>
      </c>
      <c r="F3" s="73">
        <v>0</v>
      </c>
      <c r="G3" s="73">
        <v>0</v>
      </c>
      <c r="H3" s="73">
        <v>0</v>
      </c>
      <c r="I3" s="73">
        <v>0</v>
      </c>
      <c r="J3" s="73">
        <v>10.31</v>
      </c>
      <c r="K3" s="73">
        <v>49.276170810810797</v>
      </c>
      <c r="L3" s="73">
        <f t="shared" ref="L3:L66" si="0">53.2-K3</f>
        <v>3.9238291891892061</v>
      </c>
      <c r="M3" s="73">
        <f t="shared" ref="M3:M66" si="1">L3/53.2</f>
        <v>7.3756187766714401E-2</v>
      </c>
    </row>
    <row r="4" spans="1:14" ht="18" x14ac:dyDescent="0.2">
      <c r="A4" s="103" t="s">
        <v>41</v>
      </c>
      <c r="B4" s="104">
        <v>103</v>
      </c>
      <c r="C4" s="104">
        <v>1</v>
      </c>
      <c r="D4" s="73">
        <v>3</v>
      </c>
      <c r="E4" s="73">
        <v>0</v>
      </c>
      <c r="F4" s="73">
        <v>0</v>
      </c>
      <c r="G4" s="73">
        <v>0</v>
      </c>
      <c r="H4" s="73">
        <v>0</v>
      </c>
      <c r="I4" s="73">
        <v>0</v>
      </c>
      <c r="J4" s="73">
        <v>10.06</v>
      </c>
      <c r="K4" s="73">
        <v>54.160141286113685</v>
      </c>
      <c r="L4" s="73">
        <f t="shared" si="0"/>
        <v>-0.96014128611368221</v>
      </c>
      <c r="M4" s="73">
        <f t="shared" si="1"/>
        <v>-1.8047768535971471E-2</v>
      </c>
    </row>
    <row r="5" spans="1:14" ht="18" x14ac:dyDescent="0.2">
      <c r="A5" s="103" t="s">
        <v>41</v>
      </c>
      <c r="B5" s="104">
        <v>104</v>
      </c>
      <c r="C5" s="104">
        <v>1</v>
      </c>
      <c r="D5" s="73">
        <v>4</v>
      </c>
      <c r="E5" s="73">
        <v>0</v>
      </c>
      <c r="F5" s="73">
        <v>0</v>
      </c>
      <c r="G5" s="73">
        <v>0</v>
      </c>
      <c r="H5" s="73">
        <v>0</v>
      </c>
      <c r="I5" s="73">
        <v>0</v>
      </c>
      <c r="J5" s="73">
        <v>10.51</v>
      </c>
      <c r="K5" s="73">
        <v>58.692762945013968</v>
      </c>
      <c r="L5" s="73">
        <f t="shared" si="0"/>
        <v>-5.4927629450139648</v>
      </c>
      <c r="M5" s="73">
        <f t="shared" si="1"/>
        <v>-0.10324742377845798</v>
      </c>
    </row>
    <row r="6" spans="1:14" ht="18" x14ac:dyDescent="0.2">
      <c r="A6" s="103" t="s">
        <v>41</v>
      </c>
      <c r="B6" s="104">
        <v>105</v>
      </c>
      <c r="C6" s="104">
        <v>1</v>
      </c>
      <c r="D6" s="73">
        <v>5</v>
      </c>
      <c r="E6" s="73">
        <v>0</v>
      </c>
      <c r="F6" s="73">
        <v>0</v>
      </c>
      <c r="G6" s="73">
        <v>0</v>
      </c>
      <c r="H6" s="73">
        <v>0</v>
      </c>
      <c r="I6" s="73">
        <v>0</v>
      </c>
      <c r="J6" s="73">
        <v>10.47</v>
      </c>
      <c r="K6" s="73">
        <v>61.384371295433375</v>
      </c>
      <c r="L6" s="73">
        <f t="shared" si="0"/>
        <v>-8.1843712954333725</v>
      </c>
      <c r="M6" s="73">
        <f t="shared" si="1"/>
        <v>-0.1538415657036348</v>
      </c>
    </row>
    <row r="7" spans="1:14" ht="18" x14ac:dyDescent="0.2">
      <c r="A7" s="103" t="s">
        <v>41</v>
      </c>
      <c r="B7" s="104">
        <v>106</v>
      </c>
      <c r="C7" s="104">
        <v>1</v>
      </c>
      <c r="D7" s="73">
        <v>6</v>
      </c>
      <c r="E7" s="73">
        <v>0</v>
      </c>
      <c r="F7" s="73">
        <v>0</v>
      </c>
      <c r="G7" s="73">
        <v>0</v>
      </c>
      <c r="H7" s="73">
        <v>0</v>
      </c>
      <c r="I7" s="73">
        <v>0</v>
      </c>
      <c r="J7" s="73">
        <v>10.38</v>
      </c>
      <c r="K7" s="73">
        <v>55.907845890027957</v>
      </c>
      <c r="L7" s="73">
        <f t="shared" si="0"/>
        <v>-2.7078458900279543</v>
      </c>
      <c r="M7" s="73">
        <f t="shared" si="1"/>
        <v>-5.0899358835111923E-2</v>
      </c>
    </row>
    <row r="8" spans="1:14" ht="18" x14ac:dyDescent="0.2">
      <c r="A8" s="103" t="s">
        <v>41</v>
      </c>
      <c r="B8" s="104">
        <v>107</v>
      </c>
      <c r="C8" s="104">
        <v>1</v>
      </c>
      <c r="D8" s="73">
        <v>7</v>
      </c>
      <c r="E8" s="73">
        <v>0</v>
      </c>
      <c r="F8" s="73">
        <v>0</v>
      </c>
      <c r="G8" s="73">
        <v>0</v>
      </c>
      <c r="H8" s="73">
        <v>0</v>
      </c>
      <c r="I8" s="73">
        <v>0</v>
      </c>
      <c r="J8" s="73">
        <v>10.26</v>
      </c>
      <c r="K8" s="73">
        <v>64.038062553588063</v>
      </c>
      <c r="L8" s="73">
        <f t="shared" si="0"/>
        <v>-10.83806255358806</v>
      </c>
      <c r="M8" s="73">
        <f t="shared" si="1"/>
        <v>-0.20372298033060263</v>
      </c>
    </row>
    <row r="9" spans="1:14" ht="18" x14ac:dyDescent="0.2">
      <c r="A9" s="103" t="s">
        <v>41</v>
      </c>
      <c r="B9" s="104">
        <v>108</v>
      </c>
      <c r="C9" s="104">
        <v>1</v>
      </c>
      <c r="D9" s="73">
        <v>8</v>
      </c>
      <c r="E9" s="73">
        <v>0</v>
      </c>
      <c r="F9" s="73">
        <v>0</v>
      </c>
      <c r="G9" s="73">
        <v>0</v>
      </c>
      <c r="H9" s="73">
        <v>0</v>
      </c>
      <c r="I9" s="73">
        <v>0</v>
      </c>
      <c r="J9" s="73">
        <v>10.35</v>
      </c>
      <c r="K9" s="73">
        <v>61.507085368126745</v>
      </c>
      <c r="L9" s="73">
        <f t="shared" si="0"/>
        <v>-8.3070853681267423</v>
      </c>
      <c r="M9" s="73">
        <f t="shared" si="1"/>
        <v>-0.15614822120538988</v>
      </c>
    </row>
    <row r="10" spans="1:14" ht="18" x14ac:dyDescent="0.2">
      <c r="A10" s="103" t="s">
        <v>41</v>
      </c>
      <c r="B10" s="104">
        <v>109</v>
      </c>
      <c r="C10" s="104">
        <v>1</v>
      </c>
      <c r="D10" s="73">
        <v>9</v>
      </c>
      <c r="E10" s="73">
        <v>0</v>
      </c>
      <c r="F10" s="73">
        <v>0</v>
      </c>
      <c r="G10" s="73">
        <v>0</v>
      </c>
      <c r="H10" s="73">
        <v>0</v>
      </c>
      <c r="I10" s="73">
        <v>0</v>
      </c>
      <c r="J10" s="73">
        <v>10.33</v>
      </c>
      <c r="K10" s="73">
        <v>61.884835414725082</v>
      </c>
      <c r="L10" s="73">
        <f t="shared" si="0"/>
        <v>-8.6848354147250788</v>
      </c>
      <c r="M10" s="73">
        <f t="shared" si="1"/>
        <v>-0.1632487859910729</v>
      </c>
    </row>
    <row r="11" spans="1:14" ht="18" x14ac:dyDescent="0.2">
      <c r="A11" s="103" t="s">
        <v>41</v>
      </c>
      <c r="B11" s="104">
        <v>110</v>
      </c>
      <c r="C11" s="104">
        <v>1</v>
      </c>
      <c r="D11" s="73">
        <v>10</v>
      </c>
      <c r="E11" s="73">
        <v>0</v>
      </c>
      <c r="F11" s="73">
        <v>0</v>
      </c>
      <c r="G11" s="73">
        <v>0</v>
      </c>
      <c r="H11" s="73">
        <v>0</v>
      </c>
      <c r="I11" s="73">
        <v>0</v>
      </c>
      <c r="J11" s="73">
        <v>10.35</v>
      </c>
      <c r="K11" s="73">
        <v>59.76822628145387</v>
      </c>
      <c r="L11" s="73">
        <f t="shared" si="0"/>
        <v>-6.5682262814538674</v>
      </c>
      <c r="M11" s="73">
        <f t="shared" si="1"/>
        <v>-0.12346290002732833</v>
      </c>
    </row>
    <row r="12" spans="1:14" ht="18" x14ac:dyDescent="0.2">
      <c r="A12" s="103" t="s">
        <v>41</v>
      </c>
      <c r="B12" s="104">
        <v>111</v>
      </c>
      <c r="C12" s="104">
        <v>1</v>
      </c>
      <c r="D12" s="73">
        <v>11</v>
      </c>
      <c r="E12" s="73">
        <v>0</v>
      </c>
      <c r="F12" s="73">
        <v>0</v>
      </c>
      <c r="G12" s="73">
        <v>0</v>
      </c>
      <c r="H12" s="73">
        <v>0</v>
      </c>
      <c r="I12" s="73">
        <v>0</v>
      </c>
      <c r="J12" s="73">
        <v>10.37</v>
      </c>
      <c r="K12" s="73">
        <v>59.148449170549867</v>
      </c>
      <c r="L12" s="73">
        <f t="shared" si="0"/>
        <v>-5.9484491705498641</v>
      </c>
      <c r="M12" s="73">
        <f t="shared" si="1"/>
        <v>-0.11181295433364406</v>
      </c>
    </row>
    <row r="13" spans="1:14" ht="18" x14ac:dyDescent="0.2">
      <c r="A13" s="103" t="s">
        <v>41</v>
      </c>
      <c r="B13" s="104">
        <v>112</v>
      </c>
      <c r="C13" s="104">
        <v>1</v>
      </c>
      <c r="D13" s="73">
        <v>12</v>
      </c>
      <c r="E13" s="73">
        <v>0</v>
      </c>
      <c r="F13" s="73">
        <v>0</v>
      </c>
      <c r="G13" s="73">
        <v>0</v>
      </c>
      <c r="H13" s="73">
        <v>0</v>
      </c>
      <c r="I13" s="73">
        <v>0</v>
      </c>
      <c r="J13" s="73">
        <v>10.36</v>
      </c>
      <c r="K13" s="73">
        <v>65.705368126747445</v>
      </c>
      <c r="L13" s="73">
        <f t="shared" si="0"/>
        <v>-12.505368126747442</v>
      </c>
      <c r="M13" s="73">
        <f t="shared" si="1"/>
        <v>-0.23506331065314739</v>
      </c>
    </row>
    <row r="14" spans="1:14" ht="18" x14ac:dyDescent="0.2">
      <c r="A14" s="103" t="s">
        <v>41</v>
      </c>
      <c r="B14" s="104">
        <v>113</v>
      </c>
      <c r="C14" s="104">
        <v>1</v>
      </c>
      <c r="D14" s="73">
        <v>13</v>
      </c>
      <c r="E14" s="73">
        <v>0</v>
      </c>
      <c r="F14" s="73">
        <v>0</v>
      </c>
      <c r="G14" s="73">
        <v>0</v>
      </c>
      <c r="H14" s="73">
        <v>0</v>
      </c>
      <c r="I14" s="73">
        <v>0</v>
      </c>
      <c r="J14" s="73">
        <v>10.46</v>
      </c>
      <c r="K14" s="73">
        <v>55.938717241379308</v>
      </c>
      <c r="L14" s="73">
        <f t="shared" si="0"/>
        <v>-2.7387172413793053</v>
      </c>
      <c r="M14" s="73">
        <f t="shared" si="1"/>
        <v>-5.1479647394347842E-2</v>
      </c>
    </row>
    <row r="15" spans="1:14" ht="18" x14ac:dyDescent="0.2">
      <c r="A15" s="103" t="s">
        <v>41</v>
      </c>
      <c r="B15" s="104">
        <v>114</v>
      </c>
      <c r="C15" s="104">
        <v>1</v>
      </c>
      <c r="D15" s="73">
        <v>14</v>
      </c>
      <c r="E15" s="73">
        <v>0</v>
      </c>
      <c r="F15" s="73">
        <v>0</v>
      </c>
      <c r="G15" s="73">
        <v>0</v>
      </c>
      <c r="H15" s="73">
        <v>0</v>
      </c>
      <c r="I15" s="73">
        <v>0</v>
      </c>
      <c r="J15" s="73">
        <v>10.41</v>
      </c>
      <c r="K15" s="73">
        <v>58.637114221808019</v>
      </c>
      <c r="L15" s="73">
        <f t="shared" si="0"/>
        <v>-5.4371142218080166</v>
      </c>
      <c r="M15" s="73">
        <f t="shared" si="1"/>
        <v>-0.10220139514676722</v>
      </c>
    </row>
    <row r="16" spans="1:14" ht="18" x14ac:dyDescent="0.2">
      <c r="A16" s="103" t="s">
        <v>41</v>
      </c>
      <c r="B16" s="104">
        <v>115</v>
      </c>
      <c r="C16" s="104">
        <v>1</v>
      </c>
      <c r="D16" s="73">
        <v>15</v>
      </c>
      <c r="E16" s="73">
        <v>0</v>
      </c>
      <c r="F16" s="73">
        <v>0</v>
      </c>
      <c r="G16" s="73">
        <v>0</v>
      </c>
      <c r="H16" s="73">
        <v>0</v>
      </c>
      <c r="I16" s="73">
        <v>0</v>
      </c>
      <c r="J16" s="73">
        <v>10.17</v>
      </c>
      <c r="K16" s="73">
        <v>64.304885032618827</v>
      </c>
      <c r="L16" s="73">
        <f t="shared" si="0"/>
        <v>-11.104885032618824</v>
      </c>
      <c r="M16" s="73">
        <f t="shared" si="1"/>
        <v>-0.20873844046275986</v>
      </c>
    </row>
    <row r="17" spans="1:13" ht="18" x14ac:dyDescent="0.2">
      <c r="A17" s="103" t="s">
        <v>41</v>
      </c>
      <c r="B17" s="104">
        <v>116</v>
      </c>
      <c r="C17" s="104">
        <v>1</v>
      </c>
      <c r="D17" s="73">
        <v>16</v>
      </c>
      <c r="E17" s="73">
        <v>0</v>
      </c>
      <c r="F17" s="73">
        <v>0</v>
      </c>
      <c r="G17" s="73">
        <v>0</v>
      </c>
      <c r="H17" s="73">
        <v>0</v>
      </c>
      <c r="I17" s="73">
        <v>0</v>
      </c>
      <c r="J17" s="73">
        <v>10.35</v>
      </c>
      <c r="K17" s="73">
        <v>58.393314445479959</v>
      </c>
      <c r="L17" s="73">
        <f t="shared" si="0"/>
        <v>-5.193314445479956</v>
      </c>
      <c r="M17" s="73">
        <f t="shared" si="1"/>
        <v>-9.7618692584209688E-2</v>
      </c>
    </row>
    <row r="18" spans="1:13" ht="18" x14ac:dyDescent="0.2">
      <c r="A18" s="103" t="s">
        <v>41</v>
      </c>
      <c r="B18" s="104">
        <v>117</v>
      </c>
      <c r="C18" s="104">
        <v>1</v>
      </c>
      <c r="D18" s="73">
        <v>17</v>
      </c>
      <c r="E18" s="73">
        <v>0</v>
      </c>
      <c r="F18" s="73">
        <v>0</v>
      </c>
      <c r="G18" s="73">
        <v>0</v>
      </c>
      <c r="H18" s="73">
        <v>0</v>
      </c>
      <c r="I18" s="73">
        <v>0</v>
      </c>
      <c r="J18" s="73">
        <v>10.23</v>
      </c>
      <c r="K18" s="73">
        <v>61.467936849953404</v>
      </c>
      <c r="L18" s="73">
        <f t="shared" si="0"/>
        <v>-8.2679368499534007</v>
      </c>
      <c r="M18" s="73">
        <f t="shared" si="1"/>
        <v>-0.15541234680363533</v>
      </c>
    </row>
    <row r="19" spans="1:13" ht="18" x14ac:dyDescent="0.2">
      <c r="A19" s="103" t="s">
        <v>41</v>
      </c>
      <c r="B19" s="104">
        <v>118</v>
      </c>
      <c r="C19" s="104">
        <v>1</v>
      </c>
      <c r="D19" s="73">
        <v>18</v>
      </c>
      <c r="E19" s="73">
        <v>0</v>
      </c>
      <c r="F19" s="73">
        <v>0</v>
      </c>
      <c r="G19" s="73">
        <v>0</v>
      </c>
      <c r="H19" s="73">
        <v>0</v>
      </c>
      <c r="I19" s="73">
        <v>0</v>
      </c>
      <c r="J19" s="73">
        <v>10.29</v>
      </c>
      <c r="K19" s="73">
        <v>60.53660898415658</v>
      </c>
      <c r="L19" s="73">
        <f t="shared" si="0"/>
        <v>-7.3366089841565767</v>
      </c>
      <c r="M19" s="73">
        <f t="shared" si="1"/>
        <v>-0.13790618391271761</v>
      </c>
    </row>
    <row r="20" spans="1:13" ht="18" x14ac:dyDescent="0.2">
      <c r="A20" s="103" t="s">
        <v>41</v>
      </c>
      <c r="B20" s="104">
        <v>119</v>
      </c>
      <c r="C20" s="104">
        <v>1</v>
      </c>
      <c r="D20" s="73">
        <v>19</v>
      </c>
      <c r="E20" s="73">
        <v>0</v>
      </c>
      <c r="F20" s="73">
        <v>0</v>
      </c>
      <c r="G20" s="73">
        <v>0</v>
      </c>
      <c r="H20" s="73">
        <v>0</v>
      </c>
      <c r="I20" s="73">
        <v>0</v>
      </c>
      <c r="J20" s="73">
        <v>10.19</v>
      </c>
      <c r="K20" s="73">
        <v>55.499734203168686</v>
      </c>
      <c r="L20" s="73">
        <f t="shared" si="0"/>
        <v>-2.2997342031686827</v>
      </c>
      <c r="M20" s="73">
        <f t="shared" si="1"/>
        <v>-4.3228086525727114E-2</v>
      </c>
    </row>
    <row r="21" spans="1:13" ht="18" x14ac:dyDescent="0.2">
      <c r="A21" s="103" t="s">
        <v>41</v>
      </c>
      <c r="B21" s="104">
        <v>120</v>
      </c>
      <c r="C21" s="104">
        <v>1</v>
      </c>
      <c r="D21" s="73">
        <v>20</v>
      </c>
      <c r="E21" s="73">
        <v>0</v>
      </c>
      <c r="F21" s="73">
        <v>0</v>
      </c>
      <c r="G21" s="73">
        <v>0</v>
      </c>
      <c r="H21" s="73">
        <v>0</v>
      </c>
      <c r="I21" s="73">
        <v>0</v>
      </c>
      <c r="J21" s="73">
        <v>10.210000000000001</v>
      </c>
      <c r="K21" s="73">
        <v>61.360126188257212</v>
      </c>
      <c r="L21" s="73">
        <f t="shared" si="0"/>
        <v>-8.1601261882572089</v>
      </c>
      <c r="M21" s="73">
        <f t="shared" si="1"/>
        <v>-0.15338583060633851</v>
      </c>
    </row>
    <row r="22" spans="1:13" ht="18" x14ac:dyDescent="0.2">
      <c r="A22" s="103" t="s">
        <v>41</v>
      </c>
      <c r="B22" s="104">
        <v>201</v>
      </c>
      <c r="C22" s="104">
        <v>2</v>
      </c>
      <c r="D22" s="73">
        <v>11</v>
      </c>
      <c r="E22" s="73">
        <v>0</v>
      </c>
      <c r="F22" s="73">
        <v>0</v>
      </c>
      <c r="G22" s="73">
        <v>0</v>
      </c>
      <c r="H22" s="73">
        <v>0</v>
      </c>
      <c r="I22" s="73">
        <v>0</v>
      </c>
      <c r="J22" s="73">
        <v>10.01</v>
      </c>
      <c r="K22" s="73">
        <v>52.688348257222735</v>
      </c>
      <c r="L22" s="73">
        <f t="shared" si="0"/>
        <v>0.51165174277726777</v>
      </c>
      <c r="M22" s="73">
        <f t="shared" si="1"/>
        <v>9.6175139619787166E-3</v>
      </c>
    </row>
    <row r="23" spans="1:13" ht="18" x14ac:dyDescent="0.2">
      <c r="A23" s="103" t="s">
        <v>41</v>
      </c>
      <c r="B23" s="104">
        <v>202</v>
      </c>
      <c r="C23" s="104">
        <v>2</v>
      </c>
      <c r="D23" s="73">
        <v>19</v>
      </c>
      <c r="E23" s="73">
        <v>0</v>
      </c>
      <c r="F23" s="73">
        <v>0</v>
      </c>
      <c r="G23" s="73">
        <v>0</v>
      </c>
      <c r="H23" s="73">
        <v>0</v>
      </c>
      <c r="I23" s="73">
        <v>0</v>
      </c>
      <c r="J23" s="73">
        <v>9.9700000000000006</v>
      </c>
      <c r="K23" s="73">
        <v>54.945317390493948</v>
      </c>
      <c r="L23" s="73">
        <f t="shared" si="0"/>
        <v>-1.7453173904939447</v>
      </c>
      <c r="M23" s="73">
        <f t="shared" si="1"/>
        <v>-3.2806717866427533E-2</v>
      </c>
    </row>
    <row r="24" spans="1:13" ht="18" x14ac:dyDescent="0.2">
      <c r="A24" s="103" t="s">
        <v>41</v>
      </c>
      <c r="B24" s="104">
        <v>203</v>
      </c>
      <c r="C24" s="104">
        <v>2</v>
      </c>
      <c r="D24" s="73">
        <v>6</v>
      </c>
      <c r="E24" s="73">
        <v>0</v>
      </c>
      <c r="F24" s="73">
        <v>0</v>
      </c>
      <c r="G24" s="73">
        <v>0</v>
      </c>
      <c r="H24" s="73">
        <v>0</v>
      </c>
      <c r="I24" s="73">
        <v>0</v>
      </c>
      <c r="J24" s="73">
        <v>9.9499999999999993</v>
      </c>
      <c r="K24" s="73">
        <v>54.673190307548929</v>
      </c>
      <c r="L24" s="73">
        <f t="shared" si="0"/>
        <v>-1.4731903075489257</v>
      </c>
      <c r="M24" s="73">
        <f t="shared" si="1"/>
        <v>-2.7691547134378301E-2</v>
      </c>
    </row>
    <row r="25" spans="1:13" ht="18" x14ac:dyDescent="0.2">
      <c r="A25" s="103" t="s">
        <v>41</v>
      </c>
      <c r="B25" s="104">
        <v>204</v>
      </c>
      <c r="C25" s="104">
        <v>2</v>
      </c>
      <c r="D25" s="73">
        <v>18</v>
      </c>
      <c r="E25" s="73">
        <v>0</v>
      </c>
      <c r="F25" s="73">
        <v>0</v>
      </c>
      <c r="G25" s="73">
        <v>0</v>
      </c>
      <c r="H25" s="73">
        <v>0</v>
      </c>
      <c r="I25" s="73">
        <v>0</v>
      </c>
      <c r="J25" s="73">
        <v>10.31</v>
      </c>
      <c r="K25" s="73">
        <v>56.356080410065232</v>
      </c>
      <c r="L25" s="73">
        <f t="shared" si="0"/>
        <v>-3.1560804100652291</v>
      </c>
      <c r="M25" s="73">
        <f t="shared" si="1"/>
        <v>-5.9324819738068212E-2</v>
      </c>
    </row>
    <row r="26" spans="1:13" ht="18" x14ac:dyDescent="0.2">
      <c r="A26" s="103" t="s">
        <v>41</v>
      </c>
      <c r="B26" s="104">
        <v>205</v>
      </c>
      <c r="C26" s="104">
        <v>2</v>
      </c>
      <c r="D26" s="73">
        <v>16</v>
      </c>
      <c r="E26" s="73">
        <v>0</v>
      </c>
      <c r="F26" s="73">
        <v>0</v>
      </c>
      <c r="G26" s="73">
        <v>0</v>
      </c>
      <c r="H26" s="73">
        <v>0</v>
      </c>
      <c r="I26" s="73">
        <v>0</v>
      </c>
      <c r="J26" s="73">
        <v>10.27</v>
      </c>
      <c r="K26" s="73">
        <v>59.862035675675671</v>
      </c>
      <c r="L26" s="73">
        <f t="shared" si="0"/>
        <v>-6.6620356756756678</v>
      </c>
      <c r="M26" s="73">
        <f t="shared" si="1"/>
        <v>-0.12522623450518172</v>
      </c>
    </row>
    <row r="27" spans="1:13" ht="18" x14ac:dyDescent="0.2">
      <c r="A27" s="103" t="s">
        <v>41</v>
      </c>
      <c r="B27" s="104">
        <v>206</v>
      </c>
      <c r="C27" s="104">
        <v>2</v>
      </c>
      <c r="D27" s="73">
        <v>12</v>
      </c>
      <c r="E27" s="73">
        <v>0</v>
      </c>
      <c r="F27" s="73">
        <v>0</v>
      </c>
      <c r="G27" s="73">
        <v>0</v>
      </c>
      <c r="H27" s="73">
        <v>0</v>
      </c>
      <c r="I27" s="73">
        <v>0</v>
      </c>
      <c r="J27" s="73">
        <v>10.39</v>
      </c>
      <c r="K27" s="73">
        <v>66.128004324324323</v>
      </c>
      <c r="L27" s="73">
        <f t="shared" si="0"/>
        <v>-12.92800432432432</v>
      </c>
      <c r="M27" s="73">
        <f t="shared" si="1"/>
        <v>-0.24300760008128419</v>
      </c>
    </row>
    <row r="28" spans="1:13" ht="18" x14ac:dyDescent="0.2">
      <c r="A28" s="103" t="s">
        <v>41</v>
      </c>
      <c r="B28" s="104">
        <v>207</v>
      </c>
      <c r="C28" s="104">
        <v>2</v>
      </c>
      <c r="D28" s="73">
        <v>7</v>
      </c>
      <c r="E28" s="73">
        <v>0</v>
      </c>
      <c r="F28" s="73">
        <v>0</v>
      </c>
      <c r="G28" s="73">
        <v>0</v>
      </c>
      <c r="H28" s="73">
        <v>0</v>
      </c>
      <c r="I28" s="73">
        <v>0</v>
      </c>
      <c r="J28" s="73">
        <v>10.210000000000001</v>
      </c>
      <c r="K28" s="73">
        <v>64.762271798695252</v>
      </c>
      <c r="L28" s="73">
        <f t="shared" si="0"/>
        <v>-11.562271798695249</v>
      </c>
      <c r="M28" s="73">
        <f t="shared" si="1"/>
        <v>-0.21733593606570017</v>
      </c>
    </row>
    <row r="29" spans="1:13" ht="18" x14ac:dyDescent="0.2">
      <c r="A29" s="103" t="s">
        <v>41</v>
      </c>
      <c r="B29" s="104">
        <v>208</v>
      </c>
      <c r="C29" s="104">
        <v>2</v>
      </c>
      <c r="D29" s="73">
        <v>8</v>
      </c>
      <c r="E29" s="73">
        <v>0</v>
      </c>
      <c r="F29" s="73">
        <v>0</v>
      </c>
      <c r="G29" s="73">
        <v>0</v>
      </c>
      <c r="H29" s="73">
        <v>0</v>
      </c>
      <c r="I29" s="73">
        <v>0</v>
      </c>
      <c r="J29" s="73">
        <v>10.24</v>
      </c>
      <c r="K29" s="73">
        <v>65.469421509785661</v>
      </c>
      <c r="L29" s="73">
        <f t="shared" si="0"/>
        <v>-12.269421509785658</v>
      </c>
      <c r="M29" s="73">
        <f t="shared" si="1"/>
        <v>-0.23062822386815146</v>
      </c>
    </row>
    <row r="30" spans="1:13" ht="18" x14ac:dyDescent="0.2">
      <c r="A30" s="103" t="s">
        <v>41</v>
      </c>
      <c r="B30" s="104">
        <v>209</v>
      </c>
      <c r="C30" s="104">
        <v>2</v>
      </c>
      <c r="D30" s="73">
        <v>17</v>
      </c>
      <c r="E30" s="73">
        <v>0</v>
      </c>
      <c r="F30" s="73">
        <v>0</v>
      </c>
      <c r="G30" s="73">
        <v>0</v>
      </c>
      <c r="H30" s="73">
        <v>0</v>
      </c>
      <c r="I30" s="73">
        <v>0</v>
      </c>
      <c r="J30" s="73">
        <v>10.16</v>
      </c>
      <c r="K30" s="73">
        <v>71.44431806150979</v>
      </c>
      <c r="L30" s="73">
        <f t="shared" si="0"/>
        <v>-18.244318061509787</v>
      </c>
      <c r="M30" s="73">
        <f t="shared" si="1"/>
        <v>-0.3429383094268757</v>
      </c>
    </row>
    <row r="31" spans="1:13" ht="18" x14ac:dyDescent="0.2">
      <c r="A31" s="103" t="s">
        <v>41</v>
      </c>
      <c r="B31" s="104">
        <v>210</v>
      </c>
      <c r="C31" s="104">
        <v>2</v>
      </c>
      <c r="D31" s="73">
        <v>20</v>
      </c>
      <c r="E31" s="73">
        <v>0</v>
      </c>
      <c r="F31" s="73">
        <v>0</v>
      </c>
      <c r="G31" s="73">
        <v>0</v>
      </c>
      <c r="H31" s="73">
        <v>0</v>
      </c>
      <c r="I31" s="73">
        <v>0</v>
      </c>
      <c r="J31" s="73">
        <v>10.31</v>
      </c>
      <c r="K31" s="73">
        <v>64.690145424044729</v>
      </c>
      <c r="L31" s="73">
        <f t="shared" si="0"/>
        <v>-11.490145424044726</v>
      </c>
      <c r="M31" s="73">
        <f t="shared" si="1"/>
        <v>-0.21598017714369785</v>
      </c>
    </row>
    <row r="32" spans="1:13" ht="18" x14ac:dyDescent="0.2">
      <c r="A32" s="103" t="s">
        <v>41</v>
      </c>
      <c r="B32" s="104">
        <v>211</v>
      </c>
      <c r="C32" s="104">
        <v>2</v>
      </c>
      <c r="D32" s="73">
        <v>15</v>
      </c>
      <c r="E32" s="73">
        <v>0</v>
      </c>
      <c r="F32" s="73">
        <v>0</v>
      </c>
      <c r="G32" s="73">
        <v>0</v>
      </c>
      <c r="H32" s="73">
        <v>0</v>
      </c>
      <c r="I32" s="73">
        <v>0</v>
      </c>
      <c r="J32" s="73">
        <v>10.31</v>
      </c>
      <c r="K32" s="73">
        <v>67.036629748369037</v>
      </c>
      <c r="L32" s="73">
        <f t="shared" si="0"/>
        <v>-13.836629748369035</v>
      </c>
      <c r="M32" s="73">
        <f t="shared" si="1"/>
        <v>-0.26008702534528261</v>
      </c>
    </row>
    <row r="33" spans="1:13" ht="18" x14ac:dyDescent="0.2">
      <c r="A33" s="103" t="s">
        <v>41</v>
      </c>
      <c r="B33" s="104">
        <v>212</v>
      </c>
      <c r="C33" s="104">
        <v>2</v>
      </c>
      <c r="D33" s="73">
        <v>13</v>
      </c>
      <c r="E33" s="73">
        <v>0</v>
      </c>
      <c r="F33" s="73">
        <v>0</v>
      </c>
      <c r="G33" s="73">
        <v>0</v>
      </c>
      <c r="H33" s="73">
        <v>0</v>
      </c>
      <c r="I33" s="73">
        <v>0</v>
      </c>
      <c r="J33" s="73">
        <v>10.3</v>
      </c>
      <c r="K33" s="73">
        <v>69.633616775396078</v>
      </c>
      <c r="L33" s="73">
        <f t="shared" si="0"/>
        <v>-16.433616775396075</v>
      </c>
      <c r="M33" s="73">
        <f t="shared" si="1"/>
        <v>-0.30890257096609164</v>
      </c>
    </row>
    <row r="34" spans="1:13" ht="18" x14ac:dyDescent="0.2">
      <c r="A34" s="103" t="s">
        <v>41</v>
      </c>
      <c r="B34" s="104">
        <v>213</v>
      </c>
      <c r="C34" s="104">
        <v>2</v>
      </c>
      <c r="D34" s="73">
        <v>10</v>
      </c>
      <c r="E34" s="73">
        <v>0</v>
      </c>
      <c r="F34" s="73">
        <v>0</v>
      </c>
      <c r="G34" s="73">
        <v>0</v>
      </c>
      <c r="H34" s="73">
        <v>0</v>
      </c>
      <c r="I34" s="73">
        <v>0</v>
      </c>
      <c r="J34" s="73">
        <v>10.119999999999999</v>
      </c>
      <c r="K34" s="73">
        <v>60.0431906057782</v>
      </c>
      <c r="L34" s="73">
        <f t="shared" si="0"/>
        <v>-6.8431906057781973</v>
      </c>
      <c r="M34" s="73">
        <f t="shared" si="1"/>
        <v>-0.12863140236425183</v>
      </c>
    </row>
    <row r="35" spans="1:13" ht="18" x14ac:dyDescent="0.2">
      <c r="A35" s="103" t="s">
        <v>41</v>
      </c>
      <c r="B35" s="104">
        <v>214</v>
      </c>
      <c r="C35" s="104">
        <v>2</v>
      </c>
      <c r="D35" s="73">
        <v>2</v>
      </c>
      <c r="E35" s="73">
        <v>0</v>
      </c>
      <c r="F35" s="73">
        <v>0</v>
      </c>
      <c r="G35" s="73">
        <v>0</v>
      </c>
      <c r="H35" s="73">
        <v>0</v>
      </c>
      <c r="I35" s="73">
        <v>0</v>
      </c>
      <c r="J35" s="73">
        <v>10.220000000000001</v>
      </c>
      <c r="K35" s="73">
        <v>57.668045181733454</v>
      </c>
      <c r="L35" s="73">
        <f t="shared" si="0"/>
        <v>-4.4680451817334514</v>
      </c>
      <c r="M35" s="73">
        <f t="shared" si="1"/>
        <v>-8.3985811686719009E-2</v>
      </c>
    </row>
    <row r="36" spans="1:13" ht="18" x14ac:dyDescent="0.2">
      <c r="A36" s="103" t="s">
        <v>41</v>
      </c>
      <c r="B36" s="104">
        <v>215</v>
      </c>
      <c r="C36" s="104">
        <v>2</v>
      </c>
      <c r="D36" s="73">
        <v>3</v>
      </c>
      <c r="E36" s="73">
        <v>0</v>
      </c>
      <c r="F36" s="73">
        <v>0</v>
      </c>
      <c r="G36" s="73">
        <v>0</v>
      </c>
      <c r="H36" s="73">
        <v>0</v>
      </c>
      <c r="I36" s="73">
        <v>0</v>
      </c>
      <c r="J36" s="73">
        <v>10.24</v>
      </c>
      <c r="K36" s="73">
        <v>53.039543709226471</v>
      </c>
      <c r="L36" s="73">
        <f t="shared" si="0"/>
        <v>0.16045629077353141</v>
      </c>
      <c r="M36" s="73">
        <f t="shared" si="1"/>
        <v>3.016095691231793E-3</v>
      </c>
    </row>
    <row r="37" spans="1:13" ht="18" x14ac:dyDescent="0.2">
      <c r="A37" s="103" t="s">
        <v>41</v>
      </c>
      <c r="B37" s="104">
        <v>216</v>
      </c>
      <c r="C37" s="104">
        <v>2</v>
      </c>
      <c r="D37" s="73">
        <v>5</v>
      </c>
      <c r="E37" s="73">
        <v>0</v>
      </c>
      <c r="F37" s="73">
        <v>0</v>
      </c>
      <c r="G37" s="73">
        <v>0</v>
      </c>
      <c r="H37" s="73">
        <v>0</v>
      </c>
      <c r="I37" s="73">
        <v>0</v>
      </c>
      <c r="J37" s="73">
        <v>10.23</v>
      </c>
      <c r="K37" s="73">
        <v>56.811274967381173</v>
      </c>
      <c r="L37" s="73">
        <f t="shared" si="0"/>
        <v>-3.6112749673811706</v>
      </c>
      <c r="M37" s="73">
        <f t="shared" si="1"/>
        <v>-6.7881108409420493E-2</v>
      </c>
    </row>
    <row r="38" spans="1:13" ht="18" x14ac:dyDescent="0.2">
      <c r="A38" s="103" t="s">
        <v>41</v>
      </c>
      <c r="B38" s="104">
        <v>217</v>
      </c>
      <c r="C38" s="104">
        <v>2</v>
      </c>
      <c r="D38" s="73">
        <v>4</v>
      </c>
      <c r="E38" s="73">
        <v>0</v>
      </c>
      <c r="F38" s="73">
        <v>0</v>
      </c>
      <c r="G38" s="73">
        <v>0</v>
      </c>
      <c r="H38" s="73">
        <v>0</v>
      </c>
      <c r="I38" s="73">
        <v>0</v>
      </c>
      <c r="J38" s="73">
        <v>10.3</v>
      </c>
      <c r="K38" s="73">
        <v>53.085011742777255</v>
      </c>
      <c r="L38" s="73">
        <f t="shared" si="0"/>
        <v>0.1149882572227483</v>
      </c>
      <c r="M38" s="73">
        <f t="shared" si="1"/>
        <v>2.1614334064426373E-3</v>
      </c>
    </row>
    <row r="39" spans="1:13" ht="18" x14ac:dyDescent="0.2">
      <c r="A39" s="103" t="s">
        <v>41</v>
      </c>
      <c r="B39" s="104">
        <v>218</v>
      </c>
      <c r="C39" s="104">
        <v>2</v>
      </c>
      <c r="D39" s="73">
        <v>14</v>
      </c>
      <c r="E39" s="73">
        <v>0</v>
      </c>
      <c r="F39" s="73">
        <v>0</v>
      </c>
      <c r="G39" s="73">
        <v>0</v>
      </c>
      <c r="H39" s="73">
        <v>0</v>
      </c>
      <c r="I39" s="73">
        <v>0</v>
      </c>
      <c r="J39" s="73">
        <v>10.33</v>
      </c>
      <c r="K39" s="73">
        <v>53.269495582479031</v>
      </c>
      <c r="L39" s="73">
        <f t="shared" si="0"/>
        <v>-6.9495582479028428E-2</v>
      </c>
      <c r="M39" s="73">
        <f t="shared" si="1"/>
        <v>-1.3063079413351208E-3</v>
      </c>
    </row>
    <row r="40" spans="1:13" ht="18" x14ac:dyDescent="0.2">
      <c r="A40" s="103" t="s">
        <v>41</v>
      </c>
      <c r="B40" s="104">
        <v>219</v>
      </c>
      <c r="C40" s="104">
        <v>2</v>
      </c>
      <c r="D40" s="73">
        <v>1</v>
      </c>
      <c r="E40" s="73">
        <v>0</v>
      </c>
      <c r="F40" s="73">
        <v>0</v>
      </c>
      <c r="G40" s="73">
        <v>0</v>
      </c>
      <c r="H40" s="73">
        <v>0</v>
      </c>
      <c r="I40" s="73">
        <v>0</v>
      </c>
      <c r="J40" s="73">
        <v>10.23</v>
      </c>
      <c r="K40" s="73">
        <v>58.876403280521892</v>
      </c>
      <c r="L40" s="119">
        <f t="shared" si="0"/>
        <v>-5.6764032805218889</v>
      </c>
      <c r="M40" s="119">
        <f t="shared" si="1"/>
        <v>-0.10669930978424602</v>
      </c>
    </row>
    <row r="41" spans="1:13" ht="18" x14ac:dyDescent="0.2">
      <c r="A41" s="103" t="s">
        <v>41</v>
      </c>
      <c r="B41" s="104">
        <v>220</v>
      </c>
      <c r="C41" s="104">
        <v>2</v>
      </c>
      <c r="D41" s="73">
        <v>9</v>
      </c>
      <c r="E41" s="73">
        <v>0</v>
      </c>
      <c r="F41" s="73">
        <v>0</v>
      </c>
      <c r="G41" s="73">
        <v>0</v>
      </c>
      <c r="H41" s="73">
        <v>0</v>
      </c>
      <c r="I41" s="73">
        <v>0</v>
      </c>
      <c r="J41" s="73">
        <v>10.18</v>
      </c>
      <c r="K41" s="73">
        <v>55.870551276794025</v>
      </c>
      <c r="L41" s="73">
        <f t="shared" si="0"/>
        <v>-2.670551276794022</v>
      </c>
      <c r="M41" s="73">
        <f t="shared" si="1"/>
        <v>-5.0198332270564319E-2</v>
      </c>
    </row>
    <row r="42" spans="1:13" ht="18" x14ac:dyDescent="0.2">
      <c r="A42" s="103" t="s">
        <v>41</v>
      </c>
      <c r="B42" s="104">
        <v>301</v>
      </c>
      <c r="C42" s="104">
        <v>3</v>
      </c>
      <c r="D42" s="73">
        <v>18</v>
      </c>
      <c r="E42" s="73">
        <v>0</v>
      </c>
      <c r="F42" s="73">
        <v>0</v>
      </c>
      <c r="G42" s="73">
        <v>0</v>
      </c>
      <c r="H42" s="73">
        <v>0</v>
      </c>
      <c r="I42" s="73">
        <v>0</v>
      </c>
      <c r="J42" s="73">
        <v>10.02</v>
      </c>
      <c r="K42" s="73">
        <v>54.305990829450138</v>
      </c>
      <c r="L42" s="73">
        <f t="shared" si="0"/>
        <v>-1.1059908294501355</v>
      </c>
      <c r="M42" s="73">
        <f t="shared" si="1"/>
        <v>-2.0789301305453672E-2</v>
      </c>
    </row>
    <row r="43" spans="1:13" ht="18" x14ac:dyDescent="0.2">
      <c r="A43" s="103" t="s">
        <v>41</v>
      </c>
      <c r="B43" s="104">
        <v>302</v>
      </c>
      <c r="C43" s="104">
        <v>3</v>
      </c>
      <c r="D43" s="73">
        <v>20</v>
      </c>
      <c r="E43" s="73">
        <v>0</v>
      </c>
      <c r="F43" s="73">
        <v>0</v>
      </c>
      <c r="G43" s="73">
        <v>0</v>
      </c>
      <c r="H43" s="73">
        <v>0</v>
      </c>
      <c r="I43" s="73">
        <v>0</v>
      </c>
      <c r="J43" s="73">
        <v>10.029999999999999</v>
      </c>
      <c r="K43" s="73">
        <v>44.07305804287045</v>
      </c>
      <c r="L43" s="73">
        <f t="shared" si="0"/>
        <v>9.1269419571295529</v>
      </c>
      <c r="M43" s="73">
        <f t="shared" si="1"/>
        <v>0.17155905934454047</v>
      </c>
    </row>
    <row r="44" spans="1:13" ht="18" x14ac:dyDescent="0.2">
      <c r="A44" s="103" t="s">
        <v>41</v>
      </c>
      <c r="B44" s="104">
        <v>303</v>
      </c>
      <c r="C44" s="104">
        <v>3</v>
      </c>
      <c r="D44" s="73">
        <v>4</v>
      </c>
      <c r="E44" s="73">
        <v>0</v>
      </c>
      <c r="F44" s="73">
        <v>0</v>
      </c>
      <c r="G44" s="73">
        <v>0</v>
      </c>
      <c r="H44" s="73">
        <v>0</v>
      </c>
      <c r="I44" s="73">
        <v>0</v>
      </c>
      <c r="J44" s="73">
        <v>10.119999999999999</v>
      </c>
      <c r="K44" s="73">
        <v>26.960649394221811</v>
      </c>
      <c r="L44" s="73">
        <f t="shared" si="0"/>
        <v>26.239350605778192</v>
      </c>
      <c r="M44" s="73">
        <f t="shared" si="1"/>
        <v>0.49322087604846221</v>
      </c>
    </row>
    <row r="45" spans="1:13" ht="18" x14ac:dyDescent="0.2">
      <c r="A45" s="103" t="s">
        <v>41</v>
      </c>
      <c r="B45" s="104">
        <v>304</v>
      </c>
      <c r="C45" s="104">
        <v>3</v>
      </c>
      <c r="D45" s="73">
        <v>12</v>
      </c>
      <c r="E45" s="73">
        <v>0</v>
      </c>
      <c r="F45" s="73">
        <v>0</v>
      </c>
      <c r="G45" s="73">
        <v>0</v>
      </c>
      <c r="H45" s="73">
        <v>0</v>
      </c>
      <c r="I45" s="73">
        <v>0</v>
      </c>
      <c r="J45" s="73">
        <v>10.34</v>
      </c>
      <c r="K45" s="73">
        <v>60.947742851817331</v>
      </c>
      <c r="L45" s="73">
        <f t="shared" si="0"/>
        <v>-7.7477428518173284</v>
      </c>
      <c r="M45" s="73">
        <f t="shared" si="1"/>
        <v>-0.14563426413190467</v>
      </c>
    </row>
    <row r="46" spans="1:13" ht="18" x14ac:dyDescent="0.2">
      <c r="A46" s="103" t="s">
        <v>41</v>
      </c>
      <c r="B46" s="104">
        <v>305</v>
      </c>
      <c r="C46" s="104">
        <v>3</v>
      </c>
      <c r="D46" s="73">
        <v>13</v>
      </c>
      <c r="E46" s="73">
        <v>0</v>
      </c>
      <c r="F46" s="73">
        <v>0</v>
      </c>
      <c r="G46" s="73">
        <v>0</v>
      </c>
      <c r="H46" s="73">
        <v>0</v>
      </c>
      <c r="I46" s="73">
        <v>0</v>
      </c>
      <c r="J46" s="73">
        <v>10.34</v>
      </c>
      <c r="K46" s="73">
        <v>55.973242273998139</v>
      </c>
      <c r="L46" s="73">
        <f t="shared" si="0"/>
        <v>-2.7732422739981359</v>
      </c>
      <c r="M46" s="73">
        <f t="shared" si="1"/>
        <v>-5.212861417289729E-2</v>
      </c>
    </row>
    <row r="47" spans="1:13" ht="18" x14ac:dyDescent="0.2">
      <c r="A47" s="103" t="s">
        <v>41</v>
      </c>
      <c r="B47" s="104">
        <v>306</v>
      </c>
      <c r="C47" s="104">
        <v>3</v>
      </c>
      <c r="D47" s="73">
        <v>5</v>
      </c>
      <c r="E47" s="73">
        <v>0</v>
      </c>
      <c r="F47" s="73">
        <v>0</v>
      </c>
      <c r="G47" s="73">
        <v>0</v>
      </c>
      <c r="H47" s="73">
        <v>0</v>
      </c>
      <c r="I47" s="73">
        <v>0</v>
      </c>
      <c r="J47" s="73">
        <v>10.24</v>
      </c>
      <c r="K47" s="73">
        <v>43.241398993476231</v>
      </c>
      <c r="L47" s="73">
        <f t="shared" si="0"/>
        <v>9.9586010065237716</v>
      </c>
      <c r="M47" s="73">
        <f t="shared" si="1"/>
        <v>0.18719174824292803</v>
      </c>
    </row>
    <row r="48" spans="1:13" ht="18" x14ac:dyDescent="0.2">
      <c r="A48" s="103" t="s">
        <v>41</v>
      </c>
      <c r="B48" s="104">
        <v>307</v>
      </c>
      <c r="C48" s="104">
        <v>3</v>
      </c>
      <c r="D48" s="73">
        <v>15</v>
      </c>
      <c r="E48" s="73">
        <v>0</v>
      </c>
      <c r="F48" s="73">
        <v>0</v>
      </c>
      <c r="G48" s="73">
        <v>0</v>
      </c>
      <c r="H48" s="73">
        <v>0</v>
      </c>
      <c r="I48" s="73">
        <v>0</v>
      </c>
      <c r="J48" s="73">
        <v>10.31</v>
      </c>
      <c r="K48" s="73">
        <v>62.424574352283308</v>
      </c>
      <c r="L48" s="73">
        <f t="shared" si="0"/>
        <v>-9.2245743522833052</v>
      </c>
      <c r="M48" s="73">
        <f t="shared" si="1"/>
        <v>-0.17339425474216738</v>
      </c>
    </row>
    <row r="49" spans="1:13" ht="18" x14ac:dyDescent="0.2">
      <c r="A49" s="103" t="s">
        <v>41</v>
      </c>
      <c r="B49" s="104">
        <v>308</v>
      </c>
      <c r="C49" s="104">
        <v>3</v>
      </c>
      <c r="D49" s="73">
        <v>1</v>
      </c>
      <c r="E49" s="73">
        <v>0</v>
      </c>
      <c r="F49" s="73">
        <v>0</v>
      </c>
      <c r="G49" s="73">
        <v>0</v>
      </c>
      <c r="H49" s="73">
        <v>0</v>
      </c>
      <c r="I49" s="73">
        <v>0</v>
      </c>
      <c r="J49" s="73">
        <v>10.35</v>
      </c>
      <c r="K49" s="73">
        <v>54.996473438956201</v>
      </c>
      <c r="L49" s="119">
        <f>53.2-K49</f>
        <v>-1.7964734389561983</v>
      </c>
      <c r="M49" s="119">
        <f t="shared" si="1"/>
        <v>-3.3768297724740569E-2</v>
      </c>
    </row>
    <row r="50" spans="1:13" ht="18" x14ac:dyDescent="0.2">
      <c r="A50" s="103" t="s">
        <v>41</v>
      </c>
      <c r="B50" s="104">
        <v>309</v>
      </c>
      <c r="C50" s="104">
        <v>3</v>
      </c>
      <c r="D50" s="73">
        <v>7</v>
      </c>
      <c r="E50" s="73">
        <v>0</v>
      </c>
      <c r="F50" s="73">
        <v>0</v>
      </c>
      <c r="G50" s="73">
        <v>0</v>
      </c>
      <c r="H50" s="73">
        <v>0</v>
      </c>
      <c r="I50" s="73">
        <v>0</v>
      </c>
      <c r="J50" s="73">
        <v>10.29</v>
      </c>
      <c r="K50" s="73">
        <v>43.581502590866734</v>
      </c>
      <c r="L50" s="73">
        <f t="shared" si="0"/>
        <v>9.6184974091332691</v>
      </c>
      <c r="M50" s="73">
        <f t="shared" si="1"/>
        <v>0.18079882347994866</v>
      </c>
    </row>
    <row r="51" spans="1:13" ht="18" x14ac:dyDescent="0.2">
      <c r="A51" s="103" t="s">
        <v>41</v>
      </c>
      <c r="B51" s="104">
        <v>310</v>
      </c>
      <c r="C51" s="104">
        <v>3</v>
      </c>
      <c r="D51" s="73">
        <v>11</v>
      </c>
      <c r="E51" s="73">
        <v>0</v>
      </c>
      <c r="F51" s="73">
        <v>0</v>
      </c>
      <c r="G51" s="73">
        <v>0</v>
      </c>
      <c r="H51" s="73">
        <v>0</v>
      </c>
      <c r="I51" s="73">
        <v>0</v>
      </c>
      <c r="J51" s="73">
        <v>10.31</v>
      </c>
      <c r="K51" s="73">
        <v>62.91005386766075</v>
      </c>
      <c r="L51" s="73">
        <f t="shared" si="0"/>
        <v>-9.7100538676607471</v>
      </c>
      <c r="M51" s="73">
        <f t="shared" si="1"/>
        <v>-0.18251980954249525</v>
      </c>
    </row>
    <row r="52" spans="1:13" ht="18" x14ac:dyDescent="0.2">
      <c r="A52" s="103" t="s">
        <v>41</v>
      </c>
      <c r="B52" s="104">
        <v>311</v>
      </c>
      <c r="C52" s="104">
        <v>3</v>
      </c>
      <c r="D52" s="73">
        <v>19</v>
      </c>
      <c r="E52" s="73">
        <v>0</v>
      </c>
      <c r="F52" s="73">
        <v>0</v>
      </c>
      <c r="G52" s="73">
        <v>0</v>
      </c>
      <c r="H52" s="73">
        <v>0</v>
      </c>
      <c r="I52" s="73">
        <v>0</v>
      </c>
      <c r="J52" s="73">
        <v>10.27</v>
      </c>
      <c r="K52" s="73">
        <v>51.362355153774466</v>
      </c>
      <c r="L52" s="73">
        <f t="shared" si="0"/>
        <v>1.8376448462255368</v>
      </c>
      <c r="M52" s="73">
        <f t="shared" si="1"/>
        <v>3.4542196357622873E-2</v>
      </c>
    </row>
    <row r="53" spans="1:13" ht="18" x14ac:dyDescent="0.2">
      <c r="A53" s="103" t="s">
        <v>41</v>
      </c>
      <c r="B53" s="104">
        <v>312</v>
      </c>
      <c r="C53" s="104">
        <v>3</v>
      </c>
      <c r="D53" s="73">
        <v>6</v>
      </c>
      <c r="E53" s="73">
        <v>0</v>
      </c>
      <c r="F53" s="73">
        <v>0</v>
      </c>
      <c r="G53" s="73">
        <v>0</v>
      </c>
      <c r="H53" s="73">
        <v>0</v>
      </c>
      <c r="I53" s="73">
        <v>0</v>
      </c>
      <c r="J53" s="73">
        <v>10.29</v>
      </c>
      <c r="K53" s="73">
        <v>42.407998807082954</v>
      </c>
      <c r="L53" s="73">
        <f t="shared" si="0"/>
        <v>10.792001192917049</v>
      </c>
      <c r="M53" s="73">
        <f t="shared" si="1"/>
        <v>0.20285716528039563</v>
      </c>
    </row>
    <row r="54" spans="1:13" ht="18" x14ac:dyDescent="0.2">
      <c r="A54" s="103" t="s">
        <v>41</v>
      </c>
      <c r="B54" s="104">
        <v>313</v>
      </c>
      <c r="C54" s="104">
        <v>3</v>
      </c>
      <c r="D54" s="73">
        <v>14</v>
      </c>
      <c r="E54" s="73">
        <v>0</v>
      </c>
      <c r="F54" s="73">
        <v>0</v>
      </c>
      <c r="G54" s="73">
        <v>0</v>
      </c>
      <c r="H54" s="73">
        <v>0</v>
      </c>
      <c r="I54" s="73">
        <v>0</v>
      </c>
      <c r="J54" s="73">
        <v>10.28</v>
      </c>
      <c r="K54" s="73">
        <v>56.981983075489282</v>
      </c>
      <c r="L54" s="73">
        <f t="shared" si="0"/>
        <v>-3.7819830754892791</v>
      </c>
      <c r="M54" s="73">
        <f t="shared" si="1"/>
        <v>-7.1089907434009003E-2</v>
      </c>
    </row>
    <row r="55" spans="1:13" ht="18" x14ac:dyDescent="0.2">
      <c r="A55" s="103" t="s">
        <v>41</v>
      </c>
      <c r="B55" s="104">
        <v>314</v>
      </c>
      <c r="C55" s="104">
        <v>3</v>
      </c>
      <c r="D55" s="73">
        <v>9</v>
      </c>
      <c r="E55" s="73">
        <v>0</v>
      </c>
      <c r="F55" s="73">
        <v>0</v>
      </c>
      <c r="G55" s="73">
        <v>0</v>
      </c>
      <c r="H55" s="73">
        <v>0</v>
      </c>
      <c r="I55" s="73">
        <v>0</v>
      </c>
      <c r="J55" s="73">
        <v>10.26</v>
      </c>
      <c r="K55" s="73">
        <v>56.185101658900287</v>
      </c>
      <c r="L55" s="73">
        <f t="shared" si="0"/>
        <v>-2.9851016589002839</v>
      </c>
      <c r="M55" s="73">
        <f t="shared" si="1"/>
        <v>-5.6110933437975255E-2</v>
      </c>
    </row>
    <row r="56" spans="1:13" ht="18" x14ac:dyDescent="0.2">
      <c r="A56" s="103" t="s">
        <v>41</v>
      </c>
      <c r="B56" s="104">
        <v>315</v>
      </c>
      <c r="C56" s="104">
        <v>3</v>
      </c>
      <c r="D56" s="73">
        <v>3</v>
      </c>
      <c r="E56" s="73">
        <v>0</v>
      </c>
      <c r="F56" s="73">
        <v>0</v>
      </c>
      <c r="G56" s="73">
        <v>0</v>
      </c>
      <c r="H56" s="73">
        <v>0</v>
      </c>
      <c r="I56" s="73">
        <v>0</v>
      </c>
      <c r="J56" s="73">
        <v>10.37</v>
      </c>
      <c r="K56" s="73">
        <v>45.321538974836912</v>
      </c>
      <c r="L56" s="73">
        <f t="shared" si="0"/>
        <v>7.8784610251630909</v>
      </c>
      <c r="M56" s="73">
        <f t="shared" si="1"/>
        <v>0.14809137265344155</v>
      </c>
    </row>
    <row r="57" spans="1:13" ht="18" x14ac:dyDescent="0.2">
      <c r="A57" s="103" t="s">
        <v>41</v>
      </c>
      <c r="B57" s="104">
        <v>316</v>
      </c>
      <c r="C57" s="104">
        <v>3</v>
      </c>
      <c r="D57" s="73">
        <v>2</v>
      </c>
      <c r="E57" s="73">
        <v>0</v>
      </c>
      <c r="F57" s="73">
        <v>0</v>
      </c>
      <c r="G57" s="73">
        <v>0</v>
      </c>
      <c r="H57" s="73">
        <v>0</v>
      </c>
      <c r="I57" s="73">
        <v>0</v>
      </c>
      <c r="J57" s="73">
        <v>10.3</v>
      </c>
      <c r="K57" s="73">
        <v>54.905762907735316</v>
      </c>
      <c r="L57" s="73">
        <f t="shared" si="0"/>
        <v>-1.7057629077353127</v>
      </c>
      <c r="M57" s="73">
        <f t="shared" si="1"/>
        <v>-3.206321255141565E-2</v>
      </c>
    </row>
    <row r="58" spans="1:13" ht="18" x14ac:dyDescent="0.2">
      <c r="A58" s="103" t="s">
        <v>41</v>
      </c>
      <c r="B58" s="104">
        <v>317</v>
      </c>
      <c r="C58" s="104">
        <v>3</v>
      </c>
      <c r="D58" s="73">
        <v>17</v>
      </c>
      <c r="E58" s="73">
        <v>0</v>
      </c>
      <c r="F58" s="73">
        <v>0</v>
      </c>
      <c r="G58" s="73">
        <v>0</v>
      </c>
      <c r="H58" s="73">
        <v>0</v>
      </c>
      <c r="I58" s="73">
        <v>0</v>
      </c>
      <c r="J58" s="73">
        <v>10.24</v>
      </c>
      <c r="K58" s="73">
        <v>53.080031910531218</v>
      </c>
      <c r="L58" s="73">
        <f t="shared" si="0"/>
        <v>0.11996808946878446</v>
      </c>
      <c r="M58" s="73">
        <f t="shared" si="1"/>
        <v>2.2550392757290311E-3</v>
      </c>
    </row>
    <row r="59" spans="1:13" ht="18" x14ac:dyDescent="0.2">
      <c r="A59" s="103" t="s">
        <v>41</v>
      </c>
      <c r="B59" s="104">
        <v>318</v>
      </c>
      <c r="C59" s="104">
        <v>3</v>
      </c>
      <c r="D59" s="73">
        <v>8</v>
      </c>
      <c r="E59" s="73">
        <v>0</v>
      </c>
      <c r="F59" s="73">
        <v>0</v>
      </c>
      <c r="G59" s="73">
        <v>0</v>
      </c>
      <c r="H59" s="73">
        <v>0</v>
      </c>
      <c r="I59" s="73">
        <v>0</v>
      </c>
      <c r="J59" s="73">
        <v>10.27</v>
      </c>
      <c r="K59" s="73">
        <v>44.603085405405409</v>
      </c>
      <c r="L59" s="73">
        <f t="shared" si="0"/>
        <v>8.596914594594594</v>
      </c>
      <c r="M59" s="73">
        <f t="shared" si="1"/>
        <v>0.16159613899613898</v>
      </c>
    </row>
    <row r="60" spans="1:13" ht="18" x14ac:dyDescent="0.2">
      <c r="A60" s="103" t="s">
        <v>41</v>
      </c>
      <c r="B60" s="104">
        <v>319</v>
      </c>
      <c r="C60" s="104">
        <v>3</v>
      </c>
      <c r="D60" s="73">
        <v>16</v>
      </c>
      <c r="E60" s="73">
        <v>0</v>
      </c>
      <c r="F60" s="73">
        <v>0</v>
      </c>
      <c r="G60" s="73">
        <v>0</v>
      </c>
      <c r="H60" s="73">
        <v>0</v>
      </c>
      <c r="I60" s="73">
        <v>0</v>
      </c>
      <c r="J60" s="73">
        <v>10.119999999999999</v>
      </c>
      <c r="K60" s="73">
        <v>56.475465573159369</v>
      </c>
      <c r="L60" s="73">
        <f t="shared" si="0"/>
        <v>-3.2754655731593658</v>
      </c>
      <c r="M60" s="73">
        <f t="shared" si="1"/>
        <v>-6.1568901751115894E-2</v>
      </c>
    </row>
    <row r="61" spans="1:13" ht="18" x14ac:dyDescent="0.2">
      <c r="A61" s="103" t="s">
        <v>41</v>
      </c>
      <c r="B61" s="104">
        <v>320</v>
      </c>
      <c r="C61" s="104">
        <v>3</v>
      </c>
      <c r="D61" s="73">
        <v>10</v>
      </c>
      <c r="E61" s="73">
        <v>0</v>
      </c>
      <c r="F61" s="73">
        <v>0</v>
      </c>
      <c r="G61" s="73">
        <v>0</v>
      </c>
      <c r="H61" s="73">
        <v>0</v>
      </c>
      <c r="I61" s="73">
        <v>0</v>
      </c>
      <c r="J61" s="73">
        <v>10.14</v>
      </c>
      <c r="K61" s="73">
        <v>53.706633737185456</v>
      </c>
      <c r="L61" s="73">
        <f t="shared" si="0"/>
        <v>-0.50663373718545301</v>
      </c>
      <c r="M61" s="73">
        <f t="shared" si="1"/>
        <v>-9.5231905485987402E-3</v>
      </c>
    </row>
    <row r="62" spans="1:13" ht="18" x14ac:dyDescent="0.2">
      <c r="A62" s="103" t="s">
        <v>41</v>
      </c>
      <c r="B62" s="104">
        <v>401</v>
      </c>
      <c r="C62" s="104">
        <v>4</v>
      </c>
      <c r="D62" s="73">
        <v>2</v>
      </c>
      <c r="E62" s="73">
        <v>0</v>
      </c>
      <c r="F62" s="73">
        <v>0</v>
      </c>
      <c r="G62" s="73">
        <v>0</v>
      </c>
      <c r="H62" s="73">
        <v>0</v>
      </c>
      <c r="I62" s="73">
        <v>0</v>
      </c>
      <c r="J62" s="73">
        <v>10.210000000000001</v>
      </c>
      <c r="K62" s="73">
        <v>27.622182218080148</v>
      </c>
      <c r="L62" s="73">
        <f t="shared" si="0"/>
        <v>25.577817781919855</v>
      </c>
      <c r="M62" s="73">
        <f t="shared" si="1"/>
        <v>0.48078604853232809</v>
      </c>
    </row>
    <row r="63" spans="1:13" ht="18" x14ac:dyDescent="0.2">
      <c r="A63" s="103" t="s">
        <v>41</v>
      </c>
      <c r="B63" s="104">
        <v>402</v>
      </c>
      <c r="C63" s="104">
        <v>4</v>
      </c>
      <c r="D63" s="73">
        <v>17</v>
      </c>
      <c r="E63" s="73">
        <v>0</v>
      </c>
      <c r="F63" s="73">
        <v>0</v>
      </c>
      <c r="G63" s="73">
        <v>0</v>
      </c>
      <c r="H63" s="73">
        <v>0</v>
      </c>
      <c r="I63" s="73">
        <v>0</v>
      </c>
      <c r="J63" s="73">
        <v>10.07</v>
      </c>
      <c r="K63" s="73">
        <v>35.129189114631878</v>
      </c>
      <c r="L63" s="73">
        <f t="shared" si="0"/>
        <v>18.070810885368125</v>
      </c>
      <c r="M63" s="73">
        <f t="shared" si="1"/>
        <v>0.33967689634150611</v>
      </c>
    </row>
    <row r="64" spans="1:13" ht="18" x14ac:dyDescent="0.2">
      <c r="A64" s="103" t="s">
        <v>41</v>
      </c>
      <c r="B64" s="104">
        <v>403</v>
      </c>
      <c r="C64" s="104">
        <v>4</v>
      </c>
      <c r="D64" s="73">
        <v>20</v>
      </c>
      <c r="E64" s="73">
        <v>0</v>
      </c>
      <c r="F64" s="73">
        <v>0</v>
      </c>
      <c r="G64" s="73">
        <v>0</v>
      </c>
      <c r="H64" s="73">
        <v>0</v>
      </c>
      <c r="I64" s="73">
        <v>0</v>
      </c>
      <c r="J64" s="73">
        <v>10.24</v>
      </c>
      <c r="K64" s="73">
        <v>40.0833192917055</v>
      </c>
      <c r="L64" s="73">
        <f t="shared" si="0"/>
        <v>13.116680708294503</v>
      </c>
      <c r="M64" s="73">
        <f t="shared" si="1"/>
        <v>0.24655414865215231</v>
      </c>
    </row>
    <row r="65" spans="1:13" ht="18" x14ac:dyDescent="0.2">
      <c r="A65" s="103" t="s">
        <v>41</v>
      </c>
      <c r="B65" s="104">
        <v>404</v>
      </c>
      <c r="C65" s="104">
        <v>4</v>
      </c>
      <c r="D65" s="73">
        <v>9</v>
      </c>
      <c r="E65" s="73">
        <v>0</v>
      </c>
      <c r="F65" s="73">
        <v>0</v>
      </c>
      <c r="G65" s="73">
        <v>0</v>
      </c>
      <c r="H65" s="73">
        <v>0</v>
      </c>
      <c r="I65" s="73">
        <v>0</v>
      </c>
      <c r="J65" s="73">
        <v>10.25</v>
      </c>
      <c r="K65" s="73">
        <v>34.856457595526557</v>
      </c>
      <c r="L65" s="73">
        <f t="shared" si="0"/>
        <v>18.343542404473446</v>
      </c>
      <c r="M65" s="73">
        <f t="shared" si="1"/>
        <v>0.34480342865551589</v>
      </c>
    </row>
    <row r="66" spans="1:13" ht="18" x14ac:dyDescent="0.2">
      <c r="A66" s="103" t="s">
        <v>41</v>
      </c>
      <c r="B66" s="104">
        <v>405</v>
      </c>
      <c r="C66" s="104">
        <v>4</v>
      </c>
      <c r="D66" s="73">
        <v>5</v>
      </c>
      <c r="E66" s="73">
        <v>0</v>
      </c>
      <c r="F66" s="73">
        <v>0</v>
      </c>
      <c r="G66" s="73">
        <v>0</v>
      </c>
      <c r="H66" s="73">
        <v>0</v>
      </c>
      <c r="I66" s="73">
        <v>0</v>
      </c>
      <c r="J66" s="73">
        <v>10.23</v>
      </c>
      <c r="K66" s="73">
        <v>45.432822889095995</v>
      </c>
      <c r="L66" s="73">
        <f t="shared" si="0"/>
        <v>7.767177110904008</v>
      </c>
      <c r="M66" s="73">
        <f t="shared" si="1"/>
        <v>0.14599956975383474</v>
      </c>
    </row>
    <row r="67" spans="1:13" ht="18" x14ac:dyDescent="0.2">
      <c r="A67" s="103" t="s">
        <v>41</v>
      </c>
      <c r="B67" s="104">
        <v>406</v>
      </c>
      <c r="C67" s="104">
        <v>4</v>
      </c>
      <c r="D67" s="73">
        <v>18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10.11</v>
      </c>
      <c r="K67" s="73">
        <v>48.048006150978566</v>
      </c>
      <c r="L67" s="73">
        <f t="shared" ref="L67:L81" si="2">53.2-K67</f>
        <v>5.1519938490214372</v>
      </c>
      <c r="M67" s="73">
        <f t="shared" ref="M67:M81" si="3">L67/53.2</f>
        <v>9.6841989643260087E-2</v>
      </c>
    </row>
    <row r="68" spans="1:13" ht="18" x14ac:dyDescent="0.2">
      <c r="A68" s="103" t="s">
        <v>41</v>
      </c>
      <c r="B68" s="104">
        <v>407</v>
      </c>
      <c r="C68" s="104">
        <v>4</v>
      </c>
      <c r="D68" s="73">
        <v>1</v>
      </c>
      <c r="E68" s="73">
        <v>0</v>
      </c>
      <c r="F68" s="73">
        <v>0</v>
      </c>
      <c r="G68" s="73">
        <v>0</v>
      </c>
      <c r="H68" s="73">
        <v>0</v>
      </c>
      <c r="I68" s="73">
        <v>0</v>
      </c>
      <c r="J68" s="73">
        <v>10.28</v>
      </c>
      <c r="K68" s="73">
        <v>35.41138863000932</v>
      </c>
      <c r="L68" s="119">
        <f t="shared" si="2"/>
        <v>17.788611369990683</v>
      </c>
      <c r="M68" s="119">
        <f t="shared" si="3"/>
        <v>0.33437239417275716</v>
      </c>
    </row>
    <row r="69" spans="1:13" ht="18" x14ac:dyDescent="0.2">
      <c r="A69" s="103" t="s">
        <v>41</v>
      </c>
      <c r="B69" s="104">
        <v>408</v>
      </c>
      <c r="C69" s="104">
        <v>4</v>
      </c>
      <c r="D69" s="73">
        <v>13</v>
      </c>
      <c r="E69" s="73">
        <v>0</v>
      </c>
      <c r="F69" s="73">
        <v>0</v>
      </c>
      <c r="G69" s="73">
        <v>0</v>
      </c>
      <c r="H69" s="73">
        <v>0</v>
      </c>
      <c r="I69" s="73">
        <v>0</v>
      </c>
      <c r="J69" s="73">
        <v>10.29</v>
      </c>
      <c r="K69" s="73">
        <v>42.772189636533085</v>
      </c>
      <c r="L69" s="73">
        <f t="shared" si="2"/>
        <v>10.427810363466918</v>
      </c>
      <c r="M69" s="73">
        <f t="shared" si="3"/>
        <v>0.19601147299749844</v>
      </c>
    </row>
    <row r="70" spans="1:13" ht="18" x14ac:dyDescent="0.2">
      <c r="A70" s="103" t="s">
        <v>41</v>
      </c>
      <c r="B70" s="104">
        <v>409</v>
      </c>
      <c r="C70" s="104">
        <v>4</v>
      </c>
      <c r="D70" s="73">
        <v>15</v>
      </c>
      <c r="E70" s="73">
        <v>0</v>
      </c>
      <c r="F70" s="73">
        <v>0</v>
      </c>
      <c r="G70" s="73">
        <v>0</v>
      </c>
      <c r="H70" s="73">
        <v>0</v>
      </c>
      <c r="I70" s="73">
        <v>0</v>
      </c>
      <c r="J70" s="73">
        <v>10.199999999999999</v>
      </c>
      <c r="K70" s="73">
        <v>43.746743709226472</v>
      </c>
      <c r="L70" s="73">
        <f t="shared" si="2"/>
        <v>9.4532562907735311</v>
      </c>
      <c r="M70" s="73">
        <f t="shared" si="3"/>
        <v>0.17769278742055508</v>
      </c>
    </row>
    <row r="71" spans="1:13" ht="18" x14ac:dyDescent="0.2">
      <c r="A71" s="103" t="s">
        <v>41</v>
      </c>
      <c r="B71" s="104">
        <v>410</v>
      </c>
      <c r="C71" s="104">
        <v>4</v>
      </c>
      <c r="D71" s="73">
        <v>7</v>
      </c>
      <c r="E71" s="73">
        <v>0</v>
      </c>
      <c r="F71" s="73">
        <v>0</v>
      </c>
      <c r="G71" s="73">
        <v>0</v>
      </c>
      <c r="H71" s="73">
        <v>0</v>
      </c>
      <c r="I71" s="73">
        <v>0</v>
      </c>
      <c r="J71" s="73">
        <v>10.26</v>
      </c>
      <c r="K71" s="73">
        <v>40.07438807082945</v>
      </c>
      <c r="L71" s="73">
        <f t="shared" si="2"/>
        <v>13.125611929170553</v>
      </c>
      <c r="M71" s="73">
        <f t="shared" si="3"/>
        <v>0.24672202874380739</v>
      </c>
    </row>
    <row r="72" spans="1:13" ht="18" x14ac:dyDescent="0.2">
      <c r="A72" s="103" t="s">
        <v>41</v>
      </c>
      <c r="B72" s="104">
        <v>411</v>
      </c>
      <c r="C72" s="104">
        <v>4</v>
      </c>
      <c r="D72" s="73">
        <v>11</v>
      </c>
      <c r="E72" s="73">
        <v>0</v>
      </c>
      <c r="F72" s="73">
        <v>0</v>
      </c>
      <c r="G72" s="73">
        <v>0</v>
      </c>
      <c r="H72" s="73">
        <v>0</v>
      </c>
      <c r="I72" s="73">
        <v>0</v>
      </c>
      <c r="J72" s="73">
        <v>10.17</v>
      </c>
      <c r="K72" s="73">
        <v>31.726984864864868</v>
      </c>
      <c r="L72" s="73">
        <f t="shared" si="2"/>
        <v>21.473015135135135</v>
      </c>
      <c r="M72" s="73">
        <f t="shared" si="3"/>
        <v>0.40362810404389349</v>
      </c>
    </row>
    <row r="73" spans="1:13" ht="18" x14ac:dyDescent="0.2">
      <c r="A73" s="103" t="s">
        <v>41</v>
      </c>
      <c r="B73" s="104">
        <v>412</v>
      </c>
      <c r="C73" s="104">
        <v>4</v>
      </c>
      <c r="D73" s="73">
        <v>8</v>
      </c>
      <c r="E73" s="73">
        <v>0</v>
      </c>
      <c r="F73" s="73">
        <v>0</v>
      </c>
      <c r="G73" s="73">
        <v>0</v>
      </c>
      <c r="H73" s="73">
        <v>0</v>
      </c>
      <c r="I73" s="73">
        <v>0</v>
      </c>
      <c r="J73" s="73">
        <v>10.08</v>
      </c>
      <c r="K73" s="73">
        <v>37.234422218080148</v>
      </c>
      <c r="L73" s="73">
        <f t="shared" si="2"/>
        <v>15.965577781919855</v>
      </c>
      <c r="M73" s="73">
        <f t="shared" si="3"/>
        <v>0.30010484552480926</v>
      </c>
    </row>
    <row r="74" spans="1:13" ht="18" x14ac:dyDescent="0.2">
      <c r="A74" s="103" t="s">
        <v>41</v>
      </c>
      <c r="B74" s="104">
        <v>413</v>
      </c>
      <c r="C74" s="104">
        <v>4</v>
      </c>
      <c r="D74" s="73">
        <v>19</v>
      </c>
      <c r="E74" s="73">
        <v>0</v>
      </c>
      <c r="F74" s="73">
        <v>0</v>
      </c>
      <c r="G74" s="73">
        <v>0</v>
      </c>
      <c r="H74" s="73">
        <v>0</v>
      </c>
      <c r="I74" s="73">
        <v>0</v>
      </c>
      <c r="J74" s="73">
        <v>10.23</v>
      </c>
      <c r="K74" s="73">
        <v>45.270852041006513</v>
      </c>
      <c r="L74" s="73">
        <f t="shared" si="2"/>
        <v>7.9291479589934895</v>
      </c>
      <c r="M74" s="73">
        <f t="shared" si="3"/>
        <v>0.14904413456754678</v>
      </c>
    </row>
    <row r="75" spans="1:13" ht="18" x14ac:dyDescent="0.2">
      <c r="A75" s="103" t="s">
        <v>41</v>
      </c>
      <c r="B75" s="104">
        <v>414</v>
      </c>
      <c r="C75" s="104">
        <v>4</v>
      </c>
      <c r="D75" s="73">
        <v>12</v>
      </c>
      <c r="E75" s="73">
        <v>0</v>
      </c>
      <c r="F75" s="73">
        <v>0</v>
      </c>
      <c r="G75" s="73">
        <v>0</v>
      </c>
      <c r="H75" s="73">
        <v>0</v>
      </c>
      <c r="I75" s="73">
        <v>0</v>
      </c>
      <c r="J75" s="73">
        <v>10.32</v>
      </c>
      <c r="K75" s="73">
        <v>38.672222479030758</v>
      </c>
      <c r="L75" s="73">
        <f t="shared" si="2"/>
        <v>14.527777520969245</v>
      </c>
      <c r="M75" s="73">
        <f t="shared" si="3"/>
        <v>0.27307852483024897</v>
      </c>
    </row>
    <row r="76" spans="1:13" ht="18" x14ac:dyDescent="0.2">
      <c r="A76" s="103" t="s">
        <v>41</v>
      </c>
      <c r="B76" s="104">
        <v>415</v>
      </c>
      <c r="C76" s="104">
        <v>4</v>
      </c>
      <c r="D76" s="73">
        <v>10</v>
      </c>
      <c r="E76" s="73">
        <v>0</v>
      </c>
      <c r="F76" s="73">
        <v>0</v>
      </c>
      <c r="G76" s="73">
        <v>0</v>
      </c>
      <c r="H76" s="73">
        <v>0</v>
      </c>
      <c r="I76" s="73">
        <v>0</v>
      </c>
      <c r="J76" s="73">
        <v>10.220000000000001</v>
      </c>
      <c r="K76" s="73">
        <v>43.817995004659828</v>
      </c>
      <c r="L76" s="73">
        <f t="shared" si="2"/>
        <v>9.382004995340175</v>
      </c>
      <c r="M76" s="73">
        <f t="shared" si="3"/>
        <v>0.17635347735601831</v>
      </c>
    </row>
    <row r="77" spans="1:13" ht="18" x14ac:dyDescent="0.2">
      <c r="A77" s="103" t="s">
        <v>41</v>
      </c>
      <c r="B77" s="104">
        <v>416</v>
      </c>
      <c r="C77" s="104">
        <v>4</v>
      </c>
      <c r="D77" s="73">
        <v>14</v>
      </c>
      <c r="E77" s="73">
        <v>0</v>
      </c>
      <c r="F77" s="73">
        <v>0</v>
      </c>
      <c r="G77" s="73">
        <v>0</v>
      </c>
      <c r="H77" s="73">
        <v>0</v>
      </c>
      <c r="I77" s="73">
        <v>0</v>
      </c>
      <c r="J77" s="73">
        <v>10.34</v>
      </c>
      <c r="K77" s="73">
        <v>40.887968164026091</v>
      </c>
      <c r="L77" s="73">
        <f t="shared" si="2"/>
        <v>12.312031835973912</v>
      </c>
      <c r="M77" s="73">
        <f t="shared" si="3"/>
        <v>0.23142916984913367</v>
      </c>
    </row>
    <row r="78" spans="1:13" ht="18" x14ac:dyDescent="0.2">
      <c r="A78" s="103" t="s">
        <v>41</v>
      </c>
      <c r="B78" s="104">
        <v>417</v>
      </c>
      <c r="C78" s="104">
        <v>4</v>
      </c>
      <c r="D78" s="73">
        <v>16</v>
      </c>
      <c r="E78" s="73">
        <v>0</v>
      </c>
      <c r="F78" s="73">
        <v>0</v>
      </c>
      <c r="G78" s="73">
        <v>0</v>
      </c>
      <c r="H78" s="73">
        <v>0</v>
      </c>
      <c r="I78" s="73">
        <v>0</v>
      </c>
      <c r="J78" s="73">
        <v>10.16</v>
      </c>
      <c r="K78" s="73">
        <v>37.768635526561049</v>
      </c>
      <c r="L78" s="73">
        <f t="shared" si="2"/>
        <v>15.431364473438954</v>
      </c>
      <c r="M78" s="73">
        <f t="shared" si="3"/>
        <v>0.29006324198193523</v>
      </c>
    </row>
    <row r="79" spans="1:13" ht="18" x14ac:dyDescent="0.2">
      <c r="A79" s="103" t="s">
        <v>41</v>
      </c>
      <c r="B79" s="104">
        <v>418</v>
      </c>
      <c r="C79" s="104">
        <v>4</v>
      </c>
      <c r="D79" s="73">
        <v>6</v>
      </c>
      <c r="E79" s="73">
        <v>0</v>
      </c>
      <c r="F79" s="73">
        <v>0</v>
      </c>
      <c r="G79" s="73">
        <v>0</v>
      </c>
      <c r="H79" s="73">
        <v>0</v>
      </c>
      <c r="I79" s="73">
        <v>0</v>
      </c>
      <c r="J79" s="73">
        <v>10.119999999999999</v>
      </c>
      <c r="K79" s="73">
        <v>39.974737297297295</v>
      </c>
      <c r="L79" s="73">
        <f t="shared" si="2"/>
        <v>13.225262702702707</v>
      </c>
      <c r="M79" s="73">
        <f t="shared" si="3"/>
        <v>0.24859516358463735</v>
      </c>
    </row>
    <row r="80" spans="1:13" ht="18" x14ac:dyDescent="0.2">
      <c r="A80" s="103" t="s">
        <v>41</v>
      </c>
      <c r="B80" s="104">
        <v>419</v>
      </c>
      <c r="C80" s="104">
        <v>4</v>
      </c>
      <c r="D80" s="73">
        <v>3</v>
      </c>
      <c r="E80" s="73">
        <v>0</v>
      </c>
      <c r="F80" s="73">
        <v>0</v>
      </c>
      <c r="G80" s="73">
        <v>0</v>
      </c>
      <c r="H80" s="73">
        <v>0</v>
      </c>
      <c r="I80" s="73">
        <v>0</v>
      </c>
      <c r="J80" s="73">
        <v>10.1</v>
      </c>
      <c r="K80" s="73">
        <v>42.903329729729741</v>
      </c>
      <c r="L80" s="73">
        <f t="shared" si="2"/>
        <v>10.296670270270262</v>
      </c>
      <c r="M80" s="73">
        <f t="shared" si="3"/>
        <v>0.19354643365169663</v>
      </c>
    </row>
    <row r="81" spans="1:13" ht="18" x14ac:dyDescent="0.2">
      <c r="A81" s="103" t="s">
        <v>41</v>
      </c>
      <c r="B81" s="104">
        <v>420</v>
      </c>
      <c r="C81" s="104">
        <v>4</v>
      </c>
      <c r="D81" s="73">
        <v>4</v>
      </c>
      <c r="E81" s="73">
        <v>0</v>
      </c>
      <c r="F81" s="73">
        <v>0</v>
      </c>
      <c r="G81" s="73">
        <v>0</v>
      </c>
      <c r="H81" s="73">
        <v>0</v>
      </c>
      <c r="I81" s="73">
        <v>0</v>
      </c>
      <c r="J81" s="73">
        <v>10.33</v>
      </c>
      <c r="K81" s="73">
        <v>35.108521006523773</v>
      </c>
      <c r="L81" s="73">
        <f t="shared" si="2"/>
        <v>18.09147899347623</v>
      </c>
      <c r="M81" s="73">
        <f t="shared" si="3"/>
        <v>0.34006539461421481</v>
      </c>
    </row>
    <row r="82" spans="1:13" ht="18" x14ac:dyDescent="0.2">
      <c r="A82" s="103" t="s">
        <v>37</v>
      </c>
      <c r="B82" s="104">
        <v>101</v>
      </c>
      <c r="C82" s="104">
        <v>1</v>
      </c>
      <c r="D82" s="73">
        <v>1</v>
      </c>
      <c r="E82" s="103" t="s">
        <v>18</v>
      </c>
      <c r="F82" s="103" t="s">
        <v>18</v>
      </c>
      <c r="G82" s="66" t="s">
        <v>18</v>
      </c>
      <c r="H82" s="103" t="s">
        <v>18</v>
      </c>
      <c r="I82" s="103" t="s">
        <v>18</v>
      </c>
      <c r="J82" s="73">
        <v>10.33</v>
      </c>
      <c r="K82" s="73">
        <v>41.604406344827581</v>
      </c>
      <c r="L82" s="119">
        <f>55.52-K82</f>
        <v>13.915593655172422</v>
      </c>
      <c r="M82" s="119">
        <f>L82/55.52</f>
        <v>0.25064109609460411</v>
      </c>
    </row>
    <row r="83" spans="1:13" ht="18" x14ac:dyDescent="0.2">
      <c r="A83" s="103" t="s">
        <v>37</v>
      </c>
      <c r="B83" s="104">
        <v>102</v>
      </c>
      <c r="C83" s="104">
        <v>1</v>
      </c>
      <c r="D83" s="73">
        <v>2</v>
      </c>
      <c r="E83" s="103" t="s">
        <v>18</v>
      </c>
      <c r="F83" s="103" t="s">
        <v>18</v>
      </c>
      <c r="G83" s="66" t="s">
        <v>18</v>
      </c>
      <c r="H83" s="103" t="s">
        <v>18</v>
      </c>
      <c r="I83" s="103" t="s">
        <v>18</v>
      </c>
      <c r="J83" s="73">
        <v>10.54</v>
      </c>
      <c r="K83" s="73">
        <v>54.844944000000005</v>
      </c>
      <c r="L83" s="73">
        <f t="shared" ref="L83:L146" si="4">55.52-K83</f>
        <v>0.67505599999999788</v>
      </c>
      <c r="M83" s="73">
        <f t="shared" ref="M83:M146" si="5">L83/55.52</f>
        <v>1.2158789625360192E-2</v>
      </c>
    </row>
    <row r="84" spans="1:13" ht="18" x14ac:dyDescent="0.2">
      <c r="A84" s="103" t="s">
        <v>37</v>
      </c>
      <c r="B84" s="104">
        <v>103</v>
      </c>
      <c r="C84" s="104">
        <v>1</v>
      </c>
      <c r="D84" s="73">
        <v>3</v>
      </c>
      <c r="E84" s="103" t="s">
        <v>18</v>
      </c>
      <c r="F84" s="103" t="s">
        <v>18</v>
      </c>
      <c r="G84" s="66" t="s">
        <v>18</v>
      </c>
      <c r="H84" s="103" t="s">
        <v>18</v>
      </c>
      <c r="I84" s="103" t="s">
        <v>18</v>
      </c>
      <c r="J84" s="73">
        <v>10.44</v>
      </c>
      <c r="K84" s="73">
        <v>53.411525149425287</v>
      </c>
      <c r="L84" s="73">
        <f t="shared" si="4"/>
        <v>2.1084748505747157</v>
      </c>
      <c r="M84" s="73">
        <f t="shared" si="5"/>
        <v>3.7976852495942286E-2</v>
      </c>
    </row>
    <row r="85" spans="1:13" ht="18" x14ac:dyDescent="0.2">
      <c r="A85" s="103" t="s">
        <v>37</v>
      </c>
      <c r="B85" s="104">
        <v>104</v>
      </c>
      <c r="C85" s="104">
        <v>1</v>
      </c>
      <c r="D85" s="73">
        <v>4</v>
      </c>
      <c r="E85" s="103" t="s">
        <v>18</v>
      </c>
      <c r="F85" s="103" t="s">
        <v>18</v>
      </c>
      <c r="G85" s="66" t="s">
        <v>18</v>
      </c>
      <c r="H85" s="103" t="s">
        <v>18</v>
      </c>
      <c r="I85" s="103" t="s">
        <v>18</v>
      </c>
      <c r="J85" s="73">
        <v>10.38</v>
      </c>
      <c r="K85" s="73">
        <v>59.629645609195407</v>
      </c>
      <c r="L85" s="73">
        <f t="shared" si="4"/>
        <v>-4.1096456091954039</v>
      </c>
      <c r="M85" s="73">
        <f t="shared" si="5"/>
        <v>-7.4020994401934506E-2</v>
      </c>
    </row>
    <row r="86" spans="1:13" ht="18" x14ac:dyDescent="0.2">
      <c r="A86" s="103" t="s">
        <v>37</v>
      </c>
      <c r="B86" s="104">
        <v>105</v>
      </c>
      <c r="C86" s="104">
        <v>1</v>
      </c>
      <c r="D86" s="73">
        <v>5</v>
      </c>
      <c r="E86" s="103" t="s">
        <v>18</v>
      </c>
      <c r="F86" s="103" t="s">
        <v>18</v>
      </c>
      <c r="G86" s="66" t="s">
        <v>18</v>
      </c>
      <c r="H86" s="103" t="s">
        <v>18</v>
      </c>
      <c r="I86" s="103" t="s">
        <v>18</v>
      </c>
      <c r="J86" s="73">
        <v>10.28</v>
      </c>
      <c r="K86" s="73">
        <v>56.102431632183908</v>
      </c>
      <c r="L86" s="73">
        <f t="shared" si="4"/>
        <v>-0.58243163218390492</v>
      </c>
      <c r="M86" s="73">
        <f t="shared" si="5"/>
        <v>-1.0490483288615002E-2</v>
      </c>
    </row>
    <row r="87" spans="1:13" ht="18" x14ac:dyDescent="0.2">
      <c r="A87" s="103" t="s">
        <v>37</v>
      </c>
      <c r="B87" s="104">
        <v>106</v>
      </c>
      <c r="C87" s="104">
        <v>1</v>
      </c>
      <c r="D87" s="73">
        <v>6</v>
      </c>
      <c r="E87" s="103" t="s">
        <v>18</v>
      </c>
      <c r="F87" s="103" t="s">
        <v>18</v>
      </c>
      <c r="G87" s="66" t="s">
        <v>18</v>
      </c>
      <c r="H87" s="103" t="s">
        <v>18</v>
      </c>
      <c r="I87" s="103" t="s">
        <v>18</v>
      </c>
      <c r="J87" s="73">
        <v>10.3</v>
      </c>
      <c r="K87" s="73">
        <v>55.041982068965517</v>
      </c>
      <c r="L87" s="73">
        <f t="shared" si="4"/>
        <v>0.47801793103448631</v>
      </c>
      <c r="M87" s="73">
        <f t="shared" si="5"/>
        <v>8.609833051773888E-3</v>
      </c>
    </row>
    <row r="88" spans="1:13" ht="18" x14ac:dyDescent="0.2">
      <c r="A88" s="103" t="s">
        <v>37</v>
      </c>
      <c r="B88" s="104">
        <v>107</v>
      </c>
      <c r="C88" s="104">
        <v>1</v>
      </c>
      <c r="D88" s="73">
        <v>7</v>
      </c>
      <c r="E88" s="103" t="s">
        <v>18</v>
      </c>
      <c r="F88" s="103" t="s">
        <v>18</v>
      </c>
      <c r="G88" s="66" t="s">
        <v>18</v>
      </c>
      <c r="H88" s="103" t="s">
        <v>18</v>
      </c>
      <c r="I88" s="103" t="s">
        <v>18</v>
      </c>
      <c r="J88" s="73">
        <v>10.210000000000001</v>
      </c>
      <c r="K88" s="73">
        <v>57.694719310344823</v>
      </c>
      <c r="L88" s="73">
        <f t="shared" si="4"/>
        <v>-2.1747193103448197</v>
      </c>
      <c r="M88" s="73">
        <f t="shared" si="5"/>
        <v>-3.917001639670064E-2</v>
      </c>
    </row>
    <row r="89" spans="1:13" ht="18" x14ac:dyDescent="0.2">
      <c r="A89" s="103" t="s">
        <v>37</v>
      </c>
      <c r="B89" s="104">
        <v>108</v>
      </c>
      <c r="C89" s="104">
        <v>1</v>
      </c>
      <c r="D89" s="73">
        <v>8</v>
      </c>
      <c r="E89" s="103" t="s">
        <v>18</v>
      </c>
      <c r="F89" s="103" t="s">
        <v>18</v>
      </c>
      <c r="G89" s="66" t="s">
        <v>18</v>
      </c>
      <c r="H89" s="103" t="s">
        <v>18</v>
      </c>
      <c r="I89" s="103" t="s">
        <v>18</v>
      </c>
      <c r="J89" s="73">
        <v>10.31</v>
      </c>
      <c r="K89" s="73">
        <v>52.940192597701149</v>
      </c>
      <c r="L89" s="73">
        <f t="shared" si="4"/>
        <v>2.5798074022988544</v>
      </c>
      <c r="M89" s="73">
        <f t="shared" si="5"/>
        <v>4.6466271655238728E-2</v>
      </c>
    </row>
    <row r="90" spans="1:13" ht="18" x14ac:dyDescent="0.2">
      <c r="A90" s="103" t="s">
        <v>37</v>
      </c>
      <c r="B90" s="104">
        <v>109</v>
      </c>
      <c r="C90" s="104">
        <v>1</v>
      </c>
      <c r="D90" s="73">
        <v>9</v>
      </c>
      <c r="E90" s="103" t="s">
        <v>18</v>
      </c>
      <c r="F90" s="103" t="s">
        <v>18</v>
      </c>
      <c r="G90" s="66" t="s">
        <v>18</v>
      </c>
      <c r="H90" s="103" t="s">
        <v>18</v>
      </c>
      <c r="I90" s="103" t="s">
        <v>18</v>
      </c>
      <c r="J90" s="73">
        <v>10.29</v>
      </c>
      <c r="K90" s="73">
        <v>57.244054114942536</v>
      </c>
      <c r="L90" s="73">
        <f t="shared" si="4"/>
        <v>-1.7240541149425326</v>
      </c>
      <c r="M90" s="73">
        <f t="shared" si="5"/>
        <v>-3.105284789161622E-2</v>
      </c>
    </row>
    <row r="91" spans="1:13" ht="18" x14ac:dyDescent="0.2">
      <c r="A91" s="103" t="s">
        <v>37</v>
      </c>
      <c r="B91" s="104">
        <v>110</v>
      </c>
      <c r="C91" s="104">
        <v>1</v>
      </c>
      <c r="D91" s="73">
        <v>10</v>
      </c>
      <c r="E91" s="103" t="s">
        <v>18</v>
      </c>
      <c r="F91" s="103" t="s">
        <v>18</v>
      </c>
      <c r="G91" s="66" t="s">
        <v>18</v>
      </c>
      <c r="H91" s="103" t="s">
        <v>18</v>
      </c>
      <c r="I91" s="103" t="s">
        <v>18</v>
      </c>
      <c r="J91" s="73">
        <v>10.33</v>
      </c>
      <c r="K91" s="73">
        <v>54.025865793103449</v>
      </c>
      <c r="L91" s="73">
        <f t="shared" si="4"/>
        <v>1.494134206896554</v>
      </c>
      <c r="M91" s="73">
        <f t="shared" si="5"/>
        <v>2.6911639173208823E-2</v>
      </c>
    </row>
    <row r="92" spans="1:13" ht="18" x14ac:dyDescent="0.2">
      <c r="A92" s="103" t="s">
        <v>37</v>
      </c>
      <c r="B92" s="104">
        <v>111</v>
      </c>
      <c r="C92" s="104">
        <v>1</v>
      </c>
      <c r="D92" s="73">
        <v>11</v>
      </c>
      <c r="E92" s="103" t="s">
        <v>18</v>
      </c>
      <c r="F92" s="103" t="s">
        <v>18</v>
      </c>
      <c r="G92" s="66" t="s">
        <v>18</v>
      </c>
      <c r="H92" s="103" t="s">
        <v>18</v>
      </c>
      <c r="I92" s="103" t="s">
        <v>18</v>
      </c>
      <c r="J92" s="73">
        <v>10.19</v>
      </c>
      <c r="K92" s="73">
        <v>49.413668459770115</v>
      </c>
      <c r="L92" s="73">
        <f t="shared" si="4"/>
        <v>6.1063315402298883</v>
      </c>
      <c r="M92" s="73">
        <f t="shared" si="5"/>
        <v>0.10998435771307435</v>
      </c>
    </row>
    <row r="93" spans="1:13" ht="18" x14ac:dyDescent="0.2">
      <c r="A93" s="103" t="s">
        <v>37</v>
      </c>
      <c r="B93" s="104">
        <v>112</v>
      </c>
      <c r="C93" s="104">
        <v>1</v>
      </c>
      <c r="D93" s="73">
        <v>12</v>
      </c>
      <c r="E93" s="103" t="s">
        <v>18</v>
      </c>
      <c r="F93" s="103" t="s">
        <v>18</v>
      </c>
      <c r="G93" s="66" t="s">
        <v>18</v>
      </c>
      <c r="H93" s="103" t="s">
        <v>18</v>
      </c>
      <c r="I93" s="103" t="s">
        <v>18</v>
      </c>
      <c r="J93" s="73">
        <v>10.28</v>
      </c>
      <c r="K93" s="73">
        <v>57.100695540229886</v>
      </c>
      <c r="L93" s="73">
        <f t="shared" si="4"/>
        <v>-1.5806955402298826</v>
      </c>
      <c r="M93" s="73">
        <f t="shared" si="5"/>
        <v>-2.8470740998376844E-2</v>
      </c>
    </row>
    <row r="94" spans="1:13" ht="18" x14ac:dyDescent="0.2">
      <c r="A94" s="103" t="s">
        <v>37</v>
      </c>
      <c r="B94" s="104">
        <v>113</v>
      </c>
      <c r="C94" s="104">
        <v>1</v>
      </c>
      <c r="D94" s="73">
        <v>13</v>
      </c>
      <c r="E94" s="103" t="s">
        <v>18</v>
      </c>
      <c r="F94" s="103" t="s">
        <v>18</v>
      </c>
      <c r="G94" s="66" t="s">
        <v>18</v>
      </c>
      <c r="H94" s="103" t="s">
        <v>18</v>
      </c>
      <c r="I94" s="103" t="s">
        <v>18</v>
      </c>
      <c r="J94" s="73">
        <v>10.34</v>
      </c>
      <c r="K94" s="73">
        <v>50.378614252873568</v>
      </c>
      <c r="L94" s="73">
        <f t="shared" si="4"/>
        <v>5.141385747126435</v>
      </c>
      <c r="M94" s="73">
        <f t="shared" si="5"/>
        <v>9.2604210142767193E-2</v>
      </c>
    </row>
    <row r="95" spans="1:13" ht="18" x14ac:dyDescent="0.2">
      <c r="A95" s="103" t="s">
        <v>37</v>
      </c>
      <c r="B95" s="104">
        <v>114</v>
      </c>
      <c r="C95" s="104">
        <v>1</v>
      </c>
      <c r="D95" s="73">
        <v>14</v>
      </c>
      <c r="E95" s="103" t="s">
        <v>18</v>
      </c>
      <c r="F95" s="103" t="s">
        <v>18</v>
      </c>
      <c r="G95" s="66" t="s">
        <v>18</v>
      </c>
      <c r="H95" s="103" t="s">
        <v>18</v>
      </c>
      <c r="I95" s="103" t="s">
        <v>18</v>
      </c>
      <c r="J95" s="73">
        <v>10.32</v>
      </c>
      <c r="K95" s="73">
        <v>55.977637517241384</v>
      </c>
      <c r="L95" s="73">
        <f t="shared" si="4"/>
        <v>-0.45763751724138046</v>
      </c>
      <c r="M95" s="73">
        <f t="shared" si="5"/>
        <v>-8.2427506707741429E-3</v>
      </c>
    </row>
    <row r="96" spans="1:13" ht="18" x14ac:dyDescent="0.2">
      <c r="A96" s="103" t="s">
        <v>37</v>
      </c>
      <c r="B96" s="104">
        <v>115</v>
      </c>
      <c r="C96" s="104">
        <v>1</v>
      </c>
      <c r="D96" s="73">
        <v>15</v>
      </c>
      <c r="E96" s="103" t="s">
        <v>18</v>
      </c>
      <c r="F96" s="103" t="s">
        <v>18</v>
      </c>
      <c r="G96" s="66" t="s">
        <v>18</v>
      </c>
      <c r="H96" s="103" t="s">
        <v>18</v>
      </c>
      <c r="I96" s="103" t="s">
        <v>18</v>
      </c>
      <c r="J96" s="73">
        <v>10.44</v>
      </c>
      <c r="K96" s="73">
        <v>54.308360459770114</v>
      </c>
      <c r="L96" s="73">
        <f t="shared" si="4"/>
        <v>1.2116395402298892</v>
      </c>
      <c r="M96" s="73">
        <f t="shared" si="5"/>
        <v>2.1823478750538347E-2</v>
      </c>
    </row>
    <row r="97" spans="1:13" ht="18" x14ac:dyDescent="0.2">
      <c r="A97" s="103" t="s">
        <v>37</v>
      </c>
      <c r="B97" s="104">
        <v>116</v>
      </c>
      <c r="C97" s="104">
        <v>1</v>
      </c>
      <c r="D97" s="73">
        <v>16</v>
      </c>
      <c r="E97" s="103" t="s">
        <v>18</v>
      </c>
      <c r="F97" s="103" t="s">
        <v>18</v>
      </c>
      <c r="G97" s="66" t="s">
        <v>18</v>
      </c>
      <c r="H97" s="103" t="s">
        <v>18</v>
      </c>
      <c r="I97" s="103" t="s">
        <v>18</v>
      </c>
      <c r="J97" s="73">
        <v>10.24</v>
      </c>
      <c r="K97" s="73">
        <v>56.976346482758622</v>
      </c>
      <c r="L97" s="73">
        <f t="shared" si="4"/>
        <v>-1.4563464827586188</v>
      </c>
      <c r="M97" s="73">
        <f t="shared" si="5"/>
        <v>-2.6231024545364169E-2</v>
      </c>
    </row>
    <row r="98" spans="1:13" ht="18" x14ac:dyDescent="0.2">
      <c r="A98" s="103" t="s">
        <v>37</v>
      </c>
      <c r="B98" s="104">
        <v>117</v>
      </c>
      <c r="C98" s="104">
        <v>1</v>
      </c>
      <c r="D98" s="73">
        <v>17</v>
      </c>
      <c r="E98" s="103" t="s">
        <v>18</v>
      </c>
      <c r="F98" s="103" t="s">
        <v>18</v>
      </c>
      <c r="G98" s="66" t="s">
        <v>18</v>
      </c>
      <c r="H98" s="103" t="s">
        <v>18</v>
      </c>
      <c r="I98" s="103" t="s">
        <v>18</v>
      </c>
      <c r="J98" s="73">
        <v>10.34</v>
      </c>
      <c r="K98" s="73">
        <v>57.561307770114936</v>
      </c>
      <c r="L98" s="73">
        <f t="shared" si="4"/>
        <v>-2.0413077701149334</v>
      </c>
      <c r="M98" s="73">
        <f t="shared" si="5"/>
        <v>-3.6767070787372715E-2</v>
      </c>
    </row>
    <row r="99" spans="1:13" ht="18" x14ac:dyDescent="0.2">
      <c r="A99" s="103" t="s">
        <v>37</v>
      </c>
      <c r="B99" s="104">
        <v>118</v>
      </c>
      <c r="C99" s="104">
        <v>1</v>
      </c>
      <c r="D99" s="73">
        <v>18</v>
      </c>
      <c r="E99" s="103" t="s">
        <v>18</v>
      </c>
      <c r="F99" s="103" t="s">
        <v>18</v>
      </c>
      <c r="G99" s="66" t="s">
        <v>18</v>
      </c>
      <c r="H99" s="103" t="s">
        <v>18</v>
      </c>
      <c r="I99" s="103" t="s">
        <v>18</v>
      </c>
      <c r="J99" s="73">
        <v>10.35</v>
      </c>
      <c r="K99" s="73">
        <v>54.662181149425301</v>
      </c>
      <c r="L99" s="73">
        <f t="shared" si="4"/>
        <v>0.8578188505747022</v>
      </c>
      <c r="M99" s="73">
        <f t="shared" si="5"/>
        <v>1.545062771208037E-2</v>
      </c>
    </row>
    <row r="100" spans="1:13" ht="18" x14ac:dyDescent="0.2">
      <c r="A100" s="103" t="s">
        <v>37</v>
      </c>
      <c r="B100" s="104">
        <v>119</v>
      </c>
      <c r="C100" s="104">
        <v>1</v>
      </c>
      <c r="D100" s="73">
        <v>19</v>
      </c>
      <c r="E100" s="103" t="s">
        <v>18</v>
      </c>
      <c r="F100" s="103" t="s">
        <v>18</v>
      </c>
      <c r="G100" s="66" t="s">
        <v>18</v>
      </c>
      <c r="H100" s="103" t="s">
        <v>18</v>
      </c>
      <c r="I100" s="103" t="s">
        <v>18</v>
      </c>
      <c r="J100" s="73">
        <v>10.52</v>
      </c>
      <c r="K100" s="73">
        <v>53.16469627586207</v>
      </c>
      <c r="L100" s="73">
        <f t="shared" si="4"/>
        <v>2.3553037241379329</v>
      </c>
      <c r="M100" s="73">
        <f t="shared" si="5"/>
        <v>4.2422617509688988E-2</v>
      </c>
    </row>
    <row r="101" spans="1:13" ht="18" x14ac:dyDescent="0.2">
      <c r="A101" s="103" t="s">
        <v>37</v>
      </c>
      <c r="B101" s="104">
        <v>120</v>
      </c>
      <c r="C101" s="104">
        <v>1</v>
      </c>
      <c r="D101" s="73">
        <v>20</v>
      </c>
      <c r="E101" s="103" t="s">
        <v>18</v>
      </c>
      <c r="F101" s="103" t="s">
        <v>18</v>
      </c>
      <c r="G101" s="66" t="s">
        <v>18</v>
      </c>
      <c r="H101" s="103" t="s">
        <v>18</v>
      </c>
      <c r="I101" s="103" t="s">
        <v>18</v>
      </c>
      <c r="J101" s="73">
        <v>10.28</v>
      </c>
      <c r="K101" s="73">
        <v>55.952692045977024</v>
      </c>
      <c r="L101" s="73">
        <f t="shared" si="4"/>
        <v>-0.43269204597702071</v>
      </c>
      <c r="M101" s="73">
        <f t="shared" si="5"/>
        <v>-7.7934446321509488E-3</v>
      </c>
    </row>
    <row r="102" spans="1:13" ht="18" x14ac:dyDescent="0.2">
      <c r="A102" s="103" t="s">
        <v>37</v>
      </c>
      <c r="B102" s="104">
        <v>201</v>
      </c>
      <c r="C102" s="104">
        <v>2</v>
      </c>
      <c r="D102" s="73">
        <v>11</v>
      </c>
      <c r="E102" s="103" t="s">
        <v>18</v>
      </c>
      <c r="F102" s="103" t="s">
        <v>18</v>
      </c>
      <c r="G102" s="66" t="s">
        <v>18</v>
      </c>
      <c r="H102" s="103" t="s">
        <v>18</v>
      </c>
      <c r="I102" s="103" t="s">
        <v>18</v>
      </c>
      <c r="J102" s="73">
        <v>10.33</v>
      </c>
      <c r="K102" s="73">
        <v>53.626782758620685</v>
      </c>
      <c r="L102" s="73">
        <f t="shared" si="4"/>
        <v>1.8932172413793182</v>
      </c>
      <c r="M102" s="73">
        <f t="shared" si="5"/>
        <v>3.4099734174699532E-2</v>
      </c>
    </row>
    <row r="103" spans="1:13" ht="18" x14ac:dyDescent="0.2">
      <c r="A103" s="103" t="s">
        <v>37</v>
      </c>
      <c r="B103" s="104">
        <v>202</v>
      </c>
      <c r="C103" s="104">
        <v>2</v>
      </c>
      <c r="D103" s="73">
        <v>19</v>
      </c>
      <c r="E103" s="103" t="s">
        <v>18</v>
      </c>
      <c r="F103" s="103" t="s">
        <v>18</v>
      </c>
      <c r="G103" s="66" t="s">
        <v>18</v>
      </c>
      <c r="H103" s="103" t="s">
        <v>18</v>
      </c>
      <c r="I103" s="103" t="s">
        <v>18</v>
      </c>
      <c r="J103" s="73">
        <v>10.45</v>
      </c>
      <c r="K103" s="73">
        <v>57.540506896551726</v>
      </c>
      <c r="L103" s="73">
        <f t="shared" si="4"/>
        <v>-2.0205068965517228</v>
      </c>
      <c r="M103" s="73">
        <f t="shared" si="5"/>
        <v>-3.6392415283712586E-2</v>
      </c>
    </row>
    <row r="104" spans="1:13" ht="18" x14ac:dyDescent="0.2">
      <c r="A104" s="103" t="s">
        <v>37</v>
      </c>
      <c r="B104" s="104">
        <v>203</v>
      </c>
      <c r="C104" s="104">
        <v>2</v>
      </c>
      <c r="D104" s="73">
        <v>6</v>
      </c>
      <c r="E104" s="103" t="s">
        <v>18</v>
      </c>
      <c r="F104" s="103" t="s">
        <v>18</v>
      </c>
      <c r="G104" s="66" t="s">
        <v>18</v>
      </c>
      <c r="H104" s="103" t="s">
        <v>18</v>
      </c>
      <c r="I104" s="103" t="s">
        <v>18</v>
      </c>
      <c r="J104" s="73">
        <v>10.42</v>
      </c>
      <c r="K104" s="73">
        <v>53.921805793103445</v>
      </c>
      <c r="L104" s="73">
        <f t="shared" si="4"/>
        <v>1.598194206896558</v>
      </c>
      <c r="M104" s="73">
        <f t="shared" si="5"/>
        <v>2.8785918712113796E-2</v>
      </c>
    </row>
    <row r="105" spans="1:13" ht="18" x14ac:dyDescent="0.2">
      <c r="A105" s="103" t="s">
        <v>37</v>
      </c>
      <c r="B105" s="104">
        <v>204</v>
      </c>
      <c r="C105" s="104">
        <v>2</v>
      </c>
      <c r="D105" s="73">
        <v>18</v>
      </c>
      <c r="E105" s="103" t="s">
        <v>18</v>
      </c>
      <c r="F105" s="103" t="s">
        <v>18</v>
      </c>
      <c r="G105" s="66" t="s">
        <v>18</v>
      </c>
      <c r="H105" s="103" t="s">
        <v>18</v>
      </c>
      <c r="I105" s="103" t="s">
        <v>18</v>
      </c>
      <c r="J105" s="73">
        <v>10.41</v>
      </c>
      <c r="K105" s="73">
        <v>56.669073241379309</v>
      </c>
      <c r="L105" s="73">
        <f t="shared" si="4"/>
        <v>-1.1490732413793054</v>
      </c>
      <c r="M105" s="73">
        <f t="shared" si="5"/>
        <v>-2.069656414588086E-2</v>
      </c>
    </row>
    <row r="106" spans="1:13" ht="18" x14ac:dyDescent="0.2">
      <c r="A106" s="103" t="s">
        <v>37</v>
      </c>
      <c r="B106" s="104">
        <v>205</v>
      </c>
      <c r="C106" s="104">
        <v>2</v>
      </c>
      <c r="D106" s="73">
        <v>16</v>
      </c>
      <c r="E106" s="103" t="s">
        <v>18</v>
      </c>
      <c r="F106" s="103" t="s">
        <v>18</v>
      </c>
      <c r="G106" s="66" t="s">
        <v>18</v>
      </c>
      <c r="H106" s="103" t="s">
        <v>18</v>
      </c>
      <c r="I106" s="103" t="s">
        <v>18</v>
      </c>
      <c r="J106" s="73">
        <v>10.41</v>
      </c>
      <c r="K106" s="73">
        <v>56.370028000000005</v>
      </c>
      <c r="L106" s="73">
        <f t="shared" si="4"/>
        <v>-0.85002800000000178</v>
      </c>
      <c r="M106" s="73">
        <f t="shared" si="5"/>
        <v>-1.5310302593659973E-2</v>
      </c>
    </row>
    <row r="107" spans="1:13" ht="18" x14ac:dyDescent="0.2">
      <c r="A107" s="103" t="s">
        <v>37</v>
      </c>
      <c r="B107" s="104">
        <v>206</v>
      </c>
      <c r="C107" s="104">
        <v>2</v>
      </c>
      <c r="D107" s="73">
        <v>12</v>
      </c>
      <c r="E107" s="103" t="s">
        <v>18</v>
      </c>
      <c r="F107" s="103" t="s">
        <v>18</v>
      </c>
      <c r="G107" s="66" t="s">
        <v>18</v>
      </c>
      <c r="H107" s="103" t="s">
        <v>18</v>
      </c>
      <c r="I107" s="103" t="s">
        <v>18</v>
      </c>
      <c r="J107" s="73">
        <v>10.37</v>
      </c>
      <c r="K107" s="73">
        <v>59.985341103448256</v>
      </c>
      <c r="L107" s="73">
        <f t="shared" si="4"/>
        <v>-4.4653411034482531</v>
      </c>
      <c r="M107" s="73">
        <f t="shared" si="5"/>
        <v>-8.0427613534730782E-2</v>
      </c>
    </row>
    <row r="108" spans="1:13" ht="18" x14ac:dyDescent="0.2">
      <c r="A108" s="103" t="s">
        <v>37</v>
      </c>
      <c r="B108" s="104">
        <v>207</v>
      </c>
      <c r="C108" s="104">
        <v>2</v>
      </c>
      <c r="D108" s="73">
        <v>7</v>
      </c>
      <c r="E108" s="103" t="s">
        <v>18</v>
      </c>
      <c r="F108" s="103" t="s">
        <v>18</v>
      </c>
      <c r="G108" s="66" t="s">
        <v>18</v>
      </c>
      <c r="H108" s="103" t="s">
        <v>18</v>
      </c>
      <c r="I108" s="103" t="s">
        <v>18</v>
      </c>
      <c r="J108" s="73">
        <v>10.37</v>
      </c>
      <c r="K108" s="73">
        <v>57.043416643678164</v>
      </c>
      <c r="L108" s="73">
        <f t="shared" si="4"/>
        <v>-1.5234166436781607</v>
      </c>
      <c r="M108" s="73">
        <f t="shared" si="5"/>
        <v>-2.743906058498128E-2</v>
      </c>
    </row>
    <row r="109" spans="1:13" ht="18" x14ac:dyDescent="0.2">
      <c r="A109" s="103" t="s">
        <v>37</v>
      </c>
      <c r="B109" s="104">
        <v>208</v>
      </c>
      <c r="C109" s="104">
        <v>2</v>
      </c>
      <c r="D109" s="73">
        <v>8</v>
      </c>
      <c r="E109" s="103" t="s">
        <v>18</v>
      </c>
      <c r="F109" s="103" t="s">
        <v>18</v>
      </c>
      <c r="G109" s="66" t="s">
        <v>18</v>
      </c>
      <c r="H109" s="103" t="s">
        <v>18</v>
      </c>
      <c r="I109" s="103" t="s">
        <v>18</v>
      </c>
      <c r="J109" s="73">
        <v>10.38</v>
      </c>
      <c r="K109" s="73">
        <v>55.541325425287368</v>
      </c>
      <c r="L109" s="73">
        <f t="shared" si="4"/>
        <v>-2.1325425287365363E-2</v>
      </c>
      <c r="M109" s="73">
        <f t="shared" si="5"/>
        <v>-3.8410348140067291E-4</v>
      </c>
    </row>
    <row r="110" spans="1:13" ht="18" x14ac:dyDescent="0.2">
      <c r="A110" s="103" t="s">
        <v>37</v>
      </c>
      <c r="B110" s="104">
        <v>209</v>
      </c>
      <c r="C110" s="104">
        <v>2</v>
      </c>
      <c r="D110" s="73">
        <v>17</v>
      </c>
      <c r="E110" s="103" t="s">
        <v>18</v>
      </c>
      <c r="F110" s="103" t="s">
        <v>18</v>
      </c>
      <c r="G110" s="66" t="s">
        <v>18</v>
      </c>
      <c r="H110" s="103" t="s">
        <v>18</v>
      </c>
      <c r="I110" s="103" t="s">
        <v>18</v>
      </c>
      <c r="J110" s="73">
        <v>10.47</v>
      </c>
      <c r="K110" s="73">
        <v>54.589013701149426</v>
      </c>
      <c r="L110" s="73">
        <f t="shared" si="4"/>
        <v>0.93098629885057704</v>
      </c>
      <c r="M110" s="73">
        <f t="shared" si="5"/>
        <v>1.6768485209844686E-2</v>
      </c>
    </row>
    <row r="111" spans="1:13" ht="18" x14ac:dyDescent="0.2">
      <c r="A111" s="103" t="s">
        <v>37</v>
      </c>
      <c r="B111" s="104">
        <v>210</v>
      </c>
      <c r="C111" s="104">
        <v>2</v>
      </c>
      <c r="D111" s="73">
        <v>20</v>
      </c>
      <c r="E111" s="103" t="s">
        <v>18</v>
      </c>
      <c r="F111" s="103" t="s">
        <v>18</v>
      </c>
      <c r="G111" s="66" t="s">
        <v>18</v>
      </c>
      <c r="H111" s="103" t="s">
        <v>18</v>
      </c>
      <c r="I111" s="103" t="s">
        <v>18</v>
      </c>
      <c r="J111" s="73">
        <v>10.38</v>
      </c>
      <c r="K111" s="73">
        <v>53.796310712643681</v>
      </c>
      <c r="L111" s="73">
        <f t="shared" si="4"/>
        <v>1.7236892873563221</v>
      </c>
      <c r="M111" s="73">
        <f t="shared" si="5"/>
        <v>3.1046276789559114E-2</v>
      </c>
    </row>
    <row r="112" spans="1:13" ht="18" x14ac:dyDescent="0.2">
      <c r="A112" s="103" t="s">
        <v>37</v>
      </c>
      <c r="B112" s="104">
        <v>211</v>
      </c>
      <c r="C112" s="104">
        <v>2</v>
      </c>
      <c r="D112" s="73">
        <v>15</v>
      </c>
      <c r="E112" s="103" t="s">
        <v>18</v>
      </c>
      <c r="F112" s="103" t="s">
        <v>18</v>
      </c>
      <c r="G112" s="66" t="s">
        <v>18</v>
      </c>
      <c r="H112" s="103" t="s">
        <v>18</v>
      </c>
      <c r="I112" s="103" t="s">
        <v>18</v>
      </c>
      <c r="J112" s="73">
        <v>10.19</v>
      </c>
      <c r="K112" s="73">
        <v>51.562088827586209</v>
      </c>
      <c r="L112" s="73">
        <f t="shared" si="4"/>
        <v>3.9579111724137945</v>
      </c>
      <c r="M112" s="73">
        <f t="shared" si="5"/>
        <v>7.128802543972973E-2</v>
      </c>
    </row>
    <row r="113" spans="1:13" ht="18" x14ac:dyDescent="0.2">
      <c r="A113" s="103" t="s">
        <v>37</v>
      </c>
      <c r="B113" s="104">
        <v>212</v>
      </c>
      <c r="C113" s="104">
        <v>2</v>
      </c>
      <c r="D113" s="73">
        <v>13</v>
      </c>
      <c r="E113" s="103" t="s">
        <v>18</v>
      </c>
      <c r="F113" s="103" t="s">
        <v>18</v>
      </c>
      <c r="G113" s="66" t="s">
        <v>18</v>
      </c>
      <c r="H113" s="103" t="s">
        <v>18</v>
      </c>
      <c r="I113" s="103" t="s">
        <v>18</v>
      </c>
      <c r="J113" s="73">
        <v>10.39</v>
      </c>
      <c r="K113" s="73">
        <v>59.573139999999981</v>
      </c>
      <c r="L113" s="73">
        <f t="shared" si="4"/>
        <v>-4.0531399999999778</v>
      </c>
      <c r="M113" s="73">
        <f t="shared" si="5"/>
        <v>-7.3003242074927546E-2</v>
      </c>
    </row>
    <row r="114" spans="1:13" ht="18" x14ac:dyDescent="0.2">
      <c r="A114" s="103" t="s">
        <v>37</v>
      </c>
      <c r="B114" s="104">
        <v>213</v>
      </c>
      <c r="C114" s="104">
        <v>2</v>
      </c>
      <c r="D114" s="73">
        <v>10</v>
      </c>
      <c r="E114" s="103" t="s">
        <v>18</v>
      </c>
      <c r="F114" s="103" t="s">
        <v>18</v>
      </c>
      <c r="G114" s="66" t="s">
        <v>18</v>
      </c>
      <c r="H114" s="103" t="s">
        <v>18</v>
      </c>
      <c r="I114" s="103" t="s">
        <v>18</v>
      </c>
      <c r="J114" s="73">
        <v>10.3</v>
      </c>
      <c r="K114" s="73">
        <v>54.892275862068978</v>
      </c>
      <c r="L114" s="73">
        <f t="shared" si="4"/>
        <v>0.62772413793102544</v>
      </c>
      <c r="M114" s="73">
        <f t="shared" si="5"/>
        <v>1.1306270495875818E-2</v>
      </c>
    </row>
    <row r="115" spans="1:13" ht="18" x14ac:dyDescent="0.2">
      <c r="A115" s="103" t="s">
        <v>37</v>
      </c>
      <c r="B115" s="104">
        <v>214</v>
      </c>
      <c r="C115" s="104">
        <v>2</v>
      </c>
      <c r="D115" s="73">
        <v>2</v>
      </c>
      <c r="E115" s="103" t="s">
        <v>18</v>
      </c>
      <c r="F115" s="103" t="s">
        <v>18</v>
      </c>
      <c r="G115" s="66" t="s">
        <v>18</v>
      </c>
      <c r="H115" s="103" t="s">
        <v>18</v>
      </c>
      <c r="I115" s="103" t="s">
        <v>18</v>
      </c>
      <c r="J115" s="73">
        <v>10.24</v>
      </c>
      <c r="K115" s="73">
        <v>56.876475586206901</v>
      </c>
      <c r="L115" s="73">
        <f t="shared" si="4"/>
        <v>-1.3564755862068978</v>
      </c>
      <c r="M115" s="73">
        <f t="shared" si="5"/>
        <v>-2.4432197157905219E-2</v>
      </c>
    </row>
    <row r="116" spans="1:13" ht="18" x14ac:dyDescent="0.2">
      <c r="A116" s="103" t="s">
        <v>37</v>
      </c>
      <c r="B116" s="104">
        <v>215</v>
      </c>
      <c r="C116" s="104">
        <v>2</v>
      </c>
      <c r="D116" s="73">
        <v>3</v>
      </c>
      <c r="E116" s="103" t="s">
        <v>18</v>
      </c>
      <c r="F116" s="103" t="s">
        <v>18</v>
      </c>
      <c r="G116" s="66" t="s">
        <v>18</v>
      </c>
      <c r="H116" s="103" t="s">
        <v>18</v>
      </c>
      <c r="I116" s="103" t="s">
        <v>18</v>
      </c>
      <c r="J116" s="73">
        <v>10.35</v>
      </c>
      <c r="K116" s="73">
        <v>57.754384827586215</v>
      </c>
      <c r="L116" s="73">
        <f t="shared" si="4"/>
        <v>-2.2343848275862115</v>
      </c>
      <c r="M116" s="73">
        <f t="shared" si="5"/>
        <v>-4.0244683493987958E-2</v>
      </c>
    </row>
    <row r="117" spans="1:13" ht="18" x14ac:dyDescent="0.2">
      <c r="A117" s="103" t="s">
        <v>37</v>
      </c>
      <c r="B117" s="104">
        <v>216</v>
      </c>
      <c r="C117" s="104">
        <v>2</v>
      </c>
      <c r="D117" s="73">
        <v>5</v>
      </c>
      <c r="E117" s="103" t="s">
        <v>18</v>
      </c>
      <c r="F117" s="103" t="s">
        <v>18</v>
      </c>
      <c r="G117" s="66" t="s">
        <v>18</v>
      </c>
      <c r="H117" s="103" t="s">
        <v>18</v>
      </c>
      <c r="I117" s="103" t="s">
        <v>18</v>
      </c>
      <c r="J117" s="73">
        <v>10.33</v>
      </c>
      <c r="K117" s="73">
        <v>57.218530068965521</v>
      </c>
      <c r="L117" s="73">
        <f t="shared" si="4"/>
        <v>-1.6985300689655176</v>
      </c>
      <c r="M117" s="73">
        <f t="shared" si="5"/>
        <v>-3.0593120838716095E-2</v>
      </c>
    </row>
    <row r="118" spans="1:13" ht="18" x14ac:dyDescent="0.2">
      <c r="A118" s="103" t="s">
        <v>37</v>
      </c>
      <c r="B118" s="104">
        <v>217</v>
      </c>
      <c r="C118" s="104">
        <v>2</v>
      </c>
      <c r="D118" s="73">
        <v>4</v>
      </c>
      <c r="E118" s="103" t="s">
        <v>18</v>
      </c>
      <c r="F118" s="103" t="s">
        <v>18</v>
      </c>
      <c r="G118" s="66" t="s">
        <v>18</v>
      </c>
      <c r="H118" s="103" t="s">
        <v>18</v>
      </c>
      <c r="I118" s="103" t="s">
        <v>18</v>
      </c>
      <c r="J118" s="73">
        <v>10.37</v>
      </c>
      <c r="K118" s="73">
        <v>55.996290988505741</v>
      </c>
      <c r="L118" s="73">
        <f t="shared" si="4"/>
        <v>-0.47629098850573826</v>
      </c>
      <c r="M118" s="73">
        <f t="shared" si="5"/>
        <v>-8.5787281791379361E-3</v>
      </c>
    </row>
    <row r="119" spans="1:13" ht="18" x14ac:dyDescent="0.2">
      <c r="A119" s="103" t="s">
        <v>37</v>
      </c>
      <c r="B119" s="104">
        <v>218</v>
      </c>
      <c r="C119" s="104">
        <v>2</v>
      </c>
      <c r="D119" s="73">
        <v>14</v>
      </c>
      <c r="E119" s="103" t="s">
        <v>18</v>
      </c>
      <c r="F119" s="103" t="s">
        <v>18</v>
      </c>
      <c r="G119" s="66" t="s">
        <v>18</v>
      </c>
      <c r="H119" s="103" t="s">
        <v>18</v>
      </c>
      <c r="I119" s="103" t="s">
        <v>18</v>
      </c>
      <c r="J119" s="73">
        <v>10.41</v>
      </c>
      <c r="K119" s="73">
        <v>54.575756551724133</v>
      </c>
      <c r="L119" s="73">
        <f t="shared" si="4"/>
        <v>0.94424344827586992</v>
      </c>
      <c r="M119" s="73">
        <f t="shared" si="5"/>
        <v>1.7007266719666243E-2</v>
      </c>
    </row>
    <row r="120" spans="1:13" ht="18" x14ac:dyDescent="0.2">
      <c r="A120" s="103" t="s">
        <v>37</v>
      </c>
      <c r="B120" s="104">
        <v>219</v>
      </c>
      <c r="C120" s="104">
        <v>2</v>
      </c>
      <c r="D120" s="73">
        <v>1</v>
      </c>
      <c r="E120" s="103" t="s">
        <v>18</v>
      </c>
      <c r="F120" s="103" t="s">
        <v>18</v>
      </c>
      <c r="G120" s="66" t="s">
        <v>18</v>
      </c>
      <c r="H120" s="103" t="s">
        <v>18</v>
      </c>
      <c r="I120" s="103" t="s">
        <v>18</v>
      </c>
      <c r="J120" s="73">
        <v>10.51</v>
      </c>
      <c r="K120" s="73">
        <v>51.0298724137931</v>
      </c>
      <c r="L120" s="119">
        <f t="shared" si="4"/>
        <v>4.4901275862069028</v>
      </c>
      <c r="M120" s="119">
        <f t="shared" si="5"/>
        <v>8.0874055947530665E-2</v>
      </c>
    </row>
    <row r="121" spans="1:13" ht="18" x14ac:dyDescent="0.2">
      <c r="A121" s="103" t="s">
        <v>37</v>
      </c>
      <c r="B121" s="104">
        <v>220</v>
      </c>
      <c r="C121" s="104">
        <v>2</v>
      </c>
      <c r="D121" s="73">
        <v>9</v>
      </c>
      <c r="E121" s="103" t="s">
        <v>18</v>
      </c>
      <c r="F121" s="103" t="s">
        <v>18</v>
      </c>
      <c r="G121" s="66" t="s">
        <v>18</v>
      </c>
      <c r="H121" s="103" t="s">
        <v>18</v>
      </c>
      <c r="I121" s="103" t="s">
        <v>18</v>
      </c>
      <c r="J121" s="73">
        <v>10.29</v>
      </c>
      <c r="K121" s="73">
        <v>55.147933563218402</v>
      </c>
      <c r="L121" s="73">
        <f t="shared" si="4"/>
        <v>0.37206643678160134</v>
      </c>
      <c r="M121" s="73">
        <f t="shared" si="5"/>
        <v>6.7014848123487271E-3</v>
      </c>
    </row>
    <row r="122" spans="1:13" ht="18" x14ac:dyDescent="0.2">
      <c r="A122" s="103" t="s">
        <v>37</v>
      </c>
      <c r="B122" s="104">
        <v>301</v>
      </c>
      <c r="C122" s="104">
        <v>3</v>
      </c>
      <c r="D122" s="73">
        <v>18</v>
      </c>
      <c r="E122" s="103" t="s">
        <v>18</v>
      </c>
      <c r="F122" s="103" t="s">
        <v>18</v>
      </c>
      <c r="G122" s="66" t="s">
        <v>18</v>
      </c>
      <c r="H122" s="103" t="s">
        <v>18</v>
      </c>
      <c r="I122" s="103" t="s">
        <v>18</v>
      </c>
      <c r="J122" s="73">
        <v>10.43</v>
      </c>
      <c r="K122" s="73">
        <v>55.809316781609191</v>
      </c>
      <c r="L122" s="73">
        <f t="shared" si="4"/>
        <v>-0.2893167816091875</v>
      </c>
      <c r="M122" s="73">
        <f t="shared" si="5"/>
        <v>-5.2110371327303224E-3</v>
      </c>
    </row>
    <row r="123" spans="1:13" ht="18" x14ac:dyDescent="0.2">
      <c r="A123" s="103" t="s">
        <v>37</v>
      </c>
      <c r="B123" s="104">
        <v>302</v>
      </c>
      <c r="C123" s="104">
        <v>3</v>
      </c>
      <c r="D123" s="73">
        <v>20</v>
      </c>
      <c r="E123" s="103" t="s">
        <v>18</v>
      </c>
      <c r="F123" s="103" t="s">
        <v>18</v>
      </c>
      <c r="G123" s="66" t="s">
        <v>18</v>
      </c>
      <c r="H123" s="103" t="s">
        <v>18</v>
      </c>
      <c r="I123" s="103" t="s">
        <v>18</v>
      </c>
      <c r="J123" s="73">
        <v>10.42</v>
      </c>
      <c r="K123" s="73">
        <v>56.662747862068962</v>
      </c>
      <c r="L123" s="73">
        <f t="shared" si="4"/>
        <v>-1.1427478620689584</v>
      </c>
      <c r="M123" s="73">
        <f t="shared" si="5"/>
        <v>-2.0582634403259335E-2</v>
      </c>
    </row>
    <row r="124" spans="1:13" ht="18" x14ac:dyDescent="0.2">
      <c r="A124" s="103" t="s">
        <v>37</v>
      </c>
      <c r="B124" s="104">
        <v>303</v>
      </c>
      <c r="C124" s="104">
        <v>3</v>
      </c>
      <c r="D124" s="73">
        <v>4</v>
      </c>
      <c r="E124" s="103" t="s">
        <v>18</v>
      </c>
      <c r="F124" s="103" t="s">
        <v>18</v>
      </c>
      <c r="G124" s="66" t="s">
        <v>18</v>
      </c>
      <c r="H124" s="103" t="s">
        <v>18</v>
      </c>
      <c r="I124" s="103" t="s">
        <v>18</v>
      </c>
      <c r="J124" s="73">
        <v>10.33</v>
      </c>
      <c r="K124" s="73">
        <v>53.177814344827581</v>
      </c>
      <c r="L124" s="73">
        <f t="shared" si="4"/>
        <v>2.3421856551724218</v>
      </c>
      <c r="M124" s="73">
        <f t="shared" si="5"/>
        <v>4.2186341051376475E-2</v>
      </c>
    </row>
    <row r="125" spans="1:13" ht="18" x14ac:dyDescent="0.2">
      <c r="A125" s="103" t="s">
        <v>37</v>
      </c>
      <c r="B125" s="104">
        <v>304</v>
      </c>
      <c r="C125" s="104">
        <v>3</v>
      </c>
      <c r="D125" s="73">
        <v>12</v>
      </c>
      <c r="E125" s="103" t="s">
        <v>18</v>
      </c>
      <c r="F125" s="103" t="s">
        <v>18</v>
      </c>
      <c r="G125" s="66" t="s">
        <v>18</v>
      </c>
      <c r="H125" s="103" t="s">
        <v>18</v>
      </c>
      <c r="I125" s="103" t="s">
        <v>18</v>
      </c>
      <c r="J125" s="73">
        <v>10.34</v>
      </c>
      <c r="K125" s="73">
        <v>57.46154813793104</v>
      </c>
      <c r="L125" s="73">
        <f t="shared" si="4"/>
        <v>-1.9415481379310364</v>
      </c>
      <c r="M125" s="73">
        <f t="shared" si="5"/>
        <v>-3.4970247441120969E-2</v>
      </c>
    </row>
    <row r="126" spans="1:13" ht="18" x14ac:dyDescent="0.2">
      <c r="A126" s="103" t="s">
        <v>37</v>
      </c>
      <c r="B126" s="104">
        <v>305</v>
      </c>
      <c r="C126" s="104">
        <v>3</v>
      </c>
      <c r="D126" s="73">
        <v>13</v>
      </c>
      <c r="E126" s="103" t="s">
        <v>18</v>
      </c>
      <c r="F126" s="103" t="s">
        <v>18</v>
      </c>
      <c r="G126" s="66" t="s">
        <v>18</v>
      </c>
      <c r="H126" s="103" t="s">
        <v>18</v>
      </c>
      <c r="I126" s="103" t="s">
        <v>18</v>
      </c>
      <c r="J126" s="73">
        <v>10.34</v>
      </c>
      <c r="K126" s="73">
        <v>58.658663724137924</v>
      </c>
      <c r="L126" s="73">
        <f t="shared" si="4"/>
        <v>-3.1386637241379205</v>
      </c>
      <c r="M126" s="73">
        <f t="shared" si="5"/>
        <v>-5.6532127596144101E-2</v>
      </c>
    </row>
    <row r="127" spans="1:13" ht="18" x14ac:dyDescent="0.2">
      <c r="A127" s="103" t="s">
        <v>37</v>
      </c>
      <c r="B127" s="104">
        <v>306</v>
      </c>
      <c r="C127" s="104">
        <v>3</v>
      </c>
      <c r="D127" s="73">
        <v>5</v>
      </c>
      <c r="E127" s="103" t="s">
        <v>18</v>
      </c>
      <c r="F127" s="103" t="s">
        <v>18</v>
      </c>
      <c r="G127" s="66" t="s">
        <v>18</v>
      </c>
      <c r="H127" s="103" t="s">
        <v>18</v>
      </c>
      <c r="I127" s="103" t="s">
        <v>18</v>
      </c>
      <c r="J127" s="73">
        <v>10.36</v>
      </c>
      <c r="K127" s="73">
        <v>60.39098317241379</v>
      </c>
      <c r="L127" s="73">
        <f t="shared" si="4"/>
        <v>-4.8709831724137871</v>
      </c>
      <c r="M127" s="73">
        <f t="shared" si="5"/>
        <v>-8.7733846765378001E-2</v>
      </c>
    </row>
    <row r="128" spans="1:13" ht="18" x14ac:dyDescent="0.2">
      <c r="A128" s="103" t="s">
        <v>37</v>
      </c>
      <c r="B128" s="104">
        <v>307</v>
      </c>
      <c r="C128" s="104">
        <v>3</v>
      </c>
      <c r="D128" s="73">
        <v>15</v>
      </c>
      <c r="E128" s="103" t="s">
        <v>18</v>
      </c>
      <c r="F128" s="103" t="s">
        <v>18</v>
      </c>
      <c r="G128" s="66" t="s">
        <v>18</v>
      </c>
      <c r="H128" s="103" t="s">
        <v>18</v>
      </c>
      <c r="I128" s="103" t="s">
        <v>18</v>
      </c>
      <c r="J128" s="73">
        <v>10.28</v>
      </c>
      <c r="K128" s="73">
        <v>56.950955954022987</v>
      </c>
      <c r="L128" s="73">
        <f t="shared" si="4"/>
        <v>-1.4309559540229841</v>
      </c>
      <c r="M128" s="73">
        <f t="shared" si="5"/>
        <v>-2.5773702341912536E-2</v>
      </c>
    </row>
    <row r="129" spans="1:13" ht="18" x14ac:dyDescent="0.2">
      <c r="A129" s="103" t="s">
        <v>37</v>
      </c>
      <c r="B129" s="104">
        <v>308</v>
      </c>
      <c r="C129" s="104">
        <v>3</v>
      </c>
      <c r="D129" s="73">
        <v>1</v>
      </c>
      <c r="E129" s="103" t="s">
        <v>18</v>
      </c>
      <c r="F129" s="103" t="s">
        <v>18</v>
      </c>
      <c r="G129" s="66" t="s">
        <v>18</v>
      </c>
      <c r="H129" s="103" t="s">
        <v>18</v>
      </c>
      <c r="I129" s="103" t="s">
        <v>18</v>
      </c>
      <c r="J129" s="73">
        <v>10.32</v>
      </c>
      <c r="K129" s="73">
        <v>55.678291862068967</v>
      </c>
      <c r="L129" s="119">
        <f t="shared" si="4"/>
        <v>-0.15829186206896395</v>
      </c>
      <c r="M129" s="119">
        <f t="shared" si="5"/>
        <v>-2.8510782072940191E-3</v>
      </c>
    </row>
    <row r="130" spans="1:13" ht="18" x14ac:dyDescent="0.2">
      <c r="A130" s="103" t="s">
        <v>37</v>
      </c>
      <c r="B130" s="104">
        <v>309</v>
      </c>
      <c r="C130" s="104">
        <v>3</v>
      </c>
      <c r="D130" s="73">
        <v>7</v>
      </c>
      <c r="E130" s="103" t="s">
        <v>18</v>
      </c>
      <c r="F130" s="103" t="s">
        <v>18</v>
      </c>
      <c r="G130" s="66" t="s">
        <v>18</v>
      </c>
      <c r="H130" s="103" t="s">
        <v>18</v>
      </c>
      <c r="I130" s="103" t="s">
        <v>18</v>
      </c>
      <c r="J130" s="73">
        <v>10.42</v>
      </c>
      <c r="K130" s="73">
        <v>52.028063999999993</v>
      </c>
      <c r="L130" s="73">
        <f t="shared" si="4"/>
        <v>3.4919360000000097</v>
      </c>
      <c r="M130" s="73">
        <f t="shared" si="5"/>
        <v>6.289510086455348E-2</v>
      </c>
    </row>
    <row r="131" spans="1:13" ht="18" x14ac:dyDescent="0.2">
      <c r="A131" s="103" t="s">
        <v>37</v>
      </c>
      <c r="B131" s="104">
        <v>310</v>
      </c>
      <c r="C131" s="104">
        <v>3</v>
      </c>
      <c r="D131" s="73">
        <v>11</v>
      </c>
      <c r="E131" s="103" t="s">
        <v>18</v>
      </c>
      <c r="F131" s="103" t="s">
        <v>18</v>
      </c>
      <c r="G131" s="66" t="s">
        <v>18</v>
      </c>
      <c r="H131" s="103" t="s">
        <v>18</v>
      </c>
      <c r="I131" s="103" t="s">
        <v>18</v>
      </c>
      <c r="J131" s="73">
        <v>10.34</v>
      </c>
      <c r="K131" s="73">
        <v>57.112389425287354</v>
      </c>
      <c r="L131" s="73">
        <f t="shared" si="4"/>
        <v>-1.5923894252873509</v>
      </c>
      <c r="M131" s="73">
        <f t="shared" si="5"/>
        <v>-2.8681365729239027E-2</v>
      </c>
    </row>
    <row r="132" spans="1:13" ht="18" x14ac:dyDescent="0.2">
      <c r="A132" s="103" t="s">
        <v>37</v>
      </c>
      <c r="B132" s="104">
        <v>311</v>
      </c>
      <c r="C132" s="104">
        <v>3</v>
      </c>
      <c r="D132" s="73">
        <v>19</v>
      </c>
      <c r="E132" s="103" t="s">
        <v>18</v>
      </c>
      <c r="F132" s="103" t="s">
        <v>18</v>
      </c>
      <c r="G132" s="66" t="s">
        <v>18</v>
      </c>
      <c r="H132" s="103" t="s">
        <v>18</v>
      </c>
      <c r="I132" s="103" t="s">
        <v>18</v>
      </c>
      <c r="J132" s="73">
        <v>10.31</v>
      </c>
      <c r="K132" s="73">
        <v>51.842469471264366</v>
      </c>
      <c r="L132" s="73">
        <f t="shared" si="4"/>
        <v>3.6775305287356375</v>
      </c>
      <c r="M132" s="73">
        <f t="shared" si="5"/>
        <v>6.6237941799993469E-2</v>
      </c>
    </row>
    <row r="133" spans="1:13" ht="18" x14ac:dyDescent="0.2">
      <c r="A133" s="103" t="s">
        <v>37</v>
      </c>
      <c r="B133" s="104">
        <v>312</v>
      </c>
      <c r="C133" s="104">
        <v>3</v>
      </c>
      <c r="D133" s="73">
        <v>6</v>
      </c>
      <c r="E133" s="103" t="s">
        <v>18</v>
      </c>
      <c r="F133" s="103" t="s">
        <v>18</v>
      </c>
      <c r="G133" s="66" t="s">
        <v>18</v>
      </c>
      <c r="H133" s="103" t="s">
        <v>18</v>
      </c>
      <c r="I133" s="103" t="s">
        <v>18</v>
      </c>
      <c r="J133" s="73">
        <v>10.32</v>
      </c>
      <c r="K133" s="73">
        <v>53.283526620689649</v>
      </c>
      <c r="L133" s="73">
        <f t="shared" si="4"/>
        <v>2.2364733793103539</v>
      </c>
      <c r="M133" s="73">
        <f t="shared" si="5"/>
        <v>4.0282301500546722E-2</v>
      </c>
    </row>
    <row r="134" spans="1:13" ht="18" x14ac:dyDescent="0.2">
      <c r="A134" s="103" t="s">
        <v>37</v>
      </c>
      <c r="B134" s="104">
        <v>313</v>
      </c>
      <c r="C134" s="104">
        <v>3</v>
      </c>
      <c r="D134" s="73">
        <v>14</v>
      </c>
      <c r="E134" s="103" t="s">
        <v>18</v>
      </c>
      <c r="F134" s="103" t="s">
        <v>18</v>
      </c>
      <c r="G134" s="66" t="s">
        <v>18</v>
      </c>
      <c r="H134" s="103" t="s">
        <v>18</v>
      </c>
      <c r="I134" s="103" t="s">
        <v>18</v>
      </c>
      <c r="J134" s="73">
        <v>10.27</v>
      </c>
      <c r="K134" s="73">
        <v>49.769002344827598</v>
      </c>
      <c r="L134" s="73">
        <f t="shared" si="4"/>
        <v>5.7509976551724051</v>
      </c>
      <c r="M134" s="73">
        <f t="shared" si="5"/>
        <v>0.10358425171420038</v>
      </c>
    </row>
    <row r="135" spans="1:13" ht="18" x14ac:dyDescent="0.2">
      <c r="A135" s="103" t="s">
        <v>37</v>
      </c>
      <c r="B135" s="104">
        <v>314</v>
      </c>
      <c r="C135" s="104">
        <v>3</v>
      </c>
      <c r="D135" s="73">
        <v>9</v>
      </c>
      <c r="E135" s="103" t="s">
        <v>18</v>
      </c>
      <c r="F135" s="103" t="s">
        <v>18</v>
      </c>
      <c r="G135" s="66" t="s">
        <v>18</v>
      </c>
      <c r="H135" s="103" t="s">
        <v>18</v>
      </c>
      <c r="I135" s="103" t="s">
        <v>18</v>
      </c>
      <c r="J135" s="73">
        <v>10.25</v>
      </c>
      <c r="K135" s="73">
        <v>54.523434482758624</v>
      </c>
      <c r="L135" s="73">
        <f t="shared" si="4"/>
        <v>0.99656551724137898</v>
      </c>
      <c r="M135" s="73">
        <f t="shared" si="5"/>
        <v>1.7949667097287084E-2</v>
      </c>
    </row>
    <row r="136" spans="1:13" ht="18" x14ac:dyDescent="0.2">
      <c r="A136" s="103" t="s">
        <v>37</v>
      </c>
      <c r="B136" s="104">
        <v>315</v>
      </c>
      <c r="C136" s="104">
        <v>3</v>
      </c>
      <c r="D136" s="73">
        <v>3</v>
      </c>
      <c r="E136" s="103" t="s">
        <v>18</v>
      </c>
      <c r="F136" s="103" t="s">
        <v>18</v>
      </c>
      <c r="G136" s="66" t="s">
        <v>18</v>
      </c>
      <c r="H136" s="103" t="s">
        <v>18</v>
      </c>
      <c r="I136" s="103" t="s">
        <v>18</v>
      </c>
      <c r="J136" s="73">
        <v>10.26</v>
      </c>
      <c r="K136" s="73">
        <v>55.066526988505736</v>
      </c>
      <c r="L136" s="73">
        <f t="shared" si="4"/>
        <v>0.45347301149426755</v>
      </c>
      <c r="M136" s="73">
        <f t="shared" si="5"/>
        <v>8.1677415614961734E-3</v>
      </c>
    </row>
    <row r="137" spans="1:13" ht="18" x14ac:dyDescent="0.2">
      <c r="A137" s="103" t="s">
        <v>37</v>
      </c>
      <c r="B137" s="104">
        <v>316</v>
      </c>
      <c r="C137" s="104">
        <v>3</v>
      </c>
      <c r="D137" s="73">
        <v>2</v>
      </c>
      <c r="E137" s="103" t="s">
        <v>18</v>
      </c>
      <c r="F137" s="103" t="s">
        <v>18</v>
      </c>
      <c r="G137" s="66" t="s">
        <v>18</v>
      </c>
      <c r="H137" s="103" t="s">
        <v>18</v>
      </c>
      <c r="I137" s="103" t="s">
        <v>18</v>
      </c>
      <c r="J137" s="73">
        <v>10.31</v>
      </c>
      <c r="K137" s="73">
        <v>54.237501747126437</v>
      </c>
      <c r="L137" s="73">
        <f t="shared" si="4"/>
        <v>1.282498252873566</v>
      </c>
      <c r="M137" s="73">
        <f t="shared" si="5"/>
        <v>2.309975239325587E-2</v>
      </c>
    </row>
    <row r="138" spans="1:13" ht="18" x14ac:dyDescent="0.2">
      <c r="A138" s="103" t="s">
        <v>37</v>
      </c>
      <c r="B138" s="104">
        <v>317</v>
      </c>
      <c r="C138" s="104">
        <v>3</v>
      </c>
      <c r="D138" s="73">
        <v>17</v>
      </c>
      <c r="E138" s="103" t="s">
        <v>18</v>
      </c>
      <c r="F138" s="103" t="s">
        <v>18</v>
      </c>
      <c r="G138" s="66" t="s">
        <v>18</v>
      </c>
      <c r="H138" s="103" t="s">
        <v>18</v>
      </c>
      <c r="I138" s="103" t="s">
        <v>18</v>
      </c>
      <c r="J138" s="73">
        <v>10.199999999999999</v>
      </c>
      <c r="K138" s="73">
        <v>54.004274942528731</v>
      </c>
      <c r="L138" s="73">
        <f t="shared" si="4"/>
        <v>1.515725057471272</v>
      </c>
      <c r="M138" s="73">
        <f t="shared" si="5"/>
        <v>2.7300523369439333E-2</v>
      </c>
    </row>
    <row r="139" spans="1:13" ht="18" x14ac:dyDescent="0.2">
      <c r="A139" s="103" t="s">
        <v>37</v>
      </c>
      <c r="B139" s="104">
        <v>318</v>
      </c>
      <c r="C139" s="104">
        <v>3</v>
      </c>
      <c r="D139" s="73">
        <v>8</v>
      </c>
      <c r="E139" s="103" t="s">
        <v>18</v>
      </c>
      <c r="F139" s="103" t="s">
        <v>18</v>
      </c>
      <c r="G139" s="66" t="s">
        <v>18</v>
      </c>
      <c r="H139" s="103" t="s">
        <v>18</v>
      </c>
      <c r="I139" s="103" t="s">
        <v>18</v>
      </c>
      <c r="J139" s="73">
        <v>10.31</v>
      </c>
      <c r="K139" s="73">
        <v>52.890296091954021</v>
      </c>
      <c r="L139" s="73">
        <f t="shared" si="4"/>
        <v>2.6297039080459825</v>
      </c>
      <c r="M139" s="73">
        <f t="shared" si="5"/>
        <v>4.7364983934545794E-2</v>
      </c>
    </row>
    <row r="140" spans="1:13" ht="18" x14ac:dyDescent="0.2">
      <c r="A140" s="103" t="s">
        <v>37</v>
      </c>
      <c r="B140" s="104">
        <v>319</v>
      </c>
      <c r="C140" s="104">
        <v>3</v>
      </c>
      <c r="D140" s="73">
        <v>16</v>
      </c>
      <c r="E140" s="103" t="s">
        <v>18</v>
      </c>
      <c r="F140" s="103" t="s">
        <v>18</v>
      </c>
      <c r="G140" s="66" t="s">
        <v>18</v>
      </c>
      <c r="H140" s="103" t="s">
        <v>18</v>
      </c>
      <c r="I140" s="103" t="s">
        <v>18</v>
      </c>
      <c r="J140" s="73">
        <v>10.220000000000001</v>
      </c>
      <c r="K140" s="73">
        <v>49.79673498850574</v>
      </c>
      <c r="L140" s="73">
        <f t="shared" si="4"/>
        <v>5.7232650114942629</v>
      </c>
      <c r="M140" s="73">
        <f t="shared" si="5"/>
        <v>0.10308474444334047</v>
      </c>
    </row>
    <row r="141" spans="1:13" ht="18" x14ac:dyDescent="0.2">
      <c r="A141" s="103" t="s">
        <v>37</v>
      </c>
      <c r="B141" s="104">
        <v>320</v>
      </c>
      <c r="C141" s="104">
        <v>3</v>
      </c>
      <c r="D141" s="73">
        <v>10</v>
      </c>
      <c r="E141" s="103" t="s">
        <v>18</v>
      </c>
      <c r="F141" s="103" t="s">
        <v>18</v>
      </c>
      <c r="G141" s="66" t="s">
        <v>18</v>
      </c>
      <c r="H141" s="103" t="s">
        <v>18</v>
      </c>
      <c r="I141" s="103" t="s">
        <v>18</v>
      </c>
      <c r="J141" s="73">
        <v>10.220000000000001</v>
      </c>
      <c r="K141" s="73">
        <v>48.048604873563221</v>
      </c>
      <c r="L141" s="73">
        <f t="shared" si="4"/>
        <v>7.4713951264367822</v>
      </c>
      <c r="M141" s="73">
        <f t="shared" si="5"/>
        <v>0.13457123786809766</v>
      </c>
    </row>
    <row r="142" spans="1:13" ht="18" x14ac:dyDescent="0.2">
      <c r="A142" s="103" t="s">
        <v>37</v>
      </c>
      <c r="B142" s="104">
        <v>401</v>
      </c>
      <c r="C142" s="104">
        <v>4</v>
      </c>
      <c r="D142" s="73">
        <v>2</v>
      </c>
      <c r="E142" s="103" t="s">
        <v>18</v>
      </c>
      <c r="F142" s="103" t="s">
        <v>18</v>
      </c>
      <c r="G142" s="66" t="s">
        <v>18</v>
      </c>
      <c r="H142" s="103" t="s">
        <v>18</v>
      </c>
      <c r="I142" s="103" t="s">
        <v>18</v>
      </c>
      <c r="J142" s="73">
        <v>10.32</v>
      </c>
      <c r="K142" s="73">
        <v>54.331236413793114</v>
      </c>
      <c r="L142" s="73">
        <f t="shared" si="4"/>
        <v>1.188763586206889</v>
      </c>
      <c r="M142" s="73">
        <f t="shared" si="5"/>
        <v>2.1411447878366154E-2</v>
      </c>
    </row>
    <row r="143" spans="1:13" ht="18" x14ac:dyDescent="0.2">
      <c r="A143" s="103" t="s">
        <v>37</v>
      </c>
      <c r="B143" s="104">
        <v>402</v>
      </c>
      <c r="C143" s="104">
        <v>4</v>
      </c>
      <c r="D143" s="73">
        <v>17</v>
      </c>
      <c r="E143" s="103" t="s">
        <v>18</v>
      </c>
      <c r="F143" s="103" t="s">
        <v>18</v>
      </c>
      <c r="G143" s="66" t="s">
        <v>18</v>
      </c>
      <c r="H143" s="103" t="s">
        <v>18</v>
      </c>
      <c r="I143" s="103" t="s">
        <v>18</v>
      </c>
      <c r="J143" s="73">
        <v>10.41</v>
      </c>
      <c r="K143" s="73">
        <v>53.628779954022981</v>
      </c>
      <c r="L143" s="73">
        <f t="shared" si="4"/>
        <v>1.8912200459770219</v>
      </c>
      <c r="M143" s="73">
        <f t="shared" si="5"/>
        <v>3.4063761635032816E-2</v>
      </c>
    </row>
    <row r="144" spans="1:13" ht="18" x14ac:dyDescent="0.2">
      <c r="A144" s="103" t="s">
        <v>37</v>
      </c>
      <c r="B144" s="104">
        <v>403</v>
      </c>
      <c r="C144" s="104">
        <v>4</v>
      </c>
      <c r="D144" s="73">
        <v>20</v>
      </c>
      <c r="E144" s="103" t="s">
        <v>18</v>
      </c>
      <c r="F144" s="103" t="s">
        <v>18</v>
      </c>
      <c r="G144" s="66" t="s">
        <v>18</v>
      </c>
      <c r="H144" s="103" t="s">
        <v>18</v>
      </c>
      <c r="I144" s="103" t="s">
        <v>18</v>
      </c>
      <c r="J144" s="73">
        <v>10.37</v>
      </c>
      <c r="K144" s="73">
        <v>49.912989563218389</v>
      </c>
      <c r="L144" s="73">
        <f t="shared" si="4"/>
        <v>5.6070104367816143</v>
      </c>
      <c r="M144" s="73">
        <f t="shared" si="5"/>
        <v>0.10099082198814147</v>
      </c>
    </row>
    <row r="145" spans="1:13" ht="18" x14ac:dyDescent="0.2">
      <c r="A145" s="103" t="s">
        <v>37</v>
      </c>
      <c r="B145" s="104">
        <v>404</v>
      </c>
      <c r="C145" s="104">
        <v>4</v>
      </c>
      <c r="D145" s="73">
        <v>9</v>
      </c>
      <c r="E145" s="103" t="s">
        <v>18</v>
      </c>
      <c r="F145" s="103" t="s">
        <v>18</v>
      </c>
      <c r="G145" s="66" t="s">
        <v>18</v>
      </c>
      <c r="H145" s="103" t="s">
        <v>18</v>
      </c>
      <c r="I145" s="103" t="s">
        <v>18</v>
      </c>
      <c r="J145" s="73">
        <v>10.34</v>
      </c>
      <c r="K145" s="73">
        <v>54.817917885057469</v>
      </c>
      <c r="L145" s="73">
        <f t="shared" si="4"/>
        <v>0.70208211494253447</v>
      </c>
      <c r="M145" s="73">
        <f t="shared" si="5"/>
        <v>1.2645571234555735E-2</v>
      </c>
    </row>
    <row r="146" spans="1:13" ht="18" x14ac:dyDescent="0.2">
      <c r="A146" s="103" t="s">
        <v>37</v>
      </c>
      <c r="B146" s="104">
        <v>405</v>
      </c>
      <c r="C146" s="104">
        <v>4</v>
      </c>
      <c r="D146" s="73">
        <v>5</v>
      </c>
      <c r="E146" s="103" t="s">
        <v>18</v>
      </c>
      <c r="F146" s="103" t="s">
        <v>18</v>
      </c>
      <c r="G146" s="66" t="s">
        <v>18</v>
      </c>
      <c r="H146" s="103" t="s">
        <v>18</v>
      </c>
      <c r="I146" s="103" t="s">
        <v>18</v>
      </c>
      <c r="J146" s="73">
        <v>10.32</v>
      </c>
      <c r="K146" s="73">
        <v>55.678291862068967</v>
      </c>
      <c r="L146" s="73">
        <f t="shared" si="4"/>
        <v>-0.15829186206896395</v>
      </c>
      <c r="M146" s="73">
        <f t="shared" si="5"/>
        <v>-2.8510782072940191E-3</v>
      </c>
    </row>
    <row r="147" spans="1:13" ht="18" x14ac:dyDescent="0.2">
      <c r="A147" s="103" t="s">
        <v>37</v>
      </c>
      <c r="B147" s="104">
        <v>406</v>
      </c>
      <c r="C147" s="104">
        <v>4</v>
      </c>
      <c r="D147" s="73">
        <v>18</v>
      </c>
      <c r="E147" s="103" t="s">
        <v>18</v>
      </c>
      <c r="F147" s="103" t="s">
        <v>18</v>
      </c>
      <c r="G147" s="66" t="s">
        <v>18</v>
      </c>
      <c r="H147" s="103" t="s">
        <v>18</v>
      </c>
      <c r="I147" s="103" t="s">
        <v>18</v>
      </c>
      <c r="J147" s="73">
        <v>10.27</v>
      </c>
      <c r="K147" s="73">
        <v>58.055516275862082</v>
      </c>
      <c r="L147" s="73">
        <f t="shared" ref="L147:L161" si="6">55.52-K147</f>
        <v>-2.5355162758620793</v>
      </c>
      <c r="M147" s="73">
        <f t="shared" ref="M147:M210" si="7">L147/55.52</f>
        <v>-4.5668520818841485E-2</v>
      </c>
    </row>
    <row r="148" spans="1:13" ht="18" x14ac:dyDescent="0.2">
      <c r="A148" s="103" t="s">
        <v>37</v>
      </c>
      <c r="B148" s="104">
        <v>407</v>
      </c>
      <c r="C148" s="104">
        <v>4</v>
      </c>
      <c r="D148" s="73">
        <v>1</v>
      </c>
      <c r="E148" s="103" t="s">
        <v>18</v>
      </c>
      <c r="F148" s="103" t="s">
        <v>18</v>
      </c>
      <c r="G148" s="66" t="s">
        <v>18</v>
      </c>
      <c r="H148" s="103" t="s">
        <v>18</v>
      </c>
      <c r="I148" s="103" t="s">
        <v>18</v>
      </c>
      <c r="J148" s="73">
        <v>10.37</v>
      </c>
      <c r="K148" s="73">
        <v>52.206693379310344</v>
      </c>
      <c r="L148" s="119">
        <f t="shared" si="6"/>
        <v>3.3133066206896586</v>
      </c>
      <c r="M148" s="119">
        <f t="shared" si="7"/>
        <v>5.9677712908675407E-2</v>
      </c>
    </row>
    <row r="149" spans="1:13" ht="18" x14ac:dyDescent="0.2">
      <c r="A149" s="103" t="s">
        <v>37</v>
      </c>
      <c r="B149" s="104">
        <v>408</v>
      </c>
      <c r="C149" s="104">
        <v>4</v>
      </c>
      <c r="D149" s="73">
        <v>13</v>
      </c>
      <c r="E149" s="103" t="s">
        <v>18</v>
      </c>
      <c r="F149" s="103" t="s">
        <v>18</v>
      </c>
      <c r="G149" s="66" t="s">
        <v>18</v>
      </c>
      <c r="H149" s="103" t="s">
        <v>18</v>
      </c>
      <c r="I149" s="103" t="s">
        <v>18</v>
      </c>
      <c r="J149" s="73">
        <v>10.39</v>
      </c>
      <c r="K149" s="73">
        <v>54.637792000000005</v>
      </c>
      <c r="L149" s="73">
        <f t="shared" si="6"/>
        <v>0.88220799999999855</v>
      </c>
      <c r="M149" s="73">
        <f t="shared" si="7"/>
        <v>1.5889913544668562E-2</v>
      </c>
    </row>
    <row r="150" spans="1:13" ht="18" x14ac:dyDescent="0.2">
      <c r="A150" s="103" t="s">
        <v>37</v>
      </c>
      <c r="B150" s="104">
        <v>409</v>
      </c>
      <c r="C150" s="104">
        <v>4</v>
      </c>
      <c r="D150" s="73">
        <v>15</v>
      </c>
      <c r="E150" s="103" t="s">
        <v>18</v>
      </c>
      <c r="F150" s="103" t="s">
        <v>18</v>
      </c>
      <c r="G150" s="66" t="s">
        <v>18</v>
      </c>
      <c r="H150" s="103" t="s">
        <v>18</v>
      </c>
      <c r="I150" s="103" t="s">
        <v>18</v>
      </c>
      <c r="J150" s="73">
        <v>10.39</v>
      </c>
      <c r="K150" s="73">
        <v>53.192084000000001</v>
      </c>
      <c r="L150" s="73">
        <f t="shared" si="6"/>
        <v>2.3279160000000019</v>
      </c>
      <c r="M150" s="73">
        <f t="shared" si="7"/>
        <v>4.1929322766570638E-2</v>
      </c>
    </row>
    <row r="151" spans="1:13" ht="18" x14ac:dyDescent="0.2">
      <c r="A151" s="103" t="s">
        <v>37</v>
      </c>
      <c r="B151" s="104">
        <v>410</v>
      </c>
      <c r="C151" s="104">
        <v>4</v>
      </c>
      <c r="D151" s="73">
        <v>7</v>
      </c>
      <c r="E151" s="103" t="s">
        <v>18</v>
      </c>
      <c r="F151" s="103" t="s">
        <v>18</v>
      </c>
      <c r="G151" s="66" t="s">
        <v>18</v>
      </c>
      <c r="H151" s="103" t="s">
        <v>18</v>
      </c>
      <c r="I151" s="103" t="s">
        <v>18</v>
      </c>
      <c r="J151" s="73">
        <v>10.29</v>
      </c>
      <c r="K151" s="73">
        <v>50.8558771954023</v>
      </c>
      <c r="L151" s="73">
        <f t="shared" si="6"/>
        <v>4.664122804597703</v>
      </c>
      <c r="M151" s="73">
        <f t="shared" si="7"/>
        <v>8.4007975587134409E-2</v>
      </c>
    </row>
    <row r="152" spans="1:13" ht="18" x14ac:dyDescent="0.2">
      <c r="A152" s="103" t="s">
        <v>37</v>
      </c>
      <c r="B152" s="104">
        <v>411</v>
      </c>
      <c r="C152" s="104">
        <v>4</v>
      </c>
      <c r="D152" s="73">
        <v>11</v>
      </c>
      <c r="E152" s="103" t="s">
        <v>18</v>
      </c>
      <c r="F152" s="103" t="s">
        <v>18</v>
      </c>
      <c r="G152" s="66" t="s">
        <v>18</v>
      </c>
      <c r="H152" s="103" t="s">
        <v>18</v>
      </c>
      <c r="I152" s="103" t="s">
        <v>18</v>
      </c>
      <c r="J152" s="73">
        <v>10.41</v>
      </c>
      <c r="K152" s="73">
        <v>54.725279172413792</v>
      </c>
      <c r="L152" s="73">
        <f t="shared" si="6"/>
        <v>0.79472082758621099</v>
      </c>
      <c r="M152" s="73">
        <f t="shared" si="7"/>
        <v>1.4314135943555673E-2</v>
      </c>
    </row>
    <row r="153" spans="1:13" ht="18" x14ac:dyDescent="0.2">
      <c r="A153" s="103" t="s">
        <v>37</v>
      </c>
      <c r="B153" s="104">
        <v>412</v>
      </c>
      <c r="C153" s="104">
        <v>4</v>
      </c>
      <c r="D153" s="73">
        <v>8</v>
      </c>
      <c r="E153" s="103" t="s">
        <v>18</v>
      </c>
      <c r="F153" s="103" t="s">
        <v>18</v>
      </c>
      <c r="G153" s="66" t="s">
        <v>18</v>
      </c>
      <c r="H153" s="103" t="s">
        <v>18</v>
      </c>
      <c r="I153" s="103" t="s">
        <v>18</v>
      </c>
      <c r="J153" s="73">
        <v>10.43</v>
      </c>
      <c r="K153" s="73">
        <v>54.663232597701153</v>
      </c>
      <c r="L153" s="73">
        <f t="shared" si="6"/>
        <v>0.85676740229884985</v>
      </c>
      <c r="M153" s="73">
        <f t="shared" si="7"/>
        <v>1.5431689522673807E-2</v>
      </c>
    </row>
    <row r="154" spans="1:13" ht="18" x14ac:dyDescent="0.2">
      <c r="A154" s="103" t="s">
        <v>37</v>
      </c>
      <c r="B154" s="104">
        <v>413</v>
      </c>
      <c r="C154" s="104">
        <v>4</v>
      </c>
      <c r="D154" s="73">
        <v>19</v>
      </c>
      <c r="E154" s="103" t="s">
        <v>18</v>
      </c>
      <c r="F154" s="103" t="s">
        <v>18</v>
      </c>
      <c r="G154" s="66" t="s">
        <v>18</v>
      </c>
      <c r="H154" s="103" t="s">
        <v>18</v>
      </c>
      <c r="I154" s="103" t="s">
        <v>18</v>
      </c>
      <c r="J154" s="73">
        <v>10.38</v>
      </c>
      <c r="K154" s="73">
        <v>56.688049379310335</v>
      </c>
      <c r="L154" s="73">
        <f t="shared" si="6"/>
        <v>-1.1680493793103324</v>
      </c>
      <c r="M154" s="73">
        <f t="shared" si="7"/>
        <v>-2.103835337374518E-2</v>
      </c>
    </row>
    <row r="155" spans="1:13" ht="18" x14ac:dyDescent="0.2">
      <c r="A155" s="103" t="s">
        <v>37</v>
      </c>
      <c r="B155" s="104">
        <v>414</v>
      </c>
      <c r="C155" s="104">
        <v>4</v>
      </c>
      <c r="D155" s="73">
        <v>12</v>
      </c>
      <c r="E155" s="103" t="s">
        <v>18</v>
      </c>
      <c r="F155" s="103" t="s">
        <v>18</v>
      </c>
      <c r="G155" s="66" t="s">
        <v>18</v>
      </c>
      <c r="H155" s="103" t="s">
        <v>18</v>
      </c>
      <c r="I155" s="103" t="s">
        <v>18</v>
      </c>
      <c r="J155" s="73">
        <v>10.34</v>
      </c>
      <c r="K155" s="73">
        <v>57.810706850574711</v>
      </c>
      <c r="L155" s="73">
        <f t="shared" si="6"/>
        <v>-2.2907068505747077</v>
      </c>
      <c r="M155" s="73">
        <f t="shared" si="7"/>
        <v>-4.1259129153002658E-2</v>
      </c>
    </row>
    <row r="156" spans="1:13" ht="18" x14ac:dyDescent="0.2">
      <c r="A156" s="103" t="s">
        <v>37</v>
      </c>
      <c r="B156" s="104">
        <v>415</v>
      </c>
      <c r="C156" s="104">
        <v>4</v>
      </c>
      <c r="D156" s="73">
        <v>10</v>
      </c>
      <c r="E156" s="103" t="s">
        <v>18</v>
      </c>
      <c r="F156" s="103" t="s">
        <v>18</v>
      </c>
      <c r="G156" s="66" t="s">
        <v>18</v>
      </c>
      <c r="H156" s="103" t="s">
        <v>18</v>
      </c>
      <c r="I156" s="103" t="s">
        <v>18</v>
      </c>
      <c r="J156" s="73">
        <v>10.41</v>
      </c>
      <c r="K156" s="73">
        <v>57.317004597701164</v>
      </c>
      <c r="L156" s="73">
        <f t="shared" si="6"/>
        <v>-1.7970045977011608</v>
      </c>
      <c r="M156" s="73">
        <f t="shared" si="7"/>
        <v>-3.2366797509026671E-2</v>
      </c>
    </row>
    <row r="157" spans="1:13" ht="18" x14ac:dyDescent="0.2">
      <c r="A157" s="103" t="s">
        <v>37</v>
      </c>
      <c r="B157" s="104">
        <v>416</v>
      </c>
      <c r="C157" s="104">
        <v>4</v>
      </c>
      <c r="D157" s="73">
        <v>14</v>
      </c>
      <c r="E157" s="103" t="s">
        <v>18</v>
      </c>
      <c r="F157" s="103" t="s">
        <v>18</v>
      </c>
      <c r="G157" s="66" t="s">
        <v>18</v>
      </c>
      <c r="H157" s="103" t="s">
        <v>18</v>
      </c>
      <c r="I157" s="103" t="s">
        <v>18</v>
      </c>
      <c r="J157" s="73">
        <v>10.4</v>
      </c>
      <c r="K157" s="73">
        <v>53.734458850574704</v>
      </c>
      <c r="L157" s="73">
        <f t="shared" si="6"/>
        <v>1.7855411494252991</v>
      </c>
      <c r="M157" s="73">
        <f t="shared" si="7"/>
        <v>3.216032329656518E-2</v>
      </c>
    </row>
    <row r="158" spans="1:13" ht="18" x14ac:dyDescent="0.2">
      <c r="A158" s="103" t="s">
        <v>37</v>
      </c>
      <c r="B158" s="104">
        <v>417</v>
      </c>
      <c r="C158" s="104">
        <v>4</v>
      </c>
      <c r="D158" s="73">
        <v>16</v>
      </c>
      <c r="E158" s="103" t="s">
        <v>18</v>
      </c>
      <c r="F158" s="103" t="s">
        <v>18</v>
      </c>
      <c r="G158" s="66" t="s">
        <v>18</v>
      </c>
      <c r="H158" s="103" t="s">
        <v>18</v>
      </c>
      <c r="I158" s="103" t="s">
        <v>18</v>
      </c>
      <c r="J158" s="73">
        <v>10.35</v>
      </c>
      <c r="K158" s="73">
        <v>58.203253103448269</v>
      </c>
      <c r="L158" s="73">
        <f t="shared" si="6"/>
        <v>-2.6832531034482656</v>
      </c>
      <c r="M158" s="73">
        <f t="shared" si="7"/>
        <v>-4.8329486733578265E-2</v>
      </c>
    </row>
    <row r="159" spans="1:13" ht="18" x14ac:dyDescent="0.2">
      <c r="A159" s="103" t="s">
        <v>37</v>
      </c>
      <c r="B159" s="104">
        <v>418</v>
      </c>
      <c r="C159" s="104">
        <v>4</v>
      </c>
      <c r="D159" s="73">
        <v>6</v>
      </c>
      <c r="E159" s="103" t="s">
        <v>18</v>
      </c>
      <c r="F159" s="103" t="s">
        <v>18</v>
      </c>
      <c r="G159" s="66" t="s">
        <v>18</v>
      </c>
      <c r="H159" s="103" t="s">
        <v>18</v>
      </c>
      <c r="I159" s="103" t="s">
        <v>18</v>
      </c>
      <c r="J159" s="73">
        <v>10.38</v>
      </c>
      <c r="K159" s="73">
        <v>59.38035779310345</v>
      </c>
      <c r="L159" s="73">
        <f t="shared" si="6"/>
        <v>-3.8603577931034465</v>
      </c>
      <c r="M159" s="73">
        <f t="shared" si="7"/>
        <v>-6.9530940077511635E-2</v>
      </c>
    </row>
    <row r="160" spans="1:13" ht="18" x14ac:dyDescent="0.2">
      <c r="A160" s="103" t="s">
        <v>37</v>
      </c>
      <c r="B160" s="104">
        <v>419</v>
      </c>
      <c r="C160" s="104">
        <v>4</v>
      </c>
      <c r="D160" s="73">
        <v>3</v>
      </c>
      <c r="E160" s="103" t="s">
        <v>18</v>
      </c>
      <c r="F160" s="103" t="s">
        <v>18</v>
      </c>
      <c r="G160" s="66" t="s">
        <v>18</v>
      </c>
      <c r="H160" s="103" t="s">
        <v>18</v>
      </c>
      <c r="I160" s="103" t="s">
        <v>18</v>
      </c>
      <c r="J160" s="73">
        <v>10.37</v>
      </c>
      <c r="K160" s="73">
        <v>58.389721057471256</v>
      </c>
      <c r="L160" s="73">
        <f t="shared" si="6"/>
        <v>-2.8697210574712528</v>
      </c>
      <c r="M160" s="73">
        <f t="shared" si="7"/>
        <v>-5.1688059392493747E-2</v>
      </c>
    </row>
    <row r="161" spans="1:14" ht="18" x14ac:dyDescent="0.2">
      <c r="A161" s="103" t="s">
        <v>37</v>
      </c>
      <c r="B161" s="104">
        <v>420</v>
      </c>
      <c r="C161" s="104">
        <v>4</v>
      </c>
      <c r="D161" s="73">
        <v>4</v>
      </c>
      <c r="E161" s="103" t="s">
        <v>18</v>
      </c>
      <c r="F161" s="103" t="s">
        <v>18</v>
      </c>
      <c r="G161" s="66" t="s">
        <v>18</v>
      </c>
      <c r="H161" s="103" t="s">
        <v>18</v>
      </c>
      <c r="I161" s="103" t="s">
        <v>18</v>
      </c>
      <c r="J161" s="73">
        <v>10.39</v>
      </c>
      <c r="K161" s="73">
        <v>53.241936000000003</v>
      </c>
      <c r="L161" s="73">
        <f t="shared" si="6"/>
        <v>2.2780640000000005</v>
      </c>
      <c r="M161" s="73">
        <f t="shared" si="7"/>
        <v>4.1031412103746404E-2</v>
      </c>
    </row>
    <row r="162" spans="1:14" ht="18" x14ac:dyDescent="0.2">
      <c r="A162" s="103" t="s">
        <v>15</v>
      </c>
      <c r="B162" s="104">
        <v>101</v>
      </c>
      <c r="C162" s="104">
        <v>1</v>
      </c>
      <c r="D162" s="73">
        <v>1</v>
      </c>
      <c r="E162" s="104">
        <v>0</v>
      </c>
      <c r="F162" s="104">
        <v>0</v>
      </c>
      <c r="G162" s="73">
        <v>60.273972602739725</v>
      </c>
      <c r="H162" s="104">
        <v>2.2999999999999998</v>
      </c>
      <c r="I162" s="104">
        <v>1.3863013698630136</v>
      </c>
      <c r="J162" s="73">
        <v>8.11</v>
      </c>
      <c r="K162" s="119">
        <v>63.736931917241378</v>
      </c>
      <c r="L162" s="119">
        <f>57.75-K162</f>
        <v>-5.9869319172413782</v>
      </c>
      <c r="M162" s="119">
        <f t="shared" si="7"/>
        <v>-0.10783378813475104</v>
      </c>
      <c r="N162" s="106">
        <v>0.40323010500506362</v>
      </c>
    </row>
    <row r="163" spans="1:14" ht="18" x14ac:dyDescent="0.2">
      <c r="A163" s="103" t="s">
        <v>15</v>
      </c>
      <c r="B163" s="104">
        <v>102</v>
      </c>
      <c r="C163" s="104">
        <v>1</v>
      </c>
      <c r="D163" s="73">
        <v>2</v>
      </c>
      <c r="E163" s="104">
        <v>0</v>
      </c>
      <c r="F163" s="104">
        <v>0</v>
      </c>
      <c r="G163" s="73">
        <v>66.666666666666657</v>
      </c>
      <c r="H163" s="104">
        <v>4.4000000000000004</v>
      </c>
      <c r="I163" s="104">
        <v>2.9333333333333331</v>
      </c>
      <c r="J163" s="73">
        <v>8.06</v>
      </c>
      <c r="K163" s="73">
        <v>63.157834262068953</v>
      </c>
      <c r="L163" s="164">
        <f>57.75-K163</f>
        <v>-5.4078342620689526</v>
      </c>
      <c r="M163" s="164">
        <f t="shared" si="7"/>
        <v>-9.7403354864354322E-2</v>
      </c>
      <c r="N163" s="66">
        <v>1.0051880674448768</v>
      </c>
    </row>
    <row r="164" spans="1:14" ht="18" x14ac:dyDescent="0.2">
      <c r="A164" s="103" t="s">
        <v>15</v>
      </c>
      <c r="B164" s="104">
        <v>103</v>
      </c>
      <c r="C164" s="104">
        <v>1</v>
      </c>
      <c r="D164" s="73">
        <v>3</v>
      </c>
      <c r="E164" s="104">
        <v>0</v>
      </c>
      <c r="F164" s="104">
        <v>0</v>
      </c>
      <c r="G164" s="73">
        <v>56.962025316455701</v>
      </c>
      <c r="H164" s="104">
        <v>2.4</v>
      </c>
      <c r="I164" s="104">
        <v>1.3670886075949369</v>
      </c>
      <c r="J164" s="73">
        <v>8.11</v>
      </c>
      <c r="K164" s="73">
        <v>57.970549241379302</v>
      </c>
      <c r="L164" s="164">
        <f t="shared" ref="L164:L227" si="8">57.75-K164</f>
        <v>-0.22054924137930243</v>
      </c>
      <c r="M164" s="164">
        <f t="shared" si="7"/>
        <v>-3.9724286991949286E-3</v>
      </c>
      <c r="N164" s="66">
        <v>0.39575432202137623</v>
      </c>
    </row>
    <row r="165" spans="1:14" ht="18" x14ac:dyDescent="0.2">
      <c r="A165" s="103" t="s">
        <v>15</v>
      </c>
      <c r="B165" s="104">
        <v>104</v>
      </c>
      <c r="C165" s="104">
        <v>1</v>
      </c>
      <c r="D165" s="73">
        <v>4</v>
      </c>
      <c r="E165" s="104">
        <v>0</v>
      </c>
      <c r="F165" s="104">
        <v>0</v>
      </c>
      <c r="G165" s="73">
        <v>59.756097560975604</v>
      </c>
      <c r="H165" s="104">
        <v>2.7</v>
      </c>
      <c r="I165" s="104">
        <v>1.6134146341463416</v>
      </c>
      <c r="J165" s="73">
        <v>8</v>
      </c>
      <c r="K165" s="73">
        <v>52.020987586206893</v>
      </c>
      <c r="L165" s="164">
        <f t="shared" si="8"/>
        <v>5.7290124137931073</v>
      </c>
      <c r="M165" s="164">
        <f t="shared" si="7"/>
        <v>0.10318826393719573</v>
      </c>
      <c r="N165" s="66">
        <v>0.49160102495966607</v>
      </c>
    </row>
    <row r="166" spans="1:14" ht="18" x14ac:dyDescent="0.2">
      <c r="A166" s="103" t="s">
        <v>15</v>
      </c>
      <c r="B166" s="104">
        <v>105</v>
      </c>
      <c r="C166" s="104">
        <v>1</v>
      </c>
      <c r="D166" s="73">
        <v>5</v>
      </c>
      <c r="E166" s="104">
        <v>0</v>
      </c>
      <c r="F166" s="104">
        <v>0</v>
      </c>
      <c r="G166" s="73">
        <v>52.941176470588239</v>
      </c>
      <c r="H166" s="104">
        <v>1.8</v>
      </c>
      <c r="I166" s="104">
        <v>0.95294117647058829</v>
      </c>
      <c r="J166" s="73">
        <v>7.9</v>
      </c>
      <c r="K166" s="73">
        <v>62.406959999999991</v>
      </c>
      <c r="L166" s="164">
        <f t="shared" si="8"/>
        <v>-4.6569599999999909</v>
      </c>
      <c r="M166" s="164">
        <f t="shared" si="7"/>
        <v>-8.387896253602288E-2</v>
      </c>
      <c r="N166" s="66">
        <v>0.23460746166170754</v>
      </c>
    </row>
    <row r="167" spans="1:14" ht="18" x14ac:dyDescent="0.2">
      <c r="A167" s="103" t="s">
        <v>15</v>
      </c>
      <c r="B167" s="104">
        <v>106</v>
      </c>
      <c r="C167" s="104">
        <v>1</v>
      </c>
      <c r="D167" s="73">
        <v>6</v>
      </c>
      <c r="E167" s="104">
        <v>0</v>
      </c>
      <c r="F167" s="104">
        <v>0</v>
      </c>
      <c r="G167" s="73">
        <v>62.337662337662337</v>
      </c>
      <c r="H167" s="104">
        <v>3.5</v>
      </c>
      <c r="I167" s="104">
        <v>2.1818181818181817</v>
      </c>
      <c r="J167" s="73">
        <v>8.14</v>
      </c>
      <c r="K167" s="73">
        <v>53.720234813793105</v>
      </c>
      <c r="L167" s="164">
        <f t="shared" si="8"/>
        <v>4.0297651862068946</v>
      </c>
      <c r="M167" s="164">
        <f t="shared" si="7"/>
        <v>7.258222597634896E-2</v>
      </c>
      <c r="N167" s="66">
        <v>0.71276972055182164</v>
      </c>
    </row>
    <row r="168" spans="1:14" ht="18" x14ac:dyDescent="0.2">
      <c r="A168" s="103" t="s">
        <v>15</v>
      </c>
      <c r="B168" s="104">
        <v>107</v>
      </c>
      <c r="C168" s="104">
        <v>1</v>
      </c>
      <c r="D168" s="73">
        <v>7</v>
      </c>
      <c r="E168" s="104">
        <v>0</v>
      </c>
      <c r="F168" s="104">
        <v>0</v>
      </c>
      <c r="G168" s="73">
        <v>59.493670886075947</v>
      </c>
      <c r="H168" s="104">
        <v>1.8</v>
      </c>
      <c r="I168" s="104">
        <v>1.070886075949367</v>
      </c>
      <c r="J168" s="73">
        <v>7.99</v>
      </c>
      <c r="K168" s="73">
        <v>57.247733627586207</v>
      </c>
      <c r="L168" s="164">
        <f t="shared" si="8"/>
        <v>0.50226637241379279</v>
      </c>
      <c r="M168" s="164">
        <f t="shared" si="7"/>
        <v>9.0465845175394955E-3</v>
      </c>
      <c r="N168" s="66">
        <v>0.28050041865734127</v>
      </c>
    </row>
    <row r="169" spans="1:14" ht="18" x14ac:dyDescent="0.2">
      <c r="A169" s="103" t="s">
        <v>15</v>
      </c>
      <c r="B169" s="104">
        <v>108</v>
      </c>
      <c r="C169" s="104">
        <v>1</v>
      </c>
      <c r="D169" s="73">
        <v>8</v>
      </c>
      <c r="E169" s="104">
        <v>0</v>
      </c>
      <c r="F169" s="104">
        <v>0</v>
      </c>
      <c r="G169" s="73">
        <v>53.75</v>
      </c>
      <c r="H169" s="104">
        <v>2.6</v>
      </c>
      <c r="I169" s="104">
        <v>1.3975</v>
      </c>
      <c r="J169" s="73">
        <v>8</v>
      </c>
      <c r="K169" s="73">
        <v>60.680915862068964</v>
      </c>
      <c r="L169" s="164">
        <f t="shared" si="8"/>
        <v>-2.9309158620689644</v>
      </c>
      <c r="M169" s="164">
        <f t="shared" si="7"/>
        <v>-5.279027129086751E-2</v>
      </c>
      <c r="N169" s="66">
        <v>0.40758754863813229</v>
      </c>
    </row>
    <row r="170" spans="1:14" ht="18" x14ac:dyDescent="0.2">
      <c r="A170" s="103" t="s">
        <v>15</v>
      </c>
      <c r="B170" s="104">
        <v>109</v>
      </c>
      <c r="C170" s="104">
        <v>1</v>
      </c>
      <c r="D170" s="73">
        <v>9</v>
      </c>
      <c r="E170" s="104">
        <v>0</v>
      </c>
      <c r="F170" s="104">
        <v>0</v>
      </c>
      <c r="G170" s="73">
        <v>55.844155844155843</v>
      </c>
      <c r="H170" s="104">
        <v>1.2</v>
      </c>
      <c r="I170" s="104">
        <v>0.67012987012987013</v>
      </c>
      <c r="J170" s="73">
        <v>8.0299999999999994</v>
      </c>
      <c r="K170" s="73">
        <v>59.310374731034486</v>
      </c>
      <c r="L170" s="164">
        <f t="shared" si="8"/>
        <v>-1.5603747310344858</v>
      </c>
      <c r="M170" s="164">
        <f t="shared" si="7"/>
        <v>-2.8104732187220562E-2</v>
      </c>
      <c r="N170" s="66">
        <v>0.1245641518015059</v>
      </c>
    </row>
    <row r="171" spans="1:14" ht="18" x14ac:dyDescent="0.2">
      <c r="A171" s="103" t="s">
        <v>15</v>
      </c>
      <c r="B171" s="104">
        <v>110</v>
      </c>
      <c r="C171" s="104">
        <v>1</v>
      </c>
      <c r="D171" s="73">
        <v>10</v>
      </c>
      <c r="E171" s="104">
        <v>0</v>
      </c>
      <c r="F171" s="104">
        <v>0</v>
      </c>
      <c r="G171" s="73">
        <v>58.22784810126582</v>
      </c>
      <c r="H171" s="104">
        <v>1.5</v>
      </c>
      <c r="I171" s="104">
        <v>0.87341772151898733</v>
      </c>
      <c r="J171" s="73">
        <v>7.98</v>
      </c>
      <c r="K171" s="73">
        <v>65.485747420689648</v>
      </c>
      <c r="L171" s="164">
        <f t="shared" si="8"/>
        <v>-7.7357474206896484</v>
      </c>
      <c r="M171" s="164">
        <f t="shared" si="7"/>
        <v>-0.13933262645334379</v>
      </c>
      <c r="N171" s="66">
        <v>0.20366448308131804</v>
      </c>
    </row>
    <row r="172" spans="1:14" ht="18" x14ac:dyDescent="0.2">
      <c r="A172" s="103" t="s">
        <v>15</v>
      </c>
      <c r="B172" s="104">
        <v>111</v>
      </c>
      <c r="C172" s="104">
        <v>1</v>
      </c>
      <c r="D172" s="73">
        <v>11</v>
      </c>
      <c r="E172" s="104">
        <v>0</v>
      </c>
      <c r="F172" s="104">
        <v>0</v>
      </c>
      <c r="G172" s="73">
        <v>60.256410256410255</v>
      </c>
      <c r="H172" s="104">
        <v>1.8</v>
      </c>
      <c r="I172" s="104">
        <v>1.0846153846153848</v>
      </c>
      <c r="J172" s="73">
        <v>8.1</v>
      </c>
      <c r="K172" s="73">
        <v>58.099560275862082</v>
      </c>
      <c r="L172" s="164">
        <f t="shared" si="8"/>
        <v>-0.34956027586208194</v>
      </c>
      <c r="M172" s="164">
        <f t="shared" si="7"/>
        <v>-6.2961144787838964E-3</v>
      </c>
      <c r="N172" s="66">
        <v>0.28584256210715364</v>
      </c>
    </row>
    <row r="173" spans="1:14" ht="18" x14ac:dyDescent="0.2">
      <c r="A173" s="103" t="s">
        <v>15</v>
      </c>
      <c r="B173" s="104">
        <v>112</v>
      </c>
      <c r="C173" s="104">
        <v>1</v>
      </c>
      <c r="D173" s="73">
        <v>12</v>
      </c>
      <c r="E173" s="104">
        <v>0</v>
      </c>
      <c r="F173" s="104">
        <v>0</v>
      </c>
      <c r="G173" s="73">
        <v>62.025316455696199</v>
      </c>
      <c r="H173" s="104">
        <v>1.7</v>
      </c>
      <c r="I173" s="104">
        <v>1.0544303797468353</v>
      </c>
      <c r="J173" s="73">
        <v>8.1</v>
      </c>
      <c r="K173" s="73">
        <v>63.989272827586205</v>
      </c>
      <c r="L173" s="164">
        <f t="shared" si="8"/>
        <v>-6.2392728275862055</v>
      </c>
      <c r="M173" s="164">
        <f t="shared" si="7"/>
        <v>-0.11237883334989562</v>
      </c>
      <c r="N173" s="66">
        <v>0.27409742402600595</v>
      </c>
    </row>
    <row r="174" spans="1:14" ht="18" x14ac:dyDescent="0.2">
      <c r="A174" s="103" t="s">
        <v>15</v>
      </c>
      <c r="B174" s="104">
        <v>113</v>
      </c>
      <c r="C174" s="104">
        <v>1</v>
      </c>
      <c r="D174" s="73">
        <v>13</v>
      </c>
      <c r="E174" s="104">
        <v>0</v>
      </c>
      <c r="F174" s="104">
        <v>0</v>
      </c>
      <c r="G174" s="73">
        <v>56.25</v>
      </c>
      <c r="H174" s="104">
        <v>1.7</v>
      </c>
      <c r="I174" s="104">
        <v>0.95625000000000004</v>
      </c>
      <c r="J174" s="73">
        <v>9.0299999999999994</v>
      </c>
      <c r="K174" s="73">
        <v>66.378236744827575</v>
      </c>
      <c r="L174" s="164">
        <f t="shared" si="8"/>
        <v>-8.628236744827575</v>
      </c>
      <c r="M174" s="164">
        <f t="shared" si="7"/>
        <v>-0.15540772234919983</v>
      </c>
      <c r="N174" s="66">
        <v>0.2358949416342413</v>
      </c>
    </row>
    <row r="175" spans="1:14" ht="18" x14ac:dyDescent="0.2">
      <c r="A175" s="103" t="s">
        <v>15</v>
      </c>
      <c r="B175" s="104">
        <v>114</v>
      </c>
      <c r="C175" s="104">
        <v>1</v>
      </c>
      <c r="D175" s="73">
        <v>14</v>
      </c>
      <c r="E175" s="104">
        <v>0</v>
      </c>
      <c r="F175" s="104">
        <v>0</v>
      </c>
      <c r="G175" s="73">
        <v>58.441558441558442</v>
      </c>
      <c r="H175" s="104">
        <v>2</v>
      </c>
      <c r="I175" s="104">
        <v>1.1688311688311688</v>
      </c>
      <c r="J175" s="73">
        <v>10.61</v>
      </c>
      <c r="K175" s="73">
        <v>71.073557462068976</v>
      </c>
      <c r="L175" s="164">
        <f t="shared" si="8"/>
        <v>-13.323557462068976</v>
      </c>
      <c r="M175" s="164">
        <f t="shared" si="7"/>
        <v>-0.23997761999403774</v>
      </c>
      <c r="N175" s="66">
        <v>0.31861134973975441</v>
      </c>
    </row>
    <row r="176" spans="1:14" ht="18" x14ac:dyDescent="0.2">
      <c r="A176" s="103" t="s">
        <v>15</v>
      </c>
      <c r="B176" s="104">
        <v>115</v>
      </c>
      <c r="C176" s="104">
        <v>1</v>
      </c>
      <c r="D176" s="73">
        <v>15</v>
      </c>
      <c r="E176" s="104">
        <v>0</v>
      </c>
      <c r="F176" s="104">
        <v>0</v>
      </c>
      <c r="G176" s="73">
        <v>55.128205128205131</v>
      </c>
      <c r="H176" s="104">
        <v>1.3</v>
      </c>
      <c r="I176" s="104">
        <v>0.71666666666666667</v>
      </c>
      <c r="J176" s="73">
        <v>8.3000000000000007</v>
      </c>
      <c r="K176" s="73">
        <v>73.216315586206917</v>
      </c>
      <c r="L176" s="164">
        <f t="shared" si="8"/>
        <v>-15.466315586206917</v>
      </c>
      <c r="M176" s="164">
        <f t="shared" si="7"/>
        <v>-0.2785719666103551</v>
      </c>
      <c r="N176" s="66">
        <v>0.14267185473411156</v>
      </c>
    </row>
    <row r="177" spans="1:14" ht="18" x14ac:dyDescent="0.2">
      <c r="A177" s="103" t="s">
        <v>15</v>
      </c>
      <c r="B177" s="104">
        <v>116</v>
      </c>
      <c r="C177" s="104">
        <v>1</v>
      </c>
      <c r="D177" s="73">
        <v>16</v>
      </c>
      <c r="E177" s="104">
        <v>0</v>
      </c>
      <c r="F177" s="104">
        <v>0</v>
      </c>
      <c r="G177" s="73">
        <v>53.01204819277109</v>
      </c>
      <c r="H177" s="104">
        <v>2</v>
      </c>
      <c r="I177" s="104">
        <v>1.0602409638554218</v>
      </c>
      <c r="J177" s="73">
        <v>8.02</v>
      </c>
      <c r="K177" s="73">
        <v>66.009922758620704</v>
      </c>
      <c r="L177" s="164">
        <f t="shared" si="8"/>
        <v>-8.2599227586207036</v>
      </c>
      <c r="M177" s="164">
        <f t="shared" si="7"/>
        <v>-0.14877382490311064</v>
      </c>
      <c r="N177" s="66">
        <v>0.27635835169471668</v>
      </c>
    </row>
    <row r="178" spans="1:14" ht="18" x14ac:dyDescent="0.2">
      <c r="A178" s="103" t="s">
        <v>15</v>
      </c>
      <c r="B178" s="104">
        <v>117</v>
      </c>
      <c r="C178" s="104">
        <v>1</v>
      </c>
      <c r="D178" s="73">
        <v>17</v>
      </c>
      <c r="E178" s="104">
        <v>0</v>
      </c>
      <c r="F178" s="104">
        <v>0</v>
      </c>
      <c r="G178" s="73">
        <v>60.975609756097562</v>
      </c>
      <c r="H178" s="104">
        <v>0.9</v>
      </c>
      <c r="I178" s="104">
        <v>0.54878048780487809</v>
      </c>
      <c r="J178" s="73">
        <v>7.99</v>
      </c>
      <c r="K178" s="73">
        <v>64.004440386206895</v>
      </c>
      <c r="L178" s="164">
        <f t="shared" si="8"/>
        <v>-6.2544403862068947</v>
      </c>
      <c r="M178" s="164">
        <f t="shared" si="7"/>
        <v>-0.11265202424724233</v>
      </c>
      <c r="N178" s="66">
        <v>7.7346493309291095E-2</v>
      </c>
    </row>
    <row r="179" spans="1:14" ht="18" x14ac:dyDescent="0.2">
      <c r="A179" s="103" t="s">
        <v>15</v>
      </c>
      <c r="B179" s="104">
        <v>118</v>
      </c>
      <c r="C179" s="104">
        <v>1</v>
      </c>
      <c r="D179" s="73">
        <v>18</v>
      </c>
      <c r="E179" s="104">
        <v>0</v>
      </c>
      <c r="F179" s="104">
        <v>0</v>
      </c>
      <c r="G179" s="73">
        <v>63.291139240506332</v>
      </c>
      <c r="H179" s="104">
        <v>2.4</v>
      </c>
      <c r="I179" s="104">
        <v>1.518987341772152</v>
      </c>
      <c r="J179" s="73">
        <v>8.02</v>
      </c>
      <c r="K179" s="73">
        <v>66.009922758620704</v>
      </c>
      <c r="L179" s="164">
        <f t="shared" si="8"/>
        <v>-8.2599227586207036</v>
      </c>
      <c r="M179" s="164">
        <f t="shared" si="7"/>
        <v>-0.14877382490311064</v>
      </c>
      <c r="N179" s="66">
        <v>0.4548588878490864</v>
      </c>
    </row>
    <row r="180" spans="1:14" ht="18" x14ac:dyDescent="0.2">
      <c r="A180" s="103" t="s">
        <v>15</v>
      </c>
      <c r="B180" s="104">
        <v>119</v>
      </c>
      <c r="C180" s="104">
        <v>1</v>
      </c>
      <c r="D180" s="73">
        <v>19</v>
      </c>
      <c r="E180" s="104">
        <v>0</v>
      </c>
      <c r="F180" s="104">
        <v>0</v>
      </c>
      <c r="G180" s="73">
        <v>59.493670886075947</v>
      </c>
      <c r="H180" s="104">
        <v>3.1</v>
      </c>
      <c r="I180" s="104">
        <v>1.8443037974683543</v>
      </c>
      <c r="J180" s="73">
        <v>8.07</v>
      </c>
      <c r="K180" s="73">
        <v>63.089593600000008</v>
      </c>
      <c r="L180" s="164">
        <f t="shared" si="8"/>
        <v>-5.3395936000000077</v>
      </c>
      <c r="M180" s="164">
        <f t="shared" si="7"/>
        <v>-9.6174236311239322E-2</v>
      </c>
      <c r="N180" s="66">
        <v>0.58144116633009901</v>
      </c>
    </row>
    <row r="181" spans="1:14" ht="18" x14ac:dyDescent="0.2">
      <c r="A181" s="103" t="s">
        <v>15</v>
      </c>
      <c r="B181" s="104">
        <v>120</v>
      </c>
      <c r="C181" s="104">
        <v>1</v>
      </c>
      <c r="D181" s="73">
        <v>20</v>
      </c>
      <c r="E181" s="104">
        <v>0</v>
      </c>
      <c r="F181" s="104">
        <v>0</v>
      </c>
      <c r="G181" s="73">
        <v>60.256410256410255</v>
      </c>
      <c r="H181" s="104">
        <v>2.5</v>
      </c>
      <c r="I181" s="104">
        <v>1.5064102564102564</v>
      </c>
      <c r="J181" s="73">
        <v>7.93</v>
      </c>
      <c r="K181" s="73">
        <v>62.816884634482754</v>
      </c>
      <c r="L181" s="164">
        <f t="shared" si="8"/>
        <v>-5.0668846344827543</v>
      </c>
      <c r="M181" s="164">
        <f t="shared" si="7"/>
        <v>-9.1262331312729719E-2</v>
      </c>
      <c r="N181" s="66">
        <v>0.44996508031527488</v>
      </c>
    </row>
    <row r="182" spans="1:14" ht="18" x14ac:dyDescent="0.2">
      <c r="A182" s="103" t="s">
        <v>15</v>
      </c>
      <c r="B182" s="104">
        <v>201</v>
      </c>
      <c r="C182" s="104">
        <v>2</v>
      </c>
      <c r="D182" s="73">
        <v>11</v>
      </c>
      <c r="E182" s="104">
        <v>0</v>
      </c>
      <c r="F182" s="104">
        <v>0</v>
      </c>
      <c r="G182" s="73">
        <v>68.571428571428569</v>
      </c>
      <c r="H182" s="104">
        <v>1.9</v>
      </c>
      <c r="I182" s="104">
        <v>1.3028571428571427</v>
      </c>
      <c r="J182" s="73">
        <v>8.16</v>
      </c>
      <c r="K182" s="73">
        <v>62.230784</v>
      </c>
      <c r="L182" s="164">
        <f t="shared" si="8"/>
        <v>-4.4807839999999999</v>
      </c>
      <c r="M182" s="164">
        <f t="shared" si="7"/>
        <v>-8.0705763688760798E-2</v>
      </c>
      <c r="N182" s="66">
        <v>0.37076153418565866</v>
      </c>
    </row>
    <row r="183" spans="1:14" ht="18" x14ac:dyDescent="0.2">
      <c r="A183" s="103" t="s">
        <v>15</v>
      </c>
      <c r="B183" s="104">
        <v>202</v>
      </c>
      <c r="C183" s="104">
        <v>2</v>
      </c>
      <c r="D183" s="73">
        <v>19</v>
      </c>
      <c r="E183" s="104">
        <v>0</v>
      </c>
      <c r="F183" s="104">
        <v>0</v>
      </c>
      <c r="G183" s="73">
        <v>60</v>
      </c>
      <c r="H183" s="104">
        <v>1.9</v>
      </c>
      <c r="I183" s="104">
        <v>1.1399999999999999</v>
      </c>
      <c r="J183" s="73">
        <v>9.0399999999999991</v>
      </c>
      <c r="K183" s="73">
        <v>70.075082151724146</v>
      </c>
      <c r="L183" s="164">
        <f t="shared" si="8"/>
        <v>-12.325082151724146</v>
      </c>
      <c r="M183" s="164">
        <f t="shared" si="7"/>
        <v>-0.22199355460598244</v>
      </c>
      <c r="N183" s="66">
        <v>0.30739299610894938</v>
      </c>
    </row>
    <row r="184" spans="1:14" ht="18" x14ac:dyDescent="0.2">
      <c r="A184" s="103" t="s">
        <v>15</v>
      </c>
      <c r="B184" s="104">
        <v>203</v>
      </c>
      <c r="C184" s="104">
        <v>2</v>
      </c>
      <c r="D184" s="73">
        <v>6</v>
      </c>
      <c r="E184" s="104">
        <v>0</v>
      </c>
      <c r="F184" s="104">
        <v>0</v>
      </c>
      <c r="G184" s="73">
        <v>53.086419753086425</v>
      </c>
      <c r="H184" s="104">
        <v>2.2000000000000002</v>
      </c>
      <c r="I184" s="104">
        <v>1.1679012345679014</v>
      </c>
      <c r="J184" s="73">
        <v>8.06</v>
      </c>
      <c r="K184" s="73">
        <v>59.659295337931034</v>
      </c>
      <c r="L184" s="164">
        <f t="shared" si="8"/>
        <v>-1.9092953379310345</v>
      </c>
      <c r="M184" s="164">
        <f t="shared" si="7"/>
        <v>-3.4389325250919207E-2</v>
      </c>
      <c r="N184" s="66">
        <v>0.31824950761396947</v>
      </c>
    </row>
    <row r="185" spans="1:14" ht="18" x14ac:dyDescent="0.2">
      <c r="A185" s="103" t="s">
        <v>15</v>
      </c>
      <c r="B185" s="104">
        <v>204</v>
      </c>
      <c r="C185" s="104">
        <v>2</v>
      </c>
      <c r="D185" s="73">
        <v>18</v>
      </c>
      <c r="E185" s="104">
        <v>0</v>
      </c>
      <c r="F185" s="104">
        <v>0</v>
      </c>
      <c r="G185" s="73">
        <v>53.246753246753244</v>
      </c>
      <c r="H185" s="104">
        <v>1.5</v>
      </c>
      <c r="I185" s="104">
        <v>0.79870129870129858</v>
      </c>
      <c r="J185" s="73">
        <v>7.97</v>
      </c>
      <c r="K185" s="73">
        <v>57.32161539310345</v>
      </c>
      <c r="L185" s="164">
        <f t="shared" si="8"/>
        <v>0.42838460689655022</v>
      </c>
      <c r="M185" s="164">
        <f t="shared" si="7"/>
        <v>7.7158610752260486E-3</v>
      </c>
      <c r="N185" s="66">
        <v>0.17459194501996056</v>
      </c>
    </row>
    <row r="186" spans="1:14" ht="18" x14ac:dyDescent="0.2">
      <c r="A186" s="103" t="s">
        <v>15</v>
      </c>
      <c r="B186" s="104">
        <v>205</v>
      </c>
      <c r="C186" s="104">
        <v>2</v>
      </c>
      <c r="D186" s="73">
        <v>16</v>
      </c>
      <c r="E186" s="104">
        <v>0</v>
      </c>
      <c r="F186" s="104">
        <v>0</v>
      </c>
      <c r="G186" s="73">
        <v>62.820512820512818</v>
      </c>
      <c r="H186" s="104">
        <v>2.2000000000000002</v>
      </c>
      <c r="I186" s="104">
        <v>1.382051282051282</v>
      </c>
      <c r="J186" s="73">
        <v>8.02</v>
      </c>
      <c r="K186" s="73">
        <v>64.290594537931028</v>
      </c>
      <c r="L186" s="164">
        <f t="shared" si="8"/>
        <v>-6.5405945379310282</v>
      </c>
      <c r="M186" s="164">
        <f t="shared" si="7"/>
        <v>-0.11780609758521304</v>
      </c>
      <c r="N186" s="66">
        <v>0.40157637433902021</v>
      </c>
    </row>
    <row r="187" spans="1:14" ht="18" x14ac:dyDescent="0.2">
      <c r="A187" s="103" t="s">
        <v>15</v>
      </c>
      <c r="B187" s="104">
        <v>206</v>
      </c>
      <c r="C187" s="104">
        <v>2</v>
      </c>
      <c r="D187" s="73">
        <v>12</v>
      </c>
      <c r="E187" s="104">
        <v>0</v>
      </c>
      <c r="F187" s="104">
        <v>0</v>
      </c>
      <c r="G187" s="73">
        <v>46.987951807228917</v>
      </c>
      <c r="H187" s="104">
        <v>1.7</v>
      </c>
      <c r="I187" s="104">
        <v>0.79879518072289157</v>
      </c>
      <c r="J187" s="73">
        <v>8.08</v>
      </c>
      <c r="K187" s="73">
        <v>62.03953390344828</v>
      </c>
      <c r="L187" s="164">
        <f t="shared" si="8"/>
        <v>-4.2895339034482802</v>
      </c>
      <c r="M187" s="164">
        <f t="shared" si="7"/>
        <v>-7.7261057338765857E-2</v>
      </c>
      <c r="N187" s="66">
        <v>0.174628474989452</v>
      </c>
    </row>
    <row r="188" spans="1:14" ht="18" x14ac:dyDescent="0.2">
      <c r="A188" s="103" t="s">
        <v>15</v>
      </c>
      <c r="B188" s="104">
        <v>207</v>
      </c>
      <c r="C188" s="104">
        <v>2</v>
      </c>
      <c r="D188" s="73">
        <v>7</v>
      </c>
      <c r="E188" s="104">
        <v>0</v>
      </c>
      <c r="F188" s="104">
        <v>0</v>
      </c>
      <c r="G188" s="73">
        <v>51.764705882352949</v>
      </c>
      <c r="H188" s="104">
        <v>1.7</v>
      </c>
      <c r="I188" s="104">
        <v>0.88000000000000012</v>
      </c>
      <c r="J188" s="73">
        <v>8.08</v>
      </c>
      <c r="K188" s="73">
        <v>65.414582731034486</v>
      </c>
      <c r="L188" s="164">
        <f t="shared" si="8"/>
        <v>-7.6645827310344856</v>
      </c>
      <c r="M188" s="164">
        <f t="shared" si="7"/>
        <v>-0.138050841697307</v>
      </c>
      <c r="N188" s="66">
        <v>0.20622568093385221</v>
      </c>
    </row>
    <row r="189" spans="1:14" ht="18" x14ac:dyDescent="0.2">
      <c r="A189" s="103" t="s">
        <v>15</v>
      </c>
      <c r="B189" s="104">
        <v>208</v>
      </c>
      <c r="C189" s="104">
        <v>2</v>
      </c>
      <c r="D189" s="73">
        <v>8</v>
      </c>
      <c r="E189" s="104">
        <v>0</v>
      </c>
      <c r="F189" s="104">
        <v>0</v>
      </c>
      <c r="G189" s="73">
        <v>48.780487804878049</v>
      </c>
      <c r="H189" s="104">
        <v>1</v>
      </c>
      <c r="I189" s="104">
        <v>0.48780487804878048</v>
      </c>
      <c r="J189" s="73">
        <v>8.01</v>
      </c>
      <c r="K189" s="73">
        <v>65.771454289655182</v>
      </c>
      <c r="L189" s="164">
        <f t="shared" si="8"/>
        <v>-8.0214542896551819</v>
      </c>
      <c r="M189" s="164">
        <f t="shared" si="7"/>
        <v>-0.14447864354566248</v>
      </c>
      <c r="N189" s="66">
        <v>5.3620575116257008E-2</v>
      </c>
    </row>
    <row r="190" spans="1:14" ht="18" x14ac:dyDescent="0.2">
      <c r="A190" s="103" t="s">
        <v>15</v>
      </c>
      <c r="B190" s="104">
        <v>209</v>
      </c>
      <c r="C190" s="104">
        <v>2</v>
      </c>
      <c r="D190" s="73">
        <v>17</v>
      </c>
      <c r="E190" s="104">
        <v>0</v>
      </c>
      <c r="F190" s="104">
        <v>0</v>
      </c>
      <c r="G190" s="73">
        <v>55.000000000000007</v>
      </c>
      <c r="H190" s="104">
        <v>1</v>
      </c>
      <c r="I190" s="104">
        <v>0.55000000000000004</v>
      </c>
      <c r="J190" s="73">
        <v>7.92</v>
      </c>
      <c r="K190" s="73">
        <v>65.897274262068962</v>
      </c>
      <c r="L190" s="164">
        <f t="shared" si="8"/>
        <v>-8.1472742620689615</v>
      </c>
      <c r="M190" s="164">
        <f t="shared" si="7"/>
        <v>-0.1467448534234323</v>
      </c>
      <c r="N190" s="66">
        <v>7.782101167315178E-2</v>
      </c>
    </row>
    <row r="191" spans="1:14" ht="18" x14ac:dyDescent="0.2">
      <c r="A191" s="103" t="s">
        <v>15</v>
      </c>
      <c r="B191" s="104">
        <v>210</v>
      </c>
      <c r="C191" s="104">
        <v>2</v>
      </c>
      <c r="D191" s="73">
        <v>20</v>
      </c>
      <c r="E191" s="104">
        <v>0</v>
      </c>
      <c r="F191" s="104">
        <v>0</v>
      </c>
      <c r="G191" s="73">
        <v>45.121951219512198</v>
      </c>
      <c r="H191" s="104">
        <v>1.6</v>
      </c>
      <c r="I191" s="104">
        <v>0.72195121951219521</v>
      </c>
      <c r="J191" s="73">
        <v>8</v>
      </c>
      <c r="K191" s="73">
        <v>62.277782068965529</v>
      </c>
      <c r="L191" s="164">
        <f t="shared" si="8"/>
        <v>-4.5277820689655286</v>
      </c>
      <c r="M191" s="164">
        <f t="shared" si="7"/>
        <v>-8.1552270694624063E-2</v>
      </c>
      <c r="N191" s="66">
        <v>0.14472810097750788</v>
      </c>
    </row>
    <row r="192" spans="1:14" ht="18" x14ac:dyDescent="0.2">
      <c r="A192" s="103" t="s">
        <v>15</v>
      </c>
      <c r="B192" s="104">
        <v>211</v>
      </c>
      <c r="C192" s="104">
        <v>2</v>
      </c>
      <c r="D192" s="73">
        <v>15</v>
      </c>
      <c r="E192" s="104">
        <v>0</v>
      </c>
      <c r="F192" s="104">
        <v>0</v>
      </c>
      <c r="G192" s="73">
        <v>50.666666666666671</v>
      </c>
      <c r="H192" s="104">
        <v>0.7</v>
      </c>
      <c r="I192" s="104">
        <v>0.35466666666666669</v>
      </c>
      <c r="J192" s="73">
        <v>8.08</v>
      </c>
      <c r="K192" s="73">
        <v>62.714543668965511</v>
      </c>
      <c r="L192" s="164">
        <f t="shared" si="8"/>
        <v>-4.9645436689655114</v>
      </c>
      <c r="M192" s="164">
        <f t="shared" si="7"/>
        <v>-8.9419014210473907E-2</v>
      </c>
      <c r="N192" s="66">
        <v>1.8158236057068903E-3</v>
      </c>
    </row>
    <row r="193" spans="1:14" ht="18" x14ac:dyDescent="0.2">
      <c r="A193" s="103" t="s">
        <v>15</v>
      </c>
      <c r="B193" s="104">
        <v>212</v>
      </c>
      <c r="C193" s="104">
        <v>2</v>
      </c>
      <c r="D193" s="73">
        <v>13</v>
      </c>
      <c r="E193" s="104">
        <v>0</v>
      </c>
      <c r="F193" s="104">
        <v>0</v>
      </c>
      <c r="G193" s="73">
        <v>49.367088607594937</v>
      </c>
      <c r="H193" s="104">
        <v>1.3</v>
      </c>
      <c r="I193" s="104">
        <v>0.64177215189873427</v>
      </c>
      <c r="J193" s="73">
        <v>7.98</v>
      </c>
      <c r="K193" s="73">
        <v>65.670041268965505</v>
      </c>
      <c r="L193" s="164">
        <f t="shared" si="8"/>
        <v>-7.9200412689655053</v>
      </c>
      <c r="M193" s="164">
        <f t="shared" si="7"/>
        <v>-0.14265204014707322</v>
      </c>
      <c r="N193" s="66">
        <v>0.11353002019406004</v>
      </c>
    </row>
    <row r="194" spans="1:14" ht="18" x14ac:dyDescent="0.2">
      <c r="A194" s="103" t="s">
        <v>15</v>
      </c>
      <c r="B194" s="104">
        <v>213</v>
      </c>
      <c r="C194" s="104">
        <v>2</v>
      </c>
      <c r="D194" s="73">
        <v>10</v>
      </c>
      <c r="E194" s="104">
        <v>0</v>
      </c>
      <c r="F194" s="104">
        <v>0</v>
      </c>
      <c r="G194" s="73">
        <v>48.75</v>
      </c>
      <c r="H194" s="104">
        <v>1.6</v>
      </c>
      <c r="I194" s="104">
        <v>0.78</v>
      </c>
      <c r="J194" s="73">
        <v>7.88</v>
      </c>
      <c r="K194" s="73">
        <v>59.653100137931034</v>
      </c>
      <c r="L194" s="164">
        <f t="shared" si="8"/>
        <v>-1.9031001379310339</v>
      </c>
      <c r="M194" s="164">
        <f t="shared" si="7"/>
        <v>-3.4277740236509972E-2</v>
      </c>
      <c r="N194" s="66">
        <v>0.16731517509727628</v>
      </c>
    </row>
    <row r="195" spans="1:14" ht="18" x14ac:dyDescent="0.2">
      <c r="A195" s="103" t="s">
        <v>15</v>
      </c>
      <c r="B195" s="104">
        <v>214</v>
      </c>
      <c r="C195" s="104">
        <v>2</v>
      </c>
      <c r="D195" s="73">
        <v>2</v>
      </c>
      <c r="E195" s="104">
        <v>0</v>
      </c>
      <c r="F195" s="104">
        <v>0</v>
      </c>
      <c r="G195" s="73">
        <v>48.148148148148145</v>
      </c>
      <c r="H195" s="104">
        <v>1.4</v>
      </c>
      <c r="I195" s="104">
        <v>0.67407407407407405</v>
      </c>
      <c r="J195" s="73">
        <v>7.99</v>
      </c>
      <c r="K195" s="73">
        <v>56.817761379310348</v>
      </c>
      <c r="L195" s="164">
        <f t="shared" si="8"/>
        <v>0.93223862068965246</v>
      </c>
      <c r="M195" s="164">
        <f t="shared" si="7"/>
        <v>1.6791041438934663E-2</v>
      </c>
      <c r="N195" s="66">
        <v>0.12609886150742183</v>
      </c>
    </row>
    <row r="196" spans="1:14" ht="18" x14ac:dyDescent="0.2">
      <c r="A196" s="103" t="s">
        <v>15</v>
      </c>
      <c r="B196" s="104">
        <v>215</v>
      </c>
      <c r="C196" s="104">
        <v>2</v>
      </c>
      <c r="D196" s="73">
        <v>3</v>
      </c>
      <c r="E196" s="104">
        <v>0</v>
      </c>
      <c r="F196" s="104">
        <v>0</v>
      </c>
      <c r="G196" s="73">
        <v>51.249999999999993</v>
      </c>
      <c r="H196" s="104">
        <v>1.2</v>
      </c>
      <c r="I196" s="104">
        <v>0.61499999999999988</v>
      </c>
      <c r="J196" s="73">
        <v>7.96</v>
      </c>
      <c r="K196" s="73">
        <v>56.774842262068979</v>
      </c>
      <c r="L196" s="164">
        <f t="shared" si="8"/>
        <v>0.97515773793102056</v>
      </c>
      <c r="M196" s="164">
        <f t="shared" si="7"/>
        <v>1.7564080294146623E-2</v>
      </c>
      <c r="N196" s="66">
        <v>0.10311284046692604</v>
      </c>
    </row>
    <row r="197" spans="1:14" ht="18" x14ac:dyDescent="0.2">
      <c r="A197" s="103" t="s">
        <v>15</v>
      </c>
      <c r="B197" s="104">
        <v>216</v>
      </c>
      <c r="C197" s="104">
        <v>2</v>
      </c>
      <c r="D197" s="73">
        <v>5</v>
      </c>
      <c r="E197" s="104">
        <v>0</v>
      </c>
      <c r="F197" s="104">
        <v>0</v>
      </c>
      <c r="G197" s="73">
        <v>50</v>
      </c>
      <c r="H197" s="104">
        <v>1.6</v>
      </c>
      <c r="I197" s="104">
        <v>0.8</v>
      </c>
      <c r="J197" s="73">
        <v>7.95</v>
      </c>
      <c r="K197" s="73">
        <v>60.099381517241376</v>
      </c>
      <c r="L197" s="164">
        <f t="shared" si="8"/>
        <v>-2.3493815172413761</v>
      </c>
      <c r="M197" s="164">
        <f t="shared" si="7"/>
        <v>-4.2315949518036314E-2</v>
      </c>
      <c r="N197" s="66">
        <v>0.17509727626459148</v>
      </c>
    </row>
    <row r="198" spans="1:14" ht="18" x14ac:dyDescent="0.2">
      <c r="A198" s="103" t="s">
        <v>15</v>
      </c>
      <c r="B198" s="104">
        <v>217</v>
      </c>
      <c r="C198" s="104">
        <v>2</v>
      </c>
      <c r="D198" s="73">
        <v>4</v>
      </c>
      <c r="E198" s="104">
        <v>0</v>
      </c>
      <c r="F198" s="104">
        <v>0</v>
      </c>
      <c r="G198" s="73">
        <v>54.54545454545454</v>
      </c>
      <c r="H198" s="104">
        <v>1.1000000000000001</v>
      </c>
      <c r="I198" s="104">
        <v>0.6</v>
      </c>
      <c r="J198" s="73">
        <v>7.97</v>
      </c>
      <c r="K198" s="73">
        <v>55.969980303448281</v>
      </c>
      <c r="L198" s="164">
        <f t="shared" si="8"/>
        <v>1.7800196965517188</v>
      </c>
      <c r="M198" s="164">
        <f t="shared" si="7"/>
        <v>3.2060873496968997E-2</v>
      </c>
      <c r="N198" s="66">
        <v>9.727626459143969E-2</v>
      </c>
    </row>
    <row r="199" spans="1:14" ht="18" x14ac:dyDescent="0.2">
      <c r="A199" s="103" t="s">
        <v>15</v>
      </c>
      <c r="B199" s="104">
        <v>218</v>
      </c>
      <c r="C199" s="104">
        <v>2</v>
      </c>
      <c r="D199" s="73">
        <v>14</v>
      </c>
      <c r="E199" s="104">
        <v>0</v>
      </c>
      <c r="F199" s="104">
        <v>0</v>
      </c>
      <c r="G199" s="73">
        <v>53.164556962025308</v>
      </c>
      <c r="H199" s="104">
        <v>1.6</v>
      </c>
      <c r="I199" s="104">
        <v>0.85063291139240504</v>
      </c>
      <c r="J199" s="73">
        <v>8.0399999999999991</v>
      </c>
      <c r="K199" s="73">
        <v>63.048790731034494</v>
      </c>
      <c r="L199" s="164">
        <f t="shared" si="8"/>
        <v>-5.2987907310344937</v>
      </c>
      <c r="M199" s="164">
        <f t="shared" si="7"/>
        <v>-9.5439314319785543E-2</v>
      </c>
      <c r="N199" s="66">
        <v>0.19479879820716151</v>
      </c>
    </row>
    <row r="200" spans="1:14" ht="18" x14ac:dyDescent="0.2">
      <c r="A200" s="103" t="s">
        <v>15</v>
      </c>
      <c r="B200" s="104">
        <v>219</v>
      </c>
      <c r="C200" s="104">
        <v>2</v>
      </c>
      <c r="D200" s="73">
        <v>1</v>
      </c>
      <c r="E200" s="104">
        <v>0</v>
      </c>
      <c r="F200" s="104">
        <v>0</v>
      </c>
      <c r="G200" s="73">
        <v>54.54545454545454</v>
      </c>
      <c r="H200" s="104">
        <v>1.6</v>
      </c>
      <c r="I200" s="104">
        <v>0.87272727272727268</v>
      </c>
      <c r="J200" s="73">
        <v>7.98</v>
      </c>
      <c r="K200" s="119">
        <v>61.492714041379308</v>
      </c>
      <c r="L200" s="119">
        <f t="shared" si="8"/>
        <v>-3.7427140413793083</v>
      </c>
      <c r="M200" s="119">
        <f t="shared" si="7"/>
        <v>-6.7411996422537965E-2</v>
      </c>
      <c r="N200" s="106">
        <v>0.20339582596391936</v>
      </c>
    </row>
    <row r="201" spans="1:14" ht="18" x14ac:dyDescent="0.2">
      <c r="A201" s="103" t="s">
        <v>15</v>
      </c>
      <c r="B201" s="104">
        <v>220</v>
      </c>
      <c r="C201" s="104">
        <v>2</v>
      </c>
      <c r="D201" s="73">
        <v>9</v>
      </c>
      <c r="E201" s="104">
        <v>0</v>
      </c>
      <c r="F201" s="104">
        <v>0</v>
      </c>
      <c r="G201" s="73">
        <v>53.846153846153847</v>
      </c>
      <c r="H201" s="104">
        <v>1.7</v>
      </c>
      <c r="I201" s="104">
        <v>0.91538461538461535</v>
      </c>
      <c r="J201" s="73">
        <v>7.9</v>
      </c>
      <c r="K201" s="73">
        <v>63.14477627586205</v>
      </c>
      <c r="L201" s="164">
        <f t="shared" si="8"/>
        <v>-5.3947762758620499</v>
      </c>
      <c r="M201" s="164">
        <f t="shared" si="7"/>
        <v>-9.7168160588293404E-2</v>
      </c>
      <c r="N201" s="66">
        <v>0.21999401376833286</v>
      </c>
    </row>
    <row r="202" spans="1:14" ht="18" x14ac:dyDescent="0.2">
      <c r="A202" s="103" t="s">
        <v>15</v>
      </c>
      <c r="B202" s="104">
        <v>301</v>
      </c>
      <c r="C202" s="104">
        <v>3</v>
      </c>
      <c r="D202" s="73">
        <v>18</v>
      </c>
      <c r="E202" s="104">
        <v>0</v>
      </c>
      <c r="F202" s="104">
        <v>0</v>
      </c>
      <c r="G202" s="73">
        <v>52.564102564102569</v>
      </c>
      <c r="H202" s="104">
        <v>0.8</v>
      </c>
      <c r="I202" s="104">
        <v>0.42051282051282057</v>
      </c>
      <c r="J202" s="73">
        <v>8.0500000000000007</v>
      </c>
      <c r="K202" s="73">
        <v>57.947016827586204</v>
      </c>
      <c r="L202" s="164">
        <f t="shared" si="8"/>
        <v>-0.19701682758620365</v>
      </c>
      <c r="M202" s="164">
        <f t="shared" si="7"/>
        <v>-3.5485739839013625E-3</v>
      </c>
      <c r="N202" s="66">
        <v>2.7436895141175331E-2</v>
      </c>
    </row>
    <row r="203" spans="1:14" ht="18" x14ac:dyDescent="0.2">
      <c r="A203" s="103" t="s">
        <v>15</v>
      </c>
      <c r="B203" s="104">
        <v>302</v>
      </c>
      <c r="C203" s="104">
        <v>3</v>
      </c>
      <c r="D203" s="73">
        <v>20</v>
      </c>
      <c r="E203" s="104">
        <v>0</v>
      </c>
      <c r="F203" s="104">
        <v>0</v>
      </c>
      <c r="G203" s="73">
        <v>46.913580246913575</v>
      </c>
      <c r="H203" s="104">
        <v>1.8</v>
      </c>
      <c r="I203" s="104">
        <v>0.84444444444444444</v>
      </c>
      <c r="J203" s="73">
        <v>8.01</v>
      </c>
      <c r="K203" s="73">
        <v>60.490086344827567</v>
      </c>
      <c r="L203" s="164">
        <f t="shared" si="8"/>
        <v>-2.7400863448275672</v>
      </c>
      <c r="M203" s="164">
        <f t="shared" si="7"/>
        <v>-4.9353140216634853E-2</v>
      </c>
      <c r="N203" s="66">
        <v>0.19239083441418073</v>
      </c>
    </row>
    <row r="204" spans="1:14" ht="18" x14ac:dyDescent="0.2">
      <c r="A204" s="103" t="s">
        <v>15</v>
      </c>
      <c r="B204" s="104">
        <v>303</v>
      </c>
      <c r="C204" s="104">
        <v>3</v>
      </c>
      <c r="D204" s="73">
        <v>4</v>
      </c>
      <c r="E204" s="104">
        <v>0</v>
      </c>
      <c r="F204" s="104">
        <v>0</v>
      </c>
      <c r="G204" s="73">
        <v>50</v>
      </c>
      <c r="H204" s="104">
        <v>0.9</v>
      </c>
      <c r="I204" s="104">
        <v>0.45</v>
      </c>
      <c r="J204" s="73">
        <v>7.96</v>
      </c>
      <c r="K204" s="73">
        <v>55.668838841379319</v>
      </c>
      <c r="L204" s="164">
        <f t="shared" si="8"/>
        <v>2.0811611586206809</v>
      </c>
      <c r="M204" s="164">
        <f t="shared" si="7"/>
        <v>3.7484891185530993E-2</v>
      </c>
      <c r="N204" s="66">
        <v>3.891050583657589E-2</v>
      </c>
    </row>
    <row r="205" spans="1:14" ht="18" x14ac:dyDescent="0.2">
      <c r="A205" s="103" t="s">
        <v>15</v>
      </c>
      <c r="B205" s="104">
        <v>304</v>
      </c>
      <c r="C205" s="104">
        <v>3</v>
      </c>
      <c r="D205" s="73">
        <v>12</v>
      </c>
      <c r="E205" s="104">
        <v>0</v>
      </c>
      <c r="F205" s="104">
        <v>0</v>
      </c>
      <c r="G205" s="73">
        <v>53.846153846153847</v>
      </c>
      <c r="H205" s="104">
        <v>0.9</v>
      </c>
      <c r="I205" s="104">
        <v>0.48461538461538461</v>
      </c>
      <c r="J205" s="73">
        <v>7.96</v>
      </c>
      <c r="K205" s="73">
        <v>55.668838841379319</v>
      </c>
      <c r="L205" s="164">
        <f t="shared" si="8"/>
        <v>2.0811611586206809</v>
      </c>
      <c r="M205" s="164">
        <f t="shared" si="7"/>
        <v>3.7484891185530993E-2</v>
      </c>
      <c r="N205" s="66">
        <v>5.2379527087698302E-2</v>
      </c>
    </row>
    <row r="206" spans="1:14" ht="18" x14ac:dyDescent="0.2">
      <c r="A206" s="103" t="s">
        <v>15</v>
      </c>
      <c r="B206" s="104">
        <v>305</v>
      </c>
      <c r="C206" s="104">
        <v>3</v>
      </c>
      <c r="D206" s="73">
        <v>13</v>
      </c>
      <c r="E206" s="104">
        <v>0</v>
      </c>
      <c r="F206" s="104">
        <v>0</v>
      </c>
      <c r="G206" s="73">
        <v>49.397590361445779</v>
      </c>
      <c r="H206" s="104">
        <v>2.2999999999999998</v>
      </c>
      <c r="I206" s="104">
        <v>1.1361445783132529</v>
      </c>
      <c r="J206" s="73">
        <v>7.94</v>
      </c>
      <c r="K206" s="73">
        <v>61.273612248275867</v>
      </c>
      <c r="L206" s="164">
        <f t="shared" si="8"/>
        <v>-3.5236122482758674</v>
      </c>
      <c r="M206" s="164">
        <f t="shared" si="7"/>
        <v>-6.3465638477591263E-2</v>
      </c>
      <c r="N206" s="66">
        <v>0.30589283202850309</v>
      </c>
    </row>
    <row r="207" spans="1:14" ht="18" x14ac:dyDescent="0.2">
      <c r="A207" s="103" t="s">
        <v>15</v>
      </c>
      <c r="B207" s="104">
        <v>306</v>
      </c>
      <c r="C207" s="104">
        <v>3</v>
      </c>
      <c r="D207" s="73">
        <v>5</v>
      </c>
      <c r="E207" s="104">
        <v>0</v>
      </c>
      <c r="F207" s="104">
        <v>0</v>
      </c>
      <c r="G207" s="73">
        <v>49.397590361445779</v>
      </c>
      <c r="H207" s="104">
        <v>2.1</v>
      </c>
      <c r="I207" s="104">
        <v>1.0373493975903614</v>
      </c>
      <c r="J207" s="73">
        <v>7.94</v>
      </c>
      <c r="K207" s="73">
        <v>61.150696275862067</v>
      </c>
      <c r="L207" s="164">
        <f t="shared" si="8"/>
        <v>-3.4006962758620674</v>
      </c>
      <c r="M207" s="164">
        <f t="shared" si="7"/>
        <v>-6.1251734075325415E-2</v>
      </c>
      <c r="N207" s="66">
        <v>0.26745112746706673</v>
      </c>
    </row>
    <row r="208" spans="1:14" ht="18" x14ac:dyDescent="0.2">
      <c r="A208" s="103" t="s">
        <v>15</v>
      </c>
      <c r="B208" s="104">
        <v>307</v>
      </c>
      <c r="C208" s="104">
        <v>3</v>
      </c>
      <c r="D208" s="73">
        <v>15</v>
      </c>
      <c r="E208" s="104">
        <v>0</v>
      </c>
      <c r="F208" s="104">
        <v>0</v>
      </c>
      <c r="G208" s="73">
        <v>42.168674698795186</v>
      </c>
      <c r="H208" s="104">
        <v>1.3</v>
      </c>
      <c r="I208" s="104">
        <v>0.5481927710843375</v>
      </c>
      <c r="J208" s="73">
        <v>7.93</v>
      </c>
      <c r="K208" s="73">
        <v>58.637287613793099</v>
      </c>
      <c r="L208" s="164">
        <f t="shared" si="8"/>
        <v>-0.88728761379309873</v>
      </c>
      <c r="M208" s="164">
        <f t="shared" si="7"/>
        <v>-1.5981405147570221E-2</v>
      </c>
      <c r="N208" s="66">
        <v>7.7117809760442621E-2</v>
      </c>
    </row>
    <row r="209" spans="1:14" ht="18" x14ac:dyDescent="0.2">
      <c r="A209" s="103" t="s">
        <v>15</v>
      </c>
      <c r="B209" s="104">
        <v>308</v>
      </c>
      <c r="C209" s="104">
        <v>3</v>
      </c>
      <c r="D209" s="73">
        <v>1</v>
      </c>
      <c r="E209" s="104">
        <v>0</v>
      </c>
      <c r="F209" s="104">
        <v>0</v>
      </c>
      <c r="G209" s="73">
        <v>49.367088607594937</v>
      </c>
      <c r="H209" s="104">
        <v>1.2</v>
      </c>
      <c r="I209" s="104">
        <v>0.59240506329113918</v>
      </c>
      <c r="J209" s="73">
        <v>7.9</v>
      </c>
      <c r="K209" s="119">
        <v>61.054296827586192</v>
      </c>
      <c r="L209" s="119">
        <f t="shared" si="8"/>
        <v>-3.3042968275861924</v>
      </c>
      <c r="M209" s="119">
        <f t="shared" si="7"/>
        <v>-5.9515432773526514E-2</v>
      </c>
      <c r="N209" s="106">
        <v>9.4321036300054173E-2</v>
      </c>
    </row>
    <row r="210" spans="1:14" ht="18" x14ac:dyDescent="0.2">
      <c r="A210" s="103" t="s">
        <v>15</v>
      </c>
      <c r="B210" s="104">
        <v>309</v>
      </c>
      <c r="C210" s="104">
        <v>3</v>
      </c>
      <c r="D210" s="73">
        <v>7</v>
      </c>
      <c r="E210" s="104">
        <v>0</v>
      </c>
      <c r="F210" s="104">
        <v>0</v>
      </c>
      <c r="G210" s="73">
        <v>45</v>
      </c>
      <c r="H210" s="104">
        <v>1.6</v>
      </c>
      <c r="I210" s="104">
        <v>0.72</v>
      </c>
      <c r="J210" s="73">
        <v>8.02</v>
      </c>
      <c r="K210" s="73">
        <v>61.895815944827589</v>
      </c>
      <c r="L210" s="164">
        <f t="shared" si="8"/>
        <v>-4.1458159448275893</v>
      </c>
      <c r="M210" s="164">
        <f t="shared" si="7"/>
        <v>-7.4672477392427758E-2</v>
      </c>
      <c r="N210" s="66">
        <v>0.14396887159533076</v>
      </c>
    </row>
    <row r="211" spans="1:14" ht="18" x14ac:dyDescent="0.2">
      <c r="A211" s="103" t="s">
        <v>15</v>
      </c>
      <c r="B211" s="104">
        <v>310</v>
      </c>
      <c r="C211" s="104">
        <v>3</v>
      </c>
      <c r="D211" s="73">
        <v>11</v>
      </c>
      <c r="E211" s="104">
        <v>0</v>
      </c>
      <c r="F211" s="104">
        <v>0</v>
      </c>
      <c r="G211" s="73">
        <v>51.219512195121951</v>
      </c>
      <c r="H211" s="104">
        <v>1.7</v>
      </c>
      <c r="I211" s="104">
        <v>0.87073170731707306</v>
      </c>
      <c r="J211" s="73">
        <v>8.0399999999999991</v>
      </c>
      <c r="K211" s="73">
        <v>62.741834593103462</v>
      </c>
      <c r="L211" s="164">
        <f t="shared" si="8"/>
        <v>-4.9918345931034622</v>
      </c>
      <c r="M211" s="164">
        <f t="shared" ref="M211:M274" si="9">L211/55.52</f>
        <v>-8.9910565437742465E-2</v>
      </c>
      <c r="N211" s="66">
        <v>0.20261934136851092</v>
      </c>
    </row>
    <row r="212" spans="1:14" ht="18" x14ac:dyDescent="0.2">
      <c r="A212" s="103" t="s">
        <v>15</v>
      </c>
      <c r="B212" s="104">
        <v>311</v>
      </c>
      <c r="C212" s="104">
        <v>3</v>
      </c>
      <c r="D212" s="73">
        <v>19</v>
      </c>
      <c r="E212" s="104">
        <v>0</v>
      </c>
      <c r="F212" s="104">
        <v>0</v>
      </c>
      <c r="G212" s="73">
        <v>55.555555555555557</v>
      </c>
      <c r="H212" s="104">
        <v>1.1000000000000001</v>
      </c>
      <c r="I212" s="104">
        <v>0.61111111111111116</v>
      </c>
      <c r="J212" s="73">
        <v>7.95</v>
      </c>
      <c r="K212" s="73">
        <v>58.378744827586203</v>
      </c>
      <c r="L212" s="164">
        <f t="shared" si="8"/>
        <v>-0.62874482758620331</v>
      </c>
      <c r="M212" s="164">
        <f t="shared" si="9"/>
        <v>-1.1324654675544008E-2</v>
      </c>
      <c r="N212" s="66">
        <v>0.10159965412883704</v>
      </c>
    </row>
    <row r="213" spans="1:14" ht="18" x14ac:dyDescent="0.2">
      <c r="A213" s="103" t="s">
        <v>15</v>
      </c>
      <c r="B213" s="104">
        <v>312</v>
      </c>
      <c r="C213" s="104">
        <v>3</v>
      </c>
      <c r="D213" s="73">
        <v>6</v>
      </c>
      <c r="E213" s="104">
        <v>0</v>
      </c>
      <c r="F213" s="104">
        <v>0</v>
      </c>
      <c r="G213" s="73">
        <v>48.051948051948052</v>
      </c>
      <c r="H213" s="104">
        <v>1.4</v>
      </c>
      <c r="I213" s="104">
        <v>0.67272727272727262</v>
      </c>
      <c r="J213" s="73">
        <v>7.96</v>
      </c>
      <c r="K213" s="73">
        <v>59.416961544827593</v>
      </c>
      <c r="L213" s="164">
        <f t="shared" si="8"/>
        <v>-1.6669615448275934</v>
      </c>
      <c r="M213" s="164">
        <f t="shared" si="9"/>
        <v>-3.0024523501937919E-2</v>
      </c>
      <c r="N213" s="66">
        <v>0.12557481429076758</v>
      </c>
    </row>
    <row r="214" spans="1:14" ht="18" x14ac:dyDescent="0.2">
      <c r="A214" s="103" t="s">
        <v>15</v>
      </c>
      <c r="B214" s="104">
        <v>313</v>
      </c>
      <c r="C214" s="104">
        <v>3</v>
      </c>
      <c r="D214" s="73">
        <v>14</v>
      </c>
      <c r="E214" s="104">
        <v>0</v>
      </c>
      <c r="F214" s="104">
        <v>0</v>
      </c>
      <c r="G214" s="73">
        <v>49.333333333333336</v>
      </c>
      <c r="H214" s="104">
        <v>0.9</v>
      </c>
      <c r="I214" s="104">
        <v>0.44400000000000006</v>
      </c>
      <c r="J214" s="73">
        <v>7.98</v>
      </c>
      <c r="K214" s="73">
        <v>55.472448331034478</v>
      </c>
      <c r="L214" s="164">
        <f t="shared" si="8"/>
        <v>2.277551668965522</v>
      </c>
      <c r="M214" s="164">
        <f t="shared" si="9"/>
        <v>4.102218423929254E-2</v>
      </c>
      <c r="N214" s="66">
        <v>3.657587548638136E-2</v>
      </c>
    </row>
    <row r="215" spans="1:14" ht="18" x14ac:dyDescent="0.2">
      <c r="A215" s="103" t="s">
        <v>15</v>
      </c>
      <c r="B215" s="104">
        <v>314</v>
      </c>
      <c r="C215" s="104">
        <v>3</v>
      </c>
      <c r="D215" s="73">
        <v>9</v>
      </c>
      <c r="E215" s="104">
        <v>0</v>
      </c>
      <c r="F215" s="104">
        <v>0</v>
      </c>
      <c r="G215" s="73">
        <v>46.478873239436616</v>
      </c>
      <c r="H215" s="104">
        <v>1.8</v>
      </c>
      <c r="I215" s="104">
        <v>0.83661971830985904</v>
      </c>
      <c r="J215" s="73">
        <v>7.98</v>
      </c>
      <c r="K215" s="73">
        <v>56.946799117241362</v>
      </c>
      <c r="L215" s="164">
        <f t="shared" si="8"/>
        <v>0.8032008827586381</v>
      </c>
      <c r="M215" s="164">
        <f t="shared" si="9"/>
        <v>1.4466874689456738E-2</v>
      </c>
      <c r="N215" s="66">
        <v>0.1893461938948868</v>
      </c>
    </row>
    <row r="216" spans="1:14" ht="18" x14ac:dyDescent="0.2">
      <c r="A216" s="103" t="s">
        <v>15</v>
      </c>
      <c r="B216" s="104">
        <v>315</v>
      </c>
      <c r="C216" s="104">
        <v>3</v>
      </c>
      <c r="D216" s="73">
        <v>3</v>
      </c>
      <c r="E216" s="104">
        <v>0</v>
      </c>
      <c r="F216" s="104">
        <v>0</v>
      </c>
      <c r="G216" s="73">
        <v>50</v>
      </c>
      <c r="H216" s="104">
        <v>1.3</v>
      </c>
      <c r="I216" s="104">
        <v>0.65</v>
      </c>
      <c r="J216" s="73">
        <v>7.89</v>
      </c>
      <c r="K216" s="73">
        <v>56.203108082758618</v>
      </c>
      <c r="L216" s="164">
        <f t="shared" si="8"/>
        <v>1.546891917241382</v>
      </c>
      <c r="M216" s="164">
        <f t="shared" si="9"/>
        <v>2.7861886117460048E-2</v>
      </c>
      <c r="N216" s="66">
        <v>0.11673151750972766</v>
      </c>
    </row>
    <row r="217" spans="1:14" ht="18" x14ac:dyDescent="0.2">
      <c r="A217" s="103" t="s">
        <v>15</v>
      </c>
      <c r="B217" s="104">
        <v>316</v>
      </c>
      <c r="C217" s="104">
        <v>3</v>
      </c>
      <c r="D217" s="73">
        <v>2</v>
      </c>
      <c r="E217" s="104">
        <v>0</v>
      </c>
      <c r="F217" s="104">
        <v>0</v>
      </c>
      <c r="G217" s="73">
        <v>56.578947368421048</v>
      </c>
      <c r="H217" s="104">
        <v>1.9</v>
      </c>
      <c r="I217" s="104">
        <v>1.075</v>
      </c>
      <c r="J217" s="73">
        <v>7.93</v>
      </c>
      <c r="K217" s="73">
        <v>55.994307144827573</v>
      </c>
      <c r="L217" s="164">
        <f t="shared" si="8"/>
        <v>1.7556928551724269</v>
      </c>
      <c r="M217" s="164">
        <f t="shared" si="9"/>
        <v>3.1622709927457256E-2</v>
      </c>
      <c r="N217" s="66">
        <v>0.28210116731517509</v>
      </c>
    </row>
    <row r="218" spans="1:14" ht="18" x14ac:dyDescent="0.2">
      <c r="A218" s="103" t="s">
        <v>15</v>
      </c>
      <c r="B218" s="104">
        <v>317</v>
      </c>
      <c r="C218" s="104">
        <v>3</v>
      </c>
      <c r="D218" s="73">
        <v>17</v>
      </c>
      <c r="E218" s="104">
        <v>0</v>
      </c>
      <c r="F218" s="104">
        <v>0</v>
      </c>
      <c r="G218" s="73">
        <v>44.444444444444443</v>
      </c>
      <c r="H218" s="104">
        <v>1.1000000000000001</v>
      </c>
      <c r="I218" s="104">
        <v>0.48888888888888893</v>
      </c>
      <c r="J218" s="73">
        <v>8.0500000000000007</v>
      </c>
      <c r="K218" s="73">
        <v>57.333171310344824</v>
      </c>
      <c r="L218" s="164">
        <f t="shared" si="8"/>
        <v>0.41682868965517628</v>
      </c>
      <c r="M218" s="164">
        <f t="shared" si="9"/>
        <v>7.5077213554606672E-3</v>
      </c>
      <c r="N218" s="66">
        <v>5.4042369217466524E-2</v>
      </c>
    </row>
    <row r="219" spans="1:14" ht="18" x14ac:dyDescent="0.2">
      <c r="A219" s="103" t="s">
        <v>15</v>
      </c>
      <c r="B219" s="104">
        <v>318</v>
      </c>
      <c r="C219" s="104">
        <v>3</v>
      </c>
      <c r="D219" s="73">
        <v>8</v>
      </c>
      <c r="E219" s="104">
        <v>0</v>
      </c>
      <c r="F219" s="104">
        <v>0</v>
      </c>
      <c r="G219" s="73">
        <v>53.246753246753244</v>
      </c>
      <c r="H219" s="104">
        <v>1.1000000000000001</v>
      </c>
      <c r="I219" s="104">
        <v>0.58571428571428574</v>
      </c>
      <c r="J219" s="73">
        <v>7.93</v>
      </c>
      <c r="K219" s="73">
        <v>60.358298151724142</v>
      </c>
      <c r="L219" s="164">
        <f t="shared" si="8"/>
        <v>-2.6082981517241421</v>
      </c>
      <c r="M219" s="164">
        <f t="shared" si="9"/>
        <v>-4.6979433568518407E-2</v>
      </c>
      <c r="N219" s="66">
        <v>9.1717620900500299E-2</v>
      </c>
    </row>
    <row r="220" spans="1:14" ht="18" x14ac:dyDescent="0.2">
      <c r="A220" s="103" t="s">
        <v>15</v>
      </c>
      <c r="B220" s="104">
        <v>319</v>
      </c>
      <c r="C220" s="104">
        <v>3</v>
      </c>
      <c r="D220" s="73">
        <v>16</v>
      </c>
      <c r="E220" s="104">
        <v>0</v>
      </c>
      <c r="F220" s="104">
        <v>0</v>
      </c>
      <c r="G220" s="73">
        <v>46.835443037974684</v>
      </c>
      <c r="H220" s="104">
        <v>1.5</v>
      </c>
      <c r="I220" s="104">
        <v>0.70253164556962022</v>
      </c>
      <c r="J220" s="73">
        <v>11.95</v>
      </c>
      <c r="K220" s="73">
        <v>67.715672275862048</v>
      </c>
      <c r="L220" s="164">
        <f t="shared" si="8"/>
        <v>-9.9656722758620475</v>
      </c>
      <c r="M220" s="164">
        <f t="shared" si="9"/>
        <v>-0.17949697903209738</v>
      </c>
      <c r="N220" s="66">
        <v>0.13717184652514408</v>
      </c>
    </row>
    <row r="221" spans="1:14" ht="18" x14ac:dyDescent="0.2">
      <c r="A221" s="103" t="s">
        <v>15</v>
      </c>
      <c r="B221" s="104">
        <v>320</v>
      </c>
      <c r="C221" s="104">
        <v>3</v>
      </c>
      <c r="D221" s="73">
        <v>10</v>
      </c>
      <c r="E221" s="104">
        <v>0</v>
      </c>
      <c r="F221" s="104">
        <v>0</v>
      </c>
      <c r="G221" s="73">
        <v>56.521739130434781</v>
      </c>
      <c r="H221" s="104">
        <v>1.2</v>
      </c>
      <c r="I221" s="104">
        <v>0.67826086956521736</v>
      </c>
      <c r="J221" s="73">
        <v>8.1199999999999992</v>
      </c>
      <c r="K221" s="73">
        <v>83.112747034482751</v>
      </c>
      <c r="L221" s="164">
        <f t="shared" si="8"/>
        <v>-25.362747034482751</v>
      </c>
      <c r="M221" s="164">
        <f t="shared" si="9"/>
        <v>-0.45682181258074117</v>
      </c>
      <c r="N221" s="66">
        <v>0.12772796481136864</v>
      </c>
    </row>
    <row r="222" spans="1:14" ht="18" x14ac:dyDescent="0.2">
      <c r="A222" s="103" t="s">
        <v>15</v>
      </c>
      <c r="B222" s="104">
        <v>401</v>
      </c>
      <c r="C222" s="104">
        <v>4</v>
      </c>
      <c r="D222" s="73">
        <v>2</v>
      </c>
      <c r="E222" s="104">
        <v>0</v>
      </c>
      <c r="F222" s="104">
        <v>0</v>
      </c>
      <c r="G222" s="73">
        <v>51.428571428571423</v>
      </c>
      <c r="H222" s="104">
        <v>1.1000000000000001</v>
      </c>
      <c r="I222" s="104">
        <v>0.56571428571428573</v>
      </c>
      <c r="J222" s="73">
        <v>8.35</v>
      </c>
      <c r="K222" s="73">
        <v>60.450064551724154</v>
      </c>
      <c r="L222" s="164">
        <f t="shared" si="8"/>
        <v>-2.7000645517241537</v>
      </c>
      <c r="M222" s="164">
        <f t="shared" si="9"/>
        <v>-4.8632286594455218E-2</v>
      </c>
      <c r="N222" s="66">
        <v>8.3935519733185124E-2</v>
      </c>
    </row>
    <row r="223" spans="1:14" ht="18" x14ac:dyDescent="0.2">
      <c r="A223" s="103" t="s">
        <v>15</v>
      </c>
      <c r="B223" s="104">
        <v>402</v>
      </c>
      <c r="C223" s="104">
        <v>4</v>
      </c>
      <c r="D223" s="73">
        <v>17</v>
      </c>
      <c r="E223" s="104">
        <v>0</v>
      </c>
      <c r="F223" s="104">
        <v>0</v>
      </c>
      <c r="G223" s="73">
        <v>56.000000000000007</v>
      </c>
      <c r="H223" s="104">
        <v>1.1000000000000001</v>
      </c>
      <c r="I223" s="104">
        <v>0.6160000000000001</v>
      </c>
      <c r="J223" s="73">
        <v>8.44</v>
      </c>
      <c r="K223" s="73">
        <v>65.830755972413797</v>
      </c>
      <c r="L223" s="164">
        <f t="shared" si="8"/>
        <v>-8.0807559724137974</v>
      </c>
      <c r="M223" s="164">
        <f t="shared" si="9"/>
        <v>-0.14554675742820239</v>
      </c>
      <c r="N223" s="66">
        <v>0.10350194552529188</v>
      </c>
    </row>
    <row r="224" spans="1:14" ht="18" x14ac:dyDescent="0.2">
      <c r="A224" s="103" t="s">
        <v>15</v>
      </c>
      <c r="B224" s="104">
        <v>403</v>
      </c>
      <c r="C224" s="104">
        <v>4</v>
      </c>
      <c r="D224" s="73">
        <v>20</v>
      </c>
      <c r="E224" s="104">
        <v>0</v>
      </c>
      <c r="F224" s="104">
        <v>0</v>
      </c>
      <c r="G224" s="73">
        <v>50</v>
      </c>
      <c r="H224" s="104">
        <v>1.1000000000000001</v>
      </c>
      <c r="I224" s="104">
        <v>0.55000000000000004</v>
      </c>
      <c r="J224" s="73">
        <v>8.0399999999999991</v>
      </c>
      <c r="K224" s="73">
        <v>53.962889048275862</v>
      </c>
      <c r="L224" s="164">
        <f t="shared" si="8"/>
        <v>3.7871109517241379</v>
      </c>
      <c r="M224" s="164">
        <f t="shared" si="9"/>
        <v>6.8211652588691246E-2</v>
      </c>
      <c r="N224" s="66">
        <v>7.782101167315178E-2</v>
      </c>
    </row>
    <row r="225" spans="1:14" ht="18" x14ac:dyDescent="0.2">
      <c r="A225" s="103" t="s">
        <v>15</v>
      </c>
      <c r="B225" s="104">
        <v>404</v>
      </c>
      <c r="C225" s="104">
        <v>4</v>
      </c>
      <c r="D225" s="73">
        <v>9</v>
      </c>
      <c r="E225" s="104">
        <v>0</v>
      </c>
      <c r="F225" s="104">
        <v>0</v>
      </c>
      <c r="G225" s="73">
        <v>49.367088607594937</v>
      </c>
      <c r="H225" s="104">
        <v>1</v>
      </c>
      <c r="I225" s="104">
        <v>0.49367088607594939</v>
      </c>
      <c r="J225" s="73">
        <v>8.0299999999999994</v>
      </c>
      <c r="K225" s="73">
        <v>53.477573903448281</v>
      </c>
      <c r="L225" s="164">
        <f t="shared" si="8"/>
        <v>4.2724260965517189</v>
      </c>
      <c r="M225" s="164">
        <f t="shared" si="9"/>
        <v>7.6952919606479084E-2</v>
      </c>
      <c r="N225" s="66">
        <v>5.5903068512042575E-2</v>
      </c>
    </row>
    <row r="226" spans="1:14" ht="18" x14ac:dyDescent="0.2">
      <c r="A226" s="103" t="s">
        <v>15</v>
      </c>
      <c r="B226" s="104">
        <v>405</v>
      </c>
      <c r="C226" s="104">
        <v>4</v>
      </c>
      <c r="D226" s="73">
        <v>5</v>
      </c>
      <c r="E226" s="104">
        <v>0</v>
      </c>
      <c r="F226" s="104">
        <v>0</v>
      </c>
      <c r="G226" s="73">
        <v>48.101265822784811</v>
      </c>
      <c r="H226" s="104">
        <v>1</v>
      </c>
      <c r="I226" s="104">
        <v>0.48101265822784811</v>
      </c>
      <c r="J226" s="73">
        <v>8.06</v>
      </c>
      <c r="K226" s="73">
        <v>58.06347056551725</v>
      </c>
      <c r="L226" s="164">
        <f t="shared" si="8"/>
        <v>-0.31347056551724961</v>
      </c>
      <c r="M226" s="164">
        <f t="shared" si="9"/>
        <v>-5.6460836728611241E-3</v>
      </c>
      <c r="N226" s="66">
        <v>5.0977688026400056E-2</v>
      </c>
    </row>
    <row r="227" spans="1:14" ht="18" x14ac:dyDescent="0.2">
      <c r="A227" s="103" t="s">
        <v>15</v>
      </c>
      <c r="B227" s="104">
        <v>406</v>
      </c>
      <c r="C227" s="104">
        <v>4</v>
      </c>
      <c r="D227" s="73">
        <v>18</v>
      </c>
      <c r="E227" s="104">
        <v>0</v>
      </c>
      <c r="F227" s="104">
        <v>0</v>
      </c>
      <c r="G227" s="73">
        <v>47.058823529411761</v>
      </c>
      <c r="H227" s="104">
        <v>2.8</v>
      </c>
      <c r="I227" s="104">
        <v>1.3176470588235292</v>
      </c>
      <c r="J227" s="73">
        <v>7.96</v>
      </c>
      <c r="K227" s="73">
        <v>59.171183006896555</v>
      </c>
      <c r="L227" s="164">
        <f t="shared" si="8"/>
        <v>-1.4211830068965554</v>
      </c>
      <c r="M227" s="164">
        <f t="shared" si="9"/>
        <v>-2.5597676637185793E-2</v>
      </c>
      <c r="N227" s="66">
        <v>0.37651636530098415</v>
      </c>
    </row>
    <row r="228" spans="1:14" ht="18" x14ac:dyDescent="0.2">
      <c r="A228" s="103" t="s">
        <v>15</v>
      </c>
      <c r="B228" s="104">
        <v>407</v>
      </c>
      <c r="C228" s="104">
        <v>4</v>
      </c>
      <c r="D228" s="73">
        <v>1</v>
      </c>
      <c r="E228" s="104">
        <v>0</v>
      </c>
      <c r="F228" s="104">
        <v>0</v>
      </c>
      <c r="G228" s="73">
        <v>45.121951219512198</v>
      </c>
      <c r="H228" s="104">
        <v>0.9</v>
      </c>
      <c r="I228" s="104">
        <v>0.40609756097560984</v>
      </c>
      <c r="J228" s="73">
        <v>8.01</v>
      </c>
      <c r="K228" s="119">
        <v>57.296701075862067</v>
      </c>
      <c r="L228" s="119">
        <f t="shared" ref="L228:L241" si="10">57.75-K228</f>
        <v>0.4532989241379326</v>
      </c>
      <c r="M228" s="119">
        <f t="shared" si="9"/>
        <v>8.1646059823114649E-3</v>
      </c>
      <c r="N228" s="106">
        <v>2.1827844737591386E-2</v>
      </c>
    </row>
    <row r="229" spans="1:14" ht="18" x14ac:dyDescent="0.2">
      <c r="A229" s="103" t="s">
        <v>15</v>
      </c>
      <c r="B229" s="104">
        <v>408</v>
      </c>
      <c r="C229" s="104">
        <v>4</v>
      </c>
      <c r="D229" s="73">
        <v>13</v>
      </c>
      <c r="E229" s="104">
        <v>0</v>
      </c>
      <c r="F229" s="104">
        <v>0</v>
      </c>
      <c r="G229" s="73">
        <v>47.435897435897431</v>
      </c>
      <c r="H229" s="104">
        <v>1.1000000000000001</v>
      </c>
      <c r="I229" s="104">
        <v>0.52179487179487172</v>
      </c>
      <c r="J229" s="73">
        <v>8.01</v>
      </c>
      <c r="K229" s="73">
        <v>64.788874206896537</v>
      </c>
      <c r="L229" s="164">
        <f t="shared" si="10"/>
        <v>-7.0388742068965371</v>
      </c>
      <c r="M229" s="164">
        <f t="shared" si="9"/>
        <v>-0.12678087548444772</v>
      </c>
      <c r="N229" s="66">
        <v>6.6846253616681617E-2</v>
      </c>
    </row>
    <row r="230" spans="1:14" ht="18" x14ac:dyDescent="0.2">
      <c r="A230" s="103" t="s">
        <v>15</v>
      </c>
      <c r="B230" s="104">
        <v>409</v>
      </c>
      <c r="C230" s="104">
        <v>4</v>
      </c>
      <c r="D230" s="73">
        <v>15</v>
      </c>
      <c r="E230" s="104">
        <v>0</v>
      </c>
      <c r="F230" s="104">
        <v>0</v>
      </c>
      <c r="G230" s="73">
        <v>48.780487804878049</v>
      </c>
      <c r="H230" s="104">
        <v>1.1000000000000001</v>
      </c>
      <c r="I230" s="104">
        <v>0.53658536585365857</v>
      </c>
      <c r="J230" s="73">
        <v>7.94</v>
      </c>
      <c r="K230" s="73">
        <v>60.536116413793103</v>
      </c>
      <c r="L230" s="164">
        <f t="shared" si="10"/>
        <v>-2.7861164137931027</v>
      </c>
      <c r="M230" s="164">
        <f t="shared" si="9"/>
        <v>-5.0182212063996805E-2</v>
      </c>
      <c r="N230" s="66">
        <v>7.2601309670684275E-2</v>
      </c>
    </row>
    <row r="231" spans="1:14" ht="18" x14ac:dyDescent="0.2">
      <c r="A231" s="103" t="s">
        <v>15</v>
      </c>
      <c r="B231" s="104">
        <v>410</v>
      </c>
      <c r="C231" s="104">
        <v>4</v>
      </c>
      <c r="D231" s="73">
        <v>7</v>
      </c>
      <c r="E231" s="104">
        <v>0</v>
      </c>
      <c r="F231" s="104">
        <v>0</v>
      </c>
      <c r="G231" s="73">
        <v>48.101265822784811</v>
      </c>
      <c r="H231" s="104">
        <v>0.8</v>
      </c>
      <c r="I231" s="104">
        <v>0.38481012658227853</v>
      </c>
      <c r="J231" s="73">
        <v>7.98</v>
      </c>
      <c r="K231" s="73">
        <v>59.465481710344811</v>
      </c>
      <c r="L231" s="164">
        <f t="shared" si="10"/>
        <v>-1.715481710344811</v>
      </c>
      <c r="M231" s="164">
        <f t="shared" si="9"/>
        <v>-3.0898445791513164E-2</v>
      </c>
      <c r="N231" s="66">
        <v>1.3544796335516949E-2</v>
      </c>
    </row>
    <row r="232" spans="1:14" ht="18" x14ac:dyDescent="0.2">
      <c r="A232" s="103" t="s">
        <v>15</v>
      </c>
      <c r="B232" s="104">
        <v>411</v>
      </c>
      <c r="C232" s="104">
        <v>4</v>
      </c>
      <c r="D232" s="73">
        <v>11</v>
      </c>
      <c r="E232" s="104">
        <v>0</v>
      </c>
      <c r="F232" s="104">
        <v>0</v>
      </c>
      <c r="G232" s="73">
        <v>44.303797468354425</v>
      </c>
      <c r="H232" s="104">
        <v>1.3</v>
      </c>
      <c r="I232" s="104">
        <v>0.57594936708860756</v>
      </c>
      <c r="J232" s="73">
        <v>7.96</v>
      </c>
      <c r="K232" s="73">
        <v>57.143510068965519</v>
      </c>
      <c r="L232" s="164">
        <f t="shared" si="10"/>
        <v>0.60648993103448134</v>
      </c>
      <c r="M232" s="164">
        <f t="shared" si="9"/>
        <v>1.0923809997018755E-2</v>
      </c>
      <c r="N232" s="66">
        <v>8.7918041668718902E-2</v>
      </c>
    </row>
    <row r="233" spans="1:14" ht="18" x14ac:dyDescent="0.2">
      <c r="A233" s="103" t="s">
        <v>15</v>
      </c>
      <c r="B233" s="104">
        <v>412</v>
      </c>
      <c r="C233" s="104">
        <v>4</v>
      </c>
      <c r="D233" s="73">
        <v>8</v>
      </c>
      <c r="E233" s="104">
        <v>0</v>
      </c>
      <c r="F233" s="104">
        <v>0</v>
      </c>
      <c r="G233" s="73">
        <v>43.037974683544306</v>
      </c>
      <c r="H233" s="104">
        <v>2</v>
      </c>
      <c r="I233" s="104">
        <v>0.86075949367088611</v>
      </c>
      <c r="J233" s="73">
        <v>7.94</v>
      </c>
      <c r="K233" s="73">
        <v>58.508002868965519</v>
      </c>
      <c r="L233" s="164">
        <f t="shared" si="10"/>
        <v>-0.75800286896551938</v>
      </c>
      <c r="M233" s="164">
        <f t="shared" si="9"/>
        <v>-1.3652789426612379E-2</v>
      </c>
      <c r="N233" s="66">
        <v>0.19873910259567554</v>
      </c>
    </row>
    <row r="234" spans="1:14" ht="18" x14ac:dyDescent="0.2">
      <c r="A234" s="103" t="s">
        <v>15</v>
      </c>
      <c r="B234" s="104">
        <v>413</v>
      </c>
      <c r="C234" s="104">
        <v>4</v>
      </c>
      <c r="D234" s="73">
        <v>19</v>
      </c>
      <c r="E234" s="104">
        <v>0</v>
      </c>
      <c r="F234" s="104">
        <v>0</v>
      </c>
      <c r="G234" s="73">
        <v>51.282051282051277</v>
      </c>
      <c r="H234" s="104">
        <v>1.1000000000000001</v>
      </c>
      <c r="I234" s="104">
        <v>0.5641025641025641</v>
      </c>
      <c r="J234" s="73">
        <v>7.91</v>
      </c>
      <c r="K234" s="73">
        <v>55.145778372413808</v>
      </c>
      <c r="L234" s="164">
        <f t="shared" si="10"/>
        <v>2.6042216275861918</v>
      </c>
      <c r="M234" s="164">
        <f t="shared" si="9"/>
        <v>4.6906009142402588E-2</v>
      </c>
      <c r="N234" s="66">
        <v>8.330839070138682E-2</v>
      </c>
    </row>
    <row r="235" spans="1:14" ht="18" x14ac:dyDescent="0.2">
      <c r="A235" s="103" t="s">
        <v>15</v>
      </c>
      <c r="B235" s="104">
        <v>414</v>
      </c>
      <c r="C235" s="104">
        <v>4</v>
      </c>
      <c r="D235" s="73">
        <v>12</v>
      </c>
      <c r="E235" s="104">
        <v>0</v>
      </c>
      <c r="F235" s="104">
        <v>0</v>
      </c>
      <c r="G235" s="73">
        <v>55.128205128205131</v>
      </c>
      <c r="H235" s="104">
        <v>0.9</v>
      </c>
      <c r="I235" s="104">
        <v>0.49615384615384622</v>
      </c>
      <c r="J235" s="73">
        <v>8.48</v>
      </c>
      <c r="K235" s="73">
        <v>60.425417268965518</v>
      </c>
      <c r="L235" s="164">
        <f t="shared" si="10"/>
        <v>-2.6754172689655178</v>
      </c>
      <c r="M235" s="164">
        <f t="shared" si="9"/>
        <v>-4.818835138626653E-2</v>
      </c>
      <c r="N235" s="66">
        <v>5.6869200838072474E-2</v>
      </c>
    </row>
    <row r="236" spans="1:14" ht="18" x14ac:dyDescent="0.2">
      <c r="A236" s="103" t="s">
        <v>15</v>
      </c>
      <c r="B236" s="104">
        <v>415</v>
      </c>
      <c r="C236" s="104">
        <v>4</v>
      </c>
      <c r="D236" s="73">
        <v>10</v>
      </c>
      <c r="E236" s="104">
        <v>0</v>
      </c>
      <c r="F236" s="104">
        <v>0</v>
      </c>
      <c r="G236" s="73">
        <v>43.209876543209873</v>
      </c>
      <c r="H236" s="104">
        <v>1.1000000000000001</v>
      </c>
      <c r="I236" s="104">
        <v>0.4753086419753087</v>
      </c>
      <c r="J236" s="73">
        <v>7.99</v>
      </c>
      <c r="K236" s="73">
        <v>61.486031503448281</v>
      </c>
      <c r="L236" s="164">
        <f t="shared" si="10"/>
        <v>-3.7360315034482809</v>
      </c>
      <c r="M236" s="164">
        <f t="shared" si="9"/>
        <v>-6.7291633707641949E-2</v>
      </c>
      <c r="N236" s="66">
        <v>4.8758226449536472E-2</v>
      </c>
    </row>
    <row r="237" spans="1:14" ht="18" x14ac:dyDescent="0.2">
      <c r="A237" s="103" t="s">
        <v>15</v>
      </c>
      <c r="B237" s="104">
        <v>416</v>
      </c>
      <c r="C237" s="104">
        <v>4</v>
      </c>
      <c r="D237" s="73">
        <v>14</v>
      </c>
      <c r="E237" s="104">
        <v>0</v>
      </c>
      <c r="F237" s="104">
        <v>0</v>
      </c>
      <c r="G237" s="73">
        <v>46.25</v>
      </c>
      <c r="H237" s="104">
        <v>1.1000000000000001</v>
      </c>
      <c r="I237" s="104">
        <v>0.50875000000000004</v>
      </c>
      <c r="J237" s="73">
        <v>7.92</v>
      </c>
      <c r="K237" s="73">
        <v>65.835802924137923</v>
      </c>
      <c r="L237" s="164">
        <f t="shared" si="10"/>
        <v>-8.0858029241379228</v>
      </c>
      <c r="M237" s="164">
        <f t="shared" si="9"/>
        <v>-0.14563766073735451</v>
      </c>
      <c r="N237" s="66">
        <v>6.1770428015564226E-2</v>
      </c>
    </row>
    <row r="238" spans="1:14" ht="18" x14ac:dyDescent="0.2">
      <c r="A238" s="103" t="s">
        <v>15</v>
      </c>
      <c r="B238" s="104">
        <v>417</v>
      </c>
      <c r="C238" s="104">
        <v>4</v>
      </c>
      <c r="D238" s="73">
        <v>16</v>
      </c>
      <c r="E238" s="104">
        <v>0</v>
      </c>
      <c r="F238" s="104">
        <v>0</v>
      </c>
      <c r="G238" s="73">
        <v>50</v>
      </c>
      <c r="H238" s="104">
        <v>1.1000000000000001</v>
      </c>
      <c r="I238" s="104">
        <v>0.55000000000000004</v>
      </c>
      <c r="J238" s="73">
        <v>7.91</v>
      </c>
      <c r="K238" s="73">
        <v>65.658518731034491</v>
      </c>
      <c r="L238" s="164">
        <f t="shared" si="10"/>
        <v>-7.9085187310344907</v>
      </c>
      <c r="M238" s="164">
        <f t="shared" si="9"/>
        <v>-0.14244450163967021</v>
      </c>
      <c r="N238" s="66">
        <v>7.782101167315178E-2</v>
      </c>
    </row>
    <row r="239" spans="1:14" ht="18" x14ac:dyDescent="0.2">
      <c r="A239" s="103" t="s">
        <v>15</v>
      </c>
      <c r="B239" s="104">
        <v>418</v>
      </c>
      <c r="C239" s="104">
        <v>4</v>
      </c>
      <c r="D239" s="73">
        <v>6</v>
      </c>
      <c r="E239" s="104">
        <v>0</v>
      </c>
      <c r="F239" s="104">
        <v>0</v>
      </c>
      <c r="G239" s="73">
        <v>44.303797468354425</v>
      </c>
      <c r="H239" s="104">
        <v>1</v>
      </c>
      <c r="I239" s="104">
        <v>0.44303797468354422</v>
      </c>
      <c r="J239" s="73">
        <v>7.91</v>
      </c>
      <c r="K239" s="73">
        <v>65.351128662068973</v>
      </c>
      <c r="L239" s="164">
        <f t="shared" si="10"/>
        <v>-7.6011286620689731</v>
      </c>
      <c r="M239" s="164">
        <f t="shared" si="9"/>
        <v>-0.13690793699691953</v>
      </c>
      <c r="N239" s="66">
        <v>3.620154656947247E-2</v>
      </c>
    </row>
    <row r="240" spans="1:14" ht="18" x14ac:dyDescent="0.2">
      <c r="A240" s="103" t="s">
        <v>15</v>
      </c>
      <c r="B240" s="104">
        <v>419</v>
      </c>
      <c r="C240" s="104">
        <v>4</v>
      </c>
      <c r="D240" s="73">
        <v>3</v>
      </c>
      <c r="E240" s="104">
        <v>0</v>
      </c>
      <c r="F240" s="104">
        <v>0</v>
      </c>
      <c r="G240" s="73">
        <v>48.75</v>
      </c>
      <c r="H240" s="104">
        <v>1.1000000000000001</v>
      </c>
      <c r="I240" s="104">
        <v>0.53625000000000012</v>
      </c>
      <c r="J240" s="73">
        <v>7.84</v>
      </c>
      <c r="K240" s="73">
        <v>60.109675696551719</v>
      </c>
      <c r="L240" s="164">
        <f t="shared" si="10"/>
        <v>-2.3596756965517187</v>
      </c>
      <c r="M240" s="164">
        <f t="shared" si="9"/>
        <v>-4.2501363410513665E-2</v>
      </c>
      <c r="N240" s="66">
        <v>7.247081712062263E-2</v>
      </c>
    </row>
    <row r="241" spans="1:14" ht="18" x14ac:dyDescent="0.2">
      <c r="A241" s="103" t="s">
        <v>15</v>
      </c>
      <c r="B241" s="104">
        <v>420</v>
      </c>
      <c r="C241" s="104">
        <v>4</v>
      </c>
      <c r="D241" s="73">
        <v>4</v>
      </c>
      <c r="E241" s="104">
        <v>0</v>
      </c>
      <c r="F241" s="104">
        <v>0</v>
      </c>
      <c r="G241" s="73">
        <v>46.153846153846153</v>
      </c>
      <c r="H241" s="104">
        <v>1.1000000000000001</v>
      </c>
      <c r="I241" s="104">
        <v>0.50769230769230778</v>
      </c>
      <c r="J241" s="73">
        <v>7.86</v>
      </c>
      <c r="K241" s="73">
        <v>56.775015834482751</v>
      </c>
      <c r="L241" s="164">
        <f t="shared" si="10"/>
        <v>0.97498416551724887</v>
      </c>
      <c r="M241" s="164">
        <f t="shared" si="9"/>
        <v>1.756095398986399E-2</v>
      </c>
      <c r="N241" s="66">
        <v>6.1358874588446619E-2</v>
      </c>
    </row>
    <row r="242" spans="1:14" ht="18" x14ac:dyDescent="0.2">
      <c r="A242" s="103" t="s">
        <v>112</v>
      </c>
      <c r="B242" s="104">
        <v>101</v>
      </c>
      <c r="C242" s="104">
        <v>1</v>
      </c>
      <c r="D242" s="73">
        <v>1</v>
      </c>
      <c r="E242" s="104">
        <v>0</v>
      </c>
      <c r="F242" s="104">
        <v>0</v>
      </c>
      <c r="G242" s="73">
        <v>44.285714285714285</v>
      </c>
      <c r="H242" s="104">
        <v>4.5999999999999996</v>
      </c>
      <c r="I242" s="104">
        <v>2.0371428571428569</v>
      </c>
      <c r="J242" s="73">
        <v>8.44</v>
      </c>
      <c r="K242" s="119">
        <v>57.849682758620695</v>
      </c>
      <c r="L242" s="119">
        <f>62.66-K242</f>
        <v>4.8103172413793018</v>
      </c>
      <c r="M242" s="119">
        <f t="shared" si="9"/>
        <v>8.6641160687667529E-2</v>
      </c>
      <c r="N242" s="106">
        <v>1.0039682539682537</v>
      </c>
    </row>
    <row r="243" spans="1:14" ht="18" x14ac:dyDescent="0.2">
      <c r="A243" s="103" t="s">
        <v>112</v>
      </c>
      <c r="B243" s="104">
        <v>102</v>
      </c>
      <c r="C243" s="104">
        <v>1</v>
      </c>
      <c r="D243" s="73">
        <v>2</v>
      </c>
      <c r="E243" s="104">
        <v>0</v>
      </c>
      <c r="F243" s="104">
        <v>0</v>
      </c>
      <c r="G243" s="73">
        <v>55.555555555555557</v>
      </c>
      <c r="H243" s="104">
        <v>2.5</v>
      </c>
      <c r="I243" s="104">
        <v>1.3888888888888888</v>
      </c>
      <c r="J243" s="73">
        <v>8.48</v>
      </c>
      <c r="K243" s="73">
        <v>60.835643270935954</v>
      </c>
      <c r="L243" s="164">
        <f t="shared" ref="L243:L306" si="11">62.66-K243</f>
        <v>1.8243567290640428</v>
      </c>
      <c r="M243" s="164">
        <f t="shared" si="9"/>
        <v>3.2859451171902788E-2</v>
      </c>
      <c r="N243" s="66">
        <v>0.64382716049382716</v>
      </c>
    </row>
    <row r="244" spans="1:14" ht="18" x14ac:dyDescent="0.2">
      <c r="A244" s="103" t="s">
        <v>112</v>
      </c>
      <c r="B244" s="104">
        <v>103</v>
      </c>
      <c r="C244" s="104">
        <v>1</v>
      </c>
      <c r="D244" s="73">
        <v>3</v>
      </c>
      <c r="E244" s="104">
        <v>0</v>
      </c>
      <c r="F244" s="104">
        <v>0</v>
      </c>
      <c r="G244" s="73">
        <v>46.376811594202898</v>
      </c>
      <c r="H244" s="104">
        <v>1.9</v>
      </c>
      <c r="I244" s="104">
        <v>0.88115942028985506</v>
      </c>
      <c r="J244" s="73">
        <v>8.4700000000000006</v>
      </c>
      <c r="K244" s="73">
        <v>53.684373990147797</v>
      </c>
      <c r="L244" s="164">
        <f t="shared" si="11"/>
        <v>8.9756260098521992</v>
      </c>
      <c r="M244" s="164">
        <f t="shared" si="9"/>
        <v>0.16166473360684797</v>
      </c>
      <c r="N244" s="66">
        <v>0.36175523349436395</v>
      </c>
    </row>
    <row r="245" spans="1:14" ht="18" x14ac:dyDescent="0.2">
      <c r="A245" s="103" t="s">
        <v>112</v>
      </c>
      <c r="B245" s="104">
        <v>104</v>
      </c>
      <c r="C245" s="104">
        <v>1</v>
      </c>
      <c r="D245" s="73">
        <v>4</v>
      </c>
      <c r="E245" s="104">
        <v>0</v>
      </c>
      <c r="F245" s="104">
        <v>0</v>
      </c>
      <c r="G245" s="73">
        <v>56.71641791044776</v>
      </c>
      <c r="H245" s="104">
        <v>2</v>
      </c>
      <c r="I245" s="104">
        <v>1.1343283582089552</v>
      </c>
      <c r="J245" s="73">
        <v>8.51</v>
      </c>
      <c r="K245" s="73">
        <v>52.090349793103449</v>
      </c>
      <c r="L245" s="164">
        <f t="shared" si="11"/>
        <v>10.569650206896547</v>
      </c>
      <c r="M245" s="164">
        <f t="shared" si="9"/>
        <v>0.19037554407234414</v>
      </c>
      <c r="N245" s="66">
        <v>0.50240464344941949</v>
      </c>
    </row>
    <row r="246" spans="1:14" ht="18" x14ac:dyDescent="0.2">
      <c r="A246" s="103" t="s">
        <v>112</v>
      </c>
      <c r="B246" s="104">
        <v>105</v>
      </c>
      <c r="C246" s="104">
        <v>1</v>
      </c>
      <c r="D246" s="73">
        <v>5</v>
      </c>
      <c r="E246" s="104">
        <v>0</v>
      </c>
      <c r="F246" s="104">
        <v>0</v>
      </c>
      <c r="G246" s="73">
        <v>43.421052631578952</v>
      </c>
      <c r="H246" s="104">
        <v>4</v>
      </c>
      <c r="I246" s="104">
        <v>1.7368421052631582</v>
      </c>
      <c r="J246" s="73">
        <v>8.58</v>
      </c>
      <c r="K246" s="73">
        <v>48.214277517241385</v>
      </c>
      <c r="L246" s="164">
        <f t="shared" si="11"/>
        <v>14.445722482758612</v>
      </c>
      <c r="M246" s="164">
        <f t="shared" si="9"/>
        <v>0.2601895259862862</v>
      </c>
      <c r="N246" s="66">
        <v>0.83713450292397673</v>
      </c>
    </row>
    <row r="247" spans="1:14" ht="18" x14ac:dyDescent="0.2">
      <c r="A247" s="103" t="s">
        <v>112</v>
      </c>
      <c r="B247" s="104">
        <v>106</v>
      </c>
      <c r="C247" s="104">
        <v>1</v>
      </c>
      <c r="D247" s="73">
        <v>6</v>
      </c>
      <c r="E247" s="104">
        <v>0</v>
      </c>
      <c r="F247" s="104">
        <v>0</v>
      </c>
      <c r="G247" s="73">
        <v>37.878787878787875</v>
      </c>
      <c r="H247" s="104">
        <v>2.1</v>
      </c>
      <c r="I247" s="104">
        <v>0.79545454545454541</v>
      </c>
      <c r="J247" s="73">
        <v>8.49</v>
      </c>
      <c r="K247" s="73">
        <v>51.010829517241376</v>
      </c>
      <c r="L247" s="164">
        <f t="shared" si="11"/>
        <v>11.64917048275862</v>
      </c>
      <c r="M247" s="164">
        <f t="shared" si="9"/>
        <v>0.20981935307562355</v>
      </c>
      <c r="N247" s="66">
        <v>0.31414141414141411</v>
      </c>
    </row>
    <row r="248" spans="1:14" ht="18" x14ac:dyDescent="0.2">
      <c r="A248" s="103" t="s">
        <v>112</v>
      </c>
      <c r="B248" s="104">
        <v>107</v>
      </c>
      <c r="C248" s="104">
        <v>1</v>
      </c>
      <c r="D248" s="73">
        <v>7</v>
      </c>
      <c r="E248" s="104">
        <v>0</v>
      </c>
      <c r="F248" s="104">
        <v>0</v>
      </c>
      <c r="G248" s="73">
        <v>51.470588235294116</v>
      </c>
      <c r="H248" s="104">
        <v>2.2999999999999998</v>
      </c>
      <c r="I248" s="104">
        <v>1.1838235294117647</v>
      </c>
      <c r="J248" s="73">
        <v>8.6199999999999992</v>
      </c>
      <c r="K248" s="73">
        <v>52.986355389162554</v>
      </c>
      <c r="L248" s="164">
        <f t="shared" si="11"/>
        <v>9.6736446108374423</v>
      </c>
      <c r="M248" s="164">
        <f t="shared" si="9"/>
        <v>0.174237114748513</v>
      </c>
      <c r="N248" s="66">
        <v>0.52990196078431373</v>
      </c>
    </row>
    <row r="249" spans="1:14" ht="18" x14ac:dyDescent="0.2">
      <c r="A249" s="103" t="s">
        <v>112</v>
      </c>
      <c r="B249" s="104">
        <v>108</v>
      </c>
      <c r="C249" s="104">
        <v>1</v>
      </c>
      <c r="D249" s="73">
        <v>8</v>
      </c>
      <c r="E249" s="104">
        <v>0</v>
      </c>
      <c r="F249" s="104">
        <v>0</v>
      </c>
      <c r="G249" s="73">
        <v>41.269841269841265</v>
      </c>
      <c r="H249" s="104">
        <v>1.4</v>
      </c>
      <c r="I249" s="104">
        <v>0.57777777777777761</v>
      </c>
      <c r="J249" s="73">
        <v>8.5</v>
      </c>
      <c r="K249" s="73">
        <v>54.495777339901473</v>
      </c>
      <c r="L249" s="164">
        <f t="shared" si="11"/>
        <v>8.1642226600985239</v>
      </c>
      <c r="M249" s="164">
        <f t="shared" si="9"/>
        <v>0.14705011995854689</v>
      </c>
      <c r="N249" s="66">
        <v>0.19320987654320979</v>
      </c>
    </row>
    <row r="250" spans="1:14" ht="18" x14ac:dyDescent="0.2">
      <c r="A250" s="103" t="s">
        <v>112</v>
      </c>
      <c r="B250" s="104">
        <v>109</v>
      </c>
      <c r="C250" s="104">
        <v>1</v>
      </c>
      <c r="D250" s="73">
        <v>9</v>
      </c>
      <c r="E250" s="104">
        <v>0</v>
      </c>
      <c r="F250" s="104">
        <v>0</v>
      </c>
      <c r="G250" s="73">
        <v>46.153846153846153</v>
      </c>
      <c r="H250" s="104">
        <v>2.9</v>
      </c>
      <c r="I250" s="104">
        <v>1.3384615384615384</v>
      </c>
      <c r="J250" s="73">
        <v>8.41</v>
      </c>
      <c r="K250" s="73">
        <v>53.195472000000002</v>
      </c>
      <c r="L250" s="164">
        <f t="shared" si="11"/>
        <v>9.4645279999999943</v>
      </c>
      <c r="M250" s="164">
        <f t="shared" si="9"/>
        <v>0.17047060518731977</v>
      </c>
      <c r="N250" s="66">
        <v>0.61581196581196573</v>
      </c>
    </row>
    <row r="251" spans="1:14" ht="18" x14ac:dyDescent="0.2">
      <c r="A251" s="103" t="s">
        <v>112</v>
      </c>
      <c r="B251" s="104">
        <v>110</v>
      </c>
      <c r="C251" s="104">
        <v>1</v>
      </c>
      <c r="D251" s="73">
        <v>10</v>
      </c>
      <c r="E251" s="104">
        <v>0</v>
      </c>
      <c r="F251" s="104">
        <v>0</v>
      </c>
      <c r="G251" s="73">
        <v>41.935483870967744</v>
      </c>
      <c r="H251" s="104">
        <v>1.9</v>
      </c>
      <c r="I251" s="104">
        <v>0.79677419354838708</v>
      </c>
      <c r="J251" s="73">
        <v>8.58</v>
      </c>
      <c r="K251" s="73">
        <v>49.347705379310355</v>
      </c>
      <c r="L251" s="164">
        <f t="shared" si="11"/>
        <v>13.312294620689642</v>
      </c>
      <c r="M251" s="164">
        <f t="shared" si="9"/>
        <v>0.23977475901818518</v>
      </c>
      <c r="N251" s="66">
        <v>0.31487455197132613</v>
      </c>
    </row>
    <row r="252" spans="1:14" ht="18" x14ac:dyDescent="0.2">
      <c r="A252" s="103" t="s">
        <v>112</v>
      </c>
      <c r="B252" s="104">
        <v>111</v>
      </c>
      <c r="C252" s="104">
        <v>1</v>
      </c>
      <c r="D252" s="73">
        <v>11</v>
      </c>
      <c r="E252" s="104">
        <v>0</v>
      </c>
      <c r="F252" s="104">
        <v>0</v>
      </c>
      <c r="G252" s="73">
        <v>44.444444444444443</v>
      </c>
      <c r="H252" s="104">
        <v>2.6</v>
      </c>
      <c r="I252" s="104">
        <v>1.1555555555555557</v>
      </c>
      <c r="J252" s="73">
        <v>8.35</v>
      </c>
      <c r="K252" s="73">
        <v>51.569603940886701</v>
      </c>
      <c r="L252" s="164">
        <f t="shared" si="11"/>
        <v>11.090396059113296</v>
      </c>
      <c r="M252" s="164">
        <f t="shared" si="9"/>
        <v>0.19975497224627692</v>
      </c>
      <c r="N252" s="66">
        <v>0.51419753086419762</v>
      </c>
    </row>
    <row r="253" spans="1:14" ht="18" x14ac:dyDescent="0.2">
      <c r="A253" s="103" t="s">
        <v>112</v>
      </c>
      <c r="B253" s="104">
        <v>112</v>
      </c>
      <c r="C253" s="104">
        <v>1</v>
      </c>
      <c r="D253" s="73">
        <v>12</v>
      </c>
      <c r="E253" s="104">
        <v>0</v>
      </c>
      <c r="F253" s="104">
        <v>0</v>
      </c>
      <c r="G253" s="73">
        <v>42.666666666666671</v>
      </c>
      <c r="H253" s="104">
        <v>1.4</v>
      </c>
      <c r="I253" s="104">
        <v>0.59733333333333338</v>
      </c>
      <c r="J253" s="73">
        <v>8.44</v>
      </c>
      <c r="K253" s="73">
        <v>57.762362482758626</v>
      </c>
      <c r="L253" s="164">
        <f t="shared" si="11"/>
        <v>4.8976375172413711</v>
      </c>
      <c r="M253" s="164">
        <f t="shared" si="9"/>
        <v>8.8213932226969938E-2</v>
      </c>
      <c r="N253" s="66">
        <v>0.2040740740740741</v>
      </c>
    </row>
    <row r="254" spans="1:14" ht="18" x14ac:dyDescent="0.2">
      <c r="A254" s="103" t="s">
        <v>112</v>
      </c>
      <c r="B254" s="104">
        <v>113</v>
      </c>
      <c r="C254" s="104">
        <v>1</v>
      </c>
      <c r="D254" s="73">
        <v>13</v>
      </c>
      <c r="E254" s="104">
        <v>0</v>
      </c>
      <c r="F254" s="104">
        <v>0</v>
      </c>
      <c r="G254" s="73">
        <v>51.388888888888886</v>
      </c>
      <c r="H254" s="104">
        <v>2.6</v>
      </c>
      <c r="I254" s="104">
        <v>1.3361111111111112</v>
      </c>
      <c r="J254" s="73">
        <v>8.6</v>
      </c>
      <c r="K254" s="73">
        <v>53.477374581280792</v>
      </c>
      <c r="L254" s="164">
        <f t="shared" si="11"/>
        <v>9.1826254187192049</v>
      </c>
      <c r="M254" s="164">
        <f t="shared" si="9"/>
        <v>0.16539310912678681</v>
      </c>
      <c r="N254" s="66">
        <v>0.61450617283950626</v>
      </c>
    </row>
    <row r="255" spans="1:14" ht="18" x14ac:dyDescent="0.2">
      <c r="A255" s="103" t="s">
        <v>112</v>
      </c>
      <c r="B255" s="104">
        <v>114</v>
      </c>
      <c r="C255" s="104">
        <v>1</v>
      </c>
      <c r="D255" s="73">
        <v>14</v>
      </c>
      <c r="E255" s="104">
        <v>0</v>
      </c>
      <c r="F255" s="104">
        <v>0</v>
      </c>
      <c r="G255" s="73">
        <v>46.268656716417908</v>
      </c>
      <c r="H255" s="104">
        <v>1.4</v>
      </c>
      <c r="I255" s="104">
        <v>0.64776119402985077</v>
      </c>
      <c r="J255" s="73">
        <v>8.6300000000000008</v>
      </c>
      <c r="K255" s="73">
        <v>51.237775448275876</v>
      </c>
      <c r="L255" s="164">
        <f t="shared" si="11"/>
        <v>11.422224551724121</v>
      </c>
      <c r="M255" s="164">
        <f t="shared" si="9"/>
        <v>0.20573171022557854</v>
      </c>
      <c r="N255" s="66">
        <v>0.23208955223880598</v>
      </c>
    </row>
    <row r="256" spans="1:14" ht="18" x14ac:dyDescent="0.2">
      <c r="A256" s="103" t="s">
        <v>112</v>
      </c>
      <c r="B256" s="104">
        <v>115</v>
      </c>
      <c r="C256" s="104">
        <v>1</v>
      </c>
      <c r="D256" s="73">
        <v>15</v>
      </c>
      <c r="E256" s="104">
        <v>0</v>
      </c>
      <c r="F256" s="104">
        <v>0</v>
      </c>
      <c r="G256" s="73">
        <v>46.268656716417908</v>
      </c>
      <c r="H256" s="104">
        <v>2.2999999999999998</v>
      </c>
      <c r="I256" s="104">
        <v>1.0641791044776119</v>
      </c>
      <c r="J256" s="73">
        <v>8.4499999999999993</v>
      </c>
      <c r="K256" s="73">
        <v>46.231036256157637</v>
      </c>
      <c r="L256" s="164">
        <f t="shared" si="11"/>
        <v>16.42896374384236</v>
      </c>
      <c r="M256" s="164">
        <f t="shared" si="9"/>
        <v>0.29591073025652664</v>
      </c>
      <c r="N256" s="66">
        <v>0.46343283582089551</v>
      </c>
    </row>
    <row r="257" spans="1:14" ht="18" x14ac:dyDescent="0.2">
      <c r="A257" s="103" t="s">
        <v>112</v>
      </c>
      <c r="B257" s="104">
        <v>116</v>
      </c>
      <c r="C257" s="104">
        <v>1</v>
      </c>
      <c r="D257" s="73">
        <v>16</v>
      </c>
      <c r="E257" s="104">
        <v>0</v>
      </c>
      <c r="F257" s="104">
        <v>0</v>
      </c>
      <c r="G257" s="73">
        <v>47.540983606557376</v>
      </c>
      <c r="H257" s="104">
        <v>3.8</v>
      </c>
      <c r="I257" s="104">
        <v>1.8065573770491801</v>
      </c>
      <c r="J257" s="73">
        <v>8.5</v>
      </c>
      <c r="K257" s="73">
        <v>50.743466009852227</v>
      </c>
      <c r="L257" s="164">
        <f t="shared" si="11"/>
        <v>11.916533990147769</v>
      </c>
      <c r="M257" s="164">
        <f t="shared" si="9"/>
        <v>0.21463497820871341</v>
      </c>
      <c r="N257" s="66">
        <v>0.87586520947176671</v>
      </c>
    </row>
    <row r="258" spans="1:14" ht="18" x14ac:dyDescent="0.2">
      <c r="A258" s="103" t="s">
        <v>112</v>
      </c>
      <c r="B258" s="104">
        <v>117</v>
      </c>
      <c r="C258" s="104">
        <v>1</v>
      </c>
      <c r="D258" s="73">
        <v>17</v>
      </c>
      <c r="E258" s="104">
        <v>0</v>
      </c>
      <c r="F258" s="104">
        <v>0</v>
      </c>
      <c r="G258" s="73">
        <v>39.393939393939391</v>
      </c>
      <c r="H258" s="104">
        <v>2.4</v>
      </c>
      <c r="I258" s="104">
        <v>0.94545454545454533</v>
      </c>
      <c r="J258" s="73">
        <v>8.5</v>
      </c>
      <c r="K258" s="73">
        <v>51.179781280788184</v>
      </c>
      <c r="L258" s="164">
        <f t="shared" si="11"/>
        <v>11.480218719211813</v>
      </c>
      <c r="M258" s="164">
        <f t="shared" si="9"/>
        <v>0.20677627376101967</v>
      </c>
      <c r="N258" s="66">
        <v>0.39747474747474743</v>
      </c>
    </row>
    <row r="259" spans="1:14" ht="18" x14ac:dyDescent="0.2">
      <c r="A259" s="103" t="s">
        <v>112</v>
      </c>
      <c r="B259" s="104">
        <v>118</v>
      </c>
      <c r="C259" s="104">
        <v>1</v>
      </c>
      <c r="D259" s="73">
        <v>18</v>
      </c>
      <c r="E259" s="104">
        <v>0</v>
      </c>
      <c r="F259" s="104">
        <v>0</v>
      </c>
      <c r="G259" s="73">
        <v>39.130434782608695</v>
      </c>
      <c r="H259" s="104">
        <v>3.4</v>
      </c>
      <c r="I259" s="104">
        <v>1.3304347826086955</v>
      </c>
      <c r="J259" s="73">
        <v>8.3699999999999992</v>
      </c>
      <c r="K259" s="73">
        <v>54.704283586206891</v>
      </c>
      <c r="L259" s="164">
        <f t="shared" si="11"/>
        <v>7.9557164137931053</v>
      </c>
      <c r="M259" s="164">
        <f t="shared" si="9"/>
        <v>0.14329460399483257</v>
      </c>
      <c r="N259" s="66">
        <v>0.61135265700483088</v>
      </c>
    </row>
    <row r="260" spans="1:14" ht="18" x14ac:dyDescent="0.2">
      <c r="A260" s="103" t="s">
        <v>112</v>
      </c>
      <c r="B260" s="104">
        <v>119</v>
      </c>
      <c r="C260" s="104">
        <v>1</v>
      </c>
      <c r="D260" s="73">
        <v>19</v>
      </c>
      <c r="E260" s="104">
        <v>0</v>
      </c>
      <c r="F260" s="104">
        <v>0</v>
      </c>
      <c r="G260" s="73">
        <v>39.0625</v>
      </c>
      <c r="H260" s="104">
        <v>1.2</v>
      </c>
      <c r="I260" s="104">
        <v>0.46875</v>
      </c>
      <c r="J260" s="73">
        <v>8.35</v>
      </c>
      <c r="K260" s="73">
        <v>51.088870344827583</v>
      </c>
      <c r="L260" s="164">
        <f t="shared" si="11"/>
        <v>11.571129655172413</v>
      </c>
      <c r="M260" s="164">
        <f t="shared" si="9"/>
        <v>0.20841371857299015</v>
      </c>
      <c r="N260" s="66">
        <v>0.13263888888888889</v>
      </c>
    </row>
    <row r="261" spans="1:14" ht="18" x14ac:dyDescent="0.2">
      <c r="A261" s="103" t="s">
        <v>112</v>
      </c>
      <c r="B261" s="104">
        <v>120</v>
      </c>
      <c r="C261" s="104">
        <v>1</v>
      </c>
      <c r="D261" s="73">
        <v>20</v>
      </c>
      <c r="E261" s="104">
        <v>0</v>
      </c>
      <c r="F261" s="104">
        <v>0</v>
      </c>
      <c r="G261" s="73">
        <v>42.857142857142854</v>
      </c>
      <c r="H261" s="104">
        <v>1.8</v>
      </c>
      <c r="I261" s="104">
        <v>0.77142857142857135</v>
      </c>
      <c r="J261" s="73">
        <v>8.41</v>
      </c>
      <c r="K261" s="73">
        <v>47.910864354679802</v>
      </c>
      <c r="L261" s="164">
        <f t="shared" si="11"/>
        <v>14.749135645320194</v>
      </c>
      <c r="M261" s="164">
        <f t="shared" si="9"/>
        <v>0.26565446047046459</v>
      </c>
      <c r="N261" s="66">
        <v>0.30079365079365078</v>
      </c>
    </row>
    <row r="262" spans="1:14" ht="18" x14ac:dyDescent="0.2">
      <c r="A262" s="103" t="s">
        <v>112</v>
      </c>
      <c r="B262" s="104">
        <v>201</v>
      </c>
      <c r="C262" s="104">
        <v>2</v>
      </c>
      <c r="D262" s="73">
        <v>11</v>
      </c>
      <c r="E262" s="104">
        <v>0</v>
      </c>
      <c r="F262" s="104">
        <v>0</v>
      </c>
      <c r="G262" s="73">
        <v>44.444444444444443</v>
      </c>
      <c r="H262" s="104">
        <v>1.5</v>
      </c>
      <c r="I262" s="104">
        <v>0.66666666666666652</v>
      </c>
      <c r="J262" s="73">
        <v>8.3800000000000008</v>
      </c>
      <c r="K262" s="73">
        <v>58.673989596059116</v>
      </c>
      <c r="L262" s="164">
        <f t="shared" si="11"/>
        <v>3.986010403940881</v>
      </c>
      <c r="M262" s="164">
        <f t="shared" si="9"/>
        <v>7.1794135517667168E-2</v>
      </c>
      <c r="N262" s="66">
        <v>0.24259259259259253</v>
      </c>
    </row>
    <row r="263" spans="1:14" ht="18" x14ac:dyDescent="0.2">
      <c r="A263" s="103" t="s">
        <v>112</v>
      </c>
      <c r="B263" s="104">
        <v>202</v>
      </c>
      <c r="C263" s="104">
        <v>2</v>
      </c>
      <c r="D263" s="73">
        <v>19</v>
      </c>
      <c r="E263" s="104">
        <v>0</v>
      </c>
      <c r="F263" s="104">
        <v>0</v>
      </c>
      <c r="G263" s="73">
        <v>40.54054054054054</v>
      </c>
      <c r="H263" s="104">
        <v>2.2000000000000002</v>
      </c>
      <c r="I263" s="104">
        <v>0.89189189189189189</v>
      </c>
      <c r="J263" s="73">
        <v>8.44</v>
      </c>
      <c r="K263" s="73">
        <v>62.56497765517242</v>
      </c>
      <c r="L263" s="164">
        <f t="shared" si="11"/>
        <v>9.5022344827576433E-2</v>
      </c>
      <c r="M263" s="164">
        <f t="shared" si="9"/>
        <v>1.711497565338192E-3</v>
      </c>
      <c r="N263" s="66">
        <v>0.36771771771771772</v>
      </c>
    </row>
    <row r="264" spans="1:14" ht="18" x14ac:dyDescent="0.2">
      <c r="A264" s="103" t="s">
        <v>112</v>
      </c>
      <c r="B264" s="104">
        <v>203</v>
      </c>
      <c r="C264" s="104">
        <v>2</v>
      </c>
      <c r="D264" s="73">
        <v>6</v>
      </c>
      <c r="E264" s="104">
        <v>0</v>
      </c>
      <c r="F264" s="104">
        <v>0</v>
      </c>
      <c r="G264" s="73">
        <v>39.436619718309856</v>
      </c>
      <c r="H264" s="104">
        <v>1.8</v>
      </c>
      <c r="I264" s="104">
        <v>0.70985915492957741</v>
      </c>
      <c r="J264" s="73">
        <v>8.5299999999999994</v>
      </c>
      <c r="K264" s="73">
        <v>54.085354876847298</v>
      </c>
      <c r="L264" s="164">
        <f t="shared" si="11"/>
        <v>8.574645123152699</v>
      </c>
      <c r="M264" s="164">
        <f t="shared" si="9"/>
        <v>0.15444245538819701</v>
      </c>
      <c r="N264" s="66">
        <v>0.2665884194053208</v>
      </c>
    </row>
    <row r="265" spans="1:14" ht="18" x14ac:dyDescent="0.2">
      <c r="A265" s="103" t="s">
        <v>112</v>
      </c>
      <c r="B265" s="104">
        <v>204</v>
      </c>
      <c r="C265" s="104">
        <v>2</v>
      </c>
      <c r="D265" s="73">
        <v>18</v>
      </c>
      <c r="E265" s="104">
        <v>0</v>
      </c>
      <c r="F265" s="104">
        <v>0</v>
      </c>
      <c r="G265" s="73">
        <v>45.833333333333329</v>
      </c>
      <c r="H265" s="104">
        <v>2.2000000000000002</v>
      </c>
      <c r="I265" s="104">
        <v>1.0083333333333333</v>
      </c>
      <c r="J265" s="73">
        <v>8.6</v>
      </c>
      <c r="K265" s="73">
        <v>55.002809064039404</v>
      </c>
      <c r="L265" s="164">
        <f t="shared" si="11"/>
        <v>7.6571909359605925</v>
      </c>
      <c r="M265" s="164">
        <f t="shared" si="9"/>
        <v>0.13791770417796456</v>
      </c>
      <c r="N265" s="66">
        <v>0.43240740740740741</v>
      </c>
    </row>
    <row r="266" spans="1:14" ht="18" x14ac:dyDescent="0.2">
      <c r="A266" s="103" t="s">
        <v>112</v>
      </c>
      <c r="B266" s="104">
        <v>205</v>
      </c>
      <c r="C266" s="104">
        <v>2</v>
      </c>
      <c r="D266" s="73">
        <v>16</v>
      </c>
      <c r="E266" s="104">
        <v>0</v>
      </c>
      <c r="F266" s="104">
        <v>0</v>
      </c>
      <c r="G266" s="73">
        <v>38.888888888888893</v>
      </c>
      <c r="H266" s="104">
        <v>0.9</v>
      </c>
      <c r="I266" s="104">
        <v>0.35000000000000009</v>
      </c>
      <c r="J266" s="73">
        <v>8.59</v>
      </c>
      <c r="K266" s="73">
        <v>53.178105221674876</v>
      </c>
      <c r="L266" s="164">
        <f t="shared" si="11"/>
        <v>9.4818947783251204</v>
      </c>
      <c r="M266" s="164">
        <f t="shared" si="9"/>
        <v>0.17078340739058212</v>
      </c>
      <c r="N266" s="66">
        <v>6.6666666666666707E-2</v>
      </c>
    </row>
    <row r="267" spans="1:14" ht="18" x14ac:dyDescent="0.2">
      <c r="A267" s="103" t="s">
        <v>112</v>
      </c>
      <c r="B267" s="104">
        <v>206</v>
      </c>
      <c r="C267" s="104">
        <v>2</v>
      </c>
      <c r="D267" s="73">
        <v>12</v>
      </c>
      <c r="E267" s="104">
        <v>0</v>
      </c>
      <c r="F267" s="104">
        <v>0</v>
      </c>
      <c r="G267" s="73">
        <v>39.436619718309856</v>
      </c>
      <c r="H267" s="104">
        <v>3.1</v>
      </c>
      <c r="I267" s="104">
        <v>1.2225352112676056</v>
      </c>
      <c r="J267" s="73">
        <v>8.48</v>
      </c>
      <c r="K267" s="73">
        <v>51.627378758620679</v>
      </c>
      <c r="L267" s="164">
        <f t="shared" si="11"/>
        <v>11.032621241379317</v>
      </c>
      <c r="M267" s="164">
        <f t="shared" si="9"/>
        <v>0.19871435953493005</v>
      </c>
      <c r="N267" s="66">
        <v>0.55140845070422528</v>
      </c>
    </row>
    <row r="268" spans="1:14" ht="18" x14ac:dyDescent="0.2">
      <c r="A268" s="103" t="s">
        <v>112</v>
      </c>
      <c r="B268" s="104">
        <v>207</v>
      </c>
      <c r="C268" s="104">
        <v>2</v>
      </c>
      <c r="D268" s="73">
        <v>7</v>
      </c>
      <c r="E268" s="104">
        <v>0</v>
      </c>
      <c r="F268" s="104">
        <v>0</v>
      </c>
      <c r="G268" s="73">
        <v>46.666666666666664</v>
      </c>
      <c r="H268" s="104">
        <v>2.2999999999999998</v>
      </c>
      <c r="I268" s="104">
        <v>1.0733333333333333</v>
      </c>
      <c r="J268" s="73">
        <v>8.74</v>
      </c>
      <c r="K268" s="73">
        <v>61.228536827586218</v>
      </c>
      <c r="L268" s="164">
        <f t="shared" si="11"/>
        <v>1.4314631724137783</v>
      </c>
      <c r="M268" s="164">
        <f t="shared" si="9"/>
        <v>2.5782838119844709E-2</v>
      </c>
      <c r="N268" s="66">
        <v>0.46851851851851845</v>
      </c>
    </row>
    <row r="269" spans="1:14" ht="18" x14ac:dyDescent="0.2">
      <c r="A269" s="103" t="s">
        <v>112</v>
      </c>
      <c r="B269" s="104">
        <v>208</v>
      </c>
      <c r="C269" s="104">
        <v>2</v>
      </c>
      <c r="D269" s="73">
        <v>8</v>
      </c>
      <c r="E269" s="104">
        <v>0</v>
      </c>
      <c r="F269" s="104">
        <v>0</v>
      </c>
      <c r="G269" s="73">
        <v>36.619718309859159</v>
      </c>
      <c r="H269" s="104">
        <v>2.5</v>
      </c>
      <c r="I269" s="104">
        <v>0.91549295774647899</v>
      </c>
      <c r="J269" s="73">
        <v>8.43</v>
      </c>
      <c r="K269" s="73">
        <v>61.785842561576352</v>
      </c>
      <c r="L269" s="164">
        <f t="shared" si="11"/>
        <v>0.87415743842364435</v>
      </c>
      <c r="M269" s="164">
        <f t="shared" si="9"/>
        <v>1.5744910634431633E-2</v>
      </c>
      <c r="N269" s="66">
        <v>0.38082942097026612</v>
      </c>
    </row>
    <row r="270" spans="1:14" ht="18" x14ac:dyDescent="0.2">
      <c r="A270" s="103" t="s">
        <v>112</v>
      </c>
      <c r="B270" s="104">
        <v>209</v>
      </c>
      <c r="C270" s="104">
        <v>2</v>
      </c>
      <c r="D270" s="73">
        <v>17</v>
      </c>
      <c r="E270" s="104">
        <v>0</v>
      </c>
      <c r="F270" s="104">
        <v>0</v>
      </c>
      <c r="G270" s="73">
        <v>35.714285714285715</v>
      </c>
      <c r="H270" s="104">
        <v>1.7</v>
      </c>
      <c r="I270" s="104">
        <v>0.60714285714285721</v>
      </c>
      <c r="J270" s="73">
        <v>8.24</v>
      </c>
      <c r="K270" s="73">
        <v>49.88127842364532</v>
      </c>
      <c r="L270" s="164">
        <f t="shared" si="11"/>
        <v>12.778721576354677</v>
      </c>
      <c r="M270" s="164">
        <f t="shared" si="9"/>
        <v>0.23016429352223841</v>
      </c>
      <c r="N270" s="66">
        <v>0.20952380952380956</v>
      </c>
    </row>
    <row r="271" spans="1:14" ht="18" x14ac:dyDescent="0.2">
      <c r="A271" s="103" t="s">
        <v>112</v>
      </c>
      <c r="B271" s="104">
        <v>210</v>
      </c>
      <c r="C271" s="104">
        <v>2</v>
      </c>
      <c r="D271" s="73">
        <v>20</v>
      </c>
      <c r="E271" s="104">
        <v>0</v>
      </c>
      <c r="F271" s="104">
        <v>0</v>
      </c>
      <c r="G271" s="73">
        <v>31.25</v>
      </c>
      <c r="H271" s="104">
        <v>1.4</v>
      </c>
      <c r="I271" s="104">
        <v>0.4375</v>
      </c>
      <c r="J271" s="73">
        <v>8.2799999999999994</v>
      </c>
      <c r="K271" s="73">
        <v>46.754247408866988</v>
      </c>
      <c r="L271" s="164">
        <f t="shared" si="11"/>
        <v>15.905752591133009</v>
      </c>
      <c r="M271" s="164">
        <f t="shared" si="9"/>
        <v>0.28648689825527751</v>
      </c>
      <c r="N271" s="66">
        <v>0.11527777777777777</v>
      </c>
    </row>
    <row r="272" spans="1:14" ht="18" x14ac:dyDescent="0.2">
      <c r="A272" s="103" t="s">
        <v>112</v>
      </c>
      <c r="B272" s="104">
        <v>211</v>
      </c>
      <c r="C272" s="104">
        <v>2</v>
      </c>
      <c r="D272" s="73">
        <v>15</v>
      </c>
      <c r="E272" s="104">
        <v>0</v>
      </c>
      <c r="F272" s="104">
        <v>0</v>
      </c>
      <c r="G272" s="73">
        <v>29.850746268656714</v>
      </c>
      <c r="H272" s="104">
        <v>0.8</v>
      </c>
      <c r="I272" s="104">
        <v>0.2388059701492537</v>
      </c>
      <c r="J272" s="73">
        <v>8.1</v>
      </c>
      <c r="K272" s="73">
        <v>55.391344236453207</v>
      </c>
      <c r="L272" s="164">
        <f t="shared" si="11"/>
        <v>7.2686557635467892</v>
      </c>
      <c r="M272" s="164">
        <f t="shared" si="9"/>
        <v>0.13091959228290326</v>
      </c>
      <c r="N272" s="66">
        <v>4.8922056384742719E-3</v>
      </c>
    </row>
    <row r="273" spans="1:14" ht="18" x14ac:dyDescent="0.2">
      <c r="A273" s="103" t="s">
        <v>112</v>
      </c>
      <c r="B273" s="104">
        <v>212</v>
      </c>
      <c r="C273" s="104">
        <v>2</v>
      </c>
      <c r="D273" s="73">
        <v>13</v>
      </c>
      <c r="E273" s="104">
        <v>0</v>
      </c>
      <c r="F273" s="104">
        <v>0</v>
      </c>
      <c r="G273" s="73">
        <v>36.764705882352942</v>
      </c>
      <c r="H273" s="104">
        <v>0.8</v>
      </c>
      <c r="I273" s="104">
        <v>0.29411764705882354</v>
      </c>
      <c r="J273" s="73">
        <v>8.24</v>
      </c>
      <c r="K273" s="73">
        <v>60.338844689655168</v>
      </c>
      <c r="L273" s="164">
        <f t="shared" si="11"/>
        <v>2.3211553103448281</v>
      </c>
      <c r="M273" s="164">
        <f t="shared" si="9"/>
        <v>4.1807552419755548E-2</v>
      </c>
      <c r="N273" s="66">
        <v>3.5620915032679737E-2</v>
      </c>
    </row>
    <row r="274" spans="1:14" ht="18" x14ac:dyDescent="0.2">
      <c r="A274" s="103" t="s">
        <v>112</v>
      </c>
      <c r="B274" s="104">
        <v>213</v>
      </c>
      <c r="C274" s="104">
        <v>2</v>
      </c>
      <c r="D274" s="73">
        <v>10</v>
      </c>
      <c r="E274" s="104">
        <v>0</v>
      </c>
      <c r="F274" s="104">
        <v>0</v>
      </c>
      <c r="G274" s="73">
        <v>42.25352112676056</v>
      </c>
      <c r="H274" s="104">
        <v>1.3</v>
      </c>
      <c r="I274" s="104">
        <v>0.54929577464788726</v>
      </c>
      <c r="J274" s="73">
        <v>8.2799999999999994</v>
      </c>
      <c r="K274" s="73">
        <v>49.947007054187196</v>
      </c>
      <c r="L274" s="164">
        <f t="shared" si="11"/>
        <v>12.7129929458128</v>
      </c>
      <c r="M274" s="164">
        <f t="shared" si="9"/>
        <v>0.22898042049374639</v>
      </c>
      <c r="N274" s="66">
        <v>0.17738654147104849</v>
      </c>
    </row>
    <row r="275" spans="1:14" ht="18" x14ac:dyDescent="0.2">
      <c r="A275" s="103" t="s">
        <v>112</v>
      </c>
      <c r="B275" s="104">
        <v>214</v>
      </c>
      <c r="C275" s="104">
        <v>2</v>
      </c>
      <c r="D275" s="73">
        <v>2</v>
      </c>
      <c r="E275" s="104">
        <v>0</v>
      </c>
      <c r="F275" s="104">
        <v>0</v>
      </c>
      <c r="G275" s="73">
        <v>41.666666666666671</v>
      </c>
      <c r="H275" s="104">
        <v>2.4</v>
      </c>
      <c r="I275" s="104">
        <v>1.0000000000000002</v>
      </c>
      <c r="J275" s="73">
        <v>8.31</v>
      </c>
      <c r="K275" s="73">
        <v>52.510275822660091</v>
      </c>
      <c r="L275" s="164">
        <f t="shared" si="11"/>
        <v>10.149724177339905</v>
      </c>
      <c r="M275" s="164">
        <f t="shared" ref="M275:M338" si="12">L275/55.52</f>
        <v>0.18281203489445075</v>
      </c>
      <c r="N275" s="66">
        <v>0.42777777777777792</v>
      </c>
    </row>
    <row r="276" spans="1:14" ht="18" x14ac:dyDescent="0.2">
      <c r="A276" s="103" t="s">
        <v>112</v>
      </c>
      <c r="B276" s="104">
        <v>215</v>
      </c>
      <c r="C276" s="104">
        <v>2</v>
      </c>
      <c r="D276" s="73">
        <v>3</v>
      </c>
      <c r="E276" s="104">
        <v>0</v>
      </c>
      <c r="F276" s="104">
        <v>0</v>
      </c>
      <c r="G276" s="73">
        <v>38.028169014084504</v>
      </c>
      <c r="H276" s="104">
        <v>0.8</v>
      </c>
      <c r="I276" s="104">
        <v>0.30422535211267604</v>
      </c>
      <c r="J276" s="73">
        <v>8.27</v>
      </c>
      <c r="K276" s="73">
        <v>50.258641064039423</v>
      </c>
      <c r="L276" s="164">
        <f t="shared" si="11"/>
        <v>12.401358935960573</v>
      </c>
      <c r="M276" s="164">
        <f t="shared" si="12"/>
        <v>0.22336741599352616</v>
      </c>
      <c r="N276" s="66">
        <v>4.1236306729264462E-2</v>
      </c>
    </row>
    <row r="277" spans="1:14" ht="18" x14ac:dyDescent="0.2">
      <c r="A277" s="103" t="s">
        <v>112</v>
      </c>
      <c r="B277" s="104">
        <v>216</v>
      </c>
      <c r="C277" s="104">
        <v>2</v>
      </c>
      <c r="D277" s="73">
        <v>5</v>
      </c>
      <c r="E277" s="104">
        <v>0</v>
      </c>
      <c r="F277" s="104">
        <v>0</v>
      </c>
      <c r="G277" s="73">
        <v>43.939393939393938</v>
      </c>
      <c r="H277" s="104">
        <v>1</v>
      </c>
      <c r="I277" s="104">
        <v>0.43939393939393939</v>
      </c>
      <c r="J277" s="73">
        <v>8.2899999999999991</v>
      </c>
      <c r="K277" s="73">
        <v>47.099003231527099</v>
      </c>
      <c r="L277" s="164">
        <f t="shared" si="11"/>
        <v>15.560996768472897</v>
      </c>
      <c r="M277" s="164">
        <f t="shared" si="12"/>
        <v>0.28027731931687494</v>
      </c>
      <c r="N277" s="66">
        <v>0.11632996632996633</v>
      </c>
    </row>
    <row r="278" spans="1:14" ht="18" x14ac:dyDescent="0.2">
      <c r="A278" s="103" t="s">
        <v>112</v>
      </c>
      <c r="B278" s="104">
        <v>217</v>
      </c>
      <c r="C278" s="104">
        <v>2</v>
      </c>
      <c r="D278" s="73">
        <v>4</v>
      </c>
      <c r="E278" s="104">
        <v>0</v>
      </c>
      <c r="F278" s="104">
        <v>0</v>
      </c>
      <c r="G278" s="73">
        <v>37.142857142857146</v>
      </c>
      <c r="H278" s="104">
        <v>3.2</v>
      </c>
      <c r="I278" s="104">
        <v>1.1885714285714288</v>
      </c>
      <c r="J278" s="73">
        <v>8.4</v>
      </c>
      <c r="K278" s="73">
        <v>46.256285320197044</v>
      </c>
      <c r="L278" s="164">
        <f t="shared" si="11"/>
        <v>16.403714679802953</v>
      </c>
      <c r="M278" s="164">
        <f t="shared" si="12"/>
        <v>0.29545595604832403</v>
      </c>
      <c r="N278" s="66">
        <v>0.53253968253968265</v>
      </c>
    </row>
    <row r="279" spans="1:14" ht="18" x14ac:dyDescent="0.2">
      <c r="A279" s="103" t="s">
        <v>112</v>
      </c>
      <c r="B279" s="104">
        <v>218</v>
      </c>
      <c r="C279" s="104">
        <v>2</v>
      </c>
      <c r="D279" s="73">
        <v>14</v>
      </c>
      <c r="E279" s="104">
        <v>0</v>
      </c>
      <c r="F279" s="104">
        <v>0</v>
      </c>
      <c r="G279" s="73">
        <v>39.705882352941174</v>
      </c>
      <c r="H279" s="104">
        <v>2.9</v>
      </c>
      <c r="I279" s="104">
        <v>1.151470588235294</v>
      </c>
      <c r="J279" s="73">
        <v>8.3000000000000007</v>
      </c>
      <c r="K279" s="73">
        <v>48.361947586206902</v>
      </c>
      <c r="L279" s="164">
        <f t="shared" si="11"/>
        <v>14.298052413793094</v>
      </c>
      <c r="M279" s="164">
        <f t="shared" si="12"/>
        <v>0.2575297624962733</v>
      </c>
      <c r="N279" s="66">
        <v>0.51192810457516336</v>
      </c>
    </row>
    <row r="280" spans="1:14" ht="18" x14ac:dyDescent="0.2">
      <c r="A280" s="103" t="s">
        <v>112</v>
      </c>
      <c r="B280" s="104">
        <v>219</v>
      </c>
      <c r="C280" s="104">
        <v>2</v>
      </c>
      <c r="D280" s="73">
        <v>1</v>
      </c>
      <c r="E280" s="104">
        <v>0</v>
      </c>
      <c r="F280" s="104">
        <v>0</v>
      </c>
      <c r="G280" s="73">
        <v>39.393939393939391</v>
      </c>
      <c r="H280" s="104">
        <v>3.3</v>
      </c>
      <c r="I280" s="104">
        <v>1.2999999999999998</v>
      </c>
      <c r="J280" s="73">
        <v>8.24</v>
      </c>
      <c r="K280" s="119">
        <v>46.730881891625614</v>
      </c>
      <c r="L280" s="119">
        <f t="shared" si="11"/>
        <v>15.929118108374382</v>
      </c>
      <c r="M280" s="119">
        <f t="shared" si="12"/>
        <v>0.28690774690876047</v>
      </c>
      <c r="N280" s="106">
        <v>0.59444444444444433</v>
      </c>
    </row>
    <row r="281" spans="1:14" ht="18" x14ac:dyDescent="0.2">
      <c r="A281" s="103" t="s">
        <v>112</v>
      </c>
      <c r="B281" s="104">
        <v>220</v>
      </c>
      <c r="C281" s="104">
        <v>2</v>
      </c>
      <c r="D281" s="73">
        <v>9</v>
      </c>
      <c r="E281" s="104">
        <v>0</v>
      </c>
      <c r="F281" s="104">
        <v>0</v>
      </c>
      <c r="G281" s="73">
        <v>35.820895522388057</v>
      </c>
      <c r="H281" s="104">
        <v>0.8</v>
      </c>
      <c r="I281" s="104">
        <v>0.28656716417910444</v>
      </c>
      <c r="J281" s="73">
        <v>8.26</v>
      </c>
      <c r="K281" s="73">
        <v>51.051547507389159</v>
      </c>
      <c r="L281" s="164">
        <f t="shared" si="11"/>
        <v>11.608452492610837</v>
      </c>
      <c r="M281" s="164">
        <f t="shared" si="12"/>
        <v>0.20908595988131909</v>
      </c>
      <c r="N281" s="66">
        <v>3.1426202321724682E-2</v>
      </c>
    </row>
    <row r="282" spans="1:14" ht="18" x14ac:dyDescent="0.2">
      <c r="A282" s="103" t="s">
        <v>112</v>
      </c>
      <c r="B282" s="104">
        <v>301</v>
      </c>
      <c r="C282" s="104">
        <v>3</v>
      </c>
      <c r="D282" s="73">
        <v>18</v>
      </c>
      <c r="E282" s="104">
        <v>0</v>
      </c>
      <c r="F282" s="104">
        <v>0</v>
      </c>
      <c r="G282" s="73">
        <v>41.53846153846154</v>
      </c>
      <c r="H282" s="104">
        <v>1.6</v>
      </c>
      <c r="I282" s="104">
        <v>0.66461538461538472</v>
      </c>
      <c r="J282" s="73">
        <v>8.1999999999999993</v>
      </c>
      <c r="K282" s="73">
        <v>52.35439921182266</v>
      </c>
      <c r="L282" s="164">
        <f t="shared" si="11"/>
        <v>10.305600788177337</v>
      </c>
      <c r="M282" s="164">
        <f t="shared" si="12"/>
        <v>0.18561961073806441</v>
      </c>
      <c r="N282" s="66">
        <v>0.24145299145299151</v>
      </c>
    </row>
    <row r="283" spans="1:14" ht="18" x14ac:dyDescent="0.2">
      <c r="A283" s="103" t="s">
        <v>112</v>
      </c>
      <c r="B283" s="104">
        <v>302</v>
      </c>
      <c r="C283" s="104">
        <v>3</v>
      </c>
      <c r="D283" s="73">
        <v>20</v>
      </c>
      <c r="E283" s="104">
        <v>0</v>
      </c>
      <c r="F283" s="104">
        <v>0</v>
      </c>
      <c r="G283" s="73">
        <v>43.243243243243242</v>
      </c>
      <c r="H283" s="104">
        <v>1.7</v>
      </c>
      <c r="I283" s="104">
        <v>0.73513513513513518</v>
      </c>
      <c r="J283" s="73">
        <v>8.2200000000000006</v>
      </c>
      <c r="K283" s="73">
        <v>59.039044807881766</v>
      </c>
      <c r="L283" s="164">
        <f t="shared" si="11"/>
        <v>3.620955192118231</v>
      </c>
      <c r="M283" s="164">
        <f t="shared" si="12"/>
        <v>6.5218933575616547E-2</v>
      </c>
      <c r="N283" s="66">
        <v>0.28063063063063065</v>
      </c>
    </row>
    <row r="284" spans="1:14" ht="18" x14ac:dyDescent="0.2">
      <c r="A284" s="103" t="s">
        <v>112</v>
      </c>
      <c r="B284" s="104">
        <v>303</v>
      </c>
      <c r="C284" s="104">
        <v>3</v>
      </c>
      <c r="D284" s="73">
        <v>4</v>
      </c>
      <c r="E284" s="104">
        <v>0</v>
      </c>
      <c r="F284" s="104">
        <v>0</v>
      </c>
      <c r="G284" s="73">
        <v>40.579710144927539</v>
      </c>
      <c r="H284" s="104">
        <v>2</v>
      </c>
      <c r="I284" s="104">
        <v>0.81159420289855078</v>
      </c>
      <c r="J284" s="73">
        <v>8.2799999999999994</v>
      </c>
      <c r="K284" s="73">
        <v>47.541503211822651</v>
      </c>
      <c r="L284" s="164">
        <f t="shared" si="11"/>
        <v>15.118496788177346</v>
      </c>
      <c r="M284" s="164">
        <f t="shared" si="12"/>
        <v>0.27230721880722886</v>
      </c>
      <c r="N284" s="66">
        <v>0.32310789049919486</v>
      </c>
    </row>
    <row r="285" spans="1:14" ht="18" x14ac:dyDescent="0.2">
      <c r="A285" s="103" t="s">
        <v>112</v>
      </c>
      <c r="B285" s="104">
        <v>304</v>
      </c>
      <c r="C285" s="104">
        <v>3</v>
      </c>
      <c r="D285" s="73">
        <v>12</v>
      </c>
      <c r="E285" s="104">
        <v>0</v>
      </c>
      <c r="F285" s="104">
        <v>0</v>
      </c>
      <c r="G285" s="73">
        <v>50.769230769230766</v>
      </c>
      <c r="H285" s="104">
        <v>3.4</v>
      </c>
      <c r="I285" s="104">
        <v>1.7261538461538461</v>
      </c>
      <c r="J285" s="73">
        <v>8.27</v>
      </c>
      <c r="K285" s="73">
        <v>54.501537655172427</v>
      </c>
      <c r="L285" s="164">
        <f t="shared" si="11"/>
        <v>8.1584623448275693</v>
      </c>
      <c r="M285" s="164">
        <f t="shared" si="12"/>
        <v>0.14694636788234094</v>
      </c>
      <c r="N285" s="66">
        <v>0.83119658119658113</v>
      </c>
    </row>
    <row r="286" spans="1:14" ht="18" x14ac:dyDescent="0.2">
      <c r="A286" s="103" t="s">
        <v>112</v>
      </c>
      <c r="B286" s="104">
        <v>305</v>
      </c>
      <c r="C286" s="104">
        <v>3</v>
      </c>
      <c r="D286" s="73">
        <v>13</v>
      </c>
      <c r="E286" s="104">
        <v>0</v>
      </c>
      <c r="F286" s="104">
        <v>0</v>
      </c>
      <c r="G286" s="73">
        <v>36.764705882352942</v>
      </c>
      <c r="H286" s="104">
        <v>1.8</v>
      </c>
      <c r="I286" s="104">
        <v>0.66176470588235303</v>
      </c>
      <c r="J286" s="73">
        <v>8.3000000000000007</v>
      </c>
      <c r="K286" s="73">
        <v>49.673754482758618</v>
      </c>
      <c r="L286" s="164">
        <f t="shared" si="11"/>
        <v>12.986245517241379</v>
      </c>
      <c r="M286" s="164">
        <f t="shared" si="12"/>
        <v>0.2339021166650104</v>
      </c>
      <c r="N286" s="66">
        <v>0.2398692810457517</v>
      </c>
    </row>
    <row r="287" spans="1:14" ht="18" x14ac:dyDescent="0.2">
      <c r="A287" s="103" t="s">
        <v>112</v>
      </c>
      <c r="B287" s="104">
        <v>306</v>
      </c>
      <c r="C287" s="104">
        <v>3</v>
      </c>
      <c r="D287" s="73">
        <v>5</v>
      </c>
      <c r="E287" s="104">
        <v>0</v>
      </c>
      <c r="F287" s="104">
        <v>0</v>
      </c>
      <c r="G287" s="73">
        <v>46.774193548387096</v>
      </c>
      <c r="H287" s="104">
        <v>1.9</v>
      </c>
      <c r="I287" s="104">
        <v>0.88870967741935469</v>
      </c>
      <c r="J287" s="73">
        <v>8.33</v>
      </c>
      <c r="K287" s="73">
        <v>47.603011743842366</v>
      </c>
      <c r="L287" s="164">
        <f t="shared" si="11"/>
        <v>15.056988256157631</v>
      </c>
      <c r="M287" s="164">
        <f t="shared" si="12"/>
        <v>0.27119935619880459</v>
      </c>
      <c r="N287" s="66">
        <v>0.36594982078853039</v>
      </c>
    </row>
    <row r="288" spans="1:14" ht="18" x14ac:dyDescent="0.2">
      <c r="A288" s="103" t="s">
        <v>112</v>
      </c>
      <c r="B288" s="104">
        <v>307</v>
      </c>
      <c r="C288" s="104">
        <v>3</v>
      </c>
      <c r="D288" s="73">
        <v>15</v>
      </c>
      <c r="E288" s="104">
        <v>0</v>
      </c>
      <c r="F288" s="104">
        <v>0</v>
      </c>
      <c r="G288" s="73">
        <v>41.17647058823529</v>
      </c>
      <c r="H288" s="104">
        <v>3.1</v>
      </c>
      <c r="I288" s="104">
        <v>1.276470588235294</v>
      </c>
      <c r="J288" s="73">
        <v>8.35</v>
      </c>
      <c r="K288" s="73">
        <v>44.883036650246297</v>
      </c>
      <c r="L288" s="164">
        <f t="shared" si="11"/>
        <v>17.7769633497537</v>
      </c>
      <c r="M288" s="164">
        <f t="shared" si="12"/>
        <v>0.3201902620632871</v>
      </c>
      <c r="N288" s="66">
        <v>0.58137254901960778</v>
      </c>
    </row>
    <row r="289" spans="1:14" ht="18" x14ac:dyDescent="0.2">
      <c r="A289" s="103" t="s">
        <v>112</v>
      </c>
      <c r="B289" s="104">
        <v>308</v>
      </c>
      <c r="C289" s="104">
        <v>3</v>
      </c>
      <c r="D289" s="73">
        <v>1</v>
      </c>
      <c r="E289" s="104">
        <v>0</v>
      </c>
      <c r="F289" s="104">
        <v>0</v>
      </c>
      <c r="G289" s="73">
        <v>40.298507462686565</v>
      </c>
      <c r="H289" s="104">
        <v>1.2</v>
      </c>
      <c r="I289" s="104">
        <v>0.4835820895522388</v>
      </c>
      <c r="J289" s="73">
        <v>8.2200000000000006</v>
      </c>
      <c r="K289" s="119">
        <v>46.522242128078823</v>
      </c>
      <c r="L289" s="119">
        <f t="shared" si="11"/>
        <v>16.137757871921174</v>
      </c>
      <c r="M289" s="119">
        <f t="shared" si="12"/>
        <v>0.29066566772192315</v>
      </c>
      <c r="N289" s="106">
        <v>0.14087893864013268</v>
      </c>
    </row>
    <row r="290" spans="1:14" ht="18" x14ac:dyDescent="0.2">
      <c r="A290" s="103" t="s">
        <v>112</v>
      </c>
      <c r="B290" s="104">
        <v>309</v>
      </c>
      <c r="C290" s="104">
        <v>3</v>
      </c>
      <c r="D290" s="73">
        <v>7</v>
      </c>
      <c r="E290" s="104">
        <v>0</v>
      </c>
      <c r="F290" s="104">
        <v>0</v>
      </c>
      <c r="G290" s="73">
        <v>41.17647058823529</v>
      </c>
      <c r="H290" s="104">
        <v>2.1</v>
      </c>
      <c r="I290" s="104">
        <v>0.86470588235294121</v>
      </c>
      <c r="J290" s="73">
        <v>8.27</v>
      </c>
      <c r="K290" s="73">
        <v>49.121369812807885</v>
      </c>
      <c r="L290" s="164">
        <f t="shared" si="11"/>
        <v>13.538630187192112</v>
      </c>
      <c r="M290" s="164">
        <f t="shared" si="12"/>
        <v>0.24385140827075127</v>
      </c>
      <c r="N290" s="66">
        <v>0.35261437908496734</v>
      </c>
    </row>
    <row r="291" spans="1:14" ht="18" x14ac:dyDescent="0.2">
      <c r="A291" s="103" t="s">
        <v>112</v>
      </c>
      <c r="B291" s="104">
        <v>310</v>
      </c>
      <c r="C291" s="104">
        <v>3</v>
      </c>
      <c r="D291" s="73">
        <v>11</v>
      </c>
      <c r="E291" s="104">
        <v>0</v>
      </c>
      <c r="F291" s="104">
        <v>0</v>
      </c>
      <c r="G291" s="73">
        <v>35.9375</v>
      </c>
      <c r="H291" s="104">
        <v>1</v>
      </c>
      <c r="I291" s="104">
        <v>0.359375</v>
      </c>
      <c r="J291" s="73">
        <v>8.33</v>
      </c>
      <c r="K291" s="73">
        <v>51.362294581280786</v>
      </c>
      <c r="L291" s="164">
        <f t="shared" si="11"/>
        <v>11.297705418719211</v>
      </c>
      <c r="M291" s="164">
        <f t="shared" si="12"/>
        <v>0.20348893045243535</v>
      </c>
      <c r="N291" s="66">
        <v>7.1874999999999994E-2</v>
      </c>
    </row>
    <row r="292" spans="1:14" ht="18" x14ac:dyDescent="0.2">
      <c r="A292" s="103" t="s">
        <v>112</v>
      </c>
      <c r="B292" s="104">
        <v>311</v>
      </c>
      <c r="C292" s="104">
        <v>3</v>
      </c>
      <c r="D292" s="73">
        <v>19</v>
      </c>
      <c r="E292" s="104">
        <v>0</v>
      </c>
      <c r="F292" s="104">
        <v>0</v>
      </c>
      <c r="G292" s="73">
        <v>38.571428571428577</v>
      </c>
      <c r="H292" s="104">
        <v>2.2000000000000002</v>
      </c>
      <c r="I292" s="104">
        <v>0.84857142857142875</v>
      </c>
      <c r="J292" s="73">
        <v>8.07</v>
      </c>
      <c r="K292" s="73">
        <v>55.102570285714279</v>
      </c>
      <c r="L292" s="164">
        <f t="shared" si="11"/>
        <v>7.5574297142857176</v>
      </c>
      <c r="M292" s="164">
        <f t="shared" si="12"/>
        <v>0.13612085220255254</v>
      </c>
      <c r="N292" s="66">
        <v>0.34365079365079376</v>
      </c>
    </row>
    <row r="293" spans="1:14" ht="18" x14ac:dyDescent="0.2">
      <c r="A293" s="103" t="s">
        <v>112</v>
      </c>
      <c r="B293" s="104">
        <v>312</v>
      </c>
      <c r="C293" s="104">
        <v>3</v>
      </c>
      <c r="D293" s="73">
        <v>6</v>
      </c>
      <c r="E293" s="104">
        <v>0</v>
      </c>
      <c r="F293" s="104">
        <v>0</v>
      </c>
      <c r="G293" s="73">
        <v>33.333333333333329</v>
      </c>
      <c r="H293" s="104">
        <v>2</v>
      </c>
      <c r="I293" s="104">
        <v>0.66666666666666652</v>
      </c>
      <c r="J293" s="73">
        <v>8.31</v>
      </c>
      <c r="K293" s="73">
        <v>52.466553694581286</v>
      </c>
      <c r="L293" s="164">
        <f t="shared" si="11"/>
        <v>10.193446305418711</v>
      </c>
      <c r="M293" s="164">
        <f t="shared" si="12"/>
        <v>0.18359953720134564</v>
      </c>
      <c r="N293" s="66">
        <v>0.24259259259259253</v>
      </c>
    </row>
    <row r="294" spans="1:14" ht="18" x14ac:dyDescent="0.2">
      <c r="A294" s="103" t="s">
        <v>112</v>
      </c>
      <c r="B294" s="104">
        <v>313</v>
      </c>
      <c r="C294" s="104">
        <v>3</v>
      </c>
      <c r="D294" s="73">
        <v>14</v>
      </c>
      <c r="E294" s="104">
        <v>0</v>
      </c>
      <c r="F294" s="104">
        <v>0</v>
      </c>
      <c r="G294" s="73">
        <v>37.5</v>
      </c>
      <c r="H294" s="104">
        <v>2.1</v>
      </c>
      <c r="I294" s="104">
        <v>0.78749999999999998</v>
      </c>
      <c r="J294" s="73">
        <v>8.15</v>
      </c>
      <c r="K294" s="73">
        <v>48.747645517241374</v>
      </c>
      <c r="L294" s="164">
        <f t="shared" si="11"/>
        <v>13.912354482758623</v>
      </c>
      <c r="M294" s="164">
        <f t="shared" si="12"/>
        <v>0.25058275365199245</v>
      </c>
      <c r="N294" s="66">
        <v>0.30972222222222223</v>
      </c>
    </row>
    <row r="295" spans="1:14" ht="18" x14ac:dyDescent="0.2">
      <c r="A295" s="103" t="s">
        <v>112</v>
      </c>
      <c r="B295" s="104">
        <v>314</v>
      </c>
      <c r="C295" s="104">
        <v>3</v>
      </c>
      <c r="D295" s="73">
        <v>9</v>
      </c>
      <c r="E295" s="104">
        <v>0</v>
      </c>
      <c r="F295" s="104">
        <v>0</v>
      </c>
      <c r="G295" s="73">
        <v>41.17647058823529</v>
      </c>
      <c r="H295" s="104">
        <v>0.8</v>
      </c>
      <c r="I295" s="104">
        <v>0.32941176470588229</v>
      </c>
      <c r="J295" s="73">
        <v>8.18</v>
      </c>
      <c r="K295" s="73">
        <v>55.518261911330043</v>
      </c>
      <c r="L295" s="164">
        <f t="shared" si="11"/>
        <v>7.1417380886699533</v>
      </c>
      <c r="M295" s="164">
        <f t="shared" si="12"/>
        <v>0.12863361110716773</v>
      </c>
      <c r="N295" s="66">
        <v>5.5228758169934597E-2</v>
      </c>
    </row>
    <row r="296" spans="1:14" ht="18" x14ac:dyDescent="0.2">
      <c r="A296" s="103" t="s">
        <v>112</v>
      </c>
      <c r="B296" s="104">
        <v>315</v>
      </c>
      <c r="C296" s="104">
        <v>3</v>
      </c>
      <c r="D296" s="73">
        <v>3</v>
      </c>
      <c r="E296" s="104">
        <v>0</v>
      </c>
      <c r="F296" s="104">
        <v>0</v>
      </c>
      <c r="G296" s="73">
        <v>40.579710144927539</v>
      </c>
      <c r="H296" s="104">
        <v>2.6</v>
      </c>
      <c r="I296" s="104">
        <v>1.0550724637681161</v>
      </c>
      <c r="J296" s="73">
        <v>8.1999999999999993</v>
      </c>
      <c r="K296" s="73">
        <v>45.306691625615755</v>
      </c>
      <c r="L296" s="164">
        <f t="shared" si="11"/>
        <v>17.353308374384241</v>
      </c>
      <c r="M296" s="164">
        <f t="shared" si="12"/>
        <v>0.31255958887579682</v>
      </c>
      <c r="N296" s="66">
        <v>0.45837359098228675</v>
      </c>
    </row>
    <row r="297" spans="1:14" ht="18" x14ac:dyDescent="0.2">
      <c r="A297" s="103" t="s">
        <v>112</v>
      </c>
      <c r="B297" s="104">
        <v>316</v>
      </c>
      <c r="C297" s="104">
        <v>3</v>
      </c>
      <c r="D297" s="73">
        <v>2</v>
      </c>
      <c r="E297" s="104">
        <v>0</v>
      </c>
      <c r="F297" s="104">
        <v>0</v>
      </c>
      <c r="G297" s="73">
        <v>35.9375</v>
      </c>
      <c r="H297" s="104">
        <v>1</v>
      </c>
      <c r="I297" s="104">
        <v>0.359375</v>
      </c>
      <c r="J297" s="73">
        <v>8.2100000000000009</v>
      </c>
      <c r="K297" s="73">
        <v>45.520605320197049</v>
      </c>
      <c r="L297" s="164">
        <f t="shared" si="11"/>
        <v>17.139394679802948</v>
      </c>
      <c r="M297" s="164">
        <f t="shared" si="12"/>
        <v>0.30870667650941908</v>
      </c>
      <c r="N297" s="66">
        <v>7.1874999999999994E-2</v>
      </c>
    </row>
    <row r="298" spans="1:14" ht="18" x14ac:dyDescent="0.2">
      <c r="A298" s="103" t="s">
        <v>112</v>
      </c>
      <c r="B298" s="104">
        <v>317</v>
      </c>
      <c r="C298" s="104">
        <v>3</v>
      </c>
      <c r="D298" s="73">
        <v>17</v>
      </c>
      <c r="E298" s="104">
        <v>0</v>
      </c>
      <c r="F298" s="104">
        <v>0</v>
      </c>
      <c r="G298" s="73">
        <v>40.983606557377051</v>
      </c>
      <c r="H298" s="104">
        <v>1.6</v>
      </c>
      <c r="I298" s="104">
        <v>0.65573770491803285</v>
      </c>
      <c r="J298" s="73">
        <v>8.26</v>
      </c>
      <c r="K298" s="73">
        <v>43.089780886699508</v>
      </c>
      <c r="L298" s="164">
        <f t="shared" si="11"/>
        <v>19.570219113300489</v>
      </c>
      <c r="M298" s="164">
        <f t="shared" si="12"/>
        <v>0.35248953734330851</v>
      </c>
      <c r="N298" s="66">
        <v>0.23652094717668493</v>
      </c>
    </row>
    <row r="299" spans="1:14" ht="18" x14ac:dyDescent="0.2">
      <c r="A299" s="103" t="s">
        <v>112</v>
      </c>
      <c r="B299" s="104">
        <v>318</v>
      </c>
      <c r="C299" s="104">
        <v>3</v>
      </c>
      <c r="D299" s="73">
        <v>8</v>
      </c>
      <c r="E299" s="104">
        <v>0</v>
      </c>
      <c r="F299" s="104">
        <v>0</v>
      </c>
      <c r="G299" s="73">
        <v>40</v>
      </c>
      <c r="H299" s="104">
        <v>1.3</v>
      </c>
      <c r="I299" s="104">
        <v>0.52</v>
      </c>
      <c r="J299" s="73">
        <v>8.14</v>
      </c>
      <c r="K299" s="73">
        <v>44.94207511330049</v>
      </c>
      <c r="L299" s="164">
        <f t="shared" si="11"/>
        <v>17.717924886699507</v>
      </c>
      <c r="M299" s="164">
        <f t="shared" si="12"/>
        <v>0.3191268891696597</v>
      </c>
      <c r="N299" s="66">
        <v>0.16111111111111112</v>
      </c>
    </row>
    <row r="300" spans="1:14" ht="18" x14ac:dyDescent="0.2">
      <c r="A300" s="103" t="s">
        <v>112</v>
      </c>
      <c r="B300" s="104">
        <v>319</v>
      </c>
      <c r="C300" s="104">
        <v>3</v>
      </c>
      <c r="D300" s="73">
        <v>16</v>
      </c>
      <c r="E300" s="104">
        <v>0</v>
      </c>
      <c r="F300" s="104">
        <v>0</v>
      </c>
      <c r="G300" s="73">
        <v>41.791044776119399</v>
      </c>
      <c r="H300" s="104">
        <v>2.5</v>
      </c>
      <c r="I300" s="104">
        <v>1.044776119402985</v>
      </c>
      <c r="J300" s="73">
        <v>8.18</v>
      </c>
      <c r="K300" s="73">
        <v>46.148460610837432</v>
      </c>
      <c r="L300" s="164">
        <f t="shared" si="11"/>
        <v>16.511539389162564</v>
      </c>
      <c r="M300" s="164">
        <f t="shared" si="12"/>
        <v>0.297398043752928</v>
      </c>
      <c r="N300" s="66">
        <v>0.45265339966832496</v>
      </c>
    </row>
    <row r="301" spans="1:14" ht="18" x14ac:dyDescent="0.2">
      <c r="A301" s="103" t="s">
        <v>112</v>
      </c>
      <c r="B301" s="104">
        <v>320</v>
      </c>
      <c r="C301" s="104">
        <v>3</v>
      </c>
      <c r="D301" s="73">
        <v>10</v>
      </c>
      <c r="E301" s="104">
        <v>0</v>
      </c>
      <c r="F301" s="104">
        <v>0</v>
      </c>
      <c r="G301" s="73">
        <v>46.153846153846153</v>
      </c>
      <c r="H301" s="104">
        <v>1.6</v>
      </c>
      <c r="I301" s="104">
        <v>0.7384615384615385</v>
      </c>
      <c r="J301" s="73">
        <v>8.14</v>
      </c>
      <c r="K301" s="73">
        <v>43.890798502463056</v>
      </c>
      <c r="L301" s="164">
        <f t="shared" si="11"/>
        <v>18.76920149753694</v>
      </c>
      <c r="M301" s="164">
        <f t="shared" si="12"/>
        <v>0.33806198662710624</v>
      </c>
      <c r="N301" s="66">
        <v>0.28247863247863253</v>
      </c>
    </row>
    <row r="302" spans="1:14" ht="18" x14ac:dyDescent="0.2">
      <c r="A302" s="103" t="s">
        <v>112</v>
      </c>
      <c r="B302" s="104">
        <v>401</v>
      </c>
      <c r="C302" s="104">
        <v>4</v>
      </c>
      <c r="D302" s="73">
        <v>2</v>
      </c>
      <c r="E302" s="104">
        <v>0</v>
      </c>
      <c r="F302" s="104">
        <v>0</v>
      </c>
      <c r="G302" s="73">
        <v>47.887323943661968</v>
      </c>
      <c r="H302" s="104">
        <v>0.8</v>
      </c>
      <c r="I302" s="104">
        <v>0.38309859154929576</v>
      </c>
      <c r="J302" s="73">
        <v>8.18</v>
      </c>
      <c r="K302" s="73">
        <v>55.69339838423646</v>
      </c>
      <c r="L302" s="164">
        <f t="shared" si="11"/>
        <v>6.9666016157635369</v>
      </c>
      <c r="M302" s="164">
        <f t="shared" si="12"/>
        <v>0.12547913573061126</v>
      </c>
      <c r="N302" s="66">
        <v>8.5054773082942084E-2</v>
      </c>
    </row>
    <row r="303" spans="1:14" ht="18" x14ac:dyDescent="0.2">
      <c r="A303" s="103" t="s">
        <v>112</v>
      </c>
      <c r="B303" s="104">
        <v>402</v>
      </c>
      <c r="C303" s="104">
        <v>4</v>
      </c>
      <c r="D303" s="73">
        <v>17</v>
      </c>
      <c r="E303" s="104">
        <v>0</v>
      </c>
      <c r="F303" s="104">
        <v>0</v>
      </c>
      <c r="G303" s="73">
        <v>45.161290322580641</v>
      </c>
      <c r="H303" s="104">
        <v>2.4</v>
      </c>
      <c r="I303" s="104">
        <v>1.0838709677419354</v>
      </c>
      <c r="J303" s="73">
        <v>8.25</v>
      </c>
      <c r="K303" s="73">
        <v>56.04469655172413</v>
      </c>
      <c r="L303" s="164">
        <f t="shared" si="11"/>
        <v>6.615303448275867</v>
      </c>
      <c r="M303" s="164">
        <f t="shared" si="12"/>
        <v>0.11915171916923391</v>
      </c>
      <c r="N303" s="66">
        <v>0.47437275985663074</v>
      </c>
    </row>
    <row r="304" spans="1:14" ht="18" x14ac:dyDescent="0.2">
      <c r="A304" s="103" t="s">
        <v>112</v>
      </c>
      <c r="B304" s="104">
        <v>403</v>
      </c>
      <c r="C304" s="104">
        <v>4</v>
      </c>
      <c r="D304" s="73">
        <v>20</v>
      </c>
      <c r="E304" s="104">
        <v>0</v>
      </c>
      <c r="F304" s="104">
        <v>0</v>
      </c>
      <c r="G304" s="73">
        <v>37.142857142857146</v>
      </c>
      <c r="H304" s="104">
        <v>2.2999999999999998</v>
      </c>
      <c r="I304" s="104">
        <v>0.85428571428571431</v>
      </c>
      <c r="J304" s="73">
        <v>8.2799999999999994</v>
      </c>
      <c r="K304" s="73">
        <v>51.171627192118223</v>
      </c>
      <c r="L304" s="164">
        <f t="shared" si="11"/>
        <v>11.488372807881774</v>
      </c>
      <c r="M304" s="164">
        <f t="shared" si="12"/>
        <v>0.20692314135233741</v>
      </c>
      <c r="N304" s="66">
        <v>0.34682539682539687</v>
      </c>
    </row>
    <row r="305" spans="1:14" ht="18" x14ac:dyDescent="0.2">
      <c r="A305" s="103" t="s">
        <v>112</v>
      </c>
      <c r="B305" s="104">
        <v>404</v>
      </c>
      <c r="C305" s="104">
        <v>4</v>
      </c>
      <c r="D305" s="73">
        <v>9</v>
      </c>
      <c r="E305" s="104">
        <v>0</v>
      </c>
      <c r="F305" s="104">
        <v>0</v>
      </c>
      <c r="G305" s="73">
        <v>42.622950819672127</v>
      </c>
      <c r="H305" s="104">
        <v>1.7</v>
      </c>
      <c r="I305" s="104">
        <v>0.7245901639344261</v>
      </c>
      <c r="J305" s="73">
        <v>8.2200000000000006</v>
      </c>
      <c r="K305" s="73">
        <v>52.47428815763547</v>
      </c>
      <c r="L305" s="164">
        <f t="shared" si="11"/>
        <v>10.185711842364526</v>
      </c>
      <c r="M305" s="164">
        <f t="shared" si="12"/>
        <v>0.18346022770829476</v>
      </c>
      <c r="N305" s="66">
        <v>0.27477231329690338</v>
      </c>
    </row>
    <row r="306" spans="1:14" ht="18" x14ac:dyDescent="0.2">
      <c r="A306" s="103" t="s">
        <v>112</v>
      </c>
      <c r="B306" s="104">
        <v>405</v>
      </c>
      <c r="C306" s="104">
        <v>4</v>
      </c>
      <c r="D306" s="73">
        <v>5</v>
      </c>
      <c r="E306" s="104">
        <v>0</v>
      </c>
      <c r="F306" s="104">
        <v>0</v>
      </c>
      <c r="G306" s="73">
        <v>47.619047619047613</v>
      </c>
      <c r="H306" s="104">
        <v>2.4</v>
      </c>
      <c r="I306" s="104">
        <v>1.1428571428571426</v>
      </c>
      <c r="J306" s="73">
        <v>8.27</v>
      </c>
      <c r="K306" s="73">
        <v>48.027839763546801</v>
      </c>
      <c r="L306" s="164">
        <f t="shared" si="11"/>
        <v>14.632160236453196</v>
      </c>
      <c r="M306" s="164">
        <f t="shared" si="12"/>
        <v>0.26354755469115987</v>
      </c>
      <c r="N306" s="66">
        <v>0.50714285714285701</v>
      </c>
    </row>
    <row r="307" spans="1:14" ht="18" x14ac:dyDescent="0.2">
      <c r="A307" s="103" t="s">
        <v>112</v>
      </c>
      <c r="B307" s="104">
        <v>406</v>
      </c>
      <c r="C307" s="104">
        <v>4</v>
      </c>
      <c r="D307" s="73">
        <v>18</v>
      </c>
      <c r="E307" s="104">
        <v>0</v>
      </c>
      <c r="F307" s="104">
        <v>0</v>
      </c>
      <c r="G307" s="73">
        <v>46.875</v>
      </c>
      <c r="H307" s="104">
        <v>2.4</v>
      </c>
      <c r="I307" s="104">
        <v>1.125</v>
      </c>
      <c r="J307" s="73">
        <v>8.26</v>
      </c>
      <c r="K307" s="73">
        <v>47.945583605911331</v>
      </c>
      <c r="L307" s="164">
        <f t="shared" ref="L307:L321" si="13">62.66-K307</f>
        <v>14.714416394088666</v>
      </c>
      <c r="M307" s="164">
        <f t="shared" si="12"/>
        <v>0.26502911372638083</v>
      </c>
      <c r="N307" s="66">
        <v>0.49722222222222223</v>
      </c>
    </row>
    <row r="308" spans="1:14" ht="18" x14ac:dyDescent="0.2">
      <c r="A308" s="103" t="s">
        <v>112</v>
      </c>
      <c r="B308" s="104">
        <v>407</v>
      </c>
      <c r="C308" s="104">
        <v>4</v>
      </c>
      <c r="D308" s="73">
        <v>1</v>
      </c>
      <c r="E308" s="104">
        <v>0</v>
      </c>
      <c r="F308" s="104">
        <v>0</v>
      </c>
      <c r="G308" s="73">
        <v>46.551724137931032</v>
      </c>
      <c r="H308" s="104">
        <v>2.2000000000000002</v>
      </c>
      <c r="I308" s="104">
        <v>1.0241379310344829</v>
      </c>
      <c r="J308" s="73">
        <v>8.26</v>
      </c>
      <c r="K308" s="73">
        <v>46.545712551724137</v>
      </c>
      <c r="L308" s="119">
        <f t="shared" si="13"/>
        <v>16.11428744827586</v>
      </c>
      <c r="M308" s="119">
        <f t="shared" si="12"/>
        <v>0.29024292954387354</v>
      </c>
      <c r="N308" s="66">
        <v>0.44118773946360162</v>
      </c>
    </row>
    <row r="309" spans="1:14" ht="18" x14ac:dyDescent="0.2">
      <c r="A309" s="103" t="s">
        <v>112</v>
      </c>
      <c r="B309" s="104">
        <v>408</v>
      </c>
      <c r="C309" s="104">
        <v>4</v>
      </c>
      <c r="D309" s="73">
        <v>13</v>
      </c>
      <c r="E309" s="104">
        <v>0</v>
      </c>
      <c r="F309" s="104">
        <v>0</v>
      </c>
      <c r="G309" s="73">
        <v>45.333333333333329</v>
      </c>
      <c r="H309" s="104">
        <v>0.9</v>
      </c>
      <c r="I309" s="104">
        <v>0.40799999999999997</v>
      </c>
      <c r="J309" s="73">
        <v>8.35</v>
      </c>
      <c r="K309" s="73">
        <v>46.762267980295569</v>
      </c>
      <c r="L309" s="164">
        <f t="shared" si="13"/>
        <v>15.897732019704428</v>
      </c>
      <c r="M309" s="164">
        <f t="shared" si="12"/>
        <v>0.28634243551340827</v>
      </c>
      <c r="N309" s="66">
        <v>9.888888888888886E-2</v>
      </c>
    </row>
    <row r="310" spans="1:14" ht="18" x14ac:dyDescent="0.2">
      <c r="A310" s="103" t="s">
        <v>112</v>
      </c>
      <c r="B310" s="104">
        <v>409</v>
      </c>
      <c r="C310" s="104">
        <v>4</v>
      </c>
      <c r="D310" s="73">
        <v>15</v>
      </c>
      <c r="E310" s="104">
        <v>0</v>
      </c>
      <c r="F310" s="104">
        <v>0</v>
      </c>
      <c r="G310" s="73">
        <v>34.328358208955223</v>
      </c>
      <c r="H310" s="104">
        <v>1.9</v>
      </c>
      <c r="I310" s="104">
        <v>0.65223880597014927</v>
      </c>
      <c r="J310" s="73">
        <v>8.2200000000000006</v>
      </c>
      <c r="K310" s="73">
        <v>49.454500098522168</v>
      </c>
      <c r="L310" s="164">
        <f t="shared" si="13"/>
        <v>13.205499901477829</v>
      </c>
      <c r="M310" s="164">
        <f t="shared" si="12"/>
        <v>0.23785122300932687</v>
      </c>
      <c r="N310" s="66">
        <v>0.23457711442786072</v>
      </c>
    </row>
    <row r="311" spans="1:14" ht="18" x14ac:dyDescent="0.2">
      <c r="A311" s="103" t="s">
        <v>112</v>
      </c>
      <c r="B311" s="104">
        <v>410</v>
      </c>
      <c r="C311" s="104">
        <v>4</v>
      </c>
      <c r="D311" s="73">
        <v>7</v>
      </c>
      <c r="E311" s="104">
        <v>0</v>
      </c>
      <c r="F311" s="104">
        <v>0</v>
      </c>
      <c r="G311" s="73">
        <v>37.704918032786885</v>
      </c>
      <c r="H311" s="104">
        <v>0.9</v>
      </c>
      <c r="I311" s="104">
        <v>0.33934426229508197</v>
      </c>
      <c r="J311" s="73">
        <v>8.19</v>
      </c>
      <c r="K311" s="73">
        <v>51.484515310344825</v>
      </c>
      <c r="L311" s="164">
        <f t="shared" si="13"/>
        <v>11.175484689655171</v>
      </c>
      <c r="M311" s="164">
        <f t="shared" si="12"/>
        <v>0.20128754844479774</v>
      </c>
      <c r="N311" s="66">
        <v>6.0746812386156639E-2</v>
      </c>
    </row>
    <row r="312" spans="1:14" ht="18" x14ac:dyDescent="0.2">
      <c r="A312" s="103" t="s">
        <v>112</v>
      </c>
      <c r="B312" s="104">
        <v>411</v>
      </c>
      <c r="C312" s="104">
        <v>4</v>
      </c>
      <c r="D312" s="73">
        <v>11</v>
      </c>
      <c r="E312" s="104">
        <v>0</v>
      </c>
      <c r="F312" s="104">
        <v>0</v>
      </c>
      <c r="G312" s="73">
        <v>35.483870967741936</v>
      </c>
      <c r="H312" s="104">
        <v>2.2999999999999998</v>
      </c>
      <c r="I312" s="104">
        <v>0.81612903225806444</v>
      </c>
      <c r="J312" s="73">
        <v>8.1</v>
      </c>
      <c r="K312" s="73">
        <v>55.128410640394094</v>
      </c>
      <c r="L312" s="164">
        <f t="shared" si="13"/>
        <v>7.5315893596059027</v>
      </c>
      <c r="M312" s="164">
        <f t="shared" si="12"/>
        <v>0.1356554279467922</v>
      </c>
      <c r="N312" s="66">
        <v>0.32562724014336913</v>
      </c>
    </row>
    <row r="313" spans="1:14" ht="18" x14ac:dyDescent="0.2">
      <c r="A313" s="103" t="s">
        <v>112</v>
      </c>
      <c r="B313" s="104">
        <v>412</v>
      </c>
      <c r="C313" s="104">
        <v>4</v>
      </c>
      <c r="D313" s="73">
        <v>8</v>
      </c>
      <c r="E313" s="104">
        <v>0</v>
      </c>
      <c r="F313" s="104">
        <v>0</v>
      </c>
      <c r="G313" s="73">
        <v>37.096774193548384</v>
      </c>
      <c r="H313" s="104">
        <v>1.6</v>
      </c>
      <c r="I313" s="104">
        <v>0.59354838709677415</v>
      </c>
      <c r="J313" s="73">
        <v>8.1300000000000008</v>
      </c>
      <c r="K313" s="73">
        <v>55.154222384236441</v>
      </c>
      <c r="L313" s="164">
        <f t="shared" si="13"/>
        <v>7.5057776157635558</v>
      </c>
      <c r="M313" s="164">
        <f t="shared" si="12"/>
        <v>0.1351905190159142</v>
      </c>
      <c r="N313" s="66">
        <v>0.20197132616487454</v>
      </c>
    </row>
    <row r="314" spans="1:14" ht="18" x14ac:dyDescent="0.2">
      <c r="A314" s="103" t="s">
        <v>112</v>
      </c>
      <c r="B314" s="104">
        <v>413</v>
      </c>
      <c r="C314" s="104">
        <v>4</v>
      </c>
      <c r="D314" s="73">
        <v>19</v>
      </c>
      <c r="E314" s="104">
        <v>0</v>
      </c>
      <c r="F314" s="104">
        <v>0</v>
      </c>
      <c r="G314" s="73">
        <v>44.444444444444443</v>
      </c>
      <c r="H314" s="104">
        <v>1.4</v>
      </c>
      <c r="I314" s="104">
        <v>0.62222222222222212</v>
      </c>
      <c r="J314" s="73">
        <v>8.1</v>
      </c>
      <c r="K314" s="73">
        <v>50.264139113300494</v>
      </c>
      <c r="L314" s="164">
        <f t="shared" si="13"/>
        <v>12.395860886699502</v>
      </c>
      <c r="M314" s="164">
        <f t="shared" si="12"/>
        <v>0.22326838772873742</v>
      </c>
      <c r="N314" s="66">
        <v>0.21790123456790117</v>
      </c>
    </row>
    <row r="315" spans="1:14" ht="18" x14ac:dyDescent="0.2">
      <c r="A315" s="103" t="s">
        <v>112</v>
      </c>
      <c r="B315" s="104">
        <v>414</v>
      </c>
      <c r="C315" s="104">
        <v>4</v>
      </c>
      <c r="D315" s="73">
        <v>12</v>
      </c>
      <c r="E315" s="104">
        <v>0</v>
      </c>
      <c r="F315" s="104">
        <v>0</v>
      </c>
      <c r="G315" s="73">
        <v>37.704918032786885</v>
      </c>
      <c r="H315" s="104">
        <v>2.1</v>
      </c>
      <c r="I315" s="104">
        <v>0.79180327868852463</v>
      </c>
      <c r="J315" s="73">
        <v>8.16</v>
      </c>
      <c r="K315" s="73">
        <v>54.21654510344829</v>
      </c>
      <c r="L315" s="164">
        <f t="shared" si="13"/>
        <v>8.4434548965517067</v>
      </c>
      <c r="M315" s="164">
        <f t="shared" si="12"/>
        <v>0.15207951903010999</v>
      </c>
      <c r="N315" s="66">
        <v>0.31211293260473588</v>
      </c>
    </row>
    <row r="316" spans="1:14" ht="18" x14ac:dyDescent="0.2">
      <c r="A316" s="103" t="s">
        <v>112</v>
      </c>
      <c r="B316" s="104">
        <v>415</v>
      </c>
      <c r="C316" s="104">
        <v>4</v>
      </c>
      <c r="D316" s="73">
        <v>10</v>
      </c>
      <c r="E316" s="104">
        <v>0</v>
      </c>
      <c r="F316" s="104">
        <v>0</v>
      </c>
      <c r="G316" s="73">
        <v>36.363636363636367</v>
      </c>
      <c r="H316" s="104">
        <v>1.8</v>
      </c>
      <c r="I316" s="104">
        <v>0.65454545454545465</v>
      </c>
      <c r="J316" s="73">
        <v>8.16</v>
      </c>
      <c r="K316" s="73">
        <v>46.377480827586204</v>
      </c>
      <c r="L316" s="164">
        <f t="shared" si="13"/>
        <v>16.282519172413792</v>
      </c>
      <c r="M316" s="164">
        <f t="shared" si="12"/>
        <v>0.29327303984895159</v>
      </c>
      <c r="N316" s="66">
        <v>0.23585858585858593</v>
      </c>
    </row>
    <row r="317" spans="1:14" ht="18" x14ac:dyDescent="0.2">
      <c r="A317" s="103" t="s">
        <v>112</v>
      </c>
      <c r="B317" s="104">
        <v>416</v>
      </c>
      <c r="C317" s="104">
        <v>4</v>
      </c>
      <c r="D317" s="73">
        <v>14</v>
      </c>
      <c r="E317" s="104">
        <v>0</v>
      </c>
      <c r="F317" s="104">
        <v>0</v>
      </c>
      <c r="G317" s="73">
        <v>40.909090909090914</v>
      </c>
      <c r="H317" s="104">
        <v>2.2000000000000002</v>
      </c>
      <c r="I317" s="104">
        <v>0.90000000000000013</v>
      </c>
      <c r="J317" s="73">
        <v>8.16</v>
      </c>
      <c r="K317" s="73">
        <v>45.720576000000008</v>
      </c>
      <c r="L317" s="164">
        <f t="shared" si="13"/>
        <v>16.939423999999988</v>
      </c>
      <c r="M317" s="164">
        <f t="shared" si="12"/>
        <v>0.30510489913544647</v>
      </c>
      <c r="N317" s="66">
        <v>0.37222222222222229</v>
      </c>
    </row>
    <row r="318" spans="1:14" ht="18" x14ac:dyDescent="0.2">
      <c r="A318" s="103" t="s">
        <v>112</v>
      </c>
      <c r="B318" s="104">
        <v>417</v>
      </c>
      <c r="C318" s="104">
        <v>4</v>
      </c>
      <c r="D318" s="73">
        <v>16</v>
      </c>
      <c r="E318" s="104">
        <v>0</v>
      </c>
      <c r="F318" s="104">
        <v>0</v>
      </c>
      <c r="G318" s="73">
        <v>48.275862068965516</v>
      </c>
      <c r="H318" s="104">
        <v>1</v>
      </c>
      <c r="I318" s="104">
        <v>0.48275862068965514</v>
      </c>
      <c r="J318" s="73">
        <v>8.17</v>
      </c>
      <c r="K318" s="73">
        <v>43.30720894581281</v>
      </c>
      <c r="L318" s="164">
        <f t="shared" si="13"/>
        <v>19.352791054187186</v>
      </c>
      <c r="M318" s="164">
        <f t="shared" si="12"/>
        <v>0.34857332590394785</v>
      </c>
      <c r="N318" s="66">
        <v>0.14042145593869731</v>
      </c>
    </row>
    <row r="319" spans="1:14" ht="18" x14ac:dyDescent="0.2">
      <c r="A319" s="103" t="s">
        <v>112</v>
      </c>
      <c r="B319" s="104">
        <v>418</v>
      </c>
      <c r="C319" s="104">
        <v>4</v>
      </c>
      <c r="D319" s="73">
        <v>6</v>
      </c>
      <c r="E319" s="104">
        <v>0</v>
      </c>
      <c r="F319" s="104">
        <v>0</v>
      </c>
      <c r="G319" s="73">
        <v>49.275362318840585</v>
      </c>
      <c r="H319" s="104">
        <v>1</v>
      </c>
      <c r="I319" s="104">
        <v>0.49275362318840588</v>
      </c>
      <c r="J319" s="73">
        <v>8.15</v>
      </c>
      <c r="K319" s="73">
        <v>44.236407881773403</v>
      </c>
      <c r="L319" s="164">
        <f t="shared" si="13"/>
        <v>18.423592118226594</v>
      </c>
      <c r="M319" s="164">
        <f t="shared" si="12"/>
        <v>0.33183703382972968</v>
      </c>
      <c r="N319" s="66">
        <v>0.14597423510466995</v>
      </c>
    </row>
    <row r="320" spans="1:14" ht="18" x14ac:dyDescent="0.2">
      <c r="A320" s="103" t="s">
        <v>112</v>
      </c>
      <c r="B320" s="104">
        <v>419</v>
      </c>
      <c r="C320" s="104">
        <v>4</v>
      </c>
      <c r="D320" s="73">
        <v>3</v>
      </c>
      <c r="E320" s="104">
        <v>0</v>
      </c>
      <c r="F320" s="104">
        <v>0</v>
      </c>
      <c r="G320" s="73">
        <v>47.457627118644069</v>
      </c>
      <c r="H320" s="104">
        <v>2.2000000000000002</v>
      </c>
      <c r="I320" s="104">
        <v>1.0440677966101695</v>
      </c>
      <c r="J320" s="73">
        <v>8.1300000000000008</v>
      </c>
      <c r="K320" s="73">
        <v>49.240147704433504</v>
      </c>
      <c r="L320" s="164">
        <f t="shared" si="13"/>
        <v>13.419852295566493</v>
      </c>
      <c r="M320" s="164">
        <f t="shared" si="12"/>
        <v>0.24171203702389216</v>
      </c>
      <c r="N320" s="66">
        <v>0.45225988700564967</v>
      </c>
    </row>
    <row r="321" spans="1:14" ht="18" x14ac:dyDescent="0.2">
      <c r="A321" s="103" t="s">
        <v>112</v>
      </c>
      <c r="B321" s="104">
        <v>420</v>
      </c>
      <c r="C321" s="104">
        <v>4</v>
      </c>
      <c r="D321" s="73">
        <v>4</v>
      </c>
      <c r="E321" s="104">
        <v>0</v>
      </c>
      <c r="F321" s="104">
        <v>0</v>
      </c>
      <c r="G321" s="73">
        <v>38.983050847457626</v>
      </c>
      <c r="H321" s="104">
        <v>2.1</v>
      </c>
      <c r="I321" s="104">
        <v>0.81864406779661025</v>
      </c>
      <c r="J321" s="73">
        <v>8.1300000000000008</v>
      </c>
      <c r="K321" s="73">
        <v>52.48193678817735</v>
      </c>
      <c r="L321" s="164">
        <f t="shared" si="13"/>
        <v>10.178063211822646</v>
      </c>
      <c r="M321" s="164">
        <f t="shared" si="12"/>
        <v>0.18332246418988915</v>
      </c>
      <c r="N321" s="66">
        <v>0.32702448210922791</v>
      </c>
    </row>
    <row r="322" spans="1:14" ht="18" x14ac:dyDescent="0.2">
      <c r="A322" s="103" t="s">
        <v>34</v>
      </c>
      <c r="B322" s="104">
        <v>101</v>
      </c>
      <c r="C322" s="104">
        <v>1</v>
      </c>
      <c r="D322" s="104">
        <v>1</v>
      </c>
      <c r="E322" s="104">
        <v>0</v>
      </c>
      <c r="F322" s="104">
        <v>0</v>
      </c>
      <c r="G322" s="73">
        <v>67.692307692307693</v>
      </c>
      <c r="H322" s="104">
        <v>5.6</v>
      </c>
      <c r="I322" s="104">
        <v>3.7907692307692304</v>
      </c>
      <c r="J322" s="73">
        <v>11.86</v>
      </c>
      <c r="K322" s="119">
        <v>51.375590275862073</v>
      </c>
      <c r="L322" s="119">
        <f>54.76-K322</f>
        <v>3.3844097241379245</v>
      </c>
      <c r="M322" s="119">
        <f t="shared" si="12"/>
        <v>6.0958388403060594E-2</v>
      </c>
      <c r="N322" s="106">
        <v>0.7765182186234818</v>
      </c>
    </row>
    <row r="323" spans="1:14" ht="18" x14ac:dyDescent="0.2">
      <c r="A323" s="103" t="s">
        <v>34</v>
      </c>
      <c r="B323" s="104">
        <v>102</v>
      </c>
      <c r="C323" s="104">
        <v>1</v>
      </c>
      <c r="D323" s="104">
        <v>2</v>
      </c>
      <c r="E323" s="104">
        <v>0</v>
      </c>
      <c r="F323" s="104">
        <v>0</v>
      </c>
      <c r="G323" s="73">
        <v>64.38356164383562</v>
      </c>
      <c r="H323" s="104">
        <v>2.8</v>
      </c>
      <c r="I323" s="104">
        <v>1.8027397260273972</v>
      </c>
      <c r="J323" s="73">
        <v>10.31</v>
      </c>
      <c r="K323" s="73">
        <v>48.61167072413793</v>
      </c>
      <c r="L323" s="164">
        <f t="shared" ref="L323:L386" si="14">54.76-K323</f>
        <v>6.1483292758620678</v>
      </c>
      <c r="M323" s="164">
        <f t="shared" si="12"/>
        <v>0.11074080107820726</v>
      </c>
      <c r="N323" s="66">
        <v>0.25335255948089402</v>
      </c>
    </row>
    <row r="324" spans="1:14" ht="18" x14ac:dyDescent="0.2">
      <c r="A324" s="103" t="s">
        <v>34</v>
      </c>
      <c r="B324" s="104">
        <v>103</v>
      </c>
      <c r="C324" s="104">
        <v>1</v>
      </c>
      <c r="D324" s="104">
        <v>3</v>
      </c>
      <c r="E324" s="104">
        <v>0</v>
      </c>
      <c r="F324" s="104">
        <v>0</v>
      </c>
      <c r="G324" s="73">
        <v>58.666666666666664</v>
      </c>
      <c r="H324" s="104">
        <v>3.4</v>
      </c>
      <c r="I324" s="104">
        <v>1.9946666666666664</v>
      </c>
      <c r="J324" s="73">
        <v>10.26</v>
      </c>
      <c r="K324" s="73">
        <v>52.195878482758623</v>
      </c>
      <c r="L324" s="164">
        <f t="shared" si="14"/>
        <v>2.5641215172413752</v>
      </c>
      <c r="M324" s="164">
        <f t="shared" si="12"/>
        <v>4.6183744907085288E-2</v>
      </c>
      <c r="N324" s="66">
        <v>0.303859649122807</v>
      </c>
    </row>
    <row r="325" spans="1:14" ht="18" x14ac:dyDescent="0.2">
      <c r="A325" s="103" t="s">
        <v>34</v>
      </c>
      <c r="B325" s="104">
        <v>104</v>
      </c>
      <c r="C325" s="104">
        <v>1</v>
      </c>
      <c r="D325" s="104">
        <v>4</v>
      </c>
      <c r="E325" s="104">
        <v>0</v>
      </c>
      <c r="F325" s="104">
        <v>0</v>
      </c>
      <c r="G325" s="73">
        <v>57.142857142857139</v>
      </c>
      <c r="H325" s="104">
        <v>6.8</v>
      </c>
      <c r="I325" s="104">
        <v>3.8857142857142857</v>
      </c>
      <c r="J325" s="73">
        <v>10.07</v>
      </c>
      <c r="K325" s="73">
        <v>44.839408103448278</v>
      </c>
      <c r="L325" s="164">
        <f t="shared" si="14"/>
        <v>9.9205918965517199</v>
      </c>
      <c r="M325" s="164">
        <f t="shared" si="12"/>
        <v>0.17868501254596036</v>
      </c>
      <c r="N325" s="66">
        <v>0.80150375939849627</v>
      </c>
    </row>
    <row r="326" spans="1:14" ht="18" x14ac:dyDescent="0.2">
      <c r="A326" s="103" t="s">
        <v>34</v>
      </c>
      <c r="B326" s="104">
        <v>105</v>
      </c>
      <c r="C326" s="104">
        <v>1</v>
      </c>
      <c r="D326" s="104">
        <v>5</v>
      </c>
      <c r="E326" s="104">
        <v>0</v>
      </c>
      <c r="F326" s="104">
        <v>0</v>
      </c>
      <c r="G326" s="73">
        <v>64.935064935064929</v>
      </c>
      <c r="H326" s="104">
        <v>4.2</v>
      </c>
      <c r="I326" s="104">
        <v>2.7272727272727271</v>
      </c>
      <c r="J326" s="73">
        <v>10.17</v>
      </c>
      <c r="K326" s="73">
        <v>54.347150000000006</v>
      </c>
      <c r="L326" s="164">
        <f t="shared" si="14"/>
        <v>0.41284999999999172</v>
      </c>
      <c r="M326" s="164">
        <f t="shared" si="12"/>
        <v>7.4360590778096486E-3</v>
      </c>
      <c r="N326" s="66">
        <v>0.49665071770334929</v>
      </c>
    </row>
    <row r="327" spans="1:14" ht="18" x14ac:dyDescent="0.2">
      <c r="A327" s="103" t="s">
        <v>34</v>
      </c>
      <c r="B327" s="104">
        <v>106</v>
      </c>
      <c r="C327" s="104">
        <v>1</v>
      </c>
      <c r="D327" s="104">
        <v>6</v>
      </c>
      <c r="E327" s="104">
        <v>0</v>
      </c>
      <c r="F327" s="104">
        <v>0</v>
      </c>
      <c r="G327" s="73">
        <v>57.95454545454546</v>
      </c>
      <c r="H327" s="104">
        <v>5.9</v>
      </c>
      <c r="I327" s="104">
        <v>3.4193181818181824</v>
      </c>
      <c r="J327" s="73">
        <v>10.33</v>
      </c>
      <c r="K327" s="73">
        <v>59.07676044827587</v>
      </c>
      <c r="L327" s="164">
        <f t="shared" si="14"/>
        <v>-4.3167604482758719</v>
      </c>
      <c r="M327" s="164">
        <f t="shared" si="12"/>
        <v>-7.775144899632333E-2</v>
      </c>
      <c r="N327" s="66">
        <v>0.6787679425837323</v>
      </c>
    </row>
    <row r="328" spans="1:14" ht="18" x14ac:dyDescent="0.2">
      <c r="A328" s="103" t="s">
        <v>34</v>
      </c>
      <c r="B328" s="104">
        <v>107</v>
      </c>
      <c r="C328" s="104">
        <v>1</v>
      </c>
      <c r="D328" s="104">
        <v>7</v>
      </c>
      <c r="E328" s="104">
        <v>0</v>
      </c>
      <c r="F328" s="104">
        <v>0</v>
      </c>
      <c r="G328" s="73">
        <v>67.441860465116278</v>
      </c>
      <c r="H328" s="104">
        <v>3.5</v>
      </c>
      <c r="I328" s="104">
        <v>2.3604651162790695</v>
      </c>
      <c r="J328" s="73">
        <v>10.57</v>
      </c>
      <c r="K328" s="73">
        <v>62.687346206896557</v>
      </c>
      <c r="L328" s="164">
        <f t="shared" si="14"/>
        <v>-7.9273462068965586</v>
      </c>
      <c r="M328" s="164">
        <f t="shared" si="12"/>
        <v>-0.14278361323660949</v>
      </c>
      <c r="N328" s="66">
        <v>0.40012239902080782</v>
      </c>
    </row>
    <row r="329" spans="1:14" ht="18" x14ac:dyDescent="0.2">
      <c r="A329" s="103" t="s">
        <v>34</v>
      </c>
      <c r="B329" s="104">
        <v>108</v>
      </c>
      <c r="C329" s="104">
        <v>1</v>
      </c>
      <c r="D329" s="104">
        <v>8</v>
      </c>
      <c r="E329" s="104">
        <v>0</v>
      </c>
      <c r="F329" s="104">
        <v>0</v>
      </c>
      <c r="G329" s="73">
        <v>67.123287671232873</v>
      </c>
      <c r="H329" s="104">
        <v>2.7</v>
      </c>
      <c r="I329" s="104">
        <v>1.8123287671232875</v>
      </c>
      <c r="J329" s="73">
        <v>10.28</v>
      </c>
      <c r="K329" s="73">
        <v>49.414063448275861</v>
      </c>
      <c r="L329" s="164">
        <f t="shared" si="14"/>
        <v>5.3459365517241366</v>
      </c>
      <c r="M329" s="164">
        <f t="shared" si="12"/>
        <v>9.6288482559872768E-2</v>
      </c>
      <c r="N329" s="66">
        <v>0.25587599134823358</v>
      </c>
    </row>
    <row r="330" spans="1:14" ht="18" x14ac:dyDescent="0.2">
      <c r="A330" s="103" t="s">
        <v>34</v>
      </c>
      <c r="B330" s="104">
        <v>109</v>
      </c>
      <c r="C330" s="104">
        <v>1</v>
      </c>
      <c r="D330" s="104">
        <v>9</v>
      </c>
      <c r="E330" s="104">
        <v>0</v>
      </c>
      <c r="F330" s="104">
        <v>0</v>
      </c>
      <c r="G330" s="73">
        <v>60.294117647058819</v>
      </c>
      <c r="H330" s="104">
        <v>2.8</v>
      </c>
      <c r="I330" s="104">
        <v>1.6882352941176471</v>
      </c>
      <c r="J330" s="73">
        <v>10.210000000000001</v>
      </c>
      <c r="K330" s="73">
        <v>48.890655000000002</v>
      </c>
      <c r="L330" s="164">
        <f t="shared" si="14"/>
        <v>5.8693449999999956</v>
      </c>
      <c r="M330" s="164">
        <f t="shared" si="12"/>
        <v>0.10571586815561951</v>
      </c>
      <c r="N330" s="66">
        <v>0.2232198142414861</v>
      </c>
    </row>
    <row r="331" spans="1:14" ht="18" x14ac:dyDescent="0.2">
      <c r="A331" s="103" t="s">
        <v>34</v>
      </c>
      <c r="B331" s="104">
        <v>110</v>
      </c>
      <c r="C331" s="104">
        <v>1</v>
      </c>
      <c r="D331" s="104">
        <v>10</v>
      </c>
      <c r="E331" s="104">
        <v>0</v>
      </c>
      <c r="F331" s="104">
        <v>0</v>
      </c>
      <c r="G331" s="73">
        <v>73.529411764705884</v>
      </c>
      <c r="H331" s="104">
        <v>2.6</v>
      </c>
      <c r="I331" s="104">
        <v>1.911764705882353</v>
      </c>
      <c r="J331" s="73">
        <v>10.33</v>
      </c>
      <c r="K331" s="73">
        <v>53.015686862068968</v>
      </c>
      <c r="L331" s="164">
        <f t="shared" si="14"/>
        <v>1.7443131379310302</v>
      </c>
      <c r="M331" s="164">
        <f t="shared" si="12"/>
        <v>3.1417743838815383E-2</v>
      </c>
      <c r="N331" s="66">
        <v>0.28204334365325079</v>
      </c>
    </row>
    <row r="332" spans="1:14" ht="18" x14ac:dyDescent="0.2">
      <c r="A332" s="103" t="s">
        <v>34</v>
      </c>
      <c r="B332" s="104">
        <v>111</v>
      </c>
      <c r="C332" s="104">
        <v>1</v>
      </c>
      <c r="D332" s="104">
        <v>11</v>
      </c>
      <c r="E332" s="104">
        <v>0</v>
      </c>
      <c r="F332" s="104">
        <v>0</v>
      </c>
      <c r="G332" s="73">
        <v>60.526315789473685</v>
      </c>
      <c r="H332" s="104">
        <v>3.9</v>
      </c>
      <c r="I332" s="104">
        <v>2.3605263157894738</v>
      </c>
      <c r="J332" s="73">
        <v>10.17</v>
      </c>
      <c r="K332" s="73">
        <v>57.495536620689649</v>
      </c>
      <c r="L332" s="164">
        <f t="shared" si="14"/>
        <v>-2.7355366206896505</v>
      </c>
      <c r="M332" s="164">
        <f t="shared" si="12"/>
        <v>-4.9271192735764593E-2</v>
      </c>
      <c r="N332" s="66">
        <v>0.40013850415512475</v>
      </c>
    </row>
    <row r="333" spans="1:14" ht="18" x14ac:dyDescent="0.2">
      <c r="A333" s="103" t="s">
        <v>34</v>
      </c>
      <c r="B333" s="104">
        <v>112</v>
      </c>
      <c r="C333" s="104">
        <v>1</v>
      </c>
      <c r="D333" s="104">
        <v>12</v>
      </c>
      <c r="E333" s="104">
        <v>0</v>
      </c>
      <c r="F333" s="104">
        <v>0</v>
      </c>
      <c r="G333" s="73">
        <v>58.333333333333336</v>
      </c>
      <c r="H333" s="104">
        <v>2.9</v>
      </c>
      <c r="I333" s="104">
        <v>1.6916666666666667</v>
      </c>
      <c r="J333" s="73">
        <v>10.26</v>
      </c>
      <c r="K333" s="73">
        <v>49.874397517241384</v>
      </c>
      <c r="L333" s="164">
        <f t="shared" si="14"/>
        <v>4.885602482758614</v>
      </c>
      <c r="M333" s="164">
        <f t="shared" si="12"/>
        <v>8.7997162873894336E-2</v>
      </c>
      <c r="N333" s="66">
        <v>0.22412280701754386</v>
      </c>
    </row>
    <row r="334" spans="1:14" ht="18" x14ac:dyDescent="0.2">
      <c r="A334" s="103" t="s">
        <v>34</v>
      </c>
      <c r="B334" s="104">
        <v>113</v>
      </c>
      <c r="C334" s="104">
        <v>1</v>
      </c>
      <c r="D334" s="104">
        <v>13</v>
      </c>
      <c r="E334" s="104">
        <v>0</v>
      </c>
      <c r="F334" s="104">
        <v>0</v>
      </c>
      <c r="G334" s="73">
        <v>65.789473684210535</v>
      </c>
      <c r="H334" s="104">
        <v>2.1</v>
      </c>
      <c r="I334" s="104">
        <v>1.3815789473684215</v>
      </c>
      <c r="J334" s="73">
        <v>10.130000000000001</v>
      </c>
      <c r="K334" s="73">
        <v>52.496475862068976</v>
      </c>
      <c r="L334" s="164">
        <f t="shared" si="14"/>
        <v>2.2635241379310216</v>
      </c>
      <c r="M334" s="164">
        <f t="shared" si="12"/>
        <v>4.0769526980025603E-2</v>
      </c>
      <c r="N334" s="66">
        <v>0.14252077562326881</v>
      </c>
    </row>
    <row r="335" spans="1:14" ht="18" x14ac:dyDescent="0.2">
      <c r="A335" s="103" t="s">
        <v>34</v>
      </c>
      <c r="B335" s="104">
        <v>114</v>
      </c>
      <c r="C335" s="104">
        <v>1</v>
      </c>
      <c r="D335" s="104">
        <v>14</v>
      </c>
      <c r="E335" s="104">
        <v>0</v>
      </c>
      <c r="F335" s="104">
        <v>0</v>
      </c>
      <c r="G335" s="73">
        <v>55.882352941176471</v>
      </c>
      <c r="H335" s="104">
        <v>2.4</v>
      </c>
      <c r="I335" s="104">
        <v>1.3411764705882354</v>
      </c>
      <c r="J335" s="73">
        <v>10.210000000000001</v>
      </c>
      <c r="K335" s="73">
        <v>43.683144620689653</v>
      </c>
      <c r="L335" s="164">
        <f t="shared" si="14"/>
        <v>11.076855379310345</v>
      </c>
      <c r="M335" s="164">
        <f t="shared" si="12"/>
        <v>0.19951108392129582</v>
      </c>
      <c r="N335" s="66">
        <v>0.13188854489164092</v>
      </c>
    </row>
    <row r="336" spans="1:14" ht="18" x14ac:dyDescent="0.2">
      <c r="A336" s="103" t="s">
        <v>34</v>
      </c>
      <c r="B336" s="104">
        <v>115</v>
      </c>
      <c r="C336" s="104">
        <v>1</v>
      </c>
      <c r="D336" s="104">
        <v>15</v>
      </c>
      <c r="E336" s="104">
        <v>0</v>
      </c>
      <c r="F336" s="104">
        <v>0</v>
      </c>
      <c r="G336" s="73">
        <v>54.54545454545454</v>
      </c>
      <c r="H336" s="104">
        <v>1.7</v>
      </c>
      <c r="I336" s="104">
        <v>0.92727272727272725</v>
      </c>
      <c r="J336" s="73">
        <v>10.23</v>
      </c>
      <c r="K336" s="73">
        <v>55.097420931034485</v>
      </c>
      <c r="L336" s="164">
        <f t="shared" si="14"/>
        <v>-0.33742093103448667</v>
      </c>
      <c r="M336" s="164">
        <f t="shared" si="12"/>
        <v>-6.0774663370764884E-3</v>
      </c>
      <c r="N336" s="66">
        <v>2.2966507177033496E-2</v>
      </c>
    </row>
    <row r="337" spans="1:14" ht="18" x14ac:dyDescent="0.2">
      <c r="A337" s="103" t="s">
        <v>34</v>
      </c>
      <c r="B337" s="104">
        <v>116</v>
      </c>
      <c r="C337" s="104">
        <v>1</v>
      </c>
      <c r="D337" s="104">
        <v>16</v>
      </c>
      <c r="E337" s="104">
        <v>0</v>
      </c>
      <c r="F337" s="104">
        <v>0</v>
      </c>
      <c r="G337" s="73">
        <v>52.873563218390807</v>
      </c>
      <c r="H337" s="104">
        <v>3.3</v>
      </c>
      <c r="I337" s="104">
        <v>1.7448275862068965</v>
      </c>
      <c r="J337" s="73">
        <v>10.42</v>
      </c>
      <c r="K337" s="73">
        <v>57.709289379310334</v>
      </c>
      <c r="L337" s="164">
        <f t="shared" si="14"/>
        <v>-2.9492893793103363</v>
      </c>
      <c r="M337" s="164">
        <f t="shared" si="12"/>
        <v>-5.3121206399681847E-2</v>
      </c>
      <c r="N337" s="66">
        <v>0.23811252268602542</v>
      </c>
    </row>
    <row r="338" spans="1:14" ht="18" x14ac:dyDescent="0.2">
      <c r="A338" s="103" t="s">
        <v>34</v>
      </c>
      <c r="B338" s="104">
        <v>117</v>
      </c>
      <c r="C338" s="104">
        <v>1</v>
      </c>
      <c r="D338" s="104">
        <v>17</v>
      </c>
      <c r="E338" s="104">
        <v>0</v>
      </c>
      <c r="F338" s="104">
        <v>0</v>
      </c>
      <c r="G338" s="73">
        <v>47.674418604651166</v>
      </c>
      <c r="H338" s="104">
        <v>2.2000000000000002</v>
      </c>
      <c r="I338" s="104">
        <v>1.0488372093023257</v>
      </c>
      <c r="J338" s="73">
        <v>10.24</v>
      </c>
      <c r="K338" s="73">
        <v>58.611732413793106</v>
      </c>
      <c r="L338" s="164">
        <f t="shared" si="14"/>
        <v>-3.8517324137931084</v>
      </c>
      <c r="M338" s="164">
        <f t="shared" si="12"/>
        <v>-6.9375583821921979E-2</v>
      </c>
      <c r="N338" s="66">
        <v>5.4957160342717304E-2</v>
      </c>
    </row>
    <row r="339" spans="1:14" ht="18" x14ac:dyDescent="0.2">
      <c r="A339" s="103" t="s">
        <v>34</v>
      </c>
      <c r="B339" s="104">
        <v>118</v>
      </c>
      <c r="C339" s="104">
        <v>1</v>
      </c>
      <c r="D339" s="104">
        <v>18</v>
      </c>
      <c r="E339" s="104">
        <v>0</v>
      </c>
      <c r="F339" s="104">
        <v>0</v>
      </c>
      <c r="G339" s="73">
        <v>58.22784810126582</v>
      </c>
      <c r="H339" s="104">
        <v>1.9</v>
      </c>
      <c r="I339" s="104">
        <v>1.1063291139240505</v>
      </c>
      <c r="J339" s="73">
        <v>10.119999999999999</v>
      </c>
      <c r="K339" s="73">
        <v>56.064974482758615</v>
      </c>
      <c r="L339" s="164">
        <f t="shared" si="14"/>
        <v>-1.3049744827586167</v>
      </c>
      <c r="M339" s="164">
        <f t="shared" ref="M339:M401" si="15">L339/55.52</f>
        <v>-2.3504583623173932E-2</v>
      </c>
      <c r="N339" s="66">
        <v>7.0086608927381736E-2</v>
      </c>
    </row>
    <row r="340" spans="1:14" ht="18" x14ac:dyDescent="0.2">
      <c r="A340" s="103" t="s">
        <v>34</v>
      </c>
      <c r="B340" s="104">
        <v>119</v>
      </c>
      <c r="C340" s="104">
        <v>1</v>
      </c>
      <c r="D340" s="104">
        <v>19</v>
      </c>
      <c r="E340" s="104">
        <v>0</v>
      </c>
      <c r="F340" s="104">
        <v>0</v>
      </c>
      <c r="G340" s="73">
        <v>70.967741935483872</v>
      </c>
      <c r="H340" s="104">
        <v>1.8</v>
      </c>
      <c r="I340" s="104">
        <v>1.2774193548387098</v>
      </c>
      <c r="J340" s="73">
        <v>10.09</v>
      </c>
      <c r="K340" s="73">
        <v>51.169331172413791</v>
      </c>
      <c r="L340" s="164">
        <f t="shared" si="14"/>
        <v>3.5906688275862066</v>
      </c>
      <c r="M340" s="164">
        <f t="shared" si="15"/>
        <v>6.4673429891682399E-2</v>
      </c>
      <c r="N340" s="66">
        <v>0.1151103565365026</v>
      </c>
    </row>
    <row r="341" spans="1:14" ht="18" x14ac:dyDescent="0.2">
      <c r="A341" s="103" t="s">
        <v>34</v>
      </c>
      <c r="B341" s="104">
        <v>120</v>
      </c>
      <c r="C341" s="104">
        <v>1</v>
      </c>
      <c r="D341" s="104">
        <v>20</v>
      </c>
      <c r="E341" s="104">
        <v>0</v>
      </c>
      <c r="F341" s="104">
        <v>0</v>
      </c>
      <c r="G341" s="73">
        <v>66.666666666666657</v>
      </c>
      <c r="H341" s="104">
        <v>2.6</v>
      </c>
      <c r="I341" s="104">
        <v>1.7333333333333332</v>
      </c>
      <c r="J341" s="73">
        <v>10.49</v>
      </c>
      <c r="K341" s="73">
        <v>44.966120137931028</v>
      </c>
      <c r="L341" s="164">
        <f t="shared" si="14"/>
        <v>9.7938798620689695</v>
      </c>
      <c r="M341" s="164">
        <f t="shared" si="15"/>
        <v>0.17640273526781283</v>
      </c>
      <c r="N341" s="66">
        <v>0.2350877192982456</v>
      </c>
    </row>
    <row r="342" spans="1:14" ht="18" x14ac:dyDescent="0.2">
      <c r="A342" s="103" t="s">
        <v>34</v>
      </c>
      <c r="B342" s="104">
        <v>201</v>
      </c>
      <c r="C342" s="104">
        <v>2</v>
      </c>
      <c r="D342" s="104">
        <v>11</v>
      </c>
      <c r="E342" s="104">
        <v>0</v>
      </c>
      <c r="F342" s="104">
        <v>0</v>
      </c>
      <c r="G342" s="73">
        <v>63.636363636363633</v>
      </c>
      <c r="H342" s="104">
        <v>3.4</v>
      </c>
      <c r="I342" s="104">
        <v>2.1636363636363636</v>
      </c>
      <c r="J342" s="73">
        <v>10.35</v>
      </c>
      <c r="K342" s="73">
        <v>56.220751551724135</v>
      </c>
      <c r="L342" s="164">
        <f t="shared" si="14"/>
        <v>-1.4607515517241367</v>
      </c>
      <c r="M342" s="164">
        <f t="shared" si="15"/>
        <v>-2.6310366565636466E-2</v>
      </c>
      <c r="N342" s="66">
        <v>0.3483253588516747</v>
      </c>
    </row>
    <row r="343" spans="1:14" ht="18" x14ac:dyDescent="0.2">
      <c r="A343" s="103" t="s">
        <v>34</v>
      </c>
      <c r="B343" s="104">
        <v>202</v>
      </c>
      <c r="C343" s="104">
        <v>2</v>
      </c>
      <c r="D343" s="104">
        <v>19</v>
      </c>
      <c r="E343" s="104">
        <v>0</v>
      </c>
      <c r="F343" s="104">
        <v>0</v>
      </c>
      <c r="G343" s="73">
        <v>59.701492537313428</v>
      </c>
      <c r="H343" s="104">
        <v>2.2000000000000002</v>
      </c>
      <c r="I343" s="104">
        <v>1.3134328358208955</v>
      </c>
      <c r="J343" s="73">
        <v>10.24</v>
      </c>
      <c r="K343" s="73">
        <v>46.851934344827583</v>
      </c>
      <c r="L343" s="164">
        <f t="shared" si="14"/>
        <v>7.9080656551724147</v>
      </c>
      <c r="M343" s="164">
        <f t="shared" si="15"/>
        <v>0.14243634105137634</v>
      </c>
      <c r="N343" s="66">
        <v>0.12458758837391989</v>
      </c>
    </row>
    <row r="344" spans="1:14" ht="18" x14ac:dyDescent="0.2">
      <c r="A344" s="103" t="s">
        <v>34</v>
      </c>
      <c r="B344" s="104">
        <v>203</v>
      </c>
      <c r="C344" s="104">
        <v>2</v>
      </c>
      <c r="D344" s="104">
        <v>6</v>
      </c>
      <c r="E344" s="104">
        <v>0</v>
      </c>
      <c r="F344" s="104">
        <v>0</v>
      </c>
      <c r="G344" s="73">
        <v>55.072463768115945</v>
      </c>
      <c r="H344" s="104">
        <v>3.3</v>
      </c>
      <c r="I344" s="104">
        <v>1.817391304347826</v>
      </c>
      <c r="J344" s="73">
        <v>10.27</v>
      </c>
      <c r="K344" s="73">
        <v>52.938843517241381</v>
      </c>
      <c r="L344" s="164">
        <f t="shared" si="14"/>
        <v>1.8211564827586173</v>
      </c>
      <c r="M344" s="164">
        <f t="shared" si="15"/>
        <v>3.2801809847957802E-2</v>
      </c>
      <c r="N344" s="66">
        <v>0.25720823798627002</v>
      </c>
    </row>
    <row r="345" spans="1:14" ht="18" x14ac:dyDescent="0.2">
      <c r="A345" s="103" t="s">
        <v>34</v>
      </c>
      <c r="B345" s="104">
        <v>204</v>
      </c>
      <c r="C345" s="104">
        <v>2</v>
      </c>
      <c r="D345" s="104">
        <v>18</v>
      </c>
      <c r="E345" s="104">
        <v>0</v>
      </c>
      <c r="F345" s="104">
        <v>0</v>
      </c>
      <c r="G345" s="73">
        <v>64.615384615384613</v>
      </c>
      <c r="H345" s="104">
        <v>2.7</v>
      </c>
      <c r="I345" s="104">
        <v>1.7446153846153849</v>
      </c>
      <c r="J345" s="73">
        <v>10.01</v>
      </c>
      <c r="K345" s="73">
        <v>37.810384586206887</v>
      </c>
      <c r="L345" s="164">
        <f t="shared" si="14"/>
        <v>16.949615413793111</v>
      </c>
      <c r="M345" s="164">
        <f t="shared" si="15"/>
        <v>0.30528846206399696</v>
      </c>
      <c r="N345" s="66">
        <v>0.23805668016194342</v>
      </c>
    </row>
    <row r="346" spans="1:14" ht="18" x14ac:dyDescent="0.2">
      <c r="A346" s="103" t="s">
        <v>34</v>
      </c>
      <c r="B346" s="104">
        <v>205</v>
      </c>
      <c r="C346" s="104">
        <v>2</v>
      </c>
      <c r="D346" s="104">
        <v>16</v>
      </c>
      <c r="E346" s="104">
        <v>0</v>
      </c>
      <c r="F346" s="104">
        <v>0</v>
      </c>
      <c r="G346" s="73">
        <v>69.565217391304344</v>
      </c>
      <c r="H346" s="104">
        <v>3.6</v>
      </c>
      <c r="I346" s="104">
        <v>2.5043478260869567</v>
      </c>
      <c r="J346" s="73">
        <v>10.039999999999999</v>
      </c>
      <c r="K346" s="73">
        <v>48.082379172413802</v>
      </c>
      <c r="L346" s="164">
        <f t="shared" si="14"/>
        <v>6.6776208275861961</v>
      </c>
      <c r="M346" s="164">
        <f t="shared" si="15"/>
        <v>0.1202741503527773</v>
      </c>
      <c r="N346" s="66">
        <v>0.43798627002288343</v>
      </c>
    </row>
    <row r="347" spans="1:14" ht="18" x14ac:dyDescent="0.2">
      <c r="A347" s="103" t="s">
        <v>34</v>
      </c>
      <c r="B347" s="104">
        <v>206</v>
      </c>
      <c r="C347" s="104">
        <v>2</v>
      </c>
      <c r="D347" s="104">
        <v>12</v>
      </c>
      <c r="E347" s="104">
        <v>0</v>
      </c>
      <c r="F347" s="104">
        <v>0</v>
      </c>
      <c r="G347" s="73">
        <v>61.176470588235297</v>
      </c>
      <c r="H347" s="104">
        <v>7.2</v>
      </c>
      <c r="I347" s="104">
        <v>4.4047058823529417</v>
      </c>
      <c r="J347" s="73">
        <v>10.14</v>
      </c>
      <c r="K347" s="73">
        <v>53.315487310344835</v>
      </c>
      <c r="L347" s="164">
        <f t="shared" si="14"/>
        <v>1.4445126896551628</v>
      </c>
      <c r="M347" s="164">
        <f t="shared" si="15"/>
        <v>2.6017879856901346E-2</v>
      </c>
      <c r="N347" s="66">
        <v>0.93808049535603732</v>
      </c>
    </row>
    <row r="348" spans="1:14" ht="18" x14ac:dyDescent="0.2">
      <c r="A348" s="103" t="s">
        <v>34</v>
      </c>
      <c r="B348" s="104">
        <v>207</v>
      </c>
      <c r="C348" s="104">
        <v>2</v>
      </c>
      <c r="D348" s="104">
        <v>7</v>
      </c>
      <c r="E348" s="104">
        <v>0</v>
      </c>
      <c r="F348" s="104">
        <v>0</v>
      </c>
      <c r="G348" s="73">
        <v>57.831325301204814</v>
      </c>
      <c r="H348" s="104">
        <v>3.4</v>
      </c>
      <c r="I348" s="104">
        <v>1.9662650602409635</v>
      </c>
      <c r="J348" s="73">
        <v>10.33</v>
      </c>
      <c r="K348" s="73">
        <v>55.597255241379315</v>
      </c>
      <c r="L348" s="164">
        <f t="shared" si="14"/>
        <v>-0.83725524137931728</v>
      </c>
      <c r="M348" s="164">
        <f t="shared" si="15"/>
        <v>-1.508024570207704E-2</v>
      </c>
      <c r="N348" s="66">
        <v>0.29638554216867458</v>
      </c>
    </row>
    <row r="349" spans="1:14" ht="18" x14ac:dyDescent="0.2">
      <c r="A349" s="103" t="s">
        <v>34</v>
      </c>
      <c r="B349" s="104">
        <v>208</v>
      </c>
      <c r="C349" s="104">
        <v>2</v>
      </c>
      <c r="D349" s="104">
        <v>8</v>
      </c>
      <c r="E349" s="104">
        <v>0</v>
      </c>
      <c r="F349" s="104">
        <v>0</v>
      </c>
      <c r="G349" s="73">
        <v>66.666666666666657</v>
      </c>
      <c r="H349" s="104">
        <v>4</v>
      </c>
      <c r="I349" s="104">
        <v>2.6666666666666661</v>
      </c>
      <c r="J349" s="73">
        <v>10.19</v>
      </c>
      <c r="K349" s="73">
        <v>55.571640793103448</v>
      </c>
      <c r="L349" s="164">
        <f t="shared" si="14"/>
        <v>-0.81164079310345016</v>
      </c>
      <c r="M349" s="164">
        <f t="shared" si="15"/>
        <v>-1.4618890365696148E-2</v>
      </c>
      <c r="N349" s="66">
        <v>0.4807017543859648</v>
      </c>
    </row>
    <row r="350" spans="1:14" ht="18" x14ac:dyDescent="0.2">
      <c r="A350" s="103" t="s">
        <v>34</v>
      </c>
      <c r="B350" s="104">
        <v>209</v>
      </c>
      <c r="C350" s="104">
        <v>2</v>
      </c>
      <c r="D350" s="104">
        <v>17</v>
      </c>
      <c r="E350" s="104">
        <v>0</v>
      </c>
      <c r="F350" s="104">
        <v>0</v>
      </c>
      <c r="G350" s="73">
        <v>56.164383561643838</v>
      </c>
      <c r="H350" s="104">
        <v>1.5</v>
      </c>
      <c r="I350" s="104">
        <v>0.84246575342465757</v>
      </c>
      <c r="J350" s="73">
        <v>10.01</v>
      </c>
      <c r="K350" s="73">
        <v>50.163529103448269</v>
      </c>
      <c r="L350" s="164">
        <f t="shared" si="14"/>
        <v>4.5964708965517289</v>
      </c>
      <c r="M350" s="164">
        <f t="shared" si="15"/>
        <v>8.2789461393222782E-2</v>
      </c>
      <c r="N350" s="66">
        <v>6.4888248017305316E-4</v>
      </c>
    </row>
    <row r="351" spans="1:14" ht="18" x14ac:dyDescent="0.2">
      <c r="A351" s="103" t="s">
        <v>34</v>
      </c>
      <c r="B351" s="104">
        <v>210</v>
      </c>
      <c r="C351" s="104">
        <v>2</v>
      </c>
      <c r="D351" s="104">
        <v>20</v>
      </c>
      <c r="E351" s="104">
        <v>0</v>
      </c>
      <c r="F351" s="104">
        <v>0</v>
      </c>
      <c r="G351" s="73">
        <v>68.493150684931507</v>
      </c>
      <c r="H351" s="104">
        <v>4.5999999999999996</v>
      </c>
      <c r="I351" s="104">
        <v>3.150684931506849</v>
      </c>
      <c r="J351" s="73">
        <v>9.85</v>
      </c>
      <c r="K351" s="73">
        <v>43.594985689655168</v>
      </c>
      <c r="L351" s="164">
        <f t="shared" si="14"/>
        <v>11.16501431034483</v>
      </c>
      <c r="M351" s="164">
        <f t="shared" si="15"/>
        <v>0.2010989609211965</v>
      </c>
      <c r="N351" s="66">
        <v>0.60807498197548671</v>
      </c>
    </row>
    <row r="352" spans="1:14" ht="18" x14ac:dyDescent="0.2">
      <c r="A352" s="103" t="s">
        <v>34</v>
      </c>
      <c r="B352" s="104">
        <v>211</v>
      </c>
      <c r="C352" s="104">
        <v>2</v>
      </c>
      <c r="D352" s="104">
        <v>15</v>
      </c>
      <c r="E352" s="104">
        <v>0</v>
      </c>
      <c r="F352" s="104">
        <v>0</v>
      </c>
      <c r="G352" s="73">
        <v>68.831168831168839</v>
      </c>
      <c r="H352" s="104">
        <v>2.6</v>
      </c>
      <c r="I352" s="104">
        <v>1.7896103896103899</v>
      </c>
      <c r="J352" s="73">
        <v>9.6300000000000008</v>
      </c>
      <c r="K352" s="73">
        <v>60.028116689655164</v>
      </c>
      <c r="L352" s="164">
        <f t="shared" si="14"/>
        <v>-5.2681166896551659</v>
      </c>
      <c r="M352" s="164">
        <f t="shared" si="15"/>
        <v>-9.4886827983702557E-2</v>
      </c>
      <c r="N352" s="66">
        <v>0.24989747095010262</v>
      </c>
    </row>
    <row r="353" spans="1:14" ht="18" x14ac:dyDescent="0.2">
      <c r="A353" s="103" t="s">
        <v>34</v>
      </c>
      <c r="B353" s="104">
        <v>212</v>
      </c>
      <c r="C353" s="104">
        <v>2</v>
      </c>
      <c r="D353" s="104">
        <v>13</v>
      </c>
      <c r="E353" s="104">
        <v>0</v>
      </c>
      <c r="F353" s="104">
        <v>0</v>
      </c>
      <c r="G353" s="73">
        <v>61.53846153846154</v>
      </c>
      <c r="H353" s="104">
        <v>3.6</v>
      </c>
      <c r="I353" s="104">
        <v>2.2153846153846155</v>
      </c>
      <c r="J353" s="73">
        <v>9.57</v>
      </c>
      <c r="K353" s="73">
        <v>45.16417210344828</v>
      </c>
      <c r="L353" s="164">
        <f t="shared" si="14"/>
        <v>9.5958278965517181</v>
      </c>
      <c r="M353" s="164">
        <f t="shared" si="15"/>
        <v>0.17283551686872689</v>
      </c>
      <c r="N353" s="66">
        <v>0.36194331983805678</v>
      </c>
    </row>
    <row r="354" spans="1:14" ht="18" x14ac:dyDescent="0.2">
      <c r="A354" s="103" t="s">
        <v>34</v>
      </c>
      <c r="B354" s="104">
        <v>213</v>
      </c>
      <c r="C354" s="104">
        <v>2</v>
      </c>
      <c r="D354" s="104">
        <v>10</v>
      </c>
      <c r="E354" s="104">
        <v>0</v>
      </c>
      <c r="F354" s="104">
        <v>0</v>
      </c>
      <c r="G354" s="73">
        <v>67.567567567567565</v>
      </c>
      <c r="H354" s="104">
        <v>4.4000000000000004</v>
      </c>
      <c r="I354" s="104">
        <v>2.9729729729729728</v>
      </c>
      <c r="J354" s="73">
        <v>9.49</v>
      </c>
      <c r="K354" s="73">
        <v>47.394469137931047</v>
      </c>
      <c r="L354" s="164">
        <f t="shared" si="14"/>
        <v>7.365530862068951</v>
      </c>
      <c r="M354" s="164">
        <f t="shared" si="15"/>
        <v>0.13266446077213528</v>
      </c>
      <c r="N354" s="66">
        <v>0.5613086770981508</v>
      </c>
    </row>
    <row r="355" spans="1:14" ht="18" x14ac:dyDescent="0.2">
      <c r="A355" s="103" t="s">
        <v>34</v>
      </c>
      <c r="B355" s="104">
        <v>214</v>
      </c>
      <c r="C355" s="104">
        <v>2</v>
      </c>
      <c r="D355" s="104">
        <v>2</v>
      </c>
      <c r="E355" s="104">
        <v>0</v>
      </c>
      <c r="F355" s="104">
        <v>0</v>
      </c>
      <c r="G355" s="73">
        <v>64.86486486486487</v>
      </c>
      <c r="H355" s="104">
        <v>3.8</v>
      </c>
      <c r="I355" s="104">
        <v>2.464864864864865</v>
      </c>
      <c r="J355" s="73">
        <v>9.43</v>
      </c>
      <c r="K355" s="73">
        <v>35.86228458620689</v>
      </c>
      <c r="L355" s="164">
        <f t="shared" si="14"/>
        <v>18.897715413793108</v>
      </c>
      <c r="M355" s="164">
        <f t="shared" si="15"/>
        <v>0.34037671854814672</v>
      </c>
      <c r="N355" s="66">
        <v>0.42759601706970135</v>
      </c>
    </row>
    <row r="356" spans="1:14" ht="18" x14ac:dyDescent="0.2">
      <c r="A356" s="103" t="s">
        <v>34</v>
      </c>
      <c r="B356" s="104">
        <v>215</v>
      </c>
      <c r="C356" s="104">
        <v>2</v>
      </c>
      <c r="D356" s="104">
        <v>3</v>
      </c>
      <c r="E356" s="104">
        <v>0</v>
      </c>
      <c r="F356" s="104">
        <v>0</v>
      </c>
      <c r="G356" s="73">
        <v>68.656716417910445</v>
      </c>
      <c r="H356" s="104">
        <v>2.7</v>
      </c>
      <c r="I356" s="104">
        <v>1.8537313432835822</v>
      </c>
      <c r="J356" s="73">
        <v>9.5399999999999991</v>
      </c>
      <c r="K356" s="73">
        <v>38.347553655172412</v>
      </c>
      <c r="L356" s="164">
        <f t="shared" si="14"/>
        <v>16.412446344827586</v>
      </c>
      <c r="M356" s="164">
        <f t="shared" si="15"/>
        <v>0.2956132266719666</v>
      </c>
      <c r="N356" s="66">
        <v>0.26677140612725853</v>
      </c>
    </row>
    <row r="357" spans="1:14" ht="18" x14ac:dyDescent="0.2">
      <c r="A357" s="103" t="s">
        <v>34</v>
      </c>
      <c r="B357" s="104">
        <v>216</v>
      </c>
      <c r="C357" s="104">
        <v>2</v>
      </c>
      <c r="D357" s="104">
        <v>5</v>
      </c>
      <c r="E357" s="104">
        <v>0</v>
      </c>
      <c r="F357" s="104">
        <v>0</v>
      </c>
      <c r="G357" s="73">
        <v>68.235294117647058</v>
      </c>
      <c r="H357" s="104">
        <v>3.9</v>
      </c>
      <c r="I357" s="104">
        <v>2.6611764705882353</v>
      </c>
      <c r="J357" s="73">
        <v>9.89</v>
      </c>
      <c r="K357" s="73">
        <v>50.606397448275857</v>
      </c>
      <c r="L357" s="164">
        <f t="shared" si="14"/>
        <v>4.1536025517241413</v>
      </c>
      <c r="M357" s="164">
        <f t="shared" si="15"/>
        <v>7.4812726075723007E-2</v>
      </c>
      <c r="N357" s="66">
        <v>0.47925696594427247</v>
      </c>
    </row>
    <row r="358" spans="1:14" ht="18" x14ac:dyDescent="0.2">
      <c r="A358" s="103" t="s">
        <v>34</v>
      </c>
      <c r="B358" s="104">
        <v>217</v>
      </c>
      <c r="C358" s="104">
        <v>2</v>
      </c>
      <c r="D358" s="104">
        <v>4</v>
      </c>
      <c r="E358" s="104">
        <v>0</v>
      </c>
      <c r="F358" s="104">
        <v>0</v>
      </c>
      <c r="G358" s="73">
        <v>59.302325581395351</v>
      </c>
      <c r="H358" s="104">
        <v>2.9</v>
      </c>
      <c r="I358" s="104">
        <v>1.7197674418604652</v>
      </c>
      <c r="J358" s="73">
        <v>9.9499999999999993</v>
      </c>
      <c r="K358" s="73">
        <v>48.355918448275851</v>
      </c>
      <c r="L358" s="164">
        <f t="shared" si="14"/>
        <v>6.4040815517241469</v>
      </c>
      <c r="M358" s="164">
        <f t="shared" si="15"/>
        <v>0.11534729019676057</v>
      </c>
      <c r="N358" s="66">
        <v>0.23151774785801715</v>
      </c>
    </row>
    <row r="359" spans="1:14" ht="18" x14ac:dyDescent="0.2">
      <c r="A359" s="103" t="s">
        <v>34</v>
      </c>
      <c r="B359" s="104">
        <v>218</v>
      </c>
      <c r="C359" s="104">
        <v>2</v>
      </c>
      <c r="D359" s="104">
        <v>14</v>
      </c>
      <c r="E359" s="104">
        <v>0</v>
      </c>
      <c r="F359" s="104">
        <v>0</v>
      </c>
      <c r="G359" s="73">
        <v>58.536585365853654</v>
      </c>
      <c r="H359" s="104">
        <v>1.7</v>
      </c>
      <c r="I359" s="104">
        <v>0.99512195121951208</v>
      </c>
      <c r="J359" s="73">
        <v>9.85</v>
      </c>
      <c r="K359" s="73">
        <v>50.892161896551713</v>
      </c>
      <c r="L359" s="164">
        <f t="shared" si="14"/>
        <v>3.8678381034482854</v>
      </c>
      <c r="M359" s="164">
        <f t="shared" si="15"/>
        <v>6.9665671892080061E-2</v>
      </c>
      <c r="N359" s="66">
        <v>4.0821566110397924E-2</v>
      </c>
    </row>
    <row r="360" spans="1:14" ht="18" x14ac:dyDescent="0.2">
      <c r="A360" s="103" t="s">
        <v>34</v>
      </c>
      <c r="B360" s="104">
        <v>219</v>
      </c>
      <c r="C360" s="104">
        <v>2</v>
      </c>
      <c r="D360" s="104">
        <v>1</v>
      </c>
      <c r="E360" s="104">
        <v>0</v>
      </c>
      <c r="F360" s="104">
        <v>0</v>
      </c>
      <c r="G360" s="73">
        <v>61.971830985915489</v>
      </c>
      <c r="H360" s="104">
        <v>1.6</v>
      </c>
      <c r="I360" s="104">
        <v>0.9915492957746479</v>
      </c>
      <c r="J360" s="73">
        <v>9.64</v>
      </c>
      <c r="K360" s="119">
        <v>47.730644689655165</v>
      </c>
      <c r="L360" s="119">
        <f t="shared" si="14"/>
        <v>7.0293553103448332</v>
      </c>
      <c r="M360" s="119">
        <f t="shared" si="15"/>
        <v>0.12660942561860289</v>
      </c>
      <c r="N360" s="106">
        <v>3.9881393624907349E-2</v>
      </c>
    </row>
    <row r="361" spans="1:14" ht="18" x14ac:dyDescent="0.2">
      <c r="A361" s="103" t="s">
        <v>34</v>
      </c>
      <c r="B361" s="104">
        <v>220</v>
      </c>
      <c r="C361" s="104">
        <v>2</v>
      </c>
      <c r="D361" s="104">
        <v>9</v>
      </c>
      <c r="E361" s="104">
        <v>0</v>
      </c>
      <c r="F361" s="104">
        <v>0</v>
      </c>
      <c r="G361" s="73">
        <v>63.513513513513509</v>
      </c>
      <c r="H361" s="104">
        <v>3.8</v>
      </c>
      <c r="I361" s="104">
        <v>2.4135135135135131</v>
      </c>
      <c r="J361" s="73">
        <v>9.6</v>
      </c>
      <c r="K361" s="73">
        <v>39.491395862068977</v>
      </c>
      <c r="L361" s="164">
        <f t="shared" si="14"/>
        <v>15.268604137931021</v>
      </c>
      <c r="M361" s="164">
        <f t="shared" si="15"/>
        <v>0.27501088144688435</v>
      </c>
      <c r="N361" s="66">
        <v>0.4140825035561877</v>
      </c>
    </row>
    <row r="362" spans="1:14" ht="18" x14ac:dyDescent="0.2">
      <c r="A362" s="103" t="s">
        <v>34</v>
      </c>
      <c r="B362" s="104">
        <v>301</v>
      </c>
      <c r="C362" s="104">
        <v>3</v>
      </c>
      <c r="D362" s="104">
        <v>18</v>
      </c>
      <c r="E362" s="104">
        <v>0</v>
      </c>
      <c r="F362" s="104">
        <v>0</v>
      </c>
      <c r="G362" s="73">
        <v>61.842105263157897</v>
      </c>
      <c r="H362" s="104">
        <v>2.4</v>
      </c>
      <c r="I362" s="104">
        <v>1.4842105263157896</v>
      </c>
      <c r="J362" s="73">
        <v>10.01</v>
      </c>
      <c r="K362" s="73">
        <v>60.977223999999985</v>
      </c>
      <c r="L362" s="164">
        <f t="shared" si="14"/>
        <v>-6.2172239999999874</v>
      </c>
      <c r="M362" s="164">
        <f t="shared" si="15"/>
        <v>-0.1119817002881842</v>
      </c>
      <c r="N362" s="66">
        <v>0.16952908587257623</v>
      </c>
    </row>
    <row r="363" spans="1:14" ht="18" x14ac:dyDescent="0.2">
      <c r="A363" s="103" t="s">
        <v>34</v>
      </c>
      <c r="B363" s="104">
        <v>302</v>
      </c>
      <c r="C363" s="104">
        <v>3</v>
      </c>
      <c r="D363" s="104">
        <v>20</v>
      </c>
      <c r="E363" s="104">
        <v>0</v>
      </c>
      <c r="F363" s="104">
        <v>0</v>
      </c>
      <c r="G363" s="73">
        <v>59.493670886075947</v>
      </c>
      <c r="H363" s="104">
        <v>4.2</v>
      </c>
      <c r="I363" s="104">
        <v>2.4987341772151899</v>
      </c>
      <c r="J363" s="73">
        <v>9.74</v>
      </c>
      <c r="K363" s="73">
        <v>42.97029606896551</v>
      </c>
      <c r="L363" s="164">
        <f t="shared" si="14"/>
        <v>11.789703931034488</v>
      </c>
      <c r="M363" s="164">
        <f t="shared" si="15"/>
        <v>0.21235057512670186</v>
      </c>
      <c r="N363" s="66">
        <v>0.4365089940039974</v>
      </c>
    </row>
    <row r="364" spans="1:14" ht="18" x14ac:dyDescent="0.2">
      <c r="A364" s="103" t="s">
        <v>34</v>
      </c>
      <c r="B364" s="104">
        <v>303</v>
      </c>
      <c r="C364" s="104">
        <v>3</v>
      </c>
      <c r="D364" s="104">
        <v>4</v>
      </c>
      <c r="E364" s="104">
        <v>0</v>
      </c>
      <c r="F364" s="104">
        <v>0</v>
      </c>
      <c r="G364" s="73">
        <v>66.666666666666657</v>
      </c>
      <c r="H364" s="104">
        <v>5.0999999999999996</v>
      </c>
      <c r="I364" s="104">
        <v>3.3999999999999995</v>
      </c>
      <c r="J364" s="73">
        <v>9.66</v>
      </c>
      <c r="K364" s="73">
        <v>47.569305793103446</v>
      </c>
      <c r="L364" s="164">
        <f t="shared" si="14"/>
        <v>7.190694206896552</v>
      </c>
      <c r="M364" s="164">
        <f t="shared" si="15"/>
        <v>0.12951538557090331</v>
      </c>
      <c r="N364" s="66">
        <v>0.67368421052631566</v>
      </c>
    </row>
    <row r="365" spans="1:14" ht="18" x14ac:dyDescent="0.2">
      <c r="A365" s="103" t="s">
        <v>34</v>
      </c>
      <c r="B365" s="104">
        <v>304</v>
      </c>
      <c r="C365" s="104">
        <v>3</v>
      </c>
      <c r="D365" s="104">
        <v>12</v>
      </c>
      <c r="E365" s="104">
        <v>0</v>
      </c>
      <c r="F365" s="104">
        <v>0</v>
      </c>
      <c r="G365" s="73">
        <v>69.696969696969703</v>
      </c>
      <c r="H365" s="104">
        <v>4</v>
      </c>
      <c r="I365" s="104">
        <v>2.7878787878787881</v>
      </c>
      <c r="J365" s="73">
        <v>9.44</v>
      </c>
      <c r="K365" s="73">
        <v>36.273964137931031</v>
      </c>
      <c r="L365" s="164">
        <f t="shared" si="14"/>
        <v>18.486035862068967</v>
      </c>
      <c r="M365" s="164">
        <f t="shared" si="15"/>
        <v>0.33296174103150156</v>
      </c>
      <c r="N365" s="66">
        <v>0.51259968102073372</v>
      </c>
    </row>
    <row r="366" spans="1:14" ht="18" x14ac:dyDescent="0.2">
      <c r="A366" s="103" t="s">
        <v>34</v>
      </c>
      <c r="B366" s="104">
        <v>305</v>
      </c>
      <c r="C366" s="104">
        <v>3</v>
      </c>
      <c r="D366" s="104">
        <v>13</v>
      </c>
      <c r="E366" s="104">
        <v>0</v>
      </c>
      <c r="F366" s="104">
        <v>0</v>
      </c>
      <c r="G366" s="73">
        <v>70.588235294117652</v>
      </c>
      <c r="H366" s="104">
        <v>2.8</v>
      </c>
      <c r="I366" s="104">
        <v>1.9764705882352942</v>
      </c>
      <c r="J366" s="73">
        <v>9.39</v>
      </c>
      <c r="K366" s="73">
        <v>46.577289379310336</v>
      </c>
      <c r="L366" s="164">
        <f t="shared" si="14"/>
        <v>8.1827106206896616</v>
      </c>
      <c r="M366" s="164">
        <f t="shared" si="15"/>
        <v>0.14738311636688872</v>
      </c>
      <c r="N366" s="66">
        <v>0.29907120743034066</v>
      </c>
    </row>
    <row r="367" spans="1:14" ht="18" x14ac:dyDescent="0.2">
      <c r="A367" s="103" t="s">
        <v>34</v>
      </c>
      <c r="B367" s="104">
        <v>306</v>
      </c>
      <c r="C367" s="104">
        <v>3</v>
      </c>
      <c r="D367" s="104">
        <v>5</v>
      </c>
      <c r="E367" s="104">
        <v>0.4</v>
      </c>
      <c r="F367" s="104">
        <v>0</v>
      </c>
      <c r="G367" s="73">
        <v>57.831325301204814</v>
      </c>
      <c r="H367" s="104">
        <v>4.0999999999999996</v>
      </c>
      <c r="I367" s="104">
        <v>2.3710843373493971</v>
      </c>
      <c r="J367" s="73">
        <v>9.66</v>
      </c>
      <c r="K367" s="73">
        <v>51.677906689655181</v>
      </c>
      <c r="L367" s="164">
        <f t="shared" si="14"/>
        <v>3.0820933103448169</v>
      </c>
      <c r="M367" s="164">
        <f t="shared" si="15"/>
        <v>5.5513208039351884E-2</v>
      </c>
      <c r="N367" s="66">
        <v>0.40291693088142033</v>
      </c>
    </row>
    <row r="368" spans="1:14" ht="18" x14ac:dyDescent="0.2">
      <c r="A368" s="103" t="s">
        <v>34</v>
      </c>
      <c r="B368" s="104">
        <v>307</v>
      </c>
      <c r="C368" s="104">
        <v>3</v>
      </c>
      <c r="D368" s="104">
        <v>15</v>
      </c>
      <c r="E368" s="104">
        <v>0.6</v>
      </c>
      <c r="F368" s="104">
        <v>0</v>
      </c>
      <c r="G368" s="73">
        <v>60.465116279069761</v>
      </c>
      <c r="H368" s="104">
        <v>3.8</v>
      </c>
      <c r="I368" s="104">
        <v>2.2976744186046507</v>
      </c>
      <c r="J368" s="73">
        <v>9.9600000000000009</v>
      </c>
      <c r="K368" s="73">
        <v>55.601252413793091</v>
      </c>
      <c r="L368" s="164">
        <f t="shared" si="14"/>
        <v>-0.84125241379309301</v>
      </c>
      <c r="M368" s="164">
        <f t="shared" si="15"/>
        <v>-1.5152240882440436E-2</v>
      </c>
      <c r="N368" s="66">
        <v>0.38359853121175025</v>
      </c>
    </row>
    <row r="369" spans="1:14" ht="18" x14ac:dyDescent="0.2">
      <c r="A369" s="103" t="s">
        <v>34</v>
      </c>
      <c r="B369" s="104">
        <v>308</v>
      </c>
      <c r="C369" s="104">
        <v>3</v>
      </c>
      <c r="D369" s="104">
        <v>1</v>
      </c>
      <c r="E369" s="104">
        <v>0</v>
      </c>
      <c r="F369" s="104">
        <v>0</v>
      </c>
      <c r="G369" s="73">
        <v>70.129870129870127</v>
      </c>
      <c r="H369" s="104">
        <v>4.2</v>
      </c>
      <c r="I369" s="104">
        <v>2.9454545454545458</v>
      </c>
      <c r="J369" s="73">
        <v>10.11</v>
      </c>
      <c r="K369" s="119">
        <v>52.88321689655173</v>
      </c>
      <c r="L369" s="119">
        <f t="shared" si="14"/>
        <v>1.8767831034482683</v>
      </c>
      <c r="M369" s="119">
        <f t="shared" si="15"/>
        <v>3.3803730249428461E-2</v>
      </c>
      <c r="N369" s="106">
        <v>0.55406698564593315</v>
      </c>
    </row>
    <row r="370" spans="1:14" ht="18" x14ac:dyDescent="0.2">
      <c r="A370" s="103" t="s">
        <v>34</v>
      </c>
      <c r="B370" s="104">
        <v>309</v>
      </c>
      <c r="C370" s="104">
        <v>3</v>
      </c>
      <c r="D370" s="104">
        <v>7</v>
      </c>
      <c r="E370" s="104">
        <v>0</v>
      </c>
      <c r="F370" s="104">
        <v>0</v>
      </c>
      <c r="G370" s="73">
        <v>64.102564102564102</v>
      </c>
      <c r="H370" s="104">
        <v>3.6</v>
      </c>
      <c r="I370" s="104">
        <v>2.3076923076923079</v>
      </c>
      <c r="J370" s="73">
        <v>10.039999999999999</v>
      </c>
      <c r="K370" s="73">
        <v>52.774258482758611</v>
      </c>
      <c r="L370" s="164">
        <f t="shared" si="14"/>
        <v>1.9857415172413866</v>
      </c>
      <c r="M370" s="164">
        <f t="shared" si="15"/>
        <v>3.5766237702474543E-2</v>
      </c>
      <c r="N370" s="66">
        <v>0.38623481781376529</v>
      </c>
    </row>
    <row r="371" spans="1:14" ht="18" x14ac:dyDescent="0.2">
      <c r="A371" s="103" t="s">
        <v>34</v>
      </c>
      <c r="B371" s="104">
        <v>310</v>
      </c>
      <c r="C371" s="104">
        <v>3</v>
      </c>
      <c r="D371" s="104">
        <v>11</v>
      </c>
      <c r="E371" s="104">
        <v>0</v>
      </c>
      <c r="F371" s="104">
        <v>0</v>
      </c>
      <c r="G371" s="73">
        <v>65.753424657534239</v>
      </c>
      <c r="H371" s="104">
        <v>3.7</v>
      </c>
      <c r="I371" s="104">
        <v>2.4328767123287669</v>
      </c>
      <c r="J371" s="73">
        <v>9.66</v>
      </c>
      <c r="K371" s="73">
        <v>51.074809310344833</v>
      </c>
      <c r="L371" s="164">
        <f t="shared" si="14"/>
        <v>3.6851906896551654</v>
      </c>
      <c r="M371" s="164">
        <f t="shared" si="15"/>
        <v>6.6375912998111769E-2</v>
      </c>
      <c r="N371" s="66">
        <v>0.41917808219178082</v>
      </c>
    </row>
    <row r="372" spans="1:14" ht="18" x14ac:dyDescent="0.2">
      <c r="A372" s="103" t="s">
        <v>34</v>
      </c>
      <c r="B372" s="104">
        <v>311</v>
      </c>
      <c r="C372" s="104">
        <v>3</v>
      </c>
      <c r="D372" s="104">
        <v>19</v>
      </c>
      <c r="E372" s="104">
        <v>0</v>
      </c>
      <c r="F372" s="104">
        <v>0</v>
      </c>
      <c r="G372" s="73">
        <v>70.666666666666671</v>
      </c>
      <c r="H372" s="104">
        <v>2.1</v>
      </c>
      <c r="I372" s="104">
        <v>1.484</v>
      </c>
      <c r="J372" s="73">
        <v>9.68</v>
      </c>
      <c r="K372" s="73">
        <v>61.012405793103447</v>
      </c>
      <c r="L372" s="164">
        <f t="shared" si="14"/>
        <v>-6.2524057931034491</v>
      </c>
      <c r="M372" s="164">
        <f t="shared" si="15"/>
        <v>-0.1126153781178575</v>
      </c>
      <c r="N372" s="66">
        <v>0.16947368421052633</v>
      </c>
    </row>
    <row r="373" spans="1:14" ht="18" x14ac:dyDescent="0.2">
      <c r="A373" s="103" t="s">
        <v>34</v>
      </c>
      <c r="B373" s="104">
        <v>312</v>
      </c>
      <c r="C373" s="104">
        <v>3</v>
      </c>
      <c r="D373" s="104">
        <v>6</v>
      </c>
      <c r="E373" s="104">
        <v>0</v>
      </c>
      <c r="F373" s="104">
        <v>0</v>
      </c>
      <c r="G373" s="73">
        <v>69.333333333333343</v>
      </c>
      <c r="H373" s="104">
        <v>6.7</v>
      </c>
      <c r="I373" s="104">
        <v>4.6453333333333342</v>
      </c>
      <c r="J373" s="73">
        <v>9.65</v>
      </c>
      <c r="K373" s="73">
        <v>47.310687068965507</v>
      </c>
      <c r="L373" s="164">
        <f t="shared" si="14"/>
        <v>7.4493129310344912</v>
      </c>
      <c r="M373" s="164">
        <f t="shared" si="15"/>
        <v>0.1341735038010535</v>
      </c>
      <c r="N373" s="66">
        <v>1.0014035087719302</v>
      </c>
    </row>
    <row r="374" spans="1:14" ht="18" x14ac:dyDescent="0.2">
      <c r="A374" s="103" t="s">
        <v>34</v>
      </c>
      <c r="B374" s="104">
        <v>313</v>
      </c>
      <c r="C374" s="104">
        <v>3</v>
      </c>
      <c r="D374" s="104">
        <v>14</v>
      </c>
      <c r="E374" s="104">
        <v>0.1</v>
      </c>
      <c r="F374" s="104">
        <v>0</v>
      </c>
      <c r="G374" s="73">
        <v>64.86486486486487</v>
      </c>
      <c r="H374" s="104">
        <v>2.7</v>
      </c>
      <c r="I374" s="104">
        <v>1.7513513513513517</v>
      </c>
      <c r="J374" s="73">
        <v>9.5399999999999991</v>
      </c>
      <c r="K374" s="73">
        <v>48.160903999999995</v>
      </c>
      <c r="L374" s="164">
        <f t="shared" si="14"/>
        <v>6.599096000000003</v>
      </c>
      <c r="M374" s="164">
        <f t="shared" si="15"/>
        <v>0.11885979827089342</v>
      </c>
      <c r="N374" s="66">
        <v>0.23982930298719782</v>
      </c>
    </row>
    <row r="375" spans="1:14" ht="18" x14ac:dyDescent="0.2">
      <c r="A375" s="103" t="s">
        <v>34</v>
      </c>
      <c r="B375" s="104">
        <v>314</v>
      </c>
      <c r="C375" s="104">
        <v>3</v>
      </c>
      <c r="D375" s="104">
        <v>9</v>
      </c>
      <c r="E375" s="104">
        <v>0</v>
      </c>
      <c r="F375" s="104">
        <v>0</v>
      </c>
      <c r="G375" s="73">
        <v>65.217391304347828</v>
      </c>
      <c r="H375" s="104">
        <v>3.6</v>
      </c>
      <c r="I375" s="104">
        <v>2.347826086956522</v>
      </c>
      <c r="J375" s="73">
        <v>9.42</v>
      </c>
      <c r="K375" s="73">
        <v>37.831517862068964</v>
      </c>
      <c r="L375" s="164">
        <f t="shared" si="14"/>
        <v>16.928482137931034</v>
      </c>
      <c r="M375" s="164">
        <f t="shared" si="15"/>
        <v>0.30490781948723045</v>
      </c>
      <c r="N375" s="66">
        <v>0.39679633867276898</v>
      </c>
    </row>
    <row r="376" spans="1:14" ht="18" x14ac:dyDescent="0.2">
      <c r="A376" s="103" t="s">
        <v>34</v>
      </c>
      <c r="B376" s="104">
        <v>315</v>
      </c>
      <c r="C376" s="104">
        <v>3</v>
      </c>
      <c r="D376" s="104">
        <v>3</v>
      </c>
      <c r="E376" s="104">
        <v>0.1</v>
      </c>
      <c r="F376" s="104">
        <v>0</v>
      </c>
      <c r="G376" s="73">
        <v>69.117647058823522</v>
      </c>
      <c r="H376" s="104">
        <v>6.2</v>
      </c>
      <c r="I376" s="104">
        <v>4.2852941176470587</v>
      </c>
      <c r="J376" s="73">
        <v>9.57</v>
      </c>
      <c r="K376" s="73">
        <v>44.900054137931043</v>
      </c>
      <c r="L376" s="164">
        <f t="shared" si="14"/>
        <v>9.8599458620689546</v>
      </c>
      <c r="M376" s="164">
        <f t="shared" si="15"/>
        <v>0.17759268483553592</v>
      </c>
      <c r="N376" s="66">
        <v>0.90665634674922602</v>
      </c>
    </row>
    <row r="377" spans="1:14" ht="18" x14ac:dyDescent="0.2">
      <c r="A377" s="103" t="s">
        <v>34</v>
      </c>
      <c r="B377" s="104">
        <v>316</v>
      </c>
      <c r="C377" s="104">
        <v>3</v>
      </c>
      <c r="D377" s="104">
        <v>2</v>
      </c>
      <c r="E377" s="104">
        <v>0</v>
      </c>
      <c r="F377" s="104">
        <v>0</v>
      </c>
      <c r="G377" s="73">
        <v>70.886075949367083</v>
      </c>
      <c r="H377" s="104">
        <v>1.7</v>
      </c>
      <c r="I377" s="104">
        <v>1.2050632911392405</v>
      </c>
      <c r="J377" s="73">
        <v>9.67</v>
      </c>
      <c r="K377" s="73">
        <v>49.938473275862073</v>
      </c>
      <c r="L377" s="164">
        <f t="shared" si="14"/>
        <v>4.8215267241379252</v>
      </c>
      <c r="M377" s="164">
        <f t="shared" si="15"/>
        <v>8.6843060593262342E-2</v>
      </c>
      <c r="N377" s="66">
        <v>9.6069287141905407E-2</v>
      </c>
    </row>
    <row r="378" spans="1:14" ht="18" x14ac:dyDescent="0.2">
      <c r="A378" s="103" t="s">
        <v>34</v>
      </c>
      <c r="B378" s="104">
        <v>317</v>
      </c>
      <c r="C378" s="104">
        <v>3</v>
      </c>
      <c r="D378" s="104">
        <v>17</v>
      </c>
      <c r="E378" s="104">
        <v>0</v>
      </c>
      <c r="F378" s="104">
        <v>0</v>
      </c>
      <c r="G378" s="73">
        <v>69.767441860465112</v>
      </c>
      <c r="H378" s="104">
        <v>2.9</v>
      </c>
      <c r="I378" s="104">
        <v>2.0232558139534884</v>
      </c>
      <c r="J378" s="73">
        <v>10.029999999999999</v>
      </c>
      <c r="K378" s="73">
        <v>56.196192724137937</v>
      </c>
      <c r="L378" s="164">
        <f t="shared" si="14"/>
        <v>-1.4361927241379391</v>
      </c>
      <c r="M378" s="164">
        <f t="shared" si="15"/>
        <v>-2.5868024570207836E-2</v>
      </c>
      <c r="N378" s="66">
        <v>0.31138310893512861</v>
      </c>
    </row>
    <row r="379" spans="1:14" ht="18" x14ac:dyDescent="0.2">
      <c r="A379" s="103" t="s">
        <v>34</v>
      </c>
      <c r="B379" s="104">
        <v>318</v>
      </c>
      <c r="C379" s="104">
        <v>3</v>
      </c>
      <c r="D379" s="104">
        <v>8</v>
      </c>
      <c r="E379" s="104">
        <v>0</v>
      </c>
      <c r="F379" s="104">
        <v>0</v>
      </c>
      <c r="G379" s="73">
        <v>65.476190476190482</v>
      </c>
      <c r="H379" s="104">
        <v>3</v>
      </c>
      <c r="I379" s="104">
        <v>1.9642857142857144</v>
      </c>
      <c r="J379" s="73">
        <v>9.59</v>
      </c>
      <c r="K379" s="73">
        <v>53.340029448275864</v>
      </c>
      <c r="L379" s="164">
        <f t="shared" si="14"/>
        <v>1.4199705517241341</v>
      </c>
      <c r="M379" s="164">
        <f t="shared" si="15"/>
        <v>2.5575838467653711E-2</v>
      </c>
      <c r="N379" s="66">
        <v>0.29586466165413544</v>
      </c>
    </row>
    <row r="380" spans="1:14" ht="18" x14ac:dyDescent="0.2">
      <c r="A380" s="103" t="s">
        <v>34</v>
      </c>
      <c r="B380" s="104">
        <v>319</v>
      </c>
      <c r="C380" s="104">
        <v>3</v>
      </c>
      <c r="D380" s="104">
        <v>16</v>
      </c>
      <c r="E380" s="104">
        <v>0</v>
      </c>
      <c r="F380" s="104">
        <v>0</v>
      </c>
      <c r="G380" s="73">
        <v>61.111111111111114</v>
      </c>
      <c r="H380" s="104">
        <v>2.1</v>
      </c>
      <c r="I380" s="104">
        <v>1.2833333333333334</v>
      </c>
      <c r="J380" s="73">
        <v>9.59</v>
      </c>
      <c r="K380" s="73">
        <v>56.244684517241375</v>
      </c>
      <c r="L380" s="164">
        <f t="shared" si="14"/>
        <v>-1.4846845172413765</v>
      </c>
      <c r="M380" s="164">
        <f t="shared" si="15"/>
        <v>-2.6741435829275514E-2</v>
      </c>
      <c r="N380" s="66">
        <v>0.11666666666666671</v>
      </c>
    </row>
    <row r="381" spans="1:14" ht="18" x14ac:dyDescent="0.2">
      <c r="A381" s="103" t="s">
        <v>34</v>
      </c>
      <c r="B381" s="104">
        <v>320</v>
      </c>
      <c r="C381" s="104">
        <v>3</v>
      </c>
      <c r="D381" s="104">
        <v>10</v>
      </c>
      <c r="E381" s="104">
        <v>0</v>
      </c>
      <c r="F381" s="104">
        <v>0</v>
      </c>
      <c r="G381" s="73">
        <v>61.53846153846154</v>
      </c>
      <c r="H381" s="104">
        <v>3.8</v>
      </c>
      <c r="I381" s="104">
        <v>2.3384615384615386</v>
      </c>
      <c r="J381" s="73">
        <v>9.35</v>
      </c>
      <c r="K381" s="73">
        <v>48.110768275862071</v>
      </c>
      <c r="L381" s="164">
        <f t="shared" si="14"/>
        <v>6.6492317241379268</v>
      </c>
      <c r="M381" s="164">
        <f t="shared" si="15"/>
        <v>0.1197628192387955</v>
      </c>
      <c r="N381" s="66">
        <v>0.39433198380566808</v>
      </c>
    </row>
    <row r="382" spans="1:14" ht="18" x14ac:dyDescent="0.2">
      <c r="A382" s="103" t="s">
        <v>34</v>
      </c>
      <c r="B382" s="104">
        <v>401</v>
      </c>
      <c r="C382" s="104">
        <v>4</v>
      </c>
      <c r="D382" s="104">
        <v>2</v>
      </c>
      <c r="E382" s="104">
        <v>0</v>
      </c>
      <c r="F382" s="104">
        <v>0</v>
      </c>
      <c r="G382" s="73">
        <v>79.166666666666657</v>
      </c>
      <c r="H382" s="104">
        <v>3.2</v>
      </c>
      <c r="I382" s="104">
        <v>2.5333333333333332</v>
      </c>
      <c r="J382" s="73">
        <v>10.07</v>
      </c>
      <c r="K382" s="73">
        <v>57.07174872413794</v>
      </c>
      <c r="L382" s="164">
        <f t="shared" si="14"/>
        <v>-2.3117487241379422</v>
      </c>
      <c r="M382" s="164">
        <f t="shared" si="15"/>
        <v>-4.1638125434761204E-2</v>
      </c>
      <c r="N382" s="66">
        <v>0.44561403508771935</v>
      </c>
    </row>
    <row r="383" spans="1:14" ht="18" x14ac:dyDescent="0.2">
      <c r="A383" s="103" t="s">
        <v>34</v>
      </c>
      <c r="B383" s="104">
        <v>402</v>
      </c>
      <c r="C383" s="104">
        <v>4</v>
      </c>
      <c r="D383" s="104">
        <v>17</v>
      </c>
      <c r="E383" s="104">
        <v>0</v>
      </c>
      <c r="F383" s="104">
        <v>0</v>
      </c>
      <c r="G383" s="73">
        <v>76.712328767123282</v>
      </c>
      <c r="H383" s="104">
        <v>1.7</v>
      </c>
      <c r="I383" s="104">
        <v>1.3041095890410959</v>
      </c>
      <c r="J383" s="73">
        <v>10.039999999999999</v>
      </c>
      <c r="K383" s="73">
        <v>45.417391724137929</v>
      </c>
      <c r="L383" s="164">
        <f t="shared" si="14"/>
        <v>9.3426082758620694</v>
      </c>
      <c r="M383" s="164">
        <f t="shared" si="15"/>
        <v>0.16827464473814965</v>
      </c>
      <c r="N383" s="66">
        <v>0.12213410237923576</v>
      </c>
    </row>
    <row r="384" spans="1:14" ht="18" x14ac:dyDescent="0.2">
      <c r="A384" s="103" t="s">
        <v>34</v>
      </c>
      <c r="B384" s="104">
        <v>403</v>
      </c>
      <c r="C384" s="104">
        <v>4</v>
      </c>
      <c r="D384" s="104">
        <v>20</v>
      </c>
      <c r="E384" s="104">
        <v>0</v>
      </c>
      <c r="F384" s="104">
        <v>0</v>
      </c>
      <c r="G384" s="73">
        <v>84.615384615384613</v>
      </c>
      <c r="H384" s="104">
        <v>4.0999999999999996</v>
      </c>
      <c r="I384" s="104">
        <v>3.4692307692307689</v>
      </c>
      <c r="J384" s="73">
        <v>9.8000000000000007</v>
      </c>
      <c r="K384" s="73">
        <v>49.076264827586193</v>
      </c>
      <c r="L384" s="164">
        <f t="shared" si="14"/>
        <v>5.6837351724138045</v>
      </c>
      <c r="M384" s="164">
        <f t="shared" si="15"/>
        <v>0.10237275166451376</v>
      </c>
      <c r="N384" s="66">
        <v>0.69190283400809716</v>
      </c>
    </row>
    <row r="385" spans="1:14" ht="18" x14ac:dyDescent="0.2">
      <c r="A385" s="103" t="s">
        <v>34</v>
      </c>
      <c r="B385" s="104">
        <v>404</v>
      </c>
      <c r="C385" s="104">
        <v>4</v>
      </c>
      <c r="D385" s="104">
        <v>9</v>
      </c>
      <c r="E385" s="104">
        <v>0</v>
      </c>
      <c r="F385" s="104">
        <v>0</v>
      </c>
      <c r="G385" s="73">
        <v>72.727272727272734</v>
      </c>
      <c r="H385" s="104">
        <v>1.8</v>
      </c>
      <c r="I385" s="104">
        <v>1.3090909090909093</v>
      </c>
      <c r="J385" s="73">
        <v>9.93</v>
      </c>
      <c r="K385" s="73">
        <v>40.174015275862061</v>
      </c>
      <c r="L385" s="164">
        <f t="shared" si="14"/>
        <v>14.585984724137937</v>
      </c>
      <c r="M385" s="164">
        <f t="shared" si="15"/>
        <v>0.26271586318692247</v>
      </c>
      <c r="N385" s="66">
        <v>0.12344497607655509</v>
      </c>
    </row>
    <row r="386" spans="1:14" ht="18" x14ac:dyDescent="0.2">
      <c r="A386" s="103" t="s">
        <v>34</v>
      </c>
      <c r="B386" s="104">
        <v>405</v>
      </c>
      <c r="C386" s="104">
        <v>4</v>
      </c>
      <c r="D386" s="104">
        <v>5</v>
      </c>
      <c r="E386" s="104">
        <v>0</v>
      </c>
      <c r="F386" s="104">
        <v>0</v>
      </c>
      <c r="G386" s="73">
        <v>73.4375</v>
      </c>
      <c r="H386" s="104">
        <v>2</v>
      </c>
      <c r="I386" s="104">
        <v>1.46875</v>
      </c>
      <c r="J386" s="73">
        <v>9.66</v>
      </c>
      <c r="K386" s="73">
        <v>48.172403172413802</v>
      </c>
      <c r="L386" s="164">
        <f t="shared" si="14"/>
        <v>6.5875968275861965</v>
      </c>
      <c r="M386" s="164">
        <f t="shared" si="15"/>
        <v>0.1186526806121433</v>
      </c>
      <c r="N386" s="66">
        <v>0.1654605263157895</v>
      </c>
    </row>
    <row r="387" spans="1:14" ht="18" x14ac:dyDescent="0.2">
      <c r="A387" s="103" t="s">
        <v>34</v>
      </c>
      <c r="B387" s="104">
        <v>406</v>
      </c>
      <c r="C387" s="104">
        <v>4</v>
      </c>
      <c r="D387" s="104">
        <v>18</v>
      </c>
      <c r="E387" s="104">
        <v>0</v>
      </c>
      <c r="F387" s="104">
        <v>0</v>
      </c>
      <c r="G387" s="73">
        <v>61.728395061728392</v>
      </c>
      <c r="H387" s="104">
        <v>3</v>
      </c>
      <c r="I387" s="104">
        <v>1.8518518518518516</v>
      </c>
      <c r="J387" s="73">
        <v>9.9499999999999993</v>
      </c>
      <c r="K387" s="73">
        <v>51.023572068965514</v>
      </c>
      <c r="L387" s="164">
        <f t="shared" ref="L387:L401" si="16">54.76-K387</f>
        <v>3.7364279310344841</v>
      </c>
      <c r="M387" s="164">
        <f t="shared" si="15"/>
        <v>6.7298773973964041E-2</v>
      </c>
      <c r="N387" s="66">
        <v>0.26627680311890839</v>
      </c>
    </row>
    <row r="388" spans="1:14" ht="18" x14ac:dyDescent="0.2">
      <c r="A388" s="103" t="s">
        <v>34</v>
      </c>
      <c r="B388" s="104">
        <v>407</v>
      </c>
      <c r="C388" s="104">
        <v>4</v>
      </c>
      <c r="D388" s="104">
        <v>1</v>
      </c>
      <c r="E388" s="104">
        <v>1.4</v>
      </c>
      <c r="F388" s="104">
        <v>0</v>
      </c>
      <c r="G388" s="73">
        <v>62.921348314606739</v>
      </c>
      <c r="H388" s="104">
        <v>1.4</v>
      </c>
      <c r="I388" s="104">
        <v>0.88089887640449438</v>
      </c>
      <c r="J388" s="73">
        <v>9.8800000000000008</v>
      </c>
      <c r="K388" s="73">
        <v>55.462644827586217</v>
      </c>
      <c r="L388" s="119">
        <f t="shared" si="16"/>
        <v>-0.70264482758621938</v>
      </c>
      <c r="M388" s="119">
        <f t="shared" si="15"/>
        <v>-1.2655706548743144E-2</v>
      </c>
      <c r="N388" s="106">
        <v>1.0762862211709056E-2</v>
      </c>
    </row>
    <row r="389" spans="1:14" ht="18" x14ac:dyDescent="0.2">
      <c r="A389" s="103" t="s">
        <v>34</v>
      </c>
      <c r="B389" s="104">
        <v>408</v>
      </c>
      <c r="C389" s="104">
        <v>4</v>
      </c>
      <c r="D389" s="104">
        <v>13</v>
      </c>
      <c r="E389" s="104">
        <v>0.2</v>
      </c>
      <c r="F389" s="104">
        <v>0</v>
      </c>
      <c r="G389" s="73">
        <v>51.136363636363633</v>
      </c>
      <c r="H389" s="104">
        <v>2.1</v>
      </c>
      <c r="I389" s="104">
        <v>1.0738636363636365</v>
      </c>
      <c r="J389" s="73">
        <v>11.18</v>
      </c>
      <c r="K389" s="73">
        <v>50.956646551724134</v>
      </c>
      <c r="L389" s="164">
        <f t="shared" si="16"/>
        <v>3.803353448275864</v>
      </c>
      <c r="M389" s="164">
        <f t="shared" si="15"/>
        <v>6.8504204760011955E-2</v>
      </c>
      <c r="N389" s="66">
        <v>6.1543062200956976E-2</v>
      </c>
    </row>
    <row r="390" spans="1:14" ht="18" x14ac:dyDescent="0.2">
      <c r="A390" s="103" t="s">
        <v>34</v>
      </c>
      <c r="B390" s="104">
        <v>409</v>
      </c>
      <c r="C390" s="104">
        <v>4</v>
      </c>
      <c r="D390" s="104">
        <v>15</v>
      </c>
      <c r="E390" s="104">
        <v>0</v>
      </c>
      <c r="F390" s="104">
        <v>0</v>
      </c>
      <c r="G390" s="73">
        <v>66.666666666666657</v>
      </c>
      <c r="H390" s="104">
        <v>2.2000000000000002</v>
      </c>
      <c r="I390" s="104">
        <v>1.4666666666666666</v>
      </c>
      <c r="J390" s="73">
        <v>10</v>
      </c>
      <c r="K390" s="73">
        <v>54.149586206896551</v>
      </c>
      <c r="L390" s="164">
        <f t="shared" si="16"/>
        <v>0.61041379310344723</v>
      </c>
      <c r="M390" s="164">
        <f t="shared" si="15"/>
        <v>1.0994484746099552E-2</v>
      </c>
      <c r="N390" s="66">
        <v>0.16491228070175437</v>
      </c>
    </row>
    <row r="391" spans="1:14" ht="18" x14ac:dyDescent="0.2">
      <c r="A391" s="103" t="s">
        <v>34</v>
      </c>
      <c r="B391" s="104">
        <v>410</v>
      </c>
      <c r="C391" s="104">
        <v>4</v>
      </c>
      <c r="D391" s="104">
        <v>7</v>
      </c>
      <c r="E391" s="104">
        <v>0</v>
      </c>
      <c r="F391" s="104">
        <v>0</v>
      </c>
      <c r="G391" s="73">
        <v>56.410256410256409</v>
      </c>
      <c r="H391" s="104">
        <v>1.5</v>
      </c>
      <c r="I391" s="104">
        <v>0.84615384615384615</v>
      </c>
      <c r="J391" s="73">
        <v>10.02</v>
      </c>
      <c r="K391" s="73">
        <v>49.444630551724138</v>
      </c>
      <c r="L391" s="164">
        <f t="shared" si="16"/>
        <v>5.3153694482758596</v>
      </c>
      <c r="M391" s="164">
        <f t="shared" si="15"/>
        <v>9.5737922339262593E-2</v>
      </c>
      <c r="N391" s="66">
        <v>1.6194331983805728E-3</v>
      </c>
    </row>
    <row r="392" spans="1:14" ht="18" x14ac:dyDescent="0.2">
      <c r="A392" s="103" t="s">
        <v>34</v>
      </c>
      <c r="B392" s="104">
        <v>411</v>
      </c>
      <c r="C392" s="104">
        <v>4</v>
      </c>
      <c r="D392" s="104">
        <v>11</v>
      </c>
      <c r="E392" s="104">
        <v>0</v>
      </c>
      <c r="F392" s="104">
        <v>0</v>
      </c>
      <c r="G392" s="73">
        <v>64.473684210526315</v>
      </c>
      <c r="H392" s="104">
        <v>6</v>
      </c>
      <c r="I392" s="104">
        <v>3.8684210526315792</v>
      </c>
      <c r="J392" s="73">
        <v>9.8699999999999992</v>
      </c>
      <c r="K392" s="73">
        <v>55.732040896551716</v>
      </c>
      <c r="L392" s="164">
        <f t="shared" si="16"/>
        <v>-0.97204089655171799</v>
      </c>
      <c r="M392" s="164">
        <f t="shared" si="15"/>
        <v>-1.7507941220311924E-2</v>
      </c>
      <c r="N392" s="66">
        <v>0.79695290858725776</v>
      </c>
    </row>
    <row r="393" spans="1:14" ht="18" x14ac:dyDescent="0.2">
      <c r="A393" s="103" t="s">
        <v>34</v>
      </c>
      <c r="B393" s="104">
        <v>412</v>
      </c>
      <c r="C393" s="104">
        <v>4</v>
      </c>
      <c r="D393" s="104">
        <v>8</v>
      </c>
      <c r="E393" s="104">
        <v>0</v>
      </c>
      <c r="F393" s="104">
        <v>0</v>
      </c>
      <c r="G393" s="73">
        <v>67.605633802816897</v>
      </c>
      <c r="H393" s="104">
        <v>5.3</v>
      </c>
      <c r="I393" s="104">
        <v>3.5830985915492954</v>
      </c>
      <c r="J393" s="73">
        <v>9.67</v>
      </c>
      <c r="K393" s="73">
        <v>46.244910724137931</v>
      </c>
      <c r="L393" s="164">
        <f t="shared" si="16"/>
        <v>8.5150892758620671</v>
      </c>
      <c r="M393" s="164">
        <f t="shared" si="15"/>
        <v>0.1533697636142303</v>
      </c>
      <c r="N393" s="66">
        <v>0.72186805040770941</v>
      </c>
    </row>
    <row r="394" spans="1:14" ht="18" x14ac:dyDescent="0.2">
      <c r="A394" s="103" t="s">
        <v>34</v>
      </c>
      <c r="B394" s="104">
        <v>413</v>
      </c>
      <c r="C394" s="104">
        <v>4</v>
      </c>
      <c r="D394" s="104">
        <v>19</v>
      </c>
      <c r="E394" s="104">
        <v>0</v>
      </c>
      <c r="F394" s="104">
        <v>0</v>
      </c>
      <c r="G394" s="73">
        <v>65.384615384615387</v>
      </c>
      <c r="H394" s="104">
        <v>3.4</v>
      </c>
      <c r="I394" s="104">
        <v>2.2230769230769232</v>
      </c>
      <c r="J394" s="73">
        <v>9.65</v>
      </c>
      <c r="K394" s="73">
        <v>53.832399310344819</v>
      </c>
      <c r="L394" s="164">
        <f t="shared" si="16"/>
        <v>0.92760068965517917</v>
      </c>
      <c r="M394" s="164">
        <f t="shared" si="15"/>
        <v>1.6707505217132188E-2</v>
      </c>
      <c r="N394" s="66">
        <v>0.36396761133603245</v>
      </c>
    </row>
    <row r="395" spans="1:14" ht="18" x14ac:dyDescent="0.2">
      <c r="A395" s="103" t="s">
        <v>34</v>
      </c>
      <c r="B395" s="104">
        <v>414</v>
      </c>
      <c r="C395" s="104">
        <v>4</v>
      </c>
      <c r="D395" s="104">
        <v>12</v>
      </c>
      <c r="E395" s="104">
        <v>0</v>
      </c>
      <c r="F395" s="104">
        <v>0</v>
      </c>
      <c r="G395" s="73">
        <v>68.656716417910445</v>
      </c>
      <c r="H395" s="104">
        <v>1.8</v>
      </c>
      <c r="I395" s="104">
        <v>1.2358208955223879</v>
      </c>
      <c r="J395" s="73">
        <v>9.41</v>
      </c>
      <c r="K395" s="73">
        <v>41.124111448275862</v>
      </c>
      <c r="L395" s="164">
        <f t="shared" si="16"/>
        <v>13.635888551724136</v>
      </c>
      <c r="M395" s="164">
        <f t="shared" si="15"/>
        <v>0.24560317996621281</v>
      </c>
      <c r="N395" s="66">
        <v>0.10416339355852315</v>
      </c>
    </row>
    <row r="396" spans="1:14" ht="18" x14ac:dyDescent="0.2">
      <c r="A396" s="103" t="s">
        <v>34</v>
      </c>
      <c r="B396" s="104">
        <v>415</v>
      </c>
      <c r="C396" s="104">
        <v>4</v>
      </c>
      <c r="D396" s="104">
        <v>10</v>
      </c>
      <c r="E396" s="104">
        <v>0</v>
      </c>
      <c r="F396" s="104">
        <v>0</v>
      </c>
      <c r="G396" s="73">
        <v>65.151515151515156</v>
      </c>
      <c r="H396" s="104">
        <v>2.1</v>
      </c>
      <c r="I396" s="104">
        <v>1.3681818181818184</v>
      </c>
      <c r="J396" s="73">
        <v>9.44</v>
      </c>
      <c r="K396" s="73">
        <v>42.319624827586196</v>
      </c>
      <c r="L396" s="164">
        <f t="shared" si="16"/>
        <v>12.440375172413802</v>
      </c>
      <c r="M396" s="164">
        <f t="shared" si="15"/>
        <v>0.22407015800457133</v>
      </c>
      <c r="N396" s="66">
        <v>0.13899521531100487</v>
      </c>
    </row>
    <row r="397" spans="1:14" ht="18" x14ac:dyDescent="0.2">
      <c r="A397" s="103" t="s">
        <v>34</v>
      </c>
      <c r="B397" s="104">
        <v>416</v>
      </c>
      <c r="C397" s="104">
        <v>4</v>
      </c>
      <c r="D397" s="104">
        <v>14</v>
      </c>
      <c r="E397" s="104">
        <v>0</v>
      </c>
      <c r="F397" s="104">
        <v>0</v>
      </c>
      <c r="G397" s="73">
        <v>63.953488372093027</v>
      </c>
      <c r="H397" s="104">
        <v>2.5</v>
      </c>
      <c r="I397" s="104">
        <v>1.5988372093023255</v>
      </c>
      <c r="J397" s="73">
        <v>9.73</v>
      </c>
      <c r="K397" s="73">
        <v>52.993781689655172</v>
      </c>
      <c r="L397" s="164">
        <f t="shared" si="16"/>
        <v>1.7662183103448257</v>
      </c>
      <c r="M397" s="164">
        <f t="shared" si="15"/>
        <v>3.181228945145579E-2</v>
      </c>
      <c r="N397" s="66">
        <v>0.19969400244798041</v>
      </c>
    </row>
    <row r="398" spans="1:14" ht="18" x14ac:dyDescent="0.2">
      <c r="A398" s="103" t="s">
        <v>34</v>
      </c>
      <c r="B398" s="104">
        <v>417</v>
      </c>
      <c r="C398" s="104">
        <v>4</v>
      </c>
      <c r="D398" s="104">
        <v>16</v>
      </c>
      <c r="E398" s="104">
        <v>1.1000000000000001</v>
      </c>
      <c r="F398" s="104">
        <v>0</v>
      </c>
      <c r="G398" s="73">
        <v>57.142857142857139</v>
      </c>
      <c r="H398" s="104">
        <v>3.6</v>
      </c>
      <c r="I398" s="104">
        <v>2.0571428571428569</v>
      </c>
      <c r="J398" s="73">
        <v>10.91</v>
      </c>
      <c r="K398" s="73">
        <v>55.832395793103466</v>
      </c>
      <c r="L398" s="164">
        <f t="shared" si="16"/>
        <v>-1.0723957931034676</v>
      </c>
      <c r="M398" s="164">
        <f t="shared" si="15"/>
        <v>-1.9315486187022109E-2</v>
      </c>
      <c r="N398" s="66">
        <v>0.32030075187969925</v>
      </c>
    </row>
    <row r="399" spans="1:14" ht="18" x14ac:dyDescent="0.2">
      <c r="A399" s="103" t="s">
        <v>34</v>
      </c>
      <c r="B399" s="104">
        <v>418</v>
      </c>
      <c r="C399" s="104">
        <v>4</v>
      </c>
      <c r="D399" s="104">
        <v>6</v>
      </c>
      <c r="E399" s="104">
        <v>0</v>
      </c>
      <c r="F399" s="104">
        <v>0</v>
      </c>
      <c r="G399" s="73">
        <v>62.650602409638559</v>
      </c>
      <c r="H399" s="104">
        <v>2.5</v>
      </c>
      <c r="I399" s="104">
        <v>1.5662650602409638</v>
      </c>
      <c r="J399" s="73">
        <v>9.51</v>
      </c>
      <c r="K399" s="73">
        <v>55.690354310344823</v>
      </c>
      <c r="L399" s="164">
        <f t="shared" si="16"/>
        <v>-0.93035431034482485</v>
      </c>
      <c r="M399" s="164">
        <f t="shared" si="15"/>
        <v>-1.6757102131571052E-2</v>
      </c>
      <c r="N399" s="66">
        <v>0.19112238427393785</v>
      </c>
    </row>
    <row r="400" spans="1:14" ht="18" x14ac:dyDescent="0.2">
      <c r="A400" s="103" t="s">
        <v>34</v>
      </c>
      <c r="B400" s="104">
        <v>419</v>
      </c>
      <c r="C400" s="104">
        <v>4</v>
      </c>
      <c r="D400" s="104">
        <v>3</v>
      </c>
      <c r="E400" s="104">
        <v>0.2</v>
      </c>
      <c r="F400" s="104">
        <v>0</v>
      </c>
      <c r="G400" s="73">
        <v>67.532467532467535</v>
      </c>
      <c r="H400" s="104">
        <v>3.2</v>
      </c>
      <c r="I400" s="104">
        <v>2.1610389610389613</v>
      </c>
      <c r="J400" s="73">
        <v>9.36</v>
      </c>
      <c r="K400" s="73">
        <v>53.589180965517237</v>
      </c>
      <c r="L400" s="164">
        <f t="shared" si="16"/>
        <v>1.1708190344827614</v>
      </c>
      <c r="M400" s="164">
        <f t="shared" si="15"/>
        <v>2.1088239093709677E-2</v>
      </c>
      <c r="N400" s="66">
        <v>0.34764183185235831</v>
      </c>
    </row>
    <row r="401" spans="1:14" ht="18" x14ac:dyDescent="0.2">
      <c r="A401" s="103" t="s">
        <v>34</v>
      </c>
      <c r="B401" s="104">
        <v>420</v>
      </c>
      <c r="C401" s="104">
        <v>4</v>
      </c>
      <c r="D401" s="104">
        <v>4</v>
      </c>
      <c r="E401" s="104">
        <v>0</v>
      </c>
      <c r="F401" s="104">
        <v>0</v>
      </c>
      <c r="G401" s="73">
        <v>62.162162162162161</v>
      </c>
      <c r="H401" s="104">
        <v>2</v>
      </c>
      <c r="I401" s="104">
        <v>1.2432432432432432</v>
      </c>
      <c r="J401" s="73">
        <v>9.58</v>
      </c>
      <c r="K401" s="73">
        <v>46.366440620689652</v>
      </c>
      <c r="L401" s="164">
        <f t="shared" si="16"/>
        <v>8.3935593793103465</v>
      </c>
      <c r="M401" s="164">
        <f t="shared" si="15"/>
        <v>0.15118082455530163</v>
      </c>
      <c r="N401" s="66">
        <v>0.10611664295874823</v>
      </c>
    </row>
    <row r="402" spans="1:14" ht="18" x14ac:dyDescent="0.2">
      <c r="A402" s="103" t="s">
        <v>33</v>
      </c>
      <c r="B402" s="104">
        <v>101</v>
      </c>
      <c r="C402" s="104">
        <v>1</v>
      </c>
      <c r="D402" s="73">
        <v>1</v>
      </c>
      <c r="E402" s="104">
        <v>0</v>
      </c>
      <c r="F402" s="104">
        <v>0</v>
      </c>
      <c r="G402" s="73">
        <v>40.625</v>
      </c>
      <c r="H402" s="104">
        <v>4.2</v>
      </c>
      <c r="I402" s="104">
        <v>1.70625</v>
      </c>
      <c r="J402" s="73">
        <v>9.91</v>
      </c>
      <c r="K402" s="119">
        <v>54.278914344827584</v>
      </c>
      <c r="L402" s="119">
        <f>53.44-K402</f>
        <v>-0.83891434482758598</v>
      </c>
      <c r="M402" s="119">
        <f>L402/53.44</f>
        <v>-1.5698247470576087E-2</v>
      </c>
      <c r="N402" s="106">
        <v>0.99140625000000004</v>
      </c>
    </row>
    <row r="403" spans="1:14" ht="18" x14ac:dyDescent="0.2">
      <c r="A403" s="103" t="s">
        <v>33</v>
      </c>
      <c r="B403" s="104">
        <v>102</v>
      </c>
      <c r="C403" s="104">
        <v>1</v>
      </c>
      <c r="D403" s="73">
        <v>2</v>
      </c>
      <c r="E403" s="104">
        <v>0</v>
      </c>
      <c r="F403" s="104">
        <v>0</v>
      </c>
      <c r="G403" s="73">
        <v>32.352941176470587</v>
      </c>
      <c r="H403" s="104">
        <v>0.9</v>
      </c>
      <c r="I403" s="104">
        <v>0.29117647058823531</v>
      </c>
      <c r="J403" s="73">
        <v>10.050000000000001</v>
      </c>
      <c r="K403" s="73">
        <v>53.368885862068971</v>
      </c>
      <c r="L403" s="164">
        <f t="shared" ref="L403:L466" si="17">53.44-K403</f>
        <v>7.1114137931026278E-2</v>
      </c>
      <c r="M403" s="164">
        <f>L403/53.44</f>
        <v>1.330728628948845E-3</v>
      </c>
      <c r="N403" s="66">
        <v>0.10698529411764707</v>
      </c>
    </row>
    <row r="404" spans="1:14" ht="18" x14ac:dyDescent="0.2">
      <c r="A404" s="103" t="s">
        <v>33</v>
      </c>
      <c r="B404" s="104">
        <v>103</v>
      </c>
      <c r="C404" s="104">
        <v>1</v>
      </c>
      <c r="D404" s="73">
        <v>3</v>
      </c>
      <c r="E404" s="104">
        <v>0</v>
      </c>
      <c r="F404" s="104">
        <v>0</v>
      </c>
      <c r="G404" s="73">
        <v>41.17647058823529</v>
      </c>
      <c r="H404" s="104">
        <v>1.2</v>
      </c>
      <c r="I404" s="104">
        <v>0.49411764705882349</v>
      </c>
      <c r="J404" s="73">
        <v>10.07</v>
      </c>
      <c r="K404" s="73">
        <v>50.580353241379314</v>
      </c>
      <c r="L404" s="164">
        <f t="shared" si="17"/>
        <v>2.8596467586206842</v>
      </c>
      <c r="M404" s="164">
        <f t="shared" ref="M404:M439" si="18">L404/53.44</f>
        <v>5.3511354016105621E-2</v>
      </c>
      <c r="N404" s="66">
        <v>0.23382352941176468</v>
      </c>
    </row>
    <row r="405" spans="1:14" ht="18" x14ac:dyDescent="0.2">
      <c r="A405" s="103" t="s">
        <v>33</v>
      </c>
      <c r="B405" s="104">
        <v>104</v>
      </c>
      <c r="C405" s="104">
        <v>1</v>
      </c>
      <c r="D405" s="73">
        <v>4</v>
      </c>
      <c r="E405" s="104">
        <v>0</v>
      </c>
      <c r="F405" s="104">
        <v>0</v>
      </c>
      <c r="G405" s="73">
        <v>53.030303030303031</v>
      </c>
      <c r="H405" s="104">
        <v>1.5</v>
      </c>
      <c r="I405" s="104">
        <v>0.79545454545454541</v>
      </c>
      <c r="J405" s="73">
        <v>9.77</v>
      </c>
      <c r="K405" s="73">
        <v>52.631470137931039</v>
      </c>
      <c r="L405" s="164">
        <f t="shared" si="17"/>
        <v>0.80852986206895849</v>
      </c>
      <c r="M405" s="164">
        <f t="shared" si="18"/>
        <v>1.5129675562667637E-2</v>
      </c>
      <c r="N405" s="66">
        <v>0.42215909090909087</v>
      </c>
    </row>
    <row r="406" spans="1:14" ht="18" x14ac:dyDescent="0.2">
      <c r="A406" s="103" t="s">
        <v>33</v>
      </c>
      <c r="B406" s="104">
        <v>105</v>
      </c>
      <c r="C406" s="104">
        <v>1</v>
      </c>
      <c r="D406" s="73">
        <v>5</v>
      </c>
      <c r="E406" s="104">
        <v>0</v>
      </c>
      <c r="F406" s="104">
        <v>0</v>
      </c>
      <c r="G406" s="73">
        <v>44.285714285714285</v>
      </c>
      <c r="H406" s="104">
        <v>1</v>
      </c>
      <c r="I406" s="104">
        <v>0.44285714285714284</v>
      </c>
      <c r="J406" s="73">
        <v>10.01</v>
      </c>
      <c r="K406" s="73">
        <v>54.368854896551724</v>
      </c>
      <c r="L406" s="164">
        <f t="shared" si="17"/>
        <v>-0.92885489655172648</v>
      </c>
      <c r="M406" s="164">
        <f t="shared" si="18"/>
        <v>-1.738126677679129E-2</v>
      </c>
      <c r="N406" s="66">
        <v>0.20178571428571426</v>
      </c>
    </row>
    <row r="407" spans="1:14" ht="18" x14ac:dyDescent="0.2">
      <c r="A407" s="103" t="s">
        <v>33</v>
      </c>
      <c r="B407" s="104">
        <v>106</v>
      </c>
      <c r="C407" s="104">
        <v>1</v>
      </c>
      <c r="D407" s="73">
        <v>6</v>
      </c>
      <c r="E407" s="104">
        <v>0</v>
      </c>
      <c r="F407" s="104">
        <v>0</v>
      </c>
      <c r="G407" s="73">
        <v>34.285714285714285</v>
      </c>
      <c r="H407" s="104">
        <v>1.1000000000000001</v>
      </c>
      <c r="I407" s="104">
        <v>0.37714285714285717</v>
      </c>
      <c r="J407" s="73">
        <v>9.94</v>
      </c>
      <c r="K407" s="73">
        <v>54.862067586206891</v>
      </c>
      <c r="L407" s="164">
        <f t="shared" si="17"/>
        <v>-1.422067586206893</v>
      </c>
      <c r="M407" s="164">
        <f t="shared" si="18"/>
        <v>-2.6610546149081083E-2</v>
      </c>
      <c r="N407" s="66">
        <v>0.16071428571428573</v>
      </c>
    </row>
    <row r="408" spans="1:14" ht="18" x14ac:dyDescent="0.2">
      <c r="A408" s="103" t="s">
        <v>33</v>
      </c>
      <c r="B408" s="104">
        <v>107</v>
      </c>
      <c r="C408" s="104">
        <v>1</v>
      </c>
      <c r="D408" s="73">
        <v>7</v>
      </c>
      <c r="E408" s="104">
        <v>0</v>
      </c>
      <c r="F408" s="104">
        <v>0</v>
      </c>
      <c r="G408" s="73">
        <v>44.444444444444443</v>
      </c>
      <c r="H408" s="104">
        <v>1.7</v>
      </c>
      <c r="I408" s="104">
        <v>0.75555555555555554</v>
      </c>
      <c r="J408" s="73">
        <v>9.86</v>
      </c>
      <c r="K408" s="73">
        <v>58.521374620689663</v>
      </c>
      <c r="L408" s="164">
        <f t="shared" si="17"/>
        <v>-5.0813746206896653</v>
      </c>
      <c r="M408" s="164">
        <f t="shared" si="18"/>
        <v>-9.5085602932067095E-2</v>
      </c>
      <c r="N408" s="66">
        <v>0.3972222222222222</v>
      </c>
    </row>
    <row r="409" spans="1:14" ht="18" x14ac:dyDescent="0.2">
      <c r="A409" s="103" t="s">
        <v>33</v>
      </c>
      <c r="B409" s="104">
        <v>108</v>
      </c>
      <c r="C409" s="104">
        <v>1</v>
      </c>
      <c r="D409" s="73">
        <v>8</v>
      </c>
      <c r="E409" s="104">
        <v>0</v>
      </c>
      <c r="F409" s="104">
        <v>0</v>
      </c>
      <c r="G409" s="73">
        <v>28.985507246376812</v>
      </c>
      <c r="H409" s="104">
        <v>0.6</v>
      </c>
      <c r="I409" s="104">
        <v>0.17391304347826086</v>
      </c>
      <c r="J409" s="73">
        <v>9.86</v>
      </c>
      <c r="K409" s="73">
        <v>56.415206896551716</v>
      </c>
      <c r="L409" s="164">
        <f t="shared" si="17"/>
        <v>-2.9752068965517182</v>
      </c>
      <c r="M409" s="164">
        <f t="shared" si="18"/>
        <v>-5.5673781746851017E-2</v>
      </c>
      <c r="N409" s="66">
        <v>3.3695652173913043E-2</v>
      </c>
    </row>
    <row r="410" spans="1:14" ht="18" x14ac:dyDescent="0.2">
      <c r="A410" s="103" t="s">
        <v>33</v>
      </c>
      <c r="B410" s="104">
        <v>109</v>
      </c>
      <c r="C410" s="104">
        <v>1</v>
      </c>
      <c r="D410" s="73">
        <v>9</v>
      </c>
      <c r="E410" s="104">
        <v>0</v>
      </c>
      <c r="F410" s="104">
        <v>0</v>
      </c>
      <c r="G410" s="73">
        <v>38.571428571428577</v>
      </c>
      <c r="H410" s="104">
        <v>1.4</v>
      </c>
      <c r="I410" s="104">
        <v>0.54</v>
      </c>
      <c r="J410" s="73">
        <v>9.93</v>
      </c>
      <c r="K410" s="73">
        <v>57.573986344827588</v>
      </c>
      <c r="L410" s="164">
        <f t="shared" si="17"/>
        <v>-4.1339863448275906</v>
      </c>
      <c r="M410" s="164">
        <f t="shared" si="18"/>
        <v>-7.7357528907701922E-2</v>
      </c>
      <c r="N410" s="66">
        <v>0.26250000000000001</v>
      </c>
    </row>
    <row r="411" spans="1:14" ht="18" x14ac:dyDescent="0.2">
      <c r="A411" s="103" t="s">
        <v>33</v>
      </c>
      <c r="B411" s="104">
        <v>110</v>
      </c>
      <c r="C411" s="104">
        <v>1</v>
      </c>
      <c r="D411" s="73">
        <v>10</v>
      </c>
      <c r="E411" s="104">
        <v>0</v>
      </c>
      <c r="F411" s="104">
        <v>0</v>
      </c>
      <c r="G411" s="73">
        <v>43.07692307692308</v>
      </c>
      <c r="H411" s="104">
        <v>1</v>
      </c>
      <c r="I411" s="104">
        <v>0.43076923076923079</v>
      </c>
      <c r="J411" s="73">
        <v>9.7100000000000009</v>
      </c>
      <c r="K411" s="73">
        <v>56.094686241379314</v>
      </c>
      <c r="L411" s="164">
        <f t="shared" si="17"/>
        <v>-2.6546862413793164</v>
      </c>
      <c r="M411" s="164">
        <f t="shared" si="18"/>
        <v>-4.9676014995870446E-2</v>
      </c>
      <c r="N411" s="66">
        <v>0.19423076923076923</v>
      </c>
    </row>
    <row r="412" spans="1:14" ht="18" x14ac:dyDescent="0.2">
      <c r="A412" s="103" t="s">
        <v>33</v>
      </c>
      <c r="B412" s="104">
        <v>111</v>
      </c>
      <c r="C412" s="104">
        <v>1</v>
      </c>
      <c r="D412" s="73">
        <v>11</v>
      </c>
      <c r="E412" s="104">
        <v>0</v>
      </c>
      <c r="F412" s="104">
        <v>0</v>
      </c>
      <c r="G412" s="73">
        <v>37.5</v>
      </c>
      <c r="H412" s="104">
        <v>0.6</v>
      </c>
      <c r="I412" s="104">
        <v>0.22500000000000001</v>
      </c>
      <c r="J412" s="73">
        <v>10.039999999999999</v>
      </c>
      <c r="K412" s="73">
        <v>56.3400867586207</v>
      </c>
      <c r="L412" s="164">
        <f t="shared" si="17"/>
        <v>-2.9000867586207022</v>
      </c>
      <c r="M412" s="164">
        <f t="shared" si="18"/>
        <v>-5.4268090543052067E-2</v>
      </c>
      <c r="N412" s="66">
        <v>6.5625000000000003E-2</v>
      </c>
    </row>
    <row r="413" spans="1:14" ht="18" x14ac:dyDescent="0.2">
      <c r="A413" s="103" t="s">
        <v>33</v>
      </c>
      <c r="B413" s="104">
        <v>112</v>
      </c>
      <c r="C413" s="104">
        <v>1</v>
      </c>
      <c r="D413" s="73">
        <v>12</v>
      </c>
      <c r="E413" s="104">
        <v>0</v>
      </c>
      <c r="F413" s="104">
        <v>0</v>
      </c>
      <c r="G413" s="73">
        <v>30.64516129032258</v>
      </c>
      <c r="H413" s="104">
        <v>0.7</v>
      </c>
      <c r="I413" s="104">
        <v>0.21451612903225803</v>
      </c>
      <c r="J413" s="73">
        <v>9.84</v>
      </c>
      <c r="K413" s="73">
        <v>52.402546482758609</v>
      </c>
      <c r="L413" s="164">
        <f t="shared" si="17"/>
        <v>1.0374535172413886</v>
      </c>
      <c r="M413" s="164">
        <f t="shared" si="18"/>
        <v>1.9413426595085864E-2</v>
      </c>
      <c r="N413" s="66">
        <v>5.9072580645161271E-2</v>
      </c>
    </row>
    <row r="414" spans="1:14" ht="18" x14ac:dyDescent="0.2">
      <c r="A414" s="103" t="s">
        <v>33</v>
      </c>
      <c r="B414" s="104">
        <v>113</v>
      </c>
      <c r="C414" s="104">
        <v>1</v>
      </c>
      <c r="D414" s="73">
        <v>13</v>
      </c>
      <c r="E414" s="104">
        <v>0</v>
      </c>
      <c r="F414" s="104">
        <v>0</v>
      </c>
      <c r="G414" s="73">
        <v>38.461538461538467</v>
      </c>
      <c r="H414" s="104">
        <v>1.4</v>
      </c>
      <c r="I414" s="104">
        <v>0.53846153846153855</v>
      </c>
      <c r="J414" s="73">
        <v>9.8800000000000008</v>
      </c>
      <c r="K414" s="73">
        <v>56.101875310344823</v>
      </c>
      <c r="L414" s="164">
        <f t="shared" si="17"/>
        <v>-2.6618753103448256</v>
      </c>
      <c r="M414" s="164">
        <f t="shared" si="18"/>
        <v>-4.9810540986991496E-2</v>
      </c>
      <c r="N414" s="66">
        <v>0.26153846153846155</v>
      </c>
    </row>
    <row r="415" spans="1:14" ht="18" x14ac:dyDescent="0.2">
      <c r="A415" s="103" t="s">
        <v>33</v>
      </c>
      <c r="B415" s="104">
        <v>114</v>
      </c>
      <c r="C415" s="104">
        <v>1</v>
      </c>
      <c r="D415" s="73">
        <v>14</v>
      </c>
      <c r="E415" s="104">
        <v>0</v>
      </c>
      <c r="F415" s="104">
        <v>0</v>
      </c>
      <c r="G415" s="73">
        <v>37.096774193548384</v>
      </c>
      <c r="H415" s="104">
        <v>0.8</v>
      </c>
      <c r="I415" s="104">
        <v>0.29677419354838708</v>
      </c>
      <c r="J415" s="73">
        <v>10</v>
      </c>
      <c r="K415" s="73">
        <v>55.989620689655183</v>
      </c>
      <c r="L415" s="164">
        <f t="shared" si="17"/>
        <v>-2.5496206896551854</v>
      </c>
      <c r="M415" s="164">
        <f t="shared" si="18"/>
        <v>-4.7709967995044636E-2</v>
      </c>
      <c r="N415" s="66">
        <v>0.11048387096774193</v>
      </c>
    </row>
    <row r="416" spans="1:14" ht="18" x14ac:dyDescent="0.2">
      <c r="A416" s="103" t="s">
        <v>33</v>
      </c>
      <c r="B416" s="104">
        <v>115</v>
      </c>
      <c r="C416" s="104">
        <v>1</v>
      </c>
      <c r="D416" s="73">
        <v>15</v>
      </c>
      <c r="E416" s="104">
        <v>0</v>
      </c>
      <c r="F416" s="104">
        <v>0</v>
      </c>
      <c r="G416" s="73">
        <v>34.375</v>
      </c>
      <c r="H416" s="104">
        <v>0.6</v>
      </c>
      <c r="I416" s="104">
        <v>0.20624999999999999</v>
      </c>
      <c r="J416" s="73">
        <v>9.8000000000000007</v>
      </c>
      <c r="K416" s="73">
        <v>54.834446206896565</v>
      </c>
      <c r="L416" s="164">
        <f t="shared" si="17"/>
        <v>-1.3944462068965677</v>
      </c>
      <c r="M416" s="164">
        <f t="shared" si="18"/>
        <v>-2.609367902126811E-2</v>
      </c>
      <c r="N416" s="66">
        <v>5.3906249999999996E-2</v>
      </c>
    </row>
    <row r="417" spans="1:14" ht="18" x14ac:dyDescent="0.2">
      <c r="A417" s="103" t="s">
        <v>33</v>
      </c>
      <c r="B417" s="104">
        <v>116</v>
      </c>
      <c r="C417" s="104">
        <v>1</v>
      </c>
      <c r="D417" s="73">
        <v>16</v>
      </c>
      <c r="E417" s="104">
        <v>0</v>
      </c>
      <c r="F417" s="104">
        <v>0</v>
      </c>
      <c r="G417" s="73">
        <v>41.17647058823529</v>
      </c>
      <c r="H417" s="104">
        <v>1</v>
      </c>
      <c r="I417" s="104">
        <v>0.41176470588235292</v>
      </c>
      <c r="J417" s="73">
        <v>10</v>
      </c>
      <c r="K417" s="73">
        <v>53.924275862068967</v>
      </c>
      <c r="L417" s="164">
        <f t="shared" si="17"/>
        <v>-0.48427586206896933</v>
      </c>
      <c r="M417" s="164">
        <f t="shared" si="18"/>
        <v>-9.0620483171588578E-3</v>
      </c>
      <c r="N417" s="66">
        <v>0.18235294117647058</v>
      </c>
    </row>
    <row r="418" spans="1:14" ht="18" x14ac:dyDescent="0.2">
      <c r="A418" s="103" t="s">
        <v>33</v>
      </c>
      <c r="B418" s="104">
        <v>117</v>
      </c>
      <c r="C418" s="104">
        <v>1</v>
      </c>
      <c r="D418" s="73">
        <v>17</v>
      </c>
      <c r="E418" s="104">
        <v>0</v>
      </c>
      <c r="F418" s="104">
        <v>0</v>
      </c>
      <c r="G418" s="73">
        <v>40.625</v>
      </c>
      <c r="H418" s="104">
        <v>1.2</v>
      </c>
      <c r="I418" s="104">
        <v>0.48749999999999999</v>
      </c>
      <c r="J418" s="73">
        <v>9.9700000000000006</v>
      </c>
      <c r="K418" s="73">
        <v>58.562652310344831</v>
      </c>
      <c r="L418" s="164">
        <f t="shared" si="17"/>
        <v>-5.1226523103448329</v>
      </c>
      <c r="M418" s="164">
        <f t="shared" si="18"/>
        <v>-9.5858014789386853E-2</v>
      </c>
      <c r="N418" s="66">
        <v>0.22968749999999999</v>
      </c>
    </row>
    <row r="419" spans="1:14" ht="18" x14ac:dyDescent="0.2">
      <c r="A419" s="103" t="s">
        <v>33</v>
      </c>
      <c r="B419" s="104">
        <v>118</v>
      </c>
      <c r="C419" s="104">
        <v>1</v>
      </c>
      <c r="D419" s="73">
        <v>18</v>
      </c>
      <c r="E419" s="104">
        <v>0</v>
      </c>
      <c r="F419" s="104">
        <v>0</v>
      </c>
      <c r="G419" s="73">
        <v>40.625</v>
      </c>
      <c r="H419" s="104">
        <v>1.6</v>
      </c>
      <c r="I419" s="104">
        <v>0.65</v>
      </c>
      <c r="J419" s="73">
        <v>9.89</v>
      </c>
      <c r="K419" s="73">
        <v>57.110785827586206</v>
      </c>
      <c r="L419" s="164">
        <f t="shared" si="17"/>
        <v>-3.670785827586208</v>
      </c>
      <c r="M419" s="164">
        <f t="shared" si="18"/>
        <v>-6.8689854558125152E-2</v>
      </c>
      <c r="N419" s="66">
        <v>0.33124999999999999</v>
      </c>
    </row>
    <row r="420" spans="1:14" ht="18" x14ac:dyDescent="0.2">
      <c r="A420" s="103" t="s">
        <v>33</v>
      </c>
      <c r="B420" s="104">
        <v>119</v>
      </c>
      <c r="C420" s="104">
        <v>1</v>
      </c>
      <c r="D420" s="73">
        <v>19</v>
      </c>
      <c r="E420" s="104">
        <v>0</v>
      </c>
      <c r="F420" s="104">
        <v>0</v>
      </c>
      <c r="G420" s="73">
        <v>46.031746031746032</v>
      </c>
      <c r="H420" s="104">
        <v>1.1000000000000001</v>
      </c>
      <c r="I420" s="104">
        <v>0.50634920634920644</v>
      </c>
      <c r="J420" s="73">
        <v>9.77</v>
      </c>
      <c r="K420" s="73">
        <v>56.471534482758621</v>
      </c>
      <c r="L420" s="164">
        <f t="shared" si="17"/>
        <v>-3.031534482758623</v>
      </c>
      <c r="M420" s="164">
        <f t="shared" si="18"/>
        <v>-5.6727815919884413E-2</v>
      </c>
      <c r="N420" s="66">
        <v>0.24146825396825403</v>
      </c>
    </row>
    <row r="421" spans="1:14" ht="18" x14ac:dyDescent="0.2">
      <c r="A421" s="103" t="s">
        <v>33</v>
      </c>
      <c r="B421" s="104">
        <v>120</v>
      </c>
      <c r="C421" s="104">
        <v>1</v>
      </c>
      <c r="D421" s="73">
        <v>20</v>
      </c>
      <c r="E421" s="104">
        <v>0</v>
      </c>
      <c r="F421" s="104">
        <v>0</v>
      </c>
      <c r="G421" s="73">
        <v>43.75</v>
      </c>
      <c r="H421" s="104">
        <v>0.8</v>
      </c>
      <c r="I421" s="104">
        <v>0.35</v>
      </c>
      <c r="J421" s="73">
        <v>9.7799999999999994</v>
      </c>
      <c r="K421" s="73">
        <v>55.185396275862075</v>
      </c>
      <c r="L421" s="164">
        <f t="shared" si="17"/>
        <v>-1.7453962758620776</v>
      </c>
      <c r="M421" s="164">
        <f t="shared" si="18"/>
        <v>-3.2660858455502949E-2</v>
      </c>
      <c r="N421" s="66">
        <v>0.14374999999999999</v>
      </c>
    </row>
    <row r="422" spans="1:14" ht="18" x14ac:dyDescent="0.2">
      <c r="A422" s="103" t="s">
        <v>33</v>
      </c>
      <c r="B422" s="104">
        <v>201</v>
      </c>
      <c r="C422" s="104">
        <v>2</v>
      </c>
      <c r="D422" s="73">
        <v>11</v>
      </c>
      <c r="E422" s="104">
        <v>0</v>
      </c>
      <c r="F422" s="104">
        <v>0</v>
      </c>
      <c r="G422" s="73">
        <v>33.82352941176471</v>
      </c>
      <c r="H422" s="104">
        <v>1</v>
      </c>
      <c r="I422" s="104">
        <v>0.33823529411764708</v>
      </c>
      <c r="J422" s="73">
        <v>10.07</v>
      </c>
      <c r="K422" s="73">
        <v>56.696523551724141</v>
      </c>
      <c r="L422" s="164">
        <f t="shared" si="17"/>
        <v>-3.2565235517241433</v>
      </c>
      <c r="M422" s="164">
        <f t="shared" si="18"/>
        <v>-6.093794071340089E-2</v>
      </c>
      <c r="N422" s="66">
        <v>0.13639705882352943</v>
      </c>
    </row>
    <row r="423" spans="1:14" ht="18" x14ac:dyDescent="0.2">
      <c r="A423" s="103" t="s">
        <v>33</v>
      </c>
      <c r="B423" s="104">
        <v>202</v>
      </c>
      <c r="C423" s="104">
        <v>2</v>
      </c>
      <c r="D423" s="73">
        <v>19</v>
      </c>
      <c r="E423" s="104">
        <v>0</v>
      </c>
      <c r="F423" s="104">
        <v>0</v>
      </c>
      <c r="G423" s="73">
        <v>40</v>
      </c>
      <c r="H423" s="104">
        <v>0.7</v>
      </c>
      <c r="I423" s="104">
        <v>0.28000000000000003</v>
      </c>
      <c r="J423" s="73">
        <v>9.94</v>
      </c>
      <c r="K423" s="73">
        <v>52.269271241379307</v>
      </c>
      <c r="L423" s="164">
        <f t="shared" si="17"/>
        <v>1.1707287586206903</v>
      </c>
      <c r="M423" s="164">
        <f t="shared" si="18"/>
        <v>2.1907349525087768E-2</v>
      </c>
      <c r="N423" s="66">
        <v>0.10000000000000002</v>
      </c>
    </row>
    <row r="424" spans="1:14" ht="18" x14ac:dyDescent="0.2">
      <c r="A424" s="103" t="s">
        <v>33</v>
      </c>
      <c r="B424" s="104">
        <v>203</v>
      </c>
      <c r="C424" s="104">
        <v>2</v>
      </c>
      <c r="D424" s="73">
        <v>6</v>
      </c>
      <c r="E424" s="104">
        <v>0</v>
      </c>
      <c r="F424" s="104">
        <v>0</v>
      </c>
      <c r="G424" s="73">
        <v>39.0625</v>
      </c>
      <c r="H424" s="104">
        <v>1.9</v>
      </c>
      <c r="I424" s="104">
        <v>0.7421875</v>
      </c>
      <c r="J424" s="73">
        <v>9.8800000000000008</v>
      </c>
      <c r="K424" s="73">
        <v>53.093731862068971</v>
      </c>
      <c r="L424" s="164">
        <f t="shared" si="17"/>
        <v>0.34626813793102684</v>
      </c>
      <c r="M424" s="164">
        <f t="shared" si="18"/>
        <v>6.4795684493081374E-3</v>
      </c>
      <c r="N424" s="66">
        <v>0.38886718749999999</v>
      </c>
    </row>
    <row r="425" spans="1:14" ht="18" x14ac:dyDescent="0.2">
      <c r="A425" s="103" t="s">
        <v>33</v>
      </c>
      <c r="B425" s="104">
        <v>204</v>
      </c>
      <c r="C425" s="104">
        <v>2</v>
      </c>
      <c r="D425" s="73">
        <v>18</v>
      </c>
      <c r="E425" s="104">
        <v>0</v>
      </c>
      <c r="F425" s="104">
        <v>0</v>
      </c>
      <c r="G425" s="73">
        <v>29.850746268656714</v>
      </c>
      <c r="H425" s="104">
        <v>1.5</v>
      </c>
      <c r="I425" s="104">
        <v>0.44776119402985076</v>
      </c>
      <c r="J425" s="73">
        <v>10</v>
      </c>
      <c r="K425" s="73">
        <v>53.135689655172413</v>
      </c>
      <c r="L425" s="164">
        <f t="shared" si="17"/>
        <v>0.30431034482758434</v>
      </c>
      <c r="M425" s="164">
        <f t="shared" si="18"/>
        <v>5.6944301053065936E-3</v>
      </c>
      <c r="N425" s="66">
        <v>0.20485074626865671</v>
      </c>
    </row>
    <row r="426" spans="1:14" ht="18" x14ac:dyDescent="0.2">
      <c r="A426" s="103" t="s">
        <v>33</v>
      </c>
      <c r="B426" s="104">
        <v>205</v>
      </c>
      <c r="C426" s="104">
        <v>2</v>
      </c>
      <c r="D426" s="73">
        <v>16</v>
      </c>
      <c r="E426" s="104">
        <v>0</v>
      </c>
      <c r="F426" s="104">
        <v>0</v>
      </c>
      <c r="G426" s="73">
        <v>46.268656716417908</v>
      </c>
      <c r="H426" s="104">
        <v>0.6</v>
      </c>
      <c r="I426" s="104">
        <v>0.27761194029850744</v>
      </c>
      <c r="J426" s="73">
        <v>10.01</v>
      </c>
      <c r="K426" s="73">
        <v>55.2324485862069</v>
      </c>
      <c r="L426" s="164">
        <f t="shared" si="17"/>
        <v>-1.792448586206902</v>
      </c>
      <c r="M426" s="164">
        <f t="shared" si="18"/>
        <v>-3.3541328334709991E-2</v>
      </c>
      <c r="N426" s="66">
        <v>9.8507462686567154E-2</v>
      </c>
    </row>
    <row r="427" spans="1:14" ht="18" x14ac:dyDescent="0.2">
      <c r="A427" s="103" t="s">
        <v>33</v>
      </c>
      <c r="B427" s="104">
        <v>206</v>
      </c>
      <c r="C427" s="104">
        <v>2</v>
      </c>
      <c r="D427" s="73">
        <v>12</v>
      </c>
      <c r="E427" s="104">
        <v>0</v>
      </c>
      <c r="F427" s="104">
        <v>0</v>
      </c>
      <c r="G427" s="73">
        <v>40</v>
      </c>
      <c r="H427" s="104">
        <v>1.4</v>
      </c>
      <c r="I427" s="104">
        <v>0.56000000000000005</v>
      </c>
      <c r="J427" s="73">
        <v>9.9700000000000006</v>
      </c>
      <c r="K427" s="73">
        <v>54.731099689655167</v>
      </c>
      <c r="L427" s="164">
        <f t="shared" si="17"/>
        <v>-1.2910996896551694</v>
      </c>
      <c r="M427" s="164">
        <f t="shared" si="18"/>
        <v>-2.4159799581870686E-2</v>
      </c>
      <c r="N427" s="66">
        <v>0.27500000000000002</v>
      </c>
    </row>
    <row r="428" spans="1:14" ht="18" x14ac:dyDescent="0.2">
      <c r="A428" s="103" t="s">
        <v>33</v>
      </c>
      <c r="B428" s="104">
        <v>207</v>
      </c>
      <c r="C428" s="104">
        <v>2</v>
      </c>
      <c r="D428" s="73">
        <v>7</v>
      </c>
      <c r="E428" s="104">
        <v>0</v>
      </c>
      <c r="F428" s="104">
        <v>0</v>
      </c>
      <c r="G428" s="73">
        <v>167.1641791044776</v>
      </c>
      <c r="H428" s="104">
        <v>0.8</v>
      </c>
      <c r="I428" s="104">
        <v>1.3373134328358207</v>
      </c>
      <c r="J428" s="73">
        <v>10.029999999999999</v>
      </c>
      <c r="K428" s="73">
        <v>57.172212103448281</v>
      </c>
      <c r="L428" s="164">
        <f t="shared" si="17"/>
        <v>-3.7322121034482834</v>
      </c>
      <c r="M428" s="164">
        <f t="shared" si="18"/>
        <v>-6.9839298342969383E-2</v>
      </c>
      <c r="N428" s="66">
        <v>0.76082089552238796</v>
      </c>
    </row>
    <row r="429" spans="1:14" ht="18" x14ac:dyDescent="0.2">
      <c r="A429" s="103" t="s">
        <v>33</v>
      </c>
      <c r="B429" s="104">
        <v>208</v>
      </c>
      <c r="C429" s="104">
        <v>2</v>
      </c>
      <c r="D429" s="73">
        <v>8</v>
      </c>
      <c r="E429" s="104">
        <v>0</v>
      </c>
      <c r="F429" s="104">
        <v>0</v>
      </c>
      <c r="G429" s="73">
        <v>32.835820895522389</v>
      </c>
      <c r="H429" s="104">
        <v>1.3</v>
      </c>
      <c r="I429" s="104">
        <v>0.42686567164179112</v>
      </c>
      <c r="J429" s="73">
        <v>9.92</v>
      </c>
      <c r="K429" s="73">
        <v>54.348059586206894</v>
      </c>
      <c r="L429" s="164">
        <f t="shared" si="17"/>
        <v>-0.90805958620689609</v>
      </c>
      <c r="M429" s="164">
        <f t="shared" si="18"/>
        <v>-1.6992132975428446E-2</v>
      </c>
      <c r="N429" s="66">
        <v>0.19179104477611944</v>
      </c>
    </row>
    <row r="430" spans="1:14" ht="18" x14ac:dyDescent="0.2">
      <c r="A430" s="103" t="s">
        <v>33</v>
      </c>
      <c r="B430" s="104">
        <v>209</v>
      </c>
      <c r="C430" s="104">
        <v>2</v>
      </c>
      <c r="D430" s="73">
        <v>17</v>
      </c>
      <c r="E430" s="104">
        <v>0</v>
      </c>
      <c r="F430" s="104">
        <v>0</v>
      </c>
      <c r="G430" s="73">
        <v>31.884057971014489</v>
      </c>
      <c r="H430" s="104">
        <v>0.8</v>
      </c>
      <c r="I430" s="104">
        <v>0.25507246376811593</v>
      </c>
      <c r="J430" s="73">
        <v>9.98</v>
      </c>
      <c r="K430" s="73">
        <v>57.729825999999996</v>
      </c>
      <c r="L430" s="164">
        <f t="shared" si="17"/>
        <v>-4.2898259999999979</v>
      </c>
      <c r="M430" s="164">
        <f t="shared" si="18"/>
        <v>-8.0273690119760446E-2</v>
      </c>
      <c r="N430" s="66">
        <v>8.4420289855072453E-2</v>
      </c>
    </row>
    <row r="431" spans="1:14" ht="18" x14ac:dyDescent="0.2">
      <c r="A431" s="103" t="s">
        <v>33</v>
      </c>
      <c r="B431" s="104">
        <v>210</v>
      </c>
      <c r="C431" s="104">
        <v>2</v>
      </c>
      <c r="D431" s="73">
        <v>20</v>
      </c>
      <c r="E431" s="104">
        <v>0</v>
      </c>
      <c r="F431" s="104">
        <v>0</v>
      </c>
      <c r="G431" s="73">
        <v>33.802816901408448</v>
      </c>
      <c r="H431" s="104">
        <v>0.8</v>
      </c>
      <c r="I431" s="104">
        <v>0.27042253521126758</v>
      </c>
      <c r="J431" s="73">
        <v>9.7200000000000006</v>
      </c>
      <c r="K431" s="73">
        <v>56.239147724137936</v>
      </c>
      <c r="L431" s="164">
        <f t="shared" si="17"/>
        <v>-2.7991477241379386</v>
      </c>
      <c r="M431" s="164">
        <f t="shared" si="18"/>
        <v>-5.2379261304976395E-2</v>
      </c>
      <c r="N431" s="66">
        <v>9.4014084507042239E-2</v>
      </c>
    </row>
    <row r="432" spans="1:14" ht="18" x14ac:dyDescent="0.2">
      <c r="A432" s="103" t="s">
        <v>33</v>
      </c>
      <c r="B432" s="104">
        <v>211</v>
      </c>
      <c r="C432" s="104">
        <v>2</v>
      </c>
      <c r="D432" s="73">
        <v>15</v>
      </c>
      <c r="E432" s="104">
        <v>0</v>
      </c>
      <c r="F432" s="104">
        <v>0</v>
      </c>
      <c r="G432" s="73">
        <v>41.791044776119399</v>
      </c>
      <c r="H432" s="104">
        <v>1.2</v>
      </c>
      <c r="I432" s="104">
        <v>0.5014925373134328</v>
      </c>
      <c r="J432" s="73">
        <v>9.99</v>
      </c>
      <c r="K432" s="73">
        <v>58.174083758620689</v>
      </c>
      <c r="L432" s="164">
        <f t="shared" si="17"/>
        <v>-4.7340837586206916</v>
      </c>
      <c r="M432" s="164">
        <f t="shared" si="18"/>
        <v>-8.858689668077642E-2</v>
      </c>
      <c r="N432" s="66">
        <v>0.2384328358208955</v>
      </c>
    </row>
    <row r="433" spans="1:14" ht="18" x14ac:dyDescent="0.2">
      <c r="A433" s="103" t="s">
        <v>33</v>
      </c>
      <c r="B433" s="104">
        <v>212</v>
      </c>
      <c r="C433" s="104">
        <v>2</v>
      </c>
      <c r="D433" s="73">
        <v>13</v>
      </c>
      <c r="E433" s="104">
        <v>0</v>
      </c>
      <c r="F433" s="104">
        <v>0</v>
      </c>
      <c r="G433" s="73">
        <v>44.444444444444443</v>
      </c>
      <c r="H433" s="104">
        <v>0.8</v>
      </c>
      <c r="I433" s="104">
        <v>0.35555555555555557</v>
      </c>
      <c r="J433" s="73">
        <v>9.91</v>
      </c>
      <c r="K433" s="73">
        <v>53.339182448275857</v>
      </c>
      <c r="L433" s="164">
        <f t="shared" si="17"/>
        <v>0.1008175517241412</v>
      </c>
      <c r="M433" s="164">
        <f t="shared" si="18"/>
        <v>1.8865559828619236E-3</v>
      </c>
      <c r="N433" s="66">
        <v>0.14722222222222223</v>
      </c>
    </row>
    <row r="434" spans="1:14" ht="18" x14ac:dyDescent="0.2">
      <c r="A434" s="103" t="s">
        <v>33</v>
      </c>
      <c r="B434" s="104">
        <v>213</v>
      </c>
      <c r="C434" s="104">
        <v>2</v>
      </c>
      <c r="D434" s="73">
        <v>10</v>
      </c>
      <c r="E434" s="104">
        <v>0</v>
      </c>
      <c r="F434" s="104">
        <v>0</v>
      </c>
      <c r="G434" s="73">
        <v>36.363636363636367</v>
      </c>
      <c r="H434" s="104">
        <v>0.8</v>
      </c>
      <c r="I434" s="104">
        <v>0.29090909090909095</v>
      </c>
      <c r="J434" s="73">
        <v>9.9</v>
      </c>
      <c r="K434" s="73">
        <v>51.728584827586197</v>
      </c>
      <c r="L434" s="164">
        <f t="shared" si="17"/>
        <v>1.7114151724138011</v>
      </c>
      <c r="M434" s="164">
        <f t="shared" si="18"/>
        <v>3.2024984513731307E-2</v>
      </c>
      <c r="N434" s="66">
        <v>0.10681818181818184</v>
      </c>
    </row>
    <row r="435" spans="1:14" ht="18" x14ac:dyDescent="0.2">
      <c r="A435" s="103" t="s">
        <v>33</v>
      </c>
      <c r="B435" s="104">
        <v>214</v>
      </c>
      <c r="C435" s="104">
        <v>2</v>
      </c>
      <c r="D435" s="73">
        <v>2</v>
      </c>
      <c r="E435" s="104">
        <v>0</v>
      </c>
      <c r="F435" s="104">
        <v>0</v>
      </c>
      <c r="G435" s="73">
        <v>34.375</v>
      </c>
      <c r="H435" s="104">
        <v>0.6</v>
      </c>
      <c r="I435" s="104">
        <v>0.20624999999999999</v>
      </c>
      <c r="J435" s="73">
        <v>9.9600000000000009</v>
      </c>
      <c r="K435" s="73">
        <v>53.422284413793108</v>
      </c>
      <c r="L435" s="164">
        <f t="shared" si="17"/>
        <v>1.7715586206890066E-2</v>
      </c>
      <c r="M435" s="164">
        <f t="shared" si="18"/>
        <v>3.3150423291336203E-4</v>
      </c>
      <c r="N435" s="66">
        <v>5.3906249999999996E-2</v>
      </c>
    </row>
    <row r="436" spans="1:14" ht="18" x14ac:dyDescent="0.2">
      <c r="A436" s="103" t="s">
        <v>33</v>
      </c>
      <c r="B436" s="104">
        <v>215</v>
      </c>
      <c r="C436" s="104">
        <v>2</v>
      </c>
      <c r="D436" s="73">
        <v>3</v>
      </c>
      <c r="E436" s="104">
        <v>0</v>
      </c>
      <c r="F436" s="104">
        <v>0</v>
      </c>
      <c r="G436" s="73">
        <v>34.848484848484851</v>
      </c>
      <c r="H436" s="104">
        <v>1.2</v>
      </c>
      <c r="I436" s="104">
        <v>0.41818181818181821</v>
      </c>
      <c r="J436" s="73">
        <v>9.8800000000000008</v>
      </c>
      <c r="K436" s="73">
        <v>56.515495034482761</v>
      </c>
      <c r="L436" s="164">
        <f t="shared" si="17"/>
        <v>-3.0754950344827634</v>
      </c>
      <c r="M436" s="164">
        <f t="shared" si="18"/>
        <v>-5.7550431034482853E-2</v>
      </c>
      <c r="N436" s="66">
        <v>0.18636363636363637</v>
      </c>
    </row>
    <row r="437" spans="1:14" ht="18" x14ac:dyDescent="0.2">
      <c r="A437" s="103" t="s">
        <v>33</v>
      </c>
      <c r="B437" s="104">
        <v>216</v>
      </c>
      <c r="C437" s="104">
        <v>2</v>
      </c>
      <c r="D437" s="73">
        <v>5</v>
      </c>
      <c r="E437" s="104">
        <v>0</v>
      </c>
      <c r="F437" s="104">
        <v>0</v>
      </c>
      <c r="G437" s="73">
        <v>30.64516129032258</v>
      </c>
      <c r="H437" s="104">
        <v>0.4</v>
      </c>
      <c r="I437" s="104">
        <v>0.12258064516129032</v>
      </c>
      <c r="J437" s="73">
        <v>9.8800000000000008</v>
      </c>
      <c r="K437" s="73">
        <v>55.688255586206907</v>
      </c>
      <c r="L437" s="164">
        <f t="shared" si="17"/>
        <v>-2.2482555862069091</v>
      </c>
      <c r="M437" s="164">
        <f t="shared" si="18"/>
        <v>-4.2070650939500548E-2</v>
      </c>
      <c r="N437" s="66">
        <v>1.6129032258064505E-3</v>
      </c>
    </row>
    <row r="438" spans="1:14" ht="18" x14ac:dyDescent="0.2">
      <c r="A438" s="103" t="s">
        <v>33</v>
      </c>
      <c r="B438" s="104">
        <v>217</v>
      </c>
      <c r="C438" s="104">
        <v>2</v>
      </c>
      <c r="D438" s="73">
        <v>4</v>
      </c>
      <c r="E438" s="104">
        <v>0</v>
      </c>
      <c r="F438" s="104">
        <v>0</v>
      </c>
      <c r="G438" s="73">
        <v>33.333333333333329</v>
      </c>
      <c r="H438" s="104">
        <v>0.9</v>
      </c>
      <c r="I438" s="104">
        <v>0.3</v>
      </c>
      <c r="J438" s="73">
        <v>9.8800000000000008</v>
      </c>
      <c r="K438" s="73">
        <v>58.696399034482766</v>
      </c>
      <c r="L438" s="164">
        <f t="shared" si="17"/>
        <v>-5.2563990344827687</v>
      </c>
      <c r="M438" s="164">
        <f t="shared" si="18"/>
        <v>-9.8360760375800313E-2</v>
      </c>
      <c r="N438" s="66">
        <v>0.11249999999999999</v>
      </c>
    </row>
    <row r="439" spans="1:14" ht="18" x14ac:dyDescent="0.2">
      <c r="A439" s="103" t="s">
        <v>33</v>
      </c>
      <c r="B439" s="104">
        <v>218</v>
      </c>
      <c r="C439" s="104">
        <v>2</v>
      </c>
      <c r="D439" s="73">
        <v>14</v>
      </c>
      <c r="E439" s="104">
        <v>0</v>
      </c>
      <c r="F439" s="104">
        <v>0</v>
      </c>
      <c r="G439" s="73">
        <v>36.764705882352942</v>
      </c>
      <c r="H439" s="104">
        <v>1.2</v>
      </c>
      <c r="I439" s="104">
        <v>0.44117647058823528</v>
      </c>
      <c r="J439" s="73">
        <v>9.6999999999999993</v>
      </c>
      <c r="K439" s="73">
        <v>59.228081379310339</v>
      </c>
      <c r="L439" s="164">
        <f t="shared" si="17"/>
        <v>-5.7880813793103414</v>
      </c>
      <c r="M439" s="164">
        <f t="shared" si="18"/>
        <v>-0.10830990604996897</v>
      </c>
      <c r="N439" s="66">
        <v>0.20073529411764704</v>
      </c>
    </row>
    <row r="440" spans="1:14" ht="18" x14ac:dyDescent="0.2">
      <c r="A440" s="103" t="s">
        <v>33</v>
      </c>
      <c r="B440" s="104">
        <v>219</v>
      </c>
      <c r="C440" s="104">
        <v>2</v>
      </c>
      <c r="D440" s="73">
        <v>1</v>
      </c>
      <c r="E440" s="104">
        <v>0</v>
      </c>
      <c r="F440" s="104">
        <v>0</v>
      </c>
      <c r="G440" s="73">
        <v>37.681159420289859</v>
      </c>
      <c r="H440" s="104">
        <v>0.8</v>
      </c>
      <c r="I440" s="104">
        <v>0.30144927536231891</v>
      </c>
      <c r="J440" s="73">
        <v>9.66</v>
      </c>
      <c r="K440" s="73">
        <v>58.236590689655166</v>
      </c>
      <c r="L440" s="119">
        <f t="shared" si="17"/>
        <v>-4.7965906896551687</v>
      </c>
      <c r="M440" s="119">
        <f>L440/53.44</f>
        <v>-8.9756562306421567E-2</v>
      </c>
      <c r="N440" s="106">
        <v>0.11340579710144932</v>
      </c>
    </row>
    <row r="441" spans="1:14" ht="18" x14ac:dyDescent="0.2">
      <c r="A441" s="103" t="s">
        <v>33</v>
      </c>
      <c r="B441" s="104">
        <v>220</v>
      </c>
      <c r="C441" s="104">
        <v>2</v>
      </c>
      <c r="D441" s="73">
        <v>9</v>
      </c>
      <c r="E441" s="104">
        <v>0</v>
      </c>
      <c r="F441" s="104">
        <v>0</v>
      </c>
      <c r="G441" s="73">
        <v>34.848484848484851</v>
      </c>
      <c r="H441" s="104">
        <v>0.7</v>
      </c>
      <c r="I441" s="104">
        <v>0.24393939393939396</v>
      </c>
      <c r="J441" s="73">
        <v>9.61</v>
      </c>
      <c r="K441" s="73">
        <v>57.514533620689654</v>
      </c>
      <c r="L441" s="164">
        <f t="shared" si="17"/>
        <v>-4.0745336206896567</v>
      </c>
      <c r="M441" s="164">
        <f>L441/53.44</f>
        <v>-7.6245015357216631E-2</v>
      </c>
      <c r="N441" s="66">
        <v>7.7462121212121218E-2</v>
      </c>
    </row>
    <row r="442" spans="1:14" ht="18" x14ac:dyDescent="0.2">
      <c r="A442" s="103" t="s">
        <v>33</v>
      </c>
      <c r="B442" s="104">
        <v>301</v>
      </c>
      <c r="C442" s="104">
        <v>3</v>
      </c>
      <c r="D442" s="73">
        <v>18</v>
      </c>
      <c r="E442" s="104">
        <v>0</v>
      </c>
      <c r="F442" s="104">
        <v>0</v>
      </c>
      <c r="G442" s="73">
        <v>37.5</v>
      </c>
      <c r="H442" s="104">
        <v>1.2</v>
      </c>
      <c r="I442" s="104">
        <v>0.45</v>
      </c>
      <c r="J442" s="73">
        <v>9.83</v>
      </c>
      <c r="K442" s="73">
        <v>55.869642931034484</v>
      </c>
      <c r="L442" s="164">
        <f t="shared" si="17"/>
        <v>-2.4296429310344863</v>
      </c>
      <c r="M442" s="164">
        <f t="shared" ref="M442:M448" si="19">L442/53.44</f>
        <v>-4.5464875206483651E-2</v>
      </c>
      <c r="N442" s="66">
        <v>0.20624999999999999</v>
      </c>
    </row>
    <row r="443" spans="1:14" ht="18" x14ac:dyDescent="0.2">
      <c r="A443" s="103" t="s">
        <v>33</v>
      </c>
      <c r="B443" s="104">
        <v>302</v>
      </c>
      <c r="C443" s="104">
        <v>3</v>
      </c>
      <c r="D443" s="73">
        <v>20</v>
      </c>
      <c r="E443" s="104">
        <v>0</v>
      </c>
      <c r="F443" s="104">
        <v>0</v>
      </c>
      <c r="G443" s="73">
        <v>42.1875</v>
      </c>
      <c r="H443" s="104">
        <v>0.8</v>
      </c>
      <c r="I443" s="104">
        <v>0.33750000000000002</v>
      </c>
      <c r="J443" s="73">
        <v>10</v>
      </c>
      <c r="K443" s="73">
        <v>49.117655172413798</v>
      </c>
      <c r="L443" s="164">
        <f t="shared" si="17"/>
        <v>4.3223448275861998</v>
      </c>
      <c r="M443" s="164">
        <f t="shared" si="19"/>
        <v>8.0882201115011224E-2</v>
      </c>
      <c r="N443" s="66">
        <v>0.13593750000000002</v>
      </c>
    </row>
    <row r="444" spans="1:14" ht="18" x14ac:dyDescent="0.2">
      <c r="A444" s="103" t="s">
        <v>33</v>
      </c>
      <c r="B444" s="104">
        <v>303</v>
      </c>
      <c r="C444" s="104">
        <v>3</v>
      </c>
      <c r="D444" s="73">
        <v>4</v>
      </c>
      <c r="E444" s="104">
        <v>0</v>
      </c>
      <c r="F444" s="104">
        <v>0</v>
      </c>
      <c r="G444" s="73">
        <v>34.375</v>
      </c>
      <c r="H444" s="104">
        <v>1</v>
      </c>
      <c r="I444" s="104">
        <v>0.34375</v>
      </c>
      <c r="J444" s="73">
        <v>10.07</v>
      </c>
      <c r="K444" s="73">
        <v>54.632785103448285</v>
      </c>
      <c r="L444" s="164">
        <f t="shared" si="17"/>
        <v>-1.192785103448287</v>
      </c>
      <c r="M444" s="164">
        <f t="shared" si="19"/>
        <v>-2.2320080528598185E-2</v>
      </c>
      <c r="N444" s="66">
        <v>0.13984374999999999</v>
      </c>
    </row>
    <row r="445" spans="1:14" ht="18" x14ac:dyDescent="0.2">
      <c r="A445" s="103" t="s">
        <v>33</v>
      </c>
      <c r="B445" s="104">
        <v>304</v>
      </c>
      <c r="C445" s="104">
        <v>3</v>
      </c>
      <c r="D445" s="73">
        <v>12</v>
      </c>
      <c r="E445" s="104">
        <v>0</v>
      </c>
      <c r="F445" s="104">
        <v>0</v>
      </c>
      <c r="G445" s="73">
        <v>40.625</v>
      </c>
      <c r="H445" s="104">
        <v>0.5</v>
      </c>
      <c r="I445" s="104">
        <v>0.203125</v>
      </c>
      <c r="J445" s="73">
        <v>9.8800000000000008</v>
      </c>
      <c r="K445" s="73">
        <v>51.815270896551723</v>
      </c>
      <c r="L445" s="164">
        <f t="shared" si="17"/>
        <v>1.6247291034482743</v>
      </c>
      <c r="M445" s="164">
        <f t="shared" si="19"/>
        <v>3.0402864959735671E-2</v>
      </c>
      <c r="N445" s="66">
        <v>5.1953125000000003E-2</v>
      </c>
    </row>
    <row r="446" spans="1:14" ht="18" x14ac:dyDescent="0.2">
      <c r="A446" s="103" t="s">
        <v>33</v>
      </c>
      <c r="B446" s="104">
        <v>305</v>
      </c>
      <c r="C446" s="104">
        <v>3</v>
      </c>
      <c r="D446" s="73">
        <v>13</v>
      </c>
      <c r="E446" s="104">
        <v>0</v>
      </c>
      <c r="F446" s="104">
        <v>0</v>
      </c>
      <c r="G446" s="73">
        <v>34.375</v>
      </c>
      <c r="H446" s="104">
        <v>1.3</v>
      </c>
      <c r="I446" s="104">
        <v>0.44687500000000002</v>
      </c>
      <c r="J446" s="73">
        <v>9.9600000000000009</v>
      </c>
      <c r="K446" s="73">
        <v>54.136084275862068</v>
      </c>
      <c r="L446" s="164">
        <f t="shared" si="17"/>
        <v>-0.69608427586207</v>
      </c>
      <c r="M446" s="164">
        <f t="shared" si="19"/>
        <v>-1.3025529114185442E-2</v>
      </c>
      <c r="N446" s="66">
        <v>0.20429687500000002</v>
      </c>
    </row>
    <row r="447" spans="1:14" ht="18" x14ac:dyDescent="0.2">
      <c r="A447" s="103" t="s">
        <v>33</v>
      </c>
      <c r="B447" s="104">
        <v>306</v>
      </c>
      <c r="C447" s="104">
        <v>3</v>
      </c>
      <c r="D447" s="73">
        <v>5</v>
      </c>
      <c r="E447" s="104">
        <v>0</v>
      </c>
      <c r="F447" s="104">
        <v>0</v>
      </c>
      <c r="G447" s="73">
        <v>35.483870967741936</v>
      </c>
      <c r="H447" s="104">
        <v>0.9</v>
      </c>
      <c r="I447" s="104">
        <v>0.31935483870967746</v>
      </c>
      <c r="J447" s="73">
        <v>9.89</v>
      </c>
      <c r="K447" s="73">
        <v>54.516550000000009</v>
      </c>
      <c r="L447" s="164">
        <f t="shared" si="17"/>
        <v>-1.0765500000000117</v>
      </c>
      <c r="M447" s="164">
        <f t="shared" si="19"/>
        <v>-2.0145022455090041E-2</v>
      </c>
      <c r="N447" s="66">
        <v>0.12459677419354841</v>
      </c>
    </row>
    <row r="448" spans="1:14" ht="18" x14ac:dyDescent="0.2">
      <c r="A448" s="103" t="s">
        <v>33</v>
      </c>
      <c r="B448" s="104">
        <v>307</v>
      </c>
      <c r="C448" s="104">
        <v>3</v>
      </c>
      <c r="D448" s="73">
        <v>15</v>
      </c>
      <c r="E448" s="104">
        <v>0</v>
      </c>
      <c r="F448" s="104">
        <v>0</v>
      </c>
      <c r="G448" s="73">
        <v>35.9375</v>
      </c>
      <c r="H448" s="104">
        <v>0.9</v>
      </c>
      <c r="I448" s="104">
        <v>0.32343749999999999</v>
      </c>
      <c r="J448" s="73">
        <v>10.02</v>
      </c>
      <c r="K448" s="73">
        <v>54.888420551724131</v>
      </c>
      <c r="L448" s="164">
        <f t="shared" si="17"/>
        <v>-1.4484205517241335</v>
      </c>
      <c r="M448" s="164">
        <f t="shared" si="19"/>
        <v>-2.7103677988849804E-2</v>
      </c>
      <c r="N448" s="66">
        <v>0.12714843749999999</v>
      </c>
    </row>
    <row r="449" spans="1:14" ht="18" x14ac:dyDescent="0.2">
      <c r="A449" s="103" t="s">
        <v>33</v>
      </c>
      <c r="B449" s="104">
        <v>308</v>
      </c>
      <c r="C449" s="104">
        <v>3</v>
      </c>
      <c r="D449" s="73">
        <v>1</v>
      </c>
      <c r="E449" s="104">
        <v>0</v>
      </c>
      <c r="F449" s="104">
        <v>0</v>
      </c>
      <c r="G449" s="73">
        <v>25.352112676056336</v>
      </c>
      <c r="H449" s="104">
        <v>0.7</v>
      </c>
      <c r="I449" s="104">
        <v>0.17746478873239432</v>
      </c>
      <c r="J449" s="73">
        <v>9.9700000000000006</v>
      </c>
      <c r="K449" s="73">
        <v>53.716865172413797</v>
      </c>
      <c r="L449" s="119">
        <f t="shared" si="17"/>
        <v>-0.2768651724137996</v>
      </c>
      <c r="M449" s="119">
        <f>L449/53.44</f>
        <v>-5.180860262234274E-3</v>
      </c>
      <c r="N449" s="106">
        <v>3.5915492957746452E-2</v>
      </c>
    </row>
    <row r="450" spans="1:14" ht="18" x14ac:dyDescent="0.2">
      <c r="A450" s="103" t="s">
        <v>33</v>
      </c>
      <c r="B450" s="104">
        <v>309</v>
      </c>
      <c r="C450" s="104">
        <v>3</v>
      </c>
      <c r="D450" s="73">
        <v>7</v>
      </c>
      <c r="E450" s="104">
        <v>0</v>
      </c>
      <c r="F450" s="104">
        <v>0</v>
      </c>
      <c r="G450" s="73">
        <v>33.846153846153847</v>
      </c>
      <c r="H450" s="104">
        <v>1</v>
      </c>
      <c r="I450" s="104">
        <v>0.33846153846153848</v>
      </c>
      <c r="J450" s="73">
        <v>9.91</v>
      </c>
      <c r="K450" s="73">
        <v>53.978200137931026</v>
      </c>
      <c r="L450" s="164">
        <f t="shared" si="17"/>
        <v>-0.53820013793102817</v>
      </c>
      <c r="M450" s="164">
        <f>L450/53.44</f>
        <v>-1.0071110365475826E-2</v>
      </c>
      <c r="N450" s="66">
        <v>0.13653846153846155</v>
      </c>
    </row>
    <row r="451" spans="1:14" ht="18" x14ac:dyDescent="0.2">
      <c r="A451" s="103" t="s">
        <v>33</v>
      </c>
      <c r="B451" s="104">
        <v>310</v>
      </c>
      <c r="C451" s="104">
        <v>3</v>
      </c>
      <c r="D451" s="73">
        <v>11</v>
      </c>
      <c r="E451" s="104">
        <v>0</v>
      </c>
      <c r="F451" s="104">
        <v>0</v>
      </c>
      <c r="G451" s="73">
        <v>38.028169014084504</v>
      </c>
      <c r="H451" s="104">
        <v>0.9</v>
      </c>
      <c r="I451" s="104">
        <v>0.34225352112676055</v>
      </c>
      <c r="J451" s="73">
        <v>9.75</v>
      </c>
      <c r="K451" s="73">
        <v>57.802012931034476</v>
      </c>
      <c r="L451" s="164">
        <f t="shared" si="17"/>
        <v>-4.362012931034478</v>
      </c>
      <c r="M451" s="164">
        <f t="shared" ref="M451:M467" si="20">L451/53.44</f>
        <v>-8.1624493469956552E-2</v>
      </c>
      <c r="N451" s="66">
        <v>0.13890845070422533</v>
      </c>
    </row>
    <row r="452" spans="1:14" ht="18" x14ac:dyDescent="0.2">
      <c r="A452" s="103" t="s">
        <v>33</v>
      </c>
      <c r="B452" s="104">
        <v>311</v>
      </c>
      <c r="C452" s="104">
        <v>3</v>
      </c>
      <c r="D452" s="73">
        <v>19</v>
      </c>
      <c r="E452" s="104">
        <v>0</v>
      </c>
      <c r="F452" s="104">
        <v>0</v>
      </c>
      <c r="G452" s="73">
        <v>33.846153846153847</v>
      </c>
      <c r="H452" s="104">
        <v>0.5</v>
      </c>
      <c r="I452" s="104">
        <v>0.16923076923076924</v>
      </c>
      <c r="J452" s="73">
        <v>9.94</v>
      </c>
      <c r="K452" s="73">
        <v>54.26083944827586</v>
      </c>
      <c r="L452" s="164">
        <f t="shared" si="17"/>
        <v>-0.82083944827586208</v>
      </c>
      <c r="M452" s="164">
        <f t="shared" si="20"/>
        <v>-1.5360019615940534E-2</v>
      </c>
      <c r="N452" s="66">
        <v>3.0769230769230778E-2</v>
      </c>
    </row>
    <row r="453" spans="1:14" ht="18" x14ac:dyDescent="0.2">
      <c r="A453" s="103" t="s">
        <v>33</v>
      </c>
      <c r="B453" s="104">
        <v>312</v>
      </c>
      <c r="C453" s="104">
        <v>3</v>
      </c>
      <c r="D453" s="73">
        <v>6</v>
      </c>
      <c r="E453" s="104">
        <v>0</v>
      </c>
      <c r="F453" s="104">
        <v>0</v>
      </c>
      <c r="G453" s="73">
        <v>32.307692307692307</v>
      </c>
      <c r="H453" s="104">
        <v>0.8</v>
      </c>
      <c r="I453" s="104">
        <v>0.25846153846153846</v>
      </c>
      <c r="J453" s="73">
        <v>9.91</v>
      </c>
      <c r="K453" s="73">
        <v>52.70016475862068</v>
      </c>
      <c r="L453" s="164">
        <f t="shared" si="17"/>
        <v>0.73983524137931767</v>
      </c>
      <c r="M453" s="164">
        <f t="shared" si="20"/>
        <v>1.3844222331199807E-2</v>
      </c>
      <c r="N453" s="66">
        <v>8.6538461538461536E-2</v>
      </c>
    </row>
    <row r="454" spans="1:14" ht="18" x14ac:dyDescent="0.2">
      <c r="A454" s="103" t="s">
        <v>33</v>
      </c>
      <c r="B454" s="104">
        <v>313</v>
      </c>
      <c r="C454" s="104">
        <v>3</v>
      </c>
      <c r="D454" s="73">
        <v>14</v>
      </c>
      <c r="E454" s="104">
        <v>0</v>
      </c>
      <c r="F454" s="104">
        <v>0</v>
      </c>
      <c r="G454" s="73">
        <v>29.032258064516132</v>
      </c>
      <c r="H454" s="104">
        <v>1</v>
      </c>
      <c r="I454" s="104">
        <v>0.29032258064516131</v>
      </c>
      <c r="J454" s="73">
        <v>9.67</v>
      </c>
      <c r="K454" s="73">
        <v>54.611960586206891</v>
      </c>
      <c r="L454" s="164">
        <f t="shared" si="17"/>
        <v>-1.1719605862068931</v>
      </c>
      <c r="M454" s="164">
        <f t="shared" si="20"/>
        <v>-2.1930400190997252E-2</v>
      </c>
      <c r="N454" s="66">
        <v>0.10645161290322581</v>
      </c>
    </row>
    <row r="455" spans="1:14" ht="18" x14ac:dyDescent="0.2">
      <c r="A455" s="103" t="s">
        <v>33</v>
      </c>
      <c r="B455" s="104">
        <v>314</v>
      </c>
      <c r="C455" s="104">
        <v>3</v>
      </c>
      <c r="D455" s="73">
        <v>9</v>
      </c>
      <c r="E455" s="104">
        <v>0</v>
      </c>
      <c r="F455" s="104">
        <v>0</v>
      </c>
      <c r="G455" s="73">
        <v>29.850746268656714</v>
      </c>
      <c r="H455" s="104">
        <v>0.9</v>
      </c>
      <c r="I455" s="104">
        <v>0.26865671641791045</v>
      </c>
      <c r="J455" s="73">
        <v>9.83</v>
      </c>
      <c r="K455" s="73">
        <v>52.483603965517233</v>
      </c>
      <c r="L455" s="164">
        <f t="shared" si="17"/>
        <v>0.95639603448276489</v>
      </c>
      <c r="M455" s="164">
        <f t="shared" si="20"/>
        <v>1.7896632381788267E-2</v>
      </c>
      <c r="N455" s="66">
        <v>9.2910447761194032E-2</v>
      </c>
    </row>
    <row r="456" spans="1:14" ht="18" x14ac:dyDescent="0.2">
      <c r="A456" s="103" t="s">
        <v>33</v>
      </c>
      <c r="B456" s="104">
        <v>315</v>
      </c>
      <c r="C456" s="104">
        <v>3</v>
      </c>
      <c r="D456" s="73">
        <v>3</v>
      </c>
      <c r="E456" s="104">
        <v>0</v>
      </c>
      <c r="F456" s="104">
        <v>0</v>
      </c>
      <c r="G456" s="73">
        <v>29.230769230769234</v>
      </c>
      <c r="H456" s="104">
        <v>1.1000000000000001</v>
      </c>
      <c r="I456" s="104">
        <v>0.32153846153846161</v>
      </c>
      <c r="J456" s="73">
        <v>9.76</v>
      </c>
      <c r="K456" s="73">
        <v>51.620702896551727</v>
      </c>
      <c r="L456" s="164">
        <f t="shared" si="17"/>
        <v>1.819297103448271</v>
      </c>
      <c r="M456" s="164">
        <f t="shared" si="20"/>
        <v>3.4043733223208666E-2</v>
      </c>
      <c r="N456" s="66">
        <v>0.12596153846153849</v>
      </c>
    </row>
    <row r="457" spans="1:14" ht="18" x14ac:dyDescent="0.2">
      <c r="A457" s="103" t="s">
        <v>33</v>
      </c>
      <c r="B457" s="104">
        <v>316</v>
      </c>
      <c r="C457" s="104">
        <v>3</v>
      </c>
      <c r="D457" s="73">
        <v>2</v>
      </c>
      <c r="E457" s="104">
        <v>0</v>
      </c>
      <c r="F457" s="104">
        <v>0</v>
      </c>
      <c r="G457" s="73">
        <v>34.375</v>
      </c>
      <c r="H457" s="104">
        <v>0.7</v>
      </c>
      <c r="I457" s="104">
        <v>0.24062500000000001</v>
      </c>
      <c r="J457" s="73">
        <v>9.7899999999999991</v>
      </c>
      <c r="K457" s="73">
        <v>50.210886000000009</v>
      </c>
      <c r="L457" s="164">
        <f t="shared" si="17"/>
        <v>3.2291139999999885</v>
      </c>
      <c r="M457" s="164">
        <f t="shared" si="20"/>
        <v>6.0425037425149486E-2</v>
      </c>
      <c r="N457" s="66">
        <v>7.5390625000000003E-2</v>
      </c>
    </row>
    <row r="458" spans="1:14" ht="18" x14ac:dyDescent="0.2">
      <c r="A458" s="103" t="s">
        <v>33</v>
      </c>
      <c r="B458" s="104">
        <v>317</v>
      </c>
      <c r="C458" s="104">
        <v>3</v>
      </c>
      <c r="D458" s="73">
        <v>17</v>
      </c>
      <c r="E458" s="104">
        <v>0</v>
      </c>
      <c r="F458" s="104">
        <v>0</v>
      </c>
      <c r="G458" s="73">
        <v>31.746031746031743</v>
      </c>
      <c r="H458" s="104">
        <v>0.9</v>
      </c>
      <c r="I458" s="104">
        <v>0.2857142857142857</v>
      </c>
      <c r="J458" s="73">
        <v>9.75</v>
      </c>
      <c r="K458" s="73">
        <v>54.262345689655177</v>
      </c>
      <c r="L458" s="164">
        <f t="shared" si="17"/>
        <v>-0.82234568965517951</v>
      </c>
      <c r="M458" s="164">
        <f t="shared" si="20"/>
        <v>-1.538820527049363E-2</v>
      </c>
      <c r="N458" s="66">
        <v>0.10357142857142856</v>
      </c>
    </row>
    <row r="459" spans="1:14" ht="18" x14ac:dyDescent="0.2">
      <c r="A459" s="103" t="s">
        <v>33</v>
      </c>
      <c r="B459" s="104">
        <v>318</v>
      </c>
      <c r="C459" s="104">
        <v>3</v>
      </c>
      <c r="D459" s="73">
        <v>8</v>
      </c>
      <c r="E459" s="104">
        <v>0</v>
      </c>
      <c r="F459" s="104">
        <v>0</v>
      </c>
      <c r="G459" s="73">
        <v>33.87096774193548</v>
      </c>
      <c r="H459" s="104">
        <v>0.7</v>
      </c>
      <c r="I459" s="104">
        <v>0.23709677419354835</v>
      </c>
      <c r="J459" s="73">
        <v>9.5500000000000007</v>
      </c>
      <c r="K459" s="73">
        <v>46.910177068965517</v>
      </c>
      <c r="L459" s="164">
        <f t="shared" si="17"/>
        <v>6.5298229310344809</v>
      </c>
      <c r="M459" s="164">
        <f t="shared" si="20"/>
        <v>0.12218980035618415</v>
      </c>
      <c r="N459" s="66">
        <v>7.3185483870967724E-2</v>
      </c>
    </row>
    <row r="460" spans="1:14" ht="18" x14ac:dyDescent="0.2">
      <c r="A460" s="103" t="s">
        <v>33</v>
      </c>
      <c r="B460" s="104">
        <v>319</v>
      </c>
      <c r="C460" s="104">
        <v>3</v>
      </c>
      <c r="D460" s="73">
        <v>16</v>
      </c>
      <c r="E460" s="104">
        <v>0</v>
      </c>
      <c r="F460" s="104">
        <v>0</v>
      </c>
      <c r="G460" s="73">
        <v>36.923076923076927</v>
      </c>
      <c r="H460" s="104">
        <v>1.4</v>
      </c>
      <c r="I460" s="104">
        <v>0.51692307692307693</v>
      </c>
      <c r="J460" s="73">
        <v>9.7100000000000009</v>
      </c>
      <c r="K460" s="73">
        <v>54.663122724137928</v>
      </c>
      <c r="L460" s="164">
        <f t="shared" si="17"/>
        <v>-1.2231227241379301</v>
      </c>
      <c r="M460" s="164">
        <f t="shared" si="20"/>
        <v>-2.2887775526533125E-2</v>
      </c>
      <c r="N460" s="66">
        <v>0.24807692307692308</v>
      </c>
    </row>
    <row r="461" spans="1:14" ht="18" x14ac:dyDescent="0.2">
      <c r="A461" s="103" t="s">
        <v>33</v>
      </c>
      <c r="B461" s="104">
        <v>320</v>
      </c>
      <c r="C461" s="104">
        <v>3</v>
      </c>
      <c r="D461" s="73">
        <v>10</v>
      </c>
      <c r="E461" s="104">
        <v>0</v>
      </c>
      <c r="F461" s="104">
        <v>0</v>
      </c>
      <c r="G461" s="73">
        <v>38.571428571428577</v>
      </c>
      <c r="H461" s="104">
        <v>0.9</v>
      </c>
      <c r="I461" s="104">
        <v>0.3471428571428572</v>
      </c>
      <c r="J461" s="73">
        <v>9.85</v>
      </c>
      <c r="K461" s="73">
        <v>60.634268275862063</v>
      </c>
      <c r="L461" s="164">
        <f t="shared" si="17"/>
        <v>-7.1942682758620649</v>
      </c>
      <c r="M461" s="164">
        <f t="shared" si="20"/>
        <v>-0.13462328360520331</v>
      </c>
      <c r="N461" s="66">
        <v>0.14196428571428574</v>
      </c>
    </row>
    <row r="462" spans="1:14" ht="18" x14ac:dyDescent="0.2">
      <c r="A462" s="103" t="s">
        <v>33</v>
      </c>
      <c r="B462" s="104">
        <v>401</v>
      </c>
      <c r="C462" s="104">
        <v>4</v>
      </c>
      <c r="D462" s="73">
        <v>2</v>
      </c>
      <c r="E462" s="104">
        <v>0</v>
      </c>
      <c r="F462" s="104">
        <v>0</v>
      </c>
      <c r="G462" s="73">
        <v>36.923076923076927</v>
      </c>
      <c r="H462" s="104">
        <v>0.8</v>
      </c>
      <c r="I462" s="104">
        <v>0.29538461538461541</v>
      </c>
      <c r="J462" s="73">
        <v>9.86</v>
      </c>
      <c r="K462" s="73">
        <v>54.948411517241382</v>
      </c>
      <c r="L462" s="164">
        <f t="shared" si="17"/>
        <v>-1.5084115172413846</v>
      </c>
      <c r="M462" s="164">
        <f t="shared" si="20"/>
        <v>-2.8226263421433095E-2</v>
      </c>
      <c r="N462" s="66">
        <v>0.10961538461538463</v>
      </c>
    </row>
    <row r="463" spans="1:14" ht="18" x14ac:dyDescent="0.2">
      <c r="A463" s="103" t="s">
        <v>33</v>
      </c>
      <c r="B463" s="104">
        <v>402</v>
      </c>
      <c r="C463" s="104">
        <v>4</v>
      </c>
      <c r="D463" s="73">
        <v>17</v>
      </c>
      <c r="E463" s="104">
        <v>0</v>
      </c>
      <c r="F463" s="104">
        <v>0</v>
      </c>
      <c r="G463" s="73">
        <v>26.153846153846157</v>
      </c>
      <c r="H463" s="104">
        <v>2.5</v>
      </c>
      <c r="I463" s="104">
        <v>0.65384615384615385</v>
      </c>
      <c r="J463" s="73">
        <v>10.02</v>
      </c>
      <c r="K463" s="73">
        <v>51.772320068965513</v>
      </c>
      <c r="L463" s="164">
        <f t="shared" si="17"/>
        <v>1.6676799310344848</v>
      </c>
      <c r="M463" s="164">
        <f t="shared" si="20"/>
        <v>3.1206585535824942E-2</v>
      </c>
      <c r="N463" s="66">
        <v>0.33365384615384613</v>
      </c>
    </row>
    <row r="464" spans="1:14" ht="18" x14ac:dyDescent="0.2">
      <c r="A464" s="103" t="s">
        <v>33</v>
      </c>
      <c r="B464" s="104">
        <v>403</v>
      </c>
      <c r="C464" s="104">
        <v>4</v>
      </c>
      <c r="D464" s="73">
        <v>20</v>
      </c>
      <c r="E464" s="104">
        <v>0</v>
      </c>
      <c r="F464" s="104">
        <v>0</v>
      </c>
      <c r="G464" s="73">
        <v>28.35820895522388</v>
      </c>
      <c r="H464" s="104">
        <v>1.6</v>
      </c>
      <c r="I464" s="104">
        <v>0.45373134328358211</v>
      </c>
      <c r="J464" s="73">
        <v>9.92</v>
      </c>
      <c r="K464" s="73">
        <v>50.476793931034486</v>
      </c>
      <c r="L464" s="164">
        <f t="shared" si="17"/>
        <v>2.963206068965512</v>
      </c>
      <c r="M464" s="164">
        <f t="shared" si="20"/>
        <v>5.5449215362378595E-2</v>
      </c>
      <c r="N464" s="66">
        <v>0.20858208955223881</v>
      </c>
    </row>
    <row r="465" spans="1:14" ht="18" x14ac:dyDescent="0.2">
      <c r="A465" s="103" t="s">
        <v>33</v>
      </c>
      <c r="B465" s="104">
        <v>404</v>
      </c>
      <c r="C465" s="104">
        <v>4</v>
      </c>
      <c r="D465" s="73">
        <v>9</v>
      </c>
      <c r="E465" s="104">
        <v>0</v>
      </c>
      <c r="F465" s="104">
        <v>0</v>
      </c>
      <c r="G465" s="73">
        <v>41.53846153846154</v>
      </c>
      <c r="H465" s="104">
        <v>1.5</v>
      </c>
      <c r="I465" s="104">
        <v>0.62307692307692308</v>
      </c>
      <c r="J465" s="73">
        <v>9.83</v>
      </c>
      <c r="K465" s="73">
        <v>53.160811758620689</v>
      </c>
      <c r="L465" s="164">
        <f t="shared" si="17"/>
        <v>0.27918824137930898</v>
      </c>
      <c r="M465" s="164">
        <f t="shared" si="20"/>
        <v>5.2243308641337759E-3</v>
      </c>
      <c r="N465" s="66">
        <v>0.31442307692307692</v>
      </c>
    </row>
    <row r="466" spans="1:14" ht="18" x14ac:dyDescent="0.2">
      <c r="A466" s="103" t="s">
        <v>33</v>
      </c>
      <c r="B466" s="104">
        <v>405</v>
      </c>
      <c r="C466" s="104">
        <v>4</v>
      </c>
      <c r="D466" s="73">
        <v>5</v>
      </c>
      <c r="E466" s="104">
        <v>0</v>
      </c>
      <c r="F466" s="104">
        <v>0</v>
      </c>
      <c r="G466" s="73">
        <v>31.884057971014489</v>
      </c>
      <c r="H466" s="104">
        <v>1.1000000000000001</v>
      </c>
      <c r="I466" s="104">
        <v>0.35072463768115936</v>
      </c>
      <c r="J466" s="73">
        <v>9.75</v>
      </c>
      <c r="K466" s="73">
        <v>54.827186206896549</v>
      </c>
      <c r="L466" s="164">
        <f t="shared" si="17"/>
        <v>-1.3871862068965513</v>
      </c>
      <c r="M466" s="164">
        <f t="shared" si="20"/>
        <v>-2.5957825727854628E-2</v>
      </c>
      <c r="N466" s="66">
        <v>0.1442028985507246</v>
      </c>
    </row>
    <row r="467" spans="1:14" ht="18" x14ac:dyDescent="0.2">
      <c r="A467" s="103" t="s">
        <v>33</v>
      </c>
      <c r="B467" s="104">
        <v>406</v>
      </c>
      <c r="C467" s="104">
        <v>4</v>
      </c>
      <c r="D467" s="73">
        <v>18</v>
      </c>
      <c r="E467" s="104">
        <v>0</v>
      </c>
      <c r="F467" s="104">
        <v>0</v>
      </c>
      <c r="G467" s="73">
        <v>30.882352941176471</v>
      </c>
      <c r="H467" s="104">
        <v>0.9</v>
      </c>
      <c r="I467" s="104">
        <v>0.27794117647058825</v>
      </c>
      <c r="J467" s="73">
        <v>9.94</v>
      </c>
      <c r="K467" s="73">
        <v>47.346715862068976</v>
      </c>
      <c r="L467" s="164">
        <f t="shared" ref="L467:L481" si="21">53.44-K467</f>
        <v>6.0932841379310219</v>
      </c>
      <c r="M467" s="164">
        <f t="shared" si="20"/>
        <v>0.11402103551517631</v>
      </c>
      <c r="N467" s="66">
        <v>9.8713235294117657E-2</v>
      </c>
    </row>
    <row r="468" spans="1:14" ht="18" x14ac:dyDescent="0.2">
      <c r="A468" s="103" t="s">
        <v>33</v>
      </c>
      <c r="B468" s="104">
        <v>407</v>
      </c>
      <c r="C468" s="104">
        <v>4</v>
      </c>
      <c r="D468" s="73">
        <v>1</v>
      </c>
      <c r="E468" s="104">
        <v>0</v>
      </c>
      <c r="F468" s="104">
        <v>0</v>
      </c>
      <c r="G468" s="73">
        <v>32.8125</v>
      </c>
      <c r="H468" s="104">
        <v>0.9</v>
      </c>
      <c r="I468" s="104">
        <v>0.29531249999999998</v>
      </c>
      <c r="J468" s="73">
        <v>9.7899999999999991</v>
      </c>
      <c r="K468" s="73">
        <v>52.055213896551734</v>
      </c>
      <c r="L468" s="119">
        <f t="shared" si="21"/>
        <v>1.3847861034482634</v>
      </c>
      <c r="M468" s="119">
        <f>L468/53.44</f>
        <v>2.5912913612430078E-2</v>
      </c>
      <c r="N468" s="106">
        <v>0.10957031249999999</v>
      </c>
    </row>
    <row r="469" spans="1:14" ht="18" x14ac:dyDescent="0.2">
      <c r="A469" s="103" t="s">
        <v>33</v>
      </c>
      <c r="B469" s="104">
        <v>408</v>
      </c>
      <c r="C469" s="104">
        <v>4</v>
      </c>
      <c r="D469" s="73">
        <v>13</v>
      </c>
      <c r="E469" s="104">
        <v>0</v>
      </c>
      <c r="F469" s="104">
        <v>0</v>
      </c>
      <c r="G469" s="73">
        <v>31.147540983606557</v>
      </c>
      <c r="H469" s="104">
        <v>0.7</v>
      </c>
      <c r="I469" s="104">
        <v>0.21803278688524588</v>
      </c>
      <c r="J469" s="73">
        <v>9.6199999999999992</v>
      </c>
      <c r="K469" s="73">
        <v>48.608545586206894</v>
      </c>
      <c r="L469" s="164">
        <f t="shared" si="21"/>
        <v>4.8314544137931037</v>
      </c>
      <c r="M469" s="164">
        <f>L469/53.44</f>
        <v>9.0408952353912872E-2</v>
      </c>
      <c r="N469" s="66">
        <v>6.1270491803278676E-2</v>
      </c>
    </row>
    <row r="470" spans="1:14" ht="18" x14ac:dyDescent="0.2">
      <c r="A470" s="103" t="s">
        <v>33</v>
      </c>
      <c r="B470" s="104">
        <v>409</v>
      </c>
      <c r="C470" s="104">
        <v>4</v>
      </c>
      <c r="D470" s="73">
        <v>15</v>
      </c>
      <c r="E470" s="104">
        <v>0</v>
      </c>
      <c r="F470" s="104">
        <v>0</v>
      </c>
      <c r="G470" s="73">
        <v>32.835820895522389</v>
      </c>
      <c r="H470" s="104">
        <v>0.9</v>
      </c>
      <c r="I470" s="104">
        <v>0.29552238805970155</v>
      </c>
      <c r="J470" s="73">
        <v>9.6999999999999993</v>
      </c>
      <c r="K470" s="73">
        <v>54.518469310344827</v>
      </c>
      <c r="L470" s="164">
        <f t="shared" si="21"/>
        <v>-1.0784693103448291</v>
      </c>
      <c r="M470" s="164">
        <f t="shared" ref="M470:M481" si="22">L470/53.44</f>
        <v>-2.0180937693578389E-2</v>
      </c>
      <c r="N470" s="66">
        <v>0.10970149253731347</v>
      </c>
    </row>
    <row r="471" spans="1:14" ht="18" x14ac:dyDescent="0.2">
      <c r="A471" s="103" t="s">
        <v>33</v>
      </c>
      <c r="B471" s="104">
        <v>410</v>
      </c>
      <c r="C471" s="104">
        <v>4</v>
      </c>
      <c r="D471" s="73">
        <v>7</v>
      </c>
      <c r="E471" s="104">
        <v>0</v>
      </c>
      <c r="F471" s="104">
        <v>0</v>
      </c>
      <c r="G471" s="73">
        <v>30.76923076923077</v>
      </c>
      <c r="H471" s="104">
        <v>1.9</v>
      </c>
      <c r="I471" s="104">
        <v>0.58461538461538465</v>
      </c>
      <c r="J471" s="73">
        <v>9.52</v>
      </c>
      <c r="K471" s="73">
        <v>55.872959999999999</v>
      </c>
      <c r="L471" s="164">
        <f t="shared" si="21"/>
        <v>-2.4329600000000013</v>
      </c>
      <c r="M471" s="164">
        <f t="shared" si="22"/>
        <v>-4.5526946107784461E-2</v>
      </c>
      <c r="N471" s="66">
        <v>0.29038461538461541</v>
      </c>
    </row>
    <row r="472" spans="1:14" ht="18" x14ac:dyDescent="0.2">
      <c r="A472" s="103" t="s">
        <v>33</v>
      </c>
      <c r="B472" s="104">
        <v>411</v>
      </c>
      <c r="C472" s="104">
        <v>4</v>
      </c>
      <c r="D472" s="73">
        <v>11</v>
      </c>
      <c r="E472" s="104">
        <v>0</v>
      </c>
      <c r="F472" s="104">
        <v>0</v>
      </c>
      <c r="G472" s="73">
        <v>27.27272727272727</v>
      </c>
      <c r="H472" s="104">
        <v>1.4</v>
      </c>
      <c r="I472" s="104">
        <v>0.38181818181818172</v>
      </c>
      <c r="J472" s="73">
        <v>9.84</v>
      </c>
      <c r="K472" s="73">
        <v>52.778731310344824</v>
      </c>
      <c r="L472" s="164">
        <f t="shared" si="21"/>
        <v>0.6612686896551736</v>
      </c>
      <c r="M472" s="164">
        <f t="shared" si="22"/>
        <v>1.2374039851331842E-2</v>
      </c>
      <c r="N472" s="66">
        <v>0.16363636363636358</v>
      </c>
    </row>
    <row r="473" spans="1:14" ht="18" x14ac:dyDescent="0.2">
      <c r="A473" s="103" t="s">
        <v>33</v>
      </c>
      <c r="B473" s="104">
        <v>412</v>
      </c>
      <c r="C473" s="104">
        <v>4</v>
      </c>
      <c r="D473" s="73">
        <v>8</v>
      </c>
      <c r="E473" s="104">
        <v>0</v>
      </c>
      <c r="F473" s="104">
        <v>0</v>
      </c>
      <c r="G473" s="73">
        <v>30</v>
      </c>
      <c r="H473" s="104">
        <v>1</v>
      </c>
      <c r="I473" s="104">
        <v>0.3</v>
      </c>
      <c r="J473" s="73">
        <v>9.92</v>
      </c>
      <c r="K473" s="73">
        <v>52.205708689655161</v>
      </c>
      <c r="L473" s="164">
        <f t="shared" si="21"/>
        <v>1.2342913103448367</v>
      </c>
      <c r="M473" s="164">
        <f t="shared" si="22"/>
        <v>2.3096768531901887E-2</v>
      </c>
      <c r="N473" s="66">
        <v>0.11249999999999999</v>
      </c>
    </row>
    <row r="474" spans="1:14" ht="18" x14ac:dyDescent="0.2">
      <c r="A474" s="103" t="s">
        <v>33</v>
      </c>
      <c r="B474" s="104">
        <v>413</v>
      </c>
      <c r="C474" s="104">
        <v>4</v>
      </c>
      <c r="D474" s="73">
        <v>19</v>
      </c>
      <c r="E474" s="104">
        <v>0</v>
      </c>
      <c r="F474" s="104">
        <v>0</v>
      </c>
      <c r="G474" s="73">
        <v>28.125</v>
      </c>
      <c r="H474" s="104">
        <v>0.8</v>
      </c>
      <c r="I474" s="104">
        <v>0.22500000000000001</v>
      </c>
      <c r="J474" s="73">
        <v>9.89</v>
      </c>
      <c r="K474" s="73">
        <v>52.674266586206905</v>
      </c>
      <c r="L474" s="164">
        <f t="shared" si="21"/>
        <v>0.76573341379309312</v>
      </c>
      <c r="M474" s="164">
        <f t="shared" si="22"/>
        <v>1.4328843820978539E-2</v>
      </c>
      <c r="N474" s="66">
        <v>6.5625000000000003E-2</v>
      </c>
    </row>
    <row r="475" spans="1:14" ht="18" x14ac:dyDescent="0.2">
      <c r="A475" s="103" t="s">
        <v>33</v>
      </c>
      <c r="B475" s="104">
        <v>414</v>
      </c>
      <c r="C475" s="104">
        <v>4</v>
      </c>
      <c r="D475" s="73">
        <v>12</v>
      </c>
      <c r="E475" s="104">
        <v>0</v>
      </c>
      <c r="F475" s="104">
        <v>0</v>
      </c>
      <c r="G475" s="73">
        <v>26.153846153846157</v>
      </c>
      <c r="H475" s="104">
        <v>1.4</v>
      </c>
      <c r="I475" s="104">
        <v>0.36615384615384622</v>
      </c>
      <c r="J475" s="73">
        <v>9.86</v>
      </c>
      <c r="K475" s="73">
        <v>54.497089862068968</v>
      </c>
      <c r="L475" s="164">
        <f t="shared" si="21"/>
        <v>-1.0570898620689704</v>
      </c>
      <c r="M475" s="164">
        <f t="shared" si="22"/>
        <v>-1.9780873167458277E-2</v>
      </c>
      <c r="N475" s="66">
        <v>0.15384615384615388</v>
      </c>
    </row>
    <row r="476" spans="1:14" ht="18" x14ac:dyDescent="0.2">
      <c r="A476" s="103" t="s">
        <v>33</v>
      </c>
      <c r="B476" s="104">
        <v>415</v>
      </c>
      <c r="C476" s="104">
        <v>4</v>
      </c>
      <c r="D476" s="73">
        <v>10</v>
      </c>
      <c r="E476" s="104">
        <v>0</v>
      </c>
      <c r="F476" s="104">
        <v>0</v>
      </c>
      <c r="G476" s="73">
        <v>36.507936507936506</v>
      </c>
      <c r="H476" s="104">
        <v>0.7</v>
      </c>
      <c r="I476" s="104">
        <v>0.25555555555555554</v>
      </c>
      <c r="J476" s="73">
        <v>10</v>
      </c>
      <c r="K476" s="73">
        <v>52.384655172413794</v>
      </c>
      <c r="L476" s="164">
        <f t="shared" si="21"/>
        <v>1.0553448275862038</v>
      </c>
      <c r="M476" s="164">
        <f t="shared" si="22"/>
        <v>1.9748219079083158E-2</v>
      </c>
      <c r="N476" s="66">
        <v>8.4722222222222213E-2</v>
      </c>
    </row>
    <row r="477" spans="1:14" ht="18" x14ac:dyDescent="0.2">
      <c r="A477" s="103" t="s">
        <v>33</v>
      </c>
      <c r="B477" s="104">
        <v>416</v>
      </c>
      <c r="C477" s="104">
        <v>4</v>
      </c>
      <c r="D477" s="73">
        <v>14</v>
      </c>
      <c r="E477" s="104">
        <v>0</v>
      </c>
      <c r="F477" s="104">
        <v>0</v>
      </c>
      <c r="G477" s="73">
        <v>24.242424242424242</v>
      </c>
      <c r="H477" s="104">
        <v>0.8</v>
      </c>
      <c r="I477" s="104">
        <v>0.19393939393939394</v>
      </c>
      <c r="J477" s="73">
        <v>9.85</v>
      </c>
      <c r="K477" s="73">
        <v>51.193076379310348</v>
      </c>
      <c r="L477" s="164">
        <f t="shared" si="21"/>
        <v>2.2469236206896497</v>
      </c>
      <c r="M477" s="164">
        <f t="shared" si="22"/>
        <v>4.2045726435060812E-2</v>
      </c>
      <c r="N477" s="66">
        <v>4.6212121212121211E-2</v>
      </c>
    </row>
    <row r="478" spans="1:14" ht="18" x14ac:dyDescent="0.2">
      <c r="A478" s="103" t="s">
        <v>33</v>
      </c>
      <c r="B478" s="104">
        <v>417</v>
      </c>
      <c r="C478" s="104">
        <v>4</v>
      </c>
      <c r="D478" s="73">
        <v>16</v>
      </c>
      <c r="E478" s="104">
        <v>0</v>
      </c>
      <c r="F478" s="104">
        <v>0</v>
      </c>
      <c r="G478" s="73">
        <v>30.158730158730158</v>
      </c>
      <c r="H478" s="104">
        <v>1.1000000000000001</v>
      </c>
      <c r="I478" s="104">
        <v>0.33174603174603179</v>
      </c>
      <c r="J478" s="73">
        <v>9.6999999999999993</v>
      </c>
      <c r="K478" s="73">
        <v>55.158976551724137</v>
      </c>
      <c r="L478" s="164">
        <f t="shared" si="21"/>
        <v>-1.7189765517241398</v>
      </c>
      <c r="M478" s="164">
        <f t="shared" si="22"/>
        <v>-3.2166477390047528E-2</v>
      </c>
      <c r="N478" s="66">
        <v>0.13234126984126987</v>
      </c>
    </row>
    <row r="479" spans="1:14" ht="18" x14ac:dyDescent="0.2">
      <c r="A479" s="103" t="s">
        <v>33</v>
      </c>
      <c r="B479" s="104">
        <v>418</v>
      </c>
      <c r="C479" s="104">
        <v>4</v>
      </c>
      <c r="D479" s="73">
        <v>6</v>
      </c>
      <c r="E479" s="104">
        <v>0</v>
      </c>
      <c r="F479" s="104">
        <v>0</v>
      </c>
      <c r="G479" s="73">
        <v>28.787878787878789</v>
      </c>
      <c r="H479" s="104">
        <v>0.6</v>
      </c>
      <c r="I479" s="104">
        <v>0.17272727272727273</v>
      </c>
      <c r="J479" s="73">
        <v>9.69</v>
      </c>
      <c r="K479" s="73">
        <v>48.42017362068966</v>
      </c>
      <c r="L479" s="164">
        <f t="shared" si="21"/>
        <v>5.0198263793103379</v>
      </c>
      <c r="M479" s="164">
        <f t="shared" si="22"/>
        <v>9.3933876858352139E-2</v>
      </c>
      <c r="N479" s="66">
        <v>3.2954545454545459E-2</v>
      </c>
    </row>
    <row r="480" spans="1:14" ht="18" x14ac:dyDescent="0.2">
      <c r="A480" s="103" t="s">
        <v>33</v>
      </c>
      <c r="B480" s="104">
        <v>419</v>
      </c>
      <c r="C480" s="104">
        <v>4</v>
      </c>
      <c r="D480" s="73">
        <v>3</v>
      </c>
      <c r="E480" s="104">
        <v>0</v>
      </c>
      <c r="F480" s="104">
        <v>0</v>
      </c>
      <c r="G480" s="73">
        <v>26.865671641791046</v>
      </c>
      <c r="H480" s="104">
        <v>0.7</v>
      </c>
      <c r="I480" s="104">
        <v>0.18805970149253731</v>
      </c>
      <c r="J480" s="73">
        <v>9.58</v>
      </c>
      <c r="K480" s="73">
        <v>54.553192137931049</v>
      </c>
      <c r="L480" s="164">
        <f t="shared" si="21"/>
        <v>-1.1131921379310512</v>
      </c>
      <c r="M480" s="164">
        <f t="shared" si="22"/>
        <v>-2.0830691203799611E-2</v>
      </c>
      <c r="N480" s="66">
        <v>4.2537313432835823E-2</v>
      </c>
    </row>
    <row r="481" spans="1:14" ht="18" x14ac:dyDescent="0.2">
      <c r="A481" s="103" t="s">
        <v>33</v>
      </c>
      <c r="B481" s="104">
        <v>420</v>
      </c>
      <c r="C481" s="104">
        <v>4</v>
      </c>
      <c r="D481" s="73">
        <v>4</v>
      </c>
      <c r="E481" s="104">
        <v>0</v>
      </c>
      <c r="F481" s="104">
        <v>0</v>
      </c>
      <c r="G481" s="73">
        <v>28.35820895522388</v>
      </c>
      <c r="H481" s="104">
        <v>0.9</v>
      </c>
      <c r="I481" s="104">
        <v>0.2552238805970149</v>
      </c>
      <c r="J481" s="73">
        <v>9.66</v>
      </c>
      <c r="K481" s="73">
        <v>54.919555103448289</v>
      </c>
      <c r="L481" s="164">
        <f t="shared" si="21"/>
        <v>-1.4795551034482912</v>
      </c>
      <c r="M481" s="164">
        <f t="shared" si="22"/>
        <v>-2.7686285618418623E-2</v>
      </c>
      <c r="N481" s="66">
        <v>8.4514925373134306E-2</v>
      </c>
    </row>
    <row r="482" spans="1:14" ht="18" x14ac:dyDescent="0.2">
      <c r="A482" s="103" t="s">
        <v>264</v>
      </c>
      <c r="B482" s="104">
        <v>101</v>
      </c>
      <c r="C482" s="104">
        <v>1</v>
      </c>
      <c r="D482" s="73">
        <v>1</v>
      </c>
      <c r="E482" s="104">
        <v>0</v>
      </c>
      <c r="F482" s="104">
        <v>0</v>
      </c>
      <c r="G482" s="73">
        <v>41.558441558441558</v>
      </c>
      <c r="H482" s="104">
        <v>4.5</v>
      </c>
      <c r="I482" s="104">
        <v>1.8701298701298703</v>
      </c>
      <c r="J482" s="73">
        <v>8.36</v>
      </c>
      <c r="K482" s="119">
        <v>75.570022564102558</v>
      </c>
      <c r="L482" s="119">
        <f>47.88-K482</f>
        <v>-27.690022564102556</v>
      </c>
      <c r="M482" s="119">
        <f>L482/47.88</f>
        <v>-0.57832127326864147</v>
      </c>
      <c r="N482" s="106">
        <v>0.56368358913813466</v>
      </c>
    </row>
    <row r="483" spans="1:14" ht="18" x14ac:dyDescent="0.2">
      <c r="A483" s="103" t="s">
        <v>264</v>
      </c>
      <c r="B483" s="104">
        <v>102</v>
      </c>
      <c r="C483" s="104">
        <v>1</v>
      </c>
      <c r="D483" s="73">
        <v>2</v>
      </c>
      <c r="E483" s="104">
        <v>0</v>
      </c>
      <c r="F483" s="104">
        <v>0</v>
      </c>
      <c r="G483" s="73">
        <v>50</v>
      </c>
      <c r="H483" s="104">
        <v>1</v>
      </c>
      <c r="I483" s="104">
        <v>0.5</v>
      </c>
      <c r="J483" s="73">
        <v>8.36</v>
      </c>
      <c r="K483" s="73">
        <v>75.020992820512816</v>
      </c>
      <c r="L483" s="164">
        <f t="shared" ref="L483:L546" si="23">47.88-K483</f>
        <v>-27.140992820512814</v>
      </c>
      <c r="M483" s="164">
        <f t="shared" ref="M483:M546" si="24">L483/47.88</f>
        <v>-0.56685448664396021</v>
      </c>
      <c r="N483" s="66">
        <v>6.5454545454545446E-2</v>
      </c>
    </row>
    <row r="484" spans="1:14" ht="18" x14ac:dyDescent="0.2">
      <c r="A484" s="103" t="s">
        <v>264</v>
      </c>
      <c r="B484" s="104">
        <v>103</v>
      </c>
      <c r="C484" s="104">
        <v>1</v>
      </c>
      <c r="D484" s="73">
        <v>3</v>
      </c>
      <c r="E484" s="104">
        <v>0</v>
      </c>
      <c r="F484" s="104">
        <v>0</v>
      </c>
      <c r="G484" s="73">
        <v>40.259740259740262</v>
      </c>
      <c r="H484" s="104">
        <v>3.6</v>
      </c>
      <c r="I484" s="104">
        <v>1.4493506493506496</v>
      </c>
      <c r="J484" s="73">
        <v>8.4</v>
      </c>
      <c r="K484" s="73">
        <v>75.889830592396095</v>
      </c>
      <c r="L484" s="164">
        <f t="shared" si="23"/>
        <v>-28.009830592396092</v>
      </c>
      <c r="M484" s="164">
        <f t="shared" si="24"/>
        <v>-0.5850006389389325</v>
      </c>
      <c r="N484" s="66">
        <v>0.41067296340023618</v>
      </c>
    </row>
    <row r="485" spans="1:14" ht="18" x14ac:dyDescent="0.2">
      <c r="A485" s="103" t="s">
        <v>264</v>
      </c>
      <c r="B485" s="104">
        <v>104</v>
      </c>
      <c r="C485" s="104">
        <v>1</v>
      </c>
      <c r="D485" s="73">
        <v>4</v>
      </c>
      <c r="E485" s="104">
        <v>0</v>
      </c>
      <c r="F485" s="104">
        <v>0</v>
      </c>
      <c r="G485" s="73">
        <v>37.037037037037038</v>
      </c>
      <c r="H485" s="104">
        <v>1.4</v>
      </c>
      <c r="I485" s="104">
        <v>0.51851851851851849</v>
      </c>
      <c r="J485" s="73">
        <v>8.59</v>
      </c>
      <c r="K485" s="73">
        <v>79.135681803713524</v>
      </c>
      <c r="L485" s="164">
        <f t="shared" si="23"/>
        <v>-31.255681803713522</v>
      </c>
      <c r="M485" s="164">
        <f t="shared" si="24"/>
        <v>-0.65279201762141859</v>
      </c>
      <c r="N485" s="66">
        <v>7.2188552188552177E-2</v>
      </c>
    </row>
    <row r="486" spans="1:14" ht="18" x14ac:dyDescent="0.2">
      <c r="A486" s="103" t="s">
        <v>264</v>
      </c>
      <c r="B486" s="104">
        <v>105</v>
      </c>
      <c r="C486" s="104">
        <v>1</v>
      </c>
      <c r="D486" s="73">
        <v>5</v>
      </c>
      <c r="E486" s="104">
        <v>0</v>
      </c>
      <c r="F486" s="104">
        <v>0</v>
      </c>
      <c r="G486" s="73">
        <v>47.560975609756099</v>
      </c>
      <c r="H486" s="104">
        <v>4.5</v>
      </c>
      <c r="I486" s="104">
        <v>2.1402439024390243</v>
      </c>
      <c r="J486" s="73">
        <v>8.44</v>
      </c>
      <c r="K486" s="73">
        <v>74.602861326259955</v>
      </c>
      <c r="L486" s="164">
        <f t="shared" si="23"/>
        <v>-26.722861326259952</v>
      </c>
      <c r="M486" s="164">
        <f t="shared" si="24"/>
        <v>-0.55812158158437664</v>
      </c>
      <c r="N486" s="66">
        <v>0.66190687361419065</v>
      </c>
    </row>
    <row r="487" spans="1:14" ht="18" x14ac:dyDescent="0.2">
      <c r="A487" s="103" t="s">
        <v>264</v>
      </c>
      <c r="B487" s="104">
        <v>106</v>
      </c>
      <c r="C487" s="104">
        <v>1</v>
      </c>
      <c r="D487" s="73">
        <v>6</v>
      </c>
      <c r="E487" s="104">
        <v>0</v>
      </c>
      <c r="F487" s="104">
        <v>0</v>
      </c>
      <c r="G487" s="73">
        <v>37.179487179487182</v>
      </c>
      <c r="H487" s="104">
        <v>4</v>
      </c>
      <c r="I487" s="104">
        <v>1.4871794871794872</v>
      </c>
      <c r="J487" s="73">
        <v>8.4600000000000009</v>
      </c>
      <c r="K487" s="73">
        <v>73.137141573828487</v>
      </c>
      <c r="L487" s="164">
        <f t="shared" si="23"/>
        <v>-25.257141573828484</v>
      </c>
      <c r="M487" s="164">
        <f t="shared" si="24"/>
        <v>-0.5275092225110376</v>
      </c>
      <c r="N487" s="66">
        <v>0.42442890442890441</v>
      </c>
    </row>
    <row r="488" spans="1:14" ht="18" x14ac:dyDescent="0.2">
      <c r="A488" s="103" t="s">
        <v>264</v>
      </c>
      <c r="B488" s="104">
        <v>107</v>
      </c>
      <c r="C488" s="104">
        <v>1</v>
      </c>
      <c r="D488" s="73">
        <v>7</v>
      </c>
      <c r="E488" s="104">
        <v>0</v>
      </c>
      <c r="F488" s="104">
        <v>0</v>
      </c>
      <c r="G488" s="73">
        <v>49.367088607594937</v>
      </c>
      <c r="H488" s="104">
        <v>1.3</v>
      </c>
      <c r="I488" s="104">
        <v>0.64177215189873427</v>
      </c>
      <c r="J488" s="73">
        <v>8.43</v>
      </c>
      <c r="K488" s="73">
        <v>74.415077029177709</v>
      </c>
      <c r="L488" s="164">
        <f t="shared" si="23"/>
        <v>-26.535077029177707</v>
      </c>
      <c r="M488" s="164">
        <f t="shared" si="24"/>
        <v>-0.55419960378399546</v>
      </c>
      <c r="N488" s="66">
        <v>0.11700805523590337</v>
      </c>
    </row>
    <row r="489" spans="1:14" ht="18" x14ac:dyDescent="0.2">
      <c r="A489" s="103" t="s">
        <v>264</v>
      </c>
      <c r="B489" s="104">
        <v>108</v>
      </c>
      <c r="C489" s="104">
        <v>1</v>
      </c>
      <c r="D489" s="73">
        <v>8</v>
      </c>
      <c r="E489" s="104">
        <v>0</v>
      </c>
      <c r="F489" s="104">
        <v>0</v>
      </c>
      <c r="G489" s="73">
        <v>46.05263157894737</v>
      </c>
      <c r="H489" s="104">
        <v>1.6</v>
      </c>
      <c r="I489" s="104">
        <v>0.73684210526315796</v>
      </c>
      <c r="J489" s="73">
        <v>8.42</v>
      </c>
      <c r="K489" s="73">
        <v>69.250026737400532</v>
      </c>
      <c r="L489" s="164">
        <f t="shared" si="23"/>
        <v>-21.370026737400529</v>
      </c>
      <c r="M489" s="164">
        <f t="shared" si="24"/>
        <v>-0.44632470211780551</v>
      </c>
      <c r="N489" s="66">
        <v>0.15157894736842106</v>
      </c>
    </row>
    <row r="490" spans="1:14" ht="18" x14ac:dyDescent="0.2">
      <c r="A490" s="103" t="s">
        <v>264</v>
      </c>
      <c r="B490" s="104">
        <v>109</v>
      </c>
      <c r="C490" s="104">
        <v>1</v>
      </c>
      <c r="D490" s="73">
        <v>9</v>
      </c>
      <c r="E490" s="104">
        <v>0</v>
      </c>
      <c r="F490" s="104">
        <v>0</v>
      </c>
      <c r="G490" s="73">
        <v>46.153846153846153</v>
      </c>
      <c r="H490" s="104">
        <v>2.1</v>
      </c>
      <c r="I490" s="104">
        <v>0.96923076923076923</v>
      </c>
      <c r="J490" s="73">
        <v>8.4700000000000006</v>
      </c>
      <c r="K490" s="73">
        <v>70.073943660477454</v>
      </c>
      <c r="L490" s="164">
        <f t="shared" si="23"/>
        <v>-22.193943660477451</v>
      </c>
      <c r="M490" s="164">
        <f t="shared" si="24"/>
        <v>-0.46353265790470866</v>
      </c>
      <c r="N490" s="66">
        <v>0.2360839160839161</v>
      </c>
    </row>
    <row r="491" spans="1:14" ht="18" x14ac:dyDescent="0.2">
      <c r="A491" s="103" t="s">
        <v>264</v>
      </c>
      <c r="B491" s="104">
        <v>110</v>
      </c>
      <c r="C491" s="104">
        <v>1</v>
      </c>
      <c r="D491" s="73">
        <v>10</v>
      </c>
      <c r="E491" s="104">
        <v>0</v>
      </c>
      <c r="F491" s="104">
        <v>0</v>
      </c>
      <c r="G491" s="73">
        <v>59.420289855072461</v>
      </c>
      <c r="H491" s="104">
        <v>2.4</v>
      </c>
      <c r="I491" s="104">
        <v>1.4260869565217391</v>
      </c>
      <c r="J491" s="73">
        <v>8.34</v>
      </c>
      <c r="K491" s="73">
        <v>65.309573474801056</v>
      </c>
      <c r="L491" s="164">
        <f t="shared" si="23"/>
        <v>-17.429573474801053</v>
      </c>
      <c r="M491" s="164">
        <f t="shared" si="24"/>
        <v>-0.36402617950712307</v>
      </c>
      <c r="N491" s="66">
        <v>0.40221343873517784</v>
      </c>
    </row>
    <row r="492" spans="1:14" ht="18" x14ac:dyDescent="0.2">
      <c r="A492" s="103" t="s">
        <v>264</v>
      </c>
      <c r="B492" s="104">
        <v>111</v>
      </c>
      <c r="C492" s="104">
        <v>1</v>
      </c>
      <c r="D492" s="73">
        <v>11</v>
      </c>
      <c r="E492" s="104">
        <v>0</v>
      </c>
      <c r="F492" s="104">
        <v>0</v>
      </c>
      <c r="G492" s="73">
        <v>65.333333333333329</v>
      </c>
      <c r="H492" s="104">
        <v>4.7</v>
      </c>
      <c r="I492" s="104">
        <v>3.0706666666666664</v>
      </c>
      <c r="J492" s="73">
        <v>8.35</v>
      </c>
      <c r="K492" s="73">
        <v>64.714137931034486</v>
      </c>
      <c r="L492" s="164">
        <f t="shared" si="23"/>
        <v>-16.834137931034483</v>
      </c>
      <c r="M492" s="164">
        <f t="shared" si="24"/>
        <v>-0.35159018235243278</v>
      </c>
      <c r="N492" s="66">
        <v>1.0002424242424242</v>
      </c>
    </row>
    <row r="493" spans="1:14" ht="18" x14ac:dyDescent="0.2">
      <c r="A493" s="103" t="s">
        <v>264</v>
      </c>
      <c r="B493" s="104">
        <v>112</v>
      </c>
      <c r="C493" s="104">
        <v>1</v>
      </c>
      <c r="D493" s="73">
        <v>12</v>
      </c>
      <c r="E493" s="104">
        <v>0</v>
      </c>
      <c r="F493" s="104">
        <v>0</v>
      </c>
      <c r="G493" s="73">
        <v>50.666666666666671</v>
      </c>
      <c r="H493" s="104">
        <v>4.5</v>
      </c>
      <c r="I493" s="104">
        <v>2.2800000000000002</v>
      </c>
      <c r="J493" s="73">
        <v>8.3000000000000007</v>
      </c>
      <c r="K493" s="73">
        <v>64.906411317418218</v>
      </c>
      <c r="L493" s="164">
        <f t="shared" si="23"/>
        <v>-17.026411317418216</v>
      </c>
      <c r="M493" s="164">
        <f t="shared" si="24"/>
        <v>-0.35560591723931106</v>
      </c>
      <c r="N493" s="66">
        <v>0.71272727272727276</v>
      </c>
    </row>
    <row r="494" spans="1:14" ht="18" x14ac:dyDescent="0.2">
      <c r="A494" s="103" t="s">
        <v>264</v>
      </c>
      <c r="B494" s="104">
        <v>113</v>
      </c>
      <c r="C494" s="104">
        <v>1</v>
      </c>
      <c r="D494" s="73">
        <v>13</v>
      </c>
      <c r="E494" s="104">
        <v>0</v>
      </c>
      <c r="F494" s="104">
        <v>0</v>
      </c>
      <c r="G494" s="73">
        <v>64.705882352941174</v>
      </c>
      <c r="H494" s="104">
        <v>3.2</v>
      </c>
      <c r="I494" s="104">
        <v>2.0705882352941178</v>
      </c>
      <c r="J494" s="73">
        <v>8.4</v>
      </c>
      <c r="K494" s="73">
        <v>60.837302210433236</v>
      </c>
      <c r="L494" s="164">
        <f t="shared" si="23"/>
        <v>-12.957302210433234</v>
      </c>
      <c r="M494" s="164">
        <f t="shared" si="24"/>
        <v>-0.27062034691798731</v>
      </c>
      <c r="N494" s="66">
        <v>0.63657754010695189</v>
      </c>
    </row>
    <row r="495" spans="1:14" ht="18" x14ac:dyDescent="0.2">
      <c r="A495" s="103" t="s">
        <v>264</v>
      </c>
      <c r="B495" s="104">
        <v>114</v>
      </c>
      <c r="C495" s="104">
        <v>1</v>
      </c>
      <c r="D495" s="73">
        <v>14</v>
      </c>
      <c r="E495" s="104">
        <v>0</v>
      </c>
      <c r="F495" s="104">
        <v>0</v>
      </c>
      <c r="G495" s="73">
        <v>51.351351351351347</v>
      </c>
      <c r="H495" s="104">
        <v>2.7</v>
      </c>
      <c r="I495" s="104">
        <v>1.3864864864864865</v>
      </c>
      <c r="J495" s="73">
        <v>8.32</v>
      </c>
      <c r="K495" s="73">
        <v>61.635872254641917</v>
      </c>
      <c r="L495" s="164">
        <f t="shared" si="23"/>
        <v>-13.755872254641915</v>
      </c>
      <c r="M495" s="164">
        <f t="shared" si="24"/>
        <v>-0.28729891926988127</v>
      </c>
      <c r="N495" s="66">
        <v>0.3878132678132678</v>
      </c>
    </row>
    <row r="496" spans="1:14" ht="18" x14ac:dyDescent="0.2">
      <c r="A496" s="103" t="s">
        <v>264</v>
      </c>
      <c r="B496" s="104">
        <v>115</v>
      </c>
      <c r="C496" s="104">
        <v>1</v>
      </c>
      <c r="D496" s="73">
        <v>15</v>
      </c>
      <c r="E496" s="104">
        <v>0</v>
      </c>
      <c r="F496" s="104">
        <v>0</v>
      </c>
      <c r="G496" s="73">
        <v>45.333333333333329</v>
      </c>
      <c r="H496" s="104">
        <v>3.4</v>
      </c>
      <c r="I496" s="104">
        <v>1.5413333333333332</v>
      </c>
      <c r="J496" s="73">
        <v>8.48</v>
      </c>
      <c r="K496" s="73">
        <v>62.429101609195406</v>
      </c>
      <c r="L496" s="164">
        <f t="shared" si="23"/>
        <v>-14.549101609195404</v>
      </c>
      <c r="M496" s="164">
        <f t="shared" si="24"/>
        <v>-0.30386594839589398</v>
      </c>
      <c r="N496" s="66">
        <v>0.44412121212121208</v>
      </c>
    </row>
    <row r="497" spans="1:14" ht="18" x14ac:dyDescent="0.2">
      <c r="A497" s="103" t="s">
        <v>264</v>
      </c>
      <c r="B497" s="104">
        <v>116</v>
      </c>
      <c r="C497" s="104">
        <v>1</v>
      </c>
      <c r="D497" s="73">
        <v>16</v>
      </c>
      <c r="E497" s="104">
        <v>0</v>
      </c>
      <c r="F497" s="104">
        <v>0</v>
      </c>
      <c r="G497" s="73">
        <v>53.333333333333336</v>
      </c>
      <c r="H497" s="104">
        <v>2.2999999999999998</v>
      </c>
      <c r="I497" s="104">
        <v>1.2266666666666666</v>
      </c>
      <c r="J497" s="73">
        <v>8.34</v>
      </c>
      <c r="K497" s="73">
        <v>61.465526507515463</v>
      </c>
      <c r="L497" s="164">
        <f t="shared" si="23"/>
        <v>-13.585526507515461</v>
      </c>
      <c r="M497" s="164">
        <f t="shared" si="24"/>
        <v>-0.28374115512772474</v>
      </c>
      <c r="N497" s="66">
        <v>0.32969696969696966</v>
      </c>
    </row>
    <row r="498" spans="1:14" ht="18" x14ac:dyDescent="0.2">
      <c r="A498" s="103" t="s">
        <v>264</v>
      </c>
      <c r="B498" s="104">
        <v>117</v>
      </c>
      <c r="C498" s="104">
        <v>1</v>
      </c>
      <c r="D498" s="73">
        <v>17</v>
      </c>
      <c r="E498" s="104">
        <v>0</v>
      </c>
      <c r="F498" s="104">
        <v>0</v>
      </c>
      <c r="G498" s="73">
        <v>53.333333333333336</v>
      </c>
      <c r="H498" s="104">
        <v>2</v>
      </c>
      <c r="I498" s="104">
        <v>1.0666666666666667</v>
      </c>
      <c r="J498" s="73">
        <v>8.31</v>
      </c>
      <c r="K498" s="73">
        <v>59.719942634836428</v>
      </c>
      <c r="L498" s="164">
        <f t="shared" si="23"/>
        <v>-11.839942634836426</v>
      </c>
      <c r="M498" s="164">
        <f t="shared" si="24"/>
        <v>-0.24728368076099469</v>
      </c>
      <c r="N498" s="66">
        <v>0.27151515151515149</v>
      </c>
    </row>
    <row r="499" spans="1:14" ht="18" x14ac:dyDescent="0.2">
      <c r="A499" s="103" t="s">
        <v>264</v>
      </c>
      <c r="B499" s="104">
        <v>118</v>
      </c>
      <c r="C499" s="104">
        <v>1</v>
      </c>
      <c r="D499" s="73">
        <v>18</v>
      </c>
      <c r="E499" s="104">
        <v>0</v>
      </c>
      <c r="F499" s="104">
        <v>0</v>
      </c>
      <c r="G499" s="73">
        <v>54.054054054054056</v>
      </c>
      <c r="H499" s="104">
        <v>4.2</v>
      </c>
      <c r="I499" s="104">
        <v>2.2702702702702702</v>
      </c>
      <c r="J499" s="73">
        <v>8.23</v>
      </c>
      <c r="K499" s="73">
        <v>58.43679915119364</v>
      </c>
      <c r="L499" s="164">
        <f t="shared" si="23"/>
        <v>-10.556799151193637</v>
      </c>
      <c r="M499" s="164">
        <f t="shared" si="24"/>
        <v>-0.22048452696728563</v>
      </c>
      <c r="N499" s="66">
        <v>0.70918918918918916</v>
      </c>
    </row>
    <row r="500" spans="1:14" ht="18" x14ac:dyDescent="0.2">
      <c r="A500" s="103" t="s">
        <v>264</v>
      </c>
      <c r="B500" s="104">
        <v>119</v>
      </c>
      <c r="C500" s="104">
        <v>1</v>
      </c>
      <c r="D500" s="73">
        <v>19</v>
      </c>
      <c r="E500" s="104">
        <v>0</v>
      </c>
      <c r="F500" s="104">
        <v>0</v>
      </c>
      <c r="G500" s="73">
        <v>62.857142857142854</v>
      </c>
      <c r="H500" s="104">
        <v>3.2</v>
      </c>
      <c r="I500" s="104">
        <v>2.0114285714285716</v>
      </c>
      <c r="J500" s="73">
        <v>8.34</v>
      </c>
      <c r="K500" s="73">
        <v>55.464106242263483</v>
      </c>
      <c r="L500" s="164">
        <f t="shared" si="23"/>
        <v>-7.5841062422634806</v>
      </c>
      <c r="M500" s="164">
        <f t="shared" si="24"/>
        <v>-0.15839820890274603</v>
      </c>
      <c r="N500" s="66">
        <v>0.61506493506493509</v>
      </c>
    </row>
    <row r="501" spans="1:14" ht="18" x14ac:dyDescent="0.2">
      <c r="A501" s="103" t="s">
        <v>264</v>
      </c>
      <c r="B501" s="104">
        <v>120</v>
      </c>
      <c r="C501" s="104">
        <v>1</v>
      </c>
      <c r="D501" s="73">
        <v>20</v>
      </c>
      <c r="E501" s="104">
        <v>0</v>
      </c>
      <c r="F501" s="104">
        <v>0</v>
      </c>
      <c r="G501" s="73">
        <v>59.722222222222221</v>
      </c>
      <c r="H501" s="104">
        <v>4.8</v>
      </c>
      <c r="I501" s="104">
        <v>2.8666666666666663</v>
      </c>
      <c r="J501" s="73">
        <v>8.2899999999999991</v>
      </c>
      <c r="K501" s="73">
        <v>54.120738779840842</v>
      </c>
      <c r="L501" s="164">
        <f t="shared" si="23"/>
        <v>-6.2407387798408394</v>
      </c>
      <c r="M501" s="164">
        <f t="shared" si="24"/>
        <v>-0.1303412443575781</v>
      </c>
      <c r="N501" s="66">
        <v>0.92606060606060592</v>
      </c>
    </row>
    <row r="502" spans="1:14" ht="18" x14ac:dyDescent="0.2">
      <c r="A502" s="103" t="s">
        <v>264</v>
      </c>
      <c r="B502" s="104">
        <v>201</v>
      </c>
      <c r="C502" s="104">
        <v>2</v>
      </c>
      <c r="D502" s="73">
        <v>11</v>
      </c>
      <c r="E502" s="104">
        <v>0</v>
      </c>
      <c r="F502" s="104">
        <v>0</v>
      </c>
      <c r="G502" s="73">
        <v>38.75</v>
      </c>
      <c r="H502" s="104">
        <v>1.9</v>
      </c>
      <c r="I502" s="104">
        <v>0.73624999999999996</v>
      </c>
      <c r="J502" s="73">
        <v>8.34</v>
      </c>
      <c r="K502" s="73">
        <v>81.182313793103447</v>
      </c>
      <c r="L502" s="164">
        <f t="shared" si="23"/>
        <v>-33.302313793103444</v>
      </c>
      <c r="M502" s="164">
        <f t="shared" si="24"/>
        <v>-0.69553704663958738</v>
      </c>
      <c r="N502" s="66">
        <v>0.15136363636363634</v>
      </c>
    </row>
    <row r="503" spans="1:14" ht="18" x14ac:dyDescent="0.2">
      <c r="A503" s="103" t="s">
        <v>264</v>
      </c>
      <c r="B503" s="104">
        <v>202</v>
      </c>
      <c r="C503" s="104">
        <v>2</v>
      </c>
      <c r="D503" s="73">
        <v>19</v>
      </c>
      <c r="E503" s="104">
        <v>0</v>
      </c>
      <c r="F503" s="104">
        <v>0</v>
      </c>
      <c r="G503" s="73">
        <v>44.444444444444443</v>
      </c>
      <c r="H503" s="104">
        <v>1.7</v>
      </c>
      <c r="I503" s="104">
        <v>0.75555555555555554</v>
      </c>
      <c r="J503" s="73">
        <v>8.43</v>
      </c>
      <c r="K503" s="73">
        <v>83.742343793103444</v>
      </c>
      <c r="L503" s="164">
        <f t="shared" si="23"/>
        <v>-35.862343793103442</v>
      </c>
      <c r="M503" s="164">
        <f t="shared" si="24"/>
        <v>-0.74900467404142523</v>
      </c>
      <c r="N503" s="66">
        <v>0.15838383838383838</v>
      </c>
    </row>
    <row r="504" spans="1:14" ht="18" x14ac:dyDescent="0.2">
      <c r="A504" s="103" t="s">
        <v>264</v>
      </c>
      <c r="B504" s="104">
        <v>203</v>
      </c>
      <c r="C504" s="104">
        <v>2</v>
      </c>
      <c r="D504" s="73">
        <v>6</v>
      </c>
      <c r="E504" s="104">
        <v>0</v>
      </c>
      <c r="F504" s="104">
        <v>0</v>
      </c>
      <c r="G504" s="73">
        <v>39.743589743589745</v>
      </c>
      <c r="H504" s="104">
        <v>1.8</v>
      </c>
      <c r="I504" s="104">
        <v>0.71538461538461551</v>
      </c>
      <c r="J504" s="73">
        <v>8.48</v>
      </c>
      <c r="K504" s="73">
        <v>76.198289655172402</v>
      </c>
      <c r="L504" s="164">
        <f t="shared" si="23"/>
        <v>-28.3182896551724</v>
      </c>
      <c r="M504" s="164">
        <f t="shared" si="24"/>
        <v>-0.59144297525422718</v>
      </c>
      <c r="N504" s="66">
        <v>0.14377622377622382</v>
      </c>
    </row>
    <row r="505" spans="1:14" ht="18" x14ac:dyDescent="0.2">
      <c r="A505" s="103" t="s">
        <v>264</v>
      </c>
      <c r="B505" s="104">
        <v>204</v>
      </c>
      <c r="C505" s="104">
        <v>2</v>
      </c>
      <c r="D505" s="73">
        <v>18</v>
      </c>
      <c r="E505" s="104">
        <v>0</v>
      </c>
      <c r="F505" s="104">
        <v>0</v>
      </c>
      <c r="G505" s="73">
        <v>37.5</v>
      </c>
      <c r="H505" s="104">
        <v>2.2000000000000002</v>
      </c>
      <c r="I505" s="104">
        <v>0.82499999999999996</v>
      </c>
      <c r="J505" s="73">
        <v>8.42</v>
      </c>
      <c r="K505" s="73">
        <v>80.76408620689655</v>
      </c>
      <c r="L505" s="164">
        <f t="shared" si="23"/>
        <v>-32.884086206896548</v>
      </c>
      <c r="M505" s="164">
        <f t="shared" si="24"/>
        <v>-0.68680213464696216</v>
      </c>
      <c r="N505" s="66">
        <v>0.1836363636363636</v>
      </c>
    </row>
    <row r="506" spans="1:14" ht="18" x14ac:dyDescent="0.2">
      <c r="A506" s="103" t="s">
        <v>264</v>
      </c>
      <c r="B506" s="104">
        <v>205</v>
      </c>
      <c r="C506" s="104">
        <v>2</v>
      </c>
      <c r="D506" s="73">
        <v>16</v>
      </c>
      <c r="E506" s="104">
        <v>0</v>
      </c>
      <c r="F506" s="104">
        <v>0</v>
      </c>
      <c r="G506" s="73">
        <v>42.857142857142854</v>
      </c>
      <c r="H506" s="104">
        <v>4.7</v>
      </c>
      <c r="I506" s="104">
        <v>2.0142857142857142</v>
      </c>
      <c r="J506" s="73">
        <v>8.4700000000000006</v>
      </c>
      <c r="K506" s="73">
        <v>78.0814024137931</v>
      </c>
      <c r="L506" s="164">
        <f t="shared" si="23"/>
        <v>-30.201402413793097</v>
      </c>
      <c r="M506" s="164">
        <f t="shared" si="24"/>
        <v>-0.63077281565983911</v>
      </c>
      <c r="N506" s="66">
        <v>0.61610389610389604</v>
      </c>
    </row>
    <row r="507" spans="1:14" ht="18" x14ac:dyDescent="0.2">
      <c r="A507" s="103" t="s">
        <v>264</v>
      </c>
      <c r="B507" s="104">
        <v>206</v>
      </c>
      <c r="C507" s="104">
        <v>2</v>
      </c>
      <c r="D507" s="73">
        <v>12</v>
      </c>
      <c r="E507" s="104">
        <v>0</v>
      </c>
      <c r="F507" s="104">
        <v>0</v>
      </c>
      <c r="G507" s="73">
        <v>37.333333333333336</v>
      </c>
      <c r="H507" s="104">
        <v>1.2</v>
      </c>
      <c r="I507" s="104">
        <v>0.44800000000000006</v>
      </c>
      <c r="J507" s="73">
        <v>8.51</v>
      </c>
      <c r="K507" s="73">
        <v>78.567826206896555</v>
      </c>
      <c r="L507" s="164">
        <f t="shared" si="23"/>
        <v>-30.687826206896553</v>
      </c>
      <c r="M507" s="164">
        <f t="shared" si="24"/>
        <v>-0.64093204275055449</v>
      </c>
      <c r="N507" s="66">
        <v>4.6545454545454563E-2</v>
      </c>
    </row>
    <row r="508" spans="1:14" ht="18" x14ac:dyDescent="0.2">
      <c r="A508" s="103" t="s">
        <v>264</v>
      </c>
      <c r="B508" s="104">
        <v>207</v>
      </c>
      <c r="C508" s="104">
        <v>2</v>
      </c>
      <c r="D508" s="73">
        <v>7</v>
      </c>
      <c r="E508" s="104">
        <v>0</v>
      </c>
      <c r="F508" s="104">
        <v>0</v>
      </c>
      <c r="G508" s="73">
        <v>38.461538461538467</v>
      </c>
      <c r="H508" s="104">
        <v>3.6</v>
      </c>
      <c r="I508" s="104">
        <v>1.3846153846153848</v>
      </c>
      <c r="J508" s="73">
        <v>8.52</v>
      </c>
      <c r="K508" s="73">
        <v>76.685475862068969</v>
      </c>
      <c r="L508" s="164">
        <f t="shared" si="23"/>
        <v>-28.805475862068967</v>
      </c>
      <c r="M508" s="164">
        <f t="shared" si="24"/>
        <v>-0.60161812577420559</v>
      </c>
      <c r="N508" s="66">
        <v>0.38713286713286715</v>
      </c>
    </row>
    <row r="509" spans="1:14" ht="18" x14ac:dyDescent="0.2">
      <c r="A509" s="103" t="s">
        <v>264</v>
      </c>
      <c r="B509" s="104">
        <v>208</v>
      </c>
      <c r="C509" s="104">
        <v>2</v>
      </c>
      <c r="D509" s="73">
        <v>8</v>
      </c>
      <c r="E509" s="104">
        <v>0</v>
      </c>
      <c r="F509" s="104">
        <v>0</v>
      </c>
      <c r="G509" s="73">
        <v>33.333333333333329</v>
      </c>
      <c r="H509" s="104">
        <v>4</v>
      </c>
      <c r="I509" s="104">
        <v>1.333333333333333</v>
      </c>
      <c r="J509" s="73">
        <v>8.41</v>
      </c>
      <c r="K509" s="73">
        <v>75.631232068965517</v>
      </c>
      <c r="L509" s="164">
        <f t="shared" si="23"/>
        <v>-27.751232068965514</v>
      </c>
      <c r="M509" s="164">
        <f t="shared" si="24"/>
        <v>-0.57959966727162726</v>
      </c>
      <c r="N509" s="66">
        <v>0.36848484848484836</v>
      </c>
    </row>
    <row r="510" spans="1:14" ht="18" x14ac:dyDescent="0.2">
      <c r="A510" s="103" t="s">
        <v>264</v>
      </c>
      <c r="B510" s="104">
        <v>209</v>
      </c>
      <c r="C510" s="104">
        <v>2</v>
      </c>
      <c r="D510" s="73">
        <v>17</v>
      </c>
      <c r="E510" s="104">
        <v>0</v>
      </c>
      <c r="F510" s="104">
        <v>0</v>
      </c>
      <c r="G510" s="73">
        <v>48.051948051948052</v>
      </c>
      <c r="H510" s="104">
        <v>3.1</v>
      </c>
      <c r="I510" s="104">
        <v>1.4896103896103898</v>
      </c>
      <c r="J510" s="73">
        <v>8.4700000000000006</v>
      </c>
      <c r="K510" s="73">
        <v>75.685841379310361</v>
      </c>
      <c r="L510" s="164">
        <f t="shared" si="23"/>
        <v>-27.805841379310358</v>
      </c>
      <c r="M510" s="164">
        <f t="shared" si="24"/>
        <v>-0.58074021260046693</v>
      </c>
      <c r="N510" s="66">
        <v>0.42531286894923265</v>
      </c>
    </row>
    <row r="511" spans="1:14" ht="18" x14ac:dyDescent="0.2">
      <c r="A511" s="103" t="s">
        <v>264</v>
      </c>
      <c r="B511" s="104">
        <v>210</v>
      </c>
      <c r="C511" s="104">
        <v>2</v>
      </c>
      <c r="D511" s="73">
        <v>20</v>
      </c>
      <c r="E511" s="104">
        <v>0</v>
      </c>
      <c r="F511" s="104">
        <v>0</v>
      </c>
      <c r="G511" s="73">
        <v>25.97402597402597</v>
      </c>
      <c r="H511" s="104">
        <v>2.4</v>
      </c>
      <c r="I511" s="104">
        <v>0.62337662337662325</v>
      </c>
      <c r="J511" s="73">
        <v>8.4</v>
      </c>
      <c r="K511" s="73">
        <v>72.512455172413794</v>
      </c>
      <c r="L511" s="164">
        <f t="shared" si="23"/>
        <v>-24.632455172413792</v>
      </c>
      <c r="M511" s="164">
        <f t="shared" si="24"/>
        <v>-0.51446230518825797</v>
      </c>
      <c r="N511" s="66">
        <v>0.1103187721369539</v>
      </c>
    </row>
    <row r="512" spans="1:14" ht="18" x14ac:dyDescent="0.2">
      <c r="A512" s="103" t="s">
        <v>264</v>
      </c>
      <c r="B512" s="104">
        <v>211</v>
      </c>
      <c r="C512" s="104">
        <v>2</v>
      </c>
      <c r="D512" s="73">
        <v>15</v>
      </c>
      <c r="E512" s="104">
        <v>0</v>
      </c>
      <c r="F512" s="104">
        <v>0</v>
      </c>
      <c r="G512" s="73">
        <v>44.155844155844157</v>
      </c>
      <c r="H512" s="104">
        <v>2.1</v>
      </c>
      <c r="I512" s="104">
        <v>0.92727272727272736</v>
      </c>
      <c r="J512" s="73">
        <v>8.39</v>
      </c>
      <c r="K512" s="73">
        <v>69.601487241379303</v>
      </c>
      <c r="L512" s="164">
        <f t="shared" si="23"/>
        <v>-21.7214872413793</v>
      </c>
      <c r="M512" s="164">
        <f t="shared" si="24"/>
        <v>-0.45366514706305971</v>
      </c>
      <c r="N512" s="66">
        <v>0.22082644628099179</v>
      </c>
    </row>
    <row r="513" spans="1:14" ht="18" x14ac:dyDescent="0.2">
      <c r="A513" s="103" t="s">
        <v>264</v>
      </c>
      <c r="B513" s="104">
        <v>212</v>
      </c>
      <c r="C513" s="104">
        <v>2</v>
      </c>
      <c r="D513" s="73">
        <v>13</v>
      </c>
      <c r="E513" s="104">
        <v>0</v>
      </c>
      <c r="F513" s="104">
        <v>0</v>
      </c>
      <c r="G513" s="73">
        <v>42.857142857142854</v>
      </c>
      <c r="H513" s="104">
        <v>1.7</v>
      </c>
      <c r="I513" s="104">
        <v>0.72857142857142843</v>
      </c>
      <c r="J513" s="73">
        <v>8.34</v>
      </c>
      <c r="K513" s="73">
        <v>74.611239999999995</v>
      </c>
      <c r="L513" s="164">
        <f t="shared" si="23"/>
        <v>-26.731239999999993</v>
      </c>
      <c r="M513" s="164">
        <f t="shared" si="24"/>
        <v>-0.55829657477025885</v>
      </c>
      <c r="N513" s="66">
        <v>0.14857142857142852</v>
      </c>
    </row>
    <row r="514" spans="1:14" ht="18" x14ac:dyDescent="0.2">
      <c r="A514" s="103" t="s">
        <v>264</v>
      </c>
      <c r="B514" s="104">
        <v>213</v>
      </c>
      <c r="C514" s="104">
        <v>2</v>
      </c>
      <c r="D514" s="73">
        <v>10</v>
      </c>
      <c r="E514" s="104">
        <v>0.1</v>
      </c>
      <c r="F514" s="104">
        <v>0</v>
      </c>
      <c r="G514" s="73">
        <v>44.303797468354425</v>
      </c>
      <c r="H514" s="104">
        <v>2.1</v>
      </c>
      <c r="I514" s="104">
        <v>0.93037974683544289</v>
      </c>
      <c r="J514" s="73">
        <v>8.41</v>
      </c>
      <c r="K514" s="73">
        <v>67.988204482758618</v>
      </c>
      <c r="L514" s="164">
        <f t="shared" si="23"/>
        <v>-20.108204482758616</v>
      </c>
      <c r="M514" s="164">
        <f t="shared" si="24"/>
        <v>-0.4199708538587848</v>
      </c>
      <c r="N514" s="66">
        <v>0.22195627157652467</v>
      </c>
    </row>
    <row r="515" spans="1:14" ht="18" x14ac:dyDescent="0.2">
      <c r="A515" s="103" t="s">
        <v>264</v>
      </c>
      <c r="B515" s="104">
        <v>214</v>
      </c>
      <c r="C515" s="104">
        <v>2</v>
      </c>
      <c r="D515" s="73">
        <v>2</v>
      </c>
      <c r="E515" s="104">
        <v>0</v>
      </c>
      <c r="F515" s="104">
        <v>0</v>
      </c>
      <c r="G515" s="73">
        <v>45.714285714285715</v>
      </c>
      <c r="H515" s="104">
        <v>4.4000000000000004</v>
      </c>
      <c r="I515" s="104">
        <v>2.0114285714285716</v>
      </c>
      <c r="J515" s="73">
        <v>8.26</v>
      </c>
      <c r="K515" s="73">
        <v>70.257022758620693</v>
      </c>
      <c r="L515" s="164">
        <f t="shared" si="23"/>
        <v>-22.37702275862069</v>
      </c>
      <c r="M515" s="164">
        <f t="shared" si="24"/>
        <v>-0.46735636505055739</v>
      </c>
      <c r="N515" s="66">
        <v>0.61506493506493509</v>
      </c>
    </row>
    <row r="516" spans="1:14" ht="18" x14ac:dyDescent="0.2">
      <c r="A516" s="103" t="s">
        <v>264</v>
      </c>
      <c r="B516" s="104">
        <v>215</v>
      </c>
      <c r="C516" s="104">
        <v>2</v>
      </c>
      <c r="D516" s="73">
        <v>3</v>
      </c>
      <c r="E516" s="104">
        <v>0.1</v>
      </c>
      <c r="F516" s="104">
        <v>0</v>
      </c>
      <c r="G516" s="73">
        <v>53.94736842105263</v>
      </c>
      <c r="H516" s="104">
        <v>3</v>
      </c>
      <c r="I516" s="104">
        <v>1.618421052631579</v>
      </c>
      <c r="J516" s="73">
        <v>8.3000000000000007</v>
      </c>
      <c r="K516" s="73">
        <v>65.5655</v>
      </c>
      <c r="L516" s="164">
        <f t="shared" si="23"/>
        <v>-17.685499999999998</v>
      </c>
      <c r="M516" s="164">
        <f t="shared" si="24"/>
        <v>-0.36937134502923968</v>
      </c>
      <c r="N516" s="66">
        <v>0.47215311004784688</v>
      </c>
    </row>
    <row r="517" spans="1:14" ht="18" x14ac:dyDescent="0.2">
      <c r="A517" s="103" t="s">
        <v>264</v>
      </c>
      <c r="B517" s="104">
        <v>216</v>
      </c>
      <c r="C517" s="104">
        <v>2</v>
      </c>
      <c r="D517" s="73">
        <v>5</v>
      </c>
      <c r="E517" s="104">
        <v>0</v>
      </c>
      <c r="F517" s="104">
        <v>0</v>
      </c>
      <c r="G517" s="73">
        <v>53.246753246753244</v>
      </c>
      <c r="H517" s="104">
        <v>3.2</v>
      </c>
      <c r="I517" s="104">
        <v>1.703896103896104</v>
      </c>
      <c r="J517" s="73">
        <v>8.25</v>
      </c>
      <c r="K517" s="73">
        <v>66.018870689655159</v>
      </c>
      <c r="L517" s="164">
        <f t="shared" si="23"/>
        <v>-18.138870689655157</v>
      </c>
      <c r="M517" s="164">
        <f t="shared" si="24"/>
        <v>-0.37884023996773508</v>
      </c>
      <c r="N517" s="66">
        <v>0.50323494687131054</v>
      </c>
    </row>
    <row r="518" spans="1:14" ht="18" x14ac:dyDescent="0.2">
      <c r="A518" s="103" t="s">
        <v>264</v>
      </c>
      <c r="B518" s="104">
        <v>217</v>
      </c>
      <c r="C518" s="104">
        <v>2</v>
      </c>
      <c r="D518" s="73">
        <v>4</v>
      </c>
      <c r="E518" s="104">
        <v>0</v>
      </c>
      <c r="F518" s="104">
        <v>0</v>
      </c>
      <c r="G518" s="73">
        <v>65.333333333333329</v>
      </c>
      <c r="H518" s="104">
        <v>3.5</v>
      </c>
      <c r="I518" s="104">
        <v>2.2866666666666666</v>
      </c>
      <c r="J518" s="73">
        <v>8.23</v>
      </c>
      <c r="K518" s="73">
        <v>60.115678965517233</v>
      </c>
      <c r="L518" s="164">
        <f t="shared" si="23"/>
        <v>-12.235678965517231</v>
      </c>
      <c r="M518" s="164">
        <f t="shared" si="24"/>
        <v>-0.25554885057471238</v>
      </c>
      <c r="N518" s="66">
        <v>0.71515151515151509</v>
      </c>
    </row>
    <row r="519" spans="1:14" ht="18" x14ac:dyDescent="0.2">
      <c r="A519" s="103" t="s">
        <v>264</v>
      </c>
      <c r="B519" s="104">
        <v>218</v>
      </c>
      <c r="C519" s="104">
        <v>2</v>
      </c>
      <c r="D519" s="73">
        <v>14</v>
      </c>
      <c r="E519" s="104">
        <v>0</v>
      </c>
      <c r="F519" s="104">
        <v>0</v>
      </c>
      <c r="G519" s="73">
        <v>50</v>
      </c>
      <c r="H519" s="104">
        <v>2.6</v>
      </c>
      <c r="I519" s="104">
        <v>1.3</v>
      </c>
      <c r="J519" s="73">
        <v>8.25</v>
      </c>
      <c r="K519" s="73">
        <v>62.121077586206901</v>
      </c>
      <c r="L519" s="164">
        <f t="shared" si="23"/>
        <v>-14.241077586206899</v>
      </c>
      <c r="M519" s="164">
        <f t="shared" si="24"/>
        <v>-0.29743269812462192</v>
      </c>
      <c r="N519" s="66">
        <v>0.35636363636363638</v>
      </c>
    </row>
    <row r="520" spans="1:14" ht="18" x14ac:dyDescent="0.2">
      <c r="A520" s="103" t="s">
        <v>264</v>
      </c>
      <c r="B520" s="104">
        <v>219</v>
      </c>
      <c r="C520" s="104">
        <v>2</v>
      </c>
      <c r="D520" s="73">
        <v>1</v>
      </c>
      <c r="E520" s="104">
        <v>0</v>
      </c>
      <c r="F520" s="104">
        <v>0</v>
      </c>
      <c r="G520" s="73">
        <v>47.887323943661968</v>
      </c>
      <c r="H520" s="104">
        <v>4.4000000000000004</v>
      </c>
      <c r="I520" s="104">
        <v>2.1070422535211266</v>
      </c>
      <c r="J520" s="73">
        <v>8.33</v>
      </c>
      <c r="K520" s="119">
        <v>59.111344827586215</v>
      </c>
      <c r="L520" s="119">
        <f t="shared" si="23"/>
        <v>-11.231344827586213</v>
      </c>
      <c r="M520" s="119">
        <f t="shared" si="24"/>
        <v>-0.23457278253104036</v>
      </c>
      <c r="N520" s="106">
        <v>0.64983354673495508</v>
      </c>
    </row>
    <row r="521" spans="1:14" ht="18" x14ac:dyDescent="0.2">
      <c r="A521" s="103" t="s">
        <v>264</v>
      </c>
      <c r="B521" s="104">
        <v>220</v>
      </c>
      <c r="C521" s="104">
        <v>2</v>
      </c>
      <c r="D521" s="73">
        <v>9</v>
      </c>
      <c r="E521" s="104">
        <v>0</v>
      </c>
      <c r="F521" s="104">
        <v>0</v>
      </c>
      <c r="G521" s="73">
        <v>56.756756756756758</v>
      </c>
      <c r="H521" s="104">
        <v>4.2</v>
      </c>
      <c r="I521" s="104">
        <v>2.3837837837837839</v>
      </c>
      <c r="J521" s="73">
        <v>8.33</v>
      </c>
      <c r="K521" s="73">
        <v>60.988999310344816</v>
      </c>
      <c r="L521" s="164">
        <f t="shared" si="23"/>
        <v>-13.108999310344814</v>
      </c>
      <c r="M521" s="164">
        <f t="shared" si="24"/>
        <v>-0.2737886238584965</v>
      </c>
      <c r="N521" s="66">
        <v>0.7504668304668306</v>
      </c>
    </row>
    <row r="522" spans="1:14" ht="18" x14ac:dyDescent="0.2">
      <c r="A522" s="103" t="s">
        <v>264</v>
      </c>
      <c r="B522" s="104">
        <v>301</v>
      </c>
      <c r="C522" s="104">
        <v>3</v>
      </c>
      <c r="D522" s="73">
        <v>18</v>
      </c>
      <c r="E522" s="104">
        <v>0</v>
      </c>
      <c r="F522" s="104">
        <v>0</v>
      </c>
      <c r="G522" s="73">
        <v>41.975308641975303</v>
      </c>
      <c r="H522" s="104">
        <v>3.1</v>
      </c>
      <c r="I522" s="104">
        <v>1.3012345679012345</v>
      </c>
      <c r="J522" s="73">
        <v>8.36</v>
      </c>
      <c r="K522" s="73">
        <v>79.565640000000002</v>
      </c>
      <c r="L522" s="164">
        <f t="shared" si="23"/>
        <v>-31.685639999999999</v>
      </c>
      <c r="M522" s="164">
        <f t="shared" si="24"/>
        <v>-0.66177192982456134</v>
      </c>
      <c r="N522" s="66">
        <v>0.35681257014590345</v>
      </c>
    </row>
    <row r="523" spans="1:14" ht="18" x14ac:dyDescent="0.2">
      <c r="A523" s="103" t="s">
        <v>264</v>
      </c>
      <c r="B523" s="104">
        <v>302</v>
      </c>
      <c r="C523" s="104">
        <v>3</v>
      </c>
      <c r="D523" s="73">
        <v>20</v>
      </c>
      <c r="E523" s="104">
        <v>0.1</v>
      </c>
      <c r="F523" s="104">
        <v>0.1</v>
      </c>
      <c r="G523" s="73">
        <v>49.367088607594937</v>
      </c>
      <c r="H523" s="104">
        <v>1.6</v>
      </c>
      <c r="I523" s="104">
        <v>0.78987341772151909</v>
      </c>
      <c r="J523" s="73">
        <v>8.31</v>
      </c>
      <c r="K523" s="73">
        <v>76.722397931034479</v>
      </c>
      <c r="L523" s="164">
        <f t="shared" si="23"/>
        <v>-28.842397931034476</v>
      </c>
      <c r="M523" s="164">
        <f t="shared" si="24"/>
        <v>-0.60238926338835574</v>
      </c>
      <c r="N523" s="66">
        <v>0.1708630609896433</v>
      </c>
    </row>
    <row r="524" spans="1:14" ht="18" x14ac:dyDescent="0.2">
      <c r="A524" s="103" t="s">
        <v>264</v>
      </c>
      <c r="B524" s="104">
        <v>303</v>
      </c>
      <c r="C524" s="104">
        <v>3</v>
      </c>
      <c r="D524" s="73">
        <v>4</v>
      </c>
      <c r="E524" s="104">
        <v>0</v>
      </c>
      <c r="F524" s="104">
        <v>0</v>
      </c>
      <c r="G524" s="73">
        <v>38.461538461538467</v>
      </c>
      <c r="H524" s="104">
        <v>5</v>
      </c>
      <c r="I524" s="104">
        <v>1.9230769230769231</v>
      </c>
      <c r="J524" s="73">
        <v>8.44</v>
      </c>
      <c r="K524" s="73">
        <v>72.584979310344821</v>
      </c>
      <c r="L524" s="164">
        <f t="shared" si="23"/>
        <v>-24.704979310344818</v>
      </c>
      <c r="M524" s="164">
        <f t="shared" si="24"/>
        <v>-0.51597701149425268</v>
      </c>
      <c r="N524" s="66">
        <v>0.58293706293706293</v>
      </c>
    </row>
    <row r="525" spans="1:14" ht="18" x14ac:dyDescent="0.2">
      <c r="A525" s="103" t="s">
        <v>264</v>
      </c>
      <c r="B525" s="104">
        <v>304</v>
      </c>
      <c r="C525" s="104">
        <v>3</v>
      </c>
      <c r="D525" s="73">
        <v>12</v>
      </c>
      <c r="E525" s="104">
        <v>0</v>
      </c>
      <c r="F525" s="104">
        <v>0</v>
      </c>
      <c r="G525" s="73">
        <v>46.25</v>
      </c>
      <c r="H525" s="104">
        <v>2.2000000000000002</v>
      </c>
      <c r="I525" s="104">
        <v>1.0175000000000001</v>
      </c>
      <c r="J525" s="73">
        <v>8.5</v>
      </c>
      <c r="K525" s="73">
        <v>90.862655172413781</v>
      </c>
      <c r="L525" s="164">
        <f t="shared" si="23"/>
        <v>-42.982655172413779</v>
      </c>
      <c r="M525" s="164">
        <f t="shared" si="24"/>
        <v>-0.89771627344222593</v>
      </c>
      <c r="N525" s="66">
        <v>0.25363636363636366</v>
      </c>
    </row>
    <row r="526" spans="1:14" ht="18" x14ac:dyDescent="0.2">
      <c r="A526" s="103" t="s">
        <v>264</v>
      </c>
      <c r="B526" s="104">
        <v>305</v>
      </c>
      <c r="C526" s="104">
        <v>3</v>
      </c>
      <c r="D526" s="73">
        <v>13</v>
      </c>
      <c r="E526" s="104">
        <v>0</v>
      </c>
      <c r="F526" s="104">
        <v>0</v>
      </c>
      <c r="G526" s="73">
        <v>44.871794871794876</v>
      </c>
      <c r="H526" s="104">
        <v>1.5</v>
      </c>
      <c r="I526" s="104">
        <v>0.67307692307692324</v>
      </c>
      <c r="J526" s="73">
        <v>8.52</v>
      </c>
      <c r="K526" s="73">
        <v>80.155406896551725</v>
      </c>
      <c r="L526" s="164">
        <f t="shared" si="23"/>
        <v>-32.275406896551722</v>
      </c>
      <c r="M526" s="164">
        <f t="shared" si="24"/>
        <v>-0.67408953418027817</v>
      </c>
      <c r="N526" s="66">
        <v>0.12839160839160846</v>
      </c>
    </row>
    <row r="527" spans="1:14" ht="18" x14ac:dyDescent="0.2">
      <c r="A527" s="103" t="s">
        <v>264</v>
      </c>
      <c r="B527" s="104">
        <v>306</v>
      </c>
      <c r="C527" s="104">
        <v>3</v>
      </c>
      <c r="D527" s="73">
        <v>5</v>
      </c>
      <c r="E527" s="104">
        <v>0.2</v>
      </c>
      <c r="F527" s="104">
        <v>0</v>
      </c>
      <c r="G527" s="73">
        <v>38.961038961038966</v>
      </c>
      <c r="H527" s="104">
        <v>5.5</v>
      </c>
      <c r="I527" s="104">
        <v>2.1428571428571432</v>
      </c>
      <c r="J527" s="73">
        <v>8.41</v>
      </c>
      <c r="K527" s="73">
        <v>80.633941034482774</v>
      </c>
      <c r="L527" s="164">
        <f t="shared" si="23"/>
        <v>-32.753941034482771</v>
      </c>
      <c r="M527" s="164">
        <f t="shared" si="24"/>
        <v>-0.6840839815054881</v>
      </c>
      <c r="N527" s="66">
        <v>0.66285714285714292</v>
      </c>
    </row>
    <row r="528" spans="1:14" ht="18" x14ac:dyDescent="0.2">
      <c r="A528" s="103" t="s">
        <v>264</v>
      </c>
      <c r="B528" s="104">
        <v>307</v>
      </c>
      <c r="C528" s="104">
        <v>3</v>
      </c>
      <c r="D528" s="73">
        <v>15</v>
      </c>
      <c r="E528" s="104">
        <v>0</v>
      </c>
      <c r="F528" s="104">
        <v>0</v>
      </c>
      <c r="G528" s="73">
        <v>41.463414634146339</v>
      </c>
      <c r="H528" s="104">
        <v>2</v>
      </c>
      <c r="I528" s="104">
        <v>0.82926829268292679</v>
      </c>
      <c r="J528" s="73">
        <v>8.57</v>
      </c>
      <c r="K528" s="73">
        <v>79.972875172413808</v>
      </c>
      <c r="L528" s="164">
        <f t="shared" si="23"/>
        <v>-32.092875172413805</v>
      </c>
      <c r="M528" s="164">
        <f t="shared" si="24"/>
        <v>-0.67027725924005432</v>
      </c>
      <c r="N528" s="66">
        <v>0.18518847006651884</v>
      </c>
    </row>
    <row r="529" spans="1:14" ht="18" x14ac:dyDescent="0.2">
      <c r="A529" s="103" t="s">
        <v>264</v>
      </c>
      <c r="B529" s="104">
        <v>308</v>
      </c>
      <c r="C529" s="104">
        <v>3</v>
      </c>
      <c r="D529" s="73">
        <v>1</v>
      </c>
      <c r="E529" s="104">
        <v>0.1</v>
      </c>
      <c r="F529" s="104">
        <v>0</v>
      </c>
      <c r="G529" s="73">
        <v>47.142857142857139</v>
      </c>
      <c r="H529" s="104">
        <v>2.2999999999999998</v>
      </c>
      <c r="I529" s="104">
        <v>1.0842857142857141</v>
      </c>
      <c r="J529" s="73">
        <v>8.3800000000000008</v>
      </c>
      <c r="K529" s="119">
        <v>77.324120689655189</v>
      </c>
      <c r="L529" s="119">
        <f t="shared" si="23"/>
        <v>-29.444120689655186</v>
      </c>
      <c r="M529" s="119">
        <f t="shared" si="24"/>
        <v>-0.61495657246564717</v>
      </c>
      <c r="N529" s="106">
        <v>0.27792207792207785</v>
      </c>
    </row>
    <row r="530" spans="1:14" ht="18" x14ac:dyDescent="0.2">
      <c r="A530" s="103" t="s">
        <v>264</v>
      </c>
      <c r="B530" s="104">
        <v>309</v>
      </c>
      <c r="C530" s="104">
        <v>3</v>
      </c>
      <c r="D530" s="73">
        <v>7</v>
      </c>
      <c r="E530" s="104">
        <v>0</v>
      </c>
      <c r="F530" s="104">
        <v>0</v>
      </c>
      <c r="G530" s="73">
        <v>34.177215189873415</v>
      </c>
      <c r="H530" s="104">
        <v>1.7</v>
      </c>
      <c r="I530" s="104">
        <v>0.58101265822784809</v>
      </c>
      <c r="J530" s="73">
        <v>8.49</v>
      </c>
      <c r="K530" s="73">
        <v>75.842856896551737</v>
      </c>
      <c r="L530" s="164">
        <f t="shared" si="23"/>
        <v>-27.962856896551735</v>
      </c>
      <c r="M530" s="164">
        <f t="shared" si="24"/>
        <v>-0.58401956759715401</v>
      </c>
      <c r="N530" s="66">
        <v>9.491369390103567E-2</v>
      </c>
    </row>
    <row r="531" spans="1:14" ht="18" x14ac:dyDescent="0.2">
      <c r="A531" s="103" t="s">
        <v>264</v>
      </c>
      <c r="B531" s="104">
        <v>310</v>
      </c>
      <c r="C531" s="104">
        <v>3</v>
      </c>
      <c r="D531" s="73">
        <v>11</v>
      </c>
      <c r="E531" s="104">
        <v>0</v>
      </c>
      <c r="F531" s="104">
        <v>0</v>
      </c>
      <c r="G531" s="73">
        <v>42.5</v>
      </c>
      <c r="H531" s="104">
        <v>3.8</v>
      </c>
      <c r="I531" s="104">
        <v>1.615</v>
      </c>
      <c r="J531" s="73">
        <v>8.3699999999999992</v>
      </c>
      <c r="K531" s="73">
        <v>77.506341379310328</v>
      </c>
      <c r="L531" s="164">
        <f t="shared" si="23"/>
        <v>-29.626341379310325</v>
      </c>
      <c r="M531" s="164">
        <f t="shared" si="24"/>
        <v>-0.61876235128049961</v>
      </c>
      <c r="N531" s="66">
        <v>0.47090909090909089</v>
      </c>
    </row>
    <row r="532" spans="1:14" ht="18" x14ac:dyDescent="0.2">
      <c r="A532" s="103" t="s">
        <v>264</v>
      </c>
      <c r="B532" s="104">
        <v>311</v>
      </c>
      <c r="C532" s="104">
        <v>3</v>
      </c>
      <c r="D532" s="73">
        <v>19</v>
      </c>
      <c r="E532" s="104">
        <v>0</v>
      </c>
      <c r="F532" s="104">
        <v>0</v>
      </c>
      <c r="G532" s="73">
        <v>46.05263157894737</v>
      </c>
      <c r="H532" s="104">
        <v>2</v>
      </c>
      <c r="I532" s="104">
        <v>0.92105263157894735</v>
      </c>
      <c r="J532" s="73">
        <v>8.33</v>
      </c>
      <c r="K532" s="73">
        <v>72.150612068965529</v>
      </c>
      <c r="L532" s="164">
        <f t="shared" si="23"/>
        <v>-24.270612068965526</v>
      </c>
      <c r="M532" s="164">
        <f t="shared" si="24"/>
        <v>-0.50690501397171106</v>
      </c>
      <c r="N532" s="66">
        <v>0.21856459330143538</v>
      </c>
    </row>
    <row r="533" spans="1:14" ht="18" x14ac:dyDescent="0.2">
      <c r="A533" s="103" t="s">
        <v>264</v>
      </c>
      <c r="B533" s="104">
        <v>312</v>
      </c>
      <c r="C533" s="104">
        <v>3</v>
      </c>
      <c r="D533" s="73">
        <v>6</v>
      </c>
      <c r="E533" s="104">
        <v>0</v>
      </c>
      <c r="F533" s="104">
        <v>0</v>
      </c>
      <c r="G533" s="73">
        <v>39.743589743589745</v>
      </c>
      <c r="H533" s="104">
        <v>2.5</v>
      </c>
      <c r="I533" s="104">
        <v>0.99358974358974361</v>
      </c>
      <c r="J533" s="73">
        <v>8.35</v>
      </c>
      <c r="K533" s="73">
        <v>79.470031034482787</v>
      </c>
      <c r="L533" s="164">
        <f t="shared" si="23"/>
        <v>-31.590031034482784</v>
      </c>
      <c r="M533" s="164">
        <f t="shared" si="24"/>
        <v>-0.65977508426238063</v>
      </c>
      <c r="N533" s="66">
        <v>0.24494172494172492</v>
      </c>
    </row>
    <row r="534" spans="1:14" ht="18" x14ac:dyDescent="0.2">
      <c r="A534" s="103" t="s">
        <v>264</v>
      </c>
      <c r="B534" s="104">
        <v>313</v>
      </c>
      <c r="C534" s="104">
        <v>3</v>
      </c>
      <c r="D534" s="73">
        <v>14</v>
      </c>
      <c r="E534" s="104">
        <v>0</v>
      </c>
      <c r="F534" s="104">
        <v>0</v>
      </c>
      <c r="G534" s="73">
        <v>36.25</v>
      </c>
      <c r="H534" s="104">
        <v>1.4</v>
      </c>
      <c r="I534" s="104">
        <v>0.50749999999999995</v>
      </c>
      <c r="J534" s="73">
        <v>8.44</v>
      </c>
      <c r="K534" s="73">
        <v>74.564569655172406</v>
      </c>
      <c r="L534" s="164">
        <f t="shared" si="23"/>
        <v>-26.684569655172403</v>
      </c>
      <c r="M534" s="164">
        <f t="shared" si="24"/>
        <v>-0.55732183908045951</v>
      </c>
      <c r="N534" s="66">
        <v>6.8181818181818163E-2</v>
      </c>
    </row>
    <row r="535" spans="1:14" ht="18" x14ac:dyDescent="0.2">
      <c r="A535" s="103" t="s">
        <v>264</v>
      </c>
      <c r="B535" s="104">
        <v>314</v>
      </c>
      <c r="C535" s="104">
        <v>3</v>
      </c>
      <c r="D535" s="73">
        <v>9</v>
      </c>
      <c r="E535" s="104">
        <v>0</v>
      </c>
      <c r="F535" s="104">
        <v>0</v>
      </c>
      <c r="G535" s="73">
        <v>40.259740259740262</v>
      </c>
      <c r="H535" s="104">
        <v>3.5</v>
      </c>
      <c r="I535" s="104">
        <v>1.4090909090909092</v>
      </c>
      <c r="J535" s="73">
        <v>8.3000000000000007</v>
      </c>
      <c r="K535" s="73">
        <v>79.6525172413793</v>
      </c>
      <c r="L535" s="164">
        <f t="shared" si="23"/>
        <v>-31.772517241379298</v>
      </c>
      <c r="M535" s="164">
        <f t="shared" si="24"/>
        <v>-0.66358640855011064</v>
      </c>
      <c r="N535" s="66">
        <v>0.39603305785123966</v>
      </c>
    </row>
    <row r="536" spans="1:14" ht="18" x14ac:dyDescent="0.2">
      <c r="A536" s="103" t="s">
        <v>264</v>
      </c>
      <c r="B536" s="104">
        <v>315</v>
      </c>
      <c r="C536" s="104">
        <v>3</v>
      </c>
      <c r="D536" s="73">
        <v>3</v>
      </c>
      <c r="E536" s="104">
        <v>0</v>
      </c>
      <c r="F536" s="104">
        <v>0</v>
      </c>
      <c r="G536" s="73">
        <v>40.243902439024396</v>
      </c>
      <c r="H536" s="104">
        <v>1.8</v>
      </c>
      <c r="I536" s="104">
        <v>0.72439024390243911</v>
      </c>
      <c r="J536" s="73">
        <v>8.2899999999999991</v>
      </c>
      <c r="K536" s="73">
        <v>73.747489655172402</v>
      </c>
      <c r="L536" s="164">
        <f t="shared" si="23"/>
        <v>-25.867489655172399</v>
      </c>
      <c r="M536" s="164">
        <f t="shared" si="24"/>
        <v>-0.54025667617319129</v>
      </c>
      <c r="N536" s="66">
        <v>0.14705099778270514</v>
      </c>
    </row>
    <row r="537" spans="1:14" ht="18" x14ac:dyDescent="0.2">
      <c r="A537" s="103" t="s">
        <v>264</v>
      </c>
      <c r="B537" s="104">
        <v>316</v>
      </c>
      <c r="C537" s="104">
        <v>3</v>
      </c>
      <c r="D537" s="73">
        <v>2</v>
      </c>
      <c r="E537" s="104">
        <v>0</v>
      </c>
      <c r="F537" s="104">
        <v>0</v>
      </c>
      <c r="G537" s="73">
        <v>44.871794871794876</v>
      </c>
      <c r="H537" s="104">
        <v>5.2</v>
      </c>
      <c r="I537" s="104">
        <v>2.3333333333333339</v>
      </c>
      <c r="J537" s="73">
        <v>8.24</v>
      </c>
      <c r="K537" s="73">
        <v>77.546692413793124</v>
      </c>
      <c r="L537" s="164">
        <f t="shared" si="23"/>
        <v>-29.666692413793122</v>
      </c>
      <c r="M537" s="164">
        <f t="shared" si="24"/>
        <v>-0.61960510471581287</v>
      </c>
      <c r="N537" s="66">
        <v>0.73212121212121239</v>
      </c>
    </row>
    <row r="538" spans="1:14" ht="18" x14ac:dyDescent="0.2">
      <c r="A538" s="103" t="s">
        <v>264</v>
      </c>
      <c r="B538" s="104">
        <v>317</v>
      </c>
      <c r="C538" s="104">
        <v>3</v>
      </c>
      <c r="D538" s="73">
        <v>17</v>
      </c>
      <c r="E538" s="104">
        <v>0</v>
      </c>
      <c r="F538" s="104">
        <v>0</v>
      </c>
      <c r="G538" s="73">
        <v>44.303797468354425</v>
      </c>
      <c r="H538" s="104">
        <v>3</v>
      </c>
      <c r="I538" s="104">
        <v>1.3291139240506329</v>
      </c>
      <c r="J538" s="73">
        <v>8.2799999999999994</v>
      </c>
      <c r="K538" s="73">
        <v>72.085594482758609</v>
      </c>
      <c r="L538" s="164">
        <f t="shared" si="23"/>
        <v>-24.205594482758606</v>
      </c>
      <c r="M538" s="164">
        <f t="shared" si="24"/>
        <v>-0.50554708610606947</v>
      </c>
      <c r="N538" s="66">
        <v>0.36695051783659377</v>
      </c>
    </row>
    <row r="539" spans="1:14" ht="18" x14ac:dyDescent="0.2">
      <c r="A539" s="103" t="s">
        <v>264</v>
      </c>
      <c r="B539" s="104">
        <v>318</v>
      </c>
      <c r="C539" s="104">
        <v>3</v>
      </c>
      <c r="D539" s="73">
        <v>8</v>
      </c>
      <c r="E539" s="104">
        <v>0</v>
      </c>
      <c r="F539" s="104">
        <v>0</v>
      </c>
      <c r="G539" s="73">
        <v>35.897435897435898</v>
      </c>
      <c r="H539" s="104">
        <v>5.3</v>
      </c>
      <c r="I539" s="104">
        <v>1.9025641025641025</v>
      </c>
      <c r="J539" s="73">
        <v>8.27</v>
      </c>
      <c r="K539" s="73">
        <v>75.572867586206911</v>
      </c>
      <c r="L539" s="164">
        <f t="shared" si="23"/>
        <v>-27.692867586206908</v>
      </c>
      <c r="M539" s="164">
        <f t="shared" si="24"/>
        <v>-0.57838069311209084</v>
      </c>
      <c r="N539" s="66">
        <v>0.57547785547785546</v>
      </c>
    </row>
    <row r="540" spans="1:14" ht="18" x14ac:dyDescent="0.2">
      <c r="A540" s="103" t="s">
        <v>264</v>
      </c>
      <c r="B540" s="104">
        <v>319</v>
      </c>
      <c r="C540" s="104">
        <v>3</v>
      </c>
      <c r="D540" s="73">
        <v>16</v>
      </c>
      <c r="E540" s="104">
        <v>0</v>
      </c>
      <c r="F540" s="104">
        <v>0</v>
      </c>
      <c r="G540" s="73">
        <v>44.736842105263158</v>
      </c>
      <c r="H540" s="104">
        <v>3.9</v>
      </c>
      <c r="I540" s="104">
        <v>1.7447368421052629</v>
      </c>
      <c r="J540" s="73">
        <v>8.18</v>
      </c>
      <c r="K540" s="73">
        <v>68.193764137931026</v>
      </c>
      <c r="L540" s="164">
        <f t="shared" si="23"/>
        <v>-20.313764137931024</v>
      </c>
      <c r="M540" s="164">
        <f t="shared" si="24"/>
        <v>-0.42426407973957858</v>
      </c>
      <c r="N540" s="66">
        <v>0.51808612440191382</v>
      </c>
    </row>
    <row r="541" spans="1:14" ht="18" x14ac:dyDescent="0.2">
      <c r="A541" s="103" t="s">
        <v>264</v>
      </c>
      <c r="B541" s="104">
        <v>320</v>
      </c>
      <c r="C541" s="104">
        <v>3</v>
      </c>
      <c r="D541" s="73">
        <v>10</v>
      </c>
      <c r="E541" s="104">
        <v>0</v>
      </c>
      <c r="F541" s="104">
        <v>0</v>
      </c>
      <c r="G541" s="73">
        <v>47.435897435897431</v>
      </c>
      <c r="H541" s="104">
        <v>1.3</v>
      </c>
      <c r="I541" s="104">
        <v>0.6166666666666667</v>
      </c>
      <c r="J541" s="73">
        <v>8.32</v>
      </c>
      <c r="K541" s="73">
        <v>63.812441379310357</v>
      </c>
      <c r="L541" s="164">
        <f t="shared" si="23"/>
        <v>-15.932441379310355</v>
      </c>
      <c r="M541" s="164">
        <f t="shared" si="24"/>
        <v>-0.33275775646011602</v>
      </c>
      <c r="N541" s="66">
        <v>0.10787878787878789</v>
      </c>
    </row>
    <row r="542" spans="1:14" ht="18" x14ac:dyDescent="0.2">
      <c r="A542" s="103" t="s">
        <v>264</v>
      </c>
      <c r="B542" s="104">
        <v>401</v>
      </c>
      <c r="C542" s="104">
        <v>4</v>
      </c>
      <c r="D542" s="73">
        <v>2</v>
      </c>
      <c r="E542" s="104">
        <v>0</v>
      </c>
      <c r="F542" s="104">
        <v>0</v>
      </c>
      <c r="G542" s="73">
        <v>45.679012345679013</v>
      </c>
      <c r="H542" s="104">
        <v>2.1</v>
      </c>
      <c r="I542" s="104">
        <v>0.95925925925925926</v>
      </c>
      <c r="J542" s="73">
        <v>8.33</v>
      </c>
      <c r="K542" s="73">
        <v>80.182800689655167</v>
      </c>
      <c r="L542" s="164">
        <f t="shared" si="23"/>
        <v>-32.302800689655164</v>
      </c>
      <c r="M542" s="164">
        <f t="shared" si="24"/>
        <v>-0.67466166853916376</v>
      </c>
      <c r="N542" s="66">
        <v>0.23245791245791245</v>
      </c>
    </row>
    <row r="543" spans="1:14" ht="18" x14ac:dyDescent="0.2">
      <c r="A543" s="103" t="s">
        <v>264</v>
      </c>
      <c r="B543" s="104">
        <v>402</v>
      </c>
      <c r="C543" s="104">
        <v>4</v>
      </c>
      <c r="D543" s="73">
        <v>17</v>
      </c>
      <c r="E543" s="104">
        <v>0</v>
      </c>
      <c r="F543" s="104">
        <v>0</v>
      </c>
      <c r="G543" s="73">
        <v>47.368421052631575</v>
      </c>
      <c r="H543" s="104">
        <v>4.5999999999999996</v>
      </c>
      <c r="I543" s="104">
        <v>2.1789473684210523</v>
      </c>
      <c r="J543" s="73">
        <v>8.4</v>
      </c>
      <c r="K543" s="73">
        <v>85.055337931034472</v>
      </c>
      <c r="L543" s="164">
        <f t="shared" si="23"/>
        <v>-37.17533793103447</v>
      </c>
      <c r="M543" s="164">
        <f t="shared" si="24"/>
        <v>-0.77642727508426201</v>
      </c>
      <c r="N543" s="66">
        <v>0.67598086124401902</v>
      </c>
    </row>
    <row r="544" spans="1:14" ht="18" x14ac:dyDescent="0.2">
      <c r="A544" s="103" t="s">
        <v>264</v>
      </c>
      <c r="B544" s="104">
        <v>403</v>
      </c>
      <c r="C544" s="104">
        <v>4</v>
      </c>
      <c r="D544" s="73">
        <v>20</v>
      </c>
      <c r="E544" s="104">
        <v>0</v>
      </c>
      <c r="F544" s="104">
        <v>0</v>
      </c>
      <c r="G544" s="73">
        <v>36.986301369863014</v>
      </c>
      <c r="H544" s="104">
        <v>3.2</v>
      </c>
      <c r="I544" s="104">
        <v>1.1835616438356165</v>
      </c>
      <c r="J544" s="73">
        <v>8.4600000000000009</v>
      </c>
      <c r="K544" s="73">
        <v>79.65242620689655</v>
      </c>
      <c r="L544" s="164">
        <f t="shared" si="23"/>
        <v>-31.772426206896547</v>
      </c>
      <c r="M544" s="164">
        <f t="shared" si="24"/>
        <v>-0.66358450724512419</v>
      </c>
      <c r="N544" s="66">
        <v>0.31402241594022412</v>
      </c>
    </row>
    <row r="545" spans="1:14" ht="18" x14ac:dyDescent="0.2">
      <c r="A545" s="103" t="s">
        <v>264</v>
      </c>
      <c r="B545" s="104">
        <v>404</v>
      </c>
      <c r="C545" s="104">
        <v>4</v>
      </c>
      <c r="D545" s="73">
        <v>9</v>
      </c>
      <c r="E545" s="104">
        <v>0</v>
      </c>
      <c r="F545" s="104">
        <v>0</v>
      </c>
      <c r="G545" s="73">
        <v>35.802469135802468</v>
      </c>
      <c r="H545" s="104">
        <v>1.2</v>
      </c>
      <c r="I545" s="104">
        <v>0.42962962962962964</v>
      </c>
      <c r="J545" s="73">
        <v>8.52</v>
      </c>
      <c r="K545" s="73">
        <v>82.792554482758618</v>
      </c>
      <c r="L545" s="164">
        <f t="shared" si="23"/>
        <v>-34.912554482758615</v>
      </c>
      <c r="M545" s="164">
        <f t="shared" si="24"/>
        <v>-0.7291678045688933</v>
      </c>
      <c r="N545" s="66">
        <v>3.9865319865319868E-2</v>
      </c>
    </row>
    <row r="546" spans="1:14" ht="18" x14ac:dyDescent="0.2">
      <c r="A546" s="103" t="s">
        <v>264</v>
      </c>
      <c r="B546" s="104">
        <v>405</v>
      </c>
      <c r="C546" s="104">
        <v>4</v>
      </c>
      <c r="D546" s="73">
        <v>5</v>
      </c>
      <c r="E546" s="104">
        <v>0</v>
      </c>
      <c r="F546" s="104">
        <v>0</v>
      </c>
      <c r="G546" s="73">
        <v>46.05263157894737</v>
      </c>
      <c r="H546" s="104">
        <v>3.8</v>
      </c>
      <c r="I546" s="104">
        <v>1.75</v>
      </c>
      <c r="J546" s="73">
        <v>8.4499999999999993</v>
      </c>
      <c r="K546" s="73">
        <v>79.904208620689658</v>
      </c>
      <c r="L546" s="164">
        <f t="shared" si="23"/>
        <v>-32.024208620689656</v>
      </c>
      <c r="M546" s="164">
        <f t="shared" si="24"/>
        <v>-0.66884312073286667</v>
      </c>
      <c r="N546" s="66">
        <v>0.52</v>
      </c>
    </row>
    <row r="547" spans="1:14" ht="18" x14ac:dyDescent="0.2">
      <c r="A547" s="103" t="s">
        <v>264</v>
      </c>
      <c r="B547" s="104">
        <v>406</v>
      </c>
      <c r="C547" s="104">
        <v>4</v>
      </c>
      <c r="D547" s="73">
        <v>18</v>
      </c>
      <c r="E547" s="104">
        <v>0</v>
      </c>
      <c r="F547" s="104">
        <v>0</v>
      </c>
      <c r="G547" s="73">
        <v>40.259740259740262</v>
      </c>
      <c r="H547" s="104">
        <v>1.6</v>
      </c>
      <c r="I547" s="104">
        <v>0.64415584415584415</v>
      </c>
      <c r="J547" s="73">
        <v>8.7200000000000006</v>
      </c>
      <c r="K547" s="73">
        <v>86.835608275862072</v>
      </c>
      <c r="L547" s="164">
        <f t="shared" ref="L547:L561" si="25">47.88-K547</f>
        <v>-38.955608275862069</v>
      </c>
      <c r="M547" s="164">
        <f t="shared" ref="M547:M561" si="26">L547/47.88</f>
        <v>-0.81360919540229881</v>
      </c>
      <c r="N547" s="66">
        <v>0.11787485242030696</v>
      </c>
    </row>
    <row r="548" spans="1:14" ht="18" x14ac:dyDescent="0.2">
      <c r="A548" s="103" t="s">
        <v>264</v>
      </c>
      <c r="B548" s="104">
        <v>407</v>
      </c>
      <c r="C548" s="104">
        <v>4</v>
      </c>
      <c r="D548" s="73">
        <v>1</v>
      </c>
      <c r="E548" s="104">
        <v>0</v>
      </c>
      <c r="F548" s="104">
        <v>0</v>
      </c>
      <c r="G548" s="73">
        <v>43.037974683544306</v>
      </c>
      <c r="H548" s="104">
        <v>0.8</v>
      </c>
      <c r="I548" s="104">
        <v>0.34430379746835449</v>
      </c>
      <c r="J548" s="73">
        <v>8.6</v>
      </c>
      <c r="K548" s="119">
        <v>82.616144827586197</v>
      </c>
      <c r="L548" s="119">
        <f t="shared" si="25"/>
        <v>-34.736144827586195</v>
      </c>
      <c r="M548" s="119">
        <f t="shared" si="26"/>
        <v>-0.72548339238901827</v>
      </c>
      <c r="N548" s="106">
        <v>8.8377445339470843E-3</v>
      </c>
    </row>
    <row r="549" spans="1:14" ht="18" x14ac:dyDescent="0.2">
      <c r="A549" s="103" t="s">
        <v>264</v>
      </c>
      <c r="B549" s="104">
        <v>408</v>
      </c>
      <c r="C549" s="104">
        <v>4</v>
      </c>
      <c r="D549" s="73">
        <v>13</v>
      </c>
      <c r="E549" s="104">
        <v>0</v>
      </c>
      <c r="F549" s="104">
        <v>0</v>
      </c>
      <c r="G549" s="73">
        <v>42.666666666666671</v>
      </c>
      <c r="H549" s="104">
        <v>2.2999999999999998</v>
      </c>
      <c r="I549" s="104">
        <v>0.98133333333333339</v>
      </c>
      <c r="J549" s="73">
        <v>8.5399999999999991</v>
      </c>
      <c r="K549" s="73">
        <v>79.201206206896558</v>
      </c>
      <c r="L549" s="164">
        <f t="shared" si="25"/>
        <v>-31.321206206896555</v>
      </c>
      <c r="M549" s="164">
        <f t="shared" si="26"/>
        <v>-0.65416053063693724</v>
      </c>
      <c r="N549" s="66">
        <v>0.2404848484848485</v>
      </c>
    </row>
    <row r="550" spans="1:14" ht="18" x14ac:dyDescent="0.2">
      <c r="A550" s="103" t="s">
        <v>264</v>
      </c>
      <c r="B550" s="104">
        <v>409</v>
      </c>
      <c r="C550" s="104">
        <v>4</v>
      </c>
      <c r="D550" s="73">
        <v>15</v>
      </c>
      <c r="E550" s="104">
        <v>0</v>
      </c>
      <c r="F550" s="104">
        <v>0</v>
      </c>
      <c r="G550" s="73">
        <v>38.15789473684211</v>
      </c>
      <c r="H550" s="104">
        <v>2</v>
      </c>
      <c r="I550" s="104">
        <v>0.76315789473684215</v>
      </c>
      <c r="J550" s="73">
        <v>8.39</v>
      </c>
      <c r="K550" s="73">
        <v>82.076242068965513</v>
      </c>
      <c r="L550" s="164">
        <f t="shared" si="25"/>
        <v>-34.19624206896551</v>
      </c>
      <c r="M550" s="164">
        <f t="shared" si="26"/>
        <v>-0.71420722783971402</v>
      </c>
      <c r="N550" s="66">
        <v>0.16114832535885168</v>
      </c>
    </row>
    <row r="551" spans="1:14" ht="18" x14ac:dyDescent="0.2">
      <c r="A551" s="103" t="s">
        <v>264</v>
      </c>
      <c r="B551" s="104">
        <v>410</v>
      </c>
      <c r="C551" s="104">
        <v>4</v>
      </c>
      <c r="D551" s="73">
        <v>7</v>
      </c>
      <c r="E551" s="104">
        <v>0</v>
      </c>
      <c r="F551" s="104">
        <v>0</v>
      </c>
      <c r="G551" s="73">
        <v>44.736842105263158</v>
      </c>
      <c r="H551" s="104">
        <v>1.9</v>
      </c>
      <c r="I551" s="104">
        <v>0.85</v>
      </c>
      <c r="J551" s="73">
        <v>8.39</v>
      </c>
      <c r="K551" s="73">
        <v>77.628418620689658</v>
      </c>
      <c r="L551" s="164">
        <f t="shared" si="25"/>
        <v>-29.748418620689655</v>
      </c>
      <c r="M551" s="164">
        <f t="shared" si="26"/>
        <v>-0.62131200126753661</v>
      </c>
      <c r="N551" s="66">
        <v>0.19272727272727275</v>
      </c>
    </row>
    <row r="552" spans="1:14" ht="18" x14ac:dyDescent="0.2">
      <c r="A552" s="103" t="s">
        <v>264</v>
      </c>
      <c r="B552" s="104">
        <v>411</v>
      </c>
      <c r="C552" s="104">
        <v>4</v>
      </c>
      <c r="D552" s="73">
        <v>11</v>
      </c>
      <c r="E552" s="104">
        <v>0</v>
      </c>
      <c r="F552" s="104">
        <v>0</v>
      </c>
      <c r="G552" s="73">
        <v>41.095890410958901</v>
      </c>
      <c r="H552" s="104">
        <v>1.9</v>
      </c>
      <c r="I552" s="104">
        <v>0.78082191780821919</v>
      </c>
      <c r="J552" s="73">
        <v>8.4</v>
      </c>
      <c r="K552" s="73">
        <v>75.43102068965517</v>
      </c>
      <c r="L552" s="164">
        <f t="shared" si="25"/>
        <v>-27.551020689655168</v>
      </c>
      <c r="M552" s="164">
        <f t="shared" si="26"/>
        <v>-0.57541814305879624</v>
      </c>
      <c r="N552" s="66">
        <v>0.16757160647571606</v>
      </c>
    </row>
    <row r="553" spans="1:14" ht="18" x14ac:dyDescent="0.2">
      <c r="A553" s="103" t="s">
        <v>264</v>
      </c>
      <c r="B553" s="104">
        <v>412</v>
      </c>
      <c r="C553" s="104">
        <v>4</v>
      </c>
      <c r="D553" s="73">
        <v>8</v>
      </c>
      <c r="E553" s="104">
        <v>0</v>
      </c>
      <c r="F553" s="104">
        <v>0</v>
      </c>
      <c r="G553" s="73">
        <v>40.789473684210527</v>
      </c>
      <c r="H553" s="104">
        <v>1</v>
      </c>
      <c r="I553" s="104">
        <v>0.40789473684210525</v>
      </c>
      <c r="J553" s="73">
        <v>8.4700000000000006</v>
      </c>
      <c r="K553" s="73">
        <v>81.587948275862061</v>
      </c>
      <c r="L553" s="164">
        <f t="shared" si="25"/>
        <v>-33.707948275862059</v>
      </c>
      <c r="M553" s="164">
        <f t="shared" si="26"/>
        <v>-0.70400894477573217</v>
      </c>
      <c r="N553" s="66">
        <v>3.1961722488038274E-2</v>
      </c>
    </row>
    <row r="554" spans="1:14" ht="18" x14ac:dyDescent="0.2">
      <c r="A554" s="103" t="s">
        <v>264</v>
      </c>
      <c r="B554" s="104">
        <v>413</v>
      </c>
      <c r="C554" s="104">
        <v>4</v>
      </c>
      <c r="D554" s="73">
        <v>19</v>
      </c>
      <c r="E554" s="104">
        <v>0</v>
      </c>
      <c r="F554" s="104">
        <v>0</v>
      </c>
      <c r="G554" s="73">
        <v>40</v>
      </c>
      <c r="H554" s="104">
        <v>0.8</v>
      </c>
      <c r="I554" s="104">
        <v>0.32</v>
      </c>
      <c r="J554" s="73">
        <v>8.34</v>
      </c>
      <c r="K554" s="73">
        <v>78.26183655172413</v>
      </c>
      <c r="L554" s="164">
        <f t="shared" si="25"/>
        <v>-30.381836551724128</v>
      </c>
      <c r="M554" s="164">
        <f t="shared" si="26"/>
        <v>-0.63454128136433008</v>
      </c>
      <c r="N554" s="66">
        <v>0</v>
      </c>
    </row>
    <row r="555" spans="1:14" ht="18" x14ac:dyDescent="0.2">
      <c r="A555" s="103" t="s">
        <v>264</v>
      </c>
      <c r="B555" s="104">
        <v>414</v>
      </c>
      <c r="C555" s="104">
        <v>4</v>
      </c>
      <c r="D555" s="73">
        <v>12</v>
      </c>
      <c r="E555" s="104">
        <v>0</v>
      </c>
      <c r="F555" s="104">
        <v>0</v>
      </c>
      <c r="G555" s="73">
        <v>41.891891891891895</v>
      </c>
      <c r="H555" s="104">
        <v>1.2</v>
      </c>
      <c r="I555" s="104">
        <v>0.50270270270270279</v>
      </c>
      <c r="J555" s="73">
        <v>8.3699999999999992</v>
      </c>
      <c r="K555" s="73">
        <v>80.008788275862074</v>
      </c>
      <c r="L555" s="164">
        <f t="shared" si="25"/>
        <v>-32.128788275862071</v>
      </c>
      <c r="M555" s="164">
        <f t="shared" si="26"/>
        <v>-0.67102732405726961</v>
      </c>
      <c r="N555" s="66">
        <v>6.6437346437346459E-2</v>
      </c>
    </row>
    <row r="556" spans="1:14" ht="18" x14ac:dyDescent="0.2">
      <c r="A556" s="103" t="s">
        <v>264</v>
      </c>
      <c r="B556" s="104">
        <v>415</v>
      </c>
      <c r="C556" s="104">
        <v>4</v>
      </c>
      <c r="D556" s="73">
        <v>10</v>
      </c>
      <c r="E556" s="104">
        <v>0</v>
      </c>
      <c r="F556" s="104">
        <v>0</v>
      </c>
      <c r="G556" s="73">
        <v>32.87671232876712</v>
      </c>
      <c r="H556" s="104">
        <v>1.5</v>
      </c>
      <c r="I556" s="104">
        <v>0.49315068493150677</v>
      </c>
      <c r="J556" s="73">
        <v>8.32</v>
      </c>
      <c r="K556" s="73">
        <v>75.288248275862074</v>
      </c>
      <c r="L556" s="164">
        <f t="shared" si="25"/>
        <v>-27.408248275862071</v>
      </c>
      <c r="M556" s="164">
        <f t="shared" si="26"/>
        <v>-0.57243626307147177</v>
      </c>
      <c r="N556" s="66">
        <v>6.2963885429638822E-2</v>
      </c>
    </row>
    <row r="557" spans="1:14" ht="18" x14ac:dyDescent="0.2">
      <c r="A557" s="103" t="s">
        <v>264</v>
      </c>
      <c r="B557" s="104">
        <v>416</v>
      </c>
      <c r="C557" s="104">
        <v>4</v>
      </c>
      <c r="D557" s="73">
        <v>14</v>
      </c>
      <c r="E557" s="104">
        <v>0</v>
      </c>
      <c r="F557" s="104">
        <v>0</v>
      </c>
      <c r="G557" s="73">
        <v>44.736842105263158</v>
      </c>
      <c r="H557" s="104">
        <v>1.3</v>
      </c>
      <c r="I557" s="104">
        <v>0.58157894736842108</v>
      </c>
      <c r="J557" s="73">
        <v>8.4499999999999993</v>
      </c>
      <c r="K557" s="73">
        <v>79.105513793103455</v>
      </c>
      <c r="L557" s="164">
        <f t="shared" si="25"/>
        <v>-31.225513793103453</v>
      </c>
      <c r="M557" s="164">
        <f t="shared" si="26"/>
        <v>-0.65216194221185153</v>
      </c>
      <c r="N557" s="66">
        <v>9.5119617224880396E-2</v>
      </c>
    </row>
    <row r="558" spans="1:14" ht="18" x14ac:dyDescent="0.2">
      <c r="A558" s="103" t="s">
        <v>264</v>
      </c>
      <c r="B558" s="104">
        <v>417</v>
      </c>
      <c r="C558" s="104">
        <v>4</v>
      </c>
      <c r="D558" s="73">
        <v>16</v>
      </c>
      <c r="E558" s="104">
        <v>0</v>
      </c>
      <c r="F558" s="104">
        <v>0</v>
      </c>
      <c r="G558" s="73">
        <v>39.743589743589745</v>
      </c>
      <c r="H558" s="104">
        <v>1.4</v>
      </c>
      <c r="I558" s="104">
        <v>0.55641025641025643</v>
      </c>
      <c r="J558" s="73">
        <v>8.31</v>
      </c>
      <c r="K558" s="73">
        <v>82.182695517241385</v>
      </c>
      <c r="L558" s="164">
        <f t="shared" si="25"/>
        <v>-34.302695517241382</v>
      </c>
      <c r="M558" s="164">
        <f t="shared" si="26"/>
        <v>-0.71643056635842484</v>
      </c>
      <c r="N558" s="66">
        <v>8.5967365967365969E-2</v>
      </c>
    </row>
    <row r="559" spans="1:14" ht="18" x14ac:dyDescent="0.2">
      <c r="A559" s="103" t="s">
        <v>264</v>
      </c>
      <c r="B559" s="104">
        <v>418</v>
      </c>
      <c r="C559" s="104">
        <v>4</v>
      </c>
      <c r="D559" s="73">
        <v>6</v>
      </c>
      <c r="E559" s="104">
        <v>0</v>
      </c>
      <c r="F559" s="104">
        <v>0</v>
      </c>
      <c r="G559" s="73">
        <v>41.891891891891895</v>
      </c>
      <c r="H559" s="104">
        <v>1.2</v>
      </c>
      <c r="I559" s="104">
        <v>0.50270270270270279</v>
      </c>
      <c r="J559" s="73">
        <v>8.4</v>
      </c>
      <c r="K559" s="73">
        <v>80.26055172413794</v>
      </c>
      <c r="L559" s="164">
        <f t="shared" si="25"/>
        <v>-32.380551724137938</v>
      </c>
      <c r="M559" s="164">
        <f t="shared" si="26"/>
        <v>-0.67628554143980657</v>
      </c>
      <c r="N559" s="66">
        <v>6.6437346437346459E-2</v>
      </c>
    </row>
    <row r="560" spans="1:14" ht="18" x14ac:dyDescent="0.2">
      <c r="A560" s="103" t="s">
        <v>264</v>
      </c>
      <c r="B560" s="104">
        <v>419</v>
      </c>
      <c r="C560" s="104">
        <v>4</v>
      </c>
      <c r="D560" s="73">
        <v>3</v>
      </c>
      <c r="E560" s="104">
        <v>0.1</v>
      </c>
      <c r="F560" s="104">
        <v>0</v>
      </c>
      <c r="G560" s="73">
        <v>44</v>
      </c>
      <c r="H560" s="104">
        <v>2.2999999999999998</v>
      </c>
      <c r="I560" s="104">
        <v>1.0119999999999998</v>
      </c>
      <c r="J560" s="73">
        <v>8.4</v>
      </c>
      <c r="K560" s="73">
        <v>79.21820689655172</v>
      </c>
      <c r="L560" s="164">
        <f t="shared" si="25"/>
        <v>-31.338206896551718</v>
      </c>
      <c r="M560" s="164">
        <f t="shared" si="26"/>
        <v>-0.65451559934318537</v>
      </c>
      <c r="N560" s="66">
        <v>0.25163636363636355</v>
      </c>
    </row>
    <row r="561" spans="1:14" ht="18" x14ac:dyDescent="0.2">
      <c r="A561" s="103" t="s">
        <v>264</v>
      </c>
      <c r="B561" s="104">
        <v>420</v>
      </c>
      <c r="C561" s="104">
        <v>4</v>
      </c>
      <c r="D561" s="73">
        <v>4</v>
      </c>
      <c r="E561" s="104">
        <v>0</v>
      </c>
      <c r="F561" s="104">
        <v>0</v>
      </c>
      <c r="G561" s="73">
        <v>49.315068493150683</v>
      </c>
      <c r="H561" s="104">
        <v>1</v>
      </c>
      <c r="I561" s="104">
        <v>0.49315068493150682</v>
      </c>
      <c r="J561" s="73">
        <v>8.49</v>
      </c>
      <c r="K561" s="73">
        <v>78.758554827586224</v>
      </c>
      <c r="L561" s="164">
        <f t="shared" si="25"/>
        <v>-30.878554827586221</v>
      </c>
      <c r="M561" s="164">
        <f t="shared" si="26"/>
        <v>-0.64491551436061445</v>
      </c>
      <c r="N561" s="66">
        <v>6.2963885429638836E-2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C7315-6DD9-4945-AD8C-DFB454C0FC54}">
  <dimension ref="A1:C85"/>
  <sheetViews>
    <sheetView topLeftCell="A61" workbookViewId="0">
      <selection activeCell="C11" sqref="C11"/>
    </sheetView>
  </sheetViews>
  <sheetFormatPr baseColWidth="10" defaultRowHeight="16" x14ac:dyDescent="0.2"/>
  <cols>
    <col min="1" max="1" width="53.83203125" bestFit="1" customWidth="1"/>
    <col min="3" max="3" width="12.1640625" bestFit="1" customWidth="1"/>
  </cols>
  <sheetData>
    <row r="1" spans="1:3" ht="18" x14ac:dyDescent="0.2">
      <c r="A1" s="143" t="s">
        <v>311</v>
      </c>
      <c r="B1" s="143" t="s">
        <v>306</v>
      </c>
      <c r="C1" s="143" t="s">
        <v>312</v>
      </c>
    </row>
    <row r="2" spans="1:3" ht="18" x14ac:dyDescent="0.2">
      <c r="A2" s="143" t="s">
        <v>313</v>
      </c>
      <c r="B2" s="144">
        <v>2016</v>
      </c>
      <c r="C2" s="144">
        <v>65.979695800000002</v>
      </c>
    </row>
    <row r="3" spans="1:3" ht="18" x14ac:dyDescent="0.2">
      <c r="A3" s="143" t="s">
        <v>313</v>
      </c>
      <c r="B3" s="144">
        <v>2017</v>
      </c>
      <c r="C3" s="144">
        <v>57.367836709999999</v>
      </c>
    </row>
    <row r="4" spans="1:3" ht="18" x14ac:dyDescent="0.2">
      <c r="A4" s="143" t="s">
        <v>313</v>
      </c>
      <c r="B4" s="144">
        <v>2018</v>
      </c>
      <c r="C4" s="143">
        <v>65.313340310000001</v>
      </c>
    </row>
    <row r="5" spans="1:3" ht="18" x14ac:dyDescent="0.2">
      <c r="A5" s="143" t="s">
        <v>313</v>
      </c>
      <c r="B5" s="144">
        <v>2019</v>
      </c>
      <c r="C5" s="143">
        <v>59.46520872</v>
      </c>
    </row>
    <row r="6" spans="1:3" ht="18" x14ac:dyDescent="0.2">
      <c r="A6" s="143" t="s">
        <v>313</v>
      </c>
      <c r="B6" s="144">
        <v>2020</v>
      </c>
      <c r="C6" s="143">
        <v>51.910639420000003</v>
      </c>
    </row>
    <row r="7" spans="1:3" ht="18" x14ac:dyDescent="0.2">
      <c r="A7" s="143" t="s">
        <v>313</v>
      </c>
      <c r="B7" s="144">
        <v>2021</v>
      </c>
      <c r="C7" s="144">
        <v>55.087848370000003</v>
      </c>
    </row>
    <row r="8" spans="1:3" ht="18" x14ac:dyDescent="0.2">
      <c r="A8" s="143" t="s">
        <v>314</v>
      </c>
      <c r="B8" s="144">
        <v>2016</v>
      </c>
      <c r="C8" s="144">
        <v>74.658928889999999</v>
      </c>
    </row>
    <row r="9" spans="1:3" ht="18" x14ac:dyDescent="0.2">
      <c r="A9" s="143" t="s">
        <v>314</v>
      </c>
      <c r="B9" s="144">
        <v>2017</v>
      </c>
      <c r="C9" s="144">
        <v>60.44994921</v>
      </c>
    </row>
    <row r="10" spans="1:3" ht="18" x14ac:dyDescent="0.2">
      <c r="A10" s="143" t="s">
        <v>314</v>
      </c>
      <c r="B10" s="144">
        <v>2018</v>
      </c>
      <c r="C10" s="143">
        <v>68.320702890000007</v>
      </c>
    </row>
    <row r="11" spans="1:3" ht="18" x14ac:dyDescent="0.2">
      <c r="A11" s="143" t="s">
        <v>314</v>
      </c>
      <c r="B11" s="144">
        <v>2019</v>
      </c>
      <c r="C11" s="143">
        <v>60.135480059999999</v>
      </c>
    </row>
    <row r="12" spans="1:3" ht="18" x14ac:dyDescent="0.2">
      <c r="A12" s="143" t="s">
        <v>314</v>
      </c>
      <c r="B12" s="144">
        <v>2020</v>
      </c>
      <c r="C12" s="143">
        <v>53.200278959999999</v>
      </c>
    </row>
    <row r="13" spans="1:3" ht="18" x14ac:dyDescent="0.2">
      <c r="A13" s="143" t="s">
        <v>314</v>
      </c>
      <c r="B13" s="144">
        <v>2021</v>
      </c>
      <c r="C13" s="144">
        <v>63.479980689999998</v>
      </c>
    </row>
    <row r="14" spans="1:3" ht="18" x14ac:dyDescent="0.2">
      <c r="A14" s="143" t="s">
        <v>315</v>
      </c>
      <c r="B14" s="144">
        <v>2016</v>
      </c>
      <c r="C14" s="144">
        <v>70.098224279999997</v>
      </c>
    </row>
    <row r="15" spans="1:3" ht="18" x14ac:dyDescent="0.2">
      <c r="A15" s="143" t="s">
        <v>315</v>
      </c>
      <c r="B15" s="144">
        <v>2017</v>
      </c>
      <c r="C15" s="144">
        <v>53.79451048</v>
      </c>
    </row>
    <row r="16" spans="1:3" ht="18" x14ac:dyDescent="0.2">
      <c r="A16" s="143" t="s">
        <v>315</v>
      </c>
      <c r="B16" s="144">
        <v>2018</v>
      </c>
      <c r="C16" s="144">
        <v>58.741811370000001</v>
      </c>
    </row>
    <row r="17" spans="1:3" ht="18" x14ac:dyDescent="0.2">
      <c r="A17" s="143" t="s">
        <v>315</v>
      </c>
      <c r="B17" s="144">
        <v>2019</v>
      </c>
      <c r="C17" s="144">
        <v>64.198735369999994</v>
      </c>
    </row>
    <row r="18" spans="1:3" ht="18" x14ac:dyDescent="0.2">
      <c r="A18" s="143" t="s">
        <v>315</v>
      </c>
      <c r="B18" s="144">
        <v>2020</v>
      </c>
      <c r="C18" s="144">
        <v>54.759803130000002</v>
      </c>
    </row>
    <row r="19" spans="1:3" ht="18" x14ac:dyDescent="0.2">
      <c r="A19" s="143" t="s">
        <v>315</v>
      </c>
      <c r="B19" s="144">
        <v>2021</v>
      </c>
      <c r="C19" s="144">
        <v>62.411745019999998</v>
      </c>
    </row>
    <row r="20" spans="1:3" ht="18" x14ac:dyDescent="0.2">
      <c r="A20" s="143" t="s">
        <v>316</v>
      </c>
      <c r="B20" s="144">
        <v>2016</v>
      </c>
      <c r="C20" s="144">
        <v>69.835127689999993</v>
      </c>
    </row>
    <row r="21" spans="1:3" ht="18" x14ac:dyDescent="0.2">
      <c r="A21" s="143" t="s">
        <v>316</v>
      </c>
      <c r="B21" s="144">
        <v>2017</v>
      </c>
      <c r="C21" s="144">
        <v>70.73277161</v>
      </c>
    </row>
    <row r="22" spans="1:3" ht="18" x14ac:dyDescent="0.2">
      <c r="A22" s="143" t="s">
        <v>316</v>
      </c>
      <c r="B22" s="144">
        <v>2018</v>
      </c>
      <c r="C22" s="143">
        <v>66.198138310000004</v>
      </c>
    </row>
    <row r="23" spans="1:3" ht="18" x14ac:dyDescent="0.2">
      <c r="A23" s="143" t="s">
        <v>316</v>
      </c>
      <c r="B23" s="144">
        <v>2019</v>
      </c>
      <c r="C23" s="143">
        <v>65.878764709999999</v>
      </c>
    </row>
    <row r="24" spans="1:3" ht="18" x14ac:dyDescent="0.2">
      <c r="A24" s="143" t="s">
        <v>316</v>
      </c>
      <c r="B24" s="144">
        <v>2020</v>
      </c>
      <c r="C24" s="143">
        <v>62.665185360000002</v>
      </c>
    </row>
    <row r="25" spans="1:3" ht="18" x14ac:dyDescent="0.2">
      <c r="A25" s="143" t="s">
        <v>316</v>
      </c>
      <c r="B25" s="144">
        <v>2021</v>
      </c>
      <c r="C25" s="144">
        <v>64.153537940000007</v>
      </c>
    </row>
    <row r="26" spans="1:3" ht="18" x14ac:dyDescent="0.2">
      <c r="A26" s="143" t="s">
        <v>317</v>
      </c>
      <c r="B26" s="144">
        <v>2016</v>
      </c>
      <c r="C26" s="144">
        <v>71.284059009999993</v>
      </c>
    </row>
    <row r="27" spans="1:3" ht="18" x14ac:dyDescent="0.2">
      <c r="A27" s="143" t="s">
        <v>317</v>
      </c>
      <c r="B27" s="144">
        <v>2017</v>
      </c>
      <c r="C27" s="144">
        <v>70.691643859999999</v>
      </c>
    </row>
    <row r="28" spans="1:3" ht="18" x14ac:dyDescent="0.2">
      <c r="A28" s="143" t="s">
        <v>317</v>
      </c>
      <c r="B28" s="144">
        <v>2018</v>
      </c>
      <c r="C28" s="143">
        <v>67.974577229999994</v>
      </c>
    </row>
    <row r="29" spans="1:3" ht="18" x14ac:dyDescent="0.2">
      <c r="A29" s="143" t="s">
        <v>317</v>
      </c>
      <c r="B29" s="144">
        <v>2019</v>
      </c>
      <c r="C29" s="143">
        <v>65.366996310000005</v>
      </c>
    </row>
    <row r="30" spans="1:3" ht="18" x14ac:dyDescent="0.2">
      <c r="A30" s="143" t="s">
        <v>317</v>
      </c>
      <c r="B30" s="144">
        <v>2020</v>
      </c>
      <c r="C30" s="143">
        <v>57.630021990000003</v>
      </c>
    </row>
    <row r="31" spans="1:3" ht="18" x14ac:dyDescent="0.2">
      <c r="A31" s="143" t="s">
        <v>317</v>
      </c>
      <c r="B31" s="144">
        <v>2021</v>
      </c>
      <c r="C31" s="144">
        <v>60.018553109999999</v>
      </c>
    </row>
    <row r="32" spans="1:3" ht="18" x14ac:dyDescent="0.2">
      <c r="A32" s="143" t="s">
        <v>318</v>
      </c>
      <c r="B32" s="144">
        <v>2016</v>
      </c>
      <c r="C32" s="144">
        <v>71.921850750000004</v>
      </c>
    </row>
    <row r="33" spans="1:3" ht="18" x14ac:dyDescent="0.2">
      <c r="A33" s="143" t="s">
        <v>318</v>
      </c>
      <c r="B33" s="144">
        <v>2017</v>
      </c>
      <c r="C33" s="144">
        <v>63.024231989999997</v>
      </c>
    </row>
    <row r="34" spans="1:3" ht="18" x14ac:dyDescent="0.2">
      <c r="A34" s="143" t="s">
        <v>318</v>
      </c>
      <c r="B34" s="145">
        <v>2018</v>
      </c>
      <c r="C34" s="144">
        <v>65.866789069999996</v>
      </c>
    </row>
    <row r="35" spans="1:3" ht="18" x14ac:dyDescent="0.2">
      <c r="A35" s="143" t="s">
        <v>318</v>
      </c>
      <c r="B35" s="144">
        <v>2019</v>
      </c>
      <c r="C35" s="144">
        <v>63.449670509999997</v>
      </c>
    </row>
    <row r="36" spans="1:3" ht="18" x14ac:dyDescent="0.2">
      <c r="A36" s="143" t="s">
        <v>318</v>
      </c>
      <c r="B36" s="144">
        <v>2020</v>
      </c>
      <c r="C36" s="143">
        <v>53.439871660000001</v>
      </c>
    </row>
    <row r="37" spans="1:3" ht="18" x14ac:dyDescent="0.2">
      <c r="A37" s="143" t="s">
        <v>318</v>
      </c>
      <c r="B37" s="144">
        <v>2021</v>
      </c>
      <c r="C37" s="144">
        <v>62.088506150000001</v>
      </c>
    </row>
    <row r="38" spans="1:3" ht="18" x14ac:dyDescent="0.2">
      <c r="A38" s="143" t="s">
        <v>319</v>
      </c>
      <c r="B38" s="144">
        <v>2016</v>
      </c>
      <c r="C38" s="144">
        <v>71.921850750000004</v>
      </c>
    </row>
    <row r="39" spans="1:3" ht="18" x14ac:dyDescent="0.2">
      <c r="A39" s="143" t="s">
        <v>319</v>
      </c>
      <c r="B39" s="144">
        <v>2017</v>
      </c>
      <c r="C39" s="144">
        <v>63.024231989999997</v>
      </c>
    </row>
    <row r="40" spans="1:3" ht="18" x14ac:dyDescent="0.2">
      <c r="A40" s="143" t="s">
        <v>319</v>
      </c>
      <c r="B40" s="145">
        <v>2018</v>
      </c>
      <c r="C40" s="144">
        <v>65.866789069999996</v>
      </c>
    </row>
    <row r="41" spans="1:3" ht="18" x14ac:dyDescent="0.2">
      <c r="A41" s="143" t="s">
        <v>319</v>
      </c>
      <c r="B41" s="144">
        <v>2019</v>
      </c>
      <c r="C41" s="144">
        <v>63.449670509999997</v>
      </c>
    </row>
    <row r="42" spans="1:3" ht="18" x14ac:dyDescent="0.2">
      <c r="A42" s="143" t="s">
        <v>319</v>
      </c>
      <c r="B42" s="144">
        <v>2020</v>
      </c>
      <c r="C42" s="143">
        <v>53.439871660000001</v>
      </c>
    </row>
    <row r="43" spans="1:3" ht="18" x14ac:dyDescent="0.2">
      <c r="A43" s="143" t="s">
        <v>319</v>
      </c>
      <c r="B43" s="144">
        <v>2021</v>
      </c>
      <c r="C43" s="144">
        <v>62.088506150000001</v>
      </c>
    </row>
    <row r="44" spans="1:3" ht="18" x14ac:dyDescent="0.2">
      <c r="A44" s="143" t="s">
        <v>320</v>
      </c>
      <c r="B44" s="144">
        <v>2016</v>
      </c>
      <c r="C44" s="144">
        <v>66.525269679999994</v>
      </c>
    </row>
    <row r="45" spans="1:3" ht="18" x14ac:dyDescent="0.2">
      <c r="A45" s="143" t="s">
        <v>320</v>
      </c>
      <c r="B45" s="144">
        <v>2017</v>
      </c>
      <c r="C45" s="144">
        <v>63.35169758</v>
      </c>
    </row>
    <row r="46" spans="1:3" ht="18" x14ac:dyDescent="0.2">
      <c r="A46" s="143" t="s">
        <v>320</v>
      </c>
      <c r="B46" s="145">
        <v>2018</v>
      </c>
      <c r="C46" s="144">
        <v>65.089798369999997</v>
      </c>
    </row>
    <row r="47" spans="1:3" ht="18" x14ac:dyDescent="0.2">
      <c r="A47" s="143" t="s">
        <v>320</v>
      </c>
      <c r="B47" s="144">
        <v>2019</v>
      </c>
      <c r="C47" s="143">
        <v>62.893773629999998</v>
      </c>
    </row>
    <row r="48" spans="1:3" ht="18" x14ac:dyDescent="0.2">
      <c r="A48" s="143" t="s">
        <v>320</v>
      </c>
      <c r="B48" s="144">
        <v>2020</v>
      </c>
      <c r="C48" s="143">
        <v>47.880017879999997</v>
      </c>
    </row>
    <row r="49" spans="1:3" ht="18" x14ac:dyDescent="0.2">
      <c r="A49" s="143" t="s">
        <v>320</v>
      </c>
      <c r="B49" s="144">
        <v>2021</v>
      </c>
      <c r="C49" s="144">
        <v>60.882027960000002</v>
      </c>
    </row>
    <row r="50" spans="1:3" ht="18" x14ac:dyDescent="0.2">
      <c r="A50" s="143" t="s">
        <v>321</v>
      </c>
      <c r="B50" s="144">
        <v>2016</v>
      </c>
      <c r="C50" s="144">
        <v>66.525269679999994</v>
      </c>
    </row>
    <row r="51" spans="1:3" ht="18" x14ac:dyDescent="0.2">
      <c r="A51" s="143" t="s">
        <v>321</v>
      </c>
      <c r="B51" s="144">
        <v>2017</v>
      </c>
      <c r="C51" s="144">
        <v>63.35169758</v>
      </c>
    </row>
    <row r="52" spans="1:3" ht="18" x14ac:dyDescent="0.2">
      <c r="A52" s="143" t="s">
        <v>321</v>
      </c>
      <c r="B52" s="145">
        <v>2018</v>
      </c>
      <c r="C52" s="144">
        <v>65.089798369999997</v>
      </c>
    </row>
    <row r="53" spans="1:3" ht="18" x14ac:dyDescent="0.2">
      <c r="A53" s="143" t="s">
        <v>321</v>
      </c>
      <c r="B53" s="144">
        <v>2019</v>
      </c>
      <c r="C53" s="143">
        <v>62.893773629999998</v>
      </c>
    </row>
    <row r="54" spans="1:3" ht="18" x14ac:dyDescent="0.2">
      <c r="A54" s="143" t="s">
        <v>321</v>
      </c>
      <c r="B54" s="144">
        <v>2020</v>
      </c>
      <c r="C54" s="143">
        <v>47.880017879999997</v>
      </c>
    </row>
    <row r="55" spans="1:3" ht="18" x14ac:dyDescent="0.2">
      <c r="A55" s="143" t="s">
        <v>321</v>
      </c>
      <c r="B55" s="144">
        <v>2021</v>
      </c>
      <c r="C55" s="144">
        <v>60.882027960000002</v>
      </c>
    </row>
    <row r="56" spans="1:3" ht="18" x14ac:dyDescent="0.2">
      <c r="A56" s="143" t="s">
        <v>322</v>
      </c>
      <c r="B56" s="144">
        <v>2016</v>
      </c>
      <c r="C56" s="144">
        <v>70.098224279999997</v>
      </c>
    </row>
    <row r="57" spans="1:3" ht="18" x14ac:dyDescent="0.2">
      <c r="A57" s="143" t="s">
        <v>322</v>
      </c>
      <c r="B57" s="144">
        <v>2017</v>
      </c>
      <c r="C57" s="144">
        <v>53.79451048</v>
      </c>
    </row>
    <row r="58" spans="1:3" ht="18" x14ac:dyDescent="0.2">
      <c r="A58" s="143" t="s">
        <v>322</v>
      </c>
      <c r="B58" s="145">
        <v>2018</v>
      </c>
      <c r="C58" s="143">
        <v>58.741811370000001</v>
      </c>
    </row>
    <row r="59" spans="1:3" ht="18" x14ac:dyDescent="0.2">
      <c r="A59" s="143" t="s">
        <v>322</v>
      </c>
      <c r="B59" s="144">
        <v>2019</v>
      </c>
      <c r="C59" s="143">
        <v>64.198735369999994</v>
      </c>
    </row>
    <row r="60" spans="1:3" ht="18" x14ac:dyDescent="0.2">
      <c r="A60" s="143" t="s">
        <v>322</v>
      </c>
      <c r="B60" s="144">
        <v>2020</v>
      </c>
      <c r="C60" s="143">
        <v>54.759803130000002</v>
      </c>
    </row>
    <row r="61" spans="1:3" ht="18" x14ac:dyDescent="0.2">
      <c r="A61" s="143" t="s">
        <v>322</v>
      </c>
      <c r="B61" s="144">
        <v>2021</v>
      </c>
      <c r="C61" s="144">
        <v>62.411745019999998</v>
      </c>
    </row>
    <row r="62" spans="1:3" ht="18" x14ac:dyDescent="0.2">
      <c r="A62" s="143" t="s">
        <v>323</v>
      </c>
      <c r="B62" s="144">
        <v>2016</v>
      </c>
      <c r="C62" s="144">
        <v>70.098224279999997</v>
      </c>
    </row>
    <row r="63" spans="1:3" ht="18" x14ac:dyDescent="0.2">
      <c r="A63" s="143" t="s">
        <v>323</v>
      </c>
      <c r="B63" s="144">
        <v>2017</v>
      </c>
      <c r="C63" s="144">
        <v>53.79451048</v>
      </c>
    </row>
    <row r="64" spans="1:3" ht="18" x14ac:dyDescent="0.2">
      <c r="A64" s="143" t="s">
        <v>323</v>
      </c>
      <c r="B64" s="145">
        <v>2018</v>
      </c>
      <c r="C64" s="144">
        <v>58.741811370000001</v>
      </c>
    </row>
    <row r="65" spans="1:3" ht="18" x14ac:dyDescent="0.2">
      <c r="A65" s="143" t="s">
        <v>323</v>
      </c>
      <c r="B65" s="144">
        <v>2019</v>
      </c>
      <c r="C65" s="143">
        <v>64.198735369999994</v>
      </c>
    </row>
    <row r="66" spans="1:3" ht="18" x14ac:dyDescent="0.2">
      <c r="A66" s="143" t="s">
        <v>323</v>
      </c>
      <c r="B66" s="144">
        <v>2020</v>
      </c>
      <c r="C66" s="143">
        <v>54.759803130000002</v>
      </c>
    </row>
    <row r="67" spans="1:3" ht="18" x14ac:dyDescent="0.2">
      <c r="A67" s="143" t="s">
        <v>323</v>
      </c>
      <c r="B67" s="144">
        <v>2021</v>
      </c>
      <c r="C67" s="144">
        <v>62.411745019999998</v>
      </c>
    </row>
    <row r="68" spans="1:3" ht="18" x14ac:dyDescent="0.2">
      <c r="A68" s="143" t="s">
        <v>324</v>
      </c>
      <c r="B68" s="144">
        <v>2016</v>
      </c>
      <c r="C68" s="144">
        <v>78.925586390000007</v>
      </c>
    </row>
    <row r="69" spans="1:3" ht="18" x14ac:dyDescent="0.2">
      <c r="A69" s="143" t="s">
        <v>324</v>
      </c>
      <c r="B69" s="144">
        <v>2017</v>
      </c>
      <c r="C69" s="144">
        <v>53.511242699999997</v>
      </c>
    </row>
    <row r="70" spans="1:3" ht="18" x14ac:dyDescent="0.2">
      <c r="A70" s="143" t="s">
        <v>324</v>
      </c>
      <c r="B70" s="144">
        <v>2018</v>
      </c>
      <c r="C70" s="143">
        <v>59.348318229999997</v>
      </c>
    </row>
    <row r="71" spans="1:3" ht="18" x14ac:dyDescent="0.2">
      <c r="A71" s="143" t="s">
        <v>324</v>
      </c>
      <c r="B71" s="144">
        <v>2019</v>
      </c>
      <c r="C71" s="144">
        <v>59.962468459999997</v>
      </c>
    </row>
    <row r="72" spans="1:3" ht="18" x14ac:dyDescent="0.2">
      <c r="A72" s="143" t="s">
        <v>324</v>
      </c>
      <c r="B72" s="144">
        <v>2020</v>
      </c>
      <c r="C72" s="143">
        <v>57.755645809999997</v>
      </c>
    </row>
    <row r="73" spans="1:3" ht="18" x14ac:dyDescent="0.2">
      <c r="A73" s="143" t="s">
        <v>324</v>
      </c>
      <c r="B73" s="144">
        <v>2021</v>
      </c>
      <c r="C73" s="144">
        <v>58.759657089999997</v>
      </c>
    </row>
    <row r="74" spans="1:3" ht="18" x14ac:dyDescent="0.2">
      <c r="A74" s="143" t="s">
        <v>325</v>
      </c>
      <c r="B74" s="144">
        <v>2016</v>
      </c>
      <c r="C74" s="144">
        <v>78.925586390000007</v>
      </c>
    </row>
    <row r="75" spans="1:3" ht="18" x14ac:dyDescent="0.2">
      <c r="A75" s="143" t="s">
        <v>325</v>
      </c>
      <c r="B75" s="144">
        <v>2017</v>
      </c>
      <c r="C75" s="144">
        <v>53.511242699999997</v>
      </c>
    </row>
    <row r="76" spans="1:3" ht="18" x14ac:dyDescent="0.2">
      <c r="A76" s="143" t="s">
        <v>325</v>
      </c>
      <c r="B76" s="144">
        <v>2018</v>
      </c>
      <c r="C76" s="143">
        <v>59.348318229999997</v>
      </c>
    </row>
    <row r="77" spans="1:3" ht="18" x14ac:dyDescent="0.2">
      <c r="A77" s="143" t="s">
        <v>325</v>
      </c>
      <c r="B77" s="144">
        <v>2019</v>
      </c>
      <c r="C77" s="144">
        <v>59.962468459999997</v>
      </c>
    </row>
    <row r="78" spans="1:3" ht="18" x14ac:dyDescent="0.2">
      <c r="A78" s="143" t="s">
        <v>325</v>
      </c>
      <c r="B78" s="144">
        <v>2020</v>
      </c>
      <c r="C78" s="143">
        <v>57.755645809999997</v>
      </c>
    </row>
    <row r="79" spans="1:3" ht="18" x14ac:dyDescent="0.2">
      <c r="A79" s="143" t="s">
        <v>325</v>
      </c>
      <c r="B79" s="144">
        <v>2021</v>
      </c>
      <c r="C79" s="144">
        <v>58.759657089999997</v>
      </c>
    </row>
    <row r="80" spans="1:3" ht="18" x14ac:dyDescent="0.2">
      <c r="A80" s="143" t="s">
        <v>326</v>
      </c>
      <c r="B80" s="144">
        <v>2016</v>
      </c>
      <c r="C80" s="144">
        <v>75.831172179999996</v>
      </c>
    </row>
    <row r="81" spans="1:3" ht="18" x14ac:dyDescent="0.2">
      <c r="A81" s="143" t="s">
        <v>326</v>
      </c>
      <c r="B81" s="144">
        <v>2017</v>
      </c>
      <c r="C81" s="144">
        <v>70.126977640000007</v>
      </c>
    </row>
    <row r="82" spans="1:3" ht="18" x14ac:dyDescent="0.2">
      <c r="A82" s="143" t="s">
        <v>326</v>
      </c>
      <c r="B82" s="144">
        <v>2018</v>
      </c>
      <c r="C82" s="144">
        <v>65.065160460000001</v>
      </c>
    </row>
    <row r="83" spans="1:3" ht="18" x14ac:dyDescent="0.2">
      <c r="A83" s="143" t="s">
        <v>326</v>
      </c>
      <c r="B83" s="144">
        <v>2019</v>
      </c>
      <c r="C83" s="143">
        <v>68.041686690000006</v>
      </c>
    </row>
    <row r="84" spans="1:3" ht="18" x14ac:dyDescent="0.2">
      <c r="A84" s="143" t="s">
        <v>326</v>
      </c>
      <c r="B84" s="144">
        <v>2020</v>
      </c>
      <c r="C84" s="143">
        <v>55.525406859999997</v>
      </c>
    </row>
    <row r="85" spans="1:3" ht="18" x14ac:dyDescent="0.2">
      <c r="A85" s="143" t="s">
        <v>326</v>
      </c>
      <c r="B85" s="144">
        <v>2021</v>
      </c>
      <c r="C85" s="144">
        <v>66.510194240000004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135EE-06EE-4A4B-ADCF-9E261957C67C}">
  <dimension ref="A1:D16"/>
  <sheetViews>
    <sheetView workbookViewId="0">
      <selection activeCell="C17" sqref="C17"/>
    </sheetView>
  </sheetViews>
  <sheetFormatPr baseColWidth="10" defaultRowHeight="16" x14ac:dyDescent="0.2"/>
  <cols>
    <col min="1" max="1" width="11.6640625" bestFit="1" customWidth="1"/>
  </cols>
  <sheetData>
    <row r="1" spans="1:4" ht="19" x14ac:dyDescent="0.25">
      <c r="A1" s="171" t="s">
        <v>305</v>
      </c>
      <c r="B1" s="171" t="s">
        <v>306</v>
      </c>
      <c r="C1" s="172" t="s">
        <v>332</v>
      </c>
      <c r="D1" s="172" t="s">
        <v>281</v>
      </c>
    </row>
    <row r="2" spans="1:4" x14ac:dyDescent="0.2">
      <c r="A2" s="173" t="s">
        <v>246</v>
      </c>
      <c r="B2" s="163">
        <v>2018</v>
      </c>
      <c r="C2" s="125">
        <v>0.32</v>
      </c>
      <c r="D2" s="125">
        <v>0.36</v>
      </c>
    </row>
    <row r="3" spans="1:4" x14ac:dyDescent="0.2">
      <c r="A3" s="173"/>
      <c r="B3" s="163"/>
      <c r="C3" s="125">
        <v>0.2</v>
      </c>
      <c r="D3" s="125">
        <v>0.22</v>
      </c>
    </row>
    <row r="4" spans="1:4" x14ac:dyDescent="0.2">
      <c r="A4" s="173"/>
      <c r="B4" s="163"/>
      <c r="C4" s="125">
        <v>0.41</v>
      </c>
      <c r="D4" s="125">
        <v>0.99</v>
      </c>
    </row>
    <row r="5" spans="1:4" x14ac:dyDescent="0.2">
      <c r="A5" s="173" t="s">
        <v>247</v>
      </c>
      <c r="B5" s="163">
        <v>2018</v>
      </c>
      <c r="C5" s="125">
        <v>0.18</v>
      </c>
      <c r="D5" s="125">
        <v>0.89</v>
      </c>
    </row>
    <row r="6" spans="1:4" x14ac:dyDescent="0.2">
      <c r="A6" s="173"/>
      <c r="B6" s="163"/>
      <c r="C6" s="125">
        <v>0.27</v>
      </c>
      <c r="D6" s="174">
        <v>0.95</v>
      </c>
    </row>
    <row r="7" spans="1:4" x14ac:dyDescent="0.2">
      <c r="A7" s="173"/>
      <c r="B7" s="163"/>
      <c r="C7" s="125">
        <v>0.2</v>
      </c>
      <c r="D7" s="125">
        <v>0.73</v>
      </c>
    </row>
    <row r="8" spans="1:4" x14ac:dyDescent="0.2">
      <c r="A8" s="173" t="s">
        <v>333</v>
      </c>
      <c r="B8" s="163">
        <v>2018</v>
      </c>
      <c r="C8" s="125">
        <v>0.01</v>
      </c>
      <c r="D8" s="125">
        <v>8.4000000000000005E-2</v>
      </c>
    </row>
    <row r="9" spans="1:4" x14ac:dyDescent="0.2">
      <c r="A9" s="173"/>
      <c r="B9" s="163"/>
      <c r="C9" s="125">
        <v>0</v>
      </c>
      <c r="D9" s="125">
        <v>5.5E-2</v>
      </c>
    </row>
    <row r="10" spans="1:4" x14ac:dyDescent="0.2">
      <c r="A10" s="173" t="s">
        <v>258</v>
      </c>
      <c r="B10" s="163">
        <v>2018</v>
      </c>
      <c r="C10" s="125">
        <v>0.28000000000000003</v>
      </c>
      <c r="D10" s="125">
        <v>0.08</v>
      </c>
    </row>
    <row r="11" spans="1:4" x14ac:dyDescent="0.2">
      <c r="A11" s="173"/>
      <c r="B11" s="163"/>
      <c r="C11" s="125">
        <v>0.16</v>
      </c>
      <c r="D11" s="125">
        <v>0.5</v>
      </c>
    </row>
    <row r="12" spans="1:4" x14ac:dyDescent="0.2">
      <c r="A12" s="173" t="s">
        <v>251</v>
      </c>
      <c r="B12" s="163">
        <v>2018</v>
      </c>
      <c r="C12" s="178">
        <v>0.08</v>
      </c>
      <c r="D12" s="178">
        <v>0.06</v>
      </c>
    </row>
    <row r="13" spans="1:4" x14ac:dyDescent="0.2">
      <c r="A13" s="173"/>
      <c r="B13" s="163"/>
      <c r="C13" s="178">
        <v>0.06</v>
      </c>
      <c r="D13" s="178">
        <v>7.0000000000000001E-3</v>
      </c>
    </row>
    <row r="14" spans="1:4" x14ac:dyDescent="0.2">
      <c r="A14" s="173"/>
      <c r="B14" s="163"/>
      <c r="C14" s="178">
        <v>0.03</v>
      </c>
      <c r="D14" s="178">
        <v>0</v>
      </c>
    </row>
    <row r="15" spans="1:4" x14ac:dyDescent="0.2">
      <c r="A15" s="173" t="s">
        <v>333</v>
      </c>
      <c r="B15" s="176">
        <v>2019</v>
      </c>
      <c r="C15" s="175">
        <v>0.14000000000000001</v>
      </c>
      <c r="D15" s="175">
        <v>0.7</v>
      </c>
    </row>
    <row r="16" spans="1:4" x14ac:dyDescent="0.2">
      <c r="A16" s="173"/>
      <c r="B16" s="177"/>
      <c r="C16" s="175">
        <v>0.04</v>
      </c>
      <c r="D16" s="175">
        <v>0.36</v>
      </c>
    </row>
  </sheetData>
  <mergeCells count="12">
    <mergeCell ref="B10:B11"/>
    <mergeCell ref="A10:A11"/>
    <mergeCell ref="A12:A14"/>
    <mergeCell ref="B12:B14"/>
    <mergeCell ref="B15:B16"/>
    <mergeCell ref="A15:A16"/>
    <mergeCell ref="B2:B4"/>
    <mergeCell ref="A2:A4"/>
    <mergeCell ref="B5:B7"/>
    <mergeCell ref="A5:A7"/>
    <mergeCell ref="B8:B9"/>
    <mergeCell ref="A8:A9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D1000"/>
  <sheetViews>
    <sheetView workbookViewId="0">
      <selection activeCell="I4" sqref="I4:J435"/>
    </sheetView>
  </sheetViews>
  <sheetFormatPr baseColWidth="10" defaultColWidth="11.1640625" defaultRowHeight="15" customHeight="1" x14ac:dyDescent="0.2"/>
  <cols>
    <col min="9" max="9" width="15.83203125" customWidth="1"/>
    <col min="10" max="10" width="14.33203125" customWidth="1"/>
  </cols>
  <sheetData>
    <row r="1" spans="1:30" x14ac:dyDescent="0.2">
      <c r="A1" s="5" t="s">
        <v>253</v>
      </c>
      <c r="B1" s="5"/>
      <c r="C1" s="5"/>
      <c r="D1" s="5"/>
      <c r="E1" s="94"/>
      <c r="F1" s="94"/>
      <c r="G1" s="5"/>
      <c r="H1" s="5"/>
      <c r="I1" s="5"/>
      <c r="J1" s="5"/>
      <c r="K1" s="5"/>
      <c r="L1" s="58" t="s">
        <v>295</v>
      </c>
      <c r="M1" s="58" t="s">
        <v>296</v>
      </c>
      <c r="N1" s="5"/>
      <c r="O1" s="58" t="s">
        <v>281</v>
      </c>
      <c r="P1" s="58" t="s">
        <v>297</v>
      </c>
      <c r="Q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2">
      <c r="A2" s="5" t="s">
        <v>254</v>
      </c>
      <c r="B2" s="5"/>
      <c r="C2" s="5"/>
      <c r="D2" s="5"/>
      <c r="E2" s="94"/>
      <c r="F2" s="94"/>
      <c r="G2" s="95"/>
      <c r="H2" s="95"/>
      <c r="I2" s="148"/>
      <c r="J2" s="148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</row>
    <row r="3" spans="1:30" x14ac:dyDescent="0.2">
      <c r="A3" s="5" t="s">
        <v>222</v>
      </c>
      <c r="B3" s="5" t="s">
        <v>195</v>
      </c>
      <c r="C3" s="5" t="s">
        <v>225</v>
      </c>
      <c r="D3" s="5" t="s">
        <v>197</v>
      </c>
      <c r="E3" s="94" t="s">
        <v>255</v>
      </c>
      <c r="F3" s="96" t="s">
        <v>256</v>
      </c>
      <c r="G3" s="97" t="s">
        <v>257</v>
      </c>
      <c r="H3" s="97" t="s">
        <v>10</v>
      </c>
      <c r="I3" s="149"/>
      <c r="J3" s="149"/>
      <c r="K3" s="5"/>
      <c r="L3" s="5"/>
      <c r="M3" s="5"/>
      <c r="N3" s="5"/>
      <c r="P3" s="94"/>
      <c r="Q3" s="94"/>
      <c r="R3" s="94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</row>
    <row r="4" spans="1:30" x14ac:dyDescent="0.2">
      <c r="A4" s="5" t="s">
        <v>246</v>
      </c>
      <c r="B4" s="61">
        <v>101</v>
      </c>
      <c r="C4" s="61">
        <v>1</v>
      </c>
      <c r="D4" s="61">
        <v>1</v>
      </c>
      <c r="E4" s="98">
        <v>1.7</v>
      </c>
      <c r="F4" s="99">
        <v>9</v>
      </c>
      <c r="G4" s="100">
        <v>10.6676</v>
      </c>
      <c r="H4" s="101">
        <v>52.971757578904672</v>
      </c>
      <c r="I4" s="150">
        <f>60.135-H4</f>
        <v>7.1632424210953261</v>
      </c>
      <c r="J4" s="150">
        <f>I4/60.135</f>
        <v>0.11911935513586641</v>
      </c>
      <c r="K4" s="5">
        <f>60.13-53</f>
        <v>7.1300000000000026</v>
      </c>
      <c r="L4" s="110">
        <f>K4/67</f>
        <v>0.10641791044776124</v>
      </c>
      <c r="M4" s="5">
        <f>AVERAGE(L4:L7)</f>
        <v>0.21316983279141813</v>
      </c>
      <c r="N4" s="5"/>
      <c r="O4" s="110">
        <f>(F4-1.8)/8.5</f>
        <v>0.84705882352941175</v>
      </c>
      <c r="P4" s="5">
        <f>AVERAGE(O4:O7)</f>
        <v>0.72614379084967318</v>
      </c>
      <c r="Q4" s="5"/>
      <c r="R4" s="5"/>
      <c r="S4" s="94">
        <f>AVERAGE(H8:H75)</f>
        <v>51.451206600898864</v>
      </c>
      <c r="T4" s="5">
        <f>S4/67</f>
        <v>0.76792845672983379</v>
      </c>
      <c r="U4" s="5"/>
      <c r="V4" s="5"/>
      <c r="W4" s="5"/>
      <c r="X4" s="5"/>
      <c r="Y4" s="5"/>
      <c r="Z4" s="5"/>
      <c r="AA4" s="5"/>
      <c r="AB4" s="5"/>
      <c r="AC4" s="5"/>
      <c r="AD4" s="5"/>
    </row>
    <row r="5" spans="1:30" x14ac:dyDescent="0.2">
      <c r="A5" s="5" t="s">
        <v>246</v>
      </c>
      <c r="B5" s="61">
        <v>204</v>
      </c>
      <c r="C5" s="61">
        <v>2</v>
      </c>
      <c r="D5" s="61">
        <v>1</v>
      </c>
      <c r="E5" s="98">
        <v>1.5</v>
      </c>
      <c r="F5" s="99">
        <v>7.333333333333333</v>
      </c>
      <c r="G5" s="100">
        <v>10.3804</v>
      </c>
      <c r="H5" s="101">
        <v>55.546943097768768</v>
      </c>
      <c r="I5" s="150">
        <f t="shared" ref="I5:I7" si="0">60.135-H5</f>
        <v>4.5880569022312301</v>
      </c>
      <c r="J5" s="150">
        <f t="shared" ref="J5:J7" si="1">I5/60.135</f>
        <v>7.6295949151596085E-2</v>
      </c>
      <c r="K5" s="94">
        <f>67-H5</f>
        <v>11.453056902231232</v>
      </c>
      <c r="L5" s="110">
        <f t="shared" ref="L5:L7" si="2">K5/67</f>
        <v>0.17094114779449601</v>
      </c>
      <c r="M5" s="5"/>
      <c r="N5" s="5"/>
      <c r="O5" s="110">
        <f>(F5-1.8)/8.5</f>
        <v>0.65098039215686276</v>
      </c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</row>
    <row r="6" spans="1:30" x14ac:dyDescent="0.2">
      <c r="A6" s="5" t="s">
        <v>246</v>
      </c>
      <c r="B6" s="61">
        <v>307</v>
      </c>
      <c r="C6" s="61">
        <v>3</v>
      </c>
      <c r="D6" s="61">
        <v>1</v>
      </c>
      <c r="E6" s="98">
        <v>0.9</v>
      </c>
      <c r="F6" s="99">
        <v>8.6666666666666661</v>
      </c>
      <c r="G6" s="100">
        <v>10.923999999999999</v>
      </c>
      <c r="H6" s="101">
        <v>42.209135383367133</v>
      </c>
      <c r="I6" s="150">
        <f t="shared" si="0"/>
        <v>17.925864616632865</v>
      </c>
      <c r="J6" s="150">
        <f t="shared" si="1"/>
        <v>0.29809369945344416</v>
      </c>
      <c r="K6" s="94">
        <f>67-H6</f>
        <v>24.790864616632867</v>
      </c>
      <c r="L6" s="110">
        <f t="shared" si="2"/>
        <v>0.37001290472586368</v>
      </c>
      <c r="M6" s="5"/>
      <c r="N6" s="5"/>
      <c r="O6" s="110">
        <f>(F6-1.8)/8.5</f>
        <v>0.80784313725490187</v>
      </c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</row>
    <row r="7" spans="1:30" x14ac:dyDescent="0.2">
      <c r="A7" s="5" t="s">
        <v>246</v>
      </c>
      <c r="B7" s="61">
        <v>404</v>
      </c>
      <c r="C7" s="61">
        <v>4</v>
      </c>
      <c r="D7" s="61">
        <v>1</v>
      </c>
      <c r="E7" s="98">
        <v>2.4</v>
      </c>
      <c r="F7" s="99">
        <v>6.8888888888888893</v>
      </c>
      <c r="G7" s="100">
        <v>10.306799999999999</v>
      </c>
      <c r="H7" s="101">
        <v>53.244406330764043</v>
      </c>
      <c r="I7" s="150">
        <f t="shared" si="0"/>
        <v>6.8905936692359546</v>
      </c>
      <c r="J7" s="150">
        <f t="shared" si="1"/>
        <v>0.11458541064664429</v>
      </c>
      <c r="K7" s="94">
        <f>67-H7</f>
        <v>13.755593669235957</v>
      </c>
      <c r="L7" s="110">
        <f t="shared" si="2"/>
        <v>0.2053073681975516</v>
      </c>
      <c r="M7" s="5"/>
      <c r="N7" s="5"/>
      <c r="O7" s="110">
        <f>(F7-1.8)/8.5</f>
        <v>0.59869281045751643</v>
      </c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</row>
    <row r="8" spans="1:30" x14ac:dyDescent="0.2">
      <c r="A8" s="5" t="s">
        <v>246</v>
      </c>
      <c r="B8" s="61">
        <v>102</v>
      </c>
      <c r="C8" s="61">
        <v>1</v>
      </c>
      <c r="D8" s="61">
        <v>2</v>
      </c>
      <c r="E8" s="98">
        <v>0.7</v>
      </c>
      <c r="F8" s="99">
        <v>4.333333333333333</v>
      </c>
      <c r="G8" s="100">
        <v>10.5404</v>
      </c>
      <c r="H8" s="101">
        <v>51.876164314266397</v>
      </c>
      <c r="I8" s="150"/>
      <c r="J8" s="150"/>
      <c r="K8" s="94">
        <f t="shared" ref="K8:K71" si="3">67-H8</f>
        <v>15.123835685733603</v>
      </c>
      <c r="L8" s="111">
        <f>K8/67</f>
        <v>0.22572889083184483</v>
      </c>
      <c r="M8" s="5"/>
      <c r="N8" s="5"/>
      <c r="O8" s="111">
        <f t="shared" ref="O8:O71" si="4">(F8-1.8)/8.5</f>
        <v>0.29803921568627451</v>
      </c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</row>
    <row r="9" spans="1:30" x14ac:dyDescent="0.2">
      <c r="A9" s="5" t="s">
        <v>246</v>
      </c>
      <c r="B9" s="61">
        <v>216</v>
      </c>
      <c r="C9" s="61">
        <v>2</v>
      </c>
      <c r="D9" s="61">
        <v>2</v>
      </c>
      <c r="E9" s="98">
        <v>0.8</v>
      </c>
      <c r="F9" s="99">
        <v>6.2222222222222223</v>
      </c>
      <c r="G9" s="100">
        <v>10.7552</v>
      </c>
      <c r="H9" s="101">
        <v>49.29836892603111</v>
      </c>
      <c r="I9" s="150"/>
      <c r="J9" s="150"/>
      <c r="K9" s="94">
        <f t="shared" si="3"/>
        <v>17.70163107396889</v>
      </c>
      <c r="L9" s="111">
        <f t="shared" ref="L9:L72" si="5">K9/67</f>
        <v>0.2642034488652073</v>
      </c>
      <c r="M9" s="5"/>
      <c r="N9" s="5"/>
      <c r="O9" s="111">
        <f t="shared" si="4"/>
        <v>0.52026143790849677</v>
      </c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</row>
    <row r="10" spans="1:30" x14ac:dyDescent="0.2">
      <c r="A10" s="5" t="s">
        <v>246</v>
      </c>
      <c r="B10" s="61">
        <v>316</v>
      </c>
      <c r="C10" s="61">
        <v>3</v>
      </c>
      <c r="D10" s="61">
        <v>2</v>
      </c>
      <c r="E10" s="98">
        <v>3.1</v>
      </c>
      <c r="F10" s="99">
        <v>7.333333333333333</v>
      </c>
      <c r="G10" s="100">
        <v>10.8576</v>
      </c>
      <c r="H10" s="101">
        <v>53.150809435564568</v>
      </c>
      <c r="I10" s="150"/>
      <c r="J10" s="150"/>
      <c r="K10" s="94">
        <f t="shared" si="3"/>
        <v>13.849190564435432</v>
      </c>
      <c r="L10" s="111">
        <f t="shared" si="5"/>
        <v>0.20670433678261838</v>
      </c>
      <c r="M10" s="5"/>
      <c r="N10" s="5"/>
      <c r="O10" s="111">
        <f t="shared" si="4"/>
        <v>0.65098039215686276</v>
      </c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</row>
    <row r="11" spans="1:30" x14ac:dyDescent="0.2">
      <c r="A11" s="5" t="s">
        <v>246</v>
      </c>
      <c r="B11" s="61">
        <v>412</v>
      </c>
      <c r="C11" s="61">
        <v>4</v>
      </c>
      <c r="D11" s="61">
        <v>2</v>
      </c>
      <c r="E11" s="98">
        <v>8</v>
      </c>
      <c r="F11" s="99">
        <v>7.1111111111111107</v>
      </c>
      <c r="G11" s="100">
        <v>10.829600000000001</v>
      </c>
      <c r="H11" s="101">
        <v>59.295482322650443</v>
      </c>
      <c r="I11" s="150"/>
      <c r="J11" s="150"/>
      <c r="K11" s="94">
        <f t="shared" si="3"/>
        <v>7.7045176773495569</v>
      </c>
      <c r="L11" s="111">
        <f t="shared" si="5"/>
        <v>0.114992801154471</v>
      </c>
      <c r="M11" s="5"/>
      <c r="N11" s="5"/>
      <c r="O11" s="111">
        <f t="shared" si="4"/>
        <v>0.62483660130718954</v>
      </c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</row>
    <row r="12" spans="1:30" x14ac:dyDescent="0.2">
      <c r="A12" s="5" t="s">
        <v>246</v>
      </c>
      <c r="B12" s="61">
        <v>103</v>
      </c>
      <c r="C12" s="61">
        <v>1</v>
      </c>
      <c r="D12" s="61">
        <v>3</v>
      </c>
      <c r="E12" s="98">
        <v>0.4</v>
      </c>
      <c r="F12" s="99">
        <v>7.666666666666667</v>
      </c>
      <c r="G12" s="100">
        <v>10.4064</v>
      </c>
      <c r="H12" s="101">
        <v>49.901514999864766</v>
      </c>
      <c r="I12" s="150"/>
      <c r="J12" s="150"/>
      <c r="K12" s="94">
        <f t="shared" si="3"/>
        <v>17.098485000135234</v>
      </c>
      <c r="L12" s="111">
        <f t="shared" si="5"/>
        <v>0.25520126865873483</v>
      </c>
      <c r="M12" s="5"/>
      <c r="N12" s="5"/>
      <c r="O12" s="111">
        <f t="shared" si="4"/>
        <v>0.69019607843137265</v>
      </c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</row>
    <row r="13" spans="1:30" x14ac:dyDescent="0.2">
      <c r="A13" s="5" t="s">
        <v>246</v>
      </c>
      <c r="B13" s="61">
        <v>214</v>
      </c>
      <c r="C13" s="61">
        <v>2</v>
      </c>
      <c r="D13" s="61">
        <v>3</v>
      </c>
      <c r="E13" s="98">
        <v>1</v>
      </c>
      <c r="F13" s="99">
        <v>7.5555555555555554</v>
      </c>
      <c r="G13" s="100">
        <v>10.773199999999999</v>
      </c>
      <c r="H13" s="101">
        <v>55.88746861176471</v>
      </c>
      <c r="I13" s="150"/>
      <c r="J13" s="150"/>
      <c r="K13" s="94">
        <f t="shared" si="3"/>
        <v>11.11253138823529</v>
      </c>
      <c r="L13" s="111">
        <f t="shared" si="5"/>
        <v>0.16585867743634761</v>
      </c>
      <c r="M13" s="5"/>
      <c r="N13" s="5"/>
      <c r="O13" s="111">
        <f t="shared" si="4"/>
        <v>0.67712418300653598</v>
      </c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</row>
    <row r="14" spans="1:30" x14ac:dyDescent="0.2">
      <c r="A14" s="5" t="s">
        <v>246</v>
      </c>
      <c r="B14" s="61">
        <v>312</v>
      </c>
      <c r="C14" s="61">
        <v>3</v>
      </c>
      <c r="D14" s="61">
        <v>3</v>
      </c>
      <c r="E14" s="98">
        <v>0.9</v>
      </c>
      <c r="F14" s="99">
        <v>6.3888888888888893</v>
      </c>
      <c r="G14" s="100">
        <v>10.8308</v>
      </c>
      <c r="H14" s="101">
        <v>53.050067011764703</v>
      </c>
      <c r="I14" s="150"/>
      <c r="J14" s="150"/>
      <c r="K14" s="94">
        <f t="shared" si="3"/>
        <v>13.949932988235297</v>
      </c>
      <c r="L14" s="111">
        <f t="shared" si="5"/>
        <v>0.20820795504828801</v>
      </c>
      <c r="M14" s="5"/>
      <c r="N14" s="5"/>
      <c r="O14" s="111">
        <f t="shared" si="4"/>
        <v>0.53986928104575171</v>
      </c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</row>
    <row r="15" spans="1:30" x14ac:dyDescent="0.2">
      <c r="A15" s="5" t="s">
        <v>246</v>
      </c>
      <c r="B15" s="61">
        <v>410</v>
      </c>
      <c r="C15" s="61">
        <v>4</v>
      </c>
      <c r="D15" s="61">
        <v>3</v>
      </c>
      <c r="E15" s="98">
        <v>0.6</v>
      </c>
      <c r="F15" s="99">
        <v>4.2222222222222214</v>
      </c>
      <c r="G15" s="100">
        <v>10.7736</v>
      </c>
      <c r="H15" s="101">
        <v>54.018470966869501</v>
      </c>
      <c r="I15" s="150"/>
      <c r="J15" s="150"/>
      <c r="K15" s="94">
        <f t="shared" si="3"/>
        <v>12.981529033130499</v>
      </c>
      <c r="L15" s="111">
        <f t="shared" si="5"/>
        <v>0.19375416467358955</v>
      </c>
      <c r="M15" s="5"/>
      <c r="N15" s="5"/>
      <c r="O15" s="111">
        <f t="shared" si="4"/>
        <v>0.28496732026143784</v>
      </c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</row>
    <row r="16" spans="1:30" x14ac:dyDescent="0.2">
      <c r="A16" s="5" t="s">
        <v>246</v>
      </c>
      <c r="B16" s="61">
        <v>104</v>
      </c>
      <c r="C16" s="61">
        <v>1</v>
      </c>
      <c r="D16" s="61">
        <v>4</v>
      </c>
      <c r="E16" s="98">
        <v>0.3</v>
      </c>
      <c r="F16" s="99">
        <v>9</v>
      </c>
      <c r="G16" s="100">
        <v>10.516399999999999</v>
      </c>
      <c r="H16" s="101">
        <v>49.605980869235971</v>
      </c>
      <c r="I16" s="150"/>
      <c r="J16" s="150"/>
      <c r="K16" s="94">
        <f t="shared" si="3"/>
        <v>17.394019130764029</v>
      </c>
      <c r="L16" s="111">
        <f t="shared" si="5"/>
        <v>0.25961222583229893</v>
      </c>
      <c r="M16" s="5"/>
      <c r="N16" s="5"/>
      <c r="O16" s="111">
        <f t="shared" si="4"/>
        <v>0.84705882352941175</v>
      </c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</row>
    <row r="17" spans="1:30" x14ac:dyDescent="0.2">
      <c r="A17" s="5" t="s">
        <v>246</v>
      </c>
      <c r="B17" s="61">
        <v>207</v>
      </c>
      <c r="C17" s="61">
        <v>2</v>
      </c>
      <c r="D17" s="61">
        <v>4</v>
      </c>
      <c r="E17" s="98">
        <v>0.7</v>
      </c>
      <c r="F17" s="99">
        <v>8.6666666666666661</v>
      </c>
      <c r="G17" s="100">
        <v>10.9968</v>
      </c>
      <c r="H17" s="101">
        <v>47.708603741987822</v>
      </c>
      <c r="I17" s="150"/>
      <c r="J17" s="150"/>
      <c r="K17" s="94">
        <f t="shared" si="3"/>
        <v>19.291396258012178</v>
      </c>
      <c r="L17" s="111">
        <f t="shared" si="5"/>
        <v>0.2879312874330176</v>
      </c>
      <c r="M17" s="5"/>
      <c r="N17" s="5"/>
      <c r="O17" s="111">
        <f t="shared" si="4"/>
        <v>0.80784313725490187</v>
      </c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</row>
    <row r="18" spans="1:30" x14ac:dyDescent="0.2">
      <c r="A18" s="5" t="s">
        <v>246</v>
      </c>
      <c r="B18" s="61">
        <v>318</v>
      </c>
      <c r="C18" s="61">
        <v>3</v>
      </c>
      <c r="D18" s="61">
        <v>4</v>
      </c>
      <c r="E18" s="98">
        <v>1.2</v>
      </c>
      <c r="F18" s="99">
        <v>4.4444444444444446</v>
      </c>
      <c r="G18" s="100">
        <v>10.645199999999999</v>
      </c>
      <c r="H18" s="101">
        <v>52.575663498039226</v>
      </c>
      <c r="I18" s="150"/>
      <c r="J18" s="150"/>
      <c r="K18" s="94">
        <f t="shared" si="3"/>
        <v>14.424336501960774</v>
      </c>
      <c r="L18" s="111">
        <f t="shared" si="5"/>
        <v>0.21528860450687723</v>
      </c>
      <c r="M18" s="5"/>
      <c r="N18" s="5"/>
      <c r="O18" s="111">
        <f t="shared" si="4"/>
        <v>0.31111111111111117</v>
      </c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</row>
    <row r="19" spans="1:30" x14ac:dyDescent="0.2">
      <c r="A19" s="5" t="s">
        <v>246</v>
      </c>
      <c r="B19" s="61">
        <v>403</v>
      </c>
      <c r="C19" s="61">
        <v>4</v>
      </c>
      <c r="D19" s="61">
        <v>4</v>
      </c>
      <c r="E19" s="98">
        <v>1.3</v>
      </c>
      <c r="F19" s="99">
        <v>4.6666666666666661</v>
      </c>
      <c r="G19" s="100">
        <v>10.4208</v>
      </c>
      <c r="H19" s="101">
        <v>49.07268499472616</v>
      </c>
      <c r="I19" s="150"/>
      <c r="J19" s="150"/>
      <c r="K19" s="94">
        <f t="shared" si="3"/>
        <v>17.92731500527384</v>
      </c>
      <c r="L19" s="111">
        <f t="shared" si="5"/>
        <v>0.2675718657503558</v>
      </c>
      <c r="M19" s="5"/>
      <c r="N19" s="5"/>
      <c r="O19" s="111">
        <f t="shared" si="4"/>
        <v>0.33725490196078428</v>
      </c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</row>
    <row r="20" spans="1:30" x14ac:dyDescent="0.2">
      <c r="A20" s="5" t="s">
        <v>246</v>
      </c>
      <c r="B20" s="61">
        <v>105</v>
      </c>
      <c r="C20" s="61">
        <v>1</v>
      </c>
      <c r="D20" s="61">
        <v>5</v>
      </c>
      <c r="E20" s="98">
        <v>1</v>
      </c>
      <c r="F20" s="99">
        <v>10.333333333333334</v>
      </c>
      <c r="G20" s="100">
        <v>10.5588</v>
      </c>
      <c r="H20" s="101">
        <v>58.480393859634873</v>
      </c>
      <c r="I20" s="150"/>
      <c r="J20" s="150"/>
      <c r="K20" s="94">
        <f t="shared" si="3"/>
        <v>8.5196061403651271</v>
      </c>
      <c r="L20" s="111">
        <f t="shared" si="5"/>
        <v>0.12715830060246458</v>
      </c>
      <c r="M20" s="5"/>
      <c r="N20" s="5"/>
      <c r="O20" s="111">
        <f t="shared" si="4"/>
        <v>1.003921568627451</v>
      </c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</row>
    <row r="21" spans="1:30" x14ac:dyDescent="0.2">
      <c r="A21" s="5" t="s">
        <v>246</v>
      </c>
      <c r="B21" s="61">
        <v>205</v>
      </c>
      <c r="C21" s="61">
        <v>2</v>
      </c>
      <c r="D21" s="61">
        <v>5</v>
      </c>
      <c r="E21" s="98">
        <v>0.9</v>
      </c>
      <c r="F21" s="99">
        <v>6.2222222222222223</v>
      </c>
      <c r="G21" s="100">
        <v>10.998800000000001</v>
      </c>
      <c r="H21" s="101">
        <v>45.610497317647045</v>
      </c>
      <c r="I21" s="150"/>
      <c r="J21" s="150"/>
      <c r="K21" s="94">
        <f t="shared" si="3"/>
        <v>21.389502682352955</v>
      </c>
      <c r="L21" s="111">
        <f t="shared" si="5"/>
        <v>0.31924630869183512</v>
      </c>
      <c r="M21" s="5"/>
      <c r="N21" s="5"/>
      <c r="O21" s="111">
        <f t="shared" si="4"/>
        <v>0.52026143790849677</v>
      </c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</row>
    <row r="22" spans="1:30" x14ac:dyDescent="0.2">
      <c r="A22" s="5" t="s">
        <v>246</v>
      </c>
      <c r="B22" s="61">
        <v>303</v>
      </c>
      <c r="C22" s="61">
        <v>3</v>
      </c>
      <c r="D22" s="61">
        <v>5</v>
      </c>
      <c r="E22" s="98">
        <v>2.4</v>
      </c>
      <c r="F22" s="99">
        <v>5.7777777777777768</v>
      </c>
      <c r="G22" s="100">
        <v>10.3812</v>
      </c>
      <c r="H22" s="101">
        <v>60.004240272616634</v>
      </c>
      <c r="I22" s="150"/>
      <c r="J22" s="150"/>
      <c r="K22" s="94">
        <f t="shared" si="3"/>
        <v>6.9957597273833656</v>
      </c>
      <c r="L22" s="111">
        <f t="shared" si="5"/>
        <v>0.10441432428930396</v>
      </c>
      <c r="M22" s="5"/>
      <c r="N22" s="5"/>
      <c r="O22" s="111">
        <f t="shared" si="4"/>
        <v>0.46797385620915022</v>
      </c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</row>
    <row r="23" spans="1:30" x14ac:dyDescent="0.2">
      <c r="A23" s="5" t="s">
        <v>246</v>
      </c>
      <c r="B23" s="61">
        <v>418</v>
      </c>
      <c r="C23" s="61">
        <v>4</v>
      </c>
      <c r="D23" s="61">
        <v>5</v>
      </c>
      <c r="E23" s="98">
        <v>0.5</v>
      </c>
      <c r="F23" s="99">
        <v>6</v>
      </c>
      <c r="G23" s="100">
        <v>10.663600000000001</v>
      </c>
      <c r="H23" s="101">
        <v>51.629311617038539</v>
      </c>
      <c r="I23" s="150"/>
      <c r="J23" s="150"/>
      <c r="K23" s="94">
        <f t="shared" si="3"/>
        <v>15.370688382961461</v>
      </c>
      <c r="L23" s="111">
        <f t="shared" si="5"/>
        <v>0.22941325944718599</v>
      </c>
      <c r="M23" s="5"/>
      <c r="N23" s="5"/>
      <c r="O23" s="111">
        <f t="shared" si="4"/>
        <v>0.49411764705882355</v>
      </c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</row>
    <row r="24" spans="1:30" x14ac:dyDescent="0.2">
      <c r="A24" s="5" t="s">
        <v>246</v>
      </c>
      <c r="B24" s="61">
        <v>106</v>
      </c>
      <c r="C24" s="61">
        <v>1</v>
      </c>
      <c r="D24" s="61">
        <v>6</v>
      </c>
      <c r="E24" s="98">
        <v>0.3</v>
      </c>
      <c r="F24" s="99">
        <v>9.6666666666666661</v>
      </c>
      <c r="G24" s="100">
        <v>11.135200000000001</v>
      </c>
      <c r="H24" s="101">
        <v>51.124117718458407</v>
      </c>
      <c r="I24" s="150"/>
      <c r="J24" s="150"/>
      <c r="K24" s="94">
        <f t="shared" si="3"/>
        <v>15.875882281541593</v>
      </c>
      <c r="L24" s="111">
        <f t="shared" si="5"/>
        <v>0.23695346688868049</v>
      </c>
      <c r="M24" s="5"/>
      <c r="N24" s="5"/>
      <c r="O24" s="111">
        <f t="shared" si="4"/>
        <v>0.9254901960784313</v>
      </c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</row>
    <row r="25" spans="1:30" x14ac:dyDescent="0.2">
      <c r="A25" s="5" t="s">
        <v>246</v>
      </c>
      <c r="B25" s="61">
        <v>220</v>
      </c>
      <c r="C25" s="61">
        <v>2</v>
      </c>
      <c r="D25" s="61">
        <v>6</v>
      </c>
      <c r="E25" s="98">
        <v>0.9</v>
      </c>
      <c r="F25" s="99">
        <v>7.5555555555555554</v>
      </c>
      <c r="G25" s="100">
        <v>10.768800000000001</v>
      </c>
      <c r="H25" s="101">
        <v>41.465056887085865</v>
      </c>
      <c r="I25" s="150"/>
      <c r="J25" s="150"/>
      <c r="K25" s="94">
        <f t="shared" si="3"/>
        <v>25.534943112914135</v>
      </c>
      <c r="L25" s="111">
        <f t="shared" si="5"/>
        <v>0.38111855392409155</v>
      </c>
      <c r="M25" s="5"/>
      <c r="N25" s="5"/>
      <c r="O25" s="111">
        <f t="shared" si="4"/>
        <v>0.67712418300653598</v>
      </c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</row>
    <row r="26" spans="1:30" x14ac:dyDescent="0.2">
      <c r="A26" s="5" t="s">
        <v>246</v>
      </c>
      <c r="B26" s="61">
        <v>305</v>
      </c>
      <c r="C26" s="61">
        <v>3</v>
      </c>
      <c r="D26" s="61">
        <v>6</v>
      </c>
      <c r="E26" s="98">
        <v>0.7</v>
      </c>
      <c r="F26" s="99">
        <v>6.333333333333333</v>
      </c>
      <c r="G26" s="100">
        <v>10.903600000000001</v>
      </c>
      <c r="H26" s="101">
        <v>44.959525367951322</v>
      </c>
      <c r="I26" s="150"/>
      <c r="J26" s="150"/>
      <c r="K26" s="94">
        <f t="shared" si="3"/>
        <v>22.040474632048678</v>
      </c>
      <c r="L26" s="111">
        <f t="shared" si="5"/>
        <v>0.32896230794102505</v>
      </c>
      <c r="M26" s="5"/>
      <c r="N26" s="5"/>
      <c r="O26" s="111">
        <f t="shared" si="4"/>
        <v>0.53333333333333333</v>
      </c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</row>
    <row r="27" spans="1:30" x14ac:dyDescent="0.2">
      <c r="A27" s="5" t="s">
        <v>246</v>
      </c>
      <c r="B27" s="61">
        <v>407</v>
      </c>
      <c r="C27" s="61">
        <v>4</v>
      </c>
      <c r="D27" s="61">
        <v>6</v>
      </c>
      <c r="E27" s="98">
        <v>0.8</v>
      </c>
      <c r="F27" s="99">
        <v>4.2222222222222214</v>
      </c>
      <c r="G27" s="100">
        <v>10.8628</v>
      </c>
      <c r="H27" s="101">
        <v>55.247947729006086</v>
      </c>
      <c r="I27" s="150"/>
      <c r="J27" s="150"/>
      <c r="K27" s="94">
        <f t="shared" si="3"/>
        <v>11.752052270993914</v>
      </c>
      <c r="L27" s="111">
        <f t="shared" si="5"/>
        <v>0.17540376523871515</v>
      </c>
      <c r="M27" s="5"/>
      <c r="N27" s="5"/>
      <c r="O27" s="111">
        <f t="shared" si="4"/>
        <v>0.28496732026143784</v>
      </c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</row>
    <row r="28" spans="1:30" x14ac:dyDescent="0.2">
      <c r="A28" s="5" t="s">
        <v>246</v>
      </c>
      <c r="B28" s="61">
        <v>107</v>
      </c>
      <c r="C28" s="61">
        <v>1</v>
      </c>
      <c r="D28" s="61">
        <v>7</v>
      </c>
      <c r="E28" s="98">
        <v>0.66666666666666663</v>
      </c>
      <c r="F28" s="99">
        <v>5.333333333333333</v>
      </c>
      <c r="G28" s="100">
        <v>11.0664</v>
      </c>
      <c r="H28" s="101">
        <v>46.739988515483432</v>
      </c>
      <c r="I28" s="150"/>
      <c r="J28" s="150"/>
      <c r="K28" s="94">
        <f t="shared" si="3"/>
        <v>20.260011484516568</v>
      </c>
      <c r="L28" s="111">
        <f t="shared" si="5"/>
        <v>0.3023882311121876</v>
      </c>
      <c r="M28" s="5"/>
      <c r="N28" s="5"/>
      <c r="O28" s="111">
        <f t="shared" si="4"/>
        <v>0.41568627450980389</v>
      </c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</row>
    <row r="29" spans="1:30" x14ac:dyDescent="0.2">
      <c r="A29" s="5" t="s">
        <v>246</v>
      </c>
      <c r="B29" s="61">
        <v>218</v>
      </c>
      <c r="C29" s="61">
        <v>2</v>
      </c>
      <c r="D29" s="61">
        <v>7</v>
      </c>
      <c r="E29" s="98">
        <v>0.4</v>
      </c>
      <c r="F29" s="99">
        <v>6</v>
      </c>
      <c r="G29" s="100">
        <v>11.026</v>
      </c>
      <c r="H29" s="101">
        <v>51.76927224340772</v>
      </c>
      <c r="I29" s="150"/>
      <c r="J29" s="150"/>
      <c r="K29" s="94">
        <f t="shared" si="3"/>
        <v>15.23072775659228</v>
      </c>
      <c r="L29" s="111">
        <f t="shared" si="5"/>
        <v>0.22732429487451164</v>
      </c>
      <c r="M29" s="5"/>
      <c r="N29" s="5"/>
      <c r="O29" s="111">
        <f t="shared" si="4"/>
        <v>0.49411764705882355</v>
      </c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</row>
    <row r="30" spans="1:30" x14ac:dyDescent="0.2">
      <c r="A30" s="5" t="s">
        <v>246</v>
      </c>
      <c r="B30" s="61">
        <v>308</v>
      </c>
      <c r="C30" s="61">
        <v>3</v>
      </c>
      <c r="D30" s="61">
        <v>7</v>
      </c>
      <c r="E30" s="98">
        <v>0.3</v>
      </c>
      <c r="F30" s="99">
        <v>3.7777777777777777</v>
      </c>
      <c r="G30" s="100">
        <v>10.908000000000001</v>
      </c>
      <c r="H30" s="101">
        <v>50.730032941176461</v>
      </c>
      <c r="I30" s="150"/>
      <c r="J30" s="150"/>
      <c r="K30" s="94">
        <f t="shared" si="3"/>
        <v>16.269967058823539</v>
      </c>
      <c r="L30" s="111">
        <f t="shared" si="5"/>
        <v>0.24283532923617224</v>
      </c>
      <c r="M30" s="5"/>
      <c r="N30" s="5"/>
      <c r="O30" s="111">
        <f t="shared" si="4"/>
        <v>0.23267973856209148</v>
      </c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</row>
    <row r="31" spans="1:30" x14ac:dyDescent="0.2">
      <c r="A31" s="5" t="s">
        <v>246</v>
      </c>
      <c r="B31" s="61">
        <v>419</v>
      </c>
      <c r="C31" s="61">
        <v>4</v>
      </c>
      <c r="D31" s="61">
        <v>7</v>
      </c>
      <c r="E31" s="98">
        <v>1.3</v>
      </c>
      <c r="F31" s="99">
        <v>2</v>
      </c>
      <c r="G31" s="100">
        <v>10.6112</v>
      </c>
      <c r="H31" s="101">
        <v>60.961831949154835</v>
      </c>
      <c r="I31" s="150"/>
      <c r="J31" s="150"/>
      <c r="K31" s="94">
        <f t="shared" si="3"/>
        <v>6.0381680508451652</v>
      </c>
      <c r="L31" s="111">
        <f t="shared" si="5"/>
        <v>9.0121911206644256E-2</v>
      </c>
      <c r="M31" s="5"/>
      <c r="N31" s="5"/>
      <c r="O31" s="111">
        <f t="shared" si="4"/>
        <v>2.3529411764705879E-2</v>
      </c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</row>
    <row r="32" spans="1:30" x14ac:dyDescent="0.2">
      <c r="A32" s="5" t="s">
        <v>246</v>
      </c>
      <c r="B32" s="61">
        <v>108</v>
      </c>
      <c r="C32" s="61">
        <v>1</v>
      </c>
      <c r="D32" s="61">
        <v>8</v>
      </c>
      <c r="E32" s="98">
        <v>0.3</v>
      </c>
      <c r="F32" s="99">
        <v>7.666666666666667</v>
      </c>
      <c r="G32" s="100">
        <v>11.1776</v>
      </c>
      <c r="H32" s="101">
        <v>47.495421213252193</v>
      </c>
      <c r="I32" s="150"/>
      <c r="J32" s="150"/>
      <c r="K32" s="94">
        <f t="shared" si="3"/>
        <v>19.504578786747807</v>
      </c>
      <c r="L32" s="111">
        <f t="shared" si="5"/>
        <v>0.29111311622011654</v>
      </c>
      <c r="M32" s="5"/>
      <c r="N32" s="5"/>
      <c r="O32" s="111">
        <f t="shared" si="4"/>
        <v>0.69019607843137265</v>
      </c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</row>
    <row r="33" spans="1:30" x14ac:dyDescent="0.2">
      <c r="A33" s="5" t="s">
        <v>246</v>
      </c>
      <c r="B33" s="61">
        <v>217</v>
      </c>
      <c r="C33" s="61">
        <v>2</v>
      </c>
      <c r="D33" s="61">
        <v>8</v>
      </c>
      <c r="E33" s="98">
        <v>0.4</v>
      </c>
      <c r="F33" s="99">
        <v>5.166666666666667</v>
      </c>
      <c r="G33" s="100">
        <v>10.6</v>
      </c>
      <c r="H33" s="101">
        <v>39.612602028397568</v>
      </c>
      <c r="I33" s="150"/>
      <c r="J33" s="150"/>
      <c r="K33" s="94">
        <f t="shared" si="3"/>
        <v>27.387397971602432</v>
      </c>
      <c r="L33" s="111">
        <f t="shared" si="5"/>
        <v>0.40876713390451391</v>
      </c>
      <c r="M33" s="5"/>
      <c r="N33" s="5"/>
      <c r="O33" s="111">
        <f t="shared" si="4"/>
        <v>0.39607843137254906</v>
      </c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</row>
    <row r="34" spans="1:30" x14ac:dyDescent="0.2">
      <c r="A34" s="5" t="s">
        <v>246</v>
      </c>
      <c r="B34" s="61">
        <v>320</v>
      </c>
      <c r="C34" s="61">
        <v>3</v>
      </c>
      <c r="D34" s="61">
        <v>8</v>
      </c>
      <c r="E34" s="98">
        <v>1.4</v>
      </c>
      <c r="F34" s="99">
        <v>6.2222222222222223</v>
      </c>
      <c r="G34" s="100">
        <v>10.7248</v>
      </c>
      <c r="H34" s="101">
        <v>53.288421205679512</v>
      </c>
      <c r="I34" s="150"/>
      <c r="J34" s="150"/>
      <c r="K34" s="94">
        <f t="shared" si="3"/>
        <v>13.711578794320488</v>
      </c>
      <c r="L34" s="111">
        <f t="shared" si="5"/>
        <v>0.20465042976597744</v>
      </c>
      <c r="M34" s="5"/>
      <c r="N34" s="5"/>
      <c r="O34" s="111">
        <f t="shared" si="4"/>
        <v>0.52026143790849677</v>
      </c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</row>
    <row r="35" spans="1:30" x14ac:dyDescent="0.2">
      <c r="A35" s="5" t="s">
        <v>246</v>
      </c>
      <c r="B35" s="61">
        <v>417</v>
      </c>
      <c r="C35" s="61">
        <v>4</v>
      </c>
      <c r="D35" s="61">
        <v>8</v>
      </c>
      <c r="E35" s="98">
        <v>0.2</v>
      </c>
      <c r="F35" s="99">
        <v>4.2222222222222214</v>
      </c>
      <c r="G35" s="100">
        <v>10.68</v>
      </c>
      <c r="H35" s="101">
        <v>51.561374117647048</v>
      </c>
      <c r="I35" s="150"/>
      <c r="J35" s="150"/>
      <c r="K35" s="94">
        <f t="shared" si="3"/>
        <v>15.438625882352952</v>
      </c>
      <c r="L35" s="111">
        <f t="shared" si="5"/>
        <v>0.23042725197541719</v>
      </c>
      <c r="M35" s="5"/>
      <c r="N35" s="5"/>
      <c r="O35" s="111">
        <f t="shared" si="4"/>
        <v>0.28496732026143784</v>
      </c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</row>
    <row r="36" spans="1:30" x14ac:dyDescent="0.2">
      <c r="A36" s="5" t="s">
        <v>246</v>
      </c>
      <c r="B36" s="61">
        <v>109</v>
      </c>
      <c r="C36" s="61">
        <v>1</v>
      </c>
      <c r="D36" s="61">
        <v>9</v>
      </c>
      <c r="E36" s="98">
        <v>1.9</v>
      </c>
      <c r="F36" s="99">
        <v>6.6666666666666661</v>
      </c>
      <c r="G36" s="100">
        <v>11.0648</v>
      </c>
      <c r="H36" s="101">
        <v>48.137815596484096</v>
      </c>
      <c r="I36" s="150"/>
      <c r="J36" s="150"/>
      <c r="K36" s="94">
        <f t="shared" si="3"/>
        <v>18.862184403515904</v>
      </c>
      <c r="L36" s="111">
        <f t="shared" si="5"/>
        <v>0.28152514035098364</v>
      </c>
      <c r="M36" s="5"/>
      <c r="N36" s="5"/>
      <c r="O36" s="111">
        <f t="shared" si="4"/>
        <v>0.5725490196078431</v>
      </c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</row>
    <row r="37" spans="1:30" x14ac:dyDescent="0.2">
      <c r="A37" s="5" t="s">
        <v>246</v>
      </c>
      <c r="B37" s="61">
        <v>203</v>
      </c>
      <c r="C37" s="61">
        <v>2</v>
      </c>
      <c r="D37" s="61">
        <v>9</v>
      </c>
      <c r="E37" s="98">
        <v>0.2</v>
      </c>
      <c r="F37" s="99">
        <v>6.3888888888888893</v>
      </c>
      <c r="G37" s="100">
        <v>10.6736</v>
      </c>
      <c r="H37" s="101">
        <v>61.971624416497633</v>
      </c>
      <c r="I37" s="150"/>
      <c r="J37" s="150"/>
      <c r="K37" s="94">
        <f t="shared" si="3"/>
        <v>5.0283755835023669</v>
      </c>
      <c r="L37" s="111">
        <f t="shared" si="5"/>
        <v>7.5050381843318914E-2</v>
      </c>
      <c r="M37" s="5"/>
      <c r="N37" s="5"/>
      <c r="O37" s="111">
        <f t="shared" si="4"/>
        <v>0.53986928104575171</v>
      </c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</row>
    <row r="38" spans="1:30" x14ac:dyDescent="0.2">
      <c r="A38" s="5" t="s">
        <v>246</v>
      </c>
      <c r="B38" s="61">
        <v>301</v>
      </c>
      <c r="C38" s="61">
        <v>3</v>
      </c>
      <c r="D38" s="61">
        <v>9</v>
      </c>
      <c r="E38" s="98">
        <v>1.3</v>
      </c>
      <c r="F38" s="99">
        <v>5.7777777777777768</v>
      </c>
      <c r="G38" s="100">
        <v>10.3916</v>
      </c>
      <c r="H38" s="101">
        <v>60.994299153482082</v>
      </c>
      <c r="I38" s="150"/>
      <c r="J38" s="150"/>
      <c r="K38" s="94">
        <f t="shared" si="3"/>
        <v>6.005700846517918</v>
      </c>
      <c r="L38" s="111">
        <f t="shared" si="5"/>
        <v>8.9637326067431619E-2</v>
      </c>
      <c r="M38" s="5"/>
      <c r="N38" s="5"/>
      <c r="O38" s="111">
        <f t="shared" si="4"/>
        <v>0.46797385620915022</v>
      </c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</row>
    <row r="39" spans="1:30" x14ac:dyDescent="0.2">
      <c r="A39" s="5" t="s">
        <v>246</v>
      </c>
      <c r="B39" s="61">
        <v>405</v>
      </c>
      <c r="C39" s="61">
        <v>4</v>
      </c>
      <c r="D39" s="61">
        <v>9</v>
      </c>
      <c r="E39" s="98">
        <v>1</v>
      </c>
      <c r="F39" s="99">
        <v>9.3333333333333339</v>
      </c>
      <c r="G39" s="100">
        <v>10.8588</v>
      </c>
      <c r="H39" s="101">
        <v>47.899261388505757</v>
      </c>
      <c r="I39" s="150"/>
      <c r="J39" s="150"/>
      <c r="K39" s="94">
        <f t="shared" si="3"/>
        <v>19.100738611494243</v>
      </c>
      <c r="L39" s="111">
        <f t="shared" si="5"/>
        <v>0.28508565091782451</v>
      </c>
      <c r="M39" s="5"/>
      <c r="N39" s="5"/>
      <c r="O39" s="111">
        <f t="shared" si="4"/>
        <v>0.88627450980392164</v>
      </c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</row>
    <row r="40" spans="1:30" x14ac:dyDescent="0.2">
      <c r="A40" s="5" t="s">
        <v>246</v>
      </c>
      <c r="B40" s="61">
        <v>110</v>
      </c>
      <c r="C40" s="61">
        <v>1</v>
      </c>
      <c r="D40" s="61">
        <v>10</v>
      </c>
      <c r="E40" s="98">
        <v>1.8</v>
      </c>
      <c r="F40" s="99">
        <v>6.6666666666666661</v>
      </c>
      <c r="G40" s="100">
        <v>10.9864</v>
      </c>
      <c r="H40" s="101">
        <v>50.044541286815409</v>
      </c>
      <c r="I40" s="150"/>
      <c r="J40" s="150"/>
      <c r="K40" s="94">
        <f t="shared" si="3"/>
        <v>16.955458713184591</v>
      </c>
      <c r="L40" s="111">
        <f t="shared" si="5"/>
        <v>0.25306654795797895</v>
      </c>
      <c r="M40" s="5"/>
      <c r="N40" s="5"/>
      <c r="O40" s="111">
        <f t="shared" si="4"/>
        <v>0.5725490196078431</v>
      </c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</row>
    <row r="41" spans="1:30" x14ac:dyDescent="0.2">
      <c r="A41" s="5" t="s">
        <v>246</v>
      </c>
      <c r="B41" s="61">
        <v>219</v>
      </c>
      <c r="C41" s="61">
        <v>2</v>
      </c>
      <c r="D41" s="61">
        <v>10</v>
      </c>
      <c r="E41" s="98">
        <v>0.5</v>
      </c>
      <c r="F41" s="99">
        <v>6.4444444444444438</v>
      </c>
      <c r="G41" s="100">
        <v>10.5388</v>
      </c>
      <c r="H41" s="101">
        <v>43.738360970385401</v>
      </c>
      <c r="I41" s="150"/>
      <c r="J41" s="150"/>
      <c r="K41" s="94">
        <f t="shared" si="3"/>
        <v>23.261639029614599</v>
      </c>
      <c r="L41" s="111">
        <f t="shared" si="5"/>
        <v>0.34718864223305373</v>
      </c>
      <c r="M41" s="5"/>
      <c r="N41" s="5"/>
      <c r="O41" s="111">
        <f t="shared" si="4"/>
        <v>0.54640522875816988</v>
      </c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</row>
    <row r="42" spans="1:30" x14ac:dyDescent="0.2">
      <c r="A42" s="5" t="s">
        <v>246</v>
      </c>
      <c r="B42" s="61">
        <v>310</v>
      </c>
      <c r="C42" s="61">
        <v>3</v>
      </c>
      <c r="D42" s="61">
        <v>10</v>
      </c>
      <c r="E42" s="98">
        <v>1.1000000000000001</v>
      </c>
      <c r="F42" s="99">
        <v>4.6666666666666661</v>
      </c>
      <c r="G42" s="100">
        <v>10.98</v>
      </c>
      <c r="H42" s="101">
        <v>53.71872475997295</v>
      </c>
      <c r="I42" s="150"/>
      <c r="J42" s="150"/>
      <c r="K42" s="94">
        <f t="shared" si="3"/>
        <v>13.28127524002705</v>
      </c>
      <c r="L42" s="111">
        <f t="shared" si="5"/>
        <v>0.19822798865712016</v>
      </c>
      <c r="M42" s="5"/>
      <c r="N42" s="5"/>
      <c r="O42" s="111">
        <f t="shared" si="4"/>
        <v>0.33725490196078428</v>
      </c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</row>
    <row r="43" spans="1:30" x14ac:dyDescent="0.2">
      <c r="A43" s="5" t="s">
        <v>246</v>
      </c>
      <c r="B43" s="61">
        <v>406</v>
      </c>
      <c r="C43" s="61">
        <v>4</v>
      </c>
      <c r="D43" s="61">
        <v>10</v>
      </c>
      <c r="E43" s="98">
        <v>1.4</v>
      </c>
      <c r="F43" s="99">
        <v>3.8888888888888893</v>
      </c>
      <c r="G43" s="100">
        <v>10.8436</v>
      </c>
      <c r="H43" s="101">
        <v>49.07447962352942</v>
      </c>
      <c r="I43" s="150"/>
      <c r="J43" s="150"/>
      <c r="K43" s="94">
        <f t="shared" si="3"/>
        <v>17.92552037647058</v>
      </c>
      <c r="L43" s="111">
        <f t="shared" si="5"/>
        <v>0.26754508024582957</v>
      </c>
      <c r="M43" s="5"/>
      <c r="N43" s="5"/>
      <c r="O43" s="111">
        <f t="shared" si="4"/>
        <v>0.24575163398692818</v>
      </c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</row>
    <row r="44" spans="1:30" x14ac:dyDescent="0.2">
      <c r="A44" s="5" t="s">
        <v>246</v>
      </c>
      <c r="B44" s="61">
        <v>111</v>
      </c>
      <c r="C44" s="61">
        <v>1</v>
      </c>
      <c r="D44" s="61">
        <v>11</v>
      </c>
      <c r="E44" s="98">
        <v>0.6</v>
      </c>
      <c r="F44" s="99">
        <v>10.333333333333334</v>
      </c>
      <c r="G44" s="100">
        <v>11.025600000000001</v>
      </c>
      <c r="H44" s="101">
        <v>44.082694343745786</v>
      </c>
      <c r="I44" s="150"/>
      <c r="J44" s="150"/>
      <c r="K44" s="94">
        <f t="shared" si="3"/>
        <v>22.917305656254214</v>
      </c>
      <c r="L44" s="111">
        <f t="shared" si="5"/>
        <v>0.342049338153048</v>
      </c>
      <c r="M44" s="5"/>
      <c r="N44" s="5"/>
      <c r="O44" s="111">
        <f t="shared" si="4"/>
        <v>1.003921568627451</v>
      </c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</row>
    <row r="45" spans="1:30" x14ac:dyDescent="0.2">
      <c r="A45" s="5" t="s">
        <v>246</v>
      </c>
      <c r="B45" s="61">
        <v>206</v>
      </c>
      <c r="C45" s="61">
        <v>2</v>
      </c>
      <c r="D45" s="61">
        <v>11</v>
      </c>
      <c r="E45" s="98">
        <v>0.5</v>
      </c>
      <c r="F45" s="99">
        <v>6.666666666666667</v>
      </c>
      <c r="G45" s="100">
        <v>11.056799999999999</v>
      </c>
      <c r="H45" s="101">
        <v>62.055051224881687</v>
      </c>
      <c r="I45" s="150"/>
      <c r="J45" s="150"/>
      <c r="K45" s="94">
        <f t="shared" si="3"/>
        <v>4.9449487751183128</v>
      </c>
      <c r="L45" s="111">
        <f t="shared" si="5"/>
        <v>7.3805205598780788E-2</v>
      </c>
      <c r="M45" s="5"/>
      <c r="N45" s="5"/>
      <c r="O45" s="111">
        <f t="shared" si="4"/>
        <v>0.57254901960784321</v>
      </c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</row>
    <row r="46" spans="1:30" x14ac:dyDescent="0.2">
      <c r="A46" s="5" t="s">
        <v>246</v>
      </c>
      <c r="B46" s="61">
        <v>319</v>
      </c>
      <c r="C46" s="61">
        <v>3</v>
      </c>
      <c r="D46" s="61">
        <v>11</v>
      </c>
      <c r="E46" s="98">
        <v>1.3</v>
      </c>
      <c r="F46" s="99">
        <v>7.1111111111111107</v>
      </c>
      <c r="G46" s="100">
        <v>10.733599999999999</v>
      </c>
      <c r="H46" s="101">
        <v>44.986885668695066</v>
      </c>
      <c r="I46" s="150"/>
      <c r="J46" s="150"/>
      <c r="K46" s="94">
        <f t="shared" si="3"/>
        <v>22.013114331304934</v>
      </c>
      <c r="L46" s="111">
        <f t="shared" si="5"/>
        <v>0.32855394524335724</v>
      </c>
      <c r="M46" s="5"/>
      <c r="N46" s="5"/>
      <c r="O46" s="111">
        <f t="shared" si="4"/>
        <v>0.62483660130718954</v>
      </c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</row>
    <row r="47" spans="1:30" x14ac:dyDescent="0.2">
      <c r="A47" s="5" t="s">
        <v>246</v>
      </c>
      <c r="B47" s="61">
        <v>409</v>
      </c>
      <c r="C47" s="61">
        <v>4</v>
      </c>
      <c r="D47" s="61">
        <v>11</v>
      </c>
      <c r="E47" s="98">
        <v>0.3</v>
      </c>
      <c r="F47" s="99">
        <v>5.1111111111111107</v>
      </c>
      <c r="G47" s="100">
        <v>10.8384</v>
      </c>
      <c r="H47" s="101">
        <v>53.570748910344825</v>
      </c>
      <c r="I47" s="150"/>
      <c r="J47" s="150"/>
      <c r="K47" s="94">
        <f t="shared" si="3"/>
        <v>13.429251089655175</v>
      </c>
      <c r="L47" s="111">
        <f t="shared" si="5"/>
        <v>0.20043658342768916</v>
      </c>
      <c r="M47" s="5"/>
      <c r="N47" s="5"/>
      <c r="O47" s="111">
        <f t="shared" si="4"/>
        <v>0.38954248366013067</v>
      </c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</row>
    <row r="48" spans="1:30" x14ac:dyDescent="0.2">
      <c r="A48" s="5" t="s">
        <v>246</v>
      </c>
      <c r="B48" s="61">
        <v>112</v>
      </c>
      <c r="C48" s="61">
        <v>1</v>
      </c>
      <c r="D48" s="61">
        <v>12</v>
      </c>
      <c r="E48" s="98">
        <v>0.1</v>
      </c>
      <c r="F48" s="99">
        <v>8.3333333333333339</v>
      </c>
      <c r="G48" s="100">
        <v>11.1296</v>
      </c>
      <c r="H48" s="101">
        <v>52.930465146720756</v>
      </c>
      <c r="I48" s="150"/>
      <c r="J48" s="150"/>
      <c r="K48" s="94">
        <f t="shared" si="3"/>
        <v>14.069534853279244</v>
      </c>
      <c r="L48" s="111">
        <f t="shared" si="5"/>
        <v>0.2099930575116305</v>
      </c>
      <c r="M48" s="5"/>
      <c r="N48" s="5"/>
      <c r="O48" s="111">
        <f t="shared" si="4"/>
        <v>0.7686274509803922</v>
      </c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</row>
    <row r="49" spans="1:30" x14ac:dyDescent="0.2">
      <c r="A49" s="5" t="s">
        <v>246</v>
      </c>
      <c r="B49" s="61">
        <v>201</v>
      </c>
      <c r="C49" s="61">
        <v>2</v>
      </c>
      <c r="D49" s="61">
        <v>12</v>
      </c>
      <c r="E49" s="98">
        <v>0.2</v>
      </c>
      <c r="F49" s="99">
        <v>6.666666666666667</v>
      </c>
      <c r="G49" s="100">
        <v>10.5192</v>
      </c>
      <c r="H49" s="101">
        <v>53.645403374171742</v>
      </c>
      <c r="I49" s="150"/>
      <c r="J49" s="150"/>
      <c r="K49" s="94">
        <f t="shared" si="3"/>
        <v>13.354596625828258</v>
      </c>
      <c r="L49" s="111">
        <f t="shared" si="5"/>
        <v>0.19932233769892921</v>
      </c>
      <c r="M49" s="5"/>
      <c r="N49" s="5"/>
      <c r="O49" s="111">
        <f t="shared" si="4"/>
        <v>0.57254901960784321</v>
      </c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</row>
    <row r="50" spans="1:30" x14ac:dyDescent="0.2">
      <c r="A50" s="5" t="s">
        <v>246</v>
      </c>
      <c r="B50" s="61">
        <v>313</v>
      </c>
      <c r="C50" s="61">
        <v>3</v>
      </c>
      <c r="D50" s="61">
        <v>12</v>
      </c>
      <c r="E50" s="98">
        <v>0.2</v>
      </c>
      <c r="F50" s="99">
        <v>8.2222222222222214</v>
      </c>
      <c r="G50" s="100">
        <v>10.911199999999999</v>
      </c>
      <c r="H50" s="101">
        <v>55.043024157944565</v>
      </c>
      <c r="I50" s="150"/>
      <c r="J50" s="150"/>
      <c r="K50" s="94">
        <f t="shared" si="3"/>
        <v>11.956975842055435</v>
      </c>
      <c r="L50" s="111">
        <f t="shared" si="5"/>
        <v>0.1784623260008274</v>
      </c>
      <c r="M50" s="5"/>
      <c r="N50" s="5"/>
      <c r="O50" s="111">
        <f t="shared" si="4"/>
        <v>0.75555555555555554</v>
      </c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</row>
    <row r="51" spans="1:30" x14ac:dyDescent="0.2">
      <c r="A51" s="5" t="s">
        <v>246</v>
      </c>
      <c r="B51" s="61">
        <v>402</v>
      </c>
      <c r="C51" s="61">
        <v>4</v>
      </c>
      <c r="D51" s="61">
        <v>12</v>
      </c>
      <c r="E51" s="98">
        <v>1.6</v>
      </c>
      <c r="F51" s="99">
        <v>6.4444444444444438</v>
      </c>
      <c r="G51" s="100">
        <v>10.612</v>
      </c>
      <c r="H51" s="101">
        <v>49.669992438133889</v>
      </c>
      <c r="I51" s="150"/>
      <c r="J51" s="150"/>
      <c r="K51" s="94">
        <f t="shared" si="3"/>
        <v>17.330007561866111</v>
      </c>
      <c r="L51" s="111">
        <f t="shared" si="5"/>
        <v>0.25865682928158373</v>
      </c>
      <c r="M51" s="5"/>
      <c r="N51" s="5"/>
      <c r="O51" s="111">
        <f t="shared" si="4"/>
        <v>0.54640522875816988</v>
      </c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</row>
    <row r="52" spans="1:30" x14ac:dyDescent="0.2">
      <c r="A52" s="5" t="s">
        <v>246</v>
      </c>
      <c r="B52" s="61">
        <v>115</v>
      </c>
      <c r="C52" s="61">
        <v>1</v>
      </c>
      <c r="D52" s="61">
        <v>15</v>
      </c>
      <c r="E52" s="98">
        <v>0.8</v>
      </c>
      <c r="F52" s="99">
        <v>9.4444444444444446</v>
      </c>
      <c r="G52" s="100">
        <v>10.768799999999999</v>
      </c>
      <c r="H52" s="101">
        <v>55.306209678972287</v>
      </c>
      <c r="I52" s="150"/>
      <c r="J52" s="150"/>
      <c r="K52" s="94">
        <f t="shared" si="3"/>
        <v>11.693790321027713</v>
      </c>
      <c r="L52" s="111">
        <f t="shared" si="5"/>
        <v>0.174534183895936</v>
      </c>
      <c r="M52" s="5"/>
      <c r="N52" s="5"/>
      <c r="O52" s="111">
        <f t="shared" si="4"/>
        <v>0.89934640522875819</v>
      </c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</row>
    <row r="53" spans="1:30" x14ac:dyDescent="0.2">
      <c r="A53" s="5" t="s">
        <v>246</v>
      </c>
      <c r="B53" s="61">
        <v>208</v>
      </c>
      <c r="C53" s="61">
        <v>2</v>
      </c>
      <c r="D53" s="61">
        <v>15</v>
      </c>
      <c r="E53" s="98">
        <v>0.5</v>
      </c>
      <c r="F53" s="99">
        <v>4.333333333333333</v>
      </c>
      <c r="G53" s="100">
        <v>10.973599999999999</v>
      </c>
      <c r="H53" s="101">
        <v>42.127364712373229</v>
      </c>
      <c r="I53" s="150"/>
      <c r="J53" s="150"/>
      <c r="K53" s="94">
        <f t="shared" si="3"/>
        <v>24.872635287626771</v>
      </c>
      <c r="L53" s="111">
        <f t="shared" si="5"/>
        <v>0.37123336250189209</v>
      </c>
      <c r="M53" s="5"/>
      <c r="N53" s="5"/>
      <c r="O53" s="111">
        <f t="shared" si="4"/>
        <v>0.29803921568627451</v>
      </c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</row>
    <row r="54" spans="1:30" x14ac:dyDescent="0.2">
      <c r="A54" s="5" t="s">
        <v>246</v>
      </c>
      <c r="B54" s="61">
        <v>309</v>
      </c>
      <c r="C54" s="61">
        <v>3</v>
      </c>
      <c r="D54" s="61">
        <v>15</v>
      </c>
      <c r="E54" s="98">
        <v>1.8</v>
      </c>
      <c r="F54" s="99">
        <v>6.2222222222222223</v>
      </c>
      <c r="G54" s="100">
        <v>11.0624</v>
      </c>
      <c r="H54" s="101">
        <v>48.371951954563905</v>
      </c>
      <c r="I54" s="150"/>
      <c r="J54" s="150"/>
      <c r="K54" s="94">
        <f t="shared" si="3"/>
        <v>18.628048045436095</v>
      </c>
      <c r="L54" s="111">
        <f t="shared" si="5"/>
        <v>0.27803056784232977</v>
      </c>
      <c r="M54" s="5"/>
      <c r="N54" s="5"/>
      <c r="O54" s="111">
        <f t="shared" si="4"/>
        <v>0.52026143790849677</v>
      </c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</row>
    <row r="55" spans="1:30" x14ac:dyDescent="0.2">
      <c r="A55" s="5" t="s">
        <v>246</v>
      </c>
      <c r="B55" s="61">
        <v>411</v>
      </c>
      <c r="C55" s="61">
        <v>4</v>
      </c>
      <c r="D55" s="61">
        <v>15</v>
      </c>
      <c r="E55" s="98">
        <v>1.1000000000000001</v>
      </c>
      <c r="F55" s="99">
        <v>3.6666666666666665</v>
      </c>
      <c r="G55" s="100">
        <v>10.782</v>
      </c>
      <c r="H55" s="101">
        <v>54.947671118323193</v>
      </c>
      <c r="I55" s="150"/>
      <c r="J55" s="150"/>
      <c r="K55" s="94">
        <f t="shared" si="3"/>
        <v>12.052328881676807</v>
      </c>
      <c r="L55" s="111">
        <f t="shared" si="5"/>
        <v>0.17988550569666875</v>
      </c>
      <c r="M55" s="5"/>
      <c r="N55" s="5"/>
      <c r="O55" s="111">
        <f t="shared" si="4"/>
        <v>0.21960784313725487</v>
      </c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</row>
    <row r="56" spans="1:30" x14ac:dyDescent="0.2">
      <c r="A56" s="5" t="s">
        <v>246</v>
      </c>
      <c r="B56" s="61">
        <v>116</v>
      </c>
      <c r="C56" s="61">
        <v>1</v>
      </c>
      <c r="D56" s="61">
        <v>16</v>
      </c>
      <c r="E56" s="98">
        <v>0.5</v>
      </c>
      <c r="F56" s="99">
        <v>6.6666666666666661</v>
      </c>
      <c r="G56" s="100">
        <v>10.865600000000001</v>
      </c>
      <c r="H56" s="101">
        <v>52.971025066666677</v>
      </c>
      <c r="I56" s="150"/>
      <c r="J56" s="150"/>
      <c r="K56" s="94">
        <f t="shared" si="3"/>
        <v>14.028974933333323</v>
      </c>
      <c r="L56" s="111">
        <f t="shared" si="5"/>
        <v>0.20938768557213916</v>
      </c>
      <c r="M56" s="5"/>
      <c r="N56" s="5"/>
      <c r="O56" s="111">
        <f t="shared" si="4"/>
        <v>0.5725490196078431</v>
      </c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</row>
    <row r="57" spans="1:30" x14ac:dyDescent="0.2">
      <c r="A57" s="5" t="s">
        <v>246</v>
      </c>
      <c r="B57" s="61">
        <v>209</v>
      </c>
      <c r="C57" s="61">
        <v>2</v>
      </c>
      <c r="D57" s="61">
        <v>16</v>
      </c>
      <c r="E57" s="98">
        <v>0.8</v>
      </c>
      <c r="F57" s="99">
        <v>10.333333333333334</v>
      </c>
      <c r="G57" s="100">
        <v>11.016400000000001</v>
      </c>
      <c r="H57" s="101">
        <v>60.569012705882351</v>
      </c>
      <c r="I57" s="150"/>
      <c r="J57" s="150"/>
      <c r="K57" s="94">
        <f t="shared" si="3"/>
        <v>6.4309872941176494</v>
      </c>
      <c r="L57" s="111">
        <f t="shared" si="5"/>
        <v>9.5984884986830582E-2</v>
      </c>
      <c r="M57" s="5"/>
      <c r="N57" s="5"/>
      <c r="O57" s="111">
        <f t="shared" si="4"/>
        <v>1.003921568627451</v>
      </c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</row>
    <row r="58" spans="1:30" x14ac:dyDescent="0.2">
      <c r="A58" s="5" t="s">
        <v>246</v>
      </c>
      <c r="B58" s="61">
        <v>314</v>
      </c>
      <c r="C58" s="61">
        <v>3</v>
      </c>
      <c r="D58" s="61">
        <v>16</v>
      </c>
      <c r="E58" s="98">
        <v>0.5</v>
      </c>
      <c r="F58" s="99">
        <v>6</v>
      </c>
      <c r="G58" s="100">
        <v>10.847200000000001</v>
      </c>
      <c r="H58" s="101">
        <v>59.283778881947264</v>
      </c>
      <c r="I58" s="150"/>
      <c r="J58" s="150"/>
      <c r="K58" s="94">
        <f t="shared" si="3"/>
        <v>7.7162211180527365</v>
      </c>
      <c r="L58" s="111">
        <f t="shared" si="5"/>
        <v>0.11516747937392144</v>
      </c>
      <c r="M58" s="5"/>
      <c r="N58" s="5"/>
      <c r="O58" s="111">
        <f t="shared" si="4"/>
        <v>0.49411764705882355</v>
      </c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</row>
    <row r="59" spans="1:30" x14ac:dyDescent="0.2">
      <c r="A59" s="5" t="s">
        <v>246</v>
      </c>
      <c r="B59" s="61">
        <v>414</v>
      </c>
      <c r="C59" s="61">
        <v>4</v>
      </c>
      <c r="D59" s="61">
        <v>16</v>
      </c>
      <c r="E59" s="98">
        <v>1.7</v>
      </c>
      <c r="F59" s="99">
        <v>6.2222222222222223</v>
      </c>
      <c r="G59" s="100">
        <v>10.974399999999999</v>
      </c>
      <c r="H59" s="101">
        <v>57.509454124137932</v>
      </c>
      <c r="I59" s="150"/>
      <c r="J59" s="150"/>
      <c r="K59" s="94">
        <f t="shared" si="3"/>
        <v>9.4905458758620682</v>
      </c>
      <c r="L59" s="111">
        <f t="shared" si="5"/>
        <v>0.14164993844570251</v>
      </c>
      <c r="M59" s="5"/>
      <c r="N59" s="5"/>
      <c r="O59" s="111">
        <f t="shared" si="4"/>
        <v>0.52026143790849677</v>
      </c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</row>
    <row r="60" spans="1:30" x14ac:dyDescent="0.2">
      <c r="A60" s="5" t="s">
        <v>246</v>
      </c>
      <c r="B60" s="61">
        <v>117</v>
      </c>
      <c r="C60" s="61">
        <v>1</v>
      </c>
      <c r="D60" s="61">
        <v>17</v>
      </c>
      <c r="E60" s="98">
        <v>0.3</v>
      </c>
      <c r="F60" s="99">
        <v>6.4444444444444438</v>
      </c>
      <c r="G60" s="100">
        <v>10.578799999999999</v>
      </c>
      <c r="H60" s="101">
        <v>41.553348435429335</v>
      </c>
      <c r="I60" s="150"/>
      <c r="J60" s="150"/>
      <c r="K60" s="94">
        <f t="shared" si="3"/>
        <v>25.446651564570665</v>
      </c>
      <c r="L60" s="111">
        <f t="shared" si="5"/>
        <v>0.37980076962045767</v>
      </c>
      <c r="M60" s="5"/>
      <c r="N60" s="5"/>
      <c r="O60" s="111">
        <f t="shared" si="4"/>
        <v>0.54640522875816988</v>
      </c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</row>
    <row r="61" spans="1:30" x14ac:dyDescent="0.2">
      <c r="A61" s="5" t="s">
        <v>246</v>
      </c>
      <c r="B61" s="61">
        <v>213</v>
      </c>
      <c r="C61" s="61">
        <v>2</v>
      </c>
      <c r="D61" s="61">
        <v>17</v>
      </c>
      <c r="E61" s="98">
        <v>1.8</v>
      </c>
      <c r="F61" s="99">
        <v>4.6666666666666661</v>
      </c>
      <c r="G61" s="100">
        <v>10.882400000000001</v>
      </c>
      <c r="H61" s="101">
        <v>58.035502106828943</v>
      </c>
      <c r="I61" s="150"/>
      <c r="J61" s="150"/>
      <c r="K61" s="94">
        <f t="shared" si="3"/>
        <v>8.9644978931710568</v>
      </c>
      <c r="L61" s="111">
        <f t="shared" si="5"/>
        <v>0.13379847601747846</v>
      </c>
      <c r="M61" s="5"/>
      <c r="N61" s="5"/>
      <c r="O61" s="111">
        <f t="shared" si="4"/>
        <v>0.33725490196078428</v>
      </c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</row>
    <row r="62" spans="1:30" x14ac:dyDescent="0.2">
      <c r="A62" s="5" t="s">
        <v>246</v>
      </c>
      <c r="B62" s="61">
        <v>315</v>
      </c>
      <c r="C62" s="61">
        <v>3</v>
      </c>
      <c r="D62" s="61">
        <v>17</v>
      </c>
      <c r="E62" s="98">
        <v>0.8</v>
      </c>
      <c r="F62" s="99">
        <v>5.1111111111111107</v>
      </c>
      <c r="G62" s="100">
        <v>10.865600000000001</v>
      </c>
      <c r="H62" s="101">
        <v>53.846097066666658</v>
      </c>
      <c r="I62" s="150"/>
      <c r="J62" s="150"/>
      <c r="K62" s="94">
        <f t="shared" si="3"/>
        <v>13.153902933333342</v>
      </c>
      <c r="L62" s="111">
        <f t="shared" si="5"/>
        <v>0.19632690945273645</v>
      </c>
      <c r="M62" s="5"/>
      <c r="N62" s="5"/>
      <c r="O62" s="111">
        <f t="shared" si="4"/>
        <v>0.38954248366013067</v>
      </c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</row>
    <row r="63" spans="1:30" x14ac:dyDescent="0.2">
      <c r="A63" s="5" t="s">
        <v>246</v>
      </c>
      <c r="B63" s="61">
        <v>413</v>
      </c>
      <c r="C63" s="61">
        <v>4</v>
      </c>
      <c r="D63" s="61">
        <v>17</v>
      </c>
      <c r="E63" s="98">
        <v>1.1000000000000001</v>
      </c>
      <c r="F63" s="99">
        <v>3.5555555555555554</v>
      </c>
      <c r="G63" s="100">
        <v>10.9392</v>
      </c>
      <c r="H63" s="101">
        <v>58.348252369438811</v>
      </c>
      <c r="I63" s="150"/>
      <c r="J63" s="150"/>
      <c r="K63" s="94">
        <f t="shared" si="3"/>
        <v>8.6517476305611893</v>
      </c>
      <c r="L63" s="111">
        <f t="shared" si="5"/>
        <v>0.12913056165016701</v>
      </c>
      <c r="M63" s="5"/>
      <c r="N63" s="5"/>
      <c r="O63" s="111">
        <f t="shared" si="4"/>
        <v>0.20653594771241826</v>
      </c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</row>
    <row r="64" spans="1:30" x14ac:dyDescent="0.2">
      <c r="A64" s="5" t="s">
        <v>246</v>
      </c>
      <c r="B64" s="61">
        <v>118</v>
      </c>
      <c r="C64" s="61">
        <v>1</v>
      </c>
      <c r="D64" s="61">
        <v>18</v>
      </c>
      <c r="E64" s="98">
        <v>0.2</v>
      </c>
      <c r="F64" s="99">
        <v>2</v>
      </c>
      <c r="G64" s="100">
        <v>10.521999999999998</v>
      </c>
      <c r="H64" s="101">
        <v>33.088105314401631</v>
      </c>
      <c r="I64" s="150"/>
      <c r="J64" s="150"/>
      <c r="K64" s="94">
        <f t="shared" si="3"/>
        <v>33.911894685598369</v>
      </c>
      <c r="L64" s="111">
        <f t="shared" si="5"/>
        <v>0.50614768187460257</v>
      </c>
      <c r="M64" s="5"/>
      <c r="N64" s="5"/>
      <c r="O64" s="111">
        <f t="shared" si="4"/>
        <v>2.3529411764705879E-2</v>
      </c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</row>
    <row r="65" spans="1:30" x14ac:dyDescent="0.2">
      <c r="A65" s="5" t="s">
        <v>246</v>
      </c>
      <c r="B65" s="61">
        <v>215</v>
      </c>
      <c r="C65" s="61">
        <v>2</v>
      </c>
      <c r="D65" s="61">
        <v>18</v>
      </c>
      <c r="E65" s="98">
        <v>0.1</v>
      </c>
      <c r="F65" s="99">
        <v>2.8888888888888884</v>
      </c>
      <c r="G65" s="100">
        <v>10.8476</v>
      </c>
      <c r="H65" s="101">
        <v>46.038082356186607</v>
      </c>
      <c r="I65" s="150"/>
      <c r="J65" s="150"/>
      <c r="K65" s="94">
        <f t="shared" si="3"/>
        <v>20.961917643813393</v>
      </c>
      <c r="L65" s="111">
        <f t="shared" si="5"/>
        <v>0.31286444244497602</v>
      </c>
      <c r="M65" s="5"/>
      <c r="N65" s="5"/>
      <c r="O65" s="111">
        <f t="shared" si="4"/>
        <v>0.12810457516339863</v>
      </c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</row>
    <row r="66" spans="1:30" x14ac:dyDescent="0.2">
      <c r="A66" s="5" t="s">
        <v>246</v>
      </c>
      <c r="B66" s="61">
        <v>306</v>
      </c>
      <c r="C66" s="61">
        <v>3</v>
      </c>
      <c r="D66" s="61">
        <v>18</v>
      </c>
      <c r="E66" s="98">
        <v>0.3</v>
      </c>
      <c r="F66" s="99">
        <v>3.6666666666666665</v>
      </c>
      <c r="G66" s="100">
        <v>10.997199999999999</v>
      </c>
      <c r="H66" s="101">
        <v>42.349205179716023</v>
      </c>
      <c r="I66" s="150"/>
      <c r="J66" s="150"/>
      <c r="K66" s="94">
        <f t="shared" si="3"/>
        <v>24.650794820283977</v>
      </c>
      <c r="L66" s="111">
        <f t="shared" si="5"/>
        <v>0.36792231075050713</v>
      </c>
      <c r="M66" s="5"/>
      <c r="N66" s="5"/>
      <c r="O66" s="111">
        <f t="shared" si="4"/>
        <v>0.21960784313725487</v>
      </c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</row>
    <row r="67" spans="1:30" x14ac:dyDescent="0.2">
      <c r="A67" s="5" t="s">
        <v>246</v>
      </c>
      <c r="B67" s="61">
        <v>416</v>
      </c>
      <c r="C67" s="61">
        <v>4</v>
      </c>
      <c r="D67" s="61">
        <v>18</v>
      </c>
      <c r="E67" s="98">
        <v>1.9</v>
      </c>
      <c r="F67" s="99">
        <v>3.333333333333333</v>
      </c>
      <c r="G67" s="100">
        <v>11.0776</v>
      </c>
      <c r="H67" s="101">
        <v>58.664975162677479</v>
      </c>
      <c r="I67" s="150"/>
      <c r="J67" s="150"/>
      <c r="K67" s="94">
        <f t="shared" si="3"/>
        <v>8.3350248373225213</v>
      </c>
      <c r="L67" s="111">
        <f t="shared" si="5"/>
        <v>0.12440335578093316</v>
      </c>
      <c r="M67" s="5"/>
      <c r="N67" s="5"/>
      <c r="O67" s="111">
        <f t="shared" si="4"/>
        <v>0.18039215686274507</v>
      </c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</row>
    <row r="68" spans="1:30" x14ac:dyDescent="0.2">
      <c r="A68" s="5" t="s">
        <v>246</v>
      </c>
      <c r="B68" s="61">
        <v>119</v>
      </c>
      <c r="C68" s="61">
        <v>1</v>
      </c>
      <c r="D68" s="61">
        <v>19</v>
      </c>
      <c r="E68" s="98">
        <v>0.1</v>
      </c>
      <c r="F68" s="99">
        <v>5.7777777777777768</v>
      </c>
      <c r="G68" s="100">
        <v>10.615600000000001</v>
      </c>
      <c r="H68" s="101">
        <v>37.441124738336718</v>
      </c>
      <c r="I68" s="150"/>
      <c r="J68" s="150"/>
      <c r="K68" s="94">
        <f t="shared" si="3"/>
        <v>29.558875261663282</v>
      </c>
      <c r="L68" s="111">
        <f t="shared" si="5"/>
        <v>0.44117724271139225</v>
      </c>
      <c r="M68" s="5"/>
      <c r="N68" s="5"/>
      <c r="O68" s="111">
        <f t="shared" si="4"/>
        <v>0.46797385620915022</v>
      </c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</row>
    <row r="69" spans="1:30" x14ac:dyDescent="0.2">
      <c r="A69" s="5" t="s">
        <v>246</v>
      </c>
      <c r="B69" s="61">
        <v>202</v>
      </c>
      <c r="C69" s="61">
        <v>2</v>
      </c>
      <c r="D69" s="61">
        <v>19</v>
      </c>
      <c r="E69" s="98">
        <v>0.3</v>
      </c>
      <c r="F69" s="99">
        <v>2.8888888888888884</v>
      </c>
      <c r="G69" s="100">
        <v>10.548400000000001</v>
      </c>
      <c r="H69" s="101">
        <v>64.693042206896564</v>
      </c>
      <c r="I69" s="150"/>
      <c r="J69" s="150"/>
      <c r="K69" s="94">
        <f t="shared" si="3"/>
        <v>2.306957793103436</v>
      </c>
      <c r="L69" s="111">
        <f t="shared" si="5"/>
        <v>3.443220586721546E-2</v>
      </c>
      <c r="M69" s="5"/>
      <c r="N69" s="5"/>
      <c r="O69" s="111">
        <f t="shared" si="4"/>
        <v>0.12810457516339863</v>
      </c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</row>
    <row r="70" spans="1:30" x14ac:dyDescent="0.2">
      <c r="A70" s="5" t="s">
        <v>246</v>
      </c>
      <c r="B70" s="61">
        <v>317</v>
      </c>
      <c r="C70" s="61">
        <v>3</v>
      </c>
      <c r="D70" s="61">
        <v>19</v>
      </c>
      <c r="E70" s="98">
        <v>0.2</v>
      </c>
      <c r="F70" s="99">
        <v>3.333333333333333</v>
      </c>
      <c r="G70" s="100">
        <v>10.707599999999999</v>
      </c>
      <c r="H70" s="101">
        <v>53.123363264908718</v>
      </c>
      <c r="I70" s="150"/>
      <c r="J70" s="150"/>
      <c r="K70" s="94">
        <f t="shared" si="3"/>
        <v>13.876636735091282</v>
      </c>
      <c r="L70" s="111">
        <f t="shared" si="5"/>
        <v>0.2071139811207654</v>
      </c>
      <c r="M70" s="5"/>
      <c r="N70" s="5"/>
      <c r="O70" s="111">
        <f t="shared" si="4"/>
        <v>0.18039215686274507</v>
      </c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</row>
    <row r="71" spans="1:30" x14ac:dyDescent="0.2">
      <c r="A71" s="5" t="s">
        <v>246</v>
      </c>
      <c r="B71" s="61">
        <v>420</v>
      </c>
      <c r="C71" s="61">
        <v>4</v>
      </c>
      <c r="D71" s="61">
        <v>19</v>
      </c>
      <c r="E71" s="98">
        <v>0.4</v>
      </c>
      <c r="F71" s="99">
        <v>1.7777777777777777</v>
      </c>
      <c r="G71" s="100">
        <v>10.615599999999999</v>
      </c>
      <c r="H71" s="101">
        <v>55.401164261257613</v>
      </c>
      <c r="I71" s="150"/>
      <c r="J71" s="150"/>
      <c r="K71" s="94">
        <f t="shared" si="3"/>
        <v>11.598835738742387</v>
      </c>
      <c r="L71" s="111">
        <f t="shared" si="5"/>
        <v>0.17311695132451324</v>
      </c>
      <c r="M71" s="5"/>
      <c r="N71" s="5"/>
      <c r="O71" s="111">
        <f t="shared" si="4"/>
        <v>-2.614379084967337E-3</v>
      </c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</row>
    <row r="72" spans="1:30" x14ac:dyDescent="0.2">
      <c r="A72" s="5" t="s">
        <v>246</v>
      </c>
      <c r="B72" s="61">
        <v>120</v>
      </c>
      <c r="C72" s="61">
        <v>1</v>
      </c>
      <c r="D72" s="61">
        <v>20</v>
      </c>
      <c r="E72" s="98">
        <v>0.4</v>
      </c>
      <c r="F72" s="99">
        <v>4.2222222222222214</v>
      </c>
      <c r="G72" s="100">
        <v>10.551600000000001</v>
      </c>
      <c r="H72" s="101">
        <v>31.203762873292764</v>
      </c>
      <c r="I72" s="150"/>
      <c r="J72" s="150"/>
      <c r="K72" s="94">
        <f t="shared" ref="K72:K75" si="6">67-H72</f>
        <v>35.79623712670724</v>
      </c>
      <c r="L72" s="111">
        <f t="shared" si="5"/>
        <v>0.53427219592100361</v>
      </c>
      <c r="M72" s="5"/>
      <c r="N72" s="5"/>
      <c r="O72" s="111">
        <f t="shared" ref="O72:O75" si="7">(F72-1.8)/8.5</f>
        <v>0.28496732026143784</v>
      </c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</row>
    <row r="73" spans="1:30" x14ac:dyDescent="0.2">
      <c r="A73" s="5" t="s">
        <v>246</v>
      </c>
      <c r="B73" s="61">
        <v>211</v>
      </c>
      <c r="C73" s="61">
        <v>2</v>
      </c>
      <c r="D73" s="61">
        <v>20</v>
      </c>
      <c r="E73" s="98">
        <v>1.7</v>
      </c>
      <c r="F73" s="99">
        <v>6.2222222222222223</v>
      </c>
      <c r="G73" s="100">
        <v>10.950800000000001</v>
      </c>
      <c r="H73" s="101">
        <v>57.466417066666651</v>
      </c>
      <c r="I73" s="150"/>
      <c r="J73" s="150"/>
      <c r="K73" s="94">
        <f t="shared" si="6"/>
        <v>9.5335829333333493</v>
      </c>
      <c r="L73" s="111">
        <f t="shared" ref="L73:L75" si="8">K73/67</f>
        <v>0.14229228258706492</v>
      </c>
      <c r="M73" s="5"/>
      <c r="N73" s="5"/>
      <c r="O73" s="111">
        <f t="shared" si="7"/>
        <v>0.52026143790849677</v>
      </c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</row>
    <row r="74" spans="1:30" x14ac:dyDescent="0.2">
      <c r="A74" s="5" t="s">
        <v>246</v>
      </c>
      <c r="B74" s="61">
        <v>302</v>
      </c>
      <c r="C74" s="61">
        <v>3</v>
      </c>
      <c r="D74" s="61">
        <v>20</v>
      </c>
      <c r="E74" s="98">
        <v>1</v>
      </c>
      <c r="F74" s="99">
        <v>5.333333333333333</v>
      </c>
      <c r="G74" s="100">
        <v>10.525200000000002</v>
      </c>
      <c r="H74" s="101">
        <v>61.723213756321833</v>
      </c>
      <c r="I74" s="150"/>
      <c r="J74" s="150"/>
      <c r="K74" s="94">
        <f t="shared" si="6"/>
        <v>5.276786243678167</v>
      </c>
      <c r="L74" s="111">
        <f t="shared" si="8"/>
        <v>7.8758003636987567E-2</v>
      </c>
      <c r="M74" s="5"/>
      <c r="N74" s="5"/>
      <c r="O74" s="111">
        <f t="shared" si="7"/>
        <v>0.41568627450980389</v>
      </c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</row>
    <row r="75" spans="1:30" x14ac:dyDescent="0.2">
      <c r="A75" s="5" t="s">
        <v>246</v>
      </c>
      <c r="B75" s="61">
        <v>401</v>
      </c>
      <c r="C75" s="61">
        <v>4</v>
      </c>
      <c r="D75" s="61">
        <v>20</v>
      </c>
      <c r="E75" s="98">
        <v>0.2</v>
      </c>
      <c r="F75" s="99">
        <v>4.333333333333333</v>
      </c>
      <c r="G75" s="100">
        <v>10.360000000000001</v>
      </c>
      <c r="H75" s="101">
        <v>46.935237322515214</v>
      </c>
      <c r="I75" s="150"/>
      <c r="J75" s="150"/>
      <c r="K75" s="94">
        <f t="shared" si="6"/>
        <v>20.064762677484786</v>
      </c>
      <c r="L75" s="111">
        <f t="shared" si="8"/>
        <v>0.29947406981320579</v>
      </c>
      <c r="M75" s="5"/>
      <c r="N75" s="5"/>
      <c r="O75" s="111">
        <f t="shared" si="7"/>
        <v>0.29803921568627451</v>
      </c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</row>
    <row r="76" spans="1:30" x14ac:dyDescent="0.2">
      <c r="A76" s="5" t="s">
        <v>247</v>
      </c>
      <c r="B76" s="61">
        <v>101</v>
      </c>
      <c r="C76" s="61">
        <v>1</v>
      </c>
      <c r="D76" s="61">
        <v>1</v>
      </c>
      <c r="E76" s="98">
        <v>5.0999999999999996</v>
      </c>
      <c r="F76" s="99">
        <v>11.666666666666666</v>
      </c>
      <c r="G76" s="100">
        <v>13.149600000000001</v>
      </c>
      <c r="H76" s="101">
        <v>67.91957980689655</v>
      </c>
      <c r="I76" s="150">
        <f>68.04-H76</f>
        <v>0.12042019310345609</v>
      </c>
      <c r="J76" s="179">
        <f>I76/68.04</f>
        <v>1.7698441079285138E-3</v>
      </c>
      <c r="K76" s="94">
        <f>96-H76</f>
        <v>28.08042019310345</v>
      </c>
      <c r="L76" s="107">
        <f>K76/96</f>
        <v>0.29250437701149429</v>
      </c>
      <c r="M76" s="5">
        <f>AVERAGE(L76:L79)</f>
        <v>0.29601794034072249</v>
      </c>
      <c r="N76" s="5"/>
      <c r="O76" s="110">
        <f>(F76-0.9)/10.8</f>
        <v>0.99691358024691346</v>
      </c>
      <c r="P76" s="94"/>
      <c r="Q76" s="94"/>
      <c r="R76" s="94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</row>
    <row r="77" spans="1:30" x14ac:dyDescent="0.2">
      <c r="A77" s="5" t="s">
        <v>247</v>
      </c>
      <c r="B77" s="61">
        <v>219</v>
      </c>
      <c r="C77" s="61">
        <v>2</v>
      </c>
      <c r="D77" s="61">
        <v>1</v>
      </c>
      <c r="E77" s="98">
        <v>4.7</v>
      </c>
      <c r="F77" s="99">
        <v>6.6666666666666661</v>
      </c>
      <c r="G77" s="100">
        <v>16.352</v>
      </c>
      <c r="H77" s="101">
        <v>60.389405761576356</v>
      </c>
      <c r="I77" s="150">
        <f t="shared" ref="I77:I79" si="9">68.04-H77</f>
        <v>7.6505942384236505</v>
      </c>
      <c r="J77" s="179">
        <f t="shared" ref="J77:J79" si="10">I77/68.04</f>
        <v>0.11244259609676147</v>
      </c>
      <c r="K77" s="94">
        <f t="shared" ref="K77:K79" si="11">96-H77</f>
        <v>35.610594238423644</v>
      </c>
      <c r="L77" s="107">
        <f t="shared" ref="L77:L79" si="12">K77/96</f>
        <v>0.37094368998357963</v>
      </c>
      <c r="M77" s="5"/>
      <c r="N77" s="5"/>
      <c r="O77" s="110">
        <f t="shared" ref="O77:O140" si="13">(F77-0.9)/10.8</f>
        <v>0.53395061728395055</v>
      </c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</row>
    <row r="78" spans="1:30" x14ac:dyDescent="0.2">
      <c r="A78" s="5" t="s">
        <v>247</v>
      </c>
      <c r="B78" s="61">
        <v>308</v>
      </c>
      <c r="C78" s="61">
        <v>3</v>
      </c>
      <c r="D78" s="61">
        <v>1</v>
      </c>
      <c r="E78" s="98">
        <v>4.0999999999999996</v>
      </c>
      <c r="F78" s="99">
        <v>2.4444444444444442</v>
      </c>
      <c r="G78" s="100">
        <v>12.7164</v>
      </c>
      <c r="H78" s="101">
        <v>69.340499663448284</v>
      </c>
      <c r="I78" s="150">
        <f t="shared" si="9"/>
        <v>-1.3004996634482779</v>
      </c>
      <c r="J78" s="179">
        <f t="shared" si="10"/>
        <v>-1.9113751667376219E-2</v>
      </c>
      <c r="K78" s="94">
        <f t="shared" si="11"/>
        <v>26.659500336551716</v>
      </c>
      <c r="L78" s="107">
        <f t="shared" si="12"/>
        <v>0.27770312850574702</v>
      </c>
      <c r="M78" s="5"/>
      <c r="N78" s="5"/>
      <c r="O78" s="110">
        <f t="shared" si="13"/>
        <v>0.14300411522633744</v>
      </c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</row>
    <row r="79" spans="1:30" x14ac:dyDescent="0.2">
      <c r="A79" s="5" t="s">
        <v>247</v>
      </c>
      <c r="B79" s="61">
        <v>407</v>
      </c>
      <c r="C79" s="61">
        <v>4</v>
      </c>
      <c r="D79" s="61">
        <v>1</v>
      </c>
      <c r="E79" s="98">
        <v>0.7</v>
      </c>
      <c r="F79" s="99">
        <v>1.3333333333333333</v>
      </c>
      <c r="G79" s="100">
        <v>12.554799999999998</v>
      </c>
      <c r="H79" s="101">
        <v>72.679625677241376</v>
      </c>
      <c r="I79" s="150">
        <f t="shared" si="9"/>
        <v>-4.6396256772413693</v>
      </c>
      <c r="J79" s="179">
        <f t="shared" si="10"/>
        <v>-6.8189677796022474E-2</v>
      </c>
      <c r="K79" s="94">
        <f t="shared" si="11"/>
        <v>23.320374322758624</v>
      </c>
      <c r="L79" s="107">
        <f t="shared" si="12"/>
        <v>0.242920565862069</v>
      </c>
      <c r="M79" s="5"/>
      <c r="N79" s="5"/>
      <c r="O79" s="110">
        <f t="shared" si="13"/>
        <v>4.0123456790123448E-2</v>
      </c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</row>
    <row r="80" spans="1:30" x14ac:dyDescent="0.2">
      <c r="A80" s="5" t="s">
        <v>247</v>
      </c>
      <c r="B80" s="61">
        <v>102</v>
      </c>
      <c r="C80" s="61">
        <v>1</v>
      </c>
      <c r="D80" s="61">
        <v>2</v>
      </c>
      <c r="E80" s="98">
        <v>3.8</v>
      </c>
      <c r="F80" s="99">
        <v>3.7777777777777777</v>
      </c>
      <c r="G80" s="100">
        <v>13.327999999999999</v>
      </c>
      <c r="H80" s="101">
        <v>95.88399542857141</v>
      </c>
      <c r="I80" s="150"/>
      <c r="J80" s="150"/>
      <c r="K80" s="94"/>
      <c r="L80" s="5"/>
      <c r="M80" s="5"/>
      <c r="N80" s="5"/>
      <c r="O80" s="111">
        <f t="shared" si="13"/>
        <v>0.26646090534979422</v>
      </c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</row>
    <row r="81" spans="1:30" x14ac:dyDescent="0.2">
      <c r="A81" s="5" t="s">
        <v>247</v>
      </c>
      <c r="B81" s="61">
        <v>214</v>
      </c>
      <c r="C81" s="61">
        <v>2</v>
      </c>
      <c r="D81" s="61">
        <v>2</v>
      </c>
      <c r="E81" s="98">
        <v>3.1</v>
      </c>
      <c r="F81" s="99">
        <v>5.7777777777777768</v>
      </c>
      <c r="G81" s="100">
        <v>12.596</v>
      </c>
      <c r="H81" s="101">
        <v>66.935447109359615</v>
      </c>
      <c r="I81" s="150"/>
      <c r="J81" s="150"/>
      <c r="K81" s="5"/>
      <c r="L81" s="5"/>
      <c r="M81" s="5"/>
      <c r="N81" s="5"/>
      <c r="O81" s="111">
        <f t="shared" si="13"/>
        <v>0.45164609053497928</v>
      </c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</row>
    <row r="82" spans="1:30" x14ac:dyDescent="0.2">
      <c r="A82" s="5" t="s">
        <v>247</v>
      </c>
      <c r="B82" s="61">
        <v>316</v>
      </c>
      <c r="C82" s="61">
        <v>3</v>
      </c>
      <c r="D82" s="61">
        <v>2</v>
      </c>
      <c r="E82" s="98">
        <v>0.4</v>
      </c>
      <c r="F82" s="99">
        <v>2.2222222222222223</v>
      </c>
      <c r="G82" s="100">
        <v>12.532399999999999</v>
      </c>
      <c r="H82" s="101">
        <v>63.605749320197063</v>
      </c>
      <c r="I82" s="150"/>
      <c r="J82" s="150"/>
      <c r="K82" s="5"/>
      <c r="L82" s="5"/>
      <c r="M82" s="5"/>
      <c r="N82" s="5"/>
      <c r="O82" s="111">
        <f t="shared" si="13"/>
        <v>0.12242798353909466</v>
      </c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</row>
    <row r="83" spans="1:30" x14ac:dyDescent="0.2">
      <c r="A83" s="5" t="s">
        <v>247</v>
      </c>
      <c r="B83" s="61">
        <v>401</v>
      </c>
      <c r="C83" s="61">
        <v>4</v>
      </c>
      <c r="D83" s="61">
        <v>2</v>
      </c>
      <c r="E83" s="98">
        <v>2.9</v>
      </c>
      <c r="F83" s="99">
        <v>3.5555555555555554</v>
      </c>
      <c r="G83" s="100">
        <v>12.103999999999999</v>
      </c>
      <c r="H83" s="101">
        <v>71.252048078817737</v>
      </c>
      <c r="I83" s="150"/>
      <c r="J83" s="150"/>
      <c r="K83" s="5"/>
      <c r="L83" s="5"/>
      <c r="M83" s="5"/>
      <c r="N83" s="5"/>
      <c r="O83" s="111">
        <f t="shared" si="13"/>
        <v>0.2458847736625514</v>
      </c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</row>
    <row r="84" spans="1:30" x14ac:dyDescent="0.2">
      <c r="A84" s="5" t="s">
        <v>247</v>
      </c>
      <c r="B84" s="61">
        <v>103</v>
      </c>
      <c r="C84" s="61">
        <v>1</v>
      </c>
      <c r="D84" s="61">
        <v>3</v>
      </c>
      <c r="E84" s="98">
        <v>0.9</v>
      </c>
      <c r="F84" s="99">
        <v>1.7777777777777777</v>
      </c>
      <c r="G84" s="100">
        <v>13.870800000000001</v>
      </c>
      <c r="H84" s="101">
        <v>49.98276888433498</v>
      </c>
      <c r="I84" s="150"/>
      <c r="J84" s="150"/>
      <c r="K84" s="5"/>
      <c r="L84" s="5"/>
      <c r="M84" s="5"/>
      <c r="N84" s="5"/>
      <c r="O84" s="111">
        <f t="shared" si="13"/>
        <v>8.127572016460903E-2</v>
      </c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</row>
    <row r="85" spans="1:30" x14ac:dyDescent="0.2">
      <c r="A85" s="5" t="s">
        <v>247</v>
      </c>
      <c r="B85" s="61">
        <v>215</v>
      </c>
      <c r="C85" s="61">
        <v>2</v>
      </c>
      <c r="D85" s="61">
        <v>3</v>
      </c>
      <c r="E85" s="98">
        <v>0.2</v>
      </c>
      <c r="F85" s="99">
        <v>1.3333333333333333</v>
      </c>
      <c r="G85" s="100">
        <v>12.4536</v>
      </c>
      <c r="H85" s="101">
        <v>69.006573805714297</v>
      </c>
      <c r="I85" s="150"/>
      <c r="J85" s="150"/>
      <c r="K85" s="5"/>
      <c r="L85" s="5"/>
      <c r="M85" s="5"/>
      <c r="N85" s="5"/>
      <c r="O85" s="111">
        <f t="shared" si="13"/>
        <v>4.0123456790123448E-2</v>
      </c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</row>
    <row r="86" spans="1:30" x14ac:dyDescent="0.2">
      <c r="A86" s="5" t="s">
        <v>247</v>
      </c>
      <c r="B86" s="61">
        <v>315</v>
      </c>
      <c r="C86" s="61">
        <v>3</v>
      </c>
      <c r="D86" s="61">
        <v>3</v>
      </c>
      <c r="E86" s="98">
        <v>0.3</v>
      </c>
      <c r="F86" s="99">
        <v>2.4444444444444442</v>
      </c>
      <c r="G86" s="100">
        <v>12.791599999999999</v>
      </c>
      <c r="H86" s="101">
        <v>64.165792729852228</v>
      </c>
      <c r="I86" s="150"/>
      <c r="J86" s="150"/>
      <c r="K86" s="5"/>
      <c r="L86" s="5"/>
      <c r="M86" s="5"/>
      <c r="N86" s="5"/>
      <c r="O86" s="111">
        <f t="shared" si="13"/>
        <v>0.14300411522633744</v>
      </c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</row>
    <row r="87" spans="1:30" x14ac:dyDescent="0.2">
      <c r="A87" s="5" t="s">
        <v>247</v>
      </c>
      <c r="B87" s="61">
        <v>419</v>
      </c>
      <c r="C87" s="61">
        <v>4</v>
      </c>
      <c r="D87" s="61">
        <v>3</v>
      </c>
      <c r="E87" s="98">
        <v>0.1</v>
      </c>
      <c r="F87" s="99">
        <v>2</v>
      </c>
      <c r="G87" s="100">
        <v>13.0564</v>
      </c>
      <c r="H87" s="101">
        <v>70.645829447881781</v>
      </c>
      <c r="I87" s="150"/>
      <c r="J87" s="150"/>
      <c r="K87" s="5"/>
      <c r="L87" s="5"/>
      <c r="M87" s="5"/>
      <c r="N87" s="5"/>
      <c r="O87" s="111">
        <f t="shared" si="13"/>
        <v>0.10185185185185186</v>
      </c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</row>
    <row r="88" spans="1:30" x14ac:dyDescent="0.2">
      <c r="A88" s="5" t="s">
        <v>247</v>
      </c>
      <c r="B88" s="61">
        <v>104</v>
      </c>
      <c r="C88" s="61">
        <v>1</v>
      </c>
      <c r="D88" s="61">
        <v>4</v>
      </c>
      <c r="E88" s="98">
        <v>3.7</v>
      </c>
      <c r="F88" s="99">
        <v>3.8888888888888893</v>
      </c>
      <c r="G88" s="100">
        <v>13.2088</v>
      </c>
      <c r="H88" s="101">
        <v>52.146547200000001</v>
      </c>
      <c r="I88" s="150"/>
      <c r="J88" s="150"/>
      <c r="K88" s="5"/>
      <c r="L88" s="5"/>
      <c r="M88" s="5"/>
      <c r="N88" s="5"/>
      <c r="O88" s="111">
        <f t="shared" si="13"/>
        <v>0.27674897119341568</v>
      </c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</row>
    <row r="89" spans="1:30" x14ac:dyDescent="0.2">
      <c r="A89" s="5" t="s">
        <v>247</v>
      </c>
      <c r="B89" s="61">
        <v>217</v>
      </c>
      <c r="C89" s="61">
        <v>2</v>
      </c>
      <c r="D89" s="61">
        <v>4</v>
      </c>
      <c r="E89" s="98">
        <v>1.2</v>
      </c>
      <c r="F89" s="99">
        <v>4</v>
      </c>
      <c r="G89" s="100">
        <v>12.252800000000001</v>
      </c>
      <c r="H89" s="101">
        <v>66.989065344630532</v>
      </c>
      <c r="I89" s="150"/>
      <c r="J89" s="150"/>
      <c r="K89" s="5"/>
      <c r="L89" s="5"/>
      <c r="M89" s="5"/>
      <c r="N89" s="5"/>
      <c r="O89" s="111">
        <f t="shared" si="13"/>
        <v>0.28703703703703703</v>
      </c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</row>
    <row r="90" spans="1:30" x14ac:dyDescent="0.2">
      <c r="A90" s="5" t="s">
        <v>247</v>
      </c>
      <c r="B90" s="61">
        <v>303</v>
      </c>
      <c r="C90" s="61">
        <v>3</v>
      </c>
      <c r="D90" s="61">
        <v>4</v>
      </c>
      <c r="E90" s="98">
        <v>0.9</v>
      </c>
      <c r="F90" s="99">
        <v>3.1111111111111112</v>
      </c>
      <c r="G90" s="100">
        <v>12.6464</v>
      </c>
      <c r="H90" s="101">
        <v>74.72786351290641</v>
      </c>
      <c r="I90" s="150"/>
      <c r="J90" s="150"/>
      <c r="K90" s="5"/>
      <c r="L90" s="5"/>
      <c r="M90" s="5"/>
      <c r="N90" s="5"/>
      <c r="O90" s="111">
        <f t="shared" si="13"/>
        <v>0.20473251028806586</v>
      </c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</row>
    <row r="91" spans="1:30" x14ac:dyDescent="0.2">
      <c r="A91" s="5" t="s">
        <v>247</v>
      </c>
      <c r="B91" s="61">
        <v>420</v>
      </c>
      <c r="C91" s="61">
        <v>4</v>
      </c>
      <c r="D91" s="61">
        <v>4</v>
      </c>
      <c r="E91" s="98">
        <v>1.9</v>
      </c>
      <c r="F91" s="99">
        <v>3.5555555555555554</v>
      </c>
      <c r="G91" s="100">
        <v>12.8208</v>
      </c>
      <c r="H91" s="101">
        <v>57.700777464433493</v>
      </c>
      <c r="I91" s="150"/>
      <c r="J91" s="150"/>
      <c r="K91" s="5"/>
      <c r="L91" s="5"/>
      <c r="M91" s="5"/>
      <c r="N91" s="5"/>
      <c r="O91" s="111">
        <f t="shared" si="13"/>
        <v>0.2458847736625514</v>
      </c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</row>
    <row r="92" spans="1:30" x14ac:dyDescent="0.2">
      <c r="A92" s="5" t="s">
        <v>247</v>
      </c>
      <c r="B92" s="61">
        <v>105</v>
      </c>
      <c r="C92" s="61">
        <v>1</v>
      </c>
      <c r="D92" s="61">
        <v>5</v>
      </c>
      <c r="E92" s="98">
        <v>5.5</v>
      </c>
      <c r="F92" s="99">
        <v>10.277777777777779</v>
      </c>
      <c r="G92" s="100">
        <v>13.5716</v>
      </c>
      <c r="H92" s="101">
        <v>54.8959136346798</v>
      </c>
      <c r="I92" s="150"/>
      <c r="J92" s="150"/>
      <c r="K92" s="5"/>
      <c r="L92" s="5"/>
      <c r="M92" s="5"/>
      <c r="N92" s="5"/>
      <c r="O92" s="111">
        <f t="shared" si="13"/>
        <v>0.86831275720164602</v>
      </c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</row>
    <row r="93" spans="1:30" x14ac:dyDescent="0.2">
      <c r="A93" s="5" t="s">
        <v>247</v>
      </c>
      <c r="B93" s="61">
        <v>216</v>
      </c>
      <c r="C93" s="61">
        <v>2</v>
      </c>
      <c r="D93" s="61">
        <v>5</v>
      </c>
      <c r="E93" s="98">
        <v>1.4</v>
      </c>
      <c r="F93" s="99">
        <v>2.6666666666666665</v>
      </c>
      <c r="G93" s="100">
        <v>12.664400000000001</v>
      </c>
      <c r="H93" s="101">
        <v>65.633692916650233</v>
      </c>
      <c r="I93" s="150"/>
      <c r="J93" s="150"/>
      <c r="K93" s="5"/>
      <c r="L93" s="5"/>
      <c r="M93" s="5"/>
      <c r="N93" s="5"/>
      <c r="O93" s="111">
        <f t="shared" si="13"/>
        <v>0.16358024691358022</v>
      </c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</row>
    <row r="94" spans="1:30" x14ac:dyDescent="0.2">
      <c r="A94" s="5" t="s">
        <v>247</v>
      </c>
      <c r="B94" s="61">
        <v>306</v>
      </c>
      <c r="C94" s="61">
        <v>3</v>
      </c>
      <c r="D94" s="61">
        <v>5</v>
      </c>
      <c r="E94" s="98">
        <v>0.9</v>
      </c>
      <c r="F94" s="99">
        <v>4</v>
      </c>
      <c r="G94" s="100">
        <v>12.6936</v>
      </c>
      <c r="H94" s="101">
        <v>72.938949157832511</v>
      </c>
      <c r="I94" s="150"/>
      <c r="J94" s="150"/>
      <c r="K94" s="5"/>
      <c r="L94" s="5"/>
      <c r="M94" s="5"/>
      <c r="N94" s="5"/>
      <c r="O94" s="111">
        <f t="shared" si="13"/>
        <v>0.28703703703703703</v>
      </c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</row>
    <row r="95" spans="1:30" x14ac:dyDescent="0.2">
      <c r="A95" s="5" t="s">
        <v>247</v>
      </c>
      <c r="B95" s="61">
        <v>405</v>
      </c>
      <c r="C95" s="61">
        <v>4</v>
      </c>
      <c r="D95" s="61">
        <v>5</v>
      </c>
      <c r="E95" s="98">
        <v>1.5</v>
      </c>
      <c r="F95" s="99">
        <v>3.1111111111111112</v>
      </c>
      <c r="G95" s="100">
        <v>12.599600000000001</v>
      </c>
      <c r="H95" s="101">
        <v>68.099636199408877</v>
      </c>
      <c r="I95" s="150"/>
      <c r="J95" s="150"/>
      <c r="K95" s="5"/>
      <c r="L95" s="5"/>
      <c r="M95" s="5"/>
      <c r="N95" s="5"/>
      <c r="O95" s="111">
        <f t="shared" si="13"/>
        <v>0.20473251028806586</v>
      </c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</row>
    <row r="96" spans="1:30" x14ac:dyDescent="0.2">
      <c r="A96" s="5" t="s">
        <v>247</v>
      </c>
      <c r="B96" s="61">
        <v>106</v>
      </c>
      <c r="C96" s="61">
        <v>1</v>
      </c>
      <c r="D96" s="61">
        <v>6</v>
      </c>
      <c r="E96" s="98">
        <v>0.2</v>
      </c>
      <c r="F96" s="99">
        <v>2.6666666666666665</v>
      </c>
      <c r="G96" s="100">
        <v>13.254</v>
      </c>
      <c r="H96" s="101">
        <v>40.744126147783248</v>
      </c>
      <c r="I96" s="150"/>
      <c r="J96" s="150"/>
      <c r="K96" s="5"/>
      <c r="L96" s="5"/>
      <c r="M96" s="5"/>
      <c r="N96" s="5"/>
      <c r="O96" s="111">
        <f t="shared" si="13"/>
        <v>0.16358024691358022</v>
      </c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</row>
    <row r="97" spans="1:30" x14ac:dyDescent="0.2">
      <c r="A97" s="5" t="s">
        <v>247</v>
      </c>
      <c r="B97" s="61">
        <v>203</v>
      </c>
      <c r="C97" s="61">
        <v>2</v>
      </c>
      <c r="D97" s="61">
        <v>6</v>
      </c>
      <c r="E97" s="98">
        <v>0.6</v>
      </c>
      <c r="F97" s="99">
        <v>1.1111111111111112</v>
      </c>
      <c r="G97" s="100">
        <v>12.830400000000001</v>
      </c>
      <c r="H97" s="101">
        <v>76.77348727172415</v>
      </c>
      <c r="I97" s="150"/>
      <c r="J97" s="150"/>
      <c r="K97" s="5"/>
      <c r="L97" s="5"/>
      <c r="M97" s="5"/>
      <c r="N97" s="5"/>
      <c r="O97" s="111">
        <f t="shared" si="13"/>
        <v>1.954732510288066E-2</v>
      </c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</row>
    <row r="98" spans="1:30" x14ac:dyDescent="0.2">
      <c r="A98" s="5" t="s">
        <v>247</v>
      </c>
      <c r="B98" s="61">
        <v>312</v>
      </c>
      <c r="C98" s="61">
        <v>3</v>
      </c>
      <c r="D98" s="61">
        <v>6</v>
      </c>
      <c r="E98" s="98">
        <v>0.2</v>
      </c>
      <c r="F98" s="99">
        <v>1.1666666666666667</v>
      </c>
      <c r="G98" s="100">
        <v>12.469200000000001</v>
      </c>
      <c r="H98" s="101">
        <v>68.451672717241365</v>
      </c>
      <c r="I98" s="150"/>
      <c r="J98" s="150"/>
      <c r="K98" s="5"/>
      <c r="L98" s="5"/>
      <c r="M98" s="5"/>
      <c r="N98" s="5"/>
      <c r="O98" s="111">
        <f t="shared" si="13"/>
        <v>2.469135802469136E-2</v>
      </c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</row>
    <row r="99" spans="1:30" x14ac:dyDescent="0.2">
      <c r="A99" s="5" t="s">
        <v>247</v>
      </c>
      <c r="B99" s="61">
        <v>418</v>
      </c>
      <c r="C99" s="61">
        <v>4</v>
      </c>
      <c r="D99" s="61">
        <v>6</v>
      </c>
      <c r="E99" s="98">
        <v>2.1</v>
      </c>
      <c r="F99" s="99">
        <v>2.8888888888888884</v>
      </c>
      <c r="G99" s="100">
        <v>13.1668</v>
      </c>
      <c r="H99" s="101">
        <v>66.995193023054199</v>
      </c>
      <c r="I99" s="150"/>
      <c r="J99" s="150"/>
      <c r="K99" s="5"/>
      <c r="L99" s="5"/>
      <c r="M99" s="5"/>
      <c r="N99" s="5"/>
      <c r="O99" s="111">
        <f t="shared" si="13"/>
        <v>0.18415637860082298</v>
      </c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</row>
    <row r="100" spans="1:30" x14ac:dyDescent="0.2">
      <c r="A100" s="5" t="s">
        <v>247</v>
      </c>
      <c r="B100" s="61">
        <v>107</v>
      </c>
      <c r="C100" s="61">
        <v>1</v>
      </c>
      <c r="D100" s="61">
        <v>7</v>
      </c>
      <c r="E100" s="98">
        <v>0.2</v>
      </c>
      <c r="F100" s="99">
        <v>1.8333333333333333</v>
      </c>
      <c r="G100" s="100">
        <v>12.9884</v>
      </c>
      <c r="H100" s="101">
        <v>69.580819062857159</v>
      </c>
      <c r="I100" s="150"/>
      <c r="J100" s="150"/>
      <c r="K100" s="5"/>
      <c r="L100" s="5"/>
      <c r="M100" s="5"/>
      <c r="N100" s="5"/>
      <c r="O100" s="111">
        <f t="shared" si="13"/>
        <v>8.6419753086419734E-2</v>
      </c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</row>
    <row r="101" spans="1:30" x14ac:dyDescent="0.2">
      <c r="A101" s="5" t="s">
        <v>247</v>
      </c>
      <c r="B101" s="61">
        <v>207</v>
      </c>
      <c r="C101" s="61">
        <v>2</v>
      </c>
      <c r="D101" s="61">
        <v>7</v>
      </c>
      <c r="E101" s="98">
        <v>0.8</v>
      </c>
      <c r="F101" s="99">
        <v>3.1111111111111112</v>
      </c>
      <c r="G101" s="100">
        <v>12.534000000000001</v>
      </c>
      <c r="H101" s="101">
        <v>51.09220827586207</v>
      </c>
      <c r="I101" s="150"/>
      <c r="J101" s="150"/>
      <c r="K101" s="5"/>
      <c r="L101" s="5"/>
      <c r="M101" s="5"/>
      <c r="N101" s="5"/>
      <c r="O101" s="111">
        <f t="shared" si="13"/>
        <v>0.20473251028806586</v>
      </c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</row>
    <row r="102" spans="1:30" x14ac:dyDescent="0.2">
      <c r="A102" s="5" t="s">
        <v>247</v>
      </c>
      <c r="B102" s="61">
        <v>309</v>
      </c>
      <c r="C102" s="61">
        <v>3</v>
      </c>
      <c r="D102" s="61">
        <v>7</v>
      </c>
      <c r="E102" s="98">
        <v>0.6</v>
      </c>
      <c r="F102" s="99">
        <v>2.2222222222222223</v>
      </c>
      <c r="G102" s="100">
        <v>12.706799999999999</v>
      </c>
      <c r="H102" s="101">
        <v>68.39073907231527</v>
      </c>
      <c r="I102" s="150"/>
      <c r="J102" s="150"/>
      <c r="K102" s="5"/>
      <c r="L102" s="5"/>
      <c r="M102" s="5"/>
      <c r="N102" s="5"/>
      <c r="O102" s="111">
        <f t="shared" si="13"/>
        <v>0.12242798353909466</v>
      </c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</row>
    <row r="103" spans="1:30" x14ac:dyDescent="0.2">
      <c r="A103" s="5" t="s">
        <v>247</v>
      </c>
      <c r="B103" s="61">
        <v>410</v>
      </c>
      <c r="C103" s="61">
        <v>4</v>
      </c>
      <c r="D103" s="61">
        <v>7</v>
      </c>
      <c r="E103" s="98">
        <v>0.7</v>
      </c>
      <c r="F103" s="99">
        <v>2.8888888888888884</v>
      </c>
      <c r="G103" s="100">
        <v>12.824400000000001</v>
      </c>
      <c r="H103" s="101">
        <v>69.379409830147779</v>
      </c>
      <c r="I103" s="150"/>
      <c r="J103" s="150"/>
      <c r="K103" s="5"/>
      <c r="L103" s="5"/>
      <c r="M103" s="5"/>
      <c r="N103" s="5"/>
      <c r="O103" s="111">
        <f t="shared" si="13"/>
        <v>0.18415637860082298</v>
      </c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</row>
    <row r="104" spans="1:30" x14ac:dyDescent="0.2">
      <c r="A104" s="5" t="s">
        <v>247</v>
      </c>
      <c r="B104" s="61">
        <v>108</v>
      </c>
      <c r="C104" s="61">
        <v>1</v>
      </c>
      <c r="D104" s="61">
        <v>8</v>
      </c>
      <c r="E104" s="98">
        <v>0.8</v>
      </c>
      <c r="F104" s="99">
        <v>1.3333333333333333</v>
      </c>
      <c r="G104" s="100">
        <v>14.233599999999999</v>
      </c>
      <c r="H104" s="101">
        <v>62.654932416945812</v>
      </c>
      <c r="I104" s="150"/>
      <c r="J104" s="150"/>
      <c r="K104" s="5"/>
      <c r="L104" s="5"/>
      <c r="M104" s="5"/>
      <c r="N104" s="5"/>
      <c r="O104" s="111">
        <f t="shared" si="13"/>
        <v>4.0123456790123448E-2</v>
      </c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</row>
    <row r="105" spans="1:30" x14ac:dyDescent="0.2">
      <c r="A105" s="5" t="s">
        <v>247</v>
      </c>
      <c r="B105" s="61">
        <v>208</v>
      </c>
      <c r="C105" s="61">
        <v>2</v>
      </c>
      <c r="D105" s="61">
        <v>8</v>
      </c>
      <c r="E105" s="98">
        <v>0.1</v>
      </c>
      <c r="F105" s="99">
        <v>1.5555555555555556</v>
      </c>
      <c r="G105" s="100">
        <v>11.879199999999999</v>
      </c>
      <c r="H105" s="101">
        <v>67.778525707980293</v>
      </c>
      <c r="I105" s="150"/>
      <c r="J105" s="150"/>
      <c r="K105" s="5"/>
      <c r="L105" s="5"/>
      <c r="M105" s="5"/>
      <c r="N105" s="5"/>
      <c r="O105" s="111">
        <f t="shared" si="13"/>
        <v>6.0699588477366249E-2</v>
      </c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</row>
    <row r="106" spans="1:30" x14ac:dyDescent="0.2">
      <c r="A106" s="5" t="s">
        <v>247</v>
      </c>
      <c r="B106" s="61">
        <v>318</v>
      </c>
      <c r="C106" s="61">
        <v>3</v>
      </c>
      <c r="D106" s="61">
        <v>8</v>
      </c>
      <c r="E106" s="98">
        <v>0.4</v>
      </c>
      <c r="F106" s="99">
        <v>2.8888888888888884</v>
      </c>
      <c r="G106" s="100">
        <v>12.376399999999999</v>
      </c>
      <c r="H106" s="101">
        <v>64.095238976945808</v>
      </c>
      <c r="I106" s="150"/>
      <c r="J106" s="150"/>
      <c r="K106" s="5"/>
      <c r="L106" s="5"/>
      <c r="M106" s="5"/>
      <c r="N106" s="5"/>
      <c r="O106" s="111">
        <f t="shared" si="13"/>
        <v>0.18415637860082298</v>
      </c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</row>
    <row r="107" spans="1:30" x14ac:dyDescent="0.2">
      <c r="A107" s="5" t="s">
        <v>247</v>
      </c>
      <c r="B107" s="61">
        <v>412</v>
      </c>
      <c r="C107" s="61">
        <v>4</v>
      </c>
      <c r="D107" s="61">
        <v>8</v>
      </c>
      <c r="E107" s="98">
        <v>0.5</v>
      </c>
      <c r="F107" s="99">
        <v>1.8333333333333333</v>
      </c>
      <c r="G107" s="100">
        <v>13.476800000000001</v>
      </c>
      <c r="H107" s="101">
        <v>71.376951550738937</v>
      </c>
      <c r="I107" s="150"/>
      <c r="J107" s="150"/>
      <c r="K107" s="5"/>
      <c r="L107" s="5"/>
      <c r="M107" s="5"/>
      <c r="N107" s="5"/>
      <c r="O107" s="111">
        <f t="shared" si="13"/>
        <v>8.6419753086419734E-2</v>
      </c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</row>
    <row r="108" spans="1:30" x14ac:dyDescent="0.2">
      <c r="A108" s="5" t="s">
        <v>247</v>
      </c>
      <c r="B108" s="61">
        <v>109</v>
      </c>
      <c r="C108" s="61">
        <v>1</v>
      </c>
      <c r="D108" s="61">
        <v>9</v>
      </c>
      <c r="E108" s="98">
        <v>2.8</v>
      </c>
      <c r="F108" s="99">
        <v>1.7777777777777777</v>
      </c>
      <c r="G108" s="100">
        <v>13.142799999999999</v>
      </c>
      <c r="H108" s="101">
        <v>65.108499414384241</v>
      </c>
      <c r="I108" s="150"/>
      <c r="J108" s="150"/>
      <c r="K108" s="5"/>
      <c r="L108" s="5"/>
      <c r="M108" s="5"/>
      <c r="N108" s="5"/>
      <c r="O108" s="111">
        <f t="shared" si="13"/>
        <v>8.127572016460903E-2</v>
      </c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</row>
    <row r="109" spans="1:30" x14ac:dyDescent="0.2">
      <c r="A109" s="5" t="s">
        <v>247</v>
      </c>
      <c r="B109" s="61">
        <v>220</v>
      </c>
      <c r="C109" s="61">
        <v>2</v>
      </c>
      <c r="D109" s="61">
        <v>9</v>
      </c>
      <c r="E109" s="98">
        <v>0.5</v>
      </c>
      <c r="F109" s="99">
        <v>2.2222222222222223</v>
      </c>
      <c r="G109" s="100">
        <v>12.8712</v>
      </c>
      <c r="H109" s="101">
        <v>66.392317282364544</v>
      </c>
      <c r="I109" s="150"/>
      <c r="J109" s="150"/>
      <c r="K109" s="5"/>
      <c r="L109" s="5"/>
      <c r="M109" s="5"/>
      <c r="N109" s="5"/>
      <c r="O109" s="111">
        <f t="shared" si="13"/>
        <v>0.12242798353909466</v>
      </c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</row>
    <row r="110" spans="1:30" x14ac:dyDescent="0.2">
      <c r="A110" s="5" t="s">
        <v>247</v>
      </c>
      <c r="B110" s="61">
        <v>314</v>
      </c>
      <c r="C110" s="61">
        <v>3</v>
      </c>
      <c r="D110" s="61">
        <v>9</v>
      </c>
      <c r="E110" s="98">
        <v>0.3</v>
      </c>
      <c r="F110" s="99">
        <v>2</v>
      </c>
      <c r="G110" s="100">
        <v>12.7544</v>
      </c>
      <c r="H110" s="101">
        <v>61.197759959014775</v>
      </c>
      <c r="I110" s="150"/>
      <c r="J110" s="150"/>
      <c r="K110" s="5"/>
      <c r="L110" s="5"/>
      <c r="M110" s="5"/>
      <c r="N110" s="5"/>
      <c r="O110" s="111">
        <f t="shared" si="13"/>
        <v>0.10185185185185186</v>
      </c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</row>
    <row r="111" spans="1:30" x14ac:dyDescent="0.2">
      <c r="A111" s="5" t="s">
        <v>247</v>
      </c>
      <c r="B111" s="61">
        <v>404</v>
      </c>
      <c r="C111" s="61">
        <v>4</v>
      </c>
      <c r="D111" s="61">
        <v>9</v>
      </c>
      <c r="E111" s="98">
        <v>0.6</v>
      </c>
      <c r="F111" s="99">
        <v>2.8888888888888884</v>
      </c>
      <c r="G111" s="100">
        <v>12.743600000000001</v>
      </c>
      <c r="H111" s="101">
        <v>66.988844468965524</v>
      </c>
      <c r="I111" s="150"/>
      <c r="J111" s="150"/>
      <c r="K111" s="5"/>
      <c r="L111" s="5"/>
      <c r="M111" s="5"/>
      <c r="N111" s="5"/>
      <c r="O111" s="111">
        <f t="shared" si="13"/>
        <v>0.18415637860082298</v>
      </c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</row>
    <row r="112" spans="1:30" x14ac:dyDescent="0.2">
      <c r="A112" s="5" t="s">
        <v>247</v>
      </c>
      <c r="B112" s="61">
        <v>110</v>
      </c>
      <c r="C112" s="61">
        <v>1</v>
      </c>
      <c r="D112" s="61">
        <v>10</v>
      </c>
      <c r="E112" s="98">
        <v>1.5</v>
      </c>
      <c r="F112" s="99">
        <v>2.4444444444444442</v>
      </c>
      <c r="G112" s="100">
        <v>13.2316</v>
      </c>
      <c r="H112" s="101">
        <v>61.359534980098523</v>
      </c>
      <c r="I112" s="150"/>
      <c r="J112" s="150"/>
      <c r="K112" s="5"/>
      <c r="L112" s="5"/>
      <c r="M112" s="5"/>
      <c r="N112" s="5"/>
      <c r="O112" s="111">
        <f t="shared" si="13"/>
        <v>0.14300411522633744</v>
      </c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</row>
    <row r="113" spans="1:30" x14ac:dyDescent="0.2">
      <c r="A113" s="5" t="s">
        <v>247</v>
      </c>
      <c r="B113" s="61">
        <v>213</v>
      </c>
      <c r="C113" s="61">
        <v>2</v>
      </c>
      <c r="D113" s="61">
        <v>10</v>
      </c>
      <c r="E113" s="98">
        <v>1.4</v>
      </c>
      <c r="F113" s="99">
        <v>2.4444444444444442</v>
      </c>
      <c r="G113" s="100">
        <v>12.3444</v>
      </c>
      <c r="H113" s="101">
        <v>73.23068356729064</v>
      </c>
      <c r="I113" s="150"/>
      <c r="J113" s="150"/>
      <c r="K113" s="5"/>
      <c r="L113" s="5"/>
      <c r="M113" s="5"/>
      <c r="N113" s="5"/>
      <c r="O113" s="111">
        <f t="shared" si="13"/>
        <v>0.14300411522633744</v>
      </c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</row>
    <row r="114" spans="1:30" x14ac:dyDescent="0.2">
      <c r="A114" s="5" t="s">
        <v>247</v>
      </c>
      <c r="B114" s="61">
        <v>320</v>
      </c>
      <c r="C114" s="61">
        <v>3</v>
      </c>
      <c r="D114" s="61">
        <v>10</v>
      </c>
      <c r="E114" s="98">
        <v>2.8</v>
      </c>
      <c r="F114" s="99">
        <v>5.333333333333333</v>
      </c>
      <c r="G114" s="100">
        <v>12.9496</v>
      </c>
      <c r="H114" s="101">
        <v>65.502381380098527</v>
      </c>
      <c r="I114" s="150"/>
      <c r="J114" s="150"/>
      <c r="K114" s="5"/>
      <c r="L114" s="5"/>
      <c r="M114" s="5"/>
      <c r="N114" s="5"/>
      <c r="O114" s="111">
        <f t="shared" si="13"/>
        <v>0.41049382716049376</v>
      </c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</row>
    <row r="115" spans="1:30" x14ac:dyDescent="0.2">
      <c r="A115" s="5" t="s">
        <v>247</v>
      </c>
      <c r="B115" s="61">
        <v>415</v>
      </c>
      <c r="C115" s="61">
        <v>4</v>
      </c>
      <c r="D115" s="61">
        <v>10</v>
      </c>
      <c r="E115" s="98">
        <v>0.6</v>
      </c>
      <c r="F115" s="99">
        <v>2.2222222222222223</v>
      </c>
      <c r="G115" s="100">
        <v>16.784399999999998</v>
      </c>
      <c r="H115" s="101">
        <v>66.862709777339916</v>
      </c>
      <c r="I115" s="150"/>
      <c r="J115" s="150"/>
      <c r="K115" s="5"/>
      <c r="L115" s="5"/>
      <c r="M115" s="5"/>
      <c r="N115" s="5"/>
      <c r="O115" s="111">
        <f t="shared" si="13"/>
        <v>0.12242798353909466</v>
      </c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</row>
    <row r="116" spans="1:30" x14ac:dyDescent="0.2">
      <c r="A116" s="5" t="s">
        <v>247</v>
      </c>
      <c r="B116" s="61">
        <v>111</v>
      </c>
      <c r="C116" s="61">
        <v>1</v>
      </c>
      <c r="D116" s="61">
        <v>11</v>
      </c>
      <c r="E116" s="98">
        <v>1.2</v>
      </c>
      <c r="F116" s="99">
        <v>2.4444444444444442</v>
      </c>
      <c r="G116" s="100">
        <v>13.036</v>
      </c>
      <c r="H116" s="101">
        <v>67.510795791133006</v>
      </c>
      <c r="I116" s="150"/>
      <c r="J116" s="150"/>
      <c r="K116" s="5"/>
      <c r="L116" s="5"/>
      <c r="M116" s="5"/>
      <c r="N116" s="5"/>
      <c r="O116" s="111">
        <f t="shared" si="13"/>
        <v>0.14300411522633744</v>
      </c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</row>
    <row r="117" spans="1:30" x14ac:dyDescent="0.2">
      <c r="A117" s="5" t="s">
        <v>247</v>
      </c>
      <c r="B117" s="61">
        <v>201</v>
      </c>
      <c r="C117" s="61">
        <v>2</v>
      </c>
      <c r="D117" s="61">
        <v>11</v>
      </c>
      <c r="E117" s="98">
        <v>1.3</v>
      </c>
      <c r="F117" s="99">
        <v>3.1111111111111112</v>
      </c>
      <c r="G117" s="100">
        <v>12.7692</v>
      </c>
      <c r="H117" s="101">
        <v>77.576112244334979</v>
      </c>
      <c r="I117" s="150"/>
      <c r="J117" s="150"/>
      <c r="K117" s="5"/>
      <c r="L117" s="5"/>
      <c r="M117" s="5"/>
      <c r="N117" s="5"/>
      <c r="O117" s="111">
        <f t="shared" si="13"/>
        <v>0.20473251028806586</v>
      </c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</row>
    <row r="118" spans="1:30" x14ac:dyDescent="0.2">
      <c r="A118" s="5" t="s">
        <v>247</v>
      </c>
      <c r="B118" s="61">
        <v>310</v>
      </c>
      <c r="C118" s="61">
        <v>3</v>
      </c>
      <c r="D118" s="61">
        <v>11</v>
      </c>
      <c r="E118" s="98">
        <v>2.4</v>
      </c>
      <c r="F118" s="99">
        <v>5.333333333333333</v>
      </c>
      <c r="G118" s="100">
        <v>12.6304</v>
      </c>
      <c r="H118" s="101">
        <v>65.992539958226601</v>
      </c>
      <c r="I118" s="150"/>
      <c r="J118" s="150"/>
      <c r="K118" s="5"/>
      <c r="L118" s="5"/>
      <c r="M118" s="5"/>
      <c r="N118" s="5"/>
      <c r="O118" s="111">
        <f t="shared" si="13"/>
        <v>0.41049382716049376</v>
      </c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</row>
    <row r="119" spans="1:30" x14ac:dyDescent="0.2">
      <c r="A119" s="5" t="s">
        <v>247</v>
      </c>
      <c r="B119" s="61">
        <v>411</v>
      </c>
      <c r="C119" s="61">
        <v>4</v>
      </c>
      <c r="D119" s="61">
        <v>11</v>
      </c>
      <c r="E119" s="98">
        <v>1.8</v>
      </c>
      <c r="F119" s="99">
        <v>5.1111111111111107</v>
      </c>
      <c r="G119" s="100">
        <v>12.556800000000001</v>
      </c>
      <c r="H119" s="101">
        <v>68.800137458128091</v>
      </c>
      <c r="I119" s="150"/>
      <c r="J119" s="150"/>
      <c r="K119" s="5"/>
      <c r="L119" s="5"/>
      <c r="M119" s="5"/>
      <c r="N119" s="5"/>
      <c r="O119" s="111">
        <f t="shared" si="13"/>
        <v>0.38991769547325095</v>
      </c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</row>
    <row r="120" spans="1:30" x14ac:dyDescent="0.2">
      <c r="A120" s="5" t="s">
        <v>247</v>
      </c>
      <c r="B120" s="61">
        <v>112</v>
      </c>
      <c r="C120" s="61">
        <v>1</v>
      </c>
      <c r="D120" s="61">
        <v>12</v>
      </c>
      <c r="E120" s="98">
        <v>0.5</v>
      </c>
      <c r="F120" s="99">
        <v>1.5555555555555556</v>
      </c>
      <c r="G120" s="100">
        <v>13.07</v>
      </c>
      <c r="H120" s="101">
        <v>67.733115349753703</v>
      </c>
      <c r="I120" s="150"/>
      <c r="J120" s="150"/>
      <c r="K120" s="5"/>
      <c r="L120" s="5"/>
      <c r="M120" s="5"/>
      <c r="N120" s="5"/>
      <c r="O120" s="111">
        <f t="shared" si="13"/>
        <v>6.0699588477366249E-2</v>
      </c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</row>
    <row r="121" spans="1:30" x14ac:dyDescent="0.2">
      <c r="A121" s="5" t="s">
        <v>247</v>
      </c>
      <c r="B121" s="61">
        <v>206</v>
      </c>
      <c r="C121" s="61">
        <v>2</v>
      </c>
      <c r="D121" s="61">
        <v>12</v>
      </c>
      <c r="E121" s="98">
        <v>0.9</v>
      </c>
      <c r="F121" s="99">
        <v>6.4444444444444438</v>
      </c>
      <c r="G121" s="100">
        <v>12.7348</v>
      </c>
      <c r="H121" s="101">
        <v>72.904529175960576</v>
      </c>
      <c r="I121" s="150"/>
      <c r="J121" s="150"/>
      <c r="K121" s="5"/>
      <c r="L121" s="5"/>
      <c r="M121" s="5"/>
      <c r="N121" s="5"/>
      <c r="O121" s="111">
        <f t="shared" si="13"/>
        <v>0.51337448559670773</v>
      </c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</row>
    <row r="122" spans="1:30" x14ac:dyDescent="0.2">
      <c r="A122" s="5" t="s">
        <v>247</v>
      </c>
      <c r="B122" s="61">
        <v>304</v>
      </c>
      <c r="C122" s="61">
        <v>3</v>
      </c>
      <c r="D122" s="61">
        <v>12</v>
      </c>
      <c r="E122" s="98">
        <v>2.1</v>
      </c>
      <c r="F122" s="99">
        <v>2</v>
      </c>
      <c r="G122" s="100">
        <v>12.7524</v>
      </c>
      <c r="H122" s="101">
        <v>69.561522960394086</v>
      </c>
      <c r="I122" s="150"/>
      <c r="J122" s="150"/>
      <c r="K122" s="5"/>
      <c r="L122" s="5"/>
      <c r="M122" s="5"/>
      <c r="N122" s="5"/>
      <c r="O122" s="111">
        <f t="shared" si="13"/>
        <v>0.10185185185185186</v>
      </c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</row>
    <row r="123" spans="1:30" x14ac:dyDescent="0.2">
      <c r="A123" s="5" t="s">
        <v>247</v>
      </c>
      <c r="B123" s="61">
        <v>414</v>
      </c>
      <c r="C123" s="61">
        <v>4</v>
      </c>
      <c r="D123" s="61">
        <v>12</v>
      </c>
      <c r="E123" s="98">
        <v>0.4</v>
      </c>
      <c r="F123" s="99">
        <v>1</v>
      </c>
      <c r="G123" s="100">
        <v>17.991599999999998</v>
      </c>
      <c r="H123" s="101">
        <v>78.406494116256155</v>
      </c>
      <c r="I123" s="150"/>
      <c r="J123" s="150"/>
      <c r="K123" s="5"/>
      <c r="L123" s="5"/>
      <c r="M123" s="5"/>
      <c r="N123" s="5"/>
      <c r="O123" s="111">
        <f t="shared" si="13"/>
        <v>9.259259259259257E-3</v>
      </c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</row>
    <row r="124" spans="1:30" x14ac:dyDescent="0.2">
      <c r="A124" s="5" t="s">
        <v>247</v>
      </c>
      <c r="B124" s="61">
        <v>115</v>
      </c>
      <c r="C124" s="61">
        <v>1</v>
      </c>
      <c r="D124" s="61">
        <v>15</v>
      </c>
      <c r="E124" s="98">
        <v>3.3</v>
      </c>
      <c r="F124" s="99">
        <v>2.2222222222222223</v>
      </c>
      <c r="G124" s="100">
        <v>12.8368</v>
      </c>
      <c r="H124" s="101">
        <v>57.939568854384234</v>
      </c>
      <c r="I124" s="150"/>
      <c r="J124" s="150"/>
      <c r="K124" s="5"/>
      <c r="L124" s="5"/>
      <c r="M124" s="5"/>
      <c r="N124" s="5"/>
      <c r="O124" s="111">
        <f t="shared" si="13"/>
        <v>0.12242798353909466</v>
      </c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</row>
    <row r="125" spans="1:30" x14ac:dyDescent="0.2">
      <c r="A125" s="5" t="s">
        <v>247</v>
      </c>
      <c r="B125" s="61">
        <v>211</v>
      </c>
      <c r="C125" s="61">
        <v>2</v>
      </c>
      <c r="D125" s="61">
        <v>15</v>
      </c>
      <c r="E125" s="98">
        <v>0.8</v>
      </c>
      <c r="F125" s="99">
        <v>3.1111111111111112</v>
      </c>
      <c r="G125" s="100">
        <v>12.331200000000001</v>
      </c>
      <c r="H125" s="101">
        <v>69.771927058916262</v>
      </c>
      <c r="I125" s="150"/>
      <c r="J125" s="150"/>
      <c r="K125" s="5"/>
      <c r="L125" s="5"/>
      <c r="M125" s="5"/>
      <c r="N125" s="5"/>
      <c r="O125" s="111">
        <f t="shared" si="13"/>
        <v>0.20473251028806586</v>
      </c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</row>
    <row r="126" spans="1:30" x14ac:dyDescent="0.2">
      <c r="A126" s="5" t="s">
        <v>247</v>
      </c>
      <c r="B126" s="61">
        <v>307</v>
      </c>
      <c r="C126" s="61">
        <v>3</v>
      </c>
      <c r="D126" s="61">
        <v>15</v>
      </c>
      <c r="E126" s="98">
        <v>0.7</v>
      </c>
      <c r="F126" s="99">
        <v>1.7777777777777777</v>
      </c>
      <c r="G126" s="100">
        <v>12.5504</v>
      </c>
      <c r="H126" s="101">
        <v>73.267084182068956</v>
      </c>
      <c r="I126" s="150"/>
      <c r="J126" s="150"/>
      <c r="K126" s="5"/>
      <c r="L126" s="5"/>
      <c r="M126" s="5"/>
      <c r="N126" s="5"/>
      <c r="O126" s="111">
        <f t="shared" si="13"/>
        <v>8.127572016460903E-2</v>
      </c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</row>
    <row r="127" spans="1:30" x14ac:dyDescent="0.2">
      <c r="A127" s="5" t="s">
        <v>247</v>
      </c>
      <c r="B127" s="61">
        <v>409</v>
      </c>
      <c r="C127" s="61">
        <v>4</v>
      </c>
      <c r="D127" s="61">
        <v>15</v>
      </c>
      <c r="E127" s="98">
        <v>1.6</v>
      </c>
      <c r="F127" s="99">
        <v>3.333333333333333</v>
      </c>
      <c r="G127" s="100">
        <v>12.663600000000001</v>
      </c>
      <c r="H127" s="101">
        <v>68.716107428571434</v>
      </c>
      <c r="I127" s="150"/>
      <c r="J127" s="150"/>
      <c r="K127" s="5"/>
      <c r="L127" s="5"/>
      <c r="M127" s="5"/>
      <c r="N127" s="5"/>
      <c r="O127" s="111">
        <f t="shared" si="13"/>
        <v>0.22530864197530862</v>
      </c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</row>
    <row r="128" spans="1:30" x14ac:dyDescent="0.2">
      <c r="A128" s="5" t="s">
        <v>247</v>
      </c>
      <c r="B128" s="61">
        <v>116</v>
      </c>
      <c r="C128" s="61">
        <v>1</v>
      </c>
      <c r="D128" s="61">
        <v>16</v>
      </c>
      <c r="E128" s="98">
        <v>0.2</v>
      </c>
      <c r="F128" s="99">
        <v>1.3333333333333333</v>
      </c>
      <c r="G128" s="100">
        <v>13.028400000000001</v>
      </c>
      <c r="H128" s="101">
        <v>52.420825183842361</v>
      </c>
      <c r="I128" s="150"/>
      <c r="J128" s="150"/>
      <c r="K128" s="5"/>
      <c r="L128" s="5"/>
      <c r="M128" s="5"/>
      <c r="N128" s="5"/>
      <c r="O128" s="111">
        <f t="shared" si="13"/>
        <v>4.0123456790123448E-2</v>
      </c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</row>
    <row r="129" spans="1:30" x14ac:dyDescent="0.2">
      <c r="A129" s="5" t="s">
        <v>247</v>
      </c>
      <c r="B129" s="61">
        <v>205</v>
      </c>
      <c r="C129" s="61">
        <v>2</v>
      </c>
      <c r="D129" s="61">
        <v>16</v>
      </c>
      <c r="E129" s="98">
        <v>0.6</v>
      </c>
      <c r="F129" s="99">
        <v>0.88888888888888884</v>
      </c>
      <c r="G129" s="100">
        <v>12.914800000000001</v>
      </c>
      <c r="H129" s="101">
        <v>72.214308172610842</v>
      </c>
      <c r="I129" s="150"/>
      <c r="J129" s="150"/>
      <c r="K129" s="5"/>
      <c r="L129" s="5"/>
      <c r="M129" s="5"/>
      <c r="N129" s="5"/>
      <c r="O129" s="111">
        <f t="shared" si="13"/>
        <v>-1.0288065843621465E-3</v>
      </c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</row>
    <row r="130" spans="1:30" x14ac:dyDescent="0.2">
      <c r="A130" s="5" t="s">
        <v>247</v>
      </c>
      <c r="B130" s="61">
        <v>319</v>
      </c>
      <c r="C130" s="61">
        <v>3</v>
      </c>
      <c r="D130" s="61">
        <v>16</v>
      </c>
      <c r="E130" s="98">
        <v>0.1</v>
      </c>
      <c r="F130" s="99">
        <v>1.5555555555555556</v>
      </c>
      <c r="G130" s="100">
        <v>12.8148</v>
      </c>
      <c r="H130" s="101">
        <v>63.109372081182265</v>
      </c>
      <c r="I130" s="150"/>
      <c r="J130" s="150"/>
      <c r="K130" s="5"/>
      <c r="L130" s="5"/>
      <c r="M130" s="5"/>
      <c r="N130" s="5"/>
      <c r="O130" s="111">
        <f t="shared" si="13"/>
        <v>6.0699588477366249E-2</v>
      </c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</row>
    <row r="131" spans="1:30" x14ac:dyDescent="0.2">
      <c r="A131" s="5" t="s">
        <v>247</v>
      </c>
      <c r="B131" s="61">
        <v>417</v>
      </c>
      <c r="C131" s="61">
        <v>4</v>
      </c>
      <c r="D131" s="61">
        <v>16</v>
      </c>
      <c r="E131" s="98">
        <v>0.3</v>
      </c>
      <c r="F131" s="99">
        <v>2.2222222222222223</v>
      </c>
      <c r="G131" s="100">
        <v>13.2196</v>
      </c>
      <c r="H131" s="101">
        <v>67.823456739310345</v>
      </c>
      <c r="I131" s="150"/>
      <c r="J131" s="150"/>
      <c r="K131" s="5"/>
      <c r="L131" s="5"/>
      <c r="M131" s="5"/>
      <c r="N131" s="5"/>
      <c r="O131" s="111">
        <f t="shared" si="13"/>
        <v>0.12242798353909466</v>
      </c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</row>
    <row r="132" spans="1:30" x14ac:dyDescent="0.2">
      <c r="A132" s="5" t="s">
        <v>247</v>
      </c>
      <c r="B132" s="61">
        <v>117</v>
      </c>
      <c r="C132" s="61">
        <v>1</v>
      </c>
      <c r="D132" s="61">
        <v>17</v>
      </c>
      <c r="E132" s="98">
        <v>0.3</v>
      </c>
      <c r="F132" s="99">
        <v>2.4444444444444442</v>
      </c>
      <c r="G132" s="100">
        <v>12.8568</v>
      </c>
      <c r="H132" s="101">
        <v>62.746538214778326</v>
      </c>
      <c r="I132" s="150"/>
      <c r="J132" s="150"/>
      <c r="K132" s="5"/>
      <c r="L132" s="5"/>
      <c r="M132" s="5"/>
      <c r="N132" s="5"/>
      <c r="O132" s="111">
        <f t="shared" si="13"/>
        <v>0.14300411522633744</v>
      </c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</row>
    <row r="133" spans="1:30" x14ac:dyDescent="0.2">
      <c r="A133" s="5" t="s">
        <v>247</v>
      </c>
      <c r="B133" s="61">
        <v>209</v>
      </c>
      <c r="C133" s="61">
        <v>2</v>
      </c>
      <c r="D133" s="61">
        <v>17</v>
      </c>
      <c r="E133" s="98">
        <v>0.2</v>
      </c>
      <c r="F133" s="99">
        <v>2.2222222222222223</v>
      </c>
      <c r="G133" s="100">
        <v>12.546799999999999</v>
      </c>
      <c r="H133" s="101">
        <v>71.018201976748756</v>
      </c>
      <c r="I133" s="150"/>
      <c r="J133" s="150"/>
      <c r="K133" s="5"/>
      <c r="L133" s="5"/>
      <c r="M133" s="5"/>
      <c r="N133" s="5"/>
      <c r="O133" s="111">
        <f t="shared" si="13"/>
        <v>0.12242798353909466</v>
      </c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</row>
    <row r="134" spans="1:30" x14ac:dyDescent="0.2">
      <c r="A134" s="5" t="s">
        <v>247</v>
      </c>
      <c r="B134" s="61">
        <v>317</v>
      </c>
      <c r="C134" s="61">
        <v>3</v>
      </c>
      <c r="D134" s="61">
        <v>17</v>
      </c>
      <c r="E134" s="98">
        <v>0.1</v>
      </c>
      <c r="F134" s="99">
        <v>0.88888888888888884</v>
      </c>
      <c r="G134" s="100">
        <v>12.755599999999999</v>
      </c>
      <c r="H134" s="101">
        <v>70.848641565320207</v>
      </c>
      <c r="I134" s="150"/>
      <c r="J134" s="150"/>
      <c r="K134" s="5"/>
      <c r="L134" s="5"/>
      <c r="M134" s="5"/>
      <c r="N134" s="5"/>
      <c r="O134" s="111">
        <f t="shared" si="13"/>
        <v>-1.0288065843621465E-3</v>
      </c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</row>
    <row r="135" spans="1:30" x14ac:dyDescent="0.2">
      <c r="A135" s="5" t="s">
        <v>247</v>
      </c>
      <c r="B135" s="61">
        <v>402</v>
      </c>
      <c r="C135" s="61">
        <v>4</v>
      </c>
      <c r="D135" s="61">
        <v>17</v>
      </c>
      <c r="E135" s="98">
        <v>0.4</v>
      </c>
      <c r="F135" s="99">
        <v>2.6666666666666665</v>
      </c>
      <c r="G135" s="100">
        <v>12.7364</v>
      </c>
      <c r="H135" s="101">
        <v>70.697787682364535</v>
      </c>
      <c r="I135" s="150"/>
      <c r="J135" s="150"/>
      <c r="K135" s="5"/>
      <c r="L135" s="5"/>
      <c r="M135" s="5"/>
      <c r="N135" s="5"/>
      <c r="O135" s="111">
        <f t="shared" si="13"/>
        <v>0.16358024691358022</v>
      </c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</row>
    <row r="136" spans="1:30" x14ac:dyDescent="0.2">
      <c r="A136" s="5" t="s">
        <v>247</v>
      </c>
      <c r="B136" s="61">
        <v>118</v>
      </c>
      <c r="C136" s="61">
        <v>1</v>
      </c>
      <c r="D136" s="61">
        <v>18</v>
      </c>
      <c r="E136" s="98">
        <v>0.6</v>
      </c>
      <c r="F136" s="99">
        <v>1.6666666666666665</v>
      </c>
      <c r="G136" s="100">
        <v>13.036</v>
      </c>
      <c r="H136" s="101">
        <v>54.406734691625616</v>
      </c>
      <c r="I136" s="150"/>
      <c r="J136" s="150"/>
      <c r="K136" s="5"/>
      <c r="L136" s="5"/>
      <c r="M136" s="5"/>
      <c r="N136" s="5"/>
      <c r="O136" s="111">
        <f t="shared" si="13"/>
        <v>7.0987654320987637E-2</v>
      </c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</row>
    <row r="137" spans="1:30" x14ac:dyDescent="0.2">
      <c r="A137" s="5" t="s">
        <v>247</v>
      </c>
      <c r="B137" s="61">
        <v>204</v>
      </c>
      <c r="C137" s="61">
        <v>2</v>
      </c>
      <c r="D137" s="61">
        <v>18</v>
      </c>
      <c r="E137" s="98">
        <v>0.2</v>
      </c>
      <c r="F137" s="99">
        <v>1.1111111111111112</v>
      </c>
      <c r="G137" s="100">
        <v>12.7212</v>
      </c>
      <c r="H137" s="101">
        <v>67.671940038620704</v>
      </c>
      <c r="I137" s="150"/>
      <c r="J137" s="150"/>
      <c r="K137" s="5"/>
      <c r="L137" s="5"/>
      <c r="M137" s="5"/>
      <c r="N137" s="5"/>
      <c r="O137" s="111">
        <f t="shared" si="13"/>
        <v>1.954732510288066E-2</v>
      </c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</row>
    <row r="138" spans="1:30" x14ac:dyDescent="0.2">
      <c r="A138" s="5" t="s">
        <v>247</v>
      </c>
      <c r="B138" s="61">
        <v>301</v>
      </c>
      <c r="C138" s="61">
        <v>3</v>
      </c>
      <c r="D138" s="61">
        <v>18</v>
      </c>
      <c r="E138" s="98">
        <v>0.1</v>
      </c>
      <c r="F138" s="99">
        <v>2.8888888888888884</v>
      </c>
      <c r="G138" s="100">
        <v>12.172800000000001</v>
      </c>
      <c r="H138" s="101">
        <v>75.593693067980283</v>
      </c>
      <c r="I138" s="150"/>
      <c r="J138" s="150"/>
      <c r="K138" s="5"/>
      <c r="L138" s="5"/>
      <c r="M138" s="5"/>
      <c r="N138" s="5"/>
      <c r="O138" s="111">
        <f t="shared" si="13"/>
        <v>0.18415637860082298</v>
      </c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</row>
    <row r="139" spans="1:30" x14ac:dyDescent="0.2">
      <c r="A139" s="5" t="s">
        <v>247</v>
      </c>
      <c r="B139" s="61">
        <v>406</v>
      </c>
      <c r="C139" s="61">
        <v>4</v>
      </c>
      <c r="D139" s="61">
        <v>18</v>
      </c>
      <c r="E139" s="98">
        <v>0.4</v>
      </c>
      <c r="F139" s="99">
        <v>1.1111111111111112</v>
      </c>
      <c r="G139" s="100">
        <v>12.885599999999998</v>
      </c>
      <c r="H139" s="101">
        <v>71.947740046502474</v>
      </c>
      <c r="I139" s="150"/>
      <c r="J139" s="150"/>
      <c r="K139" s="5"/>
      <c r="L139" s="5"/>
      <c r="M139" s="5"/>
      <c r="N139" s="5"/>
      <c r="O139" s="111">
        <f t="shared" si="13"/>
        <v>1.954732510288066E-2</v>
      </c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</row>
    <row r="140" spans="1:30" x14ac:dyDescent="0.2">
      <c r="A140" s="5" t="s">
        <v>247</v>
      </c>
      <c r="B140" s="61">
        <v>119</v>
      </c>
      <c r="C140" s="61">
        <v>1</v>
      </c>
      <c r="D140" s="61">
        <v>19</v>
      </c>
      <c r="E140" s="98">
        <v>0.6</v>
      </c>
      <c r="F140" s="99">
        <v>2.2222222222222223</v>
      </c>
      <c r="G140" s="100">
        <v>12.930000000000001</v>
      </c>
      <c r="H140" s="101">
        <v>59.247746561576342</v>
      </c>
      <c r="I140" s="150"/>
      <c r="J140" s="150"/>
      <c r="K140" s="5"/>
      <c r="L140" s="5"/>
      <c r="M140" s="5"/>
      <c r="N140" s="5"/>
      <c r="O140" s="111">
        <f t="shared" si="13"/>
        <v>0.12242798353909466</v>
      </c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</row>
    <row r="141" spans="1:30" x14ac:dyDescent="0.2">
      <c r="A141" s="5" t="s">
        <v>247</v>
      </c>
      <c r="B141" s="61">
        <v>202</v>
      </c>
      <c r="C141" s="61">
        <v>2</v>
      </c>
      <c r="D141" s="61">
        <v>19</v>
      </c>
      <c r="E141" s="98">
        <v>0.8</v>
      </c>
      <c r="F141" s="99">
        <v>3.1111111111111112</v>
      </c>
      <c r="G141" s="100">
        <v>12.667599999999998</v>
      </c>
      <c r="H141" s="101">
        <v>70.878459589359622</v>
      </c>
      <c r="I141" s="150"/>
      <c r="J141" s="150"/>
      <c r="K141" s="5"/>
      <c r="L141" s="5"/>
      <c r="M141" s="5"/>
      <c r="N141" s="5"/>
      <c r="O141" s="111">
        <f t="shared" ref="O141:O147" si="14">(F141-0.9)/10.8</f>
        <v>0.20473251028806586</v>
      </c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</row>
    <row r="142" spans="1:30" x14ac:dyDescent="0.2">
      <c r="A142" s="5" t="s">
        <v>247</v>
      </c>
      <c r="B142" s="61">
        <v>311</v>
      </c>
      <c r="C142" s="61">
        <v>3</v>
      </c>
      <c r="D142" s="61">
        <v>19</v>
      </c>
      <c r="E142" s="98">
        <v>0.8</v>
      </c>
      <c r="F142" s="99">
        <v>4</v>
      </c>
      <c r="G142" s="100">
        <v>12.756</v>
      </c>
      <c r="H142" s="101">
        <v>68.976223810837425</v>
      </c>
      <c r="I142" s="150"/>
      <c r="J142" s="150"/>
      <c r="K142" s="5"/>
      <c r="L142" s="5"/>
      <c r="M142" s="5"/>
      <c r="N142" s="5"/>
      <c r="O142" s="111">
        <f t="shared" si="14"/>
        <v>0.28703703703703703</v>
      </c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</row>
    <row r="143" spans="1:30" x14ac:dyDescent="0.2">
      <c r="A143" s="5" t="s">
        <v>247</v>
      </c>
      <c r="B143" s="61">
        <v>413</v>
      </c>
      <c r="C143" s="61">
        <v>4</v>
      </c>
      <c r="D143" s="61">
        <v>19</v>
      </c>
      <c r="E143" s="98">
        <v>1.5</v>
      </c>
      <c r="F143" s="99">
        <v>1.4444444444444442</v>
      </c>
      <c r="G143" s="100">
        <v>11.975200000000001</v>
      </c>
      <c r="H143" s="101">
        <v>58.932039894384232</v>
      </c>
      <c r="I143" s="150"/>
      <c r="J143" s="150"/>
      <c r="K143" s="5"/>
      <c r="L143" s="5"/>
      <c r="M143" s="5"/>
      <c r="N143" s="5"/>
      <c r="O143" s="111">
        <f t="shared" si="14"/>
        <v>5.0411522633744828E-2</v>
      </c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</row>
    <row r="144" spans="1:30" x14ac:dyDescent="0.2">
      <c r="A144" s="5" t="s">
        <v>247</v>
      </c>
      <c r="B144" s="61">
        <v>120</v>
      </c>
      <c r="C144" s="61">
        <v>1</v>
      </c>
      <c r="D144" s="61">
        <v>20</v>
      </c>
      <c r="E144" s="98">
        <v>0.4</v>
      </c>
      <c r="F144" s="99">
        <v>1.1111111111111112</v>
      </c>
      <c r="G144" s="100">
        <v>12.968399999999999</v>
      </c>
      <c r="H144" s="101">
        <v>68.766796867783256</v>
      </c>
      <c r="I144" s="150"/>
      <c r="J144" s="150"/>
      <c r="K144" s="5"/>
      <c r="L144" s="5"/>
      <c r="M144" s="5"/>
      <c r="N144" s="5"/>
      <c r="O144" s="111">
        <f t="shared" si="14"/>
        <v>1.954732510288066E-2</v>
      </c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</row>
    <row r="145" spans="1:30" x14ac:dyDescent="0.2">
      <c r="A145" s="5" t="s">
        <v>247</v>
      </c>
      <c r="B145" s="61">
        <v>210</v>
      </c>
      <c r="C145" s="61">
        <v>2</v>
      </c>
      <c r="D145" s="61">
        <v>20</v>
      </c>
      <c r="E145" s="98">
        <v>1</v>
      </c>
      <c r="F145" s="99">
        <v>2.2222222222222223</v>
      </c>
      <c r="G145" s="100">
        <v>12.4328</v>
      </c>
      <c r="H145" s="101">
        <v>72.405219707586213</v>
      </c>
      <c r="I145" s="150"/>
      <c r="J145" s="150"/>
      <c r="K145" s="5"/>
      <c r="L145" s="5"/>
      <c r="M145" s="5"/>
      <c r="N145" s="5"/>
      <c r="O145" s="111">
        <f t="shared" si="14"/>
        <v>0.12242798353909466</v>
      </c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</row>
    <row r="146" spans="1:30" x14ac:dyDescent="0.2">
      <c r="A146" s="5" t="s">
        <v>247</v>
      </c>
      <c r="B146" s="61">
        <v>302</v>
      </c>
      <c r="C146" s="61">
        <v>3</v>
      </c>
      <c r="D146" s="61">
        <v>20</v>
      </c>
      <c r="E146" s="98">
        <v>0.2</v>
      </c>
      <c r="F146" s="99">
        <v>1.1111111111111112</v>
      </c>
      <c r="G146" s="100">
        <v>12.388</v>
      </c>
      <c r="H146" s="101">
        <v>69.643167227586204</v>
      </c>
      <c r="I146" s="150"/>
      <c r="J146" s="150"/>
      <c r="K146" s="5"/>
      <c r="L146" s="5"/>
      <c r="M146" s="5"/>
      <c r="N146" s="5"/>
      <c r="O146" s="111">
        <f t="shared" si="14"/>
        <v>1.954732510288066E-2</v>
      </c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</row>
    <row r="147" spans="1:30" x14ac:dyDescent="0.2">
      <c r="A147" s="5" t="s">
        <v>247</v>
      </c>
      <c r="B147" s="61">
        <v>403</v>
      </c>
      <c r="C147" s="61">
        <v>4</v>
      </c>
      <c r="D147" s="61">
        <v>20</v>
      </c>
      <c r="E147" s="98">
        <v>0.6</v>
      </c>
      <c r="F147" s="99">
        <v>2</v>
      </c>
      <c r="G147" s="100">
        <v>12.660400000000001</v>
      </c>
      <c r="H147" s="101">
        <v>69.051806395270916</v>
      </c>
      <c r="I147" s="150"/>
      <c r="J147" s="150"/>
      <c r="K147" s="5"/>
      <c r="L147" s="5"/>
      <c r="M147" s="5"/>
      <c r="N147" s="5"/>
      <c r="O147" s="111">
        <f t="shared" si="14"/>
        <v>0.10185185185185186</v>
      </c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</row>
    <row r="148" spans="1:30" x14ac:dyDescent="0.2">
      <c r="A148" s="5" t="s">
        <v>248</v>
      </c>
      <c r="B148" s="61">
        <v>101</v>
      </c>
      <c r="C148" s="61">
        <v>1</v>
      </c>
      <c r="D148" s="61">
        <v>1</v>
      </c>
      <c r="E148" s="98">
        <v>0.5</v>
      </c>
      <c r="F148" s="99">
        <v>6.2222222222222223</v>
      </c>
      <c r="G148" s="100">
        <v>11.407999999999999</v>
      </c>
      <c r="H148" s="101">
        <v>55.298515420689661</v>
      </c>
      <c r="I148" s="150">
        <f>64.19-H148</f>
        <v>8.8914845793103368</v>
      </c>
      <c r="J148" s="179">
        <f>I148/64.19</f>
        <v>0.13851822058436419</v>
      </c>
      <c r="K148" s="94">
        <f>72-H148</f>
        <v>16.701484579310339</v>
      </c>
      <c r="L148" s="110">
        <f>K148/72</f>
        <v>0.23196506360153249</v>
      </c>
      <c r="M148" s="5">
        <f>AVERAGE(L148:L151)</f>
        <v>0.13602993234993613</v>
      </c>
      <c r="N148" s="5"/>
      <c r="O148" s="110">
        <f>(F148-0.4)/8.2</f>
        <v>0.71002710027100269</v>
      </c>
      <c r="P148" s="94">
        <f>MIN(F148:F219)</f>
        <v>0.44444444444444442</v>
      </c>
      <c r="Q148" s="94">
        <f>MAX(F148:F219)</f>
        <v>8.6666666666666661</v>
      </c>
      <c r="R148" s="94">
        <f>Q148-P148</f>
        <v>8.2222222222222214</v>
      </c>
      <c r="S148" s="5"/>
      <c r="T148" s="94">
        <f>AVERAGE(H152:H219)</f>
        <v>62.893864425422592</v>
      </c>
      <c r="U148" s="5">
        <f>T148/72</f>
        <v>0.87352589479753595</v>
      </c>
      <c r="V148" s="5"/>
      <c r="W148" s="5"/>
      <c r="X148" s="5"/>
      <c r="Y148" s="5"/>
      <c r="Z148" s="5"/>
      <c r="AA148" s="5"/>
      <c r="AB148" s="5"/>
      <c r="AC148" s="5"/>
      <c r="AD148" s="5"/>
    </row>
    <row r="149" spans="1:30" x14ac:dyDescent="0.2">
      <c r="A149" s="5" t="s">
        <v>248</v>
      </c>
      <c r="B149" s="61">
        <v>219</v>
      </c>
      <c r="C149" s="61">
        <v>2</v>
      </c>
      <c r="D149" s="61">
        <v>1</v>
      </c>
      <c r="E149" s="98">
        <v>0</v>
      </c>
      <c r="F149" s="99">
        <v>7.1111111111111107</v>
      </c>
      <c r="G149" s="100">
        <v>10.9964</v>
      </c>
      <c r="H149" s="101">
        <v>70.11273935448277</v>
      </c>
      <c r="I149" s="150">
        <f t="shared" ref="I149:I151" si="15">64.19-H149</f>
        <v>-5.922739354482772</v>
      </c>
      <c r="J149" s="179">
        <f t="shared" ref="J149:J151" si="16">I149/64.19</f>
        <v>-9.2268879178731458E-2</v>
      </c>
      <c r="K149" s="94">
        <f t="shared" ref="K149:K151" si="17">72-H149</f>
        <v>1.8872606455172303</v>
      </c>
      <c r="L149" s="110">
        <f t="shared" ref="L149:L151" si="18">K149/72</f>
        <v>2.6211953409961533E-2</v>
      </c>
      <c r="M149" s="5"/>
      <c r="N149" s="5"/>
      <c r="O149" s="110">
        <f t="shared" ref="O149:O212" si="19">(F149-0.4)/8.2</f>
        <v>0.81842818428184283</v>
      </c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</row>
    <row r="150" spans="1:30" x14ac:dyDescent="0.2">
      <c r="A150" s="5" t="s">
        <v>248</v>
      </c>
      <c r="B150" s="61">
        <v>308</v>
      </c>
      <c r="C150" s="61">
        <v>3</v>
      </c>
      <c r="D150" s="61">
        <v>1</v>
      </c>
      <c r="E150" s="98">
        <v>0</v>
      </c>
      <c r="F150" s="99">
        <v>3.333333333333333</v>
      </c>
      <c r="G150" s="100">
        <v>10.315999999999999</v>
      </c>
      <c r="H150" s="101">
        <v>61.917421259770116</v>
      </c>
      <c r="I150" s="150">
        <f t="shared" si="15"/>
        <v>2.272578740229882</v>
      </c>
      <c r="J150" s="179">
        <f t="shared" si="16"/>
        <v>3.5403937377003925E-2</v>
      </c>
      <c r="K150" s="94">
        <f t="shared" si="17"/>
        <v>10.082578740229884</v>
      </c>
      <c r="L150" s="110">
        <f t="shared" si="18"/>
        <v>0.14003581583652616</v>
      </c>
      <c r="M150" s="5"/>
      <c r="N150" s="5"/>
      <c r="O150" s="110">
        <f t="shared" si="19"/>
        <v>0.35772357723577236</v>
      </c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</row>
    <row r="151" spans="1:30" x14ac:dyDescent="0.2">
      <c r="A151" s="5" t="s">
        <v>248</v>
      </c>
      <c r="B151" s="61">
        <v>407</v>
      </c>
      <c r="C151" s="61">
        <v>4</v>
      </c>
      <c r="D151" s="61">
        <v>1</v>
      </c>
      <c r="E151" s="98">
        <v>0</v>
      </c>
      <c r="F151" s="99">
        <v>1.2222222222222221</v>
      </c>
      <c r="G151" s="100">
        <v>11</v>
      </c>
      <c r="H151" s="101">
        <v>61.49470344827585</v>
      </c>
      <c r="I151" s="150">
        <f t="shared" si="15"/>
        <v>2.6952965517241481</v>
      </c>
      <c r="J151" s="179">
        <f t="shared" si="16"/>
        <v>4.1989352729773298E-2</v>
      </c>
      <c r="K151" s="94">
        <f t="shared" si="17"/>
        <v>10.50529655172415</v>
      </c>
      <c r="L151" s="110">
        <f t="shared" si="18"/>
        <v>0.14590689655172431</v>
      </c>
      <c r="M151" s="5"/>
      <c r="N151" s="5"/>
      <c r="O151" s="110">
        <f t="shared" si="19"/>
        <v>0.10027100271002709</v>
      </c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</row>
    <row r="152" spans="1:30" x14ac:dyDescent="0.2">
      <c r="A152" s="5" t="s">
        <v>248</v>
      </c>
      <c r="B152" s="61">
        <v>102</v>
      </c>
      <c r="C152" s="61">
        <v>1</v>
      </c>
      <c r="D152" s="61">
        <v>2</v>
      </c>
      <c r="E152" s="98">
        <v>0.9</v>
      </c>
      <c r="F152" s="99">
        <v>2.8888888888888884</v>
      </c>
      <c r="G152" s="100">
        <v>11.2896</v>
      </c>
      <c r="H152" s="101">
        <v>64.601156531494254</v>
      </c>
      <c r="I152" s="150"/>
      <c r="J152" s="150"/>
      <c r="K152" s="5"/>
      <c r="L152" s="5"/>
      <c r="M152" s="5"/>
      <c r="N152" s="5"/>
      <c r="O152" s="111">
        <f t="shared" si="19"/>
        <v>0.30352303523035229</v>
      </c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</row>
    <row r="153" spans="1:30" x14ac:dyDescent="0.2">
      <c r="A153" s="5" t="s">
        <v>248</v>
      </c>
      <c r="B153" s="61">
        <v>214</v>
      </c>
      <c r="C153" s="61">
        <v>2</v>
      </c>
      <c r="D153" s="61">
        <v>2</v>
      </c>
      <c r="E153" s="98">
        <v>0.1</v>
      </c>
      <c r="F153" s="99">
        <v>6</v>
      </c>
      <c r="G153" s="100">
        <v>11.121599999999999</v>
      </c>
      <c r="H153" s="101">
        <v>66.107958238160919</v>
      </c>
      <c r="I153" s="150"/>
      <c r="J153" s="150"/>
      <c r="K153" s="5"/>
      <c r="L153" s="5"/>
      <c r="M153" s="5"/>
      <c r="N153" s="5"/>
      <c r="O153" s="111">
        <f t="shared" si="19"/>
        <v>0.68292682926829273</v>
      </c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</row>
    <row r="154" spans="1:30" x14ac:dyDescent="0.2">
      <c r="A154" s="5" t="s">
        <v>248</v>
      </c>
      <c r="B154" s="61">
        <v>316</v>
      </c>
      <c r="C154" s="61">
        <v>3</v>
      </c>
      <c r="D154" s="61">
        <v>2</v>
      </c>
      <c r="E154" s="98">
        <v>0</v>
      </c>
      <c r="F154" s="99">
        <v>3.6666666666666665</v>
      </c>
      <c r="G154" s="100">
        <v>11.1876</v>
      </c>
      <c r="H154" s="101">
        <v>59.586382907586213</v>
      </c>
      <c r="I154" s="150"/>
      <c r="J154" s="150"/>
      <c r="K154" s="5"/>
      <c r="L154" s="5"/>
      <c r="M154" s="5"/>
      <c r="N154" s="5"/>
      <c r="O154" s="111">
        <f t="shared" si="19"/>
        <v>0.3983739837398374</v>
      </c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</row>
    <row r="155" spans="1:30" x14ac:dyDescent="0.2">
      <c r="A155" s="5" t="s">
        <v>248</v>
      </c>
      <c r="B155" s="61">
        <v>401</v>
      </c>
      <c r="C155" s="61">
        <v>4</v>
      </c>
      <c r="D155" s="61">
        <v>2</v>
      </c>
      <c r="E155" s="98">
        <v>0</v>
      </c>
      <c r="F155" s="99">
        <v>2.5555555555555554</v>
      </c>
      <c r="G155" s="100">
        <v>10.613199999999999</v>
      </c>
      <c r="H155" s="101">
        <v>60.767406995862061</v>
      </c>
      <c r="I155" s="150"/>
      <c r="J155" s="150"/>
      <c r="K155" s="5"/>
      <c r="L155" s="5"/>
      <c r="M155" s="5"/>
      <c r="N155" s="5"/>
      <c r="O155" s="111">
        <f t="shared" si="19"/>
        <v>0.26287262872628725</v>
      </c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</row>
    <row r="156" spans="1:30" x14ac:dyDescent="0.2">
      <c r="A156" s="5" t="s">
        <v>248</v>
      </c>
      <c r="B156" s="61">
        <v>103</v>
      </c>
      <c r="C156" s="61">
        <v>1</v>
      </c>
      <c r="D156" s="61">
        <v>3</v>
      </c>
      <c r="E156" s="98">
        <v>0</v>
      </c>
      <c r="F156" s="99">
        <v>6.6666666666666661</v>
      </c>
      <c r="G156" s="100">
        <v>11.098000000000001</v>
      </c>
      <c r="H156" s="101">
        <v>57.074675255172416</v>
      </c>
      <c r="I156" s="150"/>
      <c r="J156" s="150"/>
      <c r="K156" s="5"/>
      <c r="L156" s="5"/>
      <c r="M156" s="5"/>
      <c r="N156" s="5"/>
      <c r="O156" s="111">
        <f t="shared" si="19"/>
        <v>0.7642276422764227</v>
      </c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</row>
    <row r="157" spans="1:30" x14ac:dyDescent="0.2">
      <c r="A157" s="5" t="s">
        <v>248</v>
      </c>
      <c r="B157" s="61">
        <v>215</v>
      </c>
      <c r="C157" s="61">
        <v>2</v>
      </c>
      <c r="D157" s="61">
        <v>3</v>
      </c>
      <c r="E157" s="98">
        <v>0</v>
      </c>
      <c r="F157" s="99">
        <v>2.8888888888888884</v>
      </c>
      <c r="G157" s="100">
        <v>10.8484</v>
      </c>
      <c r="H157" s="101">
        <v>64.178494797241385</v>
      </c>
      <c r="I157" s="150"/>
      <c r="J157" s="150"/>
      <c r="K157" s="5"/>
      <c r="L157" s="5"/>
      <c r="M157" s="5"/>
      <c r="N157" s="5"/>
      <c r="O157" s="111">
        <f t="shared" si="19"/>
        <v>0.30352303523035229</v>
      </c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</row>
    <row r="158" spans="1:30" x14ac:dyDescent="0.2">
      <c r="A158" s="5" t="s">
        <v>248</v>
      </c>
      <c r="B158" s="61">
        <v>315</v>
      </c>
      <c r="C158" s="61">
        <v>3</v>
      </c>
      <c r="D158" s="61">
        <v>3</v>
      </c>
      <c r="E158" s="98">
        <v>0.2</v>
      </c>
      <c r="F158" s="99">
        <v>7.1111111111111107</v>
      </c>
      <c r="G158" s="100">
        <v>10.885199999999999</v>
      </c>
      <c r="H158" s="101">
        <v>60.433764989425299</v>
      </c>
      <c r="I158" s="150"/>
      <c r="J158" s="150"/>
      <c r="K158" s="5"/>
      <c r="L158" s="5"/>
      <c r="M158" s="5"/>
      <c r="N158" s="5"/>
      <c r="O158" s="111">
        <f t="shared" si="19"/>
        <v>0.81842818428184283</v>
      </c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</row>
    <row r="159" spans="1:30" x14ac:dyDescent="0.2">
      <c r="A159" s="5" t="s">
        <v>248</v>
      </c>
      <c r="B159" s="61">
        <v>419</v>
      </c>
      <c r="C159" s="61">
        <v>4</v>
      </c>
      <c r="D159" s="61">
        <v>3</v>
      </c>
      <c r="E159" s="98">
        <v>0</v>
      </c>
      <c r="F159" s="99">
        <v>1.1111111111111112</v>
      </c>
      <c r="G159" s="100">
        <v>11.021599999999999</v>
      </c>
      <c r="H159" s="101">
        <v>68.063362298850578</v>
      </c>
      <c r="I159" s="150"/>
      <c r="J159" s="150"/>
      <c r="K159" s="5"/>
      <c r="L159" s="5"/>
      <c r="M159" s="5"/>
      <c r="N159" s="5"/>
      <c r="O159" s="111">
        <f t="shared" si="19"/>
        <v>8.6720867208672101E-2</v>
      </c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</row>
    <row r="160" spans="1:30" x14ac:dyDescent="0.2">
      <c r="A160" s="5" t="s">
        <v>248</v>
      </c>
      <c r="B160" s="61">
        <v>104</v>
      </c>
      <c r="C160" s="61">
        <v>1</v>
      </c>
      <c r="D160" s="61">
        <v>4</v>
      </c>
      <c r="E160" s="98">
        <v>0.1</v>
      </c>
      <c r="F160" s="99">
        <v>8.4444444444444429</v>
      </c>
      <c r="G160" s="100">
        <v>11.833599999999999</v>
      </c>
      <c r="H160" s="101">
        <v>66.657446664827575</v>
      </c>
      <c r="I160" s="150"/>
      <c r="J160" s="150"/>
      <c r="K160" s="5"/>
      <c r="L160" s="5"/>
      <c r="M160" s="5"/>
      <c r="N160" s="5"/>
      <c r="O160" s="111">
        <f t="shared" si="19"/>
        <v>0.98102981029810288</v>
      </c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</row>
    <row r="161" spans="1:30" x14ac:dyDescent="0.2">
      <c r="A161" s="5" t="s">
        <v>248</v>
      </c>
      <c r="B161" s="61">
        <v>217</v>
      </c>
      <c r="C161" s="61">
        <v>2</v>
      </c>
      <c r="D161" s="61">
        <v>4</v>
      </c>
      <c r="E161" s="98">
        <v>0</v>
      </c>
      <c r="F161" s="99">
        <v>1.4444444444444442</v>
      </c>
      <c r="G161" s="100">
        <v>10.712000000000002</v>
      </c>
      <c r="H161" s="101">
        <v>67.704114133333334</v>
      </c>
      <c r="I161" s="150"/>
      <c r="J161" s="150"/>
      <c r="K161" s="5"/>
      <c r="L161" s="5"/>
      <c r="M161" s="5"/>
      <c r="N161" s="5"/>
      <c r="O161" s="111">
        <f t="shared" si="19"/>
        <v>0.12737127371273713</v>
      </c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</row>
    <row r="162" spans="1:30" x14ac:dyDescent="0.2">
      <c r="A162" s="5" t="s">
        <v>248</v>
      </c>
      <c r="B162" s="61">
        <v>303</v>
      </c>
      <c r="C162" s="61">
        <v>3</v>
      </c>
      <c r="D162" s="61">
        <v>4</v>
      </c>
      <c r="E162" s="98">
        <v>0</v>
      </c>
      <c r="F162" s="99">
        <v>4.8888888888888884</v>
      </c>
      <c r="G162" s="100">
        <v>10.397599999999999</v>
      </c>
      <c r="H162" s="101">
        <v>59.867174116781598</v>
      </c>
      <c r="I162" s="150"/>
      <c r="J162" s="150"/>
      <c r="K162" s="5"/>
      <c r="L162" s="5"/>
      <c r="M162" s="5"/>
      <c r="N162" s="5"/>
      <c r="O162" s="111">
        <f t="shared" si="19"/>
        <v>0.54742547425474253</v>
      </c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</row>
    <row r="163" spans="1:30" x14ac:dyDescent="0.2">
      <c r="A163" s="5" t="s">
        <v>248</v>
      </c>
      <c r="B163" s="61">
        <v>420</v>
      </c>
      <c r="C163" s="61">
        <v>4</v>
      </c>
      <c r="D163" s="61">
        <v>4</v>
      </c>
      <c r="E163" s="98">
        <v>0</v>
      </c>
      <c r="F163" s="99">
        <v>3.5555555555555554</v>
      </c>
      <c r="G163" s="100">
        <v>11.319600000000001</v>
      </c>
      <c r="H163" s="101">
        <v>67.194056463448263</v>
      </c>
      <c r="I163" s="150"/>
      <c r="J163" s="150"/>
      <c r="K163" s="5"/>
      <c r="L163" s="5"/>
      <c r="M163" s="5"/>
      <c r="N163" s="5"/>
      <c r="O163" s="111">
        <f t="shared" si="19"/>
        <v>0.38482384823848242</v>
      </c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</row>
    <row r="164" spans="1:30" x14ac:dyDescent="0.2">
      <c r="A164" s="5" t="s">
        <v>248</v>
      </c>
      <c r="B164" s="61">
        <v>105</v>
      </c>
      <c r="C164" s="61">
        <v>1</v>
      </c>
      <c r="D164" s="61">
        <v>5</v>
      </c>
      <c r="E164" s="98">
        <v>0.2</v>
      </c>
      <c r="F164" s="99">
        <v>3.4444444444444446</v>
      </c>
      <c r="G164" s="100">
        <v>11.333599999999999</v>
      </c>
      <c r="H164" s="101">
        <v>65.062385165977005</v>
      </c>
      <c r="I164" s="150"/>
      <c r="J164" s="150"/>
      <c r="K164" s="5"/>
      <c r="L164" s="5"/>
      <c r="M164" s="5"/>
      <c r="N164" s="5"/>
      <c r="O164" s="111">
        <f t="shared" si="19"/>
        <v>0.37127371273712745</v>
      </c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</row>
    <row r="165" spans="1:30" x14ac:dyDescent="0.2">
      <c r="A165" s="5" t="s">
        <v>248</v>
      </c>
      <c r="B165" s="61">
        <v>216</v>
      </c>
      <c r="C165" s="61">
        <v>2</v>
      </c>
      <c r="D165" s="61">
        <v>5</v>
      </c>
      <c r="E165" s="98">
        <v>0.1</v>
      </c>
      <c r="F165" s="99">
        <v>2.2222222222222223</v>
      </c>
      <c r="G165" s="100">
        <v>10.9544</v>
      </c>
      <c r="H165" s="101">
        <v>68.362456496551715</v>
      </c>
      <c r="I165" s="150"/>
      <c r="J165" s="150"/>
      <c r="K165" s="5"/>
      <c r="L165" s="5"/>
      <c r="M165" s="5"/>
      <c r="N165" s="5"/>
      <c r="O165" s="111">
        <f t="shared" si="19"/>
        <v>0.22222222222222227</v>
      </c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</row>
    <row r="166" spans="1:30" x14ac:dyDescent="0.2">
      <c r="A166" s="5" t="s">
        <v>248</v>
      </c>
      <c r="B166" s="61">
        <v>306</v>
      </c>
      <c r="C166" s="61">
        <v>3</v>
      </c>
      <c r="D166" s="61">
        <v>5</v>
      </c>
      <c r="E166" s="98">
        <v>0</v>
      </c>
      <c r="F166" s="99">
        <v>1.6666666666666665</v>
      </c>
      <c r="G166" s="100">
        <v>10.3088</v>
      </c>
      <c r="H166" s="101">
        <v>65.016016853333326</v>
      </c>
      <c r="I166" s="150"/>
      <c r="J166" s="150"/>
      <c r="K166" s="5"/>
      <c r="L166" s="5"/>
      <c r="M166" s="5"/>
      <c r="N166" s="5"/>
      <c r="O166" s="111">
        <f t="shared" si="19"/>
        <v>0.15447154471544716</v>
      </c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</row>
    <row r="167" spans="1:30" x14ac:dyDescent="0.2">
      <c r="A167" s="5" t="s">
        <v>248</v>
      </c>
      <c r="B167" s="61">
        <v>405</v>
      </c>
      <c r="C167" s="61">
        <v>4</v>
      </c>
      <c r="D167" s="61">
        <v>5</v>
      </c>
      <c r="E167" s="98">
        <v>0</v>
      </c>
      <c r="F167" s="99">
        <v>0.44444444444444442</v>
      </c>
      <c r="G167" s="100">
        <v>10.630799999999999</v>
      </c>
      <c r="H167" s="101">
        <v>60.506851882298854</v>
      </c>
      <c r="I167" s="150"/>
      <c r="J167" s="150"/>
      <c r="K167" s="5"/>
      <c r="L167" s="5"/>
      <c r="M167" s="5"/>
      <c r="N167" s="5"/>
      <c r="O167" s="111">
        <f t="shared" si="19"/>
        <v>5.4200542005420002E-3</v>
      </c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</row>
    <row r="168" spans="1:30" x14ac:dyDescent="0.2">
      <c r="A168" s="5" t="s">
        <v>248</v>
      </c>
      <c r="B168" s="61">
        <v>106</v>
      </c>
      <c r="C168" s="61">
        <v>1</v>
      </c>
      <c r="D168" s="61">
        <v>6</v>
      </c>
      <c r="E168" s="98">
        <v>0.4</v>
      </c>
      <c r="F168" s="99">
        <v>4.1111111111111107</v>
      </c>
      <c r="G168" s="100">
        <v>11.089199999999998</v>
      </c>
      <c r="H168" s="101">
        <v>61.235218475402299</v>
      </c>
      <c r="I168" s="150"/>
      <c r="J168" s="150"/>
      <c r="K168" s="5"/>
      <c r="L168" s="5"/>
      <c r="M168" s="5"/>
      <c r="N168" s="5"/>
      <c r="O168" s="111">
        <f t="shared" si="19"/>
        <v>0.45257452574525747</v>
      </c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</row>
    <row r="169" spans="1:30" x14ac:dyDescent="0.2">
      <c r="A169" s="5" t="s">
        <v>248</v>
      </c>
      <c r="B169" s="61">
        <v>203</v>
      </c>
      <c r="C169" s="61">
        <v>2</v>
      </c>
      <c r="D169" s="61">
        <v>6</v>
      </c>
      <c r="E169" s="98">
        <v>0</v>
      </c>
      <c r="F169" s="99">
        <v>5.166666666666667</v>
      </c>
      <c r="G169" s="100">
        <v>10.684000000000001</v>
      </c>
      <c r="H169" s="101">
        <v>64.594973793103435</v>
      </c>
      <c r="I169" s="150"/>
      <c r="J169" s="150"/>
      <c r="K169" s="5"/>
      <c r="L169" s="5"/>
      <c r="M169" s="5"/>
      <c r="N169" s="5"/>
      <c r="O169" s="111">
        <f t="shared" si="19"/>
        <v>0.58130081300813008</v>
      </c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</row>
    <row r="170" spans="1:30" x14ac:dyDescent="0.2">
      <c r="A170" s="5" t="s">
        <v>248</v>
      </c>
      <c r="B170" s="61">
        <v>312</v>
      </c>
      <c r="C170" s="61">
        <v>3</v>
      </c>
      <c r="D170" s="61">
        <v>6</v>
      </c>
      <c r="E170" s="98">
        <v>0.1</v>
      </c>
      <c r="F170" s="99">
        <v>1.2222222222222221</v>
      </c>
      <c r="G170" s="100">
        <v>10.7872</v>
      </c>
      <c r="H170" s="101">
        <v>61.790631062068968</v>
      </c>
      <c r="I170" s="150"/>
      <c r="J170" s="150"/>
      <c r="K170" s="5"/>
      <c r="L170" s="5"/>
      <c r="M170" s="5"/>
      <c r="N170" s="5"/>
      <c r="O170" s="111">
        <f t="shared" si="19"/>
        <v>0.10027100271002709</v>
      </c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</row>
    <row r="171" spans="1:30" x14ac:dyDescent="0.2">
      <c r="A171" s="5" t="s">
        <v>248</v>
      </c>
      <c r="B171" s="61">
        <v>418</v>
      </c>
      <c r="C171" s="61">
        <v>4</v>
      </c>
      <c r="D171" s="61">
        <v>6</v>
      </c>
      <c r="E171" s="98">
        <v>0</v>
      </c>
      <c r="F171" s="99">
        <v>2</v>
      </c>
      <c r="G171" s="100">
        <v>11.830399999999999</v>
      </c>
      <c r="H171" s="101">
        <v>69.897210482758638</v>
      </c>
      <c r="I171" s="150"/>
      <c r="J171" s="150"/>
      <c r="K171" s="5"/>
      <c r="L171" s="5"/>
      <c r="M171" s="5"/>
      <c r="N171" s="5"/>
      <c r="O171" s="111">
        <f t="shared" si="19"/>
        <v>0.19512195121951223</v>
      </c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</row>
    <row r="172" spans="1:30" x14ac:dyDescent="0.2">
      <c r="A172" s="5" t="s">
        <v>248</v>
      </c>
      <c r="B172" s="61">
        <v>107</v>
      </c>
      <c r="C172" s="61">
        <v>1</v>
      </c>
      <c r="D172" s="61">
        <v>7</v>
      </c>
      <c r="E172" s="98">
        <v>0</v>
      </c>
      <c r="F172" s="99">
        <v>3.1111111111111112</v>
      </c>
      <c r="G172" s="100">
        <v>11.317599999999999</v>
      </c>
      <c r="H172" s="101">
        <v>62.50865607724139</v>
      </c>
      <c r="I172" s="150"/>
      <c r="J172" s="150"/>
      <c r="K172" s="5"/>
      <c r="L172" s="5"/>
      <c r="M172" s="5"/>
      <c r="N172" s="5"/>
      <c r="O172" s="111">
        <f t="shared" si="19"/>
        <v>0.33062330623306235</v>
      </c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</row>
    <row r="173" spans="1:30" x14ac:dyDescent="0.2">
      <c r="A173" s="5" t="s">
        <v>248</v>
      </c>
      <c r="B173" s="61">
        <v>207</v>
      </c>
      <c r="C173" s="61">
        <v>2</v>
      </c>
      <c r="D173" s="61">
        <v>7</v>
      </c>
      <c r="E173" s="98">
        <v>0.1</v>
      </c>
      <c r="F173" s="99">
        <v>2.4444444444444442</v>
      </c>
      <c r="G173" s="100">
        <v>10.438000000000001</v>
      </c>
      <c r="H173" s="101">
        <v>63.128650731034483</v>
      </c>
      <c r="I173" s="150"/>
      <c r="J173" s="150"/>
      <c r="K173" s="5"/>
      <c r="L173" s="5"/>
      <c r="M173" s="5"/>
      <c r="N173" s="5"/>
      <c r="O173" s="111">
        <f t="shared" si="19"/>
        <v>0.24932249322493225</v>
      </c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</row>
    <row r="174" spans="1:30" x14ac:dyDescent="0.2">
      <c r="A174" s="5" t="s">
        <v>248</v>
      </c>
      <c r="B174" s="61">
        <v>309</v>
      </c>
      <c r="C174" s="61">
        <v>3</v>
      </c>
      <c r="D174" s="61">
        <v>7</v>
      </c>
      <c r="E174" s="98">
        <v>0.1</v>
      </c>
      <c r="F174" s="99">
        <v>1.5555555555555556</v>
      </c>
      <c r="G174" s="100">
        <v>10.440800000000001</v>
      </c>
      <c r="H174" s="101">
        <v>61.333022525057466</v>
      </c>
      <c r="I174" s="150"/>
      <c r="J174" s="150"/>
      <c r="K174" s="5"/>
      <c r="L174" s="5"/>
      <c r="M174" s="5"/>
      <c r="N174" s="5"/>
      <c r="O174" s="111">
        <f t="shared" si="19"/>
        <v>0.14092140921409213</v>
      </c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</row>
    <row r="175" spans="1:30" x14ac:dyDescent="0.2">
      <c r="A175" s="5" t="s">
        <v>248</v>
      </c>
      <c r="B175" s="61">
        <v>410</v>
      </c>
      <c r="C175" s="61">
        <v>4</v>
      </c>
      <c r="D175" s="61">
        <v>7</v>
      </c>
      <c r="E175" s="98">
        <v>0</v>
      </c>
      <c r="F175" s="99">
        <v>1.6666666666666665</v>
      </c>
      <c r="G175" s="100">
        <v>10.5944</v>
      </c>
      <c r="H175" s="101">
        <v>62.172859770114925</v>
      </c>
      <c r="I175" s="150"/>
      <c r="J175" s="150"/>
      <c r="K175" s="5"/>
      <c r="L175" s="5"/>
      <c r="M175" s="5"/>
      <c r="N175" s="5"/>
      <c r="O175" s="111">
        <f t="shared" si="19"/>
        <v>0.15447154471544716</v>
      </c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</row>
    <row r="176" spans="1:30" x14ac:dyDescent="0.2">
      <c r="A176" s="5" t="s">
        <v>248</v>
      </c>
      <c r="B176" s="61">
        <v>108</v>
      </c>
      <c r="C176" s="61">
        <v>1</v>
      </c>
      <c r="D176" s="61">
        <v>8</v>
      </c>
      <c r="E176" s="98">
        <v>0.2</v>
      </c>
      <c r="F176" s="99">
        <v>2.1111111111111107</v>
      </c>
      <c r="G176" s="100">
        <v>11.2676</v>
      </c>
      <c r="H176" s="101">
        <v>66.98663854160921</v>
      </c>
      <c r="I176" s="150"/>
      <c r="J176" s="150"/>
      <c r="K176" s="5"/>
      <c r="L176" s="5"/>
      <c r="M176" s="5"/>
      <c r="N176" s="5"/>
      <c r="O176" s="111">
        <f t="shared" si="19"/>
        <v>0.20867208672086718</v>
      </c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</row>
    <row r="177" spans="1:30" x14ac:dyDescent="0.2">
      <c r="A177" s="5" t="s">
        <v>248</v>
      </c>
      <c r="B177" s="61">
        <v>208</v>
      </c>
      <c r="C177" s="61">
        <v>2</v>
      </c>
      <c r="D177" s="61">
        <v>8</v>
      </c>
      <c r="E177" s="98">
        <v>0</v>
      </c>
      <c r="F177" s="99">
        <v>4</v>
      </c>
      <c r="G177" s="100">
        <v>10.512799999999999</v>
      </c>
      <c r="H177" s="101">
        <v>64.768572465287349</v>
      </c>
      <c r="I177" s="150"/>
      <c r="J177" s="150"/>
      <c r="K177" s="5"/>
      <c r="L177" s="5"/>
      <c r="M177" s="5"/>
      <c r="N177" s="5"/>
      <c r="O177" s="111">
        <f t="shared" si="19"/>
        <v>0.4390243902439025</v>
      </c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</row>
    <row r="178" spans="1:30" x14ac:dyDescent="0.2">
      <c r="A178" s="5" t="s">
        <v>248</v>
      </c>
      <c r="B178" s="61">
        <v>318</v>
      </c>
      <c r="C178" s="61">
        <v>3</v>
      </c>
      <c r="D178" s="61">
        <v>8</v>
      </c>
      <c r="E178" s="98">
        <v>0.1</v>
      </c>
      <c r="F178" s="99">
        <v>2.6666666666666665</v>
      </c>
      <c r="G178" s="100">
        <v>11.66</v>
      </c>
      <c r="H178" s="101">
        <v>56.271564597701143</v>
      </c>
      <c r="I178" s="150"/>
      <c r="J178" s="150"/>
      <c r="K178" s="5"/>
      <c r="L178" s="5"/>
      <c r="M178" s="5"/>
      <c r="N178" s="5"/>
      <c r="O178" s="111">
        <f t="shared" si="19"/>
        <v>0.27642276422764228</v>
      </c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</row>
    <row r="179" spans="1:30" x14ac:dyDescent="0.2">
      <c r="A179" s="5" t="s">
        <v>248</v>
      </c>
      <c r="B179" s="61">
        <v>412</v>
      </c>
      <c r="C179" s="61">
        <v>4</v>
      </c>
      <c r="D179" s="61">
        <v>8</v>
      </c>
      <c r="E179" s="98">
        <v>0</v>
      </c>
      <c r="F179" s="99">
        <v>1.4444444444444442</v>
      </c>
      <c r="G179" s="100">
        <v>11.218</v>
      </c>
      <c r="H179" s="101">
        <v>63.813644248275864</v>
      </c>
      <c r="I179" s="150"/>
      <c r="J179" s="150"/>
      <c r="K179" s="5"/>
      <c r="L179" s="5"/>
      <c r="M179" s="5"/>
      <c r="N179" s="5"/>
      <c r="O179" s="111">
        <f t="shared" si="19"/>
        <v>0.12737127371273713</v>
      </c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</row>
    <row r="180" spans="1:30" x14ac:dyDescent="0.2">
      <c r="A180" s="5" t="s">
        <v>248</v>
      </c>
      <c r="B180" s="61">
        <v>109</v>
      </c>
      <c r="C180" s="61">
        <v>1</v>
      </c>
      <c r="D180" s="61">
        <v>9</v>
      </c>
      <c r="E180" s="98">
        <v>0</v>
      </c>
      <c r="F180" s="99">
        <v>2.8888888888888884</v>
      </c>
      <c r="G180" s="100">
        <v>11.112400000000001</v>
      </c>
      <c r="H180" s="101">
        <v>64.285147034482748</v>
      </c>
      <c r="I180" s="150"/>
      <c r="J180" s="150"/>
      <c r="K180" s="5"/>
      <c r="L180" s="5"/>
      <c r="M180" s="5"/>
      <c r="N180" s="5"/>
      <c r="O180" s="111">
        <f t="shared" si="19"/>
        <v>0.30352303523035229</v>
      </c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</row>
    <row r="181" spans="1:30" x14ac:dyDescent="0.2">
      <c r="A181" s="5" t="s">
        <v>248</v>
      </c>
      <c r="B181" s="61">
        <v>220</v>
      </c>
      <c r="C181" s="61">
        <v>2</v>
      </c>
      <c r="D181" s="61">
        <v>9</v>
      </c>
      <c r="E181" s="98">
        <v>0</v>
      </c>
      <c r="F181" s="99">
        <v>2</v>
      </c>
      <c r="G181" s="100">
        <v>10.8224</v>
      </c>
      <c r="H181" s="101">
        <v>69.952139475862069</v>
      </c>
      <c r="I181" s="150"/>
      <c r="J181" s="150"/>
      <c r="K181" s="5"/>
      <c r="L181" s="5"/>
      <c r="M181" s="5"/>
      <c r="N181" s="5"/>
      <c r="O181" s="111">
        <f t="shared" si="19"/>
        <v>0.19512195121951223</v>
      </c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</row>
    <row r="182" spans="1:30" x14ac:dyDescent="0.2">
      <c r="A182" s="5" t="s">
        <v>248</v>
      </c>
      <c r="B182" s="61">
        <v>314</v>
      </c>
      <c r="C182" s="61">
        <v>3</v>
      </c>
      <c r="D182" s="61">
        <v>9</v>
      </c>
      <c r="E182" s="98">
        <v>0.1</v>
      </c>
      <c r="F182" s="99">
        <v>3.333333333333333</v>
      </c>
      <c r="G182" s="100">
        <v>10.9612</v>
      </c>
      <c r="H182" s="101">
        <v>64.146826510344809</v>
      </c>
      <c r="I182" s="150"/>
      <c r="J182" s="150"/>
      <c r="K182" s="5"/>
      <c r="L182" s="5"/>
      <c r="M182" s="5"/>
      <c r="N182" s="5"/>
      <c r="O182" s="111">
        <f t="shared" si="19"/>
        <v>0.35772357723577236</v>
      </c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</row>
    <row r="183" spans="1:30" x14ac:dyDescent="0.2">
      <c r="A183" s="5" t="s">
        <v>248</v>
      </c>
      <c r="B183" s="61">
        <v>404</v>
      </c>
      <c r="C183" s="61">
        <v>4</v>
      </c>
      <c r="D183" s="61">
        <v>9</v>
      </c>
      <c r="E183" s="98">
        <v>0</v>
      </c>
      <c r="F183" s="99">
        <v>2.2222222222222223</v>
      </c>
      <c r="G183" s="100">
        <v>10.969199999999999</v>
      </c>
      <c r="H183" s="101">
        <v>63.100937669885056</v>
      </c>
      <c r="I183" s="150"/>
      <c r="J183" s="150"/>
      <c r="K183" s="5"/>
      <c r="L183" s="5"/>
      <c r="M183" s="5"/>
      <c r="N183" s="5"/>
      <c r="O183" s="111">
        <f t="shared" si="19"/>
        <v>0.22222222222222227</v>
      </c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</row>
    <row r="184" spans="1:30" x14ac:dyDescent="0.2">
      <c r="A184" s="5" t="s">
        <v>248</v>
      </c>
      <c r="B184" s="61">
        <v>110</v>
      </c>
      <c r="C184" s="61">
        <v>1</v>
      </c>
      <c r="D184" s="61">
        <v>10</v>
      </c>
      <c r="E184" s="98">
        <v>0</v>
      </c>
      <c r="F184" s="99">
        <v>1.7777777777777777</v>
      </c>
      <c r="G184" s="100">
        <v>11.0916</v>
      </c>
      <c r="H184" s="101">
        <v>65.289423668965512</v>
      </c>
      <c r="I184" s="150"/>
      <c r="J184" s="150"/>
      <c r="K184" s="5"/>
      <c r="L184" s="5"/>
      <c r="M184" s="5"/>
      <c r="N184" s="5"/>
      <c r="O184" s="111">
        <f t="shared" si="19"/>
        <v>0.16802168021680219</v>
      </c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</row>
    <row r="185" spans="1:30" x14ac:dyDescent="0.2">
      <c r="A185" s="5" t="s">
        <v>248</v>
      </c>
      <c r="B185" s="61">
        <v>213</v>
      </c>
      <c r="C185" s="61">
        <v>2</v>
      </c>
      <c r="D185" s="61">
        <v>10</v>
      </c>
      <c r="E185" s="98">
        <v>0</v>
      </c>
      <c r="F185" s="99">
        <v>1.6666666666666665</v>
      </c>
      <c r="G185" s="100">
        <v>10.871599999999999</v>
      </c>
      <c r="H185" s="101">
        <v>63.070943911724143</v>
      </c>
      <c r="I185" s="150"/>
      <c r="J185" s="150"/>
      <c r="K185" s="5"/>
      <c r="L185" s="5"/>
      <c r="M185" s="5"/>
      <c r="N185" s="5"/>
      <c r="O185" s="111">
        <f t="shared" si="19"/>
        <v>0.15447154471544716</v>
      </c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</row>
    <row r="186" spans="1:30" x14ac:dyDescent="0.2">
      <c r="A186" s="5" t="s">
        <v>248</v>
      </c>
      <c r="B186" s="61">
        <v>320</v>
      </c>
      <c r="C186" s="61">
        <v>3</v>
      </c>
      <c r="D186" s="61">
        <v>10</v>
      </c>
      <c r="E186" s="98">
        <v>0.1</v>
      </c>
      <c r="F186" s="99">
        <v>1.1111111111111112</v>
      </c>
      <c r="G186" s="100">
        <v>10.8332</v>
      </c>
      <c r="H186" s="101">
        <v>50.597546924137923</v>
      </c>
      <c r="I186" s="150"/>
      <c r="J186" s="150"/>
      <c r="K186" s="5"/>
      <c r="L186" s="5"/>
      <c r="M186" s="5"/>
      <c r="N186" s="5"/>
      <c r="O186" s="111">
        <f t="shared" si="19"/>
        <v>8.6720867208672101E-2</v>
      </c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</row>
    <row r="187" spans="1:30" x14ac:dyDescent="0.2">
      <c r="A187" s="5" t="s">
        <v>248</v>
      </c>
      <c r="B187" s="61">
        <v>415</v>
      </c>
      <c r="C187" s="61">
        <v>4</v>
      </c>
      <c r="D187" s="61">
        <v>10</v>
      </c>
      <c r="E187" s="98">
        <v>0</v>
      </c>
      <c r="F187" s="99">
        <v>1.4444444444444442</v>
      </c>
      <c r="G187" s="100">
        <v>11.352799999999998</v>
      </c>
      <c r="H187" s="101">
        <v>63.815387093333321</v>
      </c>
      <c r="I187" s="150"/>
      <c r="J187" s="150"/>
      <c r="K187" s="5"/>
      <c r="L187" s="5"/>
      <c r="M187" s="5"/>
      <c r="N187" s="5"/>
      <c r="O187" s="111">
        <f t="shared" si="19"/>
        <v>0.12737127371273713</v>
      </c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</row>
    <row r="188" spans="1:30" x14ac:dyDescent="0.2">
      <c r="A188" s="5" t="s">
        <v>248</v>
      </c>
      <c r="B188" s="61">
        <v>111</v>
      </c>
      <c r="C188" s="61">
        <v>1</v>
      </c>
      <c r="D188" s="61">
        <v>11</v>
      </c>
      <c r="E188" s="98">
        <v>0.3</v>
      </c>
      <c r="F188" s="99">
        <v>4.4444444444444446</v>
      </c>
      <c r="G188" s="100">
        <v>11.257999999999999</v>
      </c>
      <c r="H188" s="101">
        <v>63.439309747126444</v>
      </c>
      <c r="I188" s="150"/>
      <c r="J188" s="150"/>
      <c r="K188" s="5"/>
      <c r="L188" s="5"/>
      <c r="M188" s="5"/>
      <c r="N188" s="5"/>
      <c r="O188" s="111">
        <f t="shared" si="19"/>
        <v>0.49322493224932251</v>
      </c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</row>
    <row r="189" spans="1:30" x14ac:dyDescent="0.2">
      <c r="A189" s="5" t="s">
        <v>248</v>
      </c>
      <c r="B189" s="61">
        <v>201</v>
      </c>
      <c r="C189" s="61">
        <v>2</v>
      </c>
      <c r="D189" s="61">
        <v>11</v>
      </c>
      <c r="E189" s="98">
        <v>0</v>
      </c>
      <c r="F189" s="99">
        <v>4.6666666666666661</v>
      </c>
      <c r="G189" s="100">
        <v>10.693200000000001</v>
      </c>
      <c r="H189" s="101">
        <v>65.134836739310344</v>
      </c>
      <c r="I189" s="150"/>
      <c r="J189" s="150"/>
      <c r="K189" s="5"/>
      <c r="L189" s="5"/>
      <c r="M189" s="5"/>
      <c r="N189" s="5"/>
      <c r="O189" s="111">
        <f t="shared" si="19"/>
        <v>0.52032520325203246</v>
      </c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</row>
    <row r="190" spans="1:30" x14ac:dyDescent="0.2">
      <c r="A190" s="5" t="s">
        <v>248</v>
      </c>
      <c r="B190" s="61">
        <v>310</v>
      </c>
      <c r="C190" s="61">
        <v>3</v>
      </c>
      <c r="D190" s="61">
        <v>11</v>
      </c>
      <c r="E190" s="98">
        <v>0</v>
      </c>
      <c r="F190" s="99">
        <v>1.5555555555555556</v>
      </c>
      <c r="G190" s="100">
        <v>10.4924</v>
      </c>
      <c r="H190" s="101">
        <v>55.670846495632183</v>
      </c>
      <c r="I190" s="150"/>
      <c r="J190" s="150"/>
      <c r="K190" s="5"/>
      <c r="L190" s="5"/>
      <c r="M190" s="5"/>
      <c r="N190" s="5"/>
      <c r="O190" s="111">
        <f t="shared" si="19"/>
        <v>0.14092140921409213</v>
      </c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</row>
    <row r="191" spans="1:30" x14ac:dyDescent="0.2">
      <c r="A191" s="5" t="s">
        <v>248</v>
      </c>
      <c r="B191" s="61">
        <v>411</v>
      </c>
      <c r="C191" s="61">
        <v>4</v>
      </c>
      <c r="D191" s="61">
        <v>11</v>
      </c>
      <c r="E191" s="98">
        <v>0</v>
      </c>
      <c r="F191" s="99">
        <v>8.6666666666666661</v>
      </c>
      <c r="G191" s="100">
        <v>10.9864</v>
      </c>
      <c r="H191" s="101">
        <v>59.919453682758629</v>
      </c>
      <c r="I191" s="150"/>
      <c r="J191" s="150"/>
      <c r="K191" s="5"/>
      <c r="L191" s="5"/>
      <c r="M191" s="5"/>
      <c r="N191" s="5"/>
      <c r="O191" s="111">
        <f t="shared" si="19"/>
        <v>1.0081300813008129</v>
      </c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</row>
    <row r="192" spans="1:30" x14ac:dyDescent="0.2">
      <c r="A192" s="5" t="s">
        <v>248</v>
      </c>
      <c r="B192" s="61">
        <v>112</v>
      </c>
      <c r="C192" s="61">
        <v>1</v>
      </c>
      <c r="D192" s="61">
        <v>12</v>
      </c>
      <c r="E192" s="98">
        <v>0.4</v>
      </c>
      <c r="F192" s="99">
        <v>1.8888888888888888</v>
      </c>
      <c r="G192" s="100">
        <v>10.9292</v>
      </c>
      <c r="H192" s="101">
        <v>68.3818031448276</v>
      </c>
      <c r="I192" s="150"/>
      <c r="J192" s="150"/>
      <c r="K192" s="5"/>
      <c r="L192" s="5"/>
      <c r="M192" s="5"/>
      <c r="N192" s="5"/>
      <c r="O192" s="111">
        <f t="shared" si="19"/>
        <v>0.1815718157181572</v>
      </c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</row>
    <row r="193" spans="1:30" x14ac:dyDescent="0.2">
      <c r="A193" s="5" t="s">
        <v>248</v>
      </c>
      <c r="B193" s="61">
        <v>206</v>
      </c>
      <c r="C193" s="61">
        <v>2</v>
      </c>
      <c r="D193" s="61">
        <v>12</v>
      </c>
      <c r="E193" s="98">
        <v>0.1</v>
      </c>
      <c r="F193" s="99">
        <v>2.4444444444444442</v>
      </c>
      <c r="G193" s="100">
        <v>10.419599999999999</v>
      </c>
      <c r="H193" s="101">
        <v>63.739646545287343</v>
      </c>
      <c r="I193" s="150"/>
      <c r="J193" s="150"/>
      <c r="K193" s="5"/>
      <c r="L193" s="5"/>
      <c r="M193" s="5"/>
      <c r="N193" s="5"/>
      <c r="O193" s="111">
        <f t="shared" si="19"/>
        <v>0.24932249322493225</v>
      </c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</row>
    <row r="194" spans="1:30" x14ac:dyDescent="0.2">
      <c r="A194" s="5" t="s">
        <v>248</v>
      </c>
      <c r="B194" s="61">
        <v>304</v>
      </c>
      <c r="C194" s="61">
        <v>3</v>
      </c>
      <c r="D194" s="61">
        <v>12</v>
      </c>
      <c r="E194" s="98">
        <v>0</v>
      </c>
      <c r="F194" s="99">
        <v>6.8888888888888893</v>
      </c>
      <c r="G194" s="100">
        <v>10.4084</v>
      </c>
      <c r="H194" s="101">
        <v>66.688279801379309</v>
      </c>
      <c r="I194" s="150"/>
      <c r="J194" s="150"/>
      <c r="K194" s="5"/>
      <c r="L194" s="5"/>
      <c r="M194" s="5"/>
      <c r="N194" s="5"/>
      <c r="O194" s="111">
        <f t="shared" si="19"/>
        <v>0.79132791327913288</v>
      </c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</row>
    <row r="195" spans="1:30" x14ac:dyDescent="0.2">
      <c r="A195" s="5" t="s">
        <v>248</v>
      </c>
      <c r="B195" s="61">
        <v>414</v>
      </c>
      <c r="C195" s="61">
        <v>4</v>
      </c>
      <c r="D195" s="61">
        <v>12</v>
      </c>
      <c r="E195" s="98">
        <v>0</v>
      </c>
      <c r="F195" s="99">
        <v>2</v>
      </c>
      <c r="G195" s="100">
        <v>19.841200000000001</v>
      </c>
      <c r="H195" s="101">
        <v>56.54530743172414</v>
      </c>
      <c r="I195" s="150"/>
      <c r="J195" s="150"/>
      <c r="K195" s="5"/>
      <c r="L195" s="5"/>
      <c r="M195" s="5"/>
      <c r="N195" s="5"/>
      <c r="O195" s="111">
        <f t="shared" si="19"/>
        <v>0.19512195121951223</v>
      </c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</row>
    <row r="196" spans="1:30" x14ac:dyDescent="0.2">
      <c r="A196" s="5" t="s">
        <v>248</v>
      </c>
      <c r="B196" s="61">
        <v>115</v>
      </c>
      <c r="C196" s="61">
        <v>1</v>
      </c>
      <c r="D196" s="61">
        <v>15</v>
      </c>
      <c r="E196" s="98">
        <v>0</v>
      </c>
      <c r="F196" s="99">
        <v>2.333333333333333</v>
      </c>
      <c r="G196" s="100">
        <v>10.8332</v>
      </c>
      <c r="H196" s="101">
        <v>63.891804351264362</v>
      </c>
      <c r="I196" s="150"/>
      <c r="J196" s="150"/>
      <c r="K196" s="5"/>
      <c r="L196" s="5"/>
      <c r="M196" s="5"/>
      <c r="N196" s="5"/>
      <c r="O196" s="111">
        <f t="shared" si="19"/>
        <v>0.23577235772357724</v>
      </c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</row>
    <row r="197" spans="1:30" x14ac:dyDescent="0.2">
      <c r="A197" s="5" t="s">
        <v>248</v>
      </c>
      <c r="B197" s="61">
        <v>211</v>
      </c>
      <c r="C197" s="61">
        <v>2</v>
      </c>
      <c r="D197" s="61">
        <v>15</v>
      </c>
      <c r="E197" s="98">
        <v>0</v>
      </c>
      <c r="F197" s="99">
        <v>1.5555555555555556</v>
      </c>
      <c r="G197" s="100">
        <v>10.917200000000001</v>
      </c>
      <c r="H197" s="101">
        <v>63.682938657471247</v>
      </c>
      <c r="I197" s="150"/>
      <c r="J197" s="150"/>
      <c r="K197" s="5"/>
      <c r="L197" s="5"/>
      <c r="M197" s="5"/>
      <c r="N197" s="5"/>
      <c r="O197" s="111">
        <f t="shared" si="19"/>
        <v>0.14092140921409213</v>
      </c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</row>
    <row r="198" spans="1:30" x14ac:dyDescent="0.2">
      <c r="A198" s="5" t="s">
        <v>248</v>
      </c>
      <c r="B198" s="61">
        <v>307</v>
      </c>
      <c r="C198" s="61">
        <v>3</v>
      </c>
      <c r="D198" s="61">
        <v>15</v>
      </c>
      <c r="E198" s="98">
        <v>0</v>
      </c>
      <c r="F198" s="99">
        <v>4.4444444444444446</v>
      </c>
      <c r="G198" s="100">
        <v>10.642799999999999</v>
      </c>
      <c r="H198" s="101">
        <v>65.867554436781617</v>
      </c>
      <c r="I198" s="150"/>
      <c r="J198" s="150"/>
      <c r="K198" s="5"/>
      <c r="L198" s="5"/>
      <c r="M198" s="5"/>
      <c r="N198" s="5"/>
      <c r="O198" s="111">
        <f t="shared" si="19"/>
        <v>0.49322493224932251</v>
      </c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</row>
    <row r="199" spans="1:30" x14ac:dyDescent="0.2">
      <c r="A199" s="5" t="s">
        <v>248</v>
      </c>
      <c r="B199" s="61">
        <v>409</v>
      </c>
      <c r="C199" s="61">
        <v>4</v>
      </c>
      <c r="D199" s="61">
        <v>15</v>
      </c>
      <c r="E199" s="98">
        <v>0</v>
      </c>
      <c r="F199" s="99">
        <v>2.2222222222222223</v>
      </c>
      <c r="G199" s="100">
        <v>10.723199999999999</v>
      </c>
      <c r="H199" s="101">
        <v>66.304955806896558</v>
      </c>
      <c r="I199" s="150"/>
      <c r="J199" s="150"/>
      <c r="K199" s="5"/>
      <c r="L199" s="5"/>
      <c r="M199" s="5"/>
      <c r="N199" s="5"/>
      <c r="O199" s="111">
        <f t="shared" si="19"/>
        <v>0.22222222222222227</v>
      </c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</row>
    <row r="200" spans="1:30" x14ac:dyDescent="0.2">
      <c r="A200" s="5" t="s">
        <v>248</v>
      </c>
      <c r="B200" s="61">
        <v>116</v>
      </c>
      <c r="C200" s="61">
        <v>1</v>
      </c>
      <c r="D200" s="61">
        <v>16</v>
      </c>
      <c r="E200" s="98">
        <v>1.5</v>
      </c>
      <c r="F200" s="99">
        <v>1.2222222222222221</v>
      </c>
      <c r="G200" s="100">
        <v>11.023999999999999</v>
      </c>
      <c r="H200" s="101">
        <v>62.369107862068965</v>
      </c>
      <c r="I200" s="150"/>
      <c r="J200" s="150"/>
      <c r="K200" s="5"/>
      <c r="L200" s="5"/>
      <c r="M200" s="5"/>
      <c r="N200" s="5"/>
      <c r="O200" s="111">
        <f t="shared" si="19"/>
        <v>0.10027100271002709</v>
      </c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</row>
    <row r="201" spans="1:30" x14ac:dyDescent="0.2">
      <c r="A201" s="5" t="s">
        <v>248</v>
      </c>
      <c r="B201" s="61">
        <v>205</v>
      </c>
      <c r="C201" s="61">
        <v>2</v>
      </c>
      <c r="D201" s="61">
        <v>16</v>
      </c>
      <c r="E201" s="98">
        <v>0</v>
      </c>
      <c r="F201" s="99">
        <v>1.5</v>
      </c>
      <c r="G201" s="100">
        <v>10.7056</v>
      </c>
      <c r="H201" s="101">
        <v>62.492942433103458</v>
      </c>
      <c r="I201" s="150"/>
      <c r="J201" s="150"/>
      <c r="K201" s="5"/>
      <c r="L201" s="5"/>
      <c r="M201" s="5"/>
      <c r="N201" s="5"/>
      <c r="O201" s="111">
        <f t="shared" si="19"/>
        <v>0.13414634146341467</v>
      </c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</row>
    <row r="202" spans="1:30" x14ac:dyDescent="0.2">
      <c r="A202" s="5" t="s">
        <v>248</v>
      </c>
      <c r="B202" s="61">
        <v>319</v>
      </c>
      <c r="C202" s="61">
        <v>3</v>
      </c>
      <c r="D202" s="61">
        <v>16</v>
      </c>
      <c r="E202" s="98">
        <v>0</v>
      </c>
      <c r="F202" s="99">
        <v>1.1111111111111112</v>
      </c>
      <c r="G202" s="100">
        <v>11.0816</v>
      </c>
      <c r="H202" s="101">
        <v>62.872871974252888</v>
      </c>
      <c r="I202" s="150"/>
      <c r="J202" s="150"/>
      <c r="K202" s="5"/>
      <c r="L202" s="5"/>
      <c r="M202" s="5"/>
      <c r="N202" s="5"/>
      <c r="O202" s="111">
        <f t="shared" si="19"/>
        <v>8.6720867208672101E-2</v>
      </c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</row>
    <row r="203" spans="1:30" x14ac:dyDescent="0.2">
      <c r="A203" s="5" t="s">
        <v>248</v>
      </c>
      <c r="B203" s="61">
        <v>417</v>
      </c>
      <c r="C203" s="61">
        <v>4</v>
      </c>
      <c r="D203" s="61">
        <v>16</v>
      </c>
      <c r="E203" s="98">
        <v>0</v>
      </c>
      <c r="F203" s="99">
        <v>1.5555555555555556</v>
      </c>
      <c r="G203" s="100">
        <v>11.3148</v>
      </c>
      <c r="H203" s="101">
        <v>69.368544069885047</v>
      </c>
      <c r="I203" s="150"/>
      <c r="J203" s="150"/>
      <c r="K203" s="5"/>
      <c r="L203" s="5"/>
      <c r="M203" s="5"/>
      <c r="N203" s="5"/>
      <c r="O203" s="111">
        <f t="shared" si="19"/>
        <v>0.14092140921409213</v>
      </c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</row>
    <row r="204" spans="1:30" x14ac:dyDescent="0.2">
      <c r="A204" s="5" t="s">
        <v>248</v>
      </c>
      <c r="B204" s="61">
        <v>117</v>
      </c>
      <c r="C204" s="61">
        <v>1</v>
      </c>
      <c r="D204" s="61">
        <v>17</v>
      </c>
      <c r="E204" s="98">
        <v>0</v>
      </c>
      <c r="F204" s="99">
        <v>1.5555555555555556</v>
      </c>
      <c r="G204" s="100">
        <v>11.103999999999999</v>
      </c>
      <c r="H204" s="101">
        <v>59.098469517241377</v>
      </c>
      <c r="I204" s="150"/>
      <c r="J204" s="150"/>
      <c r="K204" s="5"/>
      <c r="L204" s="5"/>
      <c r="M204" s="5"/>
      <c r="N204" s="5"/>
      <c r="O204" s="111">
        <f t="shared" si="19"/>
        <v>0.14092140921409213</v>
      </c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</row>
    <row r="205" spans="1:30" x14ac:dyDescent="0.2">
      <c r="A205" s="5" t="s">
        <v>248</v>
      </c>
      <c r="B205" s="61">
        <v>209</v>
      </c>
      <c r="C205" s="61">
        <v>2</v>
      </c>
      <c r="D205" s="61">
        <v>17</v>
      </c>
      <c r="E205" s="98">
        <v>0</v>
      </c>
      <c r="F205" s="99">
        <v>4.4444444444444446</v>
      </c>
      <c r="G205" s="100">
        <v>10.557600000000001</v>
      </c>
      <c r="H205" s="101">
        <v>63.840489669885052</v>
      </c>
      <c r="I205" s="150"/>
      <c r="J205" s="150"/>
      <c r="K205" s="5"/>
      <c r="L205" s="5"/>
      <c r="M205" s="5"/>
      <c r="N205" s="5"/>
      <c r="O205" s="111">
        <f t="shared" si="19"/>
        <v>0.49322493224932251</v>
      </c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</row>
    <row r="206" spans="1:30" x14ac:dyDescent="0.2">
      <c r="A206" s="5" t="s">
        <v>248</v>
      </c>
      <c r="B206" s="61">
        <v>317</v>
      </c>
      <c r="C206" s="61">
        <v>3</v>
      </c>
      <c r="D206" s="61">
        <v>17</v>
      </c>
      <c r="E206" s="98">
        <v>0</v>
      </c>
      <c r="F206" s="99">
        <v>1.4444444444444442</v>
      </c>
      <c r="G206" s="100">
        <v>11.1508</v>
      </c>
      <c r="H206" s="101">
        <v>59.116785412413797</v>
      </c>
      <c r="I206" s="150"/>
      <c r="J206" s="150"/>
      <c r="K206" s="5"/>
      <c r="L206" s="5"/>
      <c r="M206" s="5"/>
      <c r="N206" s="5"/>
      <c r="O206" s="111">
        <f t="shared" si="19"/>
        <v>0.12737127371273713</v>
      </c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</row>
    <row r="207" spans="1:30" x14ac:dyDescent="0.2">
      <c r="A207" s="5" t="s">
        <v>248</v>
      </c>
      <c r="B207" s="61">
        <v>402</v>
      </c>
      <c r="C207" s="61">
        <v>4</v>
      </c>
      <c r="D207" s="61">
        <v>17</v>
      </c>
      <c r="E207" s="98">
        <v>0</v>
      </c>
      <c r="F207" s="99">
        <v>1.4444444444444442</v>
      </c>
      <c r="G207" s="100">
        <v>10.6576</v>
      </c>
      <c r="H207" s="101">
        <v>61.930097831724154</v>
      </c>
      <c r="I207" s="150"/>
      <c r="J207" s="150"/>
      <c r="K207" s="5"/>
      <c r="L207" s="5"/>
      <c r="M207" s="5"/>
      <c r="N207" s="5"/>
      <c r="O207" s="111">
        <f t="shared" si="19"/>
        <v>0.12737127371273713</v>
      </c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</row>
    <row r="208" spans="1:30" x14ac:dyDescent="0.2">
      <c r="A208" s="5" t="s">
        <v>248</v>
      </c>
      <c r="B208" s="61">
        <v>118</v>
      </c>
      <c r="C208" s="61">
        <v>1</v>
      </c>
      <c r="D208" s="61">
        <v>18</v>
      </c>
      <c r="E208" s="98">
        <v>0</v>
      </c>
      <c r="F208" s="99">
        <v>1.3333333333333333</v>
      </c>
      <c r="G208" s="100">
        <v>10.9716</v>
      </c>
      <c r="H208" s="101">
        <v>65.922357923678163</v>
      </c>
      <c r="I208" s="150"/>
      <c r="J208" s="150"/>
      <c r="K208" s="5"/>
      <c r="L208" s="5"/>
      <c r="M208" s="5"/>
      <c r="N208" s="5"/>
      <c r="O208" s="111">
        <f t="shared" si="19"/>
        <v>0.11382113821138211</v>
      </c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</row>
    <row r="209" spans="1:30" x14ac:dyDescent="0.2">
      <c r="A209" s="5" t="s">
        <v>248</v>
      </c>
      <c r="B209" s="61">
        <v>204</v>
      </c>
      <c r="C209" s="61">
        <v>2</v>
      </c>
      <c r="D209" s="61">
        <v>18</v>
      </c>
      <c r="E209" s="98">
        <v>0</v>
      </c>
      <c r="F209" s="99">
        <v>3.1111111111111112</v>
      </c>
      <c r="G209" s="100">
        <v>10.774800000000001</v>
      </c>
      <c r="H209" s="101">
        <v>54.353530455172411</v>
      </c>
      <c r="I209" s="150"/>
      <c r="J209" s="150"/>
      <c r="K209" s="5"/>
      <c r="L209" s="5"/>
      <c r="M209" s="5"/>
      <c r="N209" s="5"/>
      <c r="O209" s="111">
        <f t="shared" si="19"/>
        <v>0.33062330623306235</v>
      </c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</row>
    <row r="210" spans="1:30" x14ac:dyDescent="0.2">
      <c r="A210" s="5" t="s">
        <v>248</v>
      </c>
      <c r="B210" s="61">
        <v>301</v>
      </c>
      <c r="C210" s="61">
        <v>3</v>
      </c>
      <c r="D210" s="61">
        <v>18</v>
      </c>
      <c r="E210" s="98">
        <v>0.1</v>
      </c>
      <c r="F210" s="99">
        <v>6</v>
      </c>
      <c r="G210" s="100">
        <v>10.4688</v>
      </c>
      <c r="H210" s="101">
        <v>57.97670038068965</v>
      </c>
      <c r="I210" s="150"/>
      <c r="J210" s="150"/>
      <c r="K210" s="5"/>
      <c r="L210" s="5"/>
      <c r="M210" s="5"/>
      <c r="N210" s="5"/>
      <c r="O210" s="111">
        <f t="shared" si="19"/>
        <v>0.68292682926829273</v>
      </c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</row>
    <row r="211" spans="1:30" x14ac:dyDescent="0.2">
      <c r="A211" s="5" t="s">
        <v>248</v>
      </c>
      <c r="B211" s="61">
        <v>406</v>
      </c>
      <c r="C211" s="61">
        <v>4</v>
      </c>
      <c r="D211" s="61">
        <v>18</v>
      </c>
      <c r="E211" s="98">
        <v>0.2</v>
      </c>
      <c r="F211" s="99">
        <v>1.3333333333333333</v>
      </c>
      <c r="G211" s="100">
        <v>10.672400000000001</v>
      </c>
      <c r="H211" s="101">
        <v>59.683568549885067</v>
      </c>
      <c r="I211" s="150"/>
      <c r="J211" s="150"/>
      <c r="K211" s="5"/>
      <c r="L211" s="5"/>
      <c r="M211" s="5"/>
      <c r="N211" s="5"/>
      <c r="O211" s="111">
        <f t="shared" si="19"/>
        <v>0.11382113821138211</v>
      </c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</row>
    <row r="212" spans="1:30" x14ac:dyDescent="0.2">
      <c r="A212" s="5" t="s">
        <v>248</v>
      </c>
      <c r="B212" s="61">
        <v>119</v>
      </c>
      <c r="C212" s="61">
        <v>1</v>
      </c>
      <c r="D212" s="61">
        <v>19</v>
      </c>
      <c r="E212" s="98">
        <v>0</v>
      </c>
      <c r="F212" s="99">
        <v>2.5555555555555554</v>
      </c>
      <c r="G212" s="100">
        <v>10.962400000000001</v>
      </c>
      <c r="H212" s="101">
        <v>64.740364722758628</v>
      </c>
      <c r="I212" s="150"/>
      <c r="J212" s="150"/>
      <c r="K212" s="5"/>
      <c r="L212" s="5"/>
      <c r="M212" s="5"/>
      <c r="N212" s="5"/>
      <c r="O212" s="111">
        <f t="shared" si="19"/>
        <v>0.26287262872628725</v>
      </c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</row>
    <row r="213" spans="1:30" x14ac:dyDescent="0.2">
      <c r="A213" s="5" t="s">
        <v>248</v>
      </c>
      <c r="B213" s="61">
        <v>202</v>
      </c>
      <c r="C213" s="61">
        <v>2</v>
      </c>
      <c r="D213" s="61">
        <v>19</v>
      </c>
      <c r="E213" s="98">
        <v>0</v>
      </c>
      <c r="F213" s="99">
        <v>4</v>
      </c>
      <c r="G213" s="100">
        <v>10.9156</v>
      </c>
      <c r="H213" s="101">
        <v>68.887840165517233</v>
      </c>
      <c r="I213" s="150"/>
      <c r="J213" s="150"/>
      <c r="K213" s="5"/>
      <c r="L213" s="5"/>
      <c r="M213" s="5"/>
      <c r="N213" s="5"/>
      <c r="O213" s="111">
        <f t="shared" ref="O213:O219" si="20">(F213-0.4)/8.2</f>
        <v>0.4390243902439025</v>
      </c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</row>
    <row r="214" spans="1:30" x14ac:dyDescent="0.2">
      <c r="A214" s="5" t="s">
        <v>248</v>
      </c>
      <c r="B214" s="61">
        <v>311</v>
      </c>
      <c r="C214" s="61">
        <v>3</v>
      </c>
      <c r="D214" s="61">
        <v>19</v>
      </c>
      <c r="E214" s="98">
        <v>0</v>
      </c>
      <c r="F214" s="99">
        <v>1.7777777777777777</v>
      </c>
      <c r="G214" s="100">
        <v>10.469999999999999</v>
      </c>
      <c r="H214" s="101">
        <v>54.688628689655175</v>
      </c>
      <c r="I214" s="150"/>
      <c r="J214" s="150"/>
      <c r="K214" s="5"/>
      <c r="L214" s="5"/>
      <c r="M214" s="5"/>
      <c r="N214" s="5"/>
      <c r="O214" s="111">
        <f t="shared" si="20"/>
        <v>0.16802168021680219</v>
      </c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</row>
    <row r="215" spans="1:30" x14ac:dyDescent="0.2">
      <c r="A215" s="5" t="s">
        <v>248</v>
      </c>
      <c r="B215" s="61">
        <v>413</v>
      </c>
      <c r="C215" s="61">
        <v>4</v>
      </c>
      <c r="D215" s="61">
        <v>19</v>
      </c>
      <c r="E215" s="98">
        <v>0</v>
      </c>
      <c r="F215" s="99">
        <v>2.2222222222222223</v>
      </c>
      <c r="G215" s="100">
        <v>11.336399999999999</v>
      </c>
      <c r="H215" s="101">
        <v>59.733176880919544</v>
      </c>
      <c r="I215" s="150"/>
      <c r="J215" s="150"/>
      <c r="K215" s="5"/>
      <c r="L215" s="5"/>
      <c r="M215" s="5"/>
      <c r="N215" s="5"/>
      <c r="O215" s="111">
        <f t="shared" si="20"/>
        <v>0.22222222222222227</v>
      </c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</row>
    <row r="216" spans="1:30" x14ac:dyDescent="0.2">
      <c r="A216" s="5" t="s">
        <v>248</v>
      </c>
      <c r="B216" s="61">
        <v>120</v>
      </c>
      <c r="C216" s="61">
        <v>1</v>
      </c>
      <c r="D216" s="61">
        <v>20</v>
      </c>
      <c r="E216" s="98">
        <v>0</v>
      </c>
      <c r="F216" s="99">
        <v>2.4444444444444442</v>
      </c>
      <c r="G216" s="100">
        <v>11.8748</v>
      </c>
      <c r="H216" s="101">
        <v>61.184414719999999</v>
      </c>
      <c r="I216" s="150"/>
      <c r="J216" s="150"/>
      <c r="K216" s="5"/>
      <c r="L216" s="5"/>
      <c r="M216" s="5"/>
      <c r="N216" s="5"/>
      <c r="O216" s="111">
        <f t="shared" si="20"/>
        <v>0.24932249322493225</v>
      </c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</row>
    <row r="217" spans="1:30" x14ac:dyDescent="0.2">
      <c r="A217" s="5" t="s">
        <v>248</v>
      </c>
      <c r="B217" s="61">
        <v>210</v>
      </c>
      <c r="C217" s="61">
        <v>2</v>
      </c>
      <c r="D217" s="61">
        <v>20</v>
      </c>
      <c r="E217" s="98">
        <v>0</v>
      </c>
      <c r="F217" s="99">
        <v>2.6666666666666665</v>
      </c>
      <c r="G217" s="100">
        <v>10.352399999999999</v>
      </c>
      <c r="H217" s="101">
        <v>63.787461739770116</v>
      </c>
      <c r="I217" s="150"/>
      <c r="J217" s="150"/>
      <c r="K217" s="5"/>
      <c r="L217" s="5"/>
      <c r="M217" s="5"/>
      <c r="N217" s="5"/>
      <c r="O217" s="111">
        <f t="shared" si="20"/>
        <v>0.27642276422764228</v>
      </c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</row>
    <row r="218" spans="1:30" x14ac:dyDescent="0.2">
      <c r="A218" s="5" t="s">
        <v>248</v>
      </c>
      <c r="B218" s="61">
        <v>302</v>
      </c>
      <c r="C218" s="61">
        <v>3</v>
      </c>
      <c r="D218" s="61">
        <v>20</v>
      </c>
      <c r="E218" s="98">
        <v>0</v>
      </c>
      <c r="F218" s="99">
        <v>0.88888888888888884</v>
      </c>
      <c r="G218" s="100">
        <v>10.3504</v>
      </c>
      <c r="H218" s="101">
        <v>59.848836413793101</v>
      </c>
      <c r="I218" s="150"/>
      <c r="J218" s="150"/>
      <c r="K218" s="5"/>
      <c r="L218" s="5"/>
      <c r="M218" s="5"/>
      <c r="N218" s="5"/>
      <c r="O218" s="111">
        <f t="shared" si="20"/>
        <v>5.9620596205962058E-2</v>
      </c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</row>
    <row r="219" spans="1:30" x14ac:dyDescent="0.2">
      <c r="A219" s="5" t="s">
        <v>248</v>
      </c>
      <c r="B219" s="61">
        <v>403</v>
      </c>
      <c r="C219" s="61">
        <v>4</v>
      </c>
      <c r="D219" s="61">
        <v>20</v>
      </c>
      <c r="E219" s="98">
        <v>0</v>
      </c>
      <c r="F219" s="99">
        <v>2.6666666666666665</v>
      </c>
      <c r="G219" s="100">
        <v>10.809199999999999</v>
      </c>
      <c r="H219" s="101">
        <v>61.676155827126429</v>
      </c>
      <c r="I219" s="150"/>
      <c r="J219" s="150"/>
      <c r="K219" s="5"/>
      <c r="L219" s="5"/>
      <c r="M219" s="5"/>
      <c r="N219" s="5"/>
      <c r="O219" s="111">
        <f t="shared" si="20"/>
        <v>0.27642276422764228</v>
      </c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</row>
    <row r="220" spans="1:30" x14ac:dyDescent="0.2">
      <c r="A220" s="5" t="s">
        <v>258</v>
      </c>
      <c r="B220" s="61">
        <v>101</v>
      </c>
      <c r="C220" s="61">
        <v>1</v>
      </c>
      <c r="D220" s="61">
        <v>1</v>
      </c>
      <c r="E220" s="98">
        <v>0.6</v>
      </c>
      <c r="F220" s="99">
        <v>11.666666666666666</v>
      </c>
      <c r="G220" s="100">
        <v>11.513999999999999</v>
      </c>
      <c r="H220" s="101">
        <v>61.620238453008795</v>
      </c>
      <c r="I220" s="150">
        <f>65.87-H220</f>
        <v>4.2497615469912091</v>
      </c>
      <c r="J220" s="179">
        <f>I220/65.87</f>
        <v>6.4517406209066472E-2</v>
      </c>
      <c r="K220" s="94">
        <f>67-H220</f>
        <v>5.3797615469912046</v>
      </c>
      <c r="L220" s="110">
        <f>K220/67</f>
        <v>8.0294948462555291E-2</v>
      </c>
      <c r="M220" s="5">
        <f>AVERAGE(L220:L223)</f>
        <v>0.15634160988969956</v>
      </c>
      <c r="N220" s="5"/>
      <c r="O220" s="110">
        <f>(F220-1.3)/15.3</f>
        <v>0.67755991285403039</v>
      </c>
      <c r="P220" s="5"/>
      <c r="Q220" s="94"/>
      <c r="R220" s="94"/>
      <c r="S220" s="94"/>
      <c r="T220" s="94">
        <f>AVERAGE(H224:H291)</f>
        <v>57.377575575897858</v>
      </c>
      <c r="U220" s="5">
        <f>T220/67</f>
        <v>0.85638172501340082</v>
      </c>
      <c r="V220" s="5"/>
      <c r="W220" s="5"/>
      <c r="X220" s="5"/>
      <c r="Y220" s="5"/>
      <c r="Z220" s="5"/>
      <c r="AA220" s="5"/>
      <c r="AB220" s="5"/>
      <c r="AC220" s="5"/>
      <c r="AD220" s="5"/>
    </row>
    <row r="221" spans="1:30" x14ac:dyDescent="0.2">
      <c r="A221" s="5" t="s">
        <v>258</v>
      </c>
      <c r="B221" s="61">
        <v>219</v>
      </c>
      <c r="C221" s="61">
        <v>2</v>
      </c>
      <c r="D221" s="61">
        <v>1</v>
      </c>
      <c r="E221" s="98">
        <v>0.2</v>
      </c>
      <c r="F221" s="99">
        <v>10.333333333333334</v>
      </c>
      <c r="G221" s="100">
        <v>12.857600000000001</v>
      </c>
      <c r="H221" s="101">
        <v>55.095207931845835</v>
      </c>
      <c r="I221" s="150">
        <f t="shared" ref="I221:I223" si="21">65.87-H221</f>
        <v>10.77479206815417</v>
      </c>
      <c r="J221" s="179">
        <f t="shared" ref="J221:J223" si="22">I221/65.87</f>
        <v>0.1635766216510425</v>
      </c>
      <c r="K221" s="94">
        <f t="shared" ref="K221:K223" si="23">67-H221</f>
        <v>11.904792068154165</v>
      </c>
      <c r="L221" s="110">
        <f t="shared" ref="L221:L223" si="24">K221/67</f>
        <v>0.17768346370379351</v>
      </c>
      <c r="M221" s="5"/>
      <c r="N221" s="5"/>
      <c r="O221" s="110">
        <f>(F221-1.3)/15.3</f>
        <v>0.59041394335511976</v>
      </c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</row>
    <row r="222" spans="1:30" x14ac:dyDescent="0.2">
      <c r="A222" s="5" t="s">
        <v>258</v>
      </c>
      <c r="B222" s="61">
        <v>308</v>
      </c>
      <c r="C222" s="61">
        <v>3</v>
      </c>
      <c r="D222" s="61">
        <v>1</v>
      </c>
      <c r="E222" s="98">
        <v>1.3</v>
      </c>
      <c r="F222" s="99">
        <v>7.2222222222222223</v>
      </c>
      <c r="G222" s="100">
        <v>11.960800000000001</v>
      </c>
      <c r="H222" s="101">
        <v>55.950310464908718</v>
      </c>
      <c r="I222" s="150">
        <f t="shared" si="21"/>
        <v>9.9196895350912868</v>
      </c>
      <c r="J222" s="179">
        <f t="shared" si="22"/>
        <v>0.15059495271126896</v>
      </c>
      <c r="K222" s="94">
        <f t="shared" si="23"/>
        <v>11.049689535091282</v>
      </c>
      <c r="L222" s="110">
        <f t="shared" si="24"/>
        <v>0.16492073932972062</v>
      </c>
      <c r="M222" s="5"/>
      <c r="N222" s="5"/>
      <c r="O222" s="110">
        <f t="shared" ref="O222:O285" si="25">(F222-1.3)/15.3</f>
        <v>0.38707334785766156</v>
      </c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</row>
    <row r="223" spans="1:30" x14ac:dyDescent="0.2">
      <c r="A223" s="5" t="s">
        <v>258</v>
      </c>
      <c r="B223" s="61">
        <v>407</v>
      </c>
      <c r="C223" s="61">
        <v>4</v>
      </c>
      <c r="D223" s="61">
        <v>1</v>
      </c>
      <c r="E223" s="98">
        <v>0.3</v>
      </c>
      <c r="F223" s="99">
        <v>4.2222222222222214</v>
      </c>
      <c r="G223" s="100">
        <v>12.212400000000001</v>
      </c>
      <c r="H223" s="101">
        <v>53.43469169979717</v>
      </c>
      <c r="I223" s="150">
        <f t="shared" si="21"/>
        <v>12.435308300202834</v>
      </c>
      <c r="J223" s="179">
        <f t="shared" si="22"/>
        <v>0.18878561257329335</v>
      </c>
      <c r="K223" s="94">
        <f t="shared" si="23"/>
        <v>13.56530830020283</v>
      </c>
      <c r="L223" s="110">
        <f t="shared" si="24"/>
        <v>0.20246728806272879</v>
      </c>
      <c r="M223" s="5"/>
      <c r="N223" s="5"/>
      <c r="O223" s="110">
        <f t="shared" si="25"/>
        <v>0.19099491648511252</v>
      </c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</row>
    <row r="224" spans="1:30" x14ac:dyDescent="0.2">
      <c r="A224" s="5" t="s">
        <v>258</v>
      </c>
      <c r="B224" s="61">
        <v>102</v>
      </c>
      <c r="C224" s="61">
        <v>1</v>
      </c>
      <c r="D224" s="61">
        <v>2</v>
      </c>
      <c r="E224" s="98">
        <v>0.4</v>
      </c>
      <c r="F224" s="99">
        <v>8.3333333333333339</v>
      </c>
      <c r="G224" s="100">
        <v>12.925999999999998</v>
      </c>
      <c r="H224" s="101">
        <v>63.087497379310335</v>
      </c>
      <c r="I224" s="150"/>
      <c r="J224" s="150"/>
      <c r="K224" s="5"/>
      <c r="L224" s="5"/>
      <c r="M224" s="5"/>
      <c r="N224" s="5"/>
      <c r="O224" s="111">
        <f t="shared" si="25"/>
        <v>0.45969498910675383</v>
      </c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</row>
    <row r="225" spans="1:30" x14ac:dyDescent="0.2">
      <c r="A225" s="5" t="s">
        <v>258</v>
      </c>
      <c r="B225" s="61">
        <v>214</v>
      </c>
      <c r="C225" s="61">
        <v>2</v>
      </c>
      <c r="D225" s="61">
        <v>2</v>
      </c>
      <c r="E225" s="98">
        <v>0.2</v>
      </c>
      <c r="F225" s="99">
        <v>16.666666666666668</v>
      </c>
      <c r="G225" s="100">
        <v>12.629200000000001</v>
      </c>
      <c r="H225" s="101">
        <v>56.497657327383358</v>
      </c>
      <c r="I225" s="150"/>
      <c r="J225" s="150"/>
      <c r="K225" s="5"/>
      <c r="L225" s="5"/>
      <c r="M225" s="5"/>
      <c r="N225" s="5"/>
      <c r="O225" s="111">
        <f t="shared" si="25"/>
        <v>1.0043572984749456</v>
      </c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</row>
    <row r="226" spans="1:30" x14ac:dyDescent="0.2">
      <c r="A226" s="5" t="s">
        <v>258</v>
      </c>
      <c r="B226" s="61">
        <v>316</v>
      </c>
      <c r="C226" s="61">
        <v>3</v>
      </c>
      <c r="D226" s="61">
        <v>2</v>
      </c>
      <c r="E226" s="98">
        <v>0.8</v>
      </c>
      <c r="F226" s="99">
        <v>9</v>
      </c>
      <c r="G226" s="100">
        <v>12.558399999999999</v>
      </c>
      <c r="H226" s="101">
        <v>60.606783948073023</v>
      </c>
      <c r="I226" s="150"/>
      <c r="J226" s="150"/>
      <c r="K226" s="5"/>
      <c r="L226" s="5"/>
      <c r="M226" s="5"/>
      <c r="N226" s="5"/>
      <c r="O226" s="111">
        <f t="shared" si="25"/>
        <v>0.50326797385620914</v>
      </c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</row>
    <row r="227" spans="1:30" x14ac:dyDescent="0.2">
      <c r="A227" s="5" t="s">
        <v>258</v>
      </c>
      <c r="B227" s="61">
        <v>401</v>
      </c>
      <c r="C227" s="61">
        <v>4</v>
      </c>
      <c r="D227" s="61">
        <v>2</v>
      </c>
      <c r="E227" s="98">
        <v>0.7</v>
      </c>
      <c r="F227" s="99">
        <v>4.6666666666666661</v>
      </c>
      <c r="G227" s="100">
        <v>11.682399999999999</v>
      </c>
      <c r="H227" s="101">
        <v>56.763077036916826</v>
      </c>
      <c r="I227" s="150"/>
      <c r="J227" s="150"/>
      <c r="K227" s="5"/>
      <c r="L227" s="5"/>
      <c r="M227" s="5"/>
      <c r="N227" s="5"/>
      <c r="O227" s="111">
        <f t="shared" si="25"/>
        <v>0.22004357298474941</v>
      </c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</row>
    <row r="228" spans="1:30" x14ac:dyDescent="0.2">
      <c r="A228" s="5" t="s">
        <v>258</v>
      </c>
      <c r="B228" s="61">
        <v>103</v>
      </c>
      <c r="C228" s="61">
        <v>1</v>
      </c>
      <c r="D228" s="61">
        <v>3</v>
      </c>
      <c r="E228" s="98">
        <v>0.3</v>
      </c>
      <c r="F228" s="99">
        <v>3.8888888888888893</v>
      </c>
      <c r="G228" s="100">
        <v>12.884399999999999</v>
      </c>
      <c r="H228" s="101">
        <v>62.262385174847864</v>
      </c>
      <c r="I228" s="150"/>
      <c r="J228" s="150"/>
      <c r="K228" s="5"/>
      <c r="L228" s="5"/>
      <c r="M228" s="5"/>
      <c r="N228" s="5"/>
      <c r="O228" s="111">
        <f t="shared" si="25"/>
        <v>0.16920842411038492</v>
      </c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</row>
    <row r="229" spans="1:30" x14ac:dyDescent="0.2">
      <c r="A229" s="5" t="s">
        <v>258</v>
      </c>
      <c r="B229" s="61">
        <v>215</v>
      </c>
      <c r="C229" s="61">
        <v>2</v>
      </c>
      <c r="D229" s="61">
        <v>3</v>
      </c>
      <c r="E229" s="98">
        <v>0.1</v>
      </c>
      <c r="F229" s="99">
        <v>9.7222222222222214</v>
      </c>
      <c r="G229" s="100">
        <v>12.645200000000001</v>
      </c>
      <c r="H229" s="101">
        <v>59.174460462474634</v>
      </c>
      <c r="I229" s="150"/>
      <c r="J229" s="150"/>
      <c r="K229" s="5"/>
      <c r="L229" s="5"/>
      <c r="M229" s="5"/>
      <c r="N229" s="5"/>
      <c r="O229" s="111">
        <f t="shared" si="25"/>
        <v>0.55047204066811894</v>
      </c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</row>
    <row r="230" spans="1:30" x14ac:dyDescent="0.2">
      <c r="A230" s="5" t="s">
        <v>258</v>
      </c>
      <c r="B230" s="61">
        <v>315</v>
      </c>
      <c r="C230" s="61">
        <v>3</v>
      </c>
      <c r="D230" s="61">
        <v>3</v>
      </c>
      <c r="E230" s="98">
        <v>1.8</v>
      </c>
      <c r="F230" s="99">
        <v>5.333333333333333</v>
      </c>
      <c r="G230" s="100">
        <v>12.1196</v>
      </c>
      <c r="H230" s="101">
        <v>51.53558591697093</v>
      </c>
      <c r="I230" s="150"/>
      <c r="J230" s="150"/>
      <c r="K230" s="5"/>
      <c r="L230" s="5"/>
      <c r="M230" s="5"/>
      <c r="N230" s="5"/>
      <c r="O230" s="111">
        <f t="shared" si="25"/>
        <v>0.26361655773420478</v>
      </c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</row>
    <row r="231" spans="1:30" x14ac:dyDescent="0.2">
      <c r="A231" s="5" t="s">
        <v>258</v>
      </c>
      <c r="B231" s="61">
        <v>419</v>
      </c>
      <c r="C231" s="61">
        <v>4</v>
      </c>
      <c r="D231" s="61">
        <v>3</v>
      </c>
      <c r="E231" s="98">
        <v>1.7</v>
      </c>
      <c r="F231" s="99">
        <v>3.1111111111111112</v>
      </c>
      <c r="G231" s="100">
        <v>12.4724</v>
      </c>
      <c r="H231" s="101">
        <v>58.661364437592972</v>
      </c>
      <c r="I231" s="150"/>
      <c r="J231" s="150"/>
      <c r="K231" s="5"/>
      <c r="L231" s="5"/>
      <c r="M231" s="5"/>
      <c r="N231" s="5"/>
      <c r="O231" s="111">
        <f t="shared" si="25"/>
        <v>0.11837327523602033</v>
      </c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</row>
    <row r="232" spans="1:30" x14ac:dyDescent="0.2">
      <c r="A232" s="5" t="s">
        <v>258</v>
      </c>
      <c r="B232" s="61">
        <v>104</v>
      </c>
      <c r="C232" s="61">
        <v>1</v>
      </c>
      <c r="D232" s="61">
        <v>4</v>
      </c>
      <c r="E232" s="98">
        <v>0.2</v>
      </c>
      <c r="F232" s="99">
        <v>3.7777777777777777</v>
      </c>
      <c r="G232" s="100">
        <v>12.6104</v>
      </c>
      <c r="H232" s="101">
        <v>59.941584296416501</v>
      </c>
      <c r="I232" s="150"/>
      <c r="J232" s="150"/>
      <c r="K232" s="5"/>
      <c r="L232" s="5"/>
      <c r="M232" s="5"/>
      <c r="N232" s="5"/>
      <c r="O232" s="111">
        <f t="shared" si="25"/>
        <v>0.16194625998547568</v>
      </c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</row>
    <row r="233" spans="1:30" x14ac:dyDescent="0.2">
      <c r="A233" s="5" t="s">
        <v>258</v>
      </c>
      <c r="B233" s="61">
        <v>217</v>
      </c>
      <c r="C233" s="61">
        <v>2</v>
      </c>
      <c r="D233" s="61">
        <v>4</v>
      </c>
      <c r="E233" s="98">
        <v>0.3</v>
      </c>
      <c r="F233" s="99">
        <v>4.6666666666666661</v>
      </c>
      <c r="G233" s="100">
        <v>12.6364</v>
      </c>
      <c r="H233" s="101">
        <v>56.664538956592295</v>
      </c>
      <c r="I233" s="150"/>
      <c r="J233" s="150"/>
      <c r="K233" s="5"/>
      <c r="L233" s="5"/>
      <c r="M233" s="5"/>
      <c r="N233" s="5"/>
      <c r="O233" s="111">
        <f t="shared" si="25"/>
        <v>0.22004357298474941</v>
      </c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</row>
    <row r="234" spans="1:30" x14ac:dyDescent="0.2">
      <c r="A234" s="5" t="s">
        <v>258</v>
      </c>
      <c r="B234" s="61">
        <v>303</v>
      </c>
      <c r="C234" s="61">
        <v>3</v>
      </c>
      <c r="D234" s="61">
        <v>4</v>
      </c>
      <c r="E234" s="98">
        <v>0.5</v>
      </c>
      <c r="F234" s="99">
        <v>3.5555555555555554</v>
      </c>
      <c r="G234" s="100">
        <v>12.452</v>
      </c>
      <c r="H234" s="101">
        <v>59.534534209601084</v>
      </c>
      <c r="I234" s="150"/>
      <c r="J234" s="150"/>
      <c r="K234" s="5"/>
      <c r="L234" s="5"/>
      <c r="M234" s="5"/>
      <c r="N234" s="5"/>
      <c r="O234" s="111">
        <f t="shared" si="25"/>
        <v>0.14742193173565721</v>
      </c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</row>
    <row r="235" spans="1:30" x14ac:dyDescent="0.2">
      <c r="A235" s="5" t="s">
        <v>258</v>
      </c>
      <c r="B235" s="61">
        <v>420</v>
      </c>
      <c r="C235" s="61">
        <v>4</v>
      </c>
      <c r="D235" s="61">
        <v>4</v>
      </c>
      <c r="E235" s="98">
        <v>1</v>
      </c>
      <c r="F235" s="99">
        <v>4</v>
      </c>
      <c r="G235" s="100">
        <v>12.332800000000001</v>
      </c>
      <c r="H235" s="101">
        <v>55.484387128600403</v>
      </c>
      <c r="I235" s="150"/>
      <c r="J235" s="150"/>
      <c r="K235" s="5"/>
      <c r="L235" s="5"/>
      <c r="M235" s="5"/>
      <c r="N235" s="5"/>
      <c r="O235" s="111">
        <f t="shared" si="25"/>
        <v>0.17647058823529413</v>
      </c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</row>
    <row r="236" spans="1:30" x14ac:dyDescent="0.2">
      <c r="A236" s="5" t="s">
        <v>258</v>
      </c>
      <c r="B236" s="61">
        <v>105</v>
      </c>
      <c r="C236" s="61">
        <v>1</v>
      </c>
      <c r="D236" s="61">
        <v>5</v>
      </c>
      <c r="E236" s="98">
        <v>0.7</v>
      </c>
      <c r="F236" s="99">
        <v>9.3333333333333339</v>
      </c>
      <c r="G236" s="100">
        <v>12.541600000000001</v>
      </c>
      <c r="H236" s="101">
        <v>57.985333134279927</v>
      </c>
      <c r="I236" s="150"/>
      <c r="J236" s="150"/>
      <c r="K236" s="5"/>
      <c r="L236" s="5"/>
      <c r="M236" s="5"/>
      <c r="N236" s="5"/>
      <c r="O236" s="111">
        <f t="shared" si="25"/>
        <v>0.52505446623093677</v>
      </c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</row>
    <row r="237" spans="1:30" x14ac:dyDescent="0.2">
      <c r="A237" s="5" t="s">
        <v>258</v>
      </c>
      <c r="B237" s="61">
        <v>216</v>
      </c>
      <c r="C237" s="61">
        <v>2</v>
      </c>
      <c r="D237" s="61">
        <v>5</v>
      </c>
      <c r="E237" s="98">
        <v>1.3</v>
      </c>
      <c r="F237" s="99">
        <v>2.4444444444444442</v>
      </c>
      <c r="G237" s="100">
        <v>12.562000000000001</v>
      </c>
      <c r="H237" s="101">
        <v>55.282099083164304</v>
      </c>
      <c r="I237" s="150"/>
      <c r="J237" s="150"/>
      <c r="K237" s="5"/>
      <c r="L237" s="5"/>
      <c r="M237" s="5"/>
      <c r="N237" s="5"/>
      <c r="O237" s="111">
        <f t="shared" si="25"/>
        <v>7.4800290486564974E-2</v>
      </c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</row>
    <row r="238" spans="1:30" x14ac:dyDescent="0.2">
      <c r="A238" s="5" t="s">
        <v>258</v>
      </c>
      <c r="B238" s="61">
        <v>306</v>
      </c>
      <c r="C238" s="61">
        <v>3</v>
      </c>
      <c r="D238" s="61">
        <v>5</v>
      </c>
      <c r="E238" s="98">
        <v>0.4</v>
      </c>
      <c r="F238" s="99">
        <v>7.5</v>
      </c>
      <c r="G238" s="100">
        <v>12.364799999999999</v>
      </c>
      <c r="H238" s="101">
        <v>54.833208358079787</v>
      </c>
      <c r="I238" s="150"/>
      <c r="J238" s="150"/>
      <c r="K238" s="5"/>
      <c r="L238" s="5"/>
      <c r="M238" s="5"/>
      <c r="N238" s="5"/>
      <c r="O238" s="111">
        <f t="shared" si="25"/>
        <v>0.40522875816993464</v>
      </c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</row>
    <row r="239" spans="1:30" x14ac:dyDescent="0.2">
      <c r="A239" s="5" t="s">
        <v>258</v>
      </c>
      <c r="B239" s="61">
        <v>405</v>
      </c>
      <c r="C239" s="61">
        <v>4</v>
      </c>
      <c r="D239" s="61">
        <v>5</v>
      </c>
      <c r="E239" s="98">
        <v>0.3</v>
      </c>
      <c r="F239" s="99">
        <v>12.333333333333334</v>
      </c>
      <c r="G239" s="100">
        <v>12.348799999999999</v>
      </c>
      <c r="H239" s="101">
        <v>57.539486602298851</v>
      </c>
      <c r="I239" s="150"/>
      <c r="J239" s="150"/>
      <c r="K239" s="5"/>
      <c r="L239" s="5"/>
      <c r="M239" s="5"/>
      <c r="N239" s="5"/>
      <c r="O239" s="111">
        <f t="shared" si="25"/>
        <v>0.72113289760348576</v>
      </c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</row>
    <row r="240" spans="1:30" x14ac:dyDescent="0.2">
      <c r="A240" s="5" t="s">
        <v>258</v>
      </c>
      <c r="B240" s="61">
        <v>106</v>
      </c>
      <c r="C240" s="61">
        <v>1</v>
      </c>
      <c r="D240" s="61">
        <v>6</v>
      </c>
      <c r="E240" s="98">
        <v>0.3</v>
      </c>
      <c r="F240" s="99">
        <v>5.1111111111111107</v>
      </c>
      <c r="G240" s="100">
        <v>12.696400000000001</v>
      </c>
      <c r="H240" s="101">
        <v>60.796833960243426</v>
      </c>
      <c r="I240" s="150"/>
      <c r="J240" s="150"/>
      <c r="K240" s="5"/>
      <c r="L240" s="5"/>
      <c r="M240" s="5"/>
      <c r="N240" s="5"/>
      <c r="O240" s="111">
        <f t="shared" si="25"/>
        <v>0.24909222948438633</v>
      </c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</row>
    <row r="241" spans="1:30" x14ac:dyDescent="0.2">
      <c r="A241" s="5" t="s">
        <v>258</v>
      </c>
      <c r="B241" s="61">
        <v>203</v>
      </c>
      <c r="C241" s="61">
        <v>2</v>
      </c>
      <c r="D241" s="61">
        <v>6</v>
      </c>
      <c r="E241" s="98">
        <v>0.2</v>
      </c>
      <c r="F241" s="99">
        <v>4.333333333333333</v>
      </c>
      <c r="G241" s="100">
        <v>12.312800000000001</v>
      </c>
      <c r="H241" s="101">
        <v>54.349226160378642</v>
      </c>
      <c r="I241" s="150"/>
      <c r="J241" s="150"/>
      <c r="K241" s="5"/>
      <c r="L241" s="5"/>
      <c r="M241" s="5"/>
      <c r="N241" s="5"/>
      <c r="O241" s="111">
        <f t="shared" si="25"/>
        <v>0.19825708061002176</v>
      </c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</row>
    <row r="242" spans="1:30" x14ac:dyDescent="0.2">
      <c r="A242" s="5" t="s">
        <v>258</v>
      </c>
      <c r="B242" s="61">
        <v>312</v>
      </c>
      <c r="C242" s="61">
        <v>3</v>
      </c>
      <c r="D242" s="61">
        <v>6</v>
      </c>
      <c r="E242" s="98">
        <v>0.2</v>
      </c>
      <c r="F242" s="99">
        <v>5.666666666666667</v>
      </c>
      <c r="G242" s="100">
        <v>12.460800000000001</v>
      </c>
      <c r="H242" s="101">
        <v>58.15349207843137</v>
      </c>
      <c r="I242" s="150"/>
      <c r="J242" s="150"/>
      <c r="K242" s="5"/>
      <c r="L242" s="5"/>
      <c r="M242" s="5"/>
      <c r="N242" s="5"/>
      <c r="O242" s="111">
        <f t="shared" si="25"/>
        <v>0.28540305010893247</v>
      </c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</row>
    <row r="243" spans="1:30" x14ac:dyDescent="0.2">
      <c r="A243" s="5" t="s">
        <v>258</v>
      </c>
      <c r="B243" s="61">
        <v>418</v>
      </c>
      <c r="C243" s="61">
        <v>4</v>
      </c>
      <c r="D243" s="61">
        <v>6</v>
      </c>
      <c r="E243" s="98">
        <v>1.9</v>
      </c>
      <c r="F243" s="99">
        <v>7.5</v>
      </c>
      <c r="G243" s="100">
        <v>12.0204</v>
      </c>
      <c r="H243" s="101">
        <v>60.576601721162952</v>
      </c>
      <c r="I243" s="150"/>
      <c r="J243" s="150"/>
      <c r="K243" s="5"/>
      <c r="L243" s="5"/>
      <c r="M243" s="5"/>
      <c r="N243" s="5"/>
      <c r="O243" s="111">
        <f t="shared" si="25"/>
        <v>0.40522875816993464</v>
      </c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</row>
    <row r="244" spans="1:30" x14ac:dyDescent="0.2">
      <c r="A244" s="5" t="s">
        <v>258</v>
      </c>
      <c r="B244" s="61">
        <v>107</v>
      </c>
      <c r="C244" s="61">
        <v>1</v>
      </c>
      <c r="D244" s="61">
        <v>7</v>
      </c>
      <c r="E244" s="98">
        <v>0.4</v>
      </c>
      <c r="F244" s="99">
        <v>3.1111111111111112</v>
      </c>
      <c r="G244" s="100">
        <v>12.6944</v>
      </c>
      <c r="H244" s="101">
        <v>54.512695769574044</v>
      </c>
      <c r="I244" s="150"/>
      <c r="J244" s="150"/>
      <c r="K244" s="5"/>
      <c r="L244" s="5"/>
      <c r="M244" s="5"/>
      <c r="N244" s="5"/>
      <c r="O244" s="111">
        <f t="shared" si="25"/>
        <v>0.11837327523602033</v>
      </c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</row>
    <row r="245" spans="1:30" x14ac:dyDescent="0.2">
      <c r="A245" s="5" t="s">
        <v>258</v>
      </c>
      <c r="B245" s="61">
        <v>207</v>
      </c>
      <c r="C245" s="61">
        <v>2</v>
      </c>
      <c r="D245" s="61">
        <v>7</v>
      </c>
      <c r="E245" s="98">
        <v>0.5</v>
      </c>
      <c r="F245" s="99">
        <v>4</v>
      </c>
      <c r="G245" s="100">
        <v>12.3636</v>
      </c>
      <c r="H245" s="101">
        <v>56.267901643813381</v>
      </c>
      <c r="I245" s="150"/>
      <c r="J245" s="150"/>
      <c r="K245" s="5"/>
      <c r="L245" s="5"/>
      <c r="M245" s="5"/>
      <c r="N245" s="5"/>
      <c r="O245" s="111">
        <f t="shared" si="25"/>
        <v>0.17647058823529413</v>
      </c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</row>
    <row r="246" spans="1:30" x14ac:dyDescent="0.2">
      <c r="A246" s="5" t="s">
        <v>258</v>
      </c>
      <c r="B246" s="61">
        <v>309</v>
      </c>
      <c r="C246" s="61">
        <v>3</v>
      </c>
      <c r="D246" s="61">
        <v>7</v>
      </c>
      <c r="E246" s="98">
        <v>0.5</v>
      </c>
      <c r="F246" s="99">
        <v>2</v>
      </c>
      <c r="G246" s="100">
        <v>12.2088</v>
      </c>
      <c r="H246" s="101">
        <v>55.907620552265044</v>
      </c>
      <c r="I246" s="150"/>
      <c r="J246" s="150"/>
      <c r="K246" s="5"/>
      <c r="L246" s="5"/>
      <c r="M246" s="5"/>
      <c r="N246" s="5"/>
      <c r="O246" s="111">
        <f t="shared" si="25"/>
        <v>4.5751633986928102E-2</v>
      </c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</row>
    <row r="247" spans="1:30" x14ac:dyDescent="0.2">
      <c r="A247" s="5" t="s">
        <v>258</v>
      </c>
      <c r="B247" s="61">
        <v>410</v>
      </c>
      <c r="C247" s="61">
        <v>4</v>
      </c>
      <c r="D247" s="61">
        <v>7</v>
      </c>
      <c r="E247" s="98">
        <v>1.7</v>
      </c>
      <c r="F247" s="99">
        <v>3.5555555555555554</v>
      </c>
      <c r="G247" s="100">
        <v>12.8256</v>
      </c>
      <c r="H247" s="101">
        <v>55.172495041514544</v>
      </c>
      <c r="I247" s="150"/>
      <c r="J247" s="150"/>
      <c r="K247" s="5"/>
      <c r="L247" s="5"/>
      <c r="M247" s="5"/>
      <c r="N247" s="5"/>
      <c r="O247" s="111">
        <f t="shared" si="25"/>
        <v>0.14742193173565721</v>
      </c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</row>
    <row r="248" spans="1:30" x14ac:dyDescent="0.2">
      <c r="A248" s="5" t="s">
        <v>258</v>
      </c>
      <c r="B248" s="61">
        <v>108</v>
      </c>
      <c r="C248" s="61">
        <v>1</v>
      </c>
      <c r="D248" s="61">
        <v>8</v>
      </c>
      <c r="E248" s="98">
        <v>0</v>
      </c>
      <c r="F248" s="99">
        <v>3</v>
      </c>
      <c r="G248" s="100">
        <v>12.329600000000001</v>
      </c>
      <c r="H248" s="101">
        <v>60.765367873427984</v>
      </c>
      <c r="I248" s="150"/>
      <c r="J248" s="150"/>
      <c r="K248" s="5"/>
      <c r="L248" s="5"/>
      <c r="M248" s="5"/>
      <c r="N248" s="5"/>
      <c r="O248" s="111">
        <f t="shared" si="25"/>
        <v>0.1111111111111111</v>
      </c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</row>
    <row r="249" spans="1:30" x14ac:dyDescent="0.2">
      <c r="A249" s="5" t="s">
        <v>258</v>
      </c>
      <c r="B249" s="61">
        <v>208</v>
      </c>
      <c r="C249" s="61">
        <v>2</v>
      </c>
      <c r="D249" s="61">
        <v>8</v>
      </c>
      <c r="E249" s="98">
        <v>0.3</v>
      </c>
      <c r="F249" s="99">
        <v>4.4444444444444446</v>
      </c>
      <c r="G249" s="100">
        <v>12.102400000000001</v>
      </c>
      <c r="H249" s="101">
        <v>54.249519149695736</v>
      </c>
      <c r="I249" s="150"/>
      <c r="J249" s="150"/>
      <c r="K249" s="5"/>
      <c r="L249" s="5"/>
      <c r="M249" s="5"/>
      <c r="N249" s="5"/>
      <c r="O249" s="111">
        <f t="shared" si="25"/>
        <v>0.20551924473493102</v>
      </c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</row>
    <row r="250" spans="1:30" x14ac:dyDescent="0.2">
      <c r="A250" s="5" t="s">
        <v>258</v>
      </c>
      <c r="B250" s="61">
        <v>318</v>
      </c>
      <c r="C250" s="61">
        <v>3</v>
      </c>
      <c r="D250" s="61">
        <v>8</v>
      </c>
      <c r="E250" s="98">
        <v>0.2</v>
      </c>
      <c r="F250" s="99">
        <v>3.1111111111111112</v>
      </c>
      <c r="G250" s="100">
        <v>12.2804</v>
      </c>
      <c r="H250" s="101">
        <v>58.215922122515209</v>
      </c>
      <c r="I250" s="150"/>
      <c r="J250" s="150"/>
      <c r="K250" s="5"/>
      <c r="L250" s="5"/>
      <c r="M250" s="5"/>
      <c r="N250" s="5"/>
      <c r="O250" s="111">
        <f t="shared" si="25"/>
        <v>0.11837327523602033</v>
      </c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</row>
    <row r="251" spans="1:30" x14ac:dyDescent="0.2">
      <c r="A251" s="5" t="s">
        <v>258</v>
      </c>
      <c r="B251" s="61">
        <v>412</v>
      </c>
      <c r="C251" s="61">
        <v>4</v>
      </c>
      <c r="D251" s="61">
        <v>8</v>
      </c>
      <c r="E251" s="98">
        <v>0.2</v>
      </c>
      <c r="F251" s="99">
        <v>1.3333333333333333</v>
      </c>
      <c r="G251" s="100">
        <v>12.551600000000001</v>
      </c>
      <c r="H251" s="101">
        <v>61.241078285327909</v>
      </c>
      <c r="I251" s="150"/>
      <c r="J251" s="150"/>
      <c r="K251" s="5"/>
      <c r="L251" s="5"/>
      <c r="M251" s="5"/>
      <c r="N251" s="5"/>
      <c r="O251" s="111">
        <f t="shared" si="25"/>
        <v>2.1786492374727589E-3</v>
      </c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</row>
    <row r="252" spans="1:30" x14ac:dyDescent="0.2">
      <c r="A252" s="5" t="s">
        <v>258</v>
      </c>
      <c r="B252" s="61">
        <v>109</v>
      </c>
      <c r="C252" s="61">
        <v>1</v>
      </c>
      <c r="D252" s="61">
        <v>9</v>
      </c>
      <c r="E252" s="98">
        <v>0.4</v>
      </c>
      <c r="F252" s="99">
        <v>6</v>
      </c>
      <c r="G252" s="100">
        <v>12.7348</v>
      </c>
      <c r="H252" s="101">
        <v>58.1428143643002</v>
      </c>
      <c r="I252" s="150"/>
      <c r="J252" s="150"/>
      <c r="K252" s="5"/>
      <c r="L252" s="5"/>
      <c r="M252" s="5"/>
      <c r="N252" s="5"/>
      <c r="O252" s="111">
        <f t="shared" si="25"/>
        <v>0.30718954248366015</v>
      </c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</row>
    <row r="253" spans="1:30" x14ac:dyDescent="0.2">
      <c r="A253" s="5" t="s">
        <v>258</v>
      </c>
      <c r="B253" s="61">
        <v>220</v>
      </c>
      <c r="C253" s="61">
        <v>2</v>
      </c>
      <c r="D253" s="61">
        <v>9</v>
      </c>
      <c r="E253" s="98">
        <v>0.1</v>
      </c>
      <c r="F253" s="99">
        <v>3.7777777777777777</v>
      </c>
      <c r="G253" s="100">
        <v>12.662799999999999</v>
      </c>
      <c r="H253" s="101">
        <v>54.932559584584176</v>
      </c>
      <c r="I253" s="150"/>
      <c r="J253" s="150"/>
      <c r="K253" s="5"/>
      <c r="L253" s="5"/>
      <c r="M253" s="5"/>
      <c r="N253" s="5"/>
      <c r="O253" s="111">
        <f t="shared" si="25"/>
        <v>0.16194625998547568</v>
      </c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</row>
    <row r="254" spans="1:30" x14ac:dyDescent="0.2">
      <c r="A254" s="5" t="s">
        <v>258</v>
      </c>
      <c r="B254" s="61">
        <v>314</v>
      </c>
      <c r="C254" s="61">
        <v>3</v>
      </c>
      <c r="D254" s="61">
        <v>9</v>
      </c>
      <c r="E254" s="98">
        <v>0.4</v>
      </c>
      <c r="F254" s="99">
        <v>10.333333333333334</v>
      </c>
      <c r="G254" s="100">
        <v>12.1812</v>
      </c>
      <c r="H254" s="101">
        <v>57.247169713590274</v>
      </c>
      <c r="I254" s="150"/>
      <c r="J254" s="150"/>
      <c r="K254" s="5"/>
      <c r="L254" s="5"/>
      <c r="M254" s="5"/>
      <c r="N254" s="5"/>
      <c r="O254" s="111">
        <f t="shared" si="25"/>
        <v>0.59041394335511976</v>
      </c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</row>
    <row r="255" spans="1:30" x14ac:dyDescent="0.2">
      <c r="A255" s="5" t="s">
        <v>258</v>
      </c>
      <c r="B255" s="61">
        <v>404</v>
      </c>
      <c r="C255" s="61">
        <v>4</v>
      </c>
      <c r="D255" s="61">
        <v>9</v>
      </c>
      <c r="E255" s="98">
        <v>0.5</v>
      </c>
      <c r="F255" s="99">
        <v>3.6666666666666665</v>
      </c>
      <c r="G255" s="100">
        <v>12.5328</v>
      </c>
      <c r="H255" s="101">
        <v>56.674487561866123</v>
      </c>
      <c r="I255" s="150"/>
      <c r="J255" s="150"/>
      <c r="K255" s="5"/>
      <c r="L255" s="5"/>
      <c r="M255" s="5"/>
      <c r="N255" s="5"/>
      <c r="O255" s="111">
        <f t="shared" si="25"/>
        <v>0.15468409586056642</v>
      </c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</row>
    <row r="256" spans="1:30" x14ac:dyDescent="0.2">
      <c r="A256" s="5" t="s">
        <v>258</v>
      </c>
      <c r="B256" s="61">
        <v>110</v>
      </c>
      <c r="C256" s="61">
        <v>1</v>
      </c>
      <c r="D256" s="61">
        <v>10</v>
      </c>
      <c r="E256" s="98">
        <v>0.2</v>
      </c>
      <c r="F256" s="99">
        <v>3.8888888888888893</v>
      </c>
      <c r="G256" s="100">
        <v>12.4716</v>
      </c>
      <c r="H256" s="101">
        <v>56.943290231778221</v>
      </c>
      <c r="I256" s="150"/>
      <c r="J256" s="150"/>
      <c r="K256" s="5"/>
      <c r="L256" s="5"/>
      <c r="M256" s="5"/>
      <c r="N256" s="5"/>
      <c r="O256" s="111">
        <f t="shared" si="25"/>
        <v>0.16920842411038492</v>
      </c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</row>
    <row r="257" spans="1:30" x14ac:dyDescent="0.2">
      <c r="A257" s="5" t="s">
        <v>258</v>
      </c>
      <c r="B257" s="61">
        <v>213</v>
      </c>
      <c r="C257" s="61">
        <v>2</v>
      </c>
      <c r="D257" s="61">
        <v>10</v>
      </c>
      <c r="E257" s="98">
        <v>0.3</v>
      </c>
      <c r="F257" s="99">
        <v>10.333333333333334</v>
      </c>
      <c r="G257" s="100">
        <v>12.4724</v>
      </c>
      <c r="H257" s="101">
        <v>59.29151581338742</v>
      </c>
      <c r="I257" s="150"/>
      <c r="J257" s="150"/>
      <c r="K257" s="5"/>
      <c r="L257" s="5"/>
      <c r="M257" s="5"/>
      <c r="N257" s="5"/>
      <c r="O257" s="111">
        <f t="shared" si="25"/>
        <v>0.59041394335511976</v>
      </c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</row>
    <row r="258" spans="1:30" x14ac:dyDescent="0.2">
      <c r="A258" s="5" t="s">
        <v>258</v>
      </c>
      <c r="B258" s="61">
        <v>320</v>
      </c>
      <c r="C258" s="61">
        <v>3</v>
      </c>
      <c r="D258" s="61">
        <v>10</v>
      </c>
      <c r="E258" s="98">
        <v>1.2</v>
      </c>
      <c r="F258" s="99">
        <v>6.2222222222222223</v>
      </c>
      <c r="G258" s="100">
        <v>12.242000000000001</v>
      </c>
      <c r="H258" s="101">
        <v>58.528593060175794</v>
      </c>
      <c r="I258" s="150"/>
      <c r="J258" s="150"/>
      <c r="K258" s="5"/>
      <c r="L258" s="5"/>
      <c r="M258" s="5"/>
      <c r="N258" s="5"/>
      <c r="O258" s="111">
        <f t="shared" si="25"/>
        <v>0.32171387073347857</v>
      </c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</row>
    <row r="259" spans="1:30" x14ac:dyDescent="0.2">
      <c r="A259" s="5" t="s">
        <v>258</v>
      </c>
      <c r="B259" s="61">
        <v>415</v>
      </c>
      <c r="C259" s="61">
        <v>4</v>
      </c>
      <c r="D259" s="61">
        <v>10</v>
      </c>
      <c r="E259" s="98">
        <v>0.9</v>
      </c>
      <c r="F259" s="99">
        <v>11.333333333333334</v>
      </c>
      <c r="G259" s="100">
        <v>12.305199999999999</v>
      </c>
      <c r="H259" s="101">
        <v>57.395920486815413</v>
      </c>
      <c r="I259" s="150"/>
      <c r="J259" s="150"/>
      <c r="K259" s="5"/>
      <c r="L259" s="5"/>
      <c r="M259" s="5"/>
      <c r="N259" s="5"/>
      <c r="O259" s="111">
        <f t="shared" si="25"/>
        <v>0.65577342047930276</v>
      </c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</row>
    <row r="260" spans="1:30" x14ac:dyDescent="0.2">
      <c r="A260" s="5" t="s">
        <v>258</v>
      </c>
      <c r="B260" s="61">
        <v>111</v>
      </c>
      <c r="C260" s="61">
        <v>1</v>
      </c>
      <c r="D260" s="61">
        <v>11</v>
      </c>
      <c r="E260" s="98">
        <v>0.2</v>
      </c>
      <c r="F260" s="99">
        <v>13.666666666666666</v>
      </c>
      <c r="G260" s="100">
        <v>12.501200000000001</v>
      </c>
      <c r="H260" s="101">
        <v>61.505444517647071</v>
      </c>
      <c r="I260" s="150"/>
      <c r="J260" s="150"/>
      <c r="K260" s="5"/>
      <c r="L260" s="5"/>
      <c r="M260" s="5"/>
      <c r="N260" s="5"/>
      <c r="O260" s="111">
        <f t="shared" si="25"/>
        <v>0.80827886710239638</v>
      </c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</row>
    <row r="261" spans="1:30" x14ac:dyDescent="0.2">
      <c r="A261" s="5" t="s">
        <v>258</v>
      </c>
      <c r="B261" s="61">
        <v>201</v>
      </c>
      <c r="C261" s="61">
        <v>2</v>
      </c>
      <c r="D261" s="61">
        <v>11</v>
      </c>
      <c r="E261" s="98">
        <v>0.8</v>
      </c>
      <c r="F261" s="99">
        <v>14</v>
      </c>
      <c r="G261" s="100">
        <v>12.3904</v>
      </c>
      <c r="H261" s="101">
        <v>52.351563709533472</v>
      </c>
      <c r="I261" s="150"/>
      <c r="J261" s="150"/>
      <c r="K261" s="5"/>
      <c r="L261" s="5"/>
      <c r="M261" s="5"/>
      <c r="N261" s="5"/>
      <c r="O261" s="111">
        <f t="shared" si="25"/>
        <v>0.83006535947712412</v>
      </c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</row>
    <row r="262" spans="1:30" x14ac:dyDescent="0.2">
      <c r="A262" s="5" t="s">
        <v>258</v>
      </c>
      <c r="B262" s="61">
        <v>310</v>
      </c>
      <c r="C262" s="61">
        <v>3</v>
      </c>
      <c r="D262" s="61">
        <v>11</v>
      </c>
      <c r="E262" s="98">
        <v>0.4</v>
      </c>
      <c r="F262" s="99">
        <v>7</v>
      </c>
      <c r="G262" s="100">
        <v>12.133599999999999</v>
      </c>
      <c r="H262" s="101">
        <v>55.380427462880334</v>
      </c>
      <c r="I262" s="150"/>
      <c r="J262" s="150"/>
      <c r="K262" s="5"/>
      <c r="L262" s="5"/>
      <c r="M262" s="5"/>
      <c r="N262" s="5"/>
      <c r="O262" s="111">
        <f t="shared" si="25"/>
        <v>0.37254901960784315</v>
      </c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</row>
    <row r="263" spans="1:30" x14ac:dyDescent="0.2">
      <c r="A263" s="5" t="s">
        <v>258</v>
      </c>
      <c r="B263" s="61">
        <v>411</v>
      </c>
      <c r="C263" s="61">
        <v>4</v>
      </c>
      <c r="D263" s="61">
        <v>11</v>
      </c>
      <c r="E263" s="98">
        <v>0.8</v>
      </c>
      <c r="F263" s="99">
        <v>6.1111111111111107</v>
      </c>
      <c r="G263" s="100">
        <v>12.3788</v>
      </c>
      <c r="H263" s="101">
        <v>60.731266784584172</v>
      </c>
      <c r="I263" s="150"/>
      <c r="J263" s="150"/>
      <c r="K263" s="5"/>
      <c r="L263" s="5"/>
      <c r="M263" s="5"/>
      <c r="N263" s="5"/>
      <c r="O263" s="111">
        <f t="shared" si="25"/>
        <v>0.3144517066085693</v>
      </c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</row>
    <row r="264" spans="1:30" x14ac:dyDescent="0.2">
      <c r="A264" s="5" t="s">
        <v>258</v>
      </c>
      <c r="B264" s="61">
        <v>112</v>
      </c>
      <c r="C264" s="61">
        <v>1</v>
      </c>
      <c r="D264" s="61">
        <v>12</v>
      </c>
      <c r="E264" s="98">
        <v>0.1</v>
      </c>
      <c r="F264" s="99">
        <v>9</v>
      </c>
      <c r="G264" s="100">
        <v>12.4244</v>
      </c>
      <c r="H264" s="101">
        <v>65.399729068830283</v>
      </c>
      <c r="I264" s="150"/>
      <c r="J264" s="150"/>
      <c r="K264" s="5"/>
      <c r="L264" s="5"/>
      <c r="M264" s="5"/>
      <c r="N264" s="5"/>
      <c r="O264" s="111">
        <f t="shared" si="25"/>
        <v>0.50326797385620914</v>
      </c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</row>
    <row r="265" spans="1:30" x14ac:dyDescent="0.2">
      <c r="A265" s="5" t="s">
        <v>258</v>
      </c>
      <c r="B265" s="61">
        <v>206</v>
      </c>
      <c r="C265" s="61">
        <v>2</v>
      </c>
      <c r="D265" s="61">
        <v>12</v>
      </c>
      <c r="E265" s="98">
        <v>0.7</v>
      </c>
      <c r="F265" s="99">
        <v>4</v>
      </c>
      <c r="G265" s="100">
        <v>12.2424</v>
      </c>
      <c r="H265" s="101">
        <v>38.138183174577421</v>
      </c>
      <c r="I265" s="150"/>
      <c r="J265" s="150"/>
      <c r="K265" s="5"/>
      <c r="L265" s="5"/>
      <c r="M265" s="5"/>
      <c r="N265" s="5"/>
      <c r="O265" s="111">
        <f t="shared" si="25"/>
        <v>0.17647058823529413</v>
      </c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</row>
    <row r="266" spans="1:30" x14ac:dyDescent="0.2">
      <c r="A266" s="5" t="s">
        <v>258</v>
      </c>
      <c r="B266" s="61">
        <v>304</v>
      </c>
      <c r="C266" s="61">
        <v>3</v>
      </c>
      <c r="D266" s="61">
        <v>12</v>
      </c>
      <c r="E266" s="98">
        <v>0.3</v>
      </c>
      <c r="F266" s="99">
        <v>7.333333333333333</v>
      </c>
      <c r="G266" s="100">
        <v>11.994400000000001</v>
      </c>
      <c r="H266" s="101">
        <v>56.504950510344841</v>
      </c>
      <c r="I266" s="150"/>
      <c r="J266" s="150"/>
      <c r="K266" s="5"/>
      <c r="L266" s="5"/>
      <c r="M266" s="5"/>
      <c r="N266" s="5"/>
      <c r="O266" s="111">
        <f t="shared" si="25"/>
        <v>0.39433551198257077</v>
      </c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</row>
    <row r="267" spans="1:30" x14ac:dyDescent="0.2">
      <c r="A267" s="5" t="s">
        <v>258</v>
      </c>
      <c r="B267" s="61">
        <v>414</v>
      </c>
      <c r="C267" s="61">
        <v>4</v>
      </c>
      <c r="D267" s="61">
        <v>12</v>
      </c>
      <c r="E267" s="98">
        <v>1.3</v>
      </c>
      <c r="F267" s="99">
        <v>4.666666666666667</v>
      </c>
      <c r="G267" s="100">
        <v>12.3956</v>
      </c>
      <c r="H267" s="101">
        <v>57.394090777011492</v>
      </c>
      <c r="I267" s="150"/>
      <c r="J267" s="150"/>
      <c r="K267" s="5"/>
      <c r="L267" s="5"/>
      <c r="M267" s="5"/>
      <c r="N267" s="5"/>
      <c r="O267" s="111">
        <f t="shared" si="25"/>
        <v>0.22004357298474947</v>
      </c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</row>
    <row r="268" spans="1:30" x14ac:dyDescent="0.2">
      <c r="A268" s="5" t="s">
        <v>258</v>
      </c>
      <c r="B268" s="61">
        <v>115</v>
      </c>
      <c r="C268" s="61">
        <v>1</v>
      </c>
      <c r="D268" s="61">
        <v>15</v>
      </c>
      <c r="E268" s="98">
        <v>0.2</v>
      </c>
      <c r="F268" s="99">
        <v>5.7777777777777768</v>
      </c>
      <c r="G268" s="100">
        <v>12.651199999999999</v>
      </c>
      <c r="H268" s="101">
        <v>61.914530349695738</v>
      </c>
      <c r="I268" s="150"/>
      <c r="J268" s="150"/>
      <c r="K268" s="5"/>
      <c r="L268" s="5"/>
      <c r="M268" s="5"/>
      <c r="N268" s="5"/>
      <c r="O268" s="111">
        <f t="shared" si="25"/>
        <v>0.29266521423384162</v>
      </c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</row>
    <row r="269" spans="1:30" x14ac:dyDescent="0.2">
      <c r="A269" s="5" t="s">
        <v>258</v>
      </c>
      <c r="B269" s="61">
        <v>211</v>
      </c>
      <c r="C269" s="61">
        <v>2</v>
      </c>
      <c r="D269" s="61">
        <v>15</v>
      </c>
      <c r="E269" s="98">
        <v>0.4</v>
      </c>
      <c r="F269" s="99">
        <v>14</v>
      </c>
      <c r="G269" s="100">
        <v>12.4612</v>
      </c>
      <c r="H269" s="101">
        <v>57.293819066937118</v>
      </c>
      <c r="I269" s="150"/>
      <c r="J269" s="150"/>
      <c r="K269" s="5"/>
      <c r="L269" s="5"/>
      <c r="M269" s="5"/>
      <c r="N269" s="5"/>
      <c r="O269" s="111">
        <f t="shared" si="25"/>
        <v>0.83006535947712412</v>
      </c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</row>
    <row r="270" spans="1:30" x14ac:dyDescent="0.2">
      <c r="A270" s="5" t="s">
        <v>258</v>
      </c>
      <c r="B270" s="61">
        <v>307</v>
      </c>
      <c r="C270" s="61">
        <v>3</v>
      </c>
      <c r="D270" s="61">
        <v>15</v>
      </c>
      <c r="E270" s="98">
        <v>0.3</v>
      </c>
      <c r="F270" s="99">
        <v>6.333333333333333</v>
      </c>
      <c r="G270" s="100">
        <v>12.2196</v>
      </c>
      <c r="H270" s="101">
        <v>57.279589532386744</v>
      </c>
      <c r="I270" s="150"/>
      <c r="J270" s="150"/>
      <c r="K270" s="5"/>
      <c r="L270" s="5"/>
      <c r="M270" s="5"/>
      <c r="N270" s="5"/>
      <c r="O270" s="111">
        <f t="shared" si="25"/>
        <v>0.32897603485838778</v>
      </c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</row>
    <row r="271" spans="1:30" x14ac:dyDescent="0.2">
      <c r="A271" s="5" t="s">
        <v>258</v>
      </c>
      <c r="B271" s="61">
        <v>409</v>
      </c>
      <c r="C271" s="61">
        <v>4</v>
      </c>
      <c r="D271" s="61">
        <v>15</v>
      </c>
      <c r="E271" s="98">
        <v>0.1</v>
      </c>
      <c r="F271" s="99">
        <v>8.3333333333333339</v>
      </c>
      <c r="G271" s="100">
        <v>12.395999999999999</v>
      </c>
      <c r="H271" s="101">
        <v>51.832188970926296</v>
      </c>
      <c r="I271" s="150"/>
      <c r="J271" s="150"/>
      <c r="K271" s="5"/>
      <c r="L271" s="5"/>
      <c r="M271" s="5"/>
      <c r="N271" s="5"/>
      <c r="O271" s="111">
        <f t="shared" si="25"/>
        <v>0.45969498910675383</v>
      </c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</row>
    <row r="272" spans="1:30" x14ac:dyDescent="0.2">
      <c r="A272" s="5" t="s">
        <v>258</v>
      </c>
      <c r="B272" s="61">
        <v>116</v>
      </c>
      <c r="C272" s="61">
        <v>1</v>
      </c>
      <c r="D272" s="61">
        <v>16</v>
      </c>
      <c r="E272" s="98">
        <v>0.6</v>
      </c>
      <c r="F272" s="99">
        <v>2.3333333333333335</v>
      </c>
      <c r="G272" s="100">
        <v>12.5596</v>
      </c>
      <c r="H272" s="101">
        <v>59.518593298174437</v>
      </c>
      <c r="I272" s="150"/>
      <c r="J272" s="150"/>
      <c r="K272" s="5"/>
      <c r="L272" s="5"/>
      <c r="M272" s="5"/>
      <c r="N272" s="5"/>
      <c r="O272" s="111">
        <f t="shared" si="25"/>
        <v>6.7538126361655779E-2</v>
      </c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</row>
    <row r="273" spans="1:30" x14ac:dyDescent="0.2">
      <c r="A273" s="5" t="s">
        <v>258</v>
      </c>
      <c r="B273" s="61">
        <v>205</v>
      </c>
      <c r="C273" s="61">
        <v>2</v>
      </c>
      <c r="D273" s="61">
        <v>16</v>
      </c>
      <c r="E273" s="98">
        <v>0.3</v>
      </c>
      <c r="F273" s="99">
        <v>6</v>
      </c>
      <c r="G273" s="100">
        <v>12.3848</v>
      </c>
      <c r="H273" s="101">
        <v>54.247256163353626</v>
      </c>
      <c r="I273" s="150"/>
      <c r="J273" s="150"/>
      <c r="K273" s="5"/>
      <c r="L273" s="5"/>
      <c r="M273" s="5"/>
      <c r="N273" s="5"/>
      <c r="O273" s="111">
        <f t="shared" si="25"/>
        <v>0.30718954248366015</v>
      </c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</row>
    <row r="274" spans="1:30" x14ac:dyDescent="0.2">
      <c r="A274" s="5" t="s">
        <v>258</v>
      </c>
      <c r="B274" s="61">
        <v>319</v>
      </c>
      <c r="C274" s="61">
        <v>3</v>
      </c>
      <c r="D274" s="61">
        <v>16</v>
      </c>
      <c r="E274" s="98">
        <v>0.1</v>
      </c>
      <c r="F274" s="99">
        <v>5.5555555555555554</v>
      </c>
      <c r="G274" s="100">
        <v>12.2456</v>
      </c>
      <c r="H274" s="101">
        <v>61.340503600811353</v>
      </c>
      <c r="I274" s="150"/>
      <c r="J274" s="150"/>
      <c r="K274" s="5"/>
      <c r="L274" s="5"/>
      <c r="M274" s="5"/>
      <c r="N274" s="5"/>
      <c r="O274" s="111">
        <f t="shared" si="25"/>
        <v>0.2781408859840232</v>
      </c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</row>
    <row r="275" spans="1:30" x14ac:dyDescent="0.2">
      <c r="A275" s="5" t="s">
        <v>258</v>
      </c>
      <c r="B275" s="61">
        <v>417</v>
      </c>
      <c r="C275" s="61">
        <v>4</v>
      </c>
      <c r="D275" s="61">
        <v>16</v>
      </c>
      <c r="E275" s="98">
        <v>0.4</v>
      </c>
      <c r="F275" s="99">
        <v>6.8888888888888893</v>
      </c>
      <c r="G275" s="100">
        <v>12.2416</v>
      </c>
      <c r="H275" s="101">
        <v>61.573049794726167</v>
      </c>
      <c r="I275" s="150"/>
      <c r="J275" s="150"/>
      <c r="K275" s="5"/>
      <c r="L275" s="5"/>
      <c r="M275" s="5"/>
      <c r="N275" s="5"/>
      <c r="O275" s="111">
        <f t="shared" si="25"/>
        <v>0.36528685548293394</v>
      </c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</row>
    <row r="276" spans="1:30" x14ac:dyDescent="0.2">
      <c r="A276" s="5" t="s">
        <v>258</v>
      </c>
      <c r="B276" s="61">
        <v>117</v>
      </c>
      <c r="C276" s="61">
        <v>1</v>
      </c>
      <c r="D276" s="61">
        <v>17</v>
      </c>
      <c r="E276" s="98">
        <v>0.2</v>
      </c>
      <c r="F276" s="99">
        <v>5.7777777777777768</v>
      </c>
      <c r="G276" s="100">
        <v>12.446400000000001</v>
      </c>
      <c r="H276" s="101">
        <v>59.767556353211624</v>
      </c>
      <c r="I276" s="150"/>
      <c r="J276" s="150"/>
      <c r="K276" s="5"/>
      <c r="L276" s="5"/>
      <c r="M276" s="5"/>
      <c r="N276" s="5"/>
      <c r="O276" s="111">
        <f t="shared" si="25"/>
        <v>0.29266521423384162</v>
      </c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</row>
    <row r="277" spans="1:30" x14ac:dyDescent="0.2">
      <c r="A277" s="5" t="s">
        <v>258</v>
      </c>
      <c r="B277" s="61">
        <v>209</v>
      </c>
      <c r="C277" s="61">
        <v>2</v>
      </c>
      <c r="D277" s="61">
        <v>17</v>
      </c>
      <c r="E277" s="98">
        <v>0.3</v>
      </c>
      <c r="F277" s="99">
        <v>6.4444444444444438</v>
      </c>
      <c r="G277" s="100">
        <v>12.908399999999999</v>
      </c>
      <c r="H277" s="101">
        <v>53.980068528465182</v>
      </c>
      <c r="I277" s="150"/>
      <c r="J277" s="150"/>
      <c r="K277" s="5"/>
      <c r="L277" s="5"/>
      <c r="M277" s="5"/>
      <c r="N277" s="5"/>
      <c r="O277" s="111">
        <f t="shared" si="25"/>
        <v>0.33623819898329699</v>
      </c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</row>
    <row r="278" spans="1:30" x14ac:dyDescent="0.2">
      <c r="A278" s="5" t="s">
        <v>258</v>
      </c>
      <c r="B278" s="61">
        <v>317</v>
      </c>
      <c r="C278" s="61">
        <v>3</v>
      </c>
      <c r="D278" s="61">
        <v>17</v>
      </c>
      <c r="E278" s="98">
        <v>1.6</v>
      </c>
      <c r="F278" s="99">
        <v>3</v>
      </c>
      <c r="G278" s="100">
        <v>12.456</v>
      </c>
      <c r="H278" s="101">
        <v>58.615058563894529</v>
      </c>
      <c r="I278" s="150"/>
      <c r="J278" s="150"/>
      <c r="K278" s="5"/>
      <c r="L278" s="5"/>
      <c r="M278" s="5"/>
      <c r="N278" s="5"/>
      <c r="O278" s="111">
        <f t="shared" si="25"/>
        <v>0.1111111111111111</v>
      </c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</row>
    <row r="279" spans="1:30" x14ac:dyDescent="0.2">
      <c r="A279" s="5" t="s">
        <v>258</v>
      </c>
      <c r="B279" s="61">
        <v>402</v>
      </c>
      <c r="C279" s="61">
        <v>4</v>
      </c>
      <c r="D279" s="61">
        <v>17</v>
      </c>
      <c r="E279" s="98">
        <v>0.3</v>
      </c>
      <c r="F279" s="99">
        <v>2.4444444444444442</v>
      </c>
      <c r="G279" s="100">
        <v>11.687999999999999</v>
      </c>
      <c r="H279" s="101">
        <v>58.262274596348881</v>
      </c>
      <c r="I279" s="150"/>
      <c r="J279" s="150"/>
      <c r="K279" s="5"/>
      <c r="L279" s="5"/>
      <c r="M279" s="5"/>
      <c r="N279" s="5"/>
      <c r="O279" s="111">
        <f t="shared" si="25"/>
        <v>7.4800290486564974E-2</v>
      </c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</row>
    <row r="280" spans="1:30" x14ac:dyDescent="0.2">
      <c r="A280" s="5" t="s">
        <v>258</v>
      </c>
      <c r="B280" s="61">
        <v>118</v>
      </c>
      <c r="C280" s="61">
        <v>1</v>
      </c>
      <c r="D280" s="61">
        <v>18</v>
      </c>
      <c r="E280" s="98">
        <v>0.2</v>
      </c>
      <c r="F280" s="99">
        <v>9</v>
      </c>
      <c r="G280" s="100">
        <v>12.4132</v>
      </c>
      <c r="H280" s="101">
        <v>59.159642404868144</v>
      </c>
      <c r="I280" s="150"/>
      <c r="J280" s="150"/>
      <c r="K280" s="5"/>
      <c r="L280" s="5"/>
      <c r="M280" s="5"/>
      <c r="N280" s="5"/>
      <c r="O280" s="111">
        <f t="shared" si="25"/>
        <v>0.50326797385620914</v>
      </c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</row>
    <row r="281" spans="1:30" x14ac:dyDescent="0.2">
      <c r="A281" s="5" t="s">
        <v>258</v>
      </c>
      <c r="B281" s="61">
        <v>204</v>
      </c>
      <c r="C281" s="61">
        <v>2</v>
      </c>
      <c r="D281" s="61">
        <v>18</v>
      </c>
      <c r="E281" s="98">
        <v>0.8</v>
      </c>
      <c r="F281" s="99">
        <v>4</v>
      </c>
      <c r="G281" s="100">
        <v>12.304400000000001</v>
      </c>
      <c r="H281" s="101">
        <v>56.018929425828254</v>
      </c>
      <c r="I281" s="150"/>
      <c r="J281" s="150"/>
      <c r="K281" s="5"/>
      <c r="L281" s="5"/>
      <c r="M281" s="5"/>
      <c r="N281" s="5"/>
      <c r="O281" s="111">
        <f t="shared" si="25"/>
        <v>0.17647058823529413</v>
      </c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</row>
    <row r="282" spans="1:30" x14ac:dyDescent="0.2">
      <c r="A282" s="5" t="s">
        <v>258</v>
      </c>
      <c r="B282" s="61">
        <v>301</v>
      </c>
      <c r="C282" s="61">
        <v>3</v>
      </c>
      <c r="D282" s="61">
        <v>18</v>
      </c>
      <c r="E282" s="98">
        <v>0</v>
      </c>
      <c r="F282" s="99">
        <v>3.8888888888888893</v>
      </c>
      <c r="G282" s="100">
        <v>12.623999999999999</v>
      </c>
      <c r="H282" s="101">
        <v>61.018813966193377</v>
      </c>
      <c r="I282" s="150"/>
      <c r="J282" s="150"/>
      <c r="K282" s="5"/>
      <c r="L282" s="5"/>
      <c r="M282" s="5"/>
      <c r="N282" s="5"/>
      <c r="O282" s="111">
        <f t="shared" si="25"/>
        <v>0.16920842411038492</v>
      </c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</row>
    <row r="283" spans="1:30" x14ac:dyDescent="0.2">
      <c r="A283" s="5" t="s">
        <v>258</v>
      </c>
      <c r="B283" s="61">
        <v>406</v>
      </c>
      <c r="C283" s="61">
        <v>4</v>
      </c>
      <c r="D283" s="61">
        <v>18</v>
      </c>
      <c r="E283" s="98">
        <v>2.7</v>
      </c>
      <c r="F283" s="99">
        <v>3.7777777777777777</v>
      </c>
      <c r="G283" s="100">
        <v>12.4932</v>
      </c>
      <c r="H283" s="101">
        <v>50.571948789181874</v>
      </c>
      <c r="I283" s="150"/>
      <c r="J283" s="150"/>
      <c r="K283" s="5"/>
      <c r="L283" s="5"/>
      <c r="M283" s="5"/>
      <c r="N283" s="5"/>
      <c r="O283" s="111">
        <f t="shared" si="25"/>
        <v>0.16194625998547568</v>
      </c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</row>
    <row r="284" spans="1:30" x14ac:dyDescent="0.2">
      <c r="A284" s="5" t="s">
        <v>258</v>
      </c>
      <c r="B284" s="61">
        <v>119</v>
      </c>
      <c r="C284" s="61">
        <v>1</v>
      </c>
      <c r="D284" s="61">
        <v>19</v>
      </c>
      <c r="E284" s="98">
        <v>0.5</v>
      </c>
      <c r="F284" s="99">
        <v>10.333333333333334</v>
      </c>
      <c r="G284" s="100">
        <v>12.299199999999999</v>
      </c>
      <c r="H284" s="101">
        <v>58.834843651115612</v>
      </c>
      <c r="I284" s="150"/>
      <c r="J284" s="150"/>
      <c r="K284" s="5"/>
      <c r="L284" s="5"/>
      <c r="M284" s="5"/>
      <c r="N284" s="5"/>
      <c r="O284" s="111">
        <f t="shared" si="25"/>
        <v>0.59041394335511976</v>
      </c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</row>
    <row r="285" spans="1:30" x14ac:dyDescent="0.2">
      <c r="A285" s="5" t="s">
        <v>258</v>
      </c>
      <c r="B285" s="61">
        <v>202</v>
      </c>
      <c r="C285" s="61">
        <v>2</v>
      </c>
      <c r="D285" s="61">
        <v>19</v>
      </c>
      <c r="E285" s="98">
        <v>0.3</v>
      </c>
      <c r="F285" s="99">
        <v>7.666666666666667</v>
      </c>
      <c r="G285" s="100">
        <v>12.061199999999999</v>
      </c>
      <c r="H285" s="101">
        <v>58.706729931034481</v>
      </c>
      <c r="I285" s="150"/>
      <c r="J285" s="150"/>
      <c r="K285" s="5"/>
      <c r="L285" s="5"/>
      <c r="M285" s="5"/>
      <c r="N285" s="5"/>
      <c r="O285" s="111">
        <f t="shared" si="25"/>
        <v>0.41612200435729851</v>
      </c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</row>
    <row r="286" spans="1:30" x14ac:dyDescent="0.2">
      <c r="A286" s="5" t="s">
        <v>258</v>
      </c>
      <c r="B286" s="61">
        <v>311</v>
      </c>
      <c r="C286" s="61">
        <v>3</v>
      </c>
      <c r="D286" s="61">
        <v>19</v>
      </c>
      <c r="E286" s="98">
        <v>0.3</v>
      </c>
      <c r="F286" s="99">
        <v>10.333333333333334</v>
      </c>
      <c r="G286" s="100">
        <v>12.3872</v>
      </c>
      <c r="H286" s="101">
        <v>59.406572856254222</v>
      </c>
      <c r="I286" s="150"/>
      <c r="J286" s="150"/>
      <c r="K286" s="5"/>
      <c r="L286" s="5"/>
      <c r="M286" s="5"/>
      <c r="N286" s="5"/>
      <c r="O286" s="111">
        <f t="shared" ref="O286:O291" si="26">(F286-1.3)/15.3</f>
        <v>0.59041394335511976</v>
      </c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</row>
    <row r="287" spans="1:30" x14ac:dyDescent="0.2">
      <c r="A287" s="5" t="s">
        <v>258</v>
      </c>
      <c r="B287" s="61">
        <v>413</v>
      </c>
      <c r="C287" s="61">
        <v>4</v>
      </c>
      <c r="D287" s="61">
        <v>19</v>
      </c>
      <c r="E287" s="98">
        <v>0</v>
      </c>
      <c r="F287" s="99">
        <v>5.666666666666667</v>
      </c>
      <c r="G287" s="100">
        <v>12.2744</v>
      </c>
      <c r="H287" s="101">
        <v>59.942386447058809</v>
      </c>
      <c r="I287" s="150"/>
      <c r="J287" s="150"/>
      <c r="K287" s="5"/>
      <c r="L287" s="5"/>
      <c r="M287" s="5"/>
      <c r="N287" s="5"/>
      <c r="O287" s="111">
        <f t="shared" si="26"/>
        <v>0.28540305010893247</v>
      </c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</row>
    <row r="288" spans="1:30" x14ac:dyDescent="0.2">
      <c r="A288" s="5" t="s">
        <v>258</v>
      </c>
      <c r="B288" s="61">
        <v>120</v>
      </c>
      <c r="C288" s="61">
        <v>1</v>
      </c>
      <c r="D288" s="61">
        <v>20</v>
      </c>
      <c r="E288" s="98">
        <v>0.4</v>
      </c>
      <c r="F288" s="99">
        <v>9.3333333333333339</v>
      </c>
      <c r="G288" s="100">
        <v>12.4452</v>
      </c>
      <c r="H288" s="101">
        <v>54.439076457065582</v>
      </c>
      <c r="I288" s="150"/>
      <c r="J288" s="150"/>
      <c r="K288" s="5"/>
      <c r="L288" s="5"/>
      <c r="M288" s="5"/>
      <c r="N288" s="5"/>
      <c r="O288" s="111">
        <f t="shared" si="26"/>
        <v>0.52505446623093677</v>
      </c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</row>
    <row r="289" spans="1:30" x14ac:dyDescent="0.2">
      <c r="A289" s="5" t="s">
        <v>258</v>
      </c>
      <c r="B289" s="61">
        <v>210</v>
      </c>
      <c r="C289" s="61">
        <v>2</v>
      </c>
      <c r="D289" s="61">
        <v>20</v>
      </c>
      <c r="E289" s="98">
        <v>0.3</v>
      </c>
      <c r="F289" s="99">
        <v>8.6111111111111125</v>
      </c>
      <c r="G289" s="100">
        <v>13.186400000000001</v>
      </c>
      <c r="H289" s="101">
        <v>49.262227641379312</v>
      </c>
      <c r="I289" s="150"/>
      <c r="J289" s="150"/>
      <c r="K289" s="5"/>
      <c r="L289" s="5"/>
      <c r="M289" s="5"/>
      <c r="N289" s="5"/>
      <c r="O289" s="111">
        <f t="shared" si="26"/>
        <v>0.47785039941902696</v>
      </c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</row>
    <row r="290" spans="1:30" x14ac:dyDescent="0.2">
      <c r="A290" s="5" t="s">
        <v>258</v>
      </c>
      <c r="B290" s="61">
        <v>302</v>
      </c>
      <c r="C290" s="61">
        <v>3</v>
      </c>
      <c r="D290" s="61">
        <v>20</v>
      </c>
      <c r="E290" s="98">
        <v>0.5</v>
      </c>
      <c r="F290" s="99">
        <v>6.8888888888888893</v>
      </c>
      <c r="G290" s="100">
        <v>12.504399999999999</v>
      </c>
      <c r="H290" s="101">
        <v>60.415149793103446</v>
      </c>
      <c r="I290" s="150"/>
      <c r="J290" s="150"/>
      <c r="K290" s="5"/>
      <c r="L290" s="5"/>
      <c r="M290" s="5"/>
      <c r="N290" s="5"/>
      <c r="O290" s="111">
        <f t="shared" si="26"/>
        <v>0.36528685548293394</v>
      </c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</row>
    <row r="291" spans="1:30" x14ac:dyDescent="0.2">
      <c r="A291" s="5" t="s">
        <v>258</v>
      </c>
      <c r="B291" s="61">
        <v>403</v>
      </c>
      <c r="C291" s="61">
        <v>4</v>
      </c>
      <c r="D291" s="61">
        <v>20</v>
      </c>
      <c r="E291" s="98">
        <v>1.9</v>
      </c>
      <c r="F291" s="99">
        <v>6.666666666666667</v>
      </c>
      <c r="G291" s="100">
        <v>12.433999999999999</v>
      </c>
      <c r="H291" s="101">
        <v>55.649584346179857</v>
      </c>
      <c r="I291" s="150"/>
      <c r="J291" s="150"/>
      <c r="K291" s="5"/>
      <c r="L291" s="5"/>
      <c r="M291" s="5"/>
      <c r="N291" s="5"/>
      <c r="O291" s="111">
        <f t="shared" si="26"/>
        <v>0.35076252723311546</v>
      </c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</row>
    <row r="292" spans="1:30" x14ac:dyDescent="0.2">
      <c r="A292" s="5" t="s">
        <v>250</v>
      </c>
      <c r="B292" s="102">
        <v>101</v>
      </c>
      <c r="C292" s="61">
        <v>1</v>
      </c>
      <c r="D292" s="61">
        <v>1</v>
      </c>
      <c r="E292" s="98">
        <v>0</v>
      </c>
      <c r="F292" s="99">
        <v>9.3333333333333321</v>
      </c>
      <c r="G292" s="100">
        <v>11.667200000000001</v>
      </c>
      <c r="H292" s="101">
        <v>58.232636910344816</v>
      </c>
      <c r="I292" s="150">
        <f>64.19-H292</f>
        <v>5.9573630896551819</v>
      </c>
      <c r="J292" s="179">
        <f>I292/64.19</f>
        <v>9.2808273713275935E-2</v>
      </c>
      <c r="K292" s="94">
        <f>70-H292</f>
        <v>11.767363089655184</v>
      </c>
      <c r="L292" s="110">
        <f>K292/70</f>
        <v>0.16810518699507407</v>
      </c>
      <c r="M292" s="5">
        <f>AVERAGE(L292:L295)</f>
        <v>0.10099808948440064</v>
      </c>
      <c r="N292" s="5"/>
      <c r="O292" s="110">
        <f>(F292-0.3)/10.6</f>
        <v>0.85220125786163503</v>
      </c>
      <c r="P292" s="94">
        <f>MIN(F292:F363)</f>
        <v>0.33333333333333331</v>
      </c>
      <c r="Q292" s="94">
        <f>MAX(F292:F363)</f>
        <v>10.888888888888888</v>
      </c>
      <c r="R292" s="94">
        <f>Q292-P292</f>
        <v>10.555555555555554</v>
      </c>
      <c r="S292" s="5"/>
      <c r="T292" s="94">
        <f>AVERAGE(H296:H363)</f>
        <v>61.922109992589597</v>
      </c>
      <c r="U292" s="5">
        <f>T292/70</f>
        <v>0.88460157132270856</v>
      </c>
      <c r="V292" s="5"/>
      <c r="W292" s="5"/>
      <c r="X292" s="5"/>
      <c r="Y292" s="5"/>
      <c r="Z292" s="5"/>
      <c r="AA292" s="5"/>
      <c r="AB292" s="5"/>
      <c r="AC292" s="5"/>
      <c r="AD292" s="5"/>
    </row>
    <row r="293" spans="1:30" x14ac:dyDescent="0.2">
      <c r="A293" s="5" t="s">
        <v>250</v>
      </c>
      <c r="B293" s="102">
        <v>219</v>
      </c>
      <c r="C293" s="61">
        <v>2</v>
      </c>
      <c r="D293" s="61">
        <v>1</v>
      </c>
      <c r="E293" s="98">
        <v>0.1</v>
      </c>
      <c r="F293" s="99">
        <v>9.3333333333333321</v>
      </c>
      <c r="G293" s="100">
        <v>11.0364</v>
      </c>
      <c r="H293" s="101">
        <v>61.717014773333325</v>
      </c>
      <c r="I293" s="150">
        <f t="shared" ref="I293:I295" si="27">64.19-H293</f>
        <v>2.4729852266666725</v>
      </c>
      <c r="J293" s="179">
        <f t="shared" ref="J293:J295" si="28">I293/64.19</f>
        <v>3.852602004465918E-2</v>
      </c>
      <c r="K293" s="94">
        <f t="shared" ref="K293:K295" si="29">70-H293</f>
        <v>8.2829852266666748</v>
      </c>
      <c r="L293" s="110">
        <f t="shared" ref="L293:L295" si="30">K293/70</f>
        <v>0.1183283603809525</v>
      </c>
      <c r="M293" s="5"/>
      <c r="N293" s="5"/>
      <c r="O293" s="110">
        <f t="shared" ref="O293:O356" si="31">(F293-0.3)/10.6</f>
        <v>0.85220125786163503</v>
      </c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</row>
    <row r="294" spans="1:30" x14ac:dyDescent="0.2">
      <c r="A294" s="5" t="s">
        <v>250</v>
      </c>
      <c r="B294" s="102">
        <v>308</v>
      </c>
      <c r="C294" s="61">
        <v>3</v>
      </c>
      <c r="D294" s="61">
        <v>1</v>
      </c>
      <c r="E294" s="98">
        <v>0</v>
      </c>
      <c r="F294" s="99">
        <v>6.2222222222222223</v>
      </c>
      <c r="G294" s="100">
        <v>11.720400000000001</v>
      </c>
      <c r="H294" s="101">
        <v>68.314610370574727</v>
      </c>
      <c r="I294" s="150">
        <f t="shared" si="27"/>
        <v>-4.1246103705747288</v>
      </c>
      <c r="J294" s="179">
        <f t="shared" si="28"/>
        <v>-6.4256276220201414E-2</v>
      </c>
      <c r="K294" s="94">
        <f t="shared" si="29"/>
        <v>1.6853896294252735</v>
      </c>
      <c r="L294" s="110">
        <f t="shared" si="30"/>
        <v>2.4076994706075334E-2</v>
      </c>
      <c r="M294" s="5"/>
      <c r="N294" s="5"/>
      <c r="O294" s="110">
        <f t="shared" si="31"/>
        <v>0.55870020964360589</v>
      </c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</row>
    <row r="295" spans="1:30" x14ac:dyDescent="0.2">
      <c r="A295" s="5" t="s">
        <v>250</v>
      </c>
      <c r="B295" s="102">
        <v>407</v>
      </c>
      <c r="C295" s="61">
        <v>4</v>
      </c>
      <c r="D295" s="61">
        <v>1</v>
      </c>
      <c r="E295" s="98">
        <v>0</v>
      </c>
      <c r="F295" s="99">
        <v>8.4444444444444429</v>
      </c>
      <c r="G295" s="100">
        <v>11.715200000000001</v>
      </c>
      <c r="H295" s="101">
        <v>63.456272890114953</v>
      </c>
      <c r="I295" s="150">
        <f t="shared" si="27"/>
        <v>0.73372710988504508</v>
      </c>
      <c r="J295" s="179">
        <f t="shared" si="28"/>
        <v>1.1430551641767333E-2</v>
      </c>
      <c r="K295" s="94">
        <f t="shared" si="29"/>
        <v>6.5437271098850474</v>
      </c>
      <c r="L295" s="110">
        <f t="shared" si="30"/>
        <v>9.348181585550068E-2</v>
      </c>
      <c r="M295" s="5"/>
      <c r="N295" s="5"/>
      <c r="O295" s="110">
        <f t="shared" si="31"/>
        <v>0.76834381551362663</v>
      </c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</row>
    <row r="296" spans="1:30" x14ac:dyDescent="0.2">
      <c r="A296" s="5" t="s">
        <v>250</v>
      </c>
      <c r="B296" s="102">
        <v>102</v>
      </c>
      <c r="C296" s="61">
        <v>1</v>
      </c>
      <c r="D296" s="61">
        <v>2</v>
      </c>
      <c r="E296" s="98">
        <v>0.3</v>
      </c>
      <c r="F296" s="99">
        <v>4</v>
      </c>
      <c r="G296" s="100">
        <v>11.694800000000001</v>
      </c>
      <c r="H296" s="101">
        <v>59.982981853793106</v>
      </c>
      <c r="I296" s="150"/>
      <c r="J296" s="150"/>
      <c r="K296" s="5"/>
      <c r="L296" s="5"/>
      <c r="M296" s="5"/>
      <c r="N296" s="5"/>
      <c r="O296" s="111">
        <f t="shared" si="31"/>
        <v>0.34905660377358494</v>
      </c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</row>
    <row r="297" spans="1:30" x14ac:dyDescent="0.2">
      <c r="A297" s="5" t="s">
        <v>250</v>
      </c>
      <c r="B297" s="102">
        <v>214</v>
      </c>
      <c r="C297" s="61">
        <v>2</v>
      </c>
      <c r="D297" s="61">
        <v>2</v>
      </c>
      <c r="E297" s="98">
        <v>0.7</v>
      </c>
      <c r="F297" s="99">
        <v>3.7777777777777777</v>
      </c>
      <c r="G297" s="100">
        <v>11.365200000000002</v>
      </c>
      <c r="H297" s="101">
        <v>50.246354966436776</v>
      </c>
      <c r="I297" s="150"/>
      <c r="J297" s="150"/>
      <c r="K297" s="5"/>
      <c r="L297" s="5"/>
      <c r="M297" s="5"/>
      <c r="N297" s="5"/>
      <c r="O297" s="111">
        <f t="shared" si="31"/>
        <v>0.32809224318658281</v>
      </c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</row>
    <row r="298" spans="1:30" x14ac:dyDescent="0.2">
      <c r="A298" s="5" t="s">
        <v>250</v>
      </c>
      <c r="B298" s="102">
        <v>316</v>
      </c>
      <c r="C298" s="61">
        <v>3</v>
      </c>
      <c r="D298" s="61">
        <v>2</v>
      </c>
      <c r="E298" s="98">
        <v>0</v>
      </c>
      <c r="F298" s="99">
        <v>9.3333333333333321</v>
      </c>
      <c r="G298" s="100">
        <v>11.7728</v>
      </c>
      <c r="H298" s="101">
        <v>59.095592665747112</v>
      </c>
      <c r="I298" s="150"/>
      <c r="J298" s="150"/>
      <c r="K298" s="5"/>
      <c r="L298" s="5"/>
      <c r="M298" s="5"/>
      <c r="N298" s="5"/>
      <c r="O298" s="111">
        <f t="shared" si="31"/>
        <v>0.85220125786163503</v>
      </c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</row>
    <row r="299" spans="1:30" x14ac:dyDescent="0.2">
      <c r="A299" s="5" t="s">
        <v>250</v>
      </c>
      <c r="B299" s="102">
        <v>401</v>
      </c>
      <c r="C299" s="61">
        <v>4</v>
      </c>
      <c r="D299" s="61">
        <v>2</v>
      </c>
      <c r="E299" s="98">
        <v>0.5</v>
      </c>
      <c r="F299" s="99">
        <v>7.2222222222222223</v>
      </c>
      <c r="G299" s="100">
        <v>11.2628</v>
      </c>
      <c r="H299" s="101">
        <v>64.423207200000007</v>
      </c>
      <c r="I299" s="150"/>
      <c r="J299" s="150"/>
      <c r="K299" s="5"/>
      <c r="L299" s="5"/>
      <c r="M299" s="5"/>
      <c r="N299" s="5"/>
      <c r="O299" s="111">
        <f t="shared" si="31"/>
        <v>0.65303983228511531</v>
      </c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</row>
    <row r="300" spans="1:30" x14ac:dyDescent="0.2">
      <c r="A300" s="5" t="s">
        <v>250</v>
      </c>
      <c r="B300" s="102">
        <v>103</v>
      </c>
      <c r="C300" s="61">
        <v>1</v>
      </c>
      <c r="D300" s="61">
        <v>3</v>
      </c>
      <c r="E300" s="98">
        <v>0.1</v>
      </c>
      <c r="F300" s="99">
        <v>3.5555555555555554</v>
      </c>
      <c r="G300" s="100">
        <v>11.6616</v>
      </c>
      <c r="H300" s="101">
        <v>64.674268792643687</v>
      </c>
      <c r="I300" s="150"/>
      <c r="J300" s="150"/>
      <c r="K300" s="5"/>
      <c r="L300" s="5"/>
      <c r="M300" s="5"/>
      <c r="N300" s="5"/>
      <c r="O300" s="111">
        <f t="shared" si="31"/>
        <v>0.30712788259958074</v>
      </c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</row>
    <row r="301" spans="1:30" x14ac:dyDescent="0.2">
      <c r="A301" s="5" t="s">
        <v>250</v>
      </c>
      <c r="B301" s="102">
        <v>215</v>
      </c>
      <c r="C301" s="61">
        <v>2</v>
      </c>
      <c r="D301" s="61">
        <v>3</v>
      </c>
      <c r="E301" s="98">
        <v>0</v>
      </c>
      <c r="F301" s="99">
        <v>4.8888888888888884</v>
      </c>
      <c r="G301" s="100">
        <v>11.536000000000001</v>
      </c>
      <c r="H301" s="101">
        <v>53.791399503448268</v>
      </c>
      <c r="I301" s="150"/>
      <c r="J301" s="150"/>
      <c r="K301" s="5"/>
      <c r="L301" s="5"/>
      <c r="M301" s="5"/>
      <c r="N301" s="5"/>
      <c r="O301" s="111">
        <f t="shared" si="31"/>
        <v>0.43291404612159329</v>
      </c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</row>
    <row r="302" spans="1:30" x14ac:dyDescent="0.2">
      <c r="A302" s="5" t="s">
        <v>250</v>
      </c>
      <c r="B302" s="102">
        <v>315</v>
      </c>
      <c r="C302" s="61">
        <v>3</v>
      </c>
      <c r="D302" s="61">
        <v>3</v>
      </c>
      <c r="E302" s="98">
        <v>0.2</v>
      </c>
      <c r="F302" s="99">
        <v>5</v>
      </c>
      <c r="G302" s="100">
        <v>11.7028</v>
      </c>
      <c r="H302" s="101">
        <v>46.125239387586205</v>
      </c>
      <c r="I302" s="150"/>
      <c r="J302" s="150"/>
      <c r="K302" s="5"/>
      <c r="L302" s="5"/>
      <c r="M302" s="5"/>
      <c r="N302" s="5"/>
      <c r="O302" s="111">
        <f t="shared" si="31"/>
        <v>0.44339622641509435</v>
      </c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</row>
    <row r="303" spans="1:30" x14ac:dyDescent="0.2">
      <c r="A303" s="5" t="s">
        <v>250</v>
      </c>
      <c r="B303" s="102">
        <v>419</v>
      </c>
      <c r="C303" s="61">
        <v>4</v>
      </c>
      <c r="D303" s="61">
        <v>3</v>
      </c>
      <c r="E303" s="98">
        <v>0</v>
      </c>
      <c r="F303" s="99">
        <v>1.5555555555555556</v>
      </c>
      <c r="G303" s="100">
        <v>11.363200000000001</v>
      </c>
      <c r="H303" s="101">
        <v>65.040665026206881</v>
      </c>
      <c r="I303" s="150"/>
      <c r="J303" s="150"/>
      <c r="K303" s="5"/>
      <c r="L303" s="5"/>
      <c r="M303" s="5"/>
      <c r="N303" s="5"/>
      <c r="O303" s="111">
        <f t="shared" si="31"/>
        <v>0.11844863731656184</v>
      </c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</row>
    <row r="304" spans="1:30" x14ac:dyDescent="0.2">
      <c r="A304" s="5" t="s">
        <v>250</v>
      </c>
      <c r="B304" s="102">
        <v>104</v>
      </c>
      <c r="C304" s="61">
        <v>1</v>
      </c>
      <c r="D304" s="61">
        <v>4</v>
      </c>
      <c r="E304" s="98">
        <v>0.2</v>
      </c>
      <c r="F304" s="99">
        <v>2.4444444444444442</v>
      </c>
      <c r="G304" s="100">
        <v>11.677999999999999</v>
      </c>
      <c r="H304" s="101">
        <v>67.905202225287354</v>
      </c>
      <c r="I304" s="150"/>
      <c r="J304" s="150"/>
      <c r="K304" s="5"/>
      <c r="L304" s="5"/>
      <c r="M304" s="5"/>
      <c r="N304" s="5"/>
      <c r="O304" s="111">
        <f t="shared" si="31"/>
        <v>0.20230607966457023</v>
      </c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</row>
    <row r="305" spans="1:30" x14ac:dyDescent="0.2">
      <c r="A305" s="5" t="s">
        <v>250</v>
      </c>
      <c r="B305" s="102">
        <v>217</v>
      </c>
      <c r="C305" s="61">
        <v>2</v>
      </c>
      <c r="D305" s="61">
        <v>4</v>
      </c>
      <c r="E305" s="98">
        <v>0</v>
      </c>
      <c r="F305" s="99">
        <v>6.2222222222222223</v>
      </c>
      <c r="G305" s="100">
        <v>11.4648</v>
      </c>
      <c r="H305" s="101">
        <v>61.272057217471257</v>
      </c>
      <c r="I305" s="150"/>
      <c r="J305" s="150"/>
      <c r="K305" s="5"/>
      <c r="L305" s="5"/>
      <c r="M305" s="5"/>
      <c r="N305" s="5"/>
      <c r="O305" s="111">
        <f t="shared" si="31"/>
        <v>0.55870020964360589</v>
      </c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</row>
    <row r="306" spans="1:30" x14ac:dyDescent="0.2">
      <c r="A306" s="5" t="s">
        <v>250</v>
      </c>
      <c r="B306" s="102">
        <v>303</v>
      </c>
      <c r="C306" s="61">
        <v>3</v>
      </c>
      <c r="D306" s="61">
        <v>4</v>
      </c>
      <c r="E306" s="98">
        <v>0.3</v>
      </c>
      <c r="F306" s="99">
        <v>10.888888888888888</v>
      </c>
      <c r="G306" s="100">
        <v>11.822800000000001</v>
      </c>
      <c r="H306" s="101">
        <v>63.673262885517246</v>
      </c>
      <c r="I306" s="150"/>
      <c r="J306" s="150"/>
      <c r="K306" s="5"/>
      <c r="L306" s="5"/>
      <c r="M306" s="5"/>
      <c r="N306" s="5"/>
      <c r="O306" s="111">
        <f t="shared" si="31"/>
        <v>0.99895178197064971</v>
      </c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</row>
    <row r="307" spans="1:30" x14ac:dyDescent="0.2">
      <c r="A307" s="5" t="s">
        <v>250</v>
      </c>
      <c r="B307" s="102">
        <v>420</v>
      </c>
      <c r="C307" s="61">
        <v>4</v>
      </c>
      <c r="D307" s="61">
        <v>4</v>
      </c>
      <c r="E307" s="98">
        <v>0</v>
      </c>
      <c r="F307" s="99">
        <v>5.333333333333333</v>
      </c>
      <c r="G307" s="100">
        <v>11.101999999999999</v>
      </c>
      <c r="H307" s="101">
        <v>64.737771595402307</v>
      </c>
      <c r="I307" s="150"/>
      <c r="J307" s="150"/>
      <c r="K307" s="5"/>
      <c r="L307" s="5"/>
      <c r="M307" s="5"/>
      <c r="N307" s="5"/>
      <c r="O307" s="111">
        <f t="shared" si="31"/>
        <v>0.47484276729559749</v>
      </c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</row>
    <row r="308" spans="1:30" x14ac:dyDescent="0.2">
      <c r="A308" s="5" t="s">
        <v>250</v>
      </c>
      <c r="B308" s="102">
        <v>105</v>
      </c>
      <c r="C308" s="61">
        <v>1</v>
      </c>
      <c r="D308" s="61">
        <v>5</v>
      </c>
      <c r="E308" s="98">
        <v>0</v>
      </c>
      <c r="F308" s="99">
        <v>1</v>
      </c>
      <c r="G308" s="100">
        <v>11.707599999999999</v>
      </c>
      <c r="H308" s="101">
        <v>64.984424226206897</v>
      </c>
      <c r="I308" s="150"/>
      <c r="J308" s="150"/>
      <c r="K308" s="5"/>
      <c r="L308" s="5"/>
      <c r="M308" s="5"/>
      <c r="N308" s="5"/>
      <c r="O308" s="111">
        <f t="shared" si="31"/>
        <v>6.6037735849056603E-2</v>
      </c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</row>
    <row r="309" spans="1:30" x14ac:dyDescent="0.2">
      <c r="A309" s="5" t="s">
        <v>250</v>
      </c>
      <c r="B309" s="102">
        <v>216</v>
      </c>
      <c r="C309" s="61">
        <v>2</v>
      </c>
      <c r="D309" s="61">
        <v>5</v>
      </c>
      <c r="E309" s="98">
        <v>0</v>
      </c>
      <c r="F309" s="99">
        <v>0.44444444444444442</v>
      </c>
      <c r="G309" s="100">
        <v>11.593999999999999</v>
      </c>
      <c r="H309" s="101">
        <v>65.90413259770115</v>
      </c>
      <c r="I309" s="150"/>
      <c r="J309" s="150"/>
      <c r="K309" s="5"/>
      <c r="L309" s="5"/>
      <c r="M309" s="5"/>
      <c r="N309" s="5"/>
      <c r="O309" s="111">
        <f t="shared" si="31"/>
        <v>1.3626834381551363E-2</v>
      </c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</row>
    <row r="310" spans="1:30" x14ac:dyDescent="0.2">
      <c r="A310" s="5" t="s">
        <v>250</v>
      </c>
      <c r="B310" s="102">
        <v>306</v>
      </c>
      <c r="C310" s="61">
        <v>3</v>
      </c>
      <c r="D310" s="61">
        <v>5</v>
      </c>
      <c r="E310" s="98">
        <v>0</v>
      </c>
      <c r="F310" s="99">
        <v>6.6666666666666661</v>
      </c>
      <c r="G310" s="100">
        <v>12.004799999999999</v>
      </c>
      <c r="H310" s="101">
        <v>62.905442170114945</v>
      </c>
      <c r="I310" s="150"/>
      <c r="J310" s="150"/>
      <c r="K310" s="5"/>
      <c r="L310" s="5"/>
      <c r="M310" s="5"/>
      <c r="N310" s="5"/>
      <c r="O310" s="111">
        <f t="shared" si="31"/>
        <v>0.60062893081761004</v>
      </c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</row>
    <row r="311" spans="1:30" x14ac:dyDescent="0.2">
      <c r="A311" s="5" t="s">
        <v>250</v>
      </c>
      <c r="B311" s="102">
        <v>405</v>
      </c>
      <c r="C311" s="61">
        <v>4</v>
      </c>
      <c r="D311" s="61">
        <v>5</v>
      </c>
      <c r="E311" s="98">
        <v>0</v>
      </c>
      <c r="F311" s="99">
        <v>2.6666666666666665</v>
      </c>
      <c r="G311" s="100">
        <v>14.5024</v>
      </c>
      <c r="H311" s="101">
        <v>68.302165451034483</v>
      </c>
      <c r="I311" s="150"/>
      <c r="J311" s="150"/>
      <c r="K311" s="5"/>
      <c r="L311" s="5"/>
      <c r="M311" s="5"/>
      <c r="N311" s="5"/>
      <c r="O311" s="111">
        <f t="shared" si="31"/>
        <v>0.22327044025157233</v>
      </c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</row>
    <row r="312" spans="1:30" x14ac:dyDescent="0.2">
      <c r="A312" s="5" t="s">
        <v>250</v>
      </c>
      <c r="B312" s="102">
        <v>106</v>
      </c>
      <c r="C312" s="61">
        <v>1</v>
      </c>
      <c r="D312" s="61">
        <v>6</v>
      </c>
      <c r="E312" s="98">
        <v>0.1</v>
      </c>
      <c r="F312" s="99">
        <v>1.5555555555555556</v>
      </c>
      <c r="G312" s="100">
        <v>11.882399999999999</v>
      </c>
      <c r="H312" s="101">
        <v>60.934029392183902</v>
      </c>
      <c r="I312" s="150"/>
      <c r="J312" s="150"/>
      <c r="K312" s="5"/>
      <c r="L312" s="5"/>
      <c r="M312" s="5"/>
      <c r="N312" s="5"/>
      <c r="O312" s="111">
        <f t="shared" si="31"/>
        <v>0.11844863731656184</v>
      </c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</row>
    <row r="313" spans="1:30" x14ac:dyDescent="0.2">
      <c r="A313" s="5" t="s">
        <v>250</v>
      </c>
      <c r="B313" s="102">
        <v>203</v>
      </c>
      <c r="C313" s="61">
        <v>2</v>
      </c>
      <c r="D313" s="61">
        <v>6</v>
      </c>
      <c r="E313" s="98">
        <v>0.4</v>
      </c>
      <c r="F313" s="99">
        <v>2.4444444444444442</v>
      </c>
      <c r="G313" s="100">
        <v>11.119199999999999</v>
      </c>
      <c r="H313" s="101">
        <v>66.55476033471264</v>
      </c>
      <c r="I313" s="150"/>
      <c r="J313" s="150"/>
      <c r="K313" s="5"/>
      <c r="L313" s="5"/>
      <c r="M313" s="5"/>
      <c r="N313" s="5"/>
      <c r="O313" s="111">
        <f t="shared" si="31"/>
        <v>0.20230607966457023</v>
      </c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</row>
    <row r="314" spans="1:30" x14ac:dyDescent="0.2">
      <c r="A314" s="5" t="s">
        <v>250</v>
      </c>
      <c r="B314" s="102">
        <v>312</v>
      </c>
      <c r="C314" s="61">
        <v>3</v>
      </c>
      <c r="D314" s="61">
        <v>6</v>
      </c>
      <c r="E314" s="98">
        <v>0.2</v>
      </c>
      <c r="F314" s="99">
        <v>3.333333333333333</v>
      </c>
      <c r="G314" s="100">
        <v>11.854799999999999</v>
      </c>
      <c r="H314" s="101">
        <v>55.509996939770112</v>
      </c>
      <c r="I314" s="150"/>
      <c r="J314" s="150"/>
      <c r="K314" s="5"/>
      <c r="L314" s="5"/>
      <c r="M314" s="5"/>
      <c r="N314" s="5"/>
      <c r="O314" s="111">
        <f t="shared" si="31"/>
        <v>0.28616352201257861</v>
      </c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</row>
    <row r="315" spans="1:30" x14ac:dyDescent="0.2">
      <c r="A315" s="5" t="s">
        <v>250</v>
      </c>
      <c r="B315" s="102">
        <v>418</v>
      </c>
      <c r="C315" s="61">
        <v>4</v>
      </c>
      <c r="D315" s="61">
        <v>6</v>
      </c>
      <c r="E315" s="98">
        <v>0</v>
      </c>
      <c r="F315" s="99">
        <v>3.1111111111111112</v>
      </c>
      <c r="G315" s="100">
        <v>12.004799999999999</v>
      </c>
      <c r="H315" s="101">
        <v>51.107612159999995</v>
      </c>
      <c r="I315" s="150"/>
      <c r="J315" s="150"/>
      <c r="K315" s="5"/>
      <c r="L315" s="5"/>
      <c r="M315" s="5"/>
      <c r="N315" s="5"/>
      <c r="O315" s="111">
        <f t="shared" si="31"/>
        <v>0.26519916142557654</v>
      </c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</row>
    <row r="316" spans="1:30" x14ac:dyDescent="0.2">
      <c r="A316" s="5" t="s">
        <v>250</v>
      </c>
      <c r="B316" s="102">
        <v>107</v>
      </c>
      <c r="C316" s="61">
        <v>1</v>
      </c>
      <c r="D316" s="61">
        <v>7</v>
      </c>
      <c r="E316" s="98">
        <v>0</v>
      </c>
      <c r="F316" s="99">
        <v>5.333333333333333</v>
      </c>
      <c r="G316" s="100">
        <v>11.0648</v>
      </c>
      <c r="H316" s="101">
        <v>69.31670822620687</v>
      </c>
      <c r="I316" s="150"/>
      <c r="J316" s="150"/>
      <c r="K316" s="5"/>
      <c r="L316" s="5"/>
      <c r="M316" s="5"/>
      <c r="N316" s="5"/>
      <c r="O316" s="111">
        <f t="shared" si="31"/>
        <v>0.47484276729559749</v>
      </c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</row>
    <row r="317" spans="1:30" x14ac:dyDescent="0.2">
      <c r="A317" s="5" t="s">
        <v>250</v>
      </c>
      <c r="B317" s="102">
        <v>207</v>
      </c>
      <c r="C317" s="61">
        <v>2</v>
      </c>
      <c r="D317" s="61">
        <v>7</v>
      </c>
      <c r="E317" s="98">
        <v>0</v>
      </c>
      <c r="F317" s="99">
        <v>0.88888888888888884</v>
      </c>
      <c r="G317" s="100">
        <v>11.3124</v>
      </c>
      <c r="H317" s="101">
        <v>67.643561616551722</v>
      </c>
      <c r="I317" s="150"/>
      <c r="J317" s="150"/>
      <c r="K317" s="5"/>
      <c r="L317" s="5"/>
      <c r="M317" s="5"/>
      <c r="N317" s="5"/>
      <c r="O317" s="111">
        <f t="shared" si="31"/>
        <v>5.5555555555555546E-2</v>
      </c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</row>
    <row r="318" spans="1:30" x14ac:dyDescent="0.2">
      <c r="A318" s="5" t="s">
        <v>250</v>
      </c>
      <c r="B318" s="102">
        <v>309</v>
      </c>
      <c r="C318" s="61">
        <v>3</v>
      </c>
      <c r="D318" s="61">
        <v>7</v>
      </c>
      <c r="E318" s="98">
        <v>0.2</v>
      </c>
      <c r="F318" s="99">
        <v>1.8333333333333333</v>
      </c>
      <c r="G318" s="100">
        <v>11.5144</v>
      </c>
      <c r="H318" s="101">
        <v>59.711710201379326</v>
      </c>
      <c r="I318" s="150"/>
      <c r="J318" s="150"/>
      <c r="K318" s="5"/>
      <c r="L318" s="5"/>
      <c r="M318" s="5"/>
      <c r="N318" s="5"/>
      <c r="O318" s="111">
        <f t="shared" si="31"/>
        <v>0.14465408805031446</v>
      </c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</row>
    <row r="319" spans="1:30" x14ac:dyDescent="0.2">
      <c r="A319" s="5" t="s">
        <v>250</v>
      </c>
      <c r="B319" s="102">
        <v>410</v>
      </c>
      <c r="C319" s="61">
        <v>4</v>
      </c>
      <c r="D319" s="61">
        <v>7</v>
      </c>
      <c r="E319" s="98">
        <v>0.2</v>
      </c>
      <c r="F319" s="99">
        <v>1.8333333333333333</v>
      </c>
      <c r="G319" s="100">
        <v>12.0304</v>
      </c>
      <c r="H319" s="101">
        <v>63.865929600000008</v>
      </c>
      <c r="I319" s="150"/>
      <c r="J319" s="150"/>
      <c r="K319" s="5"/>
      <c r="L319" s="5"/>
      <c r="M319" s="5"/>
      <c r="N319" s="5"/>
      <c r="O319" s="111">
        <f t="shared" si="31"/>
        <v>0.14465408805031446</v>
      </c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</row>
    <row r="320" spans="1:30" x14ac:dyDescent="0.2">
      <c r="A320" s="5" t="s">
        <v>250</v>
      </c>
      <c r="B320" s="102">
        <v>108</v>
      </c>
      <c r="C320" s="61">
        <v>1</v>
      </c>
      <c r="D320" s="61">
        <v>8</v>
      </c>
      <c r="E320" s="98">
        <v>0</v>
      </c>
      <c r="F320" s="99">
        <v>1.1111111111111112</v>
      </c>
      <c r="G320" s="100">
        <v>11.5124</v>
      </c>
      <c r="H320" s="101">
        <v>67.097197493333326</v>
      </c>
      <c r="I320" s="150"/>
      <c r="J320" s="150"/>
      <c r="K320" s="5"/>
      <c r="L320" s="5"/>
      <c r="M320" s="5"/>
      <c r="N320" s="5"/>
      <c r="O320" s="111">
        <f t="shared" si="31"/>
        <v>7.6519916142557654E-2</v>
      </c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</row>
    <row r="321" spans="1:30" x14ac:dyDescent="0.2">
      <c r="A321" s="5" t="s">
        <v>250</v>
      </c>
      <c r="B321" s="102">
        <v>208</v>
      </c>
      <c r="C321" s="61">
        <v>2</v>
      </c>
      <c r="D321" s="61">
        <v>8</v>
      </c>
      <c r="E321" s="98">
        <v>0</v>
      </c>
      <c r="F321" s="99">
        <v>2.4444444444444442</v>
      </c>
      <c r="G321" s="100">
        <v>11.585599999999999</v>
      </c>
      <c r="H321" s="101">
        <v>62.565687966896562</v>
      </c>
      <c r="I321" s="150"/>
      <c r="J321" s="150"/>
      <c r="K321" s="5"/>
      <c r="L321" s="5"/>
      <c r="M321" s="5"/>
      <c r="N321" s="5"/>
      <c r="O321" s="111">
        <f t="shared" si="31"/>
        <v>0.20230607966457023</v>
      </c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</row>
    <row r="322" spans="1:30" x14ac:dyDescent="0.2">
      <c r="A322" s="5" t="s">
        <v>250</v>
      </c>
      <c r="B322" s="102">
        <v>318</v>
      </c>
      <c r="C322" s="61">
        <v>3</v>
      </c>
      <c r="D322" s="61">
        <v>8</v>
      </c>
      <c r="E322" s="98">
        <v>0</v>
      </c>
      <c r="F322" s="99">
        <v>8.6666666666666661</v>
      </c>
      <c r="G322" s="100">
        <v>11.862399999999999</v>
      </c>
      <c r="H322" s="101">
        <v>60.163333605517245</v>
      </c>
      <c r="I322" s="150"/>
      <c r="J322" s="150"/>
      <c r="K322" s="5"/>
      <c r="L322" s="5"/>
      <c r="M322" s="5"/>
      <c r="N322" s="5"/>
      <c r="O322" s="111">
        <f t="shared" si="31"/>
        <v>0.78930817610062887</v>
      </c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</row>
    <row r="323" spans="1:30" x14ac:dyDescent="0.2">
      <c r="A323" s="5" t="s">
        <v>250</v>
      </c>
      <c r="B323" s="102">
        <v>412</v>
      </c>
      <c r="C323" s="61">
        <v>4</v>
      </c>
      <c r="D323" s="61">
        <v>8</v>
      </c>
      <c r="E323" s="98">
        <v>0</v>
      </c>
      <c r="F323" s="99">
        <v>7.333333333333333</v>
      </c>
      <c r="G323" s="100">
        <v>11.4384</v>
      </c>
      <c r="H323" s="101">
        <v>66.660621704827577</v>
      </c>
      <c r="I323" s="150"/>
      <c r="J323" s="150"/>
      <c r="K323" s="5"/>
      <c r="L323" s="5"/>
      <c r="M323" s="5"/>
      <c r="N323" s="5"/>
      <c r="O323" s="111">
        <f t="shared" si="31"/>
        <v>0.66352201257861632</v>
      </c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</row>
    <row r="324" spans="1:30" x14ac:dyDescent="0.2">
      <c r="A324" s="5" t="s">
        <v>250</v>
      </c>
      <c r="B324" s="102">
        <v>109</v>
      </c>
      <c r="C324" s="61">
        <v>1</v>
      </c>
      <c r="D324" s="61">
        <v>9</v>
      </c>
      <c r="E324" s="98">
        <v>0</v>
      </c>
      <c r="F324" s="99">
        <v>0.77777777777777779</v>
      </c>
      <c r="G324" s="100">
        <v>11.5532</v>
      </c>
      <c r="H324" s="101">
        <v>66.820235781149421</v>
      </c>
      <c r="I324" s="150"/>
      <c r="J324" s="150"/>
      <c r="K324" s="5"/>
      <c r="L324" s="5"/>
      <c r="M324" s="5"/>
      <c r="N324" s="5"/>
      <c r="O324" s="111">
        <f t="shared" si="31"/>
        <v>4.5073375262054509E-2</v>
      </c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</row>
    <row r="325" spans="1:30" x14ac:dyDescent="0.2">
      <c r="A325" s="5" t="s">
        <v>250</v>
      </c>
      <c r="B325" s="102">
        <v>220</v>
      </c>
      <c r="C325" s="61">
        <v>2</v>
      </c>
      <c r="D325" s="61">
        <v>9</v>
      </c>
      <c r="E325" s="98">
        <v>0</v>
      </c>
      <c r="F325" s="99">
        <v>6.6666666666666661</v>
      </c>
      <c r="G325" s="100">
        <v>10.9764</v>
      </c>
      <c r="H325" s="101">
        <v>58.143257353563214</v>
      </c>
      <c r="I325" s="150"/>
      <c r="J325" s="150"/>
      <c r="K325" s="5"/>
      <c r="L325" s="5"/>
      <c r="M325" s="5"/>
      <c r="N325" s="5"/>
      <c r="O325" s="111">
        <f t="shared" si="31"/>
        <v>0.60062893081761004</v>
      </c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</row>
    <row r="326" spans="1:30" x14ac:dyDescent="0.2">
      <c r="A326" s="5" t="s">
        <v>250</v>
      </c>
      <c r="B326" s="102">
        <v>314</v>
      </c>
      <c r="C326" s="61">
        <v>3</v>
      </c>
      <c r="D326" s="61">
        <v>9</v>
      </c>
      <c r="E326" s="98">
        <v>0.1</v>
      </c>
      <c r="F326" s="99">
        <v>0.88888888888888884</v>
      </c>
      <c r="G326" s="100">
        <v>11.447199999999999</v>
      </c>
      <c r="H326" s="101">
        <v>53.155701219310345</v>
      </c>
      <c r="I326" s="150"/>
      <c r="J326" s="150"/>
      <c r="K326" s="5"/>
      <c r="L326" s="5"/>
      <c r="M326" s="5"/>
      <c r="N326" s="5"/>
      <c r="O326" s="111">
        <f t="shared" si="31"/>
        <v>5.5555555555555546E-2</v>
      </c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</row>
    <row r="327" spans="1:30" x14ac:dyDescent="0.2">
      <c r="A327" s="5" t="s">
        <v>250</v>
      </c>
      <c r="B327" s="102">
        <v>404</v>
      </c>
      <c r="C327" s="61">
        <v>4</v>
      </c>
      <c r="D327" s="61">
        <v>9</v>
      </c>
      <c r="E327" s="98">
        <v>0</v>
      </c>
      <c r="F327" s="99">
        <v>1.5</v>
      </c>
      <c r="G327" s="100">
        <v>13.6068</v>
      </c>
      <c r="H327" s="101">
        <v>64.355585612873568</v>
      </c>
      <c r="I327" s="150"/>
      <c r="J327" s="150"/>
      <c r="K327" s="5"/>
      <c r="L327" s="5"/>
      <c r="M327" s="5"/>
      <c r="N327" s="5"/>
      <c r="O327" s="111">
        <f t="shared" si="31"/>
        <v>0.11320754716981132</v>
      </c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</row>
    <row r="328" spans="1:30" x14ac:dyDescent="0.2">
      <c r="A328" s="5" t="s">
        <v>250</v>
      </c>
      <c r="B328" s="102">
        <v>110</v>
      </c>
      <c r="C328" s="61">
        <v>1</v>
      </c>
      <c r="D328" s="61">
        <v>10</v>
      </c>
      <c r="E328" s="98">
        <v>0</v>
      </c>
      <c r="F328" s="99">
        <v>0.88888888888888884</v>
      </c>
      <c r="G328" s="100">
        <v>11.97</v>
      </c>
      <c r="H328" s="101">
        <v>66.897133701149428</v>
      </c>
      <c r="I328" s="150"/>
      <c r="J328" s="150"/>
      <c r="K328" s="5"/>
      <c r="L328" s="5"/>
      <c r="M328" s="5"/>
      <c r="N328" s="5"/>
      <c r="O328" s="111">
        <f t="shared" si="31"/>
        <v>5.5555555555555546E-2</v>
      </c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</row>
    <row r="329" spans="1:30" x14ac:dyDescent="0.2">
      <c r="A329" s="5" t="s">
        <v>250</v>
      </c>
      <c r="B329" s="102">
        <v>213</v>
      </c>
      <c r="C329" s="61">
        <v>2</v>
      </c>
      <c r="D329" s="61">
        <v>10</v>
      </c>
      <c r="E329" s="98">
        <v>0</v>
      </c>
      <c r="F329" s="99">
        <v>0.33333333333333331</v>
      </c>
      <c r="G329" s="100">
        <v>11.733599999999999</v>
      </c>
      <c r="H329" s="101">
        <v>57.108563711264374</v>
      </c>
      <c r="I329" s="150"/>
      <c r="J329" s="150"/>
      <c r="K329" s="5"/>
      <c r="L329" s="5"/>
      <c r="M329" s="5"/>
      <c r="N329" s="5"/>
      <c r="O329" s="111">
        <f t="shared" si="31"/>
        <v>3.1446540880503138E-3</v>
      </c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</row>
    <row r="330" spans="1:30" x14ac:dyDescent="0.2">
      <c r="A330" s="5" t="s">
        <v>250</v>
      </c>
      <c r="B330" s="102">
        <v>320</v>
      </c>
      <c r="C330" s="61">
        <v>3</v>
      </c>
      <c r="D330" s="61">
        <v>10</v>
      </c>
      <c r="E330" s="98">
        <v>0.3</v>
      </c>
      <c r="F330" s="99">
        <v>4.4444444444444446</v>
      </c>
      <c r="G330" s="100">
        <v>11.118400000000001</v>
      </c>
      <c r="H330" s="101">
        <v>66.654252932413797</v>
      </c>
      <c r="I330" s="150"/>
      <c r="J330" s="150"/>
      <c r="K330" s="5"/>
      <c r="L330" s="5"/>
      <c r="M330" s="5"/>
      <c r="N330" s="5"/>
      <c r="O330" s="111">
        <f t="shared" si="31"/>
        <v>0.39098532494758914</v>
      </c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</row>
    <row r="331" spans="1:30" x14ac:dyDescent="0.2">
      <c r="A331" s="5" t="s">
        <v>250</v>
      </c>
      <c r="B331" s="102">
        <v>415</v>
      </c>
      <c r="C331" s="61">
        <v>4</v>
      </c>
      <c r="D331" s="61">
        <v>10</v>
      </c>
      <c r="E331" s="98">
        <v>0.1</v>
      </c>
      <c r="F331" s="99">
        <v>1.5555555555555556</v>
      </c>
      <c r="G331" s="100">
        <v>11.247200000000001</v>
      </c>
      <c r="H331" s="101">
        <v>55.892636880919532</v>
      </c>
      <c r="I331" s="150"/>
      <c r="J331" s="150"/>
      <c r="K331" s="5"/>
      <c r="L331" s="5"/>
      <c r="M331" s="5"/>
      <c r="N331" s="5"/>
      <c r="O331" s="111">
        <f t="shared" si="31"/>
        <v>0.11844863731656184</v>
      </c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</row>
    <row r="332" spans="1:30" x14ac:dyDescent="0.2">
      <c r="A332" s="5" t="s">
        <v>250</v>
      </c>
      <c r="B332" s="102">
        <v>111</v>
      </c>
      <c r="C332" s="61">
        <v>1</v>
      </c>
      <c r="D332" s="61">
        <v>11</v>
      </c>
      <c r="E332" s="98">
        <v>0.3</v>
      </c>
      <c r="F332" s="99">
        <v>2.5555555555555554</v>
      </c>
      <c r="G332" s="100">
        <v>11.747199999999999</v>
      </c>
      <c r="H332" s="101">
        <v>63.924241920000007</v>
      </c>
      <c r="I332" s="150"/>
      <c r="J332" s="150"/>
      <c r="K332" s="5"/>
      <c r="L332" s="5"/>
      <c r="M332" s="5"/>
      <c r="N332" s="5"/>
      <c r="O332" s="111">
        <f t="shared" si="31"/>
        <v>0.2127882599580713</v>
      </c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</row>
    <row r="333" spans="1:30" x14ac:dyDescent="0.2">
      <c r="A333" s="5" t="s">
        <v>250</v>
      </c>
      <c r="B333" s="102">
        <v>201</v>
      </c>
      <c r="C333" s="61">
        <v>2</v>
      </c>
      <c r="D333" s="61">
        <v>11</v>
      </c>
      <c r="E333" s="98">
        <v>0.2</v>
      </c>
      <c r="F333" s="99">
        <v>5.1111111111111107</v>
      </c>
      <c r="G333" s="100">
        <v>11.558399999999999</v>
      </c>
      <c r="H333" s="101">
        <v>63.716581664367801</v>
      </c>
      <c r="I333" s="150"/>
      <c r="J333" s="150"/>
      <c r="K333" s="5"/>
      <c r="L333" s="5"/>
      <c r="M333" s="5"/>
      <c r="N333" s="5"/>
      <c r="O333" s="111">
        <f t="shared" si="31"/>
        <v>0.45387840670859536</v>
      </c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</row>
    <row r="334" spans="1:30" x14ac:dyDescent="0.2">
      <c r="A334" s="5" t="s">
        <v>250</v>
      </c>
      <c r="B334" s="102">
        <v>310</v>
      </c>
      <c r="C334" s="61">
        <v>3</v>
      </c>
      <c r="D334" s="61">
        <v>11</v>
      </c>
      <c r="E334" s="98">
        <v>0.3</v>
      </c>
      <c r="F334" s="99">
        <v>3.1111111111111112</v>
      </c>
      <c r="G334" s="100">
        <v>11.7012</v>
      </c>
      <c r="H334" s="101">
        <v>59.241796270344835</v>
      </c>
      <c r="I334" s="150"/>
      <c r="J334" s="150"/>
      <c r="K334" s="5"/>
      <c r="L334" s="5"/>
      <c r="M334" s="5"/>
      <c r="N334" s="5"/>
      <c r="O334" s="111">
        <f t="shared" si="31"/>
        <v>0.26519916142557654</v>
      </c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</row>
    <row r="335" spans="1:30" x14ac:dyDescent="0.2">
      <c r="A335" s="5" t="s">
        <v>250</v>
      </c>
      <c r="B335" s="102">
        <v>411</v>
      </c>
      <c r="C335" s="61">
        <v>4</v>
      </c>
      <c r="D335" s="61">
        <v>11</v>
      </c>
      <c r="E335" s="98">
        <v>0.1</v>
      </c>
      <c r="F335" s="99">
        <v>2.2222222222222223</v>
      </c>
      <c r="G335" s="100">
        <v>11.4328</v>
      </c>
      <c r="H335" s="101">
        <v>56.859735194482752</v>
      </c>
      <c r="I335" s="150"/>
      <c r="J335" s="150"/>
      <c r="K335" s="5"/>
      <c r="L335" s="5"/>
      <c r="M335" s="5"/>
      <c r="N335" s="5"/>
      <c r="O335" s="111">
        <f t="shared" si="31"/>
        <v>0.18134171907756816</v>
      </c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</row>
    <row r="336" spans="1:30" x14ac:dyDescent="0.2">
      <c r="A336" s="5" t="s">
        <v>250</v>
      </c>
      <c r="B336" s="102">
        <v>112</v>
      </c>
      <c r="C336" s="61">
        <v>1</v>
      </c>
      <c r="D336" s="61">
        <v>12</v>
      </c>
      <c r="E336" s="98">
        <v>0.3</v>
      </c>
      <c r="F336" s="99">
        <v>1.6666666666666667</v>
      </c>
      <c r="G336" s="100">
        <v>11.564399999999999</v>
      </c>
      <c r="H336" s="101">
        <v>62.679087275402296</v>
      </c>
      <c r="I336" s="150"/>
      <c r="J336" s="150"/>
      <c r="K336" s="5"/>
      <c r="L336" s="5"/>
      <c r="M336" s="5"/>
      <c r="N336" s="5"/>
      <c r="O336" s="111">
        <f t="shared" si="31"/>
        <v>0.12893081761006289</v>
      </c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</row>
    <row r="337" spans="1:30" x14ac:dyDescent="0.2">
      <c r="A337" s="5" t="s">
        <v>250</v>
      </c>
      <c r="B337" s="102">
        <v>206</v>
      </c>
      <c r="C337" s="61">
        <v>2</v>
      </c>
      <c r="D337" s="61">
        <v>12</v>
      </c>
      <c r="E337" s="98">
        <v>0.3</v>
      </c>
      <c r="F337" s="99">
        <v>3.5555555555555554</v>
      </c>
      <c r="G337" s="100">
        <v>11.8864</v>
      </c>
      <c r="H337" s="101">
        <v>65.9312544</v>
      </c>
      <c r="I337" s="150"/>
      <c r="J337" s="150"/>
      <c r="K337" s="5"/>
      <c r="L337" s="5"/>
      <c r="M337" s="5"/>
      <c r="N337" s="5"/>
      <c r="O337" s="111">
        <f t="shared" si="31"/>
        <v>0.30712788259958074</v>
      </c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</row>
    <row r="338" spans="1:30" x14ac:dyDescent="0.2">
      <c r="A338" s="5" t="s">
        <v>250</v>
      </c>
      <c r="B338" s="102">
        <v>304</v>
      </c>
      <c r="C338" s="61">
        <v>3</v>
      </c>
      <c r="D338" s="61">
        <v>12</v>
      </c>
      <c r="E338" s="98">
        <v>0.1</v>
      </c>
      <c r="F338" s="99">
        <v>1.5555555555555556</v>
      </c>
      <c r="G338" s="100">
        <v>11.662799999999999</v>
      </c>
      <c r="H338" s="101">
        <v>63.199072842298854</v>
      </c>
      <c r="I338" s="150"/>
      <c r="J338" s="150"/>
      <c r="K338" s="5"/>
      <c r="L338" s="5"/>
      <c r="M338" s="5"/>
      <c r="N338" s="5"/>
      <c r="O338" s="111">
        <f t="shared" si="31"/>
        <v>0.11844863731656184</v>
      </c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</row>
    <row r="339" spans="1:30" x14ac:dyDescent="0.2">
      <c r="A339" s="5" t="s">
        <v>250</v>
      </c>
      <c r="B339" s="102">
        <v>414</v>
      </c>
      <c r="C339" s="61">
        <v>4</v>
      </c>
      <c r="D339" s="61">
        <v>12</v>
      </c>
      <c r="E339" s="98">
        <v>0.2</v>
      </c>
      <c r="F339" s="99">
        <v>5.1111111111111107</v>
      </c>
      <c r="G339" s="100">
        <v>11.2784</v>
      </c>
      <c r="H339" s="101">
        <v>51.035927643218393</v>
      </c>
      <c r="I339" s="150"/>
      <c r="J339" s="150"/>
      <c r="K339" s="5"/>
      <c r="L339" s="5"/>
      <c r="M339" s="5"/>
      <c r="N339" s="5"/>
      <c r="O339" s="111">
        <f t="shared" si="31"/>
        <v>0.45387840670859536</v>
      </c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</row>
    <row r="340" spans="1:30" x14ac:dyDescent="0.2">
      <c r="A340" s="5" t="s">
        <v>250</v>
      </c>
      <c r="B340" s="102">
        <v>115</v>
      </c>
      <c r="C340" s="61">
        <v>1</v>
      </c>
      <c r="D340" s="61">
        <v>15</v>
      </c>
      <c r="E340" s="98">
        <v>0.3</v>
      </c>
      <c r="F340" s="99">
        <v>1.5555555555555556</v>
      </c>
      <c r="G340" s="100">
        <v>11.7088</v>
      </c>
      <c r="H340" s="101">
        <v>53.931918388965521</v>
      </c>
      <c r="I340" s="150"/>
      <c r="J340" s="150"/>
      <c r="K340" s="5"/>
      <c r="L340" s="5"/>
      <c r="M340" s="5"/>
      <c r="N340" s="5"/>
      <c r="O340" s="111">
        <f t="shared" si="31"/>
        <v>0.11844863731656184</v>
      </c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</row>
    <row r="341" spans="1:30" x14ac:dyDescent="0.2">
      <c r="A341" s="5" t="s">
        <v>250</v>
      </c>
      <c r="B341" s="102">
        <v>211</v>
      </c>
      <c r="C341" s="61">
        <v>2</v>
      </c>
      <c r="D341" s="61">
        <v>15</v>
      </c>
      <c r="E341" s="98">
        <v>0.2</v>
      </c>
      <c r="F341" s="99">
        <v>2.4444444444444442</v>
      </c>
      <c r="G341" s="100">
        <v>11.6624</v>
      </c>
      <c r="H341" s="101">
        <v>58.579810221609186</v>
      </c>
      <c r="I341" s="150"/>
      <c r="J341" s="150"/>
      <c r="K341" s="5"/>
      <c r="L341" s="5"/>
      <c r="M341" s="5"/>
      <c r="N341" s="5"/>
      <c r="O341" s="111">
        <f t="shared" si="31"/>
        <v>0.20230607966457023</v>
      </c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</row>
    <row r="342" spans="1:30" x14ac:dyDescent="0.2">
      <c r="A342" s="5" t="s">
        <v>250</v>
      </c>
      <c r="B342" s="102">
        <v>307</v>
      </c>
      <c r="C342" s="61">
        <v>3</v>
      </c>
      <c r="D342" s="61">
        <v>15</v>
      </c>
      <c r="E342" s="98">
        <v>0</v>
      </c>
      <c r="F342" s="99">
        <v>6.2222222222222223</v>
      </c>
      <c r="G342" s="100">
        <v>11.489599999999999</v>
      </c>
      <c r="H342" s="101">
        <v>61.254894021149425</v>
      </c>
      <c r="I342" s="150"/>
      <c r="J342" s="150"/>
      <c r="K342" s="5"/>
      <c r="L342" s="5"/>
      <c r="M342" s="5"/>
      <c r="N342" s="5"/>
      <c r="O342" s="111">
        <f t="shared" si="31"/>
        <v>0.55870020964360589</v>
      </c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</row>
    <row r="343" spans="1:30" x14ac:dyDescent="0.2">
      <c r="A343" s="5" t="s">
        <v>250</v>
      </c>
      <c r="B343" s="102">
        <v>409</v>
      </c>
      <c r="C343" s="61">
        <v>4</v>
      </c>
      <c r="D343" s="61">
        <v>15</v>
      </c>
      <c r="E343" s="98">
        <v>0.2</v>
      </c>
      <c r="F343" s="99">
        <v>1.7777777777777777</v>
      </c>
      <c r="G343" s="100">
        <v>11.3344</v>
      </c>
      <c r="H343" s="101">
        <v>62.34883460413792</v>
      </c>
      <c r="I343" s="150"/>
      <c r="J343" s="150"/>
      <c r="K343" s="5"/>
      <c r="L343" s="5"/>
      <c r="M343" s="5"/>
      <c r="N343" s="5"/>
      <c r="O343" s="111">
        <f t="shared" si="31"/>
        <v>0.13941299790356393</v>
      </c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</row>
    <row r="344" spans="1:30" x14ac:dyDescent="0.2">
      <c r="A344" s="5" t="s">
        <v>250</v>
      </c>
      <c r="B344" s="102">
        <v>116</v>
      </c>
      <c r="C344" s="61">
        <v>1</v>
      </c>
      <c r="D344" s="61">
        <v>16</v>
      </c>
      <c r="E344" s="98">
        <v>0</v>
      </c>
      <c r="F344" s="99">
        <v>2</v>
      </c>
      <c r="G344" s="100">
        <v>11.693200000000001</v>
      </c>
      <c r="H344" s="101">
        <v>64.061609798620694</v>
      </c>
      <c r="I344" s="150"/>
      <c r="J344" s="150"/>
      <c r="K344" s="5"/>
      <c r="L344" s="5"/>
      <c r="M344" s="5"/>
      <c r="N344" s="5"/>
      <c r="O344" s="111">
        <f t="shared" si="31"/>
        <v>0.16037735849056603</v>
      </c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</row>
    <row r="345" spans="1:30" x14ac:dyDescent="0.2">
      <c r="A345" s="5" t="s">
        <v>250</v>
      </c>
      <c r="B345" s="102">
        <v>205</v>
      </c>
      <c r="C345" s="61">
        <v>2</v>
      </c>
      <c r="D345" s="61">
        <v>16</v>
      </c>
      <c r="E345" s="98">
        <v>0.4</v>
      </c>
      <c r="F345" s="99">
        <v>2.2222222222222223</v>
      </c>
      <c r="G345" s="100">
        <v>11.8368</v>
      </c>
      <c r="H345" s="101">
        <v>65.036472584827578</v>
      </c>
      <c r="I345" s="150"/>
      <c r="J345" s="150"/>
      <c r="K345" s="5"/>
      <c r="L345" s="5"/>
      <c r="M345" s="5"/>
      <c r="N345" s="5"/>
      <c r="O345" s="111">
        <f t="shared" si="31"/>
        <v>0.18134171907756816</v>
      </c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</row>
    <row r="346" spans="1:30" x14ac:dyDescent="0.2">
      <c r="A346" s="5" t="s">
        <v>250</v>
      </c>
      <c r="B346" s="102">
        <v>319</v>
      </c>
      <c r="C346" s="61">
        <v>3</v>
      </c>
      <c r="D346" s="61">
        <v>16</v>
      </c>
      <c r="E346" s="98">
        <v>0</v>
      </c>
      <c r="F346" s="99">
        <v>4.8888888888888884</v>
      </c>
      <c r="G346" s="100">
        <v>11.536</v>
      </c>
      <c r="H346" s="101">
        <v>62.502358068965513</v>
      </c>
      <c r="I346" s="150"/>
      <c r="J346" s="150"/>
      <c r="K346" s="5"/>
      <c r="L346" s="5"/>
      <c r="M346" s="5"/>
      <c r="N346" s="5"/>
      <c r="O346" s="111">
        <f t="shared" si="31"/>
        <v>0.43291404612159329</v>
      </c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</row>
    <row r="347" spans="1:30" x14ac:dyDescent="0.2">
      <c r="A347" s="5" t="s">
        <v>250</v>
      </c>
      <c r="B347" s="102">
        <v>417</v>
      </c>
      <c r="C347" s="61">
        <v>4</v>
      </c>
      <c r="D347" s="61">
        <v>16</v>
      </c>
      <c r="E347" s="98">
        <v>0.3</v>
      </c>
      <c r="F347" s="99">
        <v>3</v>
      </c>
      <c r="G347" s="100">
        <v>11.7744</v>
      </c>
      <c r="H347" s="101">
        <v>46.676818471724133</v>
      </c>
      <c r="I347" s="150"/>
      <c r="J347" s="150"/>
      <c r="K347" s="5"/>
      <c r="L347" s="5"/>
      <c r="M347" s="5"/>
      <c r="N347" s="5"/>
      <c r="O347" s="111">
        <f t="shared" si="31"/>
        <v>0.25471698113207547</v>
      </c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</row>
    <row r="348" spans="1:30" x14ac:dyDescent="0.2">
      <c r="A348" s="5" t="s">
        <v>250</v>
      </c>
      <c r="B348" s="102">
        <v>117</v>
      </c>
      <c r="C348" s="61">
        <v>1</v>
      </c>
      <c r="D348" s="61">
        <v>17</v>
      </c>
      <c r="E348" s="98">
        <v>0</v>
      </c>
      <c r="F348" s="99">
        <v>0.44444444444444442</v>
      </c>
      <c r="G348" s="100">
        <v>11.421200000000001</v>
      </c>
      <c r="H348" s="101">
        <v>64.406765441839084</v>
      </c>
      <c r="I348" s="150"/>
      <c r="J348" s="150"/>
      <c r="K348" s="5"/>
      <c r="L348" s="5"/>
      <c r="M348" s="5"/>
      <c r="N348" s="5"/>
      <c r="O348" s="111">
        <f t="shared" si="31"/>
        <v>1.3626834381551363E-2</v>
      </c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</row>
    <row r="349" spans="1:30" x14ac:dyDescent="0.2">
      <c r="A349" s="5" t="s">
        <v>250</v>
      </c>
      <c r="B349" s="102">
        <v>209</v>
      </c>
      <c r="C349" s="61">
        <v>2</v>
      </c>
      <c r="D349" s="61">
        <v>17</v>
      </c>
      <c r="E349" s="98">
        <v>0.2</v>
      </c>
      <c r="F349" s="99">
        <v>0.77777777777777779</v>
      </c>
      <c r="G349" s="100">
        <v>11.587199999999999</v>
      </c>
      <c r="H349" s="101">
        <v>70.483497151264373</v>
      </c>
      <c r="I349" s="150"/>
      <c r="J349" s="150"/>
      <c r="K349" s="5"/>
      <c r="L349" s="5"/>
      <c r="M349" s="5"/>
      <c r="N349" s="5"/>
      <c r="O349" s="111">
        <f t="shared" si="31"/>
        <v>4.5073375262054509E-2</v>
      </c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</row>
    <row r="350" spans="1:30" x14ac:dyDescent="0.2">
      <c r="A350" s="5" t="s">
        <v>250</v>
      </c>
      <c r="B350" s="102">
        <v>317</v>
      </c>
      <c r="C350" s="61">
        <v>3</v>
      </c>
      <c r="D350" s="61">
        <v>17</v>
      </c>
      <c r="E350" s="98">
        <v>0.1</v>
      </c>
      <c r="F350" s="99">
        <v>1.1111111111111112</v>
      </c>
      <c r="G350" s="100">
        <v>11.9368</v>
      </c>
      <c r="H350" s="101">
        <v>68.34311652413794</v>
      </c>
      <c r="I350" s="150"/>
      <c r="J350" s="150"/>
      <c r="K350" s="5"/>
      <c r="L350" s="5"/>
      <c r="M350" s="5"/>
      <c r="N350" s="5"/>
      <c r="O350" s="111">
        <f t="shared" si="31"/>
        <v>7.6519916142557654E-2</v>
      </c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</row>
    <row r="351" spans="1:30" x14ac:dyDescent="0.2">
      <c r="A351" s="5" t="s">
        <v>250</v>
      </c>
      <c r="B351" s="102">
        <v>402</v>
      </c>
      <c r="C351" s="61">
        <v>4</v>
      </c>
      <c r="D351" s="61">
        <v>17</v>
      </c>
      <c r="E351" s="98">
        <v>0.4</v>
      </c>
      <c r="F351" s="99">
        <v>6.2222222222222223</v>
      </c>
      <c r="G351" s="100">
        <v>11.314400000000001</v>
      </c>
      <c r="H351" s="101">
        <v>67.148658821149425</v>
      </c>
      <c r="I351" s="150"/>
      <c r="J351" s="150"/>
      <c r="K351" s="5"/>
      <c r="L351" s="5"/>
      <c r="M351" s="5"/>
      <c r="N351" s="5"/>
      <c r="O351" s="111">
        <f t="shared" si="31"/>
        <v>0.55870020964360589</v>
      </c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</row>
    <row r="352" spans="1:30" x14ac:dyDescent="0.2">
      <c r="A352" s="5" t="s">
        <v>250</v>
      </c>
      <c r="B352" s="102">
        <v>118</v>
      </c>
      <c r="C352" s="61">
        <v>1</v>
      </c>
      <c r="D352" s="61">
        <v>18</v>
      </c>
      <c r="E352" s="98">
        <v>0</v>
      </c>
      <c r="F352" s="99">
        <v>0.66666666666666663</v>
      </c>
      <c r="G352" s="100">
        <v>11.495999999999999</v>
      </c>
      <c r="H352" s="101">
        <v>62.62909263448276</v>
      </c>
      <c r="I352" s="150"/>
      <c r="J352" s="150"/>
      <c r="K352" s="5"/>
      <c r="L352" s="5"/>
      <c r="M352" s="5"/>
      <c r="N352" s="5"/>
      <c r="O352" s="111">
        <f t="shared" si="31"/>
        <v>3.4591194968553458E-2</v>
      </c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</row>
    <row r="353" spans="1:30" x14ac:dyDescent="0.2">
      <c r="A353" s="5" t="s">
        <v>250</v>
      </c>
      <c r="B353" s="102">
        <v>204</v>
      </c>
      <c r="C353" s="61">
        <v>2</v>
      </c>
      <c r="D353" s="61">
        <v>18</v>
      </c>
      <c r="E353" s="98">
        <v>0</v>
      </c>
      <c r="F353" s="99">
        <v>1.3333333333333333</v>
      </c>
      <c r="G353" s="100">
        <v>11.7072</v>
      </c>
      <c r="H353" s="101">
        <v>63.805857522758615</v>
      </c>
      <c r="I353" s="150"/>
      <c r="J353" s="150"/>
      <c r="K353" s="5"/>
      <c r="L353" s="5"/>
      <c r="M353" s="5"/>
      <c r="N353" s="5"/>
      <c r="O353" s="111">
        <f t="shared" si="31"/>
        <v>9.7484276729559741E-2</v>
      </c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</row>
    <row r="354" spans="1:30" x14ac:dyDescent="0.2">
      <c r="A354" s="5" t="s">
        <v>250</v>
      </c>
      <c r="B354" s="102">
        <v>301</v>
      </c>
      <c r="C354" s="61">
        <v>3</v>
      </c>
      <c r="D354" s="61">
        <v>18</v>
      </c>
      <c r="E354" s="98">
        <v>0.2</v>
      </c>
      <c r="F354" s="99">
        <v>2</v>
      </c>
      <c r="G354" s="100">
        <v>11.5144</v>
      </c>
      <c r="H354" s="101">
        <v>62.271486731034479</v>
      </c>
      <c r="I354" s="150"/>
      <c r="J354" s="150"/>
      <c r="K354" s="5"/>
      <c r="L354" s="5"/>
      <c r="M354" s="5"/>
      <c r="N354" s="5"/>
      <c r="O354" s="111">
        <f t="shared" si="31"/>
        <v>0.16037735849056603</v>
      </c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</row>
    <row r="355" spans="1:30" x14ac:dyDescent="0.2">
      <c r="A355" s="5" t="s">
        <v>250</v>
      </c>
      <c r="B355" s="102">
        <v>406</v>
      </c>
      <c r="C355" s="61">
        <v>4</v>
      </c>
      <c r="D355" s="61">
        <v>18</v>
      </c>
      <c r="E355" s="98">
        <v>0</v>
      </c>
      <c r="F355" s="99">
        <v>6.8888888888888893</v>
      </c>
      <c r="G355" s="100">
        <v>20.499600000000001</v>
      </c>
      <c r="H355" s="101">
        <v>55.903950241839077</v>
      </c>
      <c r="I355" s="150"/>
      <c r="J355" s="150"/>
      <c r="K355" s="5"/>
      <c r="L355" s="5"/>
      <c r="M355" s="5"/>
      <c r="N355" s="5"/>
      <c r="O355" s="111">
        <f t="shared" si="31"/>
        <v>0.62159329140461228</v>
      </c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</row>
    <row r="356" spans="1:30" x14ac:dyDescent="0.2">
      <c r="A356" s="5" t="s">
        <v>250</v>
      </c>
      <c r="B356" s="102">
        <v>119</v>
      </c>
      <c r="C356" s="61">
        <v>1</v>
      </c>
      <c r="D356" s="61">
        <v>19</v>
      </c>
      <c r="E356" s="98">
        <v>0.6</v>
      </c>
      <c r="F356" s="99">
        <v>3.7777777777777777</v>
      </c>
      <c r="G356" s="100">
        <v>11.1884</v>
      </c>
      <c r="H356" s="101">
        <v>66.20649574252873</v>
      </c>
      <c r="I356" s="150"/>
      <c r="J356" s="150"/>
      <c r="K356" s="5"/>
      <c r="L356" s="5"/>
      <c r="M356" s="5"/>
      <c r="N356" s="5"/>
      <c r="O356" s="111">
        <f t="shared" si="31"/>
        <v>0.32809224318658281</v>
      </c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</row>
    <row r="357" spans="1:30" x14ac:dyDescent="0.2">
      <c r="A357" s="5" t="s">
        <v>250</v>
      </c>
      <c r="B357" s="102">
        <v>202</v>
      </c>
      <c r="C357" s="61">
        <v>2</v>
      </c>
      <c r="D357" s="61">
        <v>19</v>
      </c>
      <c r="E357" s="98">
        <v>0.4</v>
      </c>
      <c r="F357" s="99">
        <v>2.6666666666666665</v>
      </c>
      <c r="G357" s="100">
        <v>11.596</v>
      </c>
      <c r="H357" s="101">
        <v>74.115881324137931</v>
      </c>
      <c r="I357" s="150"/>
      <c r="J357" s="150"/>
      <c r="K357" s="5"/>
      <c r="L357" s="5"/>
      <c r="M357" s="5"/>
      <c r="N357" s="5"/>
      <c r="O357" s="111">
        <f t="shared" ref="O357:O363" si="32">(F357-0.3)/10.6</f>
        <v>0.22327044025157233</v>
      </c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</row>
    <row r="358" spans="1:30" x14ac:dyDescent="0.2">
      <c r="A358" s="5" t="s">
        <v>250</v>
      </c>
      <c r="B358" s="102">
        <v>311</v>
      </c>
      <c r="C358" s="61">
        <v>3</v>
      </c>
      <c r="D358" s="61">
        <v>19</v>
      </c>
      <c r="E358" s="98">
        <v>0.6</v>
      </c>
      <c r="F358" s="99">
        <v>6.6666666666666661</v>
      </c>
      <c r="G358" s="100">
        <v>11.63</v>
      </c>
      <c r="H358" s="101">
        <v>61.55102547126436</v>
      </c>
      <c r="I358" s="150"/>
      <c r="J358" s="150"/>
      <c r="K358" s="5"/>
      <c r="L358" s="5"/>
      <c r="M358" s="5"/>
      <c r="N358" s="5"/>
      <c r="O358" s="111">
        <f t="shared" si="32"/>
        <v>0.60062893081761004</v>
      </c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</row>
    <row r="359" spans="1:30" x14ac:dyDescent="0.2">
      <c r="A359" s="5" t="s">
        <v>250</v>
      </c>
      <c r="B359" s="102">
        <v>413</v>
      </c>
      <c r="C359" s="61">
        <v>4</v>
      </c>
      <c r="D359" s="61">
        <v>19</v>
      </c>
      <c r="E359" s="98">
        <v>0</v>
      </c>
      <c r="F359" s="99">
        <v>0.88888888888888884</v>
      </c>
      <c r="G359" s="100">
        <v>11.816800000000001</v>
      </c>
      <c r="H359" s="101">
        <v>50.235637760000003</v>
      </c>
      <c r="I359" s="150"/>
      <c r="J359" s="150"/>
      <c r="K359" s="5"/>
      <c r="L359" s="5"/>
      <c r="M359" s="5"/>
      <c r="N359" s="5"/>
      <c r="O359" s="111">
        <f t="shared" si="32"/>
        <v>5.5555555555555546E-2</v>
      </c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</row>
    <row r="360" spans="1:30" x14ac:dyDescent="0.2">
      <c r="A360" s="5" t="s">
        <v>250</v>
      </c>
      <c r="B360" s="102">
        <v>120</v>
      </c>
      <c r="C360" s="61">
        <v>1</v>
      </c>
      <c r="D360" s="61">
        <v>20</v>
      </c>
      <c r="E360" s="98">
        <v>0</v>
      </c>
      <c r="F360" s="99">
        <v>10.666666666666666</v>
      </c>
      <c r="G360" s="100">
        <v>11.18</v>
      </c>
      <c r="H360" s="101">
        <v>62.655057287356321</v>
      </c>
      <c r="I360" s="150"/>
      <c r="J360" s="150"/>
      <c r="K360" s="5"/>
      <c r="L360" s="5"/>
      <c r="M360" s="5"/>
      <c r="N360" s="5"/>
      <c r="O360" s="111">
        <f t="shared" si="32"/>
        <v>0.97798742138364769</v>
      </c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</row>
    <row r="361" spans="1:30" x14ac:dyDescent="0.2">
      <c r="A361" s="5" t="s">
        <v>250</v>
      </c>
      <c r="B361" s="102">
        <v>210</v>
      </c>
      <c r="C361" s="61">
        <v>2</v>
      </c>
      <c r="D361" s="61">
        <v>20</v>
      </c>
      <c r="E361" s="98">
        <v>0</v>
      </c>
      <c r="F361" s="99">
        <v>1.7777777777777777</v>
      </c>
      <c r="G361" s="100">
        <v>11.878400000000001</v>
      </c>
      <c r="H361" s="101">
        <v>67.751127334252885</v>
      </c>
      <c r="I361" s="150"/>
      <c r="J361" s="150"/>
      <c r="K361" s="5"/>
      <c r="L361" s="5"/>
      <c r="M361" s="5"/>
      <c r="N361" s="5"/>
      <c r="O361" s="111">
        <f t="shared" si="32"/>
        <v>0.13941299790356393</v>
      </c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</row>
    <row r="362" spans="1:30" x14ac:dyDescent="0.2">
      <c r="A362" s="5" t="s">
        <v>250</v>
      </c>
      <c r="B362" s="102">
        <v>302</v>
      </c>
      <c r="C362" s="61">
        <v>3</v>
      </c>
      <c r="D362" s="61">
        <v>20</v>
      </c>
      <c r="E362" s="98">
        <v>2</v>
      </c>
      <c r="F362" s="99">
        <v>10</v>
      </c>
      <c r="G362" s="100">
        <v>11.555199999999999</v>
      </c>
      <c r="H362" s="101">
        <v>63.57127574068965</v>
      </c>
      <c r="I362" s="150"/>
      <c r="J362" s="150"/>
      <c r="K362" s="5"/>
      <c r="L362" s="5"/>
      <c r="M362" s="5"/>
      <c r="N362" s="5"/>
      <c r="O362" s="111">
        <f t="shared" si="32"/>
        <v>0.91509433962264153</v>
      </c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</row>
    <row r="363" spans="1:30" x14ac:dyDescent="0.2">
      <c r="A363" s="5" t="s">
        <v>250</v>
      </c>
      <c r="B363" s="102">
        <v>403</v>
      </c>
      <c r="C363" s="61">
        <v>4</v>
      </c>
      <c r="D363" s="61">
        <v>20</v>
      </c>
      <c r="E363" s="98">
        <v>0.2</v>
      </c>
      <c r="F363" s="99">
        <v>2.7777777777777781</v>
      </c>
      <c r="G363" s="100">
        <v>11.714399999999999</v>
      </c>
      <c r="H363" s="101">
        <v>65.421456198620689</v>
      </c>
      <c r="I363" s="150"/>
      <c r="J363" s="150"/>
      <c r="K363" s="5"/>
      <c r="L363" s="5"/>
      <c r="M363" s="5"/>
      <c r="N363" s="5"/>
      <c r="O363" s="111">
        <f t="shared" si="32"/>
        <v>0.23375262054507343</v>
      </c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</row>
    <row r="364" spans="1:30" x14ac:dyDescent="0.2">
      <c r="A364" s="5" t="s">
        <v>259</v>
      </c>
      <c r="B364" s="61">
        <v>101</v>
      </c>
      <c r="C364" s="61">
        <v>1</v>
      </c>
      <c r="D364" s="61">
        <v>1</v>
      </c>
      <c r="E364" s="98">
        <v>0.2</v>
      </c>
      <c r="F364" s="99">
        <v>3.5555555555555554</v>
      </c>
      <c r="G364" s="100">
        <v>12.5372</v>
      </c>
      <c r="H364" s="101">
        <v>63.242541104827573</v>
      </c>
      <c r="I364" s="150">
        <f>62.89-H364</f>
        <v>-0.35254110482757284</v>
      </c>
      <c r="J364" s="179">
        <f>I364/62.89</f>
        <v>-5.6056782449924129E-3</v>
      </c>
      <c r="K364" s="94">
        <f>79-H364</f>
        <v>15.757458895172427</v>
      </c>
      <c r="L364" s="110">
        <f>K364/79</f>
        <v>0.19946150500218263</v>
      </c>
      <c r="M364" s="5">
        <f>AVERAGE(L364:L367)</f>
        <v>0.12549175912265401</v>
      </c>
      <c r="N364" s="5"/>
      <c r="O364" s="110">
        <f>(F364-0.6)/10.1</f>
        <v>0.2926292629262926</v>
      </c>
      <c r="P364" s="94">
        <f>MIN(F364:F435)</f>
        <v>0.55555555555555558</v>
      </c>
      <c r="Q364" s="94">
        <f>MAX(F364:F435)</f>
        <v>10.666666666666666</v>
      </c>
      <c r="R364" s="94">
        <f>Q364-P364</f>
        <v>10.111111111111111</v>
      </c>
      <c r="S364" s="5"/>
      <c r="T364" s="94">
        <f>AVERAGE(H368:H435)</f>
        <v>68.094942139574016</v>
      </c>
      <c r="U364" s="5">
        <f>T364/79</f>
        <v>0.86196129290600021</v>
      </c>
      <c r="V364" s="5"/>
      <c r="W364" s="5"/>
      <c r="X364" s="5"/>
      <c r="Y364" s="5"/>
      <c r="Z364" s="5"/>
      <c r="AA364" s="5"/>
      <c r="AB364" s="5"/>
      <c r="AC364" s="5"/>
      <c r="AD364" s="5"/>
    </row>
    <row r="365" spans="1:30" x14ac:dyDescent="0.2">
      <c r="A365" s="5" t="s">
        <v>259</v>
      </c>
      <c r="B365" s="61">
        <v>219</v>
      </c>
      <c r="C365" s="61">
        <v>2</v>
      </c>
      <c r="D365" s="61">
        <v>1</v>
      </c>
      <c r="E365" s="98">
        <v>0.5</v>
      </c>
      <c r="F365" s="99">
        <v>6.4444444444444438</v>
      </c>
      <c r="G365" s="100">
        <v>13.1724</v>
      </c>
      <c r="H365" s="101">
        <v>64.703328708965515</v>
      </c>
      <c r="I365" s="150">
        <f t="shared" ref="I365:I367" si="33">62.89-H365</f>
        <v>-1.8133287089655141</v>
      </c>
      <c r="J365" s="179">
        <f t="shared" ref="J365:J367" si="34">I365/62.89</f>
        <v>-2.8833339306177676E-2</v>
      </c>
      <c r="K365" s="94">
        <f t="shared" ref="K365:K367" si="35">79-H365</f>
        <v>14.296671291034485</v>
      </c>
      <c r="L365" s="110">
        <f t="shared" ref="L365:L367" si="36">K365/79</f>
        <v>0.1809705226713226</v>
      </c>
      <c r="M365" s="5"/>
      <c r="N365" s="5"/>
      <c r="O365" s="110">
        <f t="shared" ref="O365:O428" si="37">(F365-0.6)/10.1</f>
        <v>0.57865786578657863</v>
      </c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</row>
    <row r="366" spans="1:30" x14ac:dyDescent="0.2">
      <c r="A366" s="5" t="s">
        <v>259</v>
      </c>
      <c r="B366" s="61">
        <v>308</v>
      </c>
      <c r="C366" s="61">
        <v>3</v>
      </c>
      <c r="D366" s="61">
        <v>1</v>
      </c>
      <c r="E366" s="98">
        <v>0.9</v>
      </c>
      <c r="F366" s="99">
        <v>5.5555555555555554</v>
      </c>
      <c r="G366" s="100">
        <v>12.753599999999999</v>
      </c>
      <c r="H366" s="101">
        <v>76.336688954482739</v>
      </c>
      <c r="I366" s="150">
        <f t="shared" si="33"/>
        <v>-13.446688954482738</v>
      </c>
      <c r="J366" s="179">
        <f t="shared" si="34"/>
        <v>-0.21381283120500458</v>
      </c>
      <c r="K366" s="94">
        <f t="shared" si="35"/>
        <v>2.6633110455172613</v>
      </c>
      <c r="L366" s="110">
        <f t="shared" si="36"/>
        <v>3.3712798044522298E-2</v>
      </c>
      <c r="M366" s="5"/>
      <c r="N366" s="5"/>
      <c r="O366" s="110">
        <f t="shared" si="37"/>
        <v>0.49064906490649068</v>
      </c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</row>
    <row r="367" spans="1:30" x14ac:dyDescent="0.2">
      <c r="A367" s="5" t="s">
        <v>259</v>
      </c>
      <c r="B367" s="61">
        <v>407</v>
      </c>
      <c r="C367" s="61">
        <v>4</v>
      </c>
      <c r="D367" s="61">
        <v>1</v>
      </c>
      <c r="E367" s="98">
        <v>1.6</v>
      </c>
      <c r="F367" s="99">
        <v>4</v>
      </c>
      <c r="G367" s="100">
        <v>12.8604</v>
      </c>
      <c r="H367" s="101">
        <v>72.062045348965512</v>
      </c>
      <c r="I367" s="150">
        <f t="shared" si="33"/>
        <v>-9.1720453489655114</v>
      </c>
      <c r="J367" s="179">
        <f t="shared" si="34"/>
        <v>-0.14584266733925125</v>
      </c>
      <c r="K367" s="94">
        <f t="shared" si="35"/>
        <v>6.9379546510344881</v>
      </c>
      <c r="L367" s="110">
        <f t="shared" si="36"/>
        <v>8.7822210772588463E-2</v>
      </c>
      <c r="M367" s="5"/>
      <c r="N367" s="5"/>
      <c r="O367" s="110">
        <f t="shared" si="37"/>
        <v>0.33663366336633666</v>
      </c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</row>
    <row r="368" spans="1:30" x14ac:dyDescent="0.2">
      <c r="A368" s="5" t="s">
        <v>259</v>
      </c>
      <c r="B368" s="61">
        <v>102</v>
      </c>
      <c r="C368" s="61">
        <v>1</v>
      </c>
      <c r="D368" s="61">
        <v>2</v>
      </c>
      <c r="E368" s="98">
        <v>1.4</v>
      </c>
      <c r="F368" s="99">
        <v>1.2222222222222221</v>
      </c>
      <c r="G368" s="100">
        <v>12.7964</v>
      </c>
      <c r="H368" s="101">
        <v>63.74643300413792</v>
      </c>
      <c r="I368" s="150"/>
      <c r="J368" s="150"/>
      <c r="K368" s="5"/>
      <c r="L368" s="5"/>
      <c r="M368" s="5"/>
      <c r="N368" s="5"/>
      <c r="O368" s="111">
        <f t="shared" si="37"/>
        <v>6.1606160616061598E-2</v>
      </c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</row>
    <row r="369" spans="1:30" x14ac:dyDescent="0.2">
      <c r="A369" s="5" t="s">
        <v>259</v>
      </c>
      <c r="B369" s="61">
        <v>214</v>
      </c>
      <c r="C369" s="61">
        <v>2</v>
      </c>
      <c r="D369" s="61">
        <v>2</v>
      </c>
      <c r="E369" s="98">
        <v>1</v>
      </c>
      <c r="F369" s="99">
        <v>6.8888888888888893</v>
      </c>
      <c r="G369" s="100">
        <v>13.6708</v>
      </c>
      <c r="H369" s="101">
        <v>54.246292411034489</v>
      </c>
      <c r="I369" s="150"/>
      <c r="J369" s="150"/>
      <c r="K369" s="5"/>
      <c r="L369" s="5"/>
      <c r="M369" s="5"/>
      <c r="N369" s="5"/>
      <c r="O369" s="111">
        <f t="shared" si="37"/>
        <v>0.6226622662266228</v>
      </c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</row>
    <row r="370" spans="1:30" x14ac:dyDescent="0.2">
      <c r="A370" s="5" t="s">
        <v>259</v>
      </c>
      <c r="B370" s="61">
        <v>316</v>
      </c>
      <c r="C370" s="61">
        <v>3</v>
      </c>
      <c r="D370" s="61">
        <v>2</v>
      </c>
      <c r="E370" s="98">
        <v>0.1</v>
      </c>
      <c r="F370" s="99">
        <v>6</v>
      </c>
      <c r="G370" s="100">
        <v>13.080400000000001</v>
      </c>
      <c r="H370" s="101">
        <v>72.496641132413785</v>
      </c>
      <c r="I370" s="150"/>
      <c r="J370" s="150"/>
      <c r="K370" s="5"/>
      <c r="L370" s="5"/>
      <c r="M370" s="5"/>
      <c r="N370" s="5"/>
      <c r="O370" s="111">
        <f t="shared" si="37"/>
        <v>0.53465346534653468</v>
      </c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</row>
    <row r="371" spans="1:30" x14ac:dyDescent="0.2">
      <c r="A371" s="5" t="s">
        <v>259</v>
      </c>
      <c r="B371" s="61">
        <v>401</v>
      </c>
      <c r="C371" s="61">
        <v>4</v>
      </c>
      <c r="D371" s="61">
        <v>2</v>
      </c>
      <c r="E371" s="98">
        <v>0.3</v>
      </c>
      <c r="F371" s="99">
        <v>4.2222222222222214</v>
      </c>
      <c r="G371" s="100">
        <v>12.9152</v>
      </c>
      <c r="H371" s="101">
        <v>68.855549020689651</v>
      </c>
      <c r="I371" s="150"/>
      <c r="J371" s="150"/>
      <c r="K371" s="5"/>
      <c r="L371" s="5"/>
      <c r="M371" s="5"/>
      <c r="N371" s="5"/>
      <c r="O371" s="111">
        <f t="shared" si="37"/>
        <v>0.35863586358635857</v>
      </c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</row>
    <row r="372" spans="1:30" x14ac:dyDescent="0.2">
      <c r="A372" s="5" t="s">
        <v>259</v>
      </c>
      <c r="B372" s="61">
        <v>103</v>
      </c>
      <c r="C372" s="61">
        <v>1</v>
      </c>
      <c r="D372" s="61">
        <v>3</v>
      </c>
      <c r="E372" s="98">
        <v>0.8</v>
      </c>
      <c r="F372" s="99">
        <v>2.2222222222222223</v>
      </c>
      <c r="G372" s="100">
        <v>12.862399999999999</v>
      </c>
      <c r="H372" s="101">
        <v>67.443000027586223</v>
      </c>
      <c r="I372" s="150"/>
      <c r="J372" s="150"/>
      <c r="K372" s="5"/>
      <c r="L372" s="5"/>
      <c r="M372" s="5"/>
      <c r="N372" s="5"/>
      <c r="O372" s="111">
        <f t="shared" si="37"/>
        <v>0.16061606160616063</v>
      </c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</row>
    <row r="373" spans="1:30" x14ac:dyDescent="0.2">
      <c r="A373" s="5" t="s">
        <v>259</v>
      </c>
      <c r="B373" s="61">
        <v>215</v>
      </c>
      <c r="C373" s="61">
        <v>2</v>
      </c>
      <c r="D373" s="61">
        <v>3</v>
      </c>
      <c r="E373" s="98">
        <v>0.2</v>
      </c>
      <c r="F373" s="99">
        <v>6.8888888888888893</v>
      </c>
      <c r="G373" s="100">
        <v>14.0024</v>
      </c>
      <c r="H373" s="101">
        <v>49.839760808275877</v>
      </c>
      <c r="I373" s="150"/>
      <c r="J373" s="150"/>
      <c r="K373" s="5"/>
      <c r="L373" s="5"/>
      <c r="M373" s="5"/>
      <c r="N373" s="5"/>
      <c r="O373" s="111">
        <f t="shared" si="37"/>
        <v>0.6226622662266228</v>
      </c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</row>
    <row r="374" spans="1:30" x14ac:dyDescent="0.2">
      <c r="A374" s="5" t="s">
        <v>259</v>
      </c>
      <c r="B374" s="61">
        <v>315</v>
      </c>
      <c r="C374" s="61">
        <v>3</v>
      </c>
      <c r="D374" s="61">
        <v>3</v>
      </c>
      <c r="E374" s="98">
        <v>0.6</v>
      </c>
      <c r="F374" s="99">
        <v>1.3333333333333333</v>
      </c>
      <c r="G374" s="100">
        <v>12.8544</v>
      </c>
      <c r="H374" s="101">
        <v>60.795174576551716</v>
      </c>
      <c r="I374" s="150"/>
      <c r="J374" s="150"/>
      <c r="K374" s="5"/>
      <c r="L374" s="5"/>
      <c r="M374" s="5"/>
      <c r="N374" s="5"/>
      <c r="O374" s="111">
        <f t="shared" si="37"/>
        <v>7.2607260726072612E-2</v>
      </c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</row>
    <row r="375" spans="1:30" x14ac:dyDescent="0.2">
      <c r="A375" s="5" t="s">
        <v>259</v>
      </c>
      <c r="B375" s="61">
        <v>419</v>
      </c>
      <c r="C375" s="61">
        <v>4</v>
      </c>
      <c r="D375" s="61">
        <v>3</v>
      </c>
      <c r="E375" s="98">
        <v>0.2</v>
      </c>
      <c r="F375" s="99">
        <v>5.833333333333333</v>
      </c>
      <c r="G375" s="100">
        <v>12.2736</v>
      </c>
      <c r="H375" s="101">
        <v>66.544406962758615</v>
      </c>
      <c r="I375" s="150"/>
      <c r="J375" s="150"/>
      <c r="K375" s="5"/>
      <c r="L375" s="5"/>
      <c r="M375" s="5"/>
      <c r="N375" s="5"/>
      <c r="O375" s="111">
        <f t="shared" si="37"/>
        <v>0.5181518151815182</v>
      </c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</row>
    <row r="376" spans="1:30" x14ac:dyDescent="0.2">
      <c r="A376" s="5" t="s">
        <v>259</v>
      </c>
      <c r="B376" s="61">
        <v>104</v>
      </c>
      <c r="C376" s="61">
        <v>1</v>
      </c>
      <c r="D376" s="61">
        <v>4</v>
      </c>
      <c r="E376" s="98">
        <v>0.7</v>
      </c>
      <c r="F376" s="99">
        <v>2.4444444444444442</v>
      </c>
      <c r="G376" s="100">
        <v>12.7624</v>
      </c>
      <c r="H376" s="101">
        <v>65.409248383448272</v>
      </c>
      <c r="I376" s="150"/>
      <c r="J376" s="150"/>
      <c r="K376" s="5"/>
      <c r="L376" s="5"/>
      <c r="M376" s="5"/>
      <c r="N376" s="5"/>
      <c r="O376" s="111">
        <f t="shared" si="37"/>
        <v>0.1826182618261826</v>
      </c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</row>
    <row r="377" spans="1:30" x14ac:dyDescent="0.2">
      <c r="A377" s="5" t="s">
        <v>259</v>
      </c>
      <c r="B377" s="61">
        <v>217</v>
      </c>
      <c r="C377" s="61">
        <v>2</v>
      </c>
      <c r="D377" s="61">
        <v>4</v>
      </c>
      <c r="E377" s="98">
        <v>0.5</v>
      </c>
      <c r="F377" s="99">
        <v>4.4444444444444446</v>
      </c>
      <c r="G377" s="100">
        <v>12.888</v>
      </c>
      <c r="H377" s="101">
        <v>70.839778786206892</v>
      </c>
      <c r="I377" s="150"/>
      <c r="J377" s="150"/>
      <c r="K377" s="5"/>
      <c r="L377" s="5"/>
      <c r="M377" s="5"/>
      <c r="N377" s="5"/>
      <c r="O377" s="111">
        <f t="shared" si="37"/>
        <v>0.38063806380638066</v>
      </c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</row>
    <row r="378" spans="1:30" x14ac:dyDescent="0.2">
      <c r="A378" s="5" t="s">
        <v>259</v>
      </c>
      <c r="B378" s="61">
        <v>303</v>
      </c>
      <c r="C378" s="61">
        <v>3</v>
      </c>
      <c r="D378" s="61">
        <v>4</v>
      </c>
      <c r="E378" s="98">
        <v>0.4</v>
      </c>
      <c r="F378" s="99">
        <v>4.2222222222222214</v>
      </c>
      <c r="G378" s="100">
        <v>12.046000000000001</v>
      </c>
      <c r="H378" s="101">
        <v>66.680353717241388</v>
      </c>
      <c r="I378" s="150"/>
      <c r="J378" s="150"/>
      <c r="K378" s="5"/>
      <c r="L378" s="5"/>
      <c r="M378" s="5"/>
      <c r="N378" s="5"/>
      <c r="O378" s="111">
        <f t="shared" si="37"/>
        <v>0.35863586358635857</v>
      </c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</row>
    <row r="379" spans="1:30" x14ac:dyDescent="0.2">
      <c r="A379" s="5" t="s">
        <v>259</v>
      </c>
      <c r="B379" s="61">
        <v>420</v>
      </c>
      <c r="C379" s="61">
        <v>4</v>
      </c>
      <c r="D379" s="61">
        <v>4</v>
      </c>
      <c r="E379" s="98">
        <v>0.8</v>
      </c>
      <c r="F379" s="99">
        <v>8.2222222222222214</v>
      </c>
      <c r="G379" s="100">
        <v>13.001999999999999</v>
      </c>
      <c r="H379" s="101">
        <v>66.3185754</v>
      </c>
      <c r="I379" s="150"/>
      <c r="J379" s="150"/>
      <c r="K379" s="5"/>
      <c r="L379" s="5"/>
      <c r="M379" s="5"/>
      <c r="N379" s="5"/>
      <c r="O379" s="111">
        <f t="shared" si="37"/>
        <v>0.75467546754675463</v>
      </c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</row>
    <row r="380" spans="1:30" x14ac:dyDescent="0.2">
      <c r="A380" s="5" t="s">
        <v>259</v>
      </c>
      <c r="B380" s="61">
        <v>105</v>
      </c>
      <c r="C380" s="61">
        <v>1</v>
      </c>
      <c r="D380" s="61">
        <v>5</v>
      </c>
      <c r="E380" s="98">
        <v>0.4</v>
      </c>
      <c r="F380" s="99">
        <v>1.1111111111111112</v>
      </c>
      <c r="G380" s="100">
        <v>13.135199999999999</v>
      </c>
      <c r="H380" s="101">
        <v>63.535011456551729</v>
      </c>
      <c r="I380" s="150"/>
      <c r="J380" s="150"/>
      <c r="K380" s="5"/>
      <c r="L380" s="5"/>
      <c r="M380" s="5"/>
      <c r="N380" s="5"/>
      <c r="O380" s="111">
        <f t="shared" si="37"/>
        <v>5.0605060506050611E-2</v>
      </c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</row>
    <row r="381" spans="1:30" x14ac:dyDescent="0.2">
      <c r="A381" s="5" t="s">
        <v>259</v>
      </c>
      <c r="B381" s="61">
        <v>216</v>
      </c>
      <c r="C381" s="61">
        <v>2</v>
      </c>
      <c r="D381" s="61">
        <v>5</v>
      </c>
      <c r="E381" s="98">
        <v>0.6</v>
      </c>
      <c r="F381" s="99">
        <v>2.333333333333333</v>
      </c>
      <c r="G381" s="100">
        <v>13.079599999999999</v>
      </c>
      <c r="H381" s="101">
        <v>68.072760299310346</v>
      </c>
      <c r="I381" s="150"/>
      <c r="J381" s="150"/>
      <c r="K381" s="5"/>
      <c r="L381" s="5"/>
      <c r="M381" s="5"/>
      <c r="N381" s="5"/>
      <c r="O381" s="111">
        <f t="shared" si="37"/>
        <v>0.17161716171617158</v>
      </c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</row>
    <row r="382" spans="1:30" x14ac:dyDescent="0.2">
      <c r="A382" s="5" t="s">
        <v>259</v>
      </c>
      <c r="B382" s="61">
        <v>306</v>
      </c>
      <c r="C382" s="61">
        <v>3</v>
      </c>
      <c r="D382" s="61">
        <v>5</v>
      </c>
      <c r="E382" s="98">
        <v>1.3</v>
      </c>
      <c r="F382" s="99">
        <v>6.2222222222222223</v>
      </c>
      <c r="G382" s="100">
        <v>12.861599999999999</v>
      </c>
      <c r="H382" s="101">
        <v>75.914974080000007</v>
      </c>
      <c r="I382" s="150"/>
      <c r="J382" s="150"/>
      <c r="K382" s="5"/>
      <c r="L382" s="5"/>
      <c r="M382" s="5"/>
      <c r="N382" s="5"/>
      <c r="O382" s="111">
        <f t="shared" si="37"/>
        <v>0.55665566556655677</v>
      </c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</row>
    <row r="383" spans="1:30" x14ac:dyDescent="0.2">
      <c r="A383" s="5" t="s">
        <v>259</v>
      </c>
      <c r="B383" s="61">
        <v>405</v>
      </c>
      <c r="C383" s="61">
        <v>4</v>
      </c>
      <c r="D383" s="61">
        <v>5</v>
      </c>
      <c r="E383" s="98">
        <v>0.4</v>
      </c>
      <c r="F383" s="99">
        <v>1.3333333333333333</v>
      </c>
      <c r="G383" s="100">
        <v>12.52</v>
      </c>
      <c r="H383" s="101">
        <v>55.334418206896551</v>
      </c>
      <c r="I383" s="150"/>
      <c r="J383" s="150"/>
      <c r="K383" s="5"/>
      <c r="L383" s="5"/>
      <c r="M383" s="5"/>
      <c r="N383" s="5"/>
      <c r="O383" s="111">
        <f t="shared" si="37"/>
        <v>7.2607260726072612E-2</v>
      </c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</row>
    <row r="384" spans="1:30" x14ac:dyDescent="0.2">
      <c r="A384" s="5" t="s">
        <v>259</v>
      </c>
      <c r="B384" s="61">
        <v>106</v>
      </c>
      <c r="C384" s="61">
        <v>1</v>
      </c>
      <c r="D384" s="61">
        <v>6</v>
      </c>
      <c r="E384" s="98">
        <v>0</v>
      </c>
      <c r="F384" s="99">
        <v>1</v>
      </c>
      <c r="G384" s="100">
        <v>12.9764</v>
      </c>
      <c r="H384" s="101">
        <v>71.203609764137909</v>
      </c>
      <c r="I384" s="150"/>
      <c r="J384" s="150"/>
      <c r="K384" s="5"/>
      <c r="L384" s="5"/>
      <c r="M384" s="5"/>
      <c r="N384" s="5"/>
      <c r="O384" s="111">
        <f t="shared" si="37"/>
        <v>3.9603960396039604E-2</v>
      </c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</row>
    <row r="385" spans="1:30" x14ac:dyDescent="0.2">
      <c r="A385" s="5" t="s">
        <v>259</v>
      </c>
      <c r="B385" s="61">
        <v>203</v>
      </c>
      <c r="C385" s="61">
        <v>2</v>
      </c>
      <c r="D385" s="61">
        <v>6</v>
      </c>
      <c r="E385" s="98">
        <v>0.2</v>
      </c>
      <c r="F385" s="99">
        <v>4</v>
      </c>
      <c r="G385" s="100">
        <v>13.4848</v>
      </c>
      <c r="H385" s="101">
        <v>70.571045296551731</v>
      </c>
      <c r="I385" s="150"/>
      <c r="J385" s="150"/>
      <c r="K385" s="5"/>
      <c r="L385" s="5"/>
      <c r="M385" s="5"/>
      <c r="N385" s="5"/>
      <c r="O385" s="111">
        <f t="shared" si="37"/>
        <v>0.33663366336633666</v>
      </c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</row>
    <row r="386" spans="1:30" x14ac:dyDescent="0.2">
      <c r="A386" s="5" t="s">
        <v>259</v>
      </c>
      <c r="B386" s="61">
        <v>312</v>
      </c>
      <c r="C386" s="61">
        <v>3</v>
      </c>
      <c r="D386" s="61">
        <v>6</v>
      </c>
      <c r="E386" s="98">
        <v>0.1</v>
      </c>
      <c r="F386" s="99">
        <v>4</v>
      </c>
      <c r="G386" s="100">
        <v>13.2864</v>
      </c>
      <c r="H386" s="101">
        <v>71.203228071724126</v>
      </c>
      <c r="I386" s="150"/>
      <c r="J386" s="150"/>
      <c r="K386" s="5"/>
      <c r="L386" s="5"/>
      <c r="M386" s="5"/>
      <c r="N386" s="5"/>
      <c r="O386" s="111">
        <f t="shared" si="37"/>
        <v>0.33663366336633666</v>
      </c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</row>
    <row r="387" spans="1:30" x14ac:dyDescent="0.2">
      <c r="A387" s="5" t="s">
        <v>259</v>
      </c>
      <c r="B387" s="61">
        <v>418</v>
      </c>
      <c r="C387" s="61">
        <v>4</v>
      </c>
      <c r="D387" s="61">
        <v>6</v>
      </c>
      <c r="E387" s="98">
        <v>0.3</v>
      </c>
      <c r="F387" s="99">
        <v>3.7777777777777777</v>
      </c>
      <c r="G387" s="100">
        <v>12.367600000000001</v>
      </c>
      <c r="H387" s="101">
        <v>72.433013491034487</v>
      </c>
      <c r="I387" s="150"/>
      <c r="J387" s="150"/>
      <c r="K387" s="5"/>
      <c r="L387" s="5"/>
      <c r="M387" s="5"/>
      <c r="N387" s="5"/>
      <c r="O387" s="111">
        <f t="shared" si="37"/>
        <v>0.31463146314631463</v>
      </c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</row>
    <row r="388" spans="1:30" x14ac:dyDescent="0.2">
      <c r="A388" s="5" t="s">
        <v>259</v>
      </c>
      <c r="B388" s="61">
        <v>107</v>
      </c>
      <c r="C388" s="61">
        <v>1</v>
      </c>
      <c r="D388" s="61">
        <v>7</v>
      </c>
      <c r="E388" s="98">
        <v>0.4</v>
      </c>
      <c r="F388" s="99">
        <v>2.6666666666666665</v>
      </c>
      <c r="G388" s="100">
        <v>13.7864</v>
      </c>
      <c r="H388" s="101">
        <v>73.02291919999999</v>
      </c>
      <c r="I388" s="150"/>
      <c r="J388" s="150"/>
      <c r="K388" s="5"/>
      <c r="L388" s="5"/>
      <c r="M388" s="5"/>
      <c r="N388" s="5"/>
      <c r="O388" s="111">
        <f t="shared" si="37"/>
        <v>0.2046204620462046</v>
      </c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</row>
    <row r="389" spans="1:30" x14ac:dyDescent="0.2">
      <c r="A389" s="5" t="s">
        <v>259</v>
      </c>
      <c r="B389" s="61">
        <v>207</v>
      </c>
      <c r="C389" s="61">
        <v>2</v>
      </c>
      <c r="D389" s="61">
        <v>7</v>
      </c>
      <c r="E389" s="98">
        <v>0.4</v>
      </c>
      <c r="F389" s="99">
        <v>4.8888888888888884</v>
      </c>
      <c r="G389" s="100">
        <v>13.483599999999999</v>
      </c>
      <c r="H389" s="101">
        <v>68.333934376551738</v>
      </c>
      <c r="I389" s="150"/>
      <c r="J389" s="150"/>
      <c r="K389" s="5"/>
      <c r="L389" s="5"/>
      <c r="M389" s="5"/>
      <c r="N389" s="5"/>
      <c r="O389" s="111">
        <f t="shared" si="37"/>
        <v>0.42464246424642466</v>
      </c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</row>
    <row r="390" spans="1:30" x14ac:dyDescent="0.2">
      <c r="A390" s="5" t="s">
        <v>259</v>
      </c>
      <c r="B390" s="61">
        <v>309</v>
      </c>
      <c r="C390" s="61">
        <v>3</v>
      </c>
      <c r="D390" s="61">
        <v>7</v>
      </c>
      <c r="E390" s="98">
        <v>0.3</v>
      </c>
      <c r="F390" s="99">
        <v>4</v>
      </c>
      <c r="G390" s="100">
        <v>12.8736</v>
      </c>
      <c r="H390" s="101">
        <v>67.361625942068969</v>
      </c>
      <c r="I390" s="150"/>
      <c r="J390" s="150"/>
      <c r="K390" s="5"/>
      <c r="L390" s="5"/>
      <c r="M390" s="5"/>
      <c r="N390" s="5"/>
      <c r="O390" s="111">
        <f t="shared" si="37"/>
        <v>0.33663366336633666</v>
      </c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</row>
    <row r="391" spans="1:30" x14ac:dyDescent="0.2">
      <c r="A391" s="5" t="s">
        <v>259</v>
      </c>
      <c r="B391" s="61">
        <v>410</v>
      </c>
      <c r="C391" s="61">
        <v>4</v>
      </c>
      <c r="D391" s="61">
        <v>7</v>
      </c>
      <c r="E391" s="98">
        <v>0.1</v>
      </c>
      <c r="F391" s="99">
        <v>4.6666666666666661</v>
      </c>
      <c r="G391" s="100">
        <v>12.988</v>
      </c>
      <c r="H391" s="101">
        <v>65.929892524137941</v>
      </c>
      <c r="I391" s="150"/>
      <c r="J391" s="150"/>
      <c r="K391" s="5"/>
      <c r="L391" s="5"/>
      <c r="M391" s="5"/>
      <c r="N391" s="5"/>
      <c r="O391" s="111">
        <f t="shared" si="37"/>
        <v>0.40264026402640263</v>
      </c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</row>
    <row r="392" spans="1:30" x14ac:dyDescent="0.2">
      <c r="A392" s="5" t="s">
        <v>259</v>
      </c>
      <c r="B392" s="61">
        <v>108</v>
      </c>
      <c r="C392" s="61">
        <v>1</v>
      </c>
      <c r="D392" s="61">
        <v>8</v>
      </c>
      <c r="E392" s="98">
        <v>0.2</v>
      </c>
      <c r="F392" s="99">
        <v>3.5555555555555554</v>
      </c>
      <c r="G392" s="100">
        <v>12.798</v>
      </c>
      <c r="H392" s="101">
        <v>73.860094000000018</v>
      </c>
      <c r="I392" s="150"/>
      <c r="J392" s="150"/>
      <c r="K392" s="5"/>
      <c r="L392" s="5"/>
      <c r="M392" s="5"/>
      <c r="N392" s="5"/>
      <c r="O392" s="111">
        <f t="shared" si="37"/>
        <v>0.2926292629262926</v>
      </c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</row>
    <row r="393" spans="1:30" x14ac:dyDescent="0.2">
      <c r="A393" s="5" t="s">
        <v>259</v>
      </c>
      <c r="B393" s="61">
        <v>208</v>
      </c>
      <c r="C393" s="61">
        <v>2</v>
      </c>
      <c r="D393" s="61">
        <v>8</v>
      </c>
      <c r="E393" s="98">
        <v>0.5</v>
      </c>
      <c r="F393" s="99">
        <v>6.6666666666666661</v>
      </c>
      <c r="G393" s="100">
        <v>12.152799999999999</v>
      </c>
      <c r="H393" s="101">
        <v>77.192243404137926</v>
      </c>
      <c r="I393" s="150"/>
      <c r="J393" s="150"/>
      <c r="K393" s="5"/>
      <c r="L393" s="5"/>
      <c r="M393" s="5"/>
      <c r="N393" s="5"/>
      <c r="O393" s="111">
        <f t="shared" si="37"/>
        <v>0.60066006600660071</v>
      </c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</row>
    <row r="394" spans="1:30" x14ac:dyDescent="0.2">
      <c r="A394" s="5" t="s">
        <v>259</v>
      </c>
      <c r="B394" s="61">
        <v>318</v>
      </c>
      <c r="C394" s="61">
        <v>3</v>
      </c>
      <c r="D394" s="61">
        <v>8</v>
      </c>
      <c r="E394" s="98">
        <v>0.3</v>
      </c>
      <c r="F394" s="99">
        <v>3.333333333333333</v>
      </c>
      <c r="G394" s="100">
        <v>12.484</v>
      </c>
      <c r="H394" s="101">
        <v>74.053021406896562</v>
      </c>
      <c r="I394" s="150"/>
      <c r="J394" s="150"/>
      <c r="K394" s="5"/>
      <c r="L394" s="5"/>
      <c r="M394" s="5"/>
      <c r="N394" s="5"/>
      <c r="O394" s="111">
        <f t="shared" si="37"/>
        <v>0.27062706270627057</v>
      </c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</row>
    <row r="395" spans="1:30" x14ac:dyDescent="0.2">
      <c r="A395" s="5" t="s">
        <v>259</v>
      </c>
      <c r="B395" s="61">
        <v>412</v>
      </c>
      <c r="C395" s="61">
        <v>4</v>
      </c>
      <c r="D395" s="61">
        <v>8</v>
      </c>
      <c r="E395" s="98">
        <v>0.2</v>
      </c>
      <c r="F395" s="99">
        <v>2.4444444444444442</v>
      </c>
      <c r="G395" s="100">
        <v>12.432400000000001</v>
      </c>
      <c r="H395" s="101">
        <v>67.337370699310341</v>
      </c>
      <c r="I395" s="150"/>
      <c r="J395" s="150"/>
      <c r="K395" s="5"/>
      <c r="L395" s="5"/>
      <c r="M395" s="5"/>
      <c r="N395" s="5"/>
      <c r="O395" s="111">
        <f t="shared" si="37"/>
        <v>0.1826182618261826</v>
      </c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</row>
    <row r="396" spans="1:30" x14ac:dyDescent="0.2">
      <c r="A396" s="5" t="s">
        <v>259</v>
      </c>
      <c r="B396" s="61">
        <v>109</v>
      </c>
      <c r="C396" s="61">
        <v>1</v>
      </c>
      <c r="D396" s="61">
        <v>9</v>
      </c>
      <c r="E396" s="98">
        <v>0.9</v>
      </c>
      <c r="F396" s="99">
        <v>3.5555555555555554</v>
      </c>
      <c r="G396" s="100">
        <v>13.3528</v>
      </c>
      <c r="H396" s="101">
        <v>77.041610921379302</v>
      </c>
      <c r="I396" s="150"/>
      <c r="J396" s="150"/>
      <c r="K396" s="5"/>
      <c r="L396" s="5"/>
      <c r="M396" s="5"/>
      <c r="N396" s="5"/>
      <c r="O396" s="111">
        <f t="shared" si="37"/>
        <v>0.2926292629262926</v>
      </c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</row>
    <row r="397" spans="1:30" x14ac:dyDescent="0.2">
      <c r="A397" s="5" t="s">
        <v>259</v>
      </c>
      <c r="B397" s="61">
        <v>220</v>
      </c>
      <c r="C397" s="61">
        <v>2</v>
      </c>
      <c r="D397" s="61">
        <v>9</v>
      </c>
      <c r="E397" s="98">
        <v>0.9</v>
      </c>
      <c r="F397" s="99">
        <v>6.6666666666666661</v>
      </c>
      <c r="G397" s="100">
        <v>13.543200000000001</v>
      </c>
      <c r="H397" s="101">
        <v>65.364918322758626</v>
      </c>
      <c r="I397" s="150"/>
      <c r="J397" s="150"/>
      <c r="K397" s="5"/>
      <c r="L397" s="5"/>
      <c r="M397" s="5"/>
      <c r="N397" s="5"/>
      <c r="O397" s="111">
        <f t="shared" si="37"/>
        <v>0.60066006600660071</v>
      </c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</row>
    <row r="398" spans="1:30" x14ac:dyDescent="0.2">
      <c r="A398" s="5" t="s">
        <v>259</v>
      </c>
      <c r="B398" s="61">
        <v>314</v>
      </c>
      <c r="C398" s="61">
        <v>3</v>
      </c>
      <c r="D398" s="61">
        <v>9</v>
      </c>
      <c r="E398" s="98">
        <v>0.2</v>
      </c>
      <c r="F398" s="99">
        <v>1.3333333333333333</v>
      </c>
      <c r="G398" s="100">
        <v>12.5036</v>
      </c>
      <c r="H398" s="101">
        <v>66.406448771034491</v>
      </c>
      <c r="I398" s="150"/>
      <c r="J398" s="150"/>
      <c r="K398" s="5"/>
      <c r="L398" s="5"/>
      <c r="M398" s="5"/>
      <c r="N398" s="5"/>
      <c r="O398" s="111">
        <f t="shared" si="37"/>
        <v>7.2607260726072612E-2</v>
      </c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</row>
    <row r="399" spans="1:30" x14ac:dyDescent="0.2">
      <c r="A399" s="5" t="s">
        <v>259</v>
      </c>
      <c r="B399" s="61">
        <v>404</v>
      </c>
      <c r="C399" s="61">
        <v>4</v>
      </c>
      <c r="D399" s="61">
        <v>9</v>
      </c>
      <c r="E399" s="98">
        <v>0.2</v>
      </c>
      <c r="F399" s="99">
        <v>4.4444444444444446</v>
      </c>
      <c r="G399" s="100">
        <v>12.373200000000001</v>
      </c>
      <c r="H399" s="101">
        <v>62.958949315862057</v>
      </c>
      <c r="I399" s="150"/>
      <c r="J399" s="150"/>
      <c r="K399" s="5"/>
      <c r="L399" s="5"/>
      <c r="M399" s="5"/>
      <c r="N399" s="5"/>
      <c r="O399" s="111">
        <f t="shared" si="37"/>
        <v>0.38063806380638066</v>
      </c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</row>
    <row r="400" spans="1:30" x14ac:dyDescent="0.2">
      <c r="A400" s="5" t="s">
        <v>259</v>
      </c>
      <c r="B400" s="61">
        <v>110</v>
      </c>
      <c r="C400" s="61">
        <v>1</v>
      </c>
      <c r="D400" s="61">
        <v>10</v>
      </c>
      <c r="E400" s="98">
        <v>0.6</v>
      </c>
      <c r="F400" s="99">
        <v>1.5555555555555556</v>
      </c>
      <c r="G400" s="100">
        <v>12.8528</v>
      </c>
      <c r="H400" s="101">
        <v>67.304984590344844</v>
      </c>
      <c r="I400" s="150"/>
      <c r="J400" s="150"/>
      <c r="K400" s="5"/>
      <c r="L400" s="5"/>
      <c r="M400" s="5"/>
      <c r="N400" s="5"/>
      <c r="O400" s="111">
        <f t="shared" si="37"/>
        <v>9.4609460946094612E-2</v>
      </c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</row>
    <row r="401" spans="1:30" x14ac:dyDescent="0.2">
      <c r="A401" s="5" t="s">
        <v>259</v>
      </c>
      <c r="B401" s="61">
        <v>213</v>
      </c>
      <c r="C401" s="61">
        <v>2</v>
      </c>
      <c r="D401" s="61">
        <v>10</v>
      </c>
      <c r="E401" s="98">
        <v>0.5</v>
      </c>
      <c r="F401" s="99">
        <v>2.4444444444444442</v>
      </c>
      <c r="G401" s="100">
        <v>13.3316</v>
      </c>
      <c r="H401" s="101">
        <v>68.562474670344855</v>
      </c>
      <c r="I401" s="150"/>
      <c r="J401" s="150"/>
      <c r="K401" s="5"/>
      <c r="L401" s="5"/>
      <c r="M401" s="5"/>
      <c r="N401" s="5"/>
      <c r="O401" s="111">
        <f t="shared" si="37"/>
        <v>0.1826182618261826</v>
      </c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</row>
    <row r="402" spans="1:30" x14ac:dyDescent="0.2">
      <c r="A402" s="5" t="s">
        <v>259</v>
      </c>
      <c r="B402" s="61">
        <v>320</v>
      </c>
      <c r="C402" s="61">
        <v>3</v>
      </c>
      <c r="D402" s="61">
        <v>10</v>
      </c>
      <c r="E402" s="98">
        <v>0.2</v>
      </c>
      <c r="F402" s="99">
        <v>1.3333333333333333</v>
      </c>
      <c r="G402" s="100">
        <v>13.276</v>
      </c>
      <c r="H402" s="101">
        <v>66.218259724137937</v>
      </c>
      <c r="I402" s="150"/>
      <c r="J402" s="150"/>
      <c r="K402" s="5"/>
      <c r="L402" s="5"/>
      <c r="M402" s="5"/>
      <c r="N402" s="5"/>
      <c r="O402" s="111">
        <f t="shared" si="37"/>
        <v>7.2607260726072612E-2</v>
      </c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</row>
    <row r="403" spans="1:30" x14ac:dyDescent="0.2">
      <c r="A403" s="5" t="s">
        <v>259</v>
      </c>
      <c r="B403" s="61">
        <v>415</v>
      </c>
      <c r="C403" s="61">
        <v>4</v>
      </c>
      <c r="D403" s="61">
        <v>10</v>
      </c>
      <c r="E403" s="98">
        <v>1.9</v>
      </c>
      <c r="F403" s="99">
        <v>3.5555555555555554</v>
      </c>
      <c r="G403" s="100">
        <v>13.571199999999999</v>
      </c>
      <c r="H403" s="101">
        <v>59.501758344827572</v>
      </c>
      <c r="I403" s="150"/>
      <c r="J403" s="150"/>
      <c r="K403" s="5"/>
      <c r="L403" s="5"/>
      <c r="M403" s="5"/>
      <c r="N403" s="5"/>
      <c r="O403" s="111">
        <f t="shared" si="37"/>
        <v>0.2926292629262926</v>
      </c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</row>
    <row r="404" spans="1:30" x14ac:dyDescent="0.2">
      <c r="A404" s="5" t="s">
        <v>259</v>
      </c>
      <c r="B404" s="61">
        <v>111</v>
      </c>
      <c r="C404" s="61">
        <v>1</v>
      </c>
      <c r="D404" s="61">
        <v>11</v>
      </c>
      <c r="E404" s="98">
        <v>0.4</v>
      </c>
      <c r="F404" s="99">
        <v>3.5555555555555554</v>
      </c>
      <c r="G404" s="100">
        <v>13.0944</v>
      </c>
      <c r="H404" s="101">
        <v>68.314993787586204</v>
      </c>
      <c r="I404" s="150"/>
      <c r="J404" s="150"/>
      <c r="K404" s="5"/>
      <c r="L404" s="5"/>
      <c r="M404" s="5"/>
      <c r="N404" s="5"/>
      <c r="O404" s="111">
        <f t="shared" si="37"/>
        <v>0.2926292629262926</v>
      </c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</row>
    <row r="405" spans="1:30" x14ac:dyDescent="0.2">
      <c r="A405" s="5" t="s">
        <v>259</v>
      </c>
      <c r="B405" s="61">
        <v>201</v>
      </c>
      <c r="C405" s="61">
        <v>2</v>
      </c>
      <c r="D405" s="61">
        <v>11</v>
      </c>
      <c r="E405" s="98">
        <v>0.6</v>
      </c>
      <c r="F405" s="99">
        <v>7.5555555555555554</v>
      </c>
      <c r="G405" s="100">
        <v>12.4756</v>
      </c>
      <c r="H405" s="101">
        <v>62.520187961379314</v>
      </c>
      <c r="I405" s="150"/>
      <c r="J405" s="150"/>
      <c r="K405" s="5"/>
      <c r="L405" s="5"/>
      <c r="M405" s="5"/>
      <c r="N405" s="5"/>
      <c r="O405" s="111">
        <f t="shared" si="37"/>
        <v>0.68866886688668871</v>
      </c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</row>
    <row r="406" spans="1:30" x14ac:dyDescent="0.2">
      <c r="A406" s="5" t="s">
        <v>259</v>
      </c>
      <c r="B406" s="61">
        <v>310</v>
      </c>
      <c r="C406" s="61">
        <v>3</v>
      </c>
      <c r="D406" s="61">
        <v>11</v>
      </c>
      <c r="E406" s="98">
        <v>0</v>
      </c>
      <c r="F406" s="99">
        <v>1.6666666666666665</v>
      </c>
      <c r="G406" s="100">
        <v>12.9512</v>
      </c>
      <c r="H406" s="101">
        <v>67.773794333793106</v>
      </c>
      <c r="I406" s="150"/>
      <c r="J406" s="150"/>
      <c r="K406" s="5"/>
      <c r="L406" s="5"/>
      <c r="M406" s="5"/>
      <c r="N406" s="5"/>
      <c r="O406" s="111">
        <f t="shared" si="37"/>
        <v>0.10561056105610558</v>
      </c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</row>
    <row r="407" spans="1:30" x14ac:dyDescent="0.2">
      <c r="A407" s="5" t="s">
        <v>259</v>
      </c>
      <c r="B407" s="61">
        <v>411</v>
      </c>
      <c r="C407" s="61">
        <v>4</v>
      </c>
      <c r="D407" s="61">
        <v>11</v>
      </c>
      <c r="E407" s="98">
        <v>0.8</v>
      </c>
      <c r="F407" s="99">
        <v>9.1111111111111107</v>
      </c>
      <c r="G407" s="100">
        <v>12.8924</v>
      </c>
      <c r="H407" s="101">
        <v>71.526753699310348</v>
      </c>
      <c r="I407" s="150"/>
      <c r="J407" s="150"/>
      <c r="K407" s="5"/>
      <c r="L407" s="5"/>
      <c r="M407" s="5"/>
      <c r="N407" s="5"/>
      <c r="O407" s="111">
        <f t="shared" si="37"/>
        <v>0.84268426842684274</v>
      </c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</row>
    <row r="408" spans="1:30" x14ac:dyDescent="0.2">
      <c r="A408" s="5" t="s">
        <v>259</v>
      </c>
      <c r="B408" s="61">
        <v>112</v>
      </c>
      <c r="C408" s="61">
        <v>1</v>
      </c>
      <c r="D408" s="61">
        <v>12</v>
      </c>
      <c r="E408" s="98">
        <v>0.7</v>
      </c>
      <c r="F408" s="99">
        <v>3.333333333333333</v>
      </c>
      <c r="G408" s="100">
        <v>12.584399999999999</v>
      </c>
      <c r="H408" s="101">
        <v>71.232560975172404</v>
      </c>
      <c r="I408" s="150"/>
      <c r="J408" s="150"/>
      <c r="K408" s="5"/>
      <c r="L408" s="5"/>
      <c r="M408" s="5"/>
      <c r="N408" s="5"/>
      <c r="O408" s="111">
        <f t="shared" si="37"/>
        <v>0.27062706270627057</v>
      </c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</row>
    <row r="409" spans="1:30" x14ac:dyDescent="0.2">
      <c r="A409" s="5" t="s">
        <v>259</v>
      </c>
      <c r="B409" s="61">
        <v>206</v>
      </c>
      <c r="C409" s="61">
        <v>2</v>
      </c>
      <c r="D409" s="61">
        <v>12</v>
      </c>
      <c r="E409" s="98">
        <v>0.2</v>
      </c>
      <c r="F409" s="99">
        <v>6.6666666666666661</v>
      </c>
      <c r="G409" s="100">
        <v>12.736800000000001</v>
      </c>
      <c r="H409" s="101">
        <v>70.234538788965509</v>
      </c>
      <c r="I409" s="150"/>
      <c r="J409" s="150"/>
      <c r="K409" s="5"/>
      <c r="L409" s="5"/>
      <c r="M409" s="5"/>
      <c r="N409" s="5"/>
      <c r="O409" s="111">
        <f t="shared" si="37"/>
        <v>0.60066006600660071</v>
      </c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</row>
    <row r="410" spans="1:30" x14ac:dyDescent="0.2">
      <c r="A410" s="5" t="s">
        <v>259</v>
      </c>
      <c r="B410" s="61">
        <v>304</v>
      </c>
      <c r="C410" s="61">
        <v>3</v>
      </c>
      <c r="D410" s="61">
        <v>12</v>
      </c>
      <c r="E410" s="98">
        <v>0.7</v>
      </c>
      <c r="F410" s="99">
        <v>6.6666666666666661</v>
      </c>
      <c r="G410" s="100">
        <v>12.476000000000001</v>
      </c>
      <c r="H410" s="101">
        <v>61.862566813793109</v>
      </c>
      <c r="I410" s="150"/>
      <c r="J410" s="150"/>
      <c r="K410" s="5"/>
      <c r="L410" s="5"/>
      <c r="M410" s="5"/>
      <c r="N410" s="5"/>
      <c r="O410" s="111">
        <f t="shared" si="37"/>
        <v>0.60066006600660071</v>
      </c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</row>
    <row r="411" spans="1:30" x14ac:dyDescent="0.2">
      <c r="A411" s="5" t="s">
        <v>259</v>
      </c>
      <c r="B411" s="61">
        <v>414</v>
      </c>
      <c r="C411" s="61">
        <v>4</v>
      </c>
      <c r="D411" s="61">
        <v>12</v>
      </c>
      <c r="E411" s="98">
        <v>0.3</v>
      </c>
      <c r="F411" s="99">
        <v>2.8888888888888884</v>
      </c>
      <c r="G411" s="100">
        <v>12.4864</v>
      </c>
      <c r="H411" s="101">
        <v>64.885902521379307</v>
      </c>
      <c r="I411" s="150"/>
      <c r="J411" s="150"/>
      <c r="K411" s="5"/>
      <c r="L411" s="5"/>
      <c r="M411" s="5"/>
      <c r="N411" s="5"/>
      <c r="O411" s="111">
        <f t="shared" si="37"/>
        <v>0.22662266226622657</v>
      </c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</row>
    <row r="412" spans="1:30" x14ac:dyDescent="0.2">
      <c r="A412" s="5" t="s">
        <v>259</v>
      </c>
      <c r="B412" s="61">
        <v>115</v>
      </c>
      <c r="C412" s="61">
        <v>1</v>
      </c>
      <c r="D412" s="61">
        <v>15</v>
      </c>
      <c r="E412" s="98">
        <v>0.5</v>
      </c>
      <c r="F412" s="99">
        <v>2.8333333333333335</v>
      </c>
      <c r="G412" s="100">
        <v>12.457599999999999</v>
      </c>
      <c r="H412" s="101">
        <v>66.368308402758629</v>
      </c>
      <c r="I412" s="150"/>
      <c r="J412" s="150"/>
      <c r="K412" s="5"/>
      <c r="L412" s="5"/>
      <c r="M412" s="5"/>
      <c r="N412" s="5"/>
      <c r="O412" s="111">
        <f t="shared" si="37"/>
        <v>0.22112211221122113</v>
      </c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</row>
    <row r="413" spans="1:30" x14ac:dyDescent="0.2">
      <c r="A413" s="5" t="s">
        <v>259</v>
      </c>
      <c r="B413" s="61">
        <v>211</v>
      </c>
      <c r="C413" s="61">
        <v>2</v>
      </c>
      <c r="D413" s="61">
        <v>15</v>
      </c>
      <c r="E413" s="98">
        <v>0.3</v>
      </c>
      <c r="F413" s="99">
        <v>4.333333333333333</v>
      </c>
      <c r="G413" s="100">
        <v>13.3576</v>
      </c>
      <c r="H413" s="101">
        <v>66.445160259310327</v>
      </c>
      <c r="I413" s="150"/>
      <c r="J413" s="150"/>
      <c r="K413" s="5"/>
      <c r="L413" s="5"/>
      <c r="M413" s="5"/>
      <c r="N413" s="5"/>
      <c r="O413" s="111">
        <f t="shared" si="37"/>
        <v>0.36963696369636961</v>
      </c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</row>
    <row r="414" spans="1:30" x14ac:dyDescent="0.2">
      <c r="A414" s="5" t="s">
        <v>259</v>
      </c>
      <c r="B414" s="61">
        <v>307</v>
      </c>
      <c r="C414" s="61">
        <v>3</v>
      </c>
      <c r="D414" s="61">
        <v>15</v>
      </c>
      <c r="E414" s="98">
        <v>0.5</v>
      </c>
      <c r="F414" s="99">
        <v>4.8888888888888884</v>
      </c>
      <c r="G414" s="100">
        <v>12.885200000000001</v>
      </c>
      <c r="H414" s="101">
        <v>72.695798620689658</v>
      </c>
      <c r="I414" s="150"/>
      <c r="J414" s="150"/>
      <c r="K414" s="5"/>
      <c r="L414" s="5"/>
      <c r="M414" s="5"/>
      <c r="N414" s="5"/>
      <c r="O414" s="111">
        <f t="shared" si="37"/>
        <v>0.42464246424642466</v>
      </c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</row>
    <row r="415" spans="1:30" x14ac:dyDescent="0.2">
      <c r="A415" s="5" t="s">
        <v>259</v>
      </c>
      <c r="B415" s="61">
        <v>409</v>
      </c>
      <c r="C415" s="61">
        <v>4</v>
      </c>
      <c r="D415" s="61">
        <v>15</v>
      </c>
      <c r="E415" s="98">
        <v>0.3</v>
      </c>
      <c r="F415" s="99">
        <v>4.2222222222222214</v>
      </c>
      <c r="G415" s="100">
        <v>12.5604</v>
      </c>
      <c r="H415" s="101">
        <v>66.071472371034503</v>
      </c>
      <c r="I415" s="150"/>
      <c r="J415" s="150"/>
      <c r="K415" s="5"/>
      <c r="L415" s="5"/>
      <c r="M415" s="5"/>
      <c r="N415" s="5"/>
      <c r="O415" s="111">
        <f t="shared" si="37"/>
        <v>0.35863586358635857</v>
      </c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</row>
    <row r="416" spans="1:30" x14ac:dyDescent="0.2">
      <c r="A416" s="5" t="s">
        <v>259</v>
      </c>
      <c r="B416" s="61">
        <v>116</v>
      </c>
      <c r="C416" s="61">
        <v>1</v>
      </c>
      <c r="D416" s="61">
        <v>16</v>
      </c>
      <c r="E416" s="98">
        <v>0.2</v>
      </c>
      <c r="F416" s="99">
        <v>4.8888888888888884</v>
      </c>
      <c r="G416" s="100">
        <v>12.4</v>
      </c>
      <c r="H416" s="101">
        <v>67.654688275862057</v>
      </c>
      <c r="I416" s="150"/>
      <c r="J416" s="150"/>
      <c r="K416" s="5"/>
      <c r="L416" s="5"/>
      <c r="M416" s="5"/>
      <c r="N416" s="5"/>
      <c r="O416" s="111">
        <f t="shared" si="37"/>
        <v>0.42464246424642466</v>
      </c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</row>
    <row r="417" spans="1:30" x14ac:dyDescent="0.2">
      <c r="A417" s="5" t="s">
        <v>259</v>
      </c>
      <c r="B417" s="61">
        <v>205</v>
      </c>
      <c r="C417" s="61">
        <v>2</v>
      </c>
      <c r="D417" s="61">
        <v>16</v>
      </c>
      <c r="E417" s="98">
        <v>0.8</v>
      </c>
      <c r="F417" s="99">
        <v>1.3333333333333333</v>
      </c>
      <c r="G417" s="100">
        <v>12.518000000000001</v>
      </c>
      <c r="H417" s="101">
        <v>56.978233248275863</v>
      </c>
      <c r="I417" s="150"/>
      <c r="J417" s="150"/>
      <c r="K417" s="5"/>
      <c r="L417" s="5"/>
      <c r="M417" s="5"/>
      <c r="N417" s="5"/>
      <c r="O417" s="111">
        <f t="shared" si="37"/>
        <v>7.2607260726072612E-2</v>
      </c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</row>
    <row r="418" spans="1:30" x14ac:dyDescent="0.2">
      <c r="A418" s="5" t="s">
        <v>259</v>
      </c>
      <c r="B418" s="61">
        <v>319</v>
      </c>
      <c r="C418" s="61">
        <v>3</v>
      </c>
      <c r="D418" s="61">
        <v>16</v>
      </c>
      <c r="E418" s="98">
        <v>0.2</v>
      </c>
      <c r="F418" s="99">
        <v>4.4444444444444446</v>
      </c>
      <c r="G418" s="100">
        <v>12.479200000000001</v>
      </c>
      <c r="H418" s="101">
        <v>72.63290832827586</v>
      </c>
      <c r="I418" s="150"/>
      <c r="J418" s="150"/>
      <c r="K418" s="5"/>
      <c r="L418" s="5"/>
      <c r="M418" s="5"/>
      <c r="N418" s="5"/>
      <c r="O418" s="111">
        <f t="shared" si="37"/>
        <v>0.38063806380638066</v>
      </c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</row>
    <row r="419" spans="1:30" x14ac:dyDescent="0.2">
      <c r="A419" s="5" t="s">
        <v>259</v>
      </c>
      <c r="B419" s="61">
        <v>417</v>
      </c>
      <c r="C419" s="61">
        <v>4</v>
      </c>
      <c r="D419" s="61">
        <v>16</v>
      </c>
      <c r="E419" s="98">
        <v>0.2</v>
      </c>
      <c r="F419" s="99">
        <v>2.8888888888888884</v>
      </c>
      <c r="G419" s="100">
        <v>12.9016</v>
      </c>
      <c r="H419" s="101">
        <v>75.044281779310325</v>
      </c>
      <c r="I419" s="150"/>
      <c r="J419" s="150"/>
      <c r="K419" s="5"/>
      <c r="L419" s="5"/>
      <c r="M419" s="5"/>
      <c r="N419" s="5"/>
      <c r="O419" s="111">
        <f t="shared" si="37"/>
        <v>0.22662266226622657</v>
      </c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</row>
    <row r="420" spans="1:30" x14ac:dyDescent="0.2">
      <c r="A420" s="5" t="s">
        <v>259</v>
      </c>
      <c r="B420" s="61">
        <v>117</v>
      </c>
      <c r="C420" s="61">
        <v>1</v>
      </c>
      <c r="D420" s="61">
        <v>17</v>
      </c>
      <c r="E420" s="98">
        <v>0.2</v>
      </c>
      <c r="F420" s="99">
        <v>1.4444444444444442</v>
      </c>
      <c r="G420" s="100">
        <v>12.66</v>
      </c>
      <c r="H420" s="101">
        <v>72.15488689655173</v>
      </c>
      <c r="I420" s="150"/>
      <c r="J420" s="150"/>
      <c r="K420" s="5"/>
      <c r="L420" s="5"/>
      <c r="M420" s="5"/>
      <c r="N420" s="5"/>
      <c r="O420" s="111">
        <f t="shared" si="37"/>
        <v>8.3608360836083584E-2</v>
      </c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</row>
    <row r="421" spans="1:30" x14ac:dyDescent="0.2">
      <c r="A421" s="5" t="s">
        <v>259</v>
      </c>
      <c r="B421" s="61">
        <v>209</v>
      </c>
      <c r="C421" s="61">
        <v>2</v>
      </c>
      <c r="D421" s="61">
        <v>17</v>
      </c>
      <c r="E421" s="98">
        <v>1</v>
      </c>
      <c r="F421" s="99">
        <v>4</v>
      </c>
      <c r="G421" s="100">
        <v>12.505199999999999</v>
      </c>
      <c r="H421" s="101">
        <v>71.735176282758616</v>
      </c>
      <c r="I421" s="150"/>
      <c r="J421" s="150"/>
      <c r="K421" s="5"/>
      <c r="L421" s="5"/>
      <c r="M421" s="5"/>
      <c r="N421" s="5"/>
      <c r="O421" s="111">
        <f t="shared" si="37"/>
        <v>0.33663366336633666</v>
      </c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</row>
    <row r="422" spans="1:30" x14ac:dyDescent="0.2">
      <c r="A422" s="5" t="s">
        <v>259</v>
      </c>
      <c r="B422" s="61">
        <v>317</v>
      </c>
      <c r="C422" s="61">
        <v>3</v>
      </c>
      <c r="D422" s="61">
        <v>17</v>
      </c>
      <c r="E422" s="98">
        <v>0.5</v>
      </c>
      <c r="F422" s="99">
        <v>7.333333333333333</v>
      </c>
      <c r="G422" s="100">
        <v>12.9856</v>
      </c>
      <c r="H422" s="101">
        <v>79.038180016551706</v>
      </c>
      <c r="I422" s="150"/>
      <c r="J422" s="150"/>
      <c r="K422" s="5"/>
      <c r="L422" s="5"/>
      <c r="M422" s="5"/>
      <c r="N422" s="5"/>
      <c r="O422" s="111">
        <f t="shared" si="37"/>
        <v>0.66666666666666674</v>
      </c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</row>
    <row r="423" spans="1:30" x14ac:dyDescent="0.2">
      <c r="A423" s="5" t="s">
        <v>259</v>
      </c>
      <c r="B423" s="61">
        <v>402</v>
      </c>
      <c r="C423" s="61">
        <v>4</v>
      </c>
      <c r="D423" s="61">
        <v>17</v>
      </c>
      <c r="E423" s="98">
        <v>0.4</v>
      </c>
      <c r="F423" s="99">
        <v>4.6666666666666661</v>
      </c>
      <c r="G423" s="100">
        <v>13.155200000000001</v>
      </c>
      <c r="H423" s="101">
        <v>68.448376176551704</v>
      </c>
      <c r="I423" s="150"/>
      <c r="J423" s="150"/>
      <c r="K423" s="5"/>
      <c r="L423" s="5"/>
      <c r="M423" s="5"/>
      <c r="N423" s="5"/>
      <c r="O423" s="111">
        <f t="shared" si="37"/>
        <v>0.40264026402640263</v>
      </c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</row>
    <row r="424" spans="1:30" x14ac:dyDescent="0.2">
      <c r="A424" s="5" t="s">
        <v>259</v>
      </c>
      <c r="B424" s="61">
        <v>118</v>
      </c>
      <c r="C424" s="61">
        <v>1</v>
      </c>
      <c r="D424" s="61">
        <v>18</v>
      </c>
      <c r="E424" s="98">
        <v>0.1</v>
      </c>
      <c r="F424" s="99">
        <v>1</v>
      </c>
      <c r="G424" s="100">
        <v>12.65</v>
      </c>
      <c r="H424" s="101">
        <v>75.589075517241355</v>
      </c>
      <c r="I424" s="150"/>
      <c r="J424" s="150"/>
      <c r="K424" s="5"/>
      <c r="L424" s="5"/>
      <c r="M424" s="5"/>
      <c r="N424" s="5"/>
      <c r="O424" s="111">
        <f t="shared" si="37"/>
        <v>3.9603960396039604E-2</v>
      </c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</row>
    <row r="425" spans="1:30" x14ac:dyDescent="0.2">
      <c r="A425" s="5" t="s">
        <v>259</v>
      </c>
      <c r="B425" s="61">
        <v>204</v>
      </c>
      <c r="C425" s="61">
        <v>2</v>
      </c>
      <c r="D425" s="61">
        <v>18</v>
      </c>
      <c r="E425" s="98">
        <v>0.4</v>
      </c>
      <c r="F425" s="99">
        <v>1</v>
      </c>
      <c r="G425" s="100">
        <v>12.519600000000001</v>
      </c>
      <c r="H425" s="101">
        <v>68.219327515862076</v>
      </c>
      <c r="I425" s="150"/>
      <c r="J425" s="150"/>
      <c r="K425" s="5"/>
      <c r="L425" s="5"/>
      <c r="M425" s="5"/>
      <c r="N425" s="5"/>
      <c r="O425" s="111">
        <f t="shared" si="37"/>
        <v>3.9603960396039604E-2</v>
      </c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</row>
    <row r="426" spans="1:30" x14ac:dyDescent="0.2">
      <c r="A426" s="5" t="s">
        <v>259</v>
      </c>
      <c r="B426" s="61">
        <v>301</v>
      </c>
      <c r="C426" s="61">
        <v>3</v>
      </c>
      <c r="D426" s="61">
        <v>18</v>
      </c>
      <c r="E426" s="98">
        <v>0.1</v>
      </c>
      <c r="F426" s="99">
        <v>4.2222222222222214</v>
      </c>
      <c r="G426" s="100">
        <v>12.662800000000001</v>
      </c>
      <c r="H426" s="101">
        <v>69.310199594482754</v>
      </c>
      <c r="I426" s="150"/>
      <c r="J426" s="150"/>
      <c r="K426" s="5"/>
      <c r="L426" s="5"/>
      <c r="M426" s="5"/>
      <c r="N426" s="5"/>
      <c r="O426" s="111">
        <f t="shared" si="37"/>
        <v>0.35863586358635857</v>
      </c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</row>
    <row r="427" spans="1:30" x14ac:dyDescent="0.2">
      <c r="A427" s="5" t="s">
        <v>259</v>
      </c>
      <c r="B427" s="61">
        <v>406</v>
      </c>
      <c r="C427" s="61">
        <v>4</v>
      </c>
      <c r="D427" s="61">
        <v>18</v>
      </c>
      <c r="E427" s="98">
        <v>0.5</v>
      </c>
      <c r="F427" s="99">
        <v>3.333333333333333</v>
      </c>
      <c r="G427" s="100">
        <v>14.378399999999999</v>
      </c>
      <c r="H427" s="101">
        <v>74.736437417931043</v>
      </c>
      <c r="I427" s="150"/>
      <c r="J427" s="150"/>
      <c r="K427" s="5"/>
      <c r="L427" s="5"/>
      <c r="M427" s="5"/>
      <c r="N427" s="5"/>
      <c r="O427" s="111">
        <f t="shared" si="37"/>
        <v>0.27062706270627057</v>
      </c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</row>
    <row r="428" spans="1:30" x14ac:dyDescent="0.2">
      <c r="A428" s="5" t="s">
        <v>259</v>
      </c>
      <c r="B428" s="61">
        <v>119</v>
      </c>
      <c r="C428" s="61">
        <v>1</v>
      </c>
      <c r="D428" s="61">
        <v>19</v>
      </c>
      <c r="E428" s="98">
        <v>0.2</v>
      </c>
      <c r="F428" s="99">
        <v>4</v>
      </c>
      <c r="G428" s="100">
        <v>12.88</v>
      </c>
      <c r="H428" s="101">
        <v>68.992430896551738</v>
      </c>
      <c r="I428" s="150"/>
      <c r="J428" s="150"/>
      <c r="K428" s="5"/>
      <c r="L428" s="5"/>
      <c r="M428" s="5"/>
      <c r="N428" s="5"/>
      <c r="O428" s="111">
        <f t="shared" si="37"/>
        <v>0.33663366336633666</v>
      </c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</row>
    <row r="429" spans="1:30" x14ac:dyDescent="0.2">
      <c r="A429" s="5" t="s">
        <v>259</v>
      </c>
      <c r="B429" s="61">
        <v>202</v>
      </c>
      <c r="C429" s="61">
        <v>2</v>
      </c>
      <c r="D429" s="61">
        <v>19</v>
      </c>
      <c r="E429" s="98">
        <v>0.7</v>
      </c>
      <c r="F429" s="99">
        <v>0.55555555555555558</v>
      </c>
      <c r="G429" s="100">
        <v>12.804</v>
      </c>
      <c r="H429" s="101">
        <v>69.9621616137931</v>
      </c>
      <c r="I429" s="150"/>
      <c r="J429" s="150"/>
      <c r="K429" s="5"/>
      <c r="L429" s="5"/>
      <c r="M429" s="5"/>
      <c r="N429" s="5"/>
      <c r="O429" s="111">
        <f t="shared" ref="O429:O435" si="38">(F429-0.6)/10.1</f>
        <v>-4.4004400440043959E-3</v>
      </c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</row>
    <row r="430" spans="1:30" x14ac:dyDescent="0.2">
      <c r="A430" s="5" t="s">
        <v>259</v>
      </c>
      <c r="B430" s="61">
        <v>311</v>
      </c>
      <c r="C430" s="61">
        <v>3</v>
      </c>
      <c r="D430" s="61">
        <v>19</v>
      </c>
      <c r="E430" s="98">
        <v>0.5</v>
      </c>
      <c r="F430" s="99">
        <v>4</v>
      </c>
      <c r="G430" s="100">
        <v>12.862399999999999</v>
      </c>
      <c r="H430" s="101">
        <v>70.497022670344847</v>
      </c>
      <c r="I430" s="150"/>
      <c r="J430" s="150"/>
      <c r="K430" s="5"/>
      <c r="L430" s="5"/>
      <c r="M430" s="5"/>
      <c r="N430" s="5"/>
      <c r="O430" s="111">
        <f t="shared" si="38"/>
        <v>0.33663366336633666</v>
      </c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</row>
    <row r="431" spans="1:30" x14ac:dyDescent="0.2">
      <c r="A431" s="5" t="s">
        <v>259</v>
      </c>
      <c r="B431" s="61">
        <v>413</v>
      </c>
      <c r="C431" s="61">
        <v>4</v>
      </c>
      <c r="D431" s="61">
        <v>19</v>
      </c>
      <c r="E431" s="98">
        <v>0.6</v>
      </c>
      <c r="F431" s="99">
        <v>6.6666666666666661</v>
      </c>
      <c r="G431" s="100">
        <v>12.044</v>
      </c>
      <c r="H431" s="101">
        <v>70.425156013793114</v>
      </c>
      <c r="I431" s="150"/>
      <c r="J431" s="150"/>
      <c r="K431" s="5"/>
      <c r="L431" s="5"/>
      <c r="M431" s="5"/>
      <c r="N431" s="5"/>
      <c r="O431" s="111">
        <f t="shared" si="38"/>
        <v>0.60066006600660071</v>
      </c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</row>
    <row r="432" spans="1:30" x14ac:dyDescent="0.2">
      <c r="A432" s="5" t="s">
        <v>259</v>
      </c>
      <c r="B432" s="61">
        <v>120</v>
      </c>
      <c r="C432" s="61">
        <v>1</v>
      </c>
      <c r="D432" s="61">
        <v>20</v>
      </c>
      <c r="E432" s="98">
        <v>1.6666666666666667</v>
      </c>
      <c r="F432" s="99">
        <v>1.8888888888888888</v>
      </c>
      <c r="G432" s="100">
        <v>12.295199999999999</v>
      </c>
      <c r="H432" s="101">
        <v>67.772220833103447</v>
      </c>
      <c r="I432" s="150"/>
      <c r="J432" s="150"/>
      <c r="K432" s="5"/>
      <c r="L432" s="5"/>
      <c r="M432" s="5"/>
      <c r="N432" s="5"/>
      <c r="O432" s="111">
        <f t="shared" si="38"/>
        <v>0.12761276127612761</v>
      </c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</row>
    <row r="433" spans="1:30" x14ac:dyDescent="0.2">
      <c r="A433" s="5" t="s">
        <v>259</v>
      </c>
      <c r="B433" s="61">
        <v>210</v>
      </c>
      <c r="C433" s="61">
        <v>2</v>
      </c>
      <c r="D433" s="61">
        <v>20</v>
      </c>
      <c r="E433" s="98">
        <v>0.8</v>
      </c>
      <c r="F433" s="99">
        <v>1</v>
      </c>
      <c r="G433" s="100">
        <v>13.018000000000001</v>
      </c>
      <c r="H433" s="101">
        <v>63.040054531034485</v>
      </c>
      <c r="I433" s="150"/>
      <c r="J433" s="150"/>
      <c r="K433" s="5"/>
      <c r="L433" s="5"/>
      <c r="M433" s="5"/>
      <c r="N433" s="5"/>
      <c r="O433" s="111">
        <f t="shared" si="38"/>
        <v>3.9603960396039604E-2</v>
      </c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</row>
    <row r="434" spans="1:30" x14ac:dyDescent="0.2">
      <c r="A434" s="5" t="s">
        <v>259</v>
      </c>
      <c r="B434" s="61">
        <v>302</v>
      </c>
      <c r="C434" s="61">
        <v>3</v>
      </c>
      <c r="D434" s="61">
        <v>20</v>
      </c>
      <c r="E434" s="98">
        <v>0.2</v>
      </c>
      <c r="F434" s="99">
        <v>10.666666666666666</v>
      </c>
      <c r="G434" s="100">
        <v>12.566800000000001</v>
      </c>
      <c r="H434" s="101">
        <v>67.452904837241377</v>
      </c>
      <c r="I434" s="150"/>
      <c r="J434" s="150"/>
      <c r="K434" s="5"/>
      <c r="L434" s="5"/>
      <c r="M434" s="5"/>
      <c r="N434" s="5"/>
      <c r="O434" s="111">
        <f t="shared" si="38"/>
        <v>0.99669966996699666</v>
      </c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</row>
    <row r="435" spans="1:30" x14ac:dyDescent="0.2">
      <c r="A435" s="5" t="s">
        <v>259</v>
      </c>
      <c r="B435" s="61">
        <v>403</v>
      </c>
      <c r="C435" s="61">
        <v>4</v>
      </c>
      <c r="D435" s="61">
        <v>20</v>
      </c>
      <c r="E435" s="98">
        <v>0.5</v>
      </c>
      <c r="F435" s="99">
        <v>3.5555555555555554</v>
      </c>
      <c r="G435" s="100">
        <v>12.388399999999999</v>
      </c>
      <c r="H435" s="101">
        <v>68.906523399999998</v>
      </c>
      <c r="I435" s="150"/>
      <c r="J435" s="150"/>
      <c r="K435" s="5"/>
      <c r="L435" s="5"/>
      <c r="M435" s="5"/>
      <c r="N435" s="5"/>
      <c r="O435" s="111">
        <f t="shared" si="38"/>
        <v>0.2926292629262926</v>
      </c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</row>
    <row r="436" spans="1:30" x14ac:dyDescent="0.2">
      <c r="A436" s="5"/>
      <c r="B436" s="5"/>
      <c r="C436" s="5"/>
      <c r="D436" s="5"/>
      <c r="E436" s="94"/>
      <c r="F436" s="94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</row>
    <row r="437" spans="1:30" x14ac:dyDescent="0.2">
      <c r="A437" s="5"/>
      <c r="B437" s="5"/>
      <c r="C437" s="5"/>
      <c r="D437" s="5"/>
      <c r="E437" s="94"/>
      <c r="F437" s="94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</row>
    <row r="438" spans="1:30" x14ac:dyDescent="0.2">
      <c r="A438" s="5"/>
      <c r="B438" s="5"/>
      <c r="C438" s="5"/>
      <c r="D438" s="5"/>
      <c r="E438" s="94"/>
      <c r="F438" s="94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</row>
    <row r="439" spans="1:30" x14ac:dyDescent="0.2">
      <c r="A439" s="5"/>
      <c r="B439" s="5"/>
      <c r="C439" s="5"/>
      <c r="D439" s="5"/>
      <c r="E439" s="94"/>
      <c r="F439" s="94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</row>
    <row r="440" spans="1:30" x14ac:dyDescent="0.2">
      <c r="A440" s="5"/>
      <c r="B440" s="5"/>
      <c r="C440" s="5"/>
      <c r="D440" s="5"/>
      <c r="E440" s="94"/>
      <c r="F440" s="94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</row>
    <row r="441" spans="1:30" x14ac:dyDescent="0.2">
      <c r="A441" s="5"/>
      <c r="B441" s="5"/>
      <c r="C441" s="5"/>
      <c r="D441" s="5"/>
      <c r="E441" s="94"/>
      <c r="F441" s="94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</row>
    <row r="442" spans="1:30" x14ac:dyDescent="0.2">
      <c r="A442" s="5"/>
      <c r="B442" s="5"/>
      <c r="C442" s="5"/>
      <c r="D442" s="5"/>
      <c r="E442" s="94"/>
      <c r="F442" s="94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</row>
    <row r="443" spans="1:30" x14ac:dyDescent="0.2">
      <c r="A443" s="5"/>
      <c r="B443" s="5"/>
      <c r="C443" s="5"/>
      <c r="D443" s="5"/>
      <c r="E443" s="94"/>
      <c r="F443" s="94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</row>
    <row r="444" spans="1:30" x14ac:dyDescent="0.2">
      <c r="A444" s="5"/>
      <c r="B444" s="5"/>
      <c r="C444" s="5"/>
      <c r="D444" s="5"/>
      <c r="E444" s="94"/>
      <c r="F444" s="94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</row>
    <row r="445" spans="1:30" x14ac:dyDescent="0.2">
      <c r="A445" s="5"/>
      <c r="B445" s="5"/>
      <c r="C445" s="5"/>
      <c r="D445" s="5"/>
      <c r="E445" s="94"/>
      <c r="F445" s="94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</row>
    <row r="446" spans="1:30" x14ac:dyDescent="0.2">
      <c r="A446" s="5"/>
      <c r="B446" s="5"/>
      <c r="C446" s="5"/>
      <c r="D446" s="5"/>
      <c r="E446" s="94"/>
      <c r="F446" s="94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</row>
    <row r="447" spans="1:30" x14ac:dyDescent="0.2">
      <c r="A447" s="5"/>
      <c r="B447" s="5"/>
      <c r="C447" s="5"/>
      <c r="D447" s="5"/>
      <c r="E447" s="94"/>
      <c r="F447" s="94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</row>
    <row r="448" spans="1:30" x14ac:dyDescent="0.2">
      <c r="A448" s="5"/>
      <c r="B448" s="5"/>
      <c r="C448" s="5"/>
      <c r="D448" s="5"/>
      <c r="E448" s="94"/>
      <c r="F448" s="94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</row>
    <row r="449" spans="1:30" x14ac:dyDescent="0.2">
      <c r="A449" s="5"/>
      <c r="B449" s="5"/>
      <c r="C449" s="5"/>
      <c r="D449" s="5"/>
      <c r="E449" s="94"/>
      <c r="F449" s="94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</row>
    <row r="450" spans="1:30" x14ac:dyDescent="0.2">
      <c r="A450" s="5"/>
      <c r="B450" s="5"/>
      <c r="C450" s="5"/>
      <c r="D450" s="5"/>
      <c r="E450" s="94"/>
      <c r="F450" s="94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</row>
    <row r="451" spans="1:30" x14ac:dyDescent="0.2">
      <c r="A451" s="5"/>
      <c r="B451" s="5"/>
      <c r="C451" s="5"/>
      <c r="D451" s="5"/>
      <c r="E451" s="94"/>
      <c r="F451" s="94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</row>
    <row r="452" spans="1:30" x14ac:dyDescent="0.2">
      <c r="A452" s="5"/>
      <c r="B452" s="5"/>
      <c r="C452" s="5"/>
      <c r="D452" s="5"/>
      <c r="E452" s="94"/>
      <c r="F452" s="94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</row>
    <row r="453" spans="1:30" x14ac:dyDescent="0.2">
      <c r="A453" s="5"/>
      <c r="B453" s="5"/>
      <c r="C453" s="5"/>
      <c r="D453" s="5"/>
      <c r="E453" s="94"/>
      <c r="F453" s="94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</row>
    <row r="454" spans="1:30" x14ac:dyDescent="0.2">
      <c r="A454" s="5"/>
      <c r="B454" s="5"/>
      <c r="C454" s="5"/>
      <c r="D454" s="5"/>
      <c r="E454" s="94"/>
      <c r="F454" s="94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</row>
    <row r="455" spans="1:30" x14ac:dyDescent="0.2">
      <c r="A455" s="5"/>
      <c r="B455" s="5"/>
      <c r="C455" s="5"/>
      <c r="D455" s="5"/>
      <c r="E455" s="94"/>
      <c r="F455" s="94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</row>
    <row r="456" spans="1:30" x14ac:dyDescent="0.2">
      <c r="A456" s="5"/>
      <c r="B456" s="5"/>
      <c r="C456" s="5"/>
      <c r="D456" s="5"/>
      <c r="E456" s="94"/>
      <c r="F456" s="94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</row>
    <row r="457" spans="1:30" x14ac:dyDescent="0.2">
      <c r="A457" s="5"/>
      <c r="B457" s="5"/>
      <c r="C457" s="5"/>
      <c r="D457" s="5"/>
      <c r="E457" s="94"/>
      <c r="F457" s="94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</row>
    <row r="458" spans="1:30" x14ac:dyDescent="0.2">
      <c r="A458" s="5"/>
      <c r="B458" s="5"/>
      <c r="C458" s="5"/>
      <c r="D458" s="5"/>
      <c r="E458" s="94"/>
      <c r="F458" s="94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</row>
    <row r="459" spans="1:30" x14ac:dyDescent="0.2">
      <c r="A459" s="5"/>
      <c r="B459" s="5"/>
      <c r="C459" s="5"/>
      <c r="D459" s="5"/>
      <c r="E459" s="94"/>
      <c r="F459" s="94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</row>
    <row r="460" spans="1:30" x14ac:dyDescent="0.2">
      <c r="A460" s="5"/>
      <c r="B460" s="5"/>
      <c r="C460" s="5"/>
      <c r="D460" s="5"/>
      <c r="E460" s="94"/>
      <c r="F460" s="94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</row>
    <row r="461" spans="1:30" x14ac:dyDescent="0.2">
      <c r="A461" s="5"/>
      <c r="B461" s="5"/>
      <c r="C461" s="5"/>
      <c r="D461" s="5"/>
      <c r="E461" s="94"/>
      <c r="F461" s="94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</row>
    <row r="462" spans="1:30" x14ac:dyDescent="0.2">
      <c r="A462" s="5"/>
      <c r="B462" s="5"/>
      <c r="C462" s="5"/>
      <c r="D462" s="5"/>
      <c r="E462" s="94"/>
      <c r="F462" s="94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</row>
    <row r="463" spans="1:30" x14ac:dyDescent="0.2">
      <c r="A463" s="5"/>
      <c r="B463" s="5"/>
      <c r="C463" s="5"/>
      <c r="D463" s="5"/>
      <c r="E463" s="94"/>
      <c r="F463" s="94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</row>
    <row r="464" spans="1:30" x14ac:dyDescent="0.2">
      <c r="A464" s="5"/>
      <c r="B464" s="5"/>
      <c r="C464" s="5"/>
      <c r="D464" s="5"/>
      <c r="E464" s="94"/>
      <c r="F464" s="94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</row>
    <row r="465" spans="1:30" x14ac:dyDescent="0.2">
      <c r="A465" s="5"/>
      <c r="B465" s="5"/>
      <c r="C465" s="5"/>
      <c r="D465" s="5"/>
      <c r="E465" s="94"/>
      <c r="F465" s="94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</row>
    <row r="466" spans="1:30" x14ac:dyDescent="0.2">
      <c r="A466" s="5"/>
      <c r="B466" s="5"/>
      <c r="C466" s="5"/>
      <c r="D466" s="5"/>
      <c r="E466" s="94"/>
      <c r="F466" s="94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</row>
    <row r="467" spans="1:30" x14ac:dyDescent="0.2">
      <c r="A467" s="5"/>
      <c r="B467" s="5"/>
      <c r="C467" s="5"/>
      <c r="D467" s="5"/>
      <c r="E467" s="94"/>
      <c r="F467" s="94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</row>
    <row r="468" spans="1:30" x14ac:dyDescent="0.2">
      <c r="A468" s="5"/>
      <c r="B468" s="5"/>
      <c r="C468" s="5"/>
      <c r="D468" s="5"/>
      <c r="E468" s="94"/>
      <c r="F468" s="94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</row>
    <row r="469" spans="1:30" x14ac:dyDescent="0.2">
      <c r="A469" s="5"/>
      <c r="B469" s="5"/>
      <c r="C469" s="5"/>
      <c r="D469" s="5"/>
      <c r="E469" s="94"/>
      <c r="F469" s="94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</row>
    <row r="470" spans="1:30" x14ac:dyDescent="0.2">
      <c r="A470" s="5"/>
      <c r="B470" s="5"/>
      <c r="C470" s="5"/>
      <c r="D470" s="5"/>
      <c r="E470" s="94"/>
      <c r="F470" s="94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</row>
    <row r="471" spans="1:30" x14ac:dyDescent="0.2">
      <c r="A471" s="5"/>
      <c r="B471" s="5"/>
      <c r="C471" s="5"/>
      <c r="D471" s="5"/>
      <c r="E471" s="94"/>
      <c r="F471" s="94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</row>
    <row r="472" spans="1:30" x14ac:dyDescent="0.2">
      <c r="A472" s="5"/>
      <c r="B472" s="5"/>
      <c r="C472" s="5"/>
      <c r="D472" s="5"/>
      <c r="E472" s="94"/>
      <c r="F472" s="94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</row>
    <row r="473" spans="1:30" x14ac:dyDescent="0.2">
      <c r="A473" s="5"/>
      <c r="B473" s="5"/>
      <c r="C473" s="5"/>
      <c r="D473" s="5"/>
      <c r="E473" s="94"/>
      <c r="F473" s="94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</row>
    <row r="474" spans="1:30" x14ac:dyDescent="0.2">
      <c r="A474" s="5"/>
      <c r="B474" s="5"/>
      <c r="C474" s="5"/>
      <c r="D474" s="5"/>
      <c r="E474" s="94"/>
      <c r="F474" s="94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</row>
    <row r="475" spans="1:30" x14ac:dyDescent="0.2">
      <c r="A475" s="5"/>
      <c r="B475" s="5"/>
      <c r="C475" s="5"/>
      <c r="D475" s="5"/>
      <c r="E475" s="94"/>
      <c r="F475" s="94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</row>
    <row r="476" spans="1:30" x14ac:dyDescent="0.2">
      <c r="A476" s="5"/>
      <c r="B476" s="5"/>
      <c r="C476" s="5"/>
      <c r="D476" s="5"/>
      <c r="E476" s="94"/>
      <c r="F476" s="94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</row>
    <row r="477" spans="1:30" x14ac:dyDescent="0.2">
      <c r="A477" s="5"/>
      <c r="B477" s="5"/>
      <c r="C477" s="5"/>
      <c r="D477" s="5"/>
      <c r="E477" s="94"/>
      <c r="F477" s="94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</row>
    <row r="478" spans="1:30" x14ac:dyDescent="0.2">
      <c r="A478" s="5"/>
      <c r="B478" s="5"/>
      <c r="C478" s="5"/>
      <c r="D478" s="5"/>
      <c r="E478" s="94"/>
      <c r="F478" s="94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</row>
    <row r="479" spans="1:30" x14ac:dyDescent="0.2">
      <c r="A479" s="5"/>
      <c r="B479" s="5"/>
      <c r="C479" s="5"/>
      <c r="D479" s="5"/>
      <c r="E479" s="94"/>
      <c r="F479" s="94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</row>
    <row r="480" spans="1:30" x14ac:dyDescent="0.2">
      <c r="A480" s="5"/>
      <c r="B480" s="5"/>
      <c r="C480" s="5"/>
      <c r="D480" s="5"/>
      <c r="E480" s="94"/>
      <c r="F480" s="94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</row>
    <row r="481" spans="1:30" x14ac:dyDescent="0.2">
      <c r="A481" s="5"/>
      <c r="B481" s="5"/>
      <c r="C481" s="5"/>
      <c r="D481" s="5"/>
      <c r="E481" s="94"/>
      <c r="F481" s="94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</row>
    <row r="482" spans="1:30" x14ac:dyDescent="0.2">
      <c r="A482" s="5"/>
      <c r="B482" s="5"/>
      <c r="C482" s="5"/>
      <c r="D482" s="5"/>
      <c r="E482" s="94"/>
      <c r="F482" s="94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</row>
    <row r="483" spans="1:30" x14ac:dyDescent="0.2">
      <c r="A483" s="5"/>
      <c r="B483" s="5"/>
      <c r="C483" s="5"/>
      <c r="D483" s="5"/>
      <c r="E483" s="94"/>
      <c r="F483" s="94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</row>
    <row r="484" spans="1:30" x14ac:dyDescent="0.2">
      <c r="A484" s="5"/>
      <c r="B484" s="5"/>
      <c r="C484" s="5"/>
      <c r="D484" s="5"/>
      <c r="E484" s="94"/>
      <c r="F484" s="94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</row>
    <row r="485" spans="1:30" x14ac:dyDescent="0.2">
      <c r="A485" s="5"/>
      <c r="B485" s="5"/>
      <c r="C485" s="5"/>
      <c r="D485" s="5"/>
      <c r="E485" s="94"/>
      <c r="F485" s="94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</row>
    <row r="486" spans="1:30" x14ac:dyDescent="0.2">
      <c r="A486" s="5"/>
      <c r="B486" s="5"/>
      <c r="C486" s="5"/>
      <c r="D486" s="5"/>
      <c r="E486" s="94"/>
      <c r="F486" s="94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</row>
    <row r="487" spans="1:30" x14ac:dyDescent="0.2">
      <c r="A487" s="5"/>
      <c r="B487" s="5"/>
      <c r="C487" s="5"/>
      <c r="D487" s="5"/>
      <c r="E487" s="94"/>
      <c r="F487" s="94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</row>
    <row r="488" spans="1:30" x14ac:dyDescent="0.2">
      <c r="A488" s="5"/>
      <c r="B488" s="5"/>
      <c r="C488" s="5"/>
      <c r="D488" s="5"/>
      <c r="E488" s="94"/>
      <c r="F488" s="94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</row>
    <row r="489" spans="1:30" x14ac:dyDescent="0.2">
      <c r="A489" s="5"/>
      <c r="B489" s="5"/>
      <c r="C489" s="5"/>
      <c r="D489" s="5"/>
      <c r="E489" s="94"/>
      <c r="F489" s="94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</row>
    <row r="490" spans="1:30" x14ac:dyDescent="0.2">
      <c r="A490" s="5"/>
      <c r="B490" s="5"/>
      <c r="C490" s="5"/>
      <c r="D490" s="5"/>
      <c r="E490" s="94"/>
      <c r="F490" s="94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</row>
    <row r="491" spans="1:30" x14ac:dyDescent="0.2">
      <c r="A491" s="5"/>
      <c r="B491" s="5"/>
      <c r="C491" s="5"/>
      <c r="D491" s="5"/>
      <c r="E491" s="94"/>
      <c r="F491" s="94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</row>
    <row r="492" spans="1:30" x14ac:dyDescent="0.2">
      <c r="A492" s="5"/>
      <c r="B492" s="5"/>
      <c r="C492" s="5"/>
      <c r="D492" s="5"/>
      <c r="E492" s="94"/>
      <c r="F492" s="94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</row>
    <row r="493" spans="1:30" x14ac:dyDescent="0.2">
      <c r="A493" s="5"/>
      <c r="B493" s="5"/>
      <c r="C493" s="5"/>
      <c r="D493" s="5"/>
      <c r="E493" s="94"/>
      <c r="F493" s="94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</row>
    <row r="494" spans="1:30" x14ac:dyDescent="0.2">
      <c r="A494" s="5"/>
      <c r="B494" s="5"/>
      <c r="C494" s="5"/>
      <c r="D494" s="5"/>
      <c r="E494" s="94"/>
      <c r="F494" s="94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</row>
    <row r="495" spans="1:30" x14ac:dyDescent="0.2">
      <c r="A495" s="5"/>
      <c r="B495" s="5"/>
      <c r="C495" s="5"/>
      <c r="D495" s="5"/>
      <c r="E495" s="94"/>
      <c r="F495" s="94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r="496" spans="1:30" x14ac:dyDescent="0.2">
      <c r="A496" s="5"/>
      <c r="B496" s="5"/>
      <c r="C496" s="5"/>
      <c r="D496" s="5"/>
      <c r="E496" s="94"/>
      <c r="F496" s="94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</row>
    <row r="497" spans="1:30" x14ac:dyDescent="0.2">
      <c r="A497" s="5"/>
      <c r="B497" s="5"/>
      <c r="C497" s="5"/>
      <c r="D497" s="5"/>
      <c r="E497" s="94"/>
      <c r="F497" s="94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</row>
    <row r="498" spans="1:30" x14ac:dyDescent="0.2">
      <c r="A498" s="5"/>
      <c r="B498" s="5"/>
      <c r="C498" s="5"/>
      <c r="D498" s="5"/>
      <c r="E498" s="94"/>
      <c r="F498" s="94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</row>
    <row r="499" spans="1:30" x14ac:dyDescent="0.2">
      <c r="A499" s="5"/>
      <c r="B499" s="5"/>
      <c r="C499" s="5"/>
      <c r="D499" s="5"/>
      <c r="E499" s="94"/>
      <c r="F499" s="94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</row>
    <row r="500" spans="1:30" x14ac:dyDescent="0.2">
      <c r="A500" s="5"/>
      <c r="B500" s="5"/>
      <c r="C500" s="5"/>
      <c r="D500" s="5"/>
      <c r="E500" s="94"/>
      <c r="F500" s="94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</row>
    <row r="501" spans="1:30" x14ac:dyDescent="0.2">
      <c r="A501" s="5"/>
      <c r="B501" s="5"/>
      <c r="C501" s="5"/>
      <c r="D501" s="5"/>
      <c r="E501" s="94"/>
      <c r="F501" s="94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r="502" spans="1:30" x14ac:dyDescent="0.2">
      <c r="A502" s="5"/>
      <c r="B502" s="5"/>
      <c r="C502" s="5"/>
      <c r="D502" s="5"/>
      <c r="E502" s="94"/>
      <c r="F502" s="94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</row>
    <row r="503" spans="1:30" x14ac:dyDescent="0.2">
      <c r="A503" s="5"/>
      <c r="B503" s="5"/>
      <c r="C503" s="5"/>
      <c r="D503" s="5"/>
      <c r="E503" s="94"/>
      <c r="F503" s="94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</row>
    <row r="504" spans="1:30" x14ac:dyDescent="0.2">
      <c r="A504" s="5"/>
      <c r="B504" s="5"/>
      <c r="C504" s="5"/>
      <c r="D504" s="5"/>
      <c r="E504" s="94"/>
      <c r="F504" s="94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</row>
    <row r="505" spans="1:30" x14ac:dyDescent="0.2">
      <c r="A505" s="5"/>
      <c r="B505" s="5"/>
      <c r="C505" s="5"/>
      <c r="D505" s="5"/>
      <c r="E505" s="94"/>
      <c r="F505" s="94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</row>
    <row r="506" spans="1:30" x14ac:dyDescent="0.2">
      <c r="A506" s="5"/>
      <c r="B506" s="5"/>
      <c r="C506" s="5"/>
      <c r="D506" s="5"/>
      <c r="E506" s="94"/>
      <c r="F506" s="94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</row>
    <row r="507" spans="1:30" x14ac:dyDescent="0.2">
      <c r="A507" s="5"/>
      <c r="B507" s="5"/>
      <c r="C507" s="5"/>
      <c r="D507" s="5"/>
      <c r="E507" s="94"/>
      <c r="F507" s="94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r="508" spans="1:30" x14ac:dyDescent="0.2">
      <c r="A508" s="5"/>
      <c r="B508" s="5"/>
      <c r="C508" s="5"/>
      <c r="D508" s="5"/>
      <c r="E508" s="94"/>
      <c r="F508" s="94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</row>
    <row r="509" spans="1:30" x14ac:dyDescent="0.2">
      <c r="A509" s="5"/>
      <c r="B509" s="5"/>
      <c r="C509" s="5"/>
      <c r="D509" s="5"/>
      <c r="E509" s="94"/>
      <c r="F509" s="94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</row>
    <row r="510" spans="1:30" x14ac:dyDescent="0.2">
      <c r="A510" s="5"/>
      <c r="B510" s="5"/>
      <c r="C510" s="5"/>
      <c r="D510" s="5"/>
      <c r="E510" s="94"/>
      <c r="F510" s="94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</row>
    <row r="511" spans="1:30" x14ac:dyDescent="0.2">
      <c r="A511" s="5"/>
      <c r="B511" s="5"/>
      <c r="C511" s="5"/>
      <c r="D511" s="5"/>
      <c r="E511" s="94"/>
      <c r="F511" s="94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</row>
    <row r="512" spans="1:30" x14ac:dyDescent="0.2">
      <c r="A512" s="5"/>
      <c r="B512" s="5"/>
      <c r="C512" s="5"/>
      <c r="D512" s="5"/>
      <c r="E512" s="94"/>
      <c r="F512" s="94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</row>
    <row r="513" spans="1:30" x14ac:dyDescent="0.2">
      <c r="A513" s="5"/>
      <c r="B513" s="5"/>
      <c r="C513" s="5"/>
      <c r="D513" s="5"/>
      <c r="E513" s="94"/>
      <c r="F513" s="94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</row>
    <row r="514" spans="1:30" x14ac:dyDescent="0.2">
      <c r="A514" s="5"/>
      <c r="B514" s="5"/>
      <c r="C514" s="5"/>
      <c r="D514" s="5"/>
      <c r="E514" s="94"/>
      <c r="F514" s="94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</row>
    <row r="515" spans="1:30" x14ac:dyDescent="0.2">
      <c r="A515" s="5"/>
      <c r="B515" s="5"/>
      <c r="C515" s="5"/>
      <c r="D515" s="5"/>
      <c r="E515" s="94"/>
      <c r="F515" s="94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</row>
    <row r="516" spans="1:30" x14ac:dyDescent="0.2">
      <c r="A516" s="5"/>
      <c r="B516" s="5"/>
      <c r="C516" s="5"/>
      <c r="D516" s="5"/>
      <c r="E516" s="94"/>
      <c r="F516" s="94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</row>
    <row r="517" spans="1:30" x14ac:dyDescent="0.2">
      <c r="A517" s="5"/>
      <c r="B517" s="5"/>
      <c r="C517" s="5"/>
      <c r="D517" s="5"/>
      <c r="E517" s="94"/>
      <c r="F517" s="94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</row>
    <row r="518" spans="1:30" x14ac:dyDescent="0.2">
      <c r="A518" s="5"/>
      <c r="B518" s="5"/>
      <c r="C518" s="5"/>
      <c r="D518" s="5"/>
      <c r="E518" s="94"/>
      <c r="F518" s="94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</row>
    <row r="519" spans="1:30" x14ac:dyDescent="0.2">
      <c r="A519" s="5"/>
      <c r="B519" s="5"/>
      <c r="C519" s="5"/>
      <c r="D519" s="5"/>
      <c r="E519" s="94"/>
      <c r="F519" s="94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</row>
    <row r="520" spans="1:30" x14ac:dyDescent="0.2">
      <c r="A520" s="5"/>
      <c r="B520" s="5"/>
      <c r="C520" s="5"/>
      <c r="D520" s="5"/>
      <c r="E520" s="94"/>
      <c r="F520" s="94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</row>
    <row r="521" spans="1:30" x14ac:dyDescent="0.2">
      <c r="A521" s="5"/>
      <c r="B521" s="5"/>
      <c r="C521" s="5"/>
      <c r="D521" s="5"/>
      <c r="E521" s="94"/>
      <c r="F521" s="94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</row>
    <row r="522" spans="1:30" x14ac:dyDescent="0.2">
      <c r="A522" s="5"/>
      <c r="B522" s="5"/>
      <c r="C522" s="5"/>
      <c r="D522" s="5"/>
      <c r="E522" s="94"/>
      <c r="F522" s="94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</row>
    <row r="523" spans="1:30" x14ac:dyDescent="0.2">
      <c r="A523" s="5"/>
      <c r="B523" s="5"/>
      <c r="C523" s="5"/>
      <c r="D523" s="5"/>
      <c r="E523" s="94"/>
      <c r="F523" s="94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</row>
    <row r="524" spans="1:30" x14ac:dyDescent="0.2">
      <c r="A524" s="5"/>
      <c r="B524" s="5"/>
      <c r="C524" s="5"/>
      <c r="D524" s="5"/>
      <c r="E524" s="94"/>
      <c r="F524" s="94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</row>
    <row r="525" spans="1:30" x14ac:dyDescent="0.2">
      <c r="A525" s="5"/>
      <c r="B525" s="5"/>
      <c r="C525" s="5"/>
      <c r="D525" s="5"/>
      <c r="E525" s="94"/>
      <c r="F525" s="94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</row>
    <row r="526" spans="1:30" x14ac:dyDescent="0.2">
      <c r="A526" s="5"/>
      <c r="B526" s="5"/>
      <c r="C526" s="5"/>
      <c r="D526" s="5"/>
      <c r="E526" s="94"/>
      <c r="F526" s="94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</row>
    <row r="527" spans="1:30" x14ac:dyDescent="0.2">
      <c r="A527" s="5"/>
      <c r="B527" s="5"/>
      <c r="C527" s="5"/>
      <c r="D527" s="5"/>
      <c r="E527" s="94"/>
      <c r="F527" s="94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</row>
    <row r="528" spans="1:30" x14ac:dyDescent="0.2">
      <c r="A528" s="5"/>
      <c r="B528" s="5"/>
      <c r="C528" s="5"/>
      <c r="D528" s="5"/>
      <c r="E528" s="94"/>
      <c r="F528" s="94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</row>
    <row r="529" spans="1:30" x14ac:dyDescent="0.2">
      <c r="A529" s="5"/>
      <c r="B529" s="5"/>
      <c r="C529" s="5"/>
      <c r="D529" s="5"/>
      <c r="E529" s="94"/>
      <c r="F529" s="94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</row>
    <row r="530" spans="1:30" x14ac:dyDescent="0.2">
      <c r="A530" s="5"/>
      <c r="B530" s="5"/>
      <c r="C530" s="5"/>
      <c r="D530" s="5"/>
      <c r="E530" s="94"/>
      <c r="F530" s="94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</row>
    <row r="531" spans="1:30" x14ac:dyDescent="0.2">
      <c r="A531" s="5"/>
      <c r="B531" s="5"/>
      <c r="C531" s="5"/>
      <c r="D531" s="5"/>
      <c r="E531" s="94"/>
      <c r="F531" s="94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</row>
    <row r="532" spans="1:30" x14ac:dyDescent="0.2">
      <c r="A532" s="5"/>
      <c r="B532" s="5"/>
      <c r="C532" s="5"/>
      <c r="D532" s="5"/>
      <c r="E532" s="94"/>
      <c r="F532" s="94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</row>
    <row r="533" spans="1:30" x14ac:dyDescent="0.2">
      <c r="A533" s="5"/>
      <c r="B533" s="5"/>
      <c r="C533" s="5"/>
      <c r="D533" s="5"/>
      <c r="E533" s="94"/>
      <c r="F533" s="94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</row>
    <row r="534" spans="1:30" x14ac:dyDescent="0.2">
      <c r="A534" s="5"/>
      <c r="B534" s="5"/>
      <c r="C534" s="5"/>
      <c r="D534" s="5"/>
      <c r="E534" s="94"/>
      <c r="F534" s="94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</row>
    <row r="535" spans="1:30" x14ac:dyDescent="0.2">
      <c r="A535" s="5"/>
      <c r="B535" s="5"/>
      <c r="C535" s="5"/>
      <c r="D535" s="5"/>
      <c r="E535" s="94"/>
      <c r="F535" s="94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</row>
    <row r="536" spans="1:30" x14ac:dyDescent="0.2">
      <c r="A536" s="5"/>
      <c r="B536" s="5"/>
      <c r="C536" s="5"/>
      <c r="D536" s="5"/>
      <c r="E536" s="94"/>
      <c r="F536" s="94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</row>
    <row r="537" spans="1:30" x14ac:dyDescent="0.2">
      <c r="A537" s="5"/>
      <c r="B537" s="5"/>
      <c r="C537" s="5"/>
      <c r="D537" s="5"/>
      <c r="E537" s="94"/>
      <c r="F537" s="94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</row>
    <row r="538" spans="1:30" x14ac:dyDescent="0.2">
      <c r="A538" s="5"/>
      <c r="B538" s="5"/>
      <c r="C538" s="5"/>
      <c r="D538" s="5"/>
      <c r="E538" s="94"/>
      <c r="F538" s="94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</row>
    <row r="539" spans="1:30" x14ac:dyDescent="0.2">
      <c r="A539" s="5"/>
      <c r="B539" s="5"/>
      <c r="C539" s="5"/>
      <c r="D539" s="5"/>
      <c r="E539" s="94"/>
      <c r="F539" s="94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</row>
    <row r="540" spans="1:30" x14ac:dyDescent="0.2">
      <c r="A540" s="5"/>
      <c r="B540" s="5"/>
      <c r="C540" s="5"/>
      <c r="D540" s="5"/>
      <c r="E540" s="94"/>
      <c r="F540" s="94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</row>
    <row r="541" spans="1:30" x14ac:dyDescent="0.2">
      <c r="A541" s="5"/>
      <c r="B541" s="5"/>
      <c r="C541" s="5"/>
      <c r="D541" s="5"/>
      <c r="E541" s="94"/>
      <c r="F541" s="94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</row>
    <row r="542" spans="1:30" x14ac:dyDescent="0.2">
      <c r="A542" s="5"/>
      <c r="B542" s="5"/>
      <c r="C542" s="5"/>
      <c r="D542" s="5"/>
      <c r="E542" s="94"/>
      <c r="F542" s="94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</row>
    <row r="543" spans="1:30" x14ac:dyDescent="0.2">
      <c r="A543" s="5"/>
      <c r="B543" s="5"/>
      <c r="C543" s="5"/>
      <c r="D543" s="5"/>
      <c r="E543" s="94"/>
      <c r="F543" s="94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</row>
    <row r="544" spans="1:30" x14ac:dyDescent="0.2">
      <c r="A544" s="5"/>
      <c r="B544" s="5"/>
      <c r="C544" s="5"/>
      <c r="D544" s="5"/>
      <c r="E544" s="94"/>
      <c r="F544" s="94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</row>
    <row r="545" spans="1:30" x14ac:dyDescent="0.2">
      <c r="A545" s="5"/>
      <c r="B545" s="5"/>
      <c r="C545" s="5"/>
      <c r="D545" s="5"/>
      <c r="E545" s="94"/>
      <c r="F545" s="94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</row>
    <row r="546" spans="1:30" x14ac:dyDescent="0.2">
      <c r="A546" s="5"/>
      <c r="B546" s="5"/>
      <c r="C546" s="5"/>
      <c r="D546" s="5"/>
      <c r="E546" s="94"/>
      <c r="F546" s="94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</row>
    <row r="547" spans="1:30" x14ac:dyDescent="0.2">
      <c r="A547" s="5"/>
      <c r="B547" s="5"/>
      <c r="C547" s="5"/>
      <c r="D547" s="5"/>
      <c r="E547" s="94"/>
      <c r="F547" s="94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</row>
    <row r="548" spans="1:30" x14ac:dyDescent="0.2">
      <c r="A548" s="5"/>
      <c r="B548" s="5"/>
      <c r="C548" s="5"/>
      <c r="D548" s="5"/>
      <c r="E548" s="94"/>
      <c r="F548" s="94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</row>
    <row r="549" spans="1:30" x14ac:dyDescent="0.2">
      <c r="A549" s="5"/>
      <c r="B549" s="5"/>
      <c r="C549" s="5"/>
      <c r="D549" s="5"/>
      <c r="E549" s="94"/>
      <c r="F549" s="94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</row>
    <row r="550" spans="1:30" x14ac:dyDescent="0.2">
      <c r="A550" s="5"/>
      <c r="B550" s="5"/>
      <c r="C550" s="5"/>
      <c r="D550" s="5"/>
      <c r="E550" s="94"/>
      <c r="F550" s="94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</row>
    <row r="551" spans="1:30" x14ac:dyDescent="0.2">
      <c r="A551" s="5"/>
      <c r="B551" s="5"/>
      <c r="C551" s="5"/>
      <c r="D551" s="5"/>
      <c r="E551" s="94"/>
      <c r="F551" s="94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</row>
    <row r="552" spans="1:30" x14ac:dyDescent="0.2">
      <c r="A552" s="5"/>
      <c r="B552" s="5"/>
      <c r="C552" s="5"/>
      <c r="D552" s="5"/>
      <c r="E552" s="94"/>
      <c r="F552" s="94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</row>
    <row r="553" spans="1:30" x14ac:dyDescent="0.2">
      <c r="A553" s="5"/>
      <c r="B553" s="5"/>
      <c r="C553" s="5"/>
      <c r="D553" s="5"/>
      <c r="E553" s="94"/>
      <c r="F553" s="94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</row>
    <row r="554" spans="1:30" x14ac:dyDescent="0.2">
      <c r="A554" s="5"/>
      <c r="B554" s="5"/>
      <c r="C554" s="5"/>
      <c r="D554" s="5"/>
      <c r="E554" s="94"/>
      <c r="F554" s="94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</row>
    <row r="555" spans="1:30" x14ac:dyDescent="0.2">
      <c r="A555" s="5"/>
      <c r="B555" s="5"/>
      <c r="C555" s="5"/>
      <c r="D555" s="5"/>
      <c r="E555" s="94"/>
      <c r="F555" s="94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</row>
    <row r="556" spans="1:30" x14ac:dyDescent="0.2">
      <c r="A556" s="5"/>
      <c r="B556" s="5"/>
      <c r="C556" s="5"/>
      <c r="D556" s="5"/>
      <c r="E556" s="94"/>
      <c r="F556" s="94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</row>
    <row r="557" spans="1:30" x14ac:dyDescent="0.2">
      <c r="A557" s="5"/>
      <c r="B557" s="5"/>
      <c r="C557" s="5"/>
      <c r="D557" s="5"/>
      <c r="E557" s="94"/>
      <c r="F557" s="94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</row>
    <row r="558" spans="1:30" x14ac:dyDescent="0.2">
      <c r="A558" s="5"/>
      <c r="B558" s="5"/>
      <c r="C558" s="5"/>
      <c r="D558" s="5"/>
      <c r="E558" s="94"/>
      <c r="F558" s="94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</row>
    <row r="559" spans="1:30" x14ac:dyDescent="0.2">
      <c r="A559" s="5"/>
      <c r="B559" s="5"/>
      <c r="C559" s="5"/>
      <c r="D559" s="5"/>
      <c r="E559" s="94"/>
      <c r="F559" s="94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</row>
    <row r="560" spans="1:30" x14ac:dyDescent="0.2">
      <c r="A560" s="5"/>
      <c r="B560" s="5"/>
      <c r="C560" s="5"/>
      <c r="D560" s="5"/>
      <c r="E560" s="94"/>
      <c r="F560" s="94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</row>
    <row r="561" spans="1:30" x14ac:dyDescent="0.2">
      <c r="A561" s="5"/>
      <c r="B561" s="5"/>
      <c r="C561" s="5"/>
      <c r="D561" s="5"/>
      <c r="E561" s="94"/>
      <c r="F561" s="94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</row>
    <row r="562" spans="1:30" x14ac:dyDescent="0.2">
      <c r="A562" s="5"/>
      <c r="B562" s="5"/>
      <c r="C562" s="5"/>
      <c r="D562" s="5"/>
      <c r="E562" s="94"/>
      <c r="F562" s="94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</row>
    <row r="563" spans="1:30" x14ac:dyDescent="0.2">
      <c r="A563" s="5"/>
      <c r="B563" s="5"/>
      <c r="C563" s="5"/>
      <c r="D563" s="5"/>
      <c r="E563" s="94"/>
      <c r="F563" s="94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</row>
    <row r="564" spans="1:30" x14ac:dyDescent="0.2">
      <c r="A564" s="5"/>
      <c r="B564" s="5"/>
      <c r="C564" s="5"/>
      <c r="D564" s="5"/>
      <c r="E564" s="94"/>
      <c r="F564" s="94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</row>
    <row r="565" spans="1:30" x14ac:dyDescent="0.2">
      <c r="A565" s="5"/>
      <c r="B565" s="5"/>
      <c r="C565" s="5"/>
      <c r="D565" s="5"/>
      <c r="E565" s="94"/>
      <c r="F565" s="94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</row>
    <row r="566" spans="1:30" x14ac:dyDescent="0.2">
      <c r="A566" s="5"/>
      <c r="B566" s="5"/>
      <c r="C566" s="5"/>
      <c r="D566" s="5"/>
      <c r="E566" s="94"/>
      <c r="F566" s="94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</row>
    <row r="567" spans="1:30" x14ac:dyDescent="0.2">
      <c r="A567" s="5"/>
      <c r="B567" s="5"/>
      <c r="C567" s="5"/>
      <c r="D567" s="5"/>
      <c r="E567" s="94"/>
      <c r="F567" s="94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</row>
    <row r="568" spans="1:30" x14ac:dyDescent="0.2">
      <c r="A568" s="5"/>
      <c r="B568" s="5"/>
      <c r="C568" s="5"/>
      <c r="D568" s="5"/>
      <c r="E568" s="94"/>
      <c r="F568" s="94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</row>
    <row r="569" spans="1:30" x14ac:dyDescent="0.2">
      <c r="A569" s="5"/>
      <c r="B569" s="5"/>
      <c r="C569" s="5"/>
      <c r="D569" s="5"/>
      <c r="E569" s="94"/>
      <c r="F569" s="94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</row>
    <row r="570" spans="1:30" x14ac:dyDescent="0.2">
      <c r="A570" s="5"/>
      <c r="B570" s="5"/>
      <c r="C570" s="5"/>
      <c r="D570" s="5"/>
      <c r="E570" s="94"/>
      <c r="F570" s="94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</row>
    <row r="571" spans="1:30" x14ac:dyDescent="0.2">
      <c r="A571" s="5"/>
      <c r="B571" s="5"/>
      <c r="C571" s="5"/>
      <c r="D571" s="5"/>
      <c r="E571" s="94"/>
      <c r="F571" s="94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</row>
    <row r="572" spans="1:30" x14ac:dyDescent="0.2">
      <c r="A572" s="5"/>
      <c r="B572" s="5"/>
      <c r="C572" s="5"/>
      <c r="D572" s="5"/>
      <c r="E572" s="94"/>
      <c r="F572" s="94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</row>
    <row r="573" spans="1:30" x14ac:dyDescent="0.2">
      <c r="A573" s="5"/>
      <c r="B573" s="5"/>
      <c r="C573" s="5"/>
      <c r="D573" s="5"/>
      <c r="E573" s="94"/>
      <c r="F573" s="94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</row>
    <row r="574" spans="1:30" x14ac:dyDescent="0.2">
      <c r="A574" s="5"/>
      <c r="B574" s="5"/>
      <c r="C574" s="5"/>
      <c r="D574" s="5"/>
      <c r="E574" s="94"/>
      <c r="F574" s="94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</row>
    <row r="575" spans="1:30" x14ac:dyDescent="0.2">
      <c r="A575" s="5"/>
      <c r="B575" s="5"/>
      <c r="C575" s="5"/>
      <c r="D575" s="5"/>
      <c r="E575" s="94"/>
      <c r="F575" s="94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</row>
    <row r="576" spans="1:30" x14ac:dyDescent="0.2">
      <c r="A576" s="5"/>
      <c r="B576" s="5"/>
      <c r="C576" s="5"/>
      <c r="D576" s="5"/>
      <c r="E576" s="94"/>
      <c r="F576" s="94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</row>
    <row r="577" spans="1:30" x14ac:dyDescent="0.2">
      <c r="A577" s="5"/>
      <c r="B577" s="5"/>
      <c r="C577" s="5"/>
      <c r="D577" s="5"/>
      <c r="E577" s="94"/>
      <c r="F577" s="94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</row>
    <row r="578" spans="1:30" x14ac:dyDescent="0.2">
      <c r="A578" s="5"/>
      <c r="B578" s="5"/>
      <c r="C578" s="5"/>
      <c r="D578" s="5"/>
      <c r="E578" s="94"/>
      <c r="F578" s="94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</row>
    <row r="579" spans="1:30" x14ac:dyDescent="0.2">
      <c r="A579" s="5"/>
      <c r="B579" s="5"/>
      <c r="C579" s="5"/>
      <c r="D579" s="5"/>
      <c r="E579" s="94"/>
      <c r="F579" s="94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</row>
    <row r="580" spans="1:30" x14ac:dyDescent="0.2">
      <c r="A580" s="5"/>
      <c r="B580" s="5"/>
      <c r="C580" s="5"/>
      <c r="D580" s="5"/>
      <c r="E580" s="94"/>
      <c r="F580" s="94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</row>
    <row r="581" spans="1:30" x14ac:dyDescent="0.2">
      <c r="A581" s="5"/>
      <c r="B581" s="5"/>
      <c r="C581" s="5"/>
      <c r="D581" s="5"/>
      <c r="E581" s="94"/>
      <c r="F581" s="94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</row>
    <row r="582" spans="1:30" x14ac:dyDescent="0.2">
      <c r="A582" s="5"/>
      <c r="B582" s="5"/>
      <c r="C582" s="5"/>
      <c r="D582" s="5"/>
      <c r="E582" s="94"/>
      <c r="F582" s="94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</row>
    <row r="583" spans="1:30" x14ac:dyDescent="0.2">
      <c r="A583" s="5"/>
      <c r="B583" s="5"/>
      <c r="C583" s="5"/>
      <c r="D583" s="5"/>
      <c r="E583" s="94"/>
      <c r="F583" s="94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</row>
    <row r="584" spans="1:30" x14ac:dyDescent="0.2">
      <c r="A584" s="5"/>
      <c r="B584" s="5"/>
      <c r="C584" s="5"/>
      <c r="D584" s="5"/>
      <c r="E584" s="94"/>
      <c r="F584" s="94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</row>
    <row r="585" spans="1:30" x14ac:dyDescent="0.2">
      <c r="A585" s="5"/>
      <c r="B585" s="5"/>
      <c r="C585" s="5"/>
      <c r="D585" s="5"/>
      <c r="E585" s="94"/>
      <c r="F585" s="94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</row>
    <row r="586" spans="1:30" x14ac:dyDescent="0.2">
      <c r="A586" s="5"/>
      <c r="B586" s="5"/>
      <c r="C586" s="5"/>
      <c r="D586" s="5"/>
      <c r="E586" s="94"/>
      <c r="F586" s="94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</row>
    <row r="587" spans="1:30" x14ac:dyDescent="0.2">
      <c r="A587" s="5"/>
      <c r="B587" s="5"/>
      <c r="C587" s="5"/>
      <c r="D587" s="5"/>
      <c r="E587" s="94"/>
      <c r="F587" s="94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</row>
    <row r="588" spans="1:30" x14ac:dyDescent="0.2">
      <c r="A588" s="5"/>
      <c r="B588" s="5"/>
      <c r="C588" s="5"/>
      <c r="D588" s="5"/>
      <c r="E588" s="94"/>
      <c r="F588" s="94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</row>
    <row r="589" spans="1:30" x14ac:dyDescent="0.2">
      <c r="A589" s="5"/>
      <c r="B589" s="5"/>
      <c r="C589" s="5"/>
      <c r="D589" s="5"/>
      <c r="E589" s="94"/>
      <c r="F589" s="94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</row>
    <row r="590" spans="1:30" x14ac:dyDescent="0.2">
      <c r="A590" s="5"/>
      <c r="B590" s="5"/>
      <c r="C590" s="5"/>
      <c r="D590" s="5"/>
      <c r="E590" s="94"/>
      <c r="F590" s="94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</row>
    <row r="591" spans="1:30" x14ac:dyDescent="0.2">
      <c r="A591" s="5"/>
      <c r="B591" s="5"/>
      <c r="C591" s="5"/>
      <c r="D591" s="5"/>
      <c r="E591" s="94"/>
      <c r="F591" s="94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</row>
    <row r="592" spans="1:30" x14ac:dyDescent="0.2">
      <c r="A592" s="5"/>
      <c r="B592" s="5"/>
      <c r="C592" s="5"/>
      <c r="D592" s="5"/>
      <c r="E592" s="94"/>
      <c r="F592" s="94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</row>
    <row r="593" spans="1:30" x14ac:dyDescent="0.2">
      <c r="A593" s="5"/>
      <c r="B593" s="5"/>
      <c r="C593" s="5"/>
      <c r="D593" s="5"/>
      <c r="E593" s="94"/>
      <c r="F593" s="94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</row>
    <row r="594" spans="1:30" x14ac:dyDescent="0.2">
      <c r="A594" s="5"/>
      <c r="B594" s="5"/>
      <c r="C594" s="5"/>
      <c r="D594" s="5"/>
      <c r="E594" s="94"/>
      <c r="F594" s="94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</row>
    <row r="595" spans="1:30" x14ac:dyDescent="0.2">
      <c r="A595" s="5"/>
      <c r="B595" s="5"/>
      <c r="C595" s="5"/>
      <c r="D595" s="5"/>
      <c r="E595" s="94"/>
      <c r="F595" s="94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</row>
    <row r="596" spans="1:30" x14ac:dyDescent="0.2">
      <c r="A596" s="5"/>
      <c r="B596" s="5"/>
      <c r="C596" s="5"/>
      <c r="D596" s="5"/>
      <c r="E596" s="94"/>
      <c r="F596" s="94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</row>
    <row r="597" spans="1:30" x14ac:dyDescent="0.2">
      <c r="A597" s="5"/>
      <c r="B597" s="5"/>
      <c r="C597" s="5"/>
      <c r="D597" s="5"/>
      <c r="E597" s="94"/>
      <c r="F597" s="94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</row>
    <row r="598" spans="1:30" x14ac:dyDescent="0.2">
      <c r="A598" s="5"/>
      <c r="B598" s="5"/>
      <c r="C598" s="5"/>
      <c r="D598" s="5"/>
      <c r="E598" s="94"/>
      <c r="F598" s="94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</row>
    <row r="599" spans="1:30" x14ac:dyDescent="0.2">
      <c r="A599" s="5"/>
      <c r="B599" s="5"/>
      <c r="C599" s="5"/>
      <c r="D599" s="5"/>
      <c r="E599" s="94"/>
      <c r="F599" s="94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</row>
    <row r="600" spans="1:30" x14ac:dyDescent="0.2">
      <c r="A600" s="5"/>
      <c r="B600" s="5"/>
      <c r="C600" s="5"/>
      <c r="D600" s="5"/>
      <c r="E600" s="94"/>
      <c r="F600" s="94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</row>
    <row r="601" spans="1:30" x14ac:dyDescent="0.2">
      <c r="A601" s="5"/>
      <c r="B601" s="5"/>
      <c r="C601" s="5"/>
      <c r="D601" s="5"/>
      <c r="E601" s="94"/>
      <c r="F601" s="94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</row>
    <row r="602" spans="1:30" x14ac:dyDescent="0.2">
      <c r="A602" s="5"/>
      <c r="B602" s="5"/>
      <c r="C602" s="5"/>
      <c r="D602" s="5"/>
      <c r="E602" s="94"/>
      <c r="F602" s="94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</row>
    <row r="603" spans="1:30" x14ac:dyDescent="0.2">
      <c r="A603" s="5"/>
      <c r="B603" s="5"/>
      <c r="C603" s="5"/>
      <c r="D603" s="5"/>
      <c r="E603" s="94"/>
      <c r="F603" s="94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</row>
    <row r="604" spans="1:30" x14ac:dyDescent="0.2">
      <c r="A604" s="5"/>
      <c r="B604" s="5"/>
      <c r="C604" s="5"/>
      <c r="D604" s="5"/>
      <c r="E604" s="94"/>
      <c r="F604" s="94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</row>
    <row r="605" spans="1:30" x14ac:dyDescent="0.2">
      <c r="A605" s="5"/>
      <c r="B605" s="5"/>
      <c r="C605" s="5"/>
      <c r="D605" s="5"/>
      <c r="E605" s="94"/>
      <c r="F605" s="94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</row>
    <row r="606" spans="1:30" x14ac:dyDescent="0.2">
      <c r="A606" s="5"/>
      <c r="B606" s="5"/>
      <c r="C606" s="5"/>
      <c r="D606" s="5"/>
      <c r="E606" s="94"/>
      <c r="F606" s="94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</row>
    <row r="607" spans="1:30" x14ac:dyDescent="0.2">
      <c r="A607" s="5"/>
      <c r="B607" s="5"/>
      <c r="C607" s="5"/>
      <c r="D607" s="5"/>
      <c r="E607" s="94"/>
      <c r="F607" s="94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</row>
    <row r="608" spans="1:30" x14ac:dyDescent="0.2">
      <c r="A608" s="5"/>
      <c r="B608" s="5"/>
      <c r="C608" s="5"/>
      <c r="D608" s="5"/>
      <c r="E608" s="94"/>
      <c r="F608" s="94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</row>
    <row r="609" spans="1:30" x14ac:dyDescent="0.2">
      <c r="A609" s="5"/>
      <c r="B609" s="5"/>
      <c r="C609" s="5"/>
      <c r="D609" s="5"/>
      <c r="E609" s="94"/>
      <c r="F609" s="94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</row>
    <row r="610" spans="1:30" x14ac:dyDescent="0.2">
      <c r="A610" s="5"/>
      <c r="B610" s="5"/>
      <c r="C610" s="5"/>
      <c r="D610" s="5"/>
      <c r="E610" s="94"/>
      <c r="F610" s="94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</row>
    <row r="611" spans="1:30" x14ac:dyDescent="0.2">
      <c r="A611" s="5"/>
      <c r="B611" s="5"/>
      <c r="C611" s="5"/>
      <c r="D611" s="5"/>
      <c r="E611" s="94"/>
      <c r="F611" s="94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</row>
    <row r="612" spans="1:30" x14ac:dyDescent="0.2">
      <c r="A612" s="5"/>
      <c r="B612" s="5"/>
      <c r="C612" s="5"/>
      <c r="D612" s="5"/>
      <c r="E612" s="94"/>
      <c r="F612" s="94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</row>
    <row r="613" spans="1:30" x14ac:dyDescent="0.2">
      <c r="A613" s="5"/>
      <c r="B613" s="5"/>
      <c r="C613" s="5"/>
      <c r="D613" s="5"/>
      <c r="E613" s="94"/>
      <c r="F613" s="94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</row>
    <row r="614" spans="1:30" x14ac:dyDescent="0.2">
      <c r="A614" s="5"/>
      <c r="B614" s="5"/>
      <c r="C614" s="5"/>
      <c r="D614" s="5"/>
      <c r="E614" s="94"/>
      <c r="F614" s="94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</row>
    <row r="615" spans="1:30" x14ac:dyDescent="0.2">
      <c r="A615" s="5"/>
      <c r="B615" s="5"/>
      <c r="C615" s="5"/>
      <c r="D615" s="5"/>
      <c r="E615" s="94"/>
      <c r="F615" s="94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</row>
    <row r="616" spans="1:30" x14ac:dyDescent="0.2">
      <c r="A616" s="5"/>
      <c r="B616" s="5"/>
      <c r="C616" s="5"/>
      <c r="D616" s="5"/>
      <c r="E616" s="94"/>
      <c r="F616" s="94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</row>
    <row r="617" spans="1:30" x14ac:dyDescent="0.2">
      <c r="A617" s="5"/>
      <c r="B617" s="5"/>
      <c r="C617" s="5"/>
      <c r="D617" s="5"/>
      <c r="E617" s="94"/>
      <c r="F617" s="94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</row>
    <row r="618" spans="1:30" x14ac:dyDescent="0.2">
      <c r="A618" s="5"/>
      <c r="B618" s="5"/>
      <c r="C618" s="5"/>
      <c r="D618" s="5"/>
      <c r="E618" s="94"/>
      <c r="F618" s="94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</row>
    <row r="619" spans="1:30" x14ac:dyDescent="0.2">
      <c r="A619" s="5"/>
      <c r="B619" s="5"/>
      <c r="C619" s="5"/>
      <c r="D619" s="5"/>
      <c r="E619" s="94"/>
      <c r="F619" s="94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</row>
    <row r="620" spans="1:30" x14ac:dyDescent="0.2">
      <c r="A620" s="5"/>
      <c r="B620" s="5"/>
      <c r="C620" s="5"/>
      <c r="D620" s="5"/>
      <c r="E620" s="94"/>
      <c r="F620" s="94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</row>
    <row r="621" spans="1:30" x14ac:dyDescent="0.2">
      <c r="A621" s="5"/>
      <c r="B621" s="5"/>
      <c r="C621" s="5"/>
      <c r="D621" s="5"/>
      <c r="E621" s="94"/>
      <c r="F621" s="94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</row>
    <row r="622" spans="1:30" x14ac:dyDescent="0.2">
      <c r="A622" s="5"/>
      <c r="B622" s="5"/>
      <c r="C622" s="5"/>
      <c r="D622" s="5"/>
      <c r="E622" s="94"/>
      <c r="F622" s="94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</row>
    <row r="623" spans="1:30" x14ac:dyDescent="0.2">
      <c r="A623" s="5"/>
      <c r="B623" s="5"/>
      <c r="C623" s="5"/>
      <c r="D623" s="5"/>
      <c r="E623" s="94"/>
      <c r="F623" s="94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</row>
    <row r="624" spans="1:30" x14ac:dyDescent="0.2">
      <c r="A624" s="5"/>
      <c r="B624" s="5"/>
      <c r="C624" s="5"/>
      <c r="D624" s="5"/>
      <c r="E624" s="94"/>
      <c r="F624" s="94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</row>
    <row r="625" spans="1:30" x14ac:dyDescent="0.2">
      <c r="A625" s="5"/>
      <c r="B625" s="5"/>
      <c r="C625" s="5"/>
      <c r="D625" s="5"/>
      <c r="E625" s="94"/>
      <c r="F625" s="94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</row>
    <row r="626" spans="1:30" x14ac:dyDescent="0.2">
      <c r="A626" s="5"/>
      <c r="B626" s="5"/>
      <c r="C626" s="5"/>
      <c r="D626" s="5"/>
      <c r="E626" s="94"/>
      <c r="F626" s="94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</row>
    <row r="627" spans="1:30" x14ac:dyDescent="0.2">
      <c r="A627" s="5"/>
      <c r="B627" s="5"/>
      <c r="C627" s="5"/>
      <c r="D627" s="5"/>
      <c r="E627" s="94"/>
      <c r="F627" s="94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</row>
    <row r="628" spans="1:30" x14ac:dyDescent="0.2">
      <c r="A628" s="5"/>
      <c r="B628" s="5"/>
      <c r="C628" s="5"/>
      <c r="D628" s="5"/>
      <c r="E628" s="94"/>
      <c r="F628" s="94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</row>
    <row r="629" spans="1:30" x14ac:dyDescent="0.2">
      <c r="A629" s="5"/>
      <c r="B629" s="5"/>
      <c r="C629" s="5"/>
      <c r="D629" s="5"/>
      <c r="E629" s="94"/>
      <c r="F629" s="94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</row>
    <row r="630" spans="1:30" x14ac:dyDescent="0.2">
      <c r="A630" s="5"/>
      <c r="B630" s="5"/>
      <c r="C630" s="5"/>
      <c r="D630" s="5"/>
      <c r="E630" s="94"/>
      <c r="F630" s="94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</row>
    <row r="631" spans="1:30" x14ac:dyDescent="0.2">
      <c r="A631" s="5"/>
      <c r="B631" s="5"/>
      <c r="C631" s="5"/>
      <c r="D631" s="5"/>
      <c r="E631" s="94"/>
      <c r="F631" s="94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</row>
    <row r="632" spans="1:30" x14ac:dyDescent="0.2">
      <c r="A632" s="5"/>
      <c r="B632" s="5"/>
      <c r="C632" s="5"/>
      <c r="D632" s="5"/>
      <c r="E632" s="94"/>
      <c r="F632" s="94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</row>
    <row r="633" spans="1:30" x14ac:dyDescent="0.2">
      <c r="A633" s="5"/>
      <c r="B633" s="5"/>
      <c r="C633" s="5"/>
      <c r="D633" s="5"/>
      <c r="E633" s="94"/>
      <c r="F633" s="94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</row>
    <row r="634" spans="1:30" x14ac:dyDescent="0.2">
      <c r="A634" s="5"/>
      <c r="B634" s="5"/>
      <c r="C634" s="5"/>
      <c r="D634" s="5"/>
      <c r="E634" s="94"/>
      <c r="F634" s="94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</row>
    <row r="635" spans="1:30" x14ac:dyDescent="0.2">
      <c r="A635" s="5"/>
      <c r="B635" s="5"/>
      <c r="C635" s="5"/>
      <c r="D635" s="5"/>
      <c r="E635" s="94"/>
      <c r="F635" s="94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</row>
    <row r="636" spans="1:30" x14ac:dyDescent="0.2">
      <c r="A636" s="5"/>
      <c r="B636" s="5"/>
      <c r="C636" s="5"/>
      <c r="D636" s="5"/>
      <c r="E636" s="94"/>
      <c r="F636" s="94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</row>
    <row r="637" spans="1:30" x14ac:dyDescent="0.2">
      <c r="A637" s="5"/>
      <c r="B637" s="5"/>
      <c r="C637" s="5"/>
      <c r="D637" s="5"/>
      <c r="E637" s="94"/>
      <c r="F637" s="94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</row>
    <row r="638" spans="1:30" x14ac:dyDescent="0.2">
      <c r="A638" s="5"/>
      <c r="B638" s="5"/>
      <c r="C638" s="5"/>
      <c r="D638" s="5"/>
      <c r="E638" s="94"/>
      <c r="F638" s="94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</row>
    <row r="639" spans="1:30" x14ac:dyDescent="0.2">
      <c r="A639" s="5"/>
      <c r="B639" s="5"/>
      <c r="C639" s="5"/>
      <c r="D639" s="5"/>
      <c r="E639" s="94"/>
      <c r="F639" s="94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</row>
    <row r="640" spans="1:30" x14ac:dyDescent="0.2">
      <c r="A640" s="5"/>
      <c r="B640" s="5"/>
      <c r="C640" s="5"/>
      <c r="D640" s="5"/>
      <c r="E640" s="94"/>
      <c r="F640" s="94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</row>
    <row r="641" spans="1:30" x14ac:dyDescent="0.2">
      <c r="A641" s="5"/>
      <c r="B641" s="5"/>
      <c r="C641" s="5"/>
      <c r="D641" s="5"/>
      <c r="E641" s="94"/>
      <c r="F641" s="94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</row>
    <row r="642" spans="1:30" x14ac:dyDescent="0.2">
      <c r="A642" s="5"/>
      <c r="B642" s="5"/>
      <c r="C642" s="5"/>
      <c r="D642" s="5"/>
      <c r="E642" s="94"/>
      <c r="F642" s="94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</row>
    <row r="643" spans="1:30" x14ac:dyDescent="0.2">
      <c r="A643" s="5"/>
      <c r="B643" s="5"/>
      <c r="C643" s="5"/>
      <c r="D643" s="5"/>
      <c r="E643" s="94"/>
      <c r="F643" s="94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</row>
    <row r="644" spans="1:30" x14ac:dyDescent="0.2">
      <c r="A644" s="5"/>
      <c r="B644" s="5"/>
      <c r="C644" s="5"/>
      <c r="D644" s="5"/>
      <c r="E644" s="94"/>
      <c r="F644" s="94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</row>
    <row r="645" spans="1:30" x14ac:dyDescent="0.2">
      <c r="A645" s="5"/>
      <c r="B645" s="5"/>
      <c r="C645" s="5"/>
      <c r="D645" s="5"/>
      <c r="E645" s="94"/>
      <c r="F645" s="94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</row>
    <row r="646" spans="1:30" x14ac:dyDescent="0.2">
      <c r="A646" s="5"/>
      <c r="B646" s="5"/>
      <c r="C646" s="5"/>
      <c r="D646" s="5"/>
      <c r="E646" s="94"/>
      <c r="F646" s="94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</row>
    <row r="647" spans="1:30" x14ac:dyDescent="0.2">
      <c r="A647" s="5"/>
      <c r="B647" s="5"/>
      <c r="C647" s="5"/>
      <c r="D647" s="5"/>
      <c r="E647" s="94"/>
      <c r="F647" s="94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</row>
    <row r="648" spans="1:30" x14ac:dyDescent="0.2">
      <c r="A648" s="5"/>
      <c r="B648" s="5"/>
      <c r="C648" s="5"/>
      <c r="D648" s="5"/>
      <c r="E648" s="94"/>
      <c r="F648" s="94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</row>
    <row r="649" spans="1:30" x14ac:dyDescent="0.2">
      <c r="A649" s="5"/>
      <c r="B649" s="5"/>
      <c r="C649" s="5"/>
      <c r="D649" s="5"/>
      <c r="E649" s="94"/>
      <c r="F649" s="94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</row>
    <row r="650" spans="1:30" x14ac:dyDescent="0.2">
      <c r="A650" s="5"/>
      <c r="B650" s="5"/>
      <c r="C650" s="5"/>
      <c r="D650" s="5"/>
      <c r="E650" s="94"/>
      <c r="F650" s="94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</row>
    <row r="651" spans="1:30" x14ac:dyDescent="0.2">
      <c r="A651" s="5"/>
      <c r="B651" s="5"/>
      <c r="C651" s="5"/>
      <c r="D651" s="5"/>
      <c r="E651" s="94"/>
      <c r="F651" s="94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</row>
    <row r="652" spans="1:30" x14ac:dyDescent="0.2">
      <c r="A652" s="5"/>
      <c r="B652" s="5"/>
      <c r="C652" s="5"/>
      <c r="D652" s="5"/>
      <c r="E652" s="94"/>
      <c r="F652" s="94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</row>
    <row r="653" spans="1:30" x14ac:dyDescent="0.2">
      <c r="A653" s="5"/>
      <c r="B653" s="5"/>
      <c r="C653" s="5"/>
      <c r="D653" s="5"/>
      <c r="E653" s="94"/>
      <c r="F653" s="94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</row>
    <row r="654" spans="1:30" x14ac:dyDescent="0.2">
      <c r="A654" s="5"/>
      <c r="B654" s="5"/>
      <c r="C654" s="5"/>
      <c r="D654" s="5"/>
      <c r="E654" s="94"/>
      <c r="F654" s="94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</row>
    <row r="655" spans="1:30" x14ac:dyDescent="0.2">
      <c r="A655" s="5"/>
      <c r="B655" s="5"/>
      <c r="C655" s="5"/>
      <c r="D655" s="5"/>
      <c r="E655" s="94"/>
      <c r="F655" s="94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</row>
    <row r="656" spans="1:30" x14ac:dyDescent="0.2">
      <c r="A656" s="5"/>
      <c r="B656" s="5"/>
      <c r="C656" s="5"/>
      <c r="D656" s="5"/>
      <c r="E656" s="94"/>
      <c r="F656" s="94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</row>
    <row r="657" spans="1:30" x14ac:dyDescent="0.2">
      <c r="A657" s="5"/>
      <c r="B657" s="5"/>
      <c r="C657" s="5"/>
      <c r="D657" s="5"/>
      <c r="E657" s="94"/>
      <c r="F657" s="94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</row>
    <row r="658" spans="1:30" x14ac:dyDescent="0.2">
      <c r="A658" s="5"/>
      <c r="B658" s="5"/>
      <c r="C658" s="5"/>
      <c r="D658" s="5"/>
      <c r="E658" s="94"/>
      <c r="F658" s="94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</row>
    <row r="659" spans="1:30" x14ac:dyDescent="0.2">
      <c r="A659" s="5"/>
      <c r="B659" s="5"/>
      <c r="C659" s="5"/>
      <c r="D659" s="5"/>
      <c r="E659" s="94"/>
      <c r="F659" s="94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</row>
    <row r="660" spans="1:30" x14ac:dyDescent="0.2">
      <c r="A660" s="5"/>
      <c r="B660" s="5"/>
      <c r="C660" s="5"/>
      <c r="D660" s="5"/>
      <c r="E660" s="94"/>
      <c r="F660" s="94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</row>
    <row r="661" spans="1:30" x14ac:dyDescent="0.2">
      <c r="A661" s="5"/>
      <c r="B661" s="5"/>
      <c r="C661" s="5"/>
      <c r="D661" s="5"/>
      <c r="E661" s="94"/>
      <c r="F661" s="94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r="662" spans="1:30" x14ac:dyDescent="0.2">
      <c r="A662" s="5"/>
      <c r="B662" s="5"/>
      <c r="C662" s="5"/>
      <c r="D662" s="5"/>
      <c r="E662" s="94"/>
      <c r="F662" s="94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</row>
    <row r="663" spans="1:30" x14ac:dyDescent="0.2">
      <c r="A663" s="5"/>
      <c r="B663" s="5"/>
      <c r="C663" s="5"/>
      <c r="D663" s="5"/>
      <c r="E663" s="94"/>
      <c r="F663" s="94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</row>
    <row r="664" spans="1:30" x14ac:dyDescent="0.2">
      <c r="A664" s="5"/>
      <c r="B664" s="5"/>
      <c r="C664" s="5"/>
      <c r="D664" s="5"/>
      <c r="E664" s="94"/>
      <c r="F664" s="94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</row>
    <row r="665" spans="1:30" x14ac:dyDescent="0.2">
      <c r="A665" s="5"/>
      <c r="B665" s="5"/>
      <c r="C665" s="5"/>
      <c r="D665" s="5"/>
      <c r="E665" s="94"/>
      <c r="F665" s="94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</row>
    <row r="666" spans="1:30" x14ac:dyDescent="0.2">
      <c r="A666" s="5"/>
      <c r="B666" s="5"/>
      <c r="C666" s="5"/>
      <c r="D666" s="5"/>
      <c r="E666" s="94"/>
      <c r="F666" s="94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</row>
    <row r="667" spans="1:30" x14ac:dyDescent="0.2">
      <c r="A667" s="5"/>
      <c r="B667" s="5"/>
      <c r="C667" s="5"/>
      <c r="D667" s="5"/>
      <c r="E667" s="94"/>
      <c r="F667" s="94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</row>
    <row r="668" spans="1:30" x14ac:dyDescent="0.2">
      <c r="A668" s="5"/>
      <c r="B668" s="5"/>
      <c r="C668" s="5"/>
      <c r="D668" s="5"/>
      <c r="E668" s="94"/>
      <c r="F668" s="94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</row>
    <row r="669" spans="1:30" x14ac:dyDescent="0.2">
      <c r="A669" s="5"/>
      <c r="B669" s="5"/>
      <c r="C669" s="5"/>
      <c r="D669" s="5"/>
      <c r="E669" s="94"/>
      <c r="F669" s="94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</row>
    <row r="670" spans="1:30" x14ac:dyDescent="0.2">
      <c r="A670" s="5"/>
      <c r="B670" s="5"/>
      <c r="C670" s="5"/>
      <c r="D670" s="5"/>
      <c r="E670" s="94"/>
      <c r="F670" s="94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</row>
    <row r="671" spans="1:30" x14ac:dyDescent="0.2">
      <c r="A671" s="5"/>
      <c r="B671" s="5"/>
      <c r="C671" s="5"/>
      <c r="D671" s="5"/>
      <c r="E671" s="94"/>
      <c r="F671" s="94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</row>
    <row r="672" spans="1:30" x14ac:dyDescent="0.2">
      <c r="A672" s="5"/>
      <c r="B672" s="5"/>
      <c r="C672" s="5"/>
      <c r="D672" s="5"/>
      <c r="E672" s="94"/>
      <c r="F672" s="94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</row>
    <row r="673" spans="1:30" x14ac:dyDescent="0.2">
      <c r="A673" s="5"/>
      <c r="B673" s="5"/>
      <c r="C673" s="5"/>
      <c r="D673" s="5"/>
      <c r="E673" s="94"/>
      <c r="F673" s="94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</row>
    <row r="674" spans="1:30" x14ac:dyDescent="0.2">
      <c r="A674" s="5"/>
      <c r="B674" s="5"/>
      <c r="C674" s="5"/>
      <c r="D674" s="5"/>
      <c r="E674" s="94"/>
      <c r="F674" s="94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</row>
    <row r="675" spans="1:30" x14ac:dyDescent="0.2">
      <c r="A675" s="5"/>
      <c r="B675" s="5"/>
      <c r="C675" s="5"/>
      <c r="D675" s="5"/>
      <c r="E675" s="94"/>
      <c r="F675" s="94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</row>
    <row r="676" spans="1:30" x14ac:dyDescent="0.2">
      <c r="A676" s="5"/>
      <c r="B676" s="5"/>
      <c r="C676" s="5"/>
      <c r="D676" s="5"/>
      <c r="E676" s="94"/>
      <c r="F676" s="94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</row>
    <row r="677" spans="1:30" x14ac:dyDescent="0.2">
      <c r="A677" s="5"/>
      <c r="B677" s="5"/>
      <c r="C677" s="5"/>
      <c r="D677" s="5"/>
      <c r="E677" s="94"/>
      <c r="F677" s="94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</row>
    <row r="678" spans="1:30" x14ac:dyDescent="0.2">
      <c r="A678" s="5"/>
      <c r="B678" s="5"/>
      <c r="C678" s="5"/>
      <c r="D678" s="5"/>
      <c r="E678" s="94"/>
      <c r="F678" s="94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</row>
    <row r="679" spans="1:30" x14ac:dyDescent="0.2">
      <c r="A679" s="5"/>
      <c r="B679" s="5"/>
      <c r="C679" s="5"/>
      <c r="D679" s="5"/>
      <c r="E679" s="94"/>
      <c r="F679" s="94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</row>
    <row r="680" spans="1:30" x14ac:dyDescent="0.2">
      <c r="A680" s="5"/>
      <c r="B680" s="5"/>
      <c r="C680" s="5"/>
      <c r="D680" s="5"/>
      <c r="E680" s="94"/>
      <c r="F680" s="94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</row>
    <row r="681" spans="1:30" x14ac:dyDescent="0.2">
      <c r="A681" s="5"/>
      <c r="B681" s="5"/>
      <c r="C681" s="5"/>
      <c r="D681" s="5"/>
      <c r="E681" s="94"/>
      <c r="F681" s="94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</row>
    <row r="682" spans="1:30" x14ac:dyDescent="0.2">
      <c r="A682" s="5"/>
      <c r="B682" s="5"/>
      <c r="C682" s="5"/>
      <c r="D682" s="5"/>
      <c r="E682" s="94"/>
      <c r="F682" s="94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</row>
    <row r="683" spans="1:30" x14ac:dyDescent="0.2">
      <c r="A683" s="5"/>
      <c r="B683" s="5"/>
      <c r="C683" s="5"/>
      <c r="D683" s="5"/>
      <c r="E683" s="94"/>
      <c r="F683" s="94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</row>
    <row r="684" spans="1:30" x14ac:dyDescent="0.2">
      <c r="A684" s="5"/>
      <c r="B684" s="5"/>
      <c r="C684" s="5"/>
      <c r="D684" s="5"/>
      <c r="E684" s="94"/>
      <c r="F684" s="94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</row>
    <row r="685" spans="1:30" x14ac:dyDescent="0.2">
      <c r="A685" s="5"/>
      <c r="B685" s="5"/>
      <c r="C685" s="5"/>
      <c r="D685" s="5"/>
      <c r="E685" s="94"/>
      <c r="F685" s="94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</row>
    <row r="686" spans="1:30" x14ac:dyDescent="0.2">
      <c r="A686" s="5"/>
      <c r="B686" s="5"/>
      <c r="C686" s="5"/>
      <c r="D686" s="5"/>
      <c r="E686" s="94"/>
      <c r="F686" s="94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</row>
    <row r="687" spans="1:30" x14ac:dyDescent="0.2">
      <c r="A687" s="5"/>
      <c r="B687" s="5"/>
      <c r="C687" s="5"/>
      <c r="D687" s="5"/>
      <c r="E687" s="94"/>
      <c r="F687" s="94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</row>
    <row r="688" spans="1:30" x14ac:dyDescent="0.2">
      <c r="A688" s="5"/>
      <c r="B688" s="5"/>
      <c r="C688" s="5"/>
      <c r="D688" s="5"/>
      <c r="E688" s="94"/>
      <c r="F688" s="94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</row>
    <row r="689" spans="1:30" x14ac:dyDescent="0.2">
      <c r="A689" s="5"/>
      <c r="B689" s="5"/>
      <c r="C689" s="5"/>
      <c r="D689" s="5"/>
      <c r="E689" s="94"/>
      <c r="F689" s="94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</row>
    <row r="690" spans="1:30" x14ac:dyDescent="0.2">
      <c r="A690" s="5"/>
      <c r="B690" s="5"/>
      <c r="C690" s="5"/>
      <c r="D690" s="5"/>
      <c r="E690" s="94"/>
      <c r="F690" s="94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</row>
    <row r="691" spans="1:30" x14ac:dyDescent="0.2">
      <c r="A691" s="5"/>
      <c r="B691" s="5"/>
      <c r="C691" s="5"/>
      <c r="D691" s="5"/>
      <c r="E691" s="94"/>
      <c r="F691" s="94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</row>
    <row r="692" spans="1:30" x14ac:dyDescent="0.2">
      <c r="A692" s="5"/>
      <c r="B692" s="5"/>
      <c r="C692" s="5"/>
      <c r="D692" s="5"/>
      <c r="E692" s="94"/>
      <c r="F692" s="94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</row>
    <row r="693" spans="1:30" x14ac:dyDescent="0.2">
      <c r="A693" s="5"/>
      <c r="B693" s="5"/>
      <c r="C693" s="5"/>
      <c r="D693" s="5"/>
      <c r="E693" s="94"/>
      <c r="F693" s="94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</row>
    <row r="694" spans="1:30" x14ac:dyDescent="0.2">
      <c r="A694" s="5"/>
      <c r="B694" s="5"/>
      <c r="C694" s="5"/>
      <c r="D694" s="5"/>
      <c r="E694" s="94"/>
      <c r="F694" s="94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</row>
    <row r="695" spans="1:30" x14ac:dyDescent="0.2">
      <c r="A695" s="5"/>
      <c r="B695" s="5"/>
      <c r="C695" s="5"/>
      <c r="D695" s="5"/>
      <c r="E695" s="94"/>
      <c r="F695" s="94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</row>
    <row r="696" spans="1:30" x14ac:dyDescent="0.2">
      <c r="A696" s="5"/>
      <c r="B696" s="5"/>
      <c r="C696" s="5"/>
      <c r="D696" s="5"/>
      <c r="E696" s="94"/>
      <c r="F696" s="94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</row>
    <row r="697" spans="1:30" x14ac:dyDescent="0.2">
      <c r="A697" s="5"/>
      <c r="B697" s="5"/>
      <c r="C697" s="5"/>
      <c r="D697" s="5"/>
      <c r="E697" s="94"/>
      <c r="F697" s="94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</row>
    <row r="698" spans="1:30" x14ac:dyDescent="0.2">
      <c r="A698" s="5"/>
      <c r="B698" s="5"/>
      <c r="C698" s="5"/>
      <c r="D698" s="5"/>
      <c r="E698" s="94"/>
      <c r="F698" s="94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</row>
    <row r="699" spans="1:30" x14ac:dyDescent="0.2">
      <c r="A699" s="5"/>
      <c r="B699" s="5"/>
      <c r="C699" s="5"/>
      <c r="D699" s="5"/>
      <c r="E699" s="94"/>
      <c r="F699" s="94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</row>
    <row r="700" spans="1:30" x14ac:dyDescent="0.2">
      <c r="A700" s="5"/>
      <c r="B700" s="5"/>
      <c r="C700" s="5"/>
      <c r="D700" s="5"/>
      <c r="E700" s="94"/>
      <c r="F700" s="94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</row>
    <row r="701" spans="1:30" x14ac:dyDescent="0.2">
      <c r="A701" s="5"/>
      <c r="B701" s="5"/>
      <c r="C701" s="5"/>
      <c r="D701" s="5"/>
      <c r="E701" s="94"/>
      <c r="F701" s="94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</row>
    <row r="702" spans="1:30" x14ac:dyDescent="0.2">
      <c r="A702" s="5"/>
      <c r="B702" s="5"/>
      <c r="C702" s="5"/>
      <c r="D702" s="5"/>
      <c r="E702" s="94"/>
      <c r="F702" s="94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</row>
    <row r="703" spans="1:30" x14ac:dyDescent="0.2">
      <c r="A703" s="5"/>
      <c r="B703" s="5"/>
      <c r="C703" s="5"/>
      <c r="D703" s="5"/>
      <c r="E703" s="94"/>
      <c r="F703" s="94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</row>
    <row r="704" spans="1:30" x14ac:dyDescent="0.2">
      <c r="A704" s="5"/>
      <c r="B704" s="5"/>
      <c r="C704" s="5"/>
      <c r="D704" s="5"/>
      <c r="E704" s="94"/>
      <c r="F704" s="94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</row>
    <row r="705" spans="1:30" x14ac:dyDescent="0.2">
      <c r="A705" s="5"/>
      <c r="B705" s="5"/>
      <c r="C705" s="5"/>
      <c r="D705" s="5"/>
      <c r="E705" s="94"/>
      <c r="F705" s="94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</row>
    <row r="706" spans="1:30" x14ac:dyDescent="0.2">
      <c r="A706" s="5"/>
      <c r="B706" s="5"/>
      <c r="C706" s="5"/>
      <c r="D706" s="5"/>
      <c r="E706" s="94"/>
      <c r="F706" s="94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</row>
    <row r="707" spans="1:30" x14ac:dyDescent="0.2">
      <c r="A707" s="5"/>
      <c r="B707" s="5"/>
      <c r="C707" s="5"/>
      <c r="D707" s="5"/>
      <c r="E707" s="94"/>
      <c r="F707" s="94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</row>
    <row r="708" spans="1:30" x14ac:dyDescent="0.2">
      <c r="A708" s="5"/>
      <c r="B708" s="5"/>
      <c r="C708" s="5"/>
      <c r="D708" s="5"/>
      <c r="E708" s="94"/>
      <c r="F708" s="94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</row>
    <row r="709" spans="1:30" x14ac:dyDescent="0.2">
      <c r="A709" s="5"/>
      <c r="B709" s="5"/>
      <c r="C709" s="5"/>
      <c r="D709" s="5"/>
      <c r="E709" s="94"/>
      <c r="F709" s="94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</row>
    <row r="710" spans="1:30" x14ac:dyDescent="0.2">
      <c r="A710" s="5"/>
      <c r="B710" s="5"/>
      <c r="C710" s="5"/>
      <c r="D710" s="5"/>
      <c r="E710" s="94"/>
      <c r="F710" s="94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</row>
    <row r="711" spans="1:30" x14ac:dyDescent="0.2">
      <c r="A711" s="5"/>
      <c r="B711" s="5"/>
      <c r="C711" s="5"/>
      <c r="D711" s="5"/>
      <c r="E711" s="94"/>
      <c r="F711" s="94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</row>
    <row r="712" spans="1:30" x14ac:dyDescent="0.2">
      <c r="A712" s="5"/>
      <c r="B712" s="5"/>
      <c r="C712" s="5"/>
      <c r="D712" s="5"/>
      <c r="E712" s="94"/>
      <c r="F712" s="94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</row>
    <row r="713" spans="1:30" x14ac:dyDescent="0.2">
      <c r="A713" s="5"/>
      <c r="B713" s="5"/>
      <c r="C713" s="5"/>
      <c r="D713" s="5"/>
      <c r="E713" s="94"/>
      <c r="F713" s="94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</row>
    <row r="714" spans="1:30" x14ac:dyDescent="0.2">
      <c r="A714" s="5"/>
      <c r="B714" s="5"/>
      <c r="C714" s="5"/>
      <c r="D714" s="5"/>
      <c r="E714" s="94"/>
      <c r="F714" s="94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</row>
    <row r="715" spans="1:30" x14ac:dyDescent="0.2">
      <c r="A715" s="5"/>
      <c r="B715" s="5"/>
      <c r="C715" s="5"/>
      <c r="D715" s="5"/>
      <c r="E715" s="94"/>
      <c r="F715" s="94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</row>
    <row r="716" spans="1:30" x14ac:dyDescent="0.2">
      <c r="A716" s="5"/>
      <c r="B716" s="5"/>
      <c r="C716" s="5"/>
      <c r="D716" s="5"/>
      <c r="E716" s="94"/>
      <c r="F716" s="94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</row>
    <row r="717" spans="1:30" x14ac:dyDescent="0.2">
      <c r="A717" s="5"/>
      <c r="B717" s="5"/>
      <c r="C717" s="5"/>
      <c r="D717" s="5"/>
      <c r="E717" s="94"/>
      <c r="F717" s="94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</row>
    <row r="718" spans="1:30" x14ac:dyDescent="0.2">
      <c r="A718" s="5"/>
      <c r="B718" s="5"/>
      <c r="C718" s="5"/>
      <c r="D718" s="5"/>
      <c r="E718" s="94"/>
      <c r="F718" s="94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</row>
    <row r="719" spans="1:30" x14ac:dyDescent="0.2">
      <c r="A719" s="5"/>
      <c r="B719" s="5"/>
      <c r="C719" s="5"/>
      <c r="D719" s="5"/>
      <c r="E719" s="94"/>
      <c r="F719" s="94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</row>
    <row r="720" spans="1:30" x14ac:dyDescent="0.2">
      <c r="A720" s="5"/>
      <c r="B720" s="5"/>
      <c r="C720" s="5"/>
      <c r="D720" s="5"/>
      <c r="E720" s="94"/>
      <c r="F720" s="94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</row>
    <row r="721" spans="1:30" x14ac:dyDescent="0.2">
      <c r="A721" s="5"/>
      <c r="B721" s="5"/>
      <c r="C721" s="5"/>
      <c r="D721" s="5"/>
      <c r="E721" s="94"/>
      <c r="F721" s="94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</row>
    <row r="722" spans="1:30" x14ac:dyDescent="0.2">
      <c r="A722" s="5"/>
      <c r="B722" s="5"/>
      <c r="C722" s="5"/>
      <c r="D722" s="5"/>
      <c r="E722" s="94"/>
      <c r="F722" s="94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</row>
    <row r="723" spans="1:30" x14ac:dyDescent="0.2">
      <c r="A723" s="5"/>
      <c r="B723" s="5"/>
      <c r="C723" s="5"/>
      <c r="D723" s="5"/>
      <c r="E723" s="94"/>
      <c r="F723" s="94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</row>
    <row r="724" spans="1:30" x14ac:dyDescent="0.2">
      <c r="A724" s="5"/>
      <c r="B724" s="5"/>
      <c r="C724" s="5"/>
      <c r="D724" s="5"/>
      <c r="E724" s="94"/>
      <c r="F724" s="94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</row>
    <row r="725" spans="1:30" x14ac:dyDescent="0.2">
      <c r="A725" s="5"/>
      <c r="B725" s="5"/>
      <c r="C725" s="5"/>
      <c r="D725" s="5"/>
      <c r="E725" s="94"/>
      <c r="F725" s="94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</row>
    <row r="726" spans="1:30" x14ac:dyDescent="0.2">
      <c r="A726" s="5"/>
      <c r="B726" s="5"/>
      <c r="C726" s="5"/>
      <c r="D726" s="5"/>
      <c r="E726" s="94"/>
      <c r="F726" s="94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</row>
    <row r="727" spans="1:30" x14ac:dyDescent="0.2">
      <c r="A727" s="5"/>
      <c r="B727" s="5"/>
      <c r="C727" s="5"/>
      <c r="D727" s="5"/>
      <c r="E727" s="94"/>
      <c r="F727" s="94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</row>
    <row r="728" spans="1:30" x14ac:dyDescent="0.2">
      <c r="A728" s="5"/>
      <c r="B728" s="5"/>
      <c r="C728" s="5"/>
      <c r="D728" s="5"/>
      <c r="E728" s="94"/>
      <c r="F728" s="94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</row>
    <row r="729" spans="1:30" x14ac:dyDescent="0.2">
      <c r="A729" s="5"/>
      <c r="B729" s="5"/>
      <c r="C729" s="5"/>
      <c r="D729" s="5"/>
      <c r="E729" s="94"/>
      <c r="F729" s="94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</row>
    <row r="730" spans="1:30" x14ac:dyDescent="0.2">
      <c r="A730" s="5"/>
      <c r="B730" s="5"/>
      <c r="C730" s="5"/>
      <c r="D730" s="5"/>
      <c r="E730" s="94"/>
      <c r="F730" s="94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</row>
    <row r="731" spans="1:30" x14ac:dyDescent="0.2">
      <c r="A731" s="5"/>
      <c r="B731" s="5"/>
      <c r="C731" s="5"/>
      <c r="D731" s="5"/>
      <c r="E731" s="94"/>
      <c r="F731" s="94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</row>
    <row r="732" spans="1:30" x14ac:dyDescent="0.2">
      <c r="A732" s="5"/>
      <c r="B732" s="5"/>
      <c r="C732" s="5"/>
      <c r="D732" s="5"/>
      <c r="E732" s="94"/>
      <c r="F732" s="94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</row>
    <row r="733" spans="1:30" x14ac:dyDescent="0.2">
      <c r="A733" s="5"/>
      <c r="B733" s="5"/>
      <c r="C733" s="5"/>
      <c r="D733" s="5"/>
      <c r="E733" s="94"/>
      <c r="F733" s="94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</row>
    <row r="734" spans="1:30" x14ac:dyDescent="0.2">
      <c r="A734" s="5"/>
      <c r="B734" s="5"/>
      <c r="C734" s="5"/>
      <c r="D734" s="5"/>
      <c r="E734" s="94"/>
      <c r="F734" s="94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r="735" spans="1:30" x14ac:dyDescent="0.2">
      <c r="A735" s="5"/>
      <c r="B735" s="5"/>
      <c r="C735" s="5"/>
      <c r="D735" s="5"/>
      <c r="E735" s="94"/>
      <c r="F735" s="94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</row>
    <row r="736" spans="1:30" x14ac:dyDescent="0.2">
      <c r="A736" s="5"/>
      <c r="B736" s="5"/>
      <c r="C736" s="5"/>
      <c r="D736" s="5"/>
      <c r="E736" s="94"/>
      <c r="F736" s="94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</row>
    <row r="737" spans="1:30" x14ac:dyDescent="0.2">
      <c r="A737" s="5"/>
      <c r="B737" s="5"/>
      <c r="C737" s="5"/>
      <c r="D737" s="5"/>
      <c r="E737" s="94"/>
      <c r="F737" s="94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</row>
    <row r="738" spans="1:30" x14ac:dyDescent="0.2">
      <c r="A738" s="5"/>
      <c r="B738" s="5"/>
      <c r="C738" s="5"/>
      <c r="D738" s="5"/>
      <c r="E738" s="94"/>
      <c r="F738" s="94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</row>
    <row r="739" spans="1:30" x14ac:dyDescent="0.2">
      <c r="A739" s="5"/>
      <c r="B739" s="5"/>
      <c r="C739" s="5"/>
      <c r="D739" s="5"/>
      <c r="E739" s="94"/>
      <c r="F739" s="94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</row>
    <row r="740" spans="1:30" x14ac:dyDescent="0.2">
      <c r="A740" s="5"/>
      <c r="B740" s="5"/>
      <c r="C740" s="5"/>
      <c r="D740" s="5"/>
      <c r="E740" s="94"/>
      <c r="F740" s="94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</row>
    <row r="741" spans="1:30" x14ac:dyDescent="0.2">
      <c r="A741" s="5"/>
      <c r="B741" s="5"/>
      <c r="C741" s="5"/>
      <c r="D741" s="5"/>
      <c r="E741" s="94"/>
      <c r="F741" s="94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</row>
    <row r="742" spans="1:30" x14ac:dyDescent="0.2">
      <c r="A742" s="5"/>
      <c r="B742" s="5"/>
      <c r="C742" s="5"/>
      <c r="D742" s="5"/>
      <c r="E742" s="94"/>
      <c r="F742" s="94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</row>
    <row r="743" spans="1:30" x14ac:dyDescent="0.2">
      <c r="A743" s="5"/>
      <c r="B743" s="5"/>
      <c r="C743" s="5"/>
      <c r="D743" s="5"/>
      <c r="E743" s="94"/>
      <c r="F743" s="94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</row>
    <row r="744" spans="1:30" x14ac:dyDescent="0.2">
      <c r="A744" s="5"/>
      <c r="B744" s="5"/>
      <c r="C744" s="5"/>
      <c r="D744" s="5"/>
      <c r="E744" s="94"/>
      <c r="F744" s="94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</row>
    <row r="745" spans="1:30" x14ac:dyDescent="0.2">
      <c r="A745" s="5"/>
      <c r="B745" s="5"/>
      <c r="C745" s="5"/>
      <c r="D745" s="5"/>
      <c r="E745" s="94"/>
      <c r="F745" s="94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</row>
    <row r="746" spans="1:30" x14ac:dyDescent="0.2">
      <c r="A746" s="5"/>
      <c r="B746" s="5"/>
      <c r="C746" s="5"/>
      <c r="D746" s="5"/>
      <c r="E746" s="94"/>
      <c r="F746" s="94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</row>
    <row r="747" spans="1:30" x14ac:dyDescent="0.2">
      <c r="A747" s="5"/>
      <c r="B747" s="5"/>
      <c r="C747" s="5"/>
      <c r="D747" s="5"/>
      <c r="E747" s="94"/>
      <c r="F747" s="94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</row>
    <row r="748" spans="1:30" x14ac:dyDescent="0.2">
      <c r="A748" s="5"/>
      <c r="B748" s="5"/>
      <c r="C748" s="5"/>
      <c r="D748" s="5"/>
      <c r="E748" s="94"/>
      <c r="F748" s="94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</row>
    <row r="749" spans="1:30" x14ac:dyDescent="0.2">
      <c r="A749" s="5"/>
      <c r="B749" s="5"/>
      <c r="C749" s="5"/>
      <c r="D749" s="5"/>
      <c r="E749" s="94"/>
      <c r="F749" s="94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</row>
    <row r="750" spans="1:30" x14ac:dyDescent="0.2">
      <c r="A750" s="5"/>
      <c r="B750" s="5"/>
      <c r="C750" s="5"/>
      <c r="D750" s="5"/>
      <c r="E750" s="94"/>
      <c r="F750" s="94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</row>
    <row r="751" spans="1:30" x14ac:dyDescent="0.2">
      <c r="A751" s="5"/>
      <c r="B751" s="5"/>
      <c r="C751" s="5"/>
      <c r="D751" s="5"/>
      <c r="E751" s="94"/>
      <c r="F751" s="94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</row>
    <row r="752" spans="1:30" x14ac:dyDescent="0.2">
      <c r="A752" s="5"/>
      <c r="B752" s="5"/>
      <c r="C752" s="5"/>
      <c r="D752" s="5"/>
      <c r="E752" s="94"/>
      <c r="F752" s="94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</row>
    <row r="753" spans="1:30" x14ac:dyDescent="0.2">
      <c r="A753" s="5"/>
      <c r="B753" s="5"/>
      <c r="C753" s="5"/>
      <c r="D753" s="5"/>
      <c r="E753" s="94"/>
      <c r="F753" s="94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</row>
    <row r="754" spans="1:30" x14ac:dyDescent="0.2">
      <c r="A754" s="5"/>
      <c r="B754" s="5"/>
      <c r="C754" s="5"/>
      <c r="D754" s="5"/>
      <c r="E754" s="94"/>
      <c r="F754" s="94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</row>
    <row r="755" spans="1:30" x14ac:dyDescent="0.2">
      <c r="A755" s="5"/>
      <c r="B755" s="5"/>
      <c r="C755" s="5"/>
      <c r="D755" s="5"/>
      <c r="E755" s="94"/>
      <c r="F755" s="94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</row>
    <row r="756" spans="1:30" x14ac:dyDescent="0.2">
      <c r="A756" s="5"/>
      <c r="B756" s="5"/>
      <c r="C756" s="5"/>
      <c r="D756" s="5"/>
      <c r="E756" s="94"/>
      <c r="F756" s="94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</row>
    <row r="757" spans="1:30" x14ac:dyDescent="0.2">
      <c r="A757" s="5"/>
      <c r="B757" s="5"/>
      <c r="C757" s="5"/>
      <c r="D757" s="5"/>
      <c r="E757" s="94"/>
      <c r="F757" s="94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</row>
    <row r="758" spans="1:30" x14ac:dyDescent="0.2">
      <c r="A758" s="5"/>
      <c r="B758" s="5"/>
      <c r="C758" s="5"/>
      <c r="D758" s="5"/>
      <c r="E758" s="94"/>
      <c r="F758" s="94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</row>
    <row r="759" spans="1:30" x14ac:dyDescent="0.2">
      <c r="A759" s="5"/>
      <c r="B759" s="5"/>
      <c r="C759" s="5"/>
      <c r="D759" s="5"/>
      <c r="E759" s="94"/>
      <c r="F759" s="94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</row>
    <row r="760" spans="1:30" x14ac:dyDescent="0.2">
      <c r="A760" s="5"/>
      <c r="B760" s="5"/>
      <c r="C760" s="5"/>
      <c r="D760" s="5"/>
      <c r="E760" s="94"/>
      <c r="F760" s="94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</row>
    <row r="761" spans="1:30" x14ac:dyDescent="0.2">
      <c r="A761" s="5"/>
      <c r="B761" s="5"/>
      <c r="C761" s="5"/>
      <c r="D761" s="5"/>
      <c r="E761" s="94"/>
      <c r="F761" s="94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</row>
    <row r="762" spans="1:30" x14ac:dyDescent="0.2">
      <c r="A762" s="5"/>
      <c r="B762" s="5"/>
      <c r="C762" s="5"/>
      <c r="D762" s="5"/>
      <c r="E762" s="94"/>
      <c r="F762" s="94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</row>
    <row r="763" spans="1:30" x14ac:dyDescent="0.2">
      <c r="A763" s="5"/>
      <c r="B763" s="5"/>
      <c r="C763" s="5"/>
      <c r="D763" s="5"/>
      <c r="E763" s="94"/>
      <c r="F763" s="94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</row>
    <row r="764" spans="1:30" x14ac:dyDescent="0.2">
      <c r="A764" s="5"/>
      <c r="B764" s="5"/>
      <c r="C764" s="5"/>
      <c r="D764" s="5"/>
      <c r="E764" s="94"/>
      <c r="F764" s="94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</row>
    <row r="765" spans="1:30" x14ac:dyDescent="0.2">
      <c r="A765" s="5"/>
      <c r="B765" s="5"/>
      <c r="C765" s="5"/>
      <c r="D765" s="5"/>
      <c r="E765" s="94"/>
      <c r="F765" s="94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</row>
    <row r="766" spans="1:30" x14ac:dyDescent="0.2">
      <c r="A766" s="5"/>
      <c r="B766" s="5"/>
      <c r="C766" s="5"/>
      <c r="D766" s="5"/>
      <c r="E766" s="94"/>
      <c r="F766" s="94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</row>
    <row r="767" spans="1:30" x14ac:dyDescent="0.2">
      <c r="A767" s="5"/>
      <c r="B767" s="5"/>
      <c r="C767" s="5"/>
      <c r="D767" s="5"/>
      <c r="E767" s="94"/>
      <c r="F767" s="94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</row>
    <row r="768" spans="1:30" x14ac:dyDescent="0.2">
      <c r="A768" s="5"/>
      <c r="B768" s="5"/>
      <c r="C768" s="5"/>
      <c r="D768" s="5"/>
      <c r="E768" s="94"/>
      <c r="F768" s="94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</row>
    <row r="769" spans="1:30" x14ac:dyDescent="0.2">
      <c r="A769" s="5"/>
      <c r="B769" s="5"/>
      <c r="C769" s="5"/>
      <c r="D769" s="5"/>
      <c r="E769" s="94"/>
      <c r="F769" s="94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</row>
    <row r="770" spans="1:30" x14ac:dyDescent="0.2">
      <c r="A770" s="5"/>
      <c r="B770" s="5"/>
      <c r="C770" s="5"/>
      <c r="D770" s="5"/>
      <c r="E770" s="94"/>
      <c r="F770" s="94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</row>
    <row r="771" spans="1:30" x14ac:dyDescent="0.2">
      <c r="A771" s="5"/>
      <c r="B771" s="5"/>
      <c r="C771" s="5"/>
      <c r="D771" s="5"/>
      <c r="E771" s="94"/>
      <c r="F771" s="94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</row>
    <row r="772" spans="1:30" x14ac:dyDescent="0.2">
      <c r="A772" s="5"/>
      <c r="B772" s="5"/>
      <c r="C772" s="5"/>
      <c r="D772" s="5"/>
      <c r="E772" s="94"/>
      <c r="F772" s="94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</row>
    <row r="773" spans="1:30" x14ac:dyDescent="0.2">
      <c r="A773" s="5"/>
      <c r="B773" s="5"/>
      <c r="C773" s="5"/>
      <c r="D773" s="5"/>
      <c r="E773" s="94"/>
      <c r="F773" s="94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</row>
    <row r="774" spans="1:30" x14ac:dyDescent="0.2">
      <c r="A774" s="5"/>
      <c r="B774" s="5"/>
      <c r="C774" s="5"/>
      <c r="D774" s="5"/>
      <c r="E774" s="94"/>
      <c r="F774" s="94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</row>
    <row r="775" spans="1:30" x14ac:dyDescent="0.2">
      <c r="A775" s="5"/>
      <c r="B775" s="5"/>
      <c r="C775" s="5"/>
      <c r="D775" s="5"/>
      <c r="E775" s="94"/>
      <c r="F775" s="94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</row>
    <row r="776" spans="1:30" x14ac:dyDescent="0.2">
      <c r="A776" s="5"/>
      <c r="B776" s="5"/>
      <c r="C776" s="5"/>
      <c r="D776" s="5"/>
      <c r="E776" s="94"/>
      <c r="F776" s="94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</row>
    <row r="777" spans="1:30" x14ac:dyDescent="0.2">
      <c r="A777" s="5"/>
      <c r="B777" s="5"/>
      <c r="C777" s="5"/>
      <c r="D777" s="5"/>
      <c r="E777" s="94"/>
      <c r="F777" s="94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</row>
    <row r="778" spans="1:30" x14ac:dyDescent="0.2">
      <c r="A778" s="5"/>
      <c r="B778" s="5"/>
      <c r="C778" s="5"/>
      <c r="D778" s="5"/>
      <c r="E778" s="94"/>
      <c r="F778" s="94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</row>
    <row r="779" spans="1:30" x14ac:dyDescent="0.2">
      <c r="A779" s="5"/>
      <c r="B779" s="5"/>
      <c r="C779" s="5"/>
      <c r="D779" s="5"/>
      <c r="E779" s="94"/>
      <c r="F779" s="94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</row>
    <row r="780" spans="1:30" x14ac:dyDescent="0.2">
      <c r="A780" s="5"/>
      <c r="B780" s="5"/>
      <c r="C780" s="5"/>
      <c r="D780" s="5"/>
      <c r="E780" s="94"/>
      <c r="F780" s="94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</row>
    <row r="781" spans="1:30" x14ac:dyDescent="0.2">
      <c r="A781" s="5"/>
      <c r="B781" s="5"/>
      <c r="C781" s="5"/>
      <c r="D781" s="5"/>
      <c r="E781" s="94"/>
      <c r="F781" s="94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</row>
    <row r="782" spans="1:30" x14ac:dyDescent="0.2">
      <c r="A782" s="5"/>
      <c r="B782" s="5"/>
      <c r="C782" s="5"/>
      <c r="D782" s="5"/>
      <c r="E782" s="94"/>
      <c r="F782" s="94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</row>
    <row r="783" spans="1:30" x14ac:dyDescent="0.2">
      <c r="A783" s="5"/>
      <c r="B783" s="5"/>
      <c r="C783" s="5"/>
      <c r="D783" s="5"/>
      <c r="E783" s="94"/>
      <c r="F783" s="94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</row>
    <row r="784" spans="1:30" x14ac:dyDescent="0.2">
      <c r="A784" s="5"/>
      <c r="B784" s="5"/>
      <c r="C784" s="5"/>
      <c r="D784" s="5"/>
      <c r="E784" s="94"/>
      <c r="F784" s="94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</row>
    <row r="785" spans="1:30" x14ac:dyDescent="0.2">
      <c r="A785" s="5"/>
      <c r="B785" s="5"/>
      <c r="C785" s="5"/>
      <c r="D785" s="5"/>
      <c r="E785" s="94"/>
      <c r="F785" s="94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</row>
    <row r="786" spans="1:30" x14ac:dyDescent="0.2">
      <c r="A786" s="5"/>
      <c r="B786" s="5"/>
      <c r="C786" s="5"/>
      <c r="D786" s="5"/>
      <c r="E786" s="94"/>
      <c r="F786" s="94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</row>
    <row r="787" spans="1:30" x14ac:dyDescent="0.2">
      <c r="A787" s="5"/>
      <c r="B787" s="5"/>
      <c r="C787" s="5"/>
      <c r="D787" s="5"/>
      <c r="E787" s="94"/>
      <c r="F787" s="94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</row>
    <row r="788" spans="1:30" x14ac:dyDescent="0.2">
      <c r="A788" s="5"/>
      <c r="B788" s="5"/>
      <c r="C788" s="5"/>
      <c r="D788" s="5"/>
      <c r="E788" s="94"/>
      <c r="F788" s="94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</row>
    <row r="789" spans="1:30" x14ac:dyDescent="0.2">
      <c r="A789" s="5"/>
      <c r="B789" s="5"/>
      <c r="C789" s="5"/>
      <c r="D789" s="5"/>
      <c r="E789" s="94"/>
      <c r="F789" s="94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</row>
    <row r="790" spans="1:30" x14ac:dyDescent="0.2">
      <c r="A790" s="5"/>
      <c r="B790" s="5"/>
      <c r="C790" s="5"/>
      <c r="D790" s="5"/>
      <c r="E790" s="94"/>
      <c r="F790" s="94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</row>
    <row r="791" spans="1:30" x14ac:dyDescent="0.2">
      <c r="A791" s="5"/>
      <c r="B791" s="5"/>
      <c r="C791" s="5"/>
      <c r="D791" s="5"/>
      <c r="E791" s="94"/>
      <c r="F791" s="94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</row>
    <row r="792" spans="1:30" x14ac:dyDescent="0.2">
      <c r="A792" s="5"/>
      <c r="B792" s="5"/>
      <c r="C792" s="5"/>
      <c r="D792" s="5"/>
      <c r="E792" s="94"/>
      <c r="F792" s="94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</row>
    <row r="793" spans="1:30" x14ac:dyDescent="0.2">
      <c r="A793" s="5"/>
      <c r="B793" s="5"/>
      <c r="C793" s="5"/>
      <c r="D793" s="5"/>
      <c r="E793" s="94"/>
      <c r="F793" s="94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</row>
    <row r="794" spans="1:30" x14ac:dyDescent="0.2">
      <c r="A794" s="5"/>
      <c r="B794" s="5"/>
      <c r="C794" s="5"/>
      <c r="D794" s="5"/>
      <c r="E794" s="94"/>
      <c r="F794" s="94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</row>
    <row r="795" spans="1:30" x14ac:dyDescent="0.2">
      <c r="A795" s="5"/>
      <c r="B795" s="5"/>
      <c r="C795" s="5"/>
      <c r="D795" s="5"/>
      <c r="E795" s="94"/>
      <c r="F795" s="94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</row>
    <row r="796" spans="1:30" x14ac:dyDescent="0.2">
      <c r="A796" s="5"/>
      <c r="B796" s="5"/>
      <c r="C796" s="5"/>
      <c r="D796" s="5"/>
      <c r="E796" s="94"/>
      <c r="F796" s="94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</row>
    <row r="797" spans="1:30" x14ac:dyDescent="0.2">
      <c r="A797" s="5"/>
      <c r="B797" s="5"/>
      <c r="C797" s="5"/>
      <c r="D797" s="5"/>
      <c r="E797" s="94"/>
      <c r="F797" s="94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</row>
    <row r="798" spans="1:30" x14ac:dyDescent="0.2">
      <c r="A798" s="5"/>
      <c r="B798" s="5"/>
      <c r="C798" s="5"/>
      <c r="D798" s="5"/>
      <c r="E798" s="94"/>
      <c r="F798" s="94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r="799" spans="1:30" x14ac:dyDescent="0.2">
      <c r="A799" s="5"/>
      <c r="B799" s="5"/>
      <c r="C799" s="5"/>
      <c r="D799" s="5"/>
      <c r="E799" s="94"/>
      <c r="F799" s="94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</row>
    <row r="800" spans="1:30" x14ac:dyDescent="0.2">
      <c r="A800" s="5"/>
      <c r="B800" s="5"/>
      <c r="C800" s="5"/>
      <c r="D800" s="5"/>
      <c r="E800" s="94"/>
      <c r="F800" s="94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</row>
    <row r="801" spans="1:30" x14ac:dyDescent="0.2">
      <c r="A801" s="5"/>
      <c r="B801" s="5"/>
      <c r="C801" s="5"/>
      <c r="D801" s="5"/>
      <c r="E801" s="94"/>
      <c r="F801" s="94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</row>
    <row r="802" spans="1:30" x14ac:dyDescent="0.2">
      <c r="A802" s="5"/>
      <c r="B802" s="5"/>
      <c r="C802" s="5"/>
      <c r="D802" s="5"/>
      <c r="E802" s="94"/>
      <c r="F802" s="94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</row>
    <row r="803" spans="1:30" x14ac:dyDescent="0.2">
      <c r="A803" s="5"/>
      <c r="B803" s="5"/>
      <c r="C803" s="5"/>
      <c r="D803" s="5"/>
      <c r="E803" s="94"/>
      <c r="F803" s="94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</row>
    <row r="804" spans="1:30" x14ac:dyDescent="0.2">
      <c r="A804" s="5"/>
      <c r="B804" s="5"/>
      <c r="C804" s="5"/>
      <c r="D804" s="5"/>
      <c r="E804" s="94"/>
      <c r="F804" s="94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r="805" spans="1:30" x14ac:dyDescent="0.2">
      <c r="A805" s="5"/>
      <c r="B805" s="5"/>
      <c r="C805" s="5"/>
      <c r="D805" s="5"/>
      <c r="E805" s="94"/>
      <c r="F805" s="94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</row>
    <row r="806" spans="1:30" x14ac:dyDescent="0.2">
      <c r="A806" s="5"/>
      <c r="B806" s="5"/>
      <c r="C806" s="5"/>
      <c r="D806" s="5"/>
      <c r="E806" s="94"/>
      <c r="F806" s="94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</row>
    <row r="807" spans="1:30" x14ac:dyDescent="0.2">
      <c r="A807" s="5"/>
      <c r="B807" s="5"/>
      <c r="C807" s="5"/>
      <c r="D807" s="5"/>
      <c r="E807" s="94"/>
      <c r="F807" s="94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</row>
    <row r="808" spans="1:30" x14ac:dyDescent="0.2">
      <c r="A808" s="5"/>
      <c r="B808" s="5"/>
      <c r="C808" s="5"/>
      <c r="D808" s="5"/>
      <c r="E808" s="94"/>
      <c r="F808" s="94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</row>
    <row r="809" spans="1:30" x14ac:dyDescent="0.2">
      <c r="A809" s="5"/>
      <c r="B809" s="5"/>
      <c r="C809" s="5"/>
      <c r="D809" s="5"/>
      <c r="E809" s="94"/>
      <c r="F809" s="94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</row>
    <row r="810" spans="1:30" x14ac:dyDescent="0.2">
      <c r="A810" s="5"/>
      <c r="B810" s="5"/>
      <c r="C810" s="5"/>
      <c r="D810" s="5"/>
      <c r="E810" s="94"/>
      <c r="F810" s="94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</row>
    <row r="811" spans="1:30" x14ac:dyDescent="0.2">
      <c r="A811" s="5"/>
      <c r="B811" s="5"/>
      <c r="C811" s="5"/>
      <c r="D811" s="5"/>
      <c r="E811" s="94"/>
      <c r="F811" s="94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r="812" spans="1:30" x14ac:dyDescent="0.2">
      <c r="A812" s="5"/>
      <c r="B812" s="5"/>
      <c r="C812" s="5"/>
      <c r="D812" s="5"/>
      <c r="E812" s="94"/>
      <c r="F812" s="94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</row>
    <row r="813" spans="1:30" x14ac:dyDescent="0.2">
      <c r="A813" s="5"/>
      <c r="B813" s="5"/>
      <c r="C813" s="5"/>
      <c r="D813" s="5"/>
      <c r="E813" s="94"/>
      <c r="F813" s="94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</row>
    <row r="814" spans="1:30" x14ac:dyDescent="0.2">
      <c r="A814" s="5"/>
      <c r="B814" s="5"/>
      <c r="C814" s="5"/>
      <c r="D814" s="5"/>
      <c r="E814" s="94"/>
      <c r="F814" s="94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</row>
    <row r="815" spans="1:30" x14ac:dyDescent="0.2">
      <c r="A815" s="5"/>
      <c r="B815" s="5"/>
      <c r="C815" s="5"/>
      <c r="D815" s="5"/>
      <c r="E815" s="94"/>
      <c r="F815" s="94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</row>
    <row r="816" spans="1:30" x14ac:dyDescent="0.2">
      <c r="A816" s="5"/>
      <c r="B816" s="5"/>
      <c r="C816" s="5"/>
      <c r="D816" s="5"/>
      <c r="E816" s="94"/>
      <c r="F816" s="94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</row>
    <row r="817" spans="1:30" x14ac:dyDescent="0.2">
      <c r="A817" s="5"/>
      <c r="B817" s="5"/>
      <c r="C817" s="5"/>
      <c r="D817" s="5"/>
      <c r="E817" s="94"/>
      <c r="F817" s="94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</row>
    <row r="818" spans="1:30" x14ac:dyDescent="0.2">
      <c r="A818" s="5"/>
      <c r="B818" s="5"/>
      <c r="C818" s="5"/>
      <c r="D818" s="5"/>
      <c r="E818" s="94"/>
      <c r="F818" s="94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</row>
    <row r="819" spans="1:30" x14ac:dyDescent="0.2">
      <c r="A819" s="5"/>
      <c r="B819" s="5"/>
      <c r="C819" s="5"/>
      <c r="D819" s="5"/>
      <c r="E819" s="94"/>
      <c r="F819" s="94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</row>
    <row r="820" spans="1:30" x14ac:dyDescent="0.2">
      <c r="A820" s="5"/>
      <c r="B820" s="5"/>
      <c r="C820" s="5"/>
      <c r="D820" s="5"/>
      <c r="E820" s="94"/>
      <c r="F820" s="94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</row>
    <row r="821" spans="1:30" x14ac:dyDescent="0.2">
      <c r="A821" s="5"/>
      <c r="B821" s="5"/>
      <c r="C821" s="5"/>
      <c r="D821" s="5"/>
      <c r="E821" s="94"/>
      <c r="F821" s="94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</row>
    <row r="822" spans="1:30" x14ac:dyDescent="0.2">
      <c r="A822" s="5"/>
      <c r="B822" s="5"/>
      <c r="C822" s="5"/>
      <c r="D822" s="5"/>
      <c r="E822" s="94"/>
      <c r="F822" s="94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</row>
    <row r="823" spans="1:30" x14ac:dyDescent="0.2">
      <c r="A823" s="5"/>
      <c r="B823" s="5"/>
      <c r="C823" s="5"/>
      <c r="D823" s="5"/>
      <c r="E823" s="94"/>
      <c r="F823" s="94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</row>
    <row r="824" spans="1:30" x14ac:dyDescent="0.2">
      <c r="A824" s="5"/>
      <c r="B824" s="5"/>
      <c r="C824" s="5"/>
      <c r="D824" s="5"/>
      <c r="E824" s="94"/>
      <c r="F824" s="94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</row>
    <row r="825" spans="1:30" x14ac:dyDescent="0.2">
      <c r="A825" s="5"/>
      <c r="B825" s="5"/>
      <c r="C825" s="5"/>
      <c r="D825" s="5"/>
      <c r="E825" s="94"/>
      <c r="F825" s="94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</row>
    <row r="826" spans="1:30" x14ac:dyDescent="0.2">
      <c r="A826" s="5"/>
      <c r="B826" s="5"/>
      <c r="C826" s="5"/>
      <c r="D826" s="5"/>
      <c r="E826" s="94"/>
      <c r="F826" s="94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</row>
    <row r="827" spans="1:30" x14ac:dyDescent="0.2">
      <c r="A827" s="5"/>
      <c r="B827" s="5"/>
      <c r="C827" s="5"/>
      <c r="D827" s="5"/>
      <c r="E827" s="94"/>
      <c r="F827" s="94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</row>
    <row r="828" spans="1:30" x14ac:dyDescent="0.2">
      <c r="A828" s="5"/>
      <c r="B828" s="5"/>
      <c r="C828" s="5"/>
      <c r="D828" s="5"/>
      <c r="E828" s="94"/>
      <c r="F828" s="94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</row>
    <row r="829" spans="1:30" x14ac:dyDescent="0.2">
      <c r="A829" s="5"/>
      <c r="B829" s="5"/>
      <c r="C829" s="5"/>
      <c r="D829" s="5"/>
      <c r="E829" s="94"/>
      <c r="F829" s="94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</row>
    <row r="830" spans="1:30" x14ac:dyDescent="0.2">
      <c r="A830" s="5"/>
      <c r="B830" s="5"/>
      <c r="C830" s="5"/>
      <c r="D830" s="5"/>
      <c r="E830" s="94"/>
      <c r="F830" s="94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</row>
    <row r="831" spans="1:30" x14ac:dyDescent="0.2">
      <c r="A831" s="5"/>
      <c r="B831" s="5"/>
      <c r="C831" s="5"/>
      <c r="D831" s="5"/>
      <c r="E831" s="94"/>
      <c r="F831" s="94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</row>
    <row r="832" spans="1:30" x14ac:dyDescent="0.2">
      <c r="A832" s="5"/>
      <c r="B832" s="5"/>
      <c r="C832" s="5"/>
      <c r="D832" s="5"/>
      <c r="E832" s="94"/>
      <c r="F832" s="94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</row>
    <row r="833" spans="1:30" x14ac:dyDescent="0.2">
      <c r="A833" s="5"/>
      <c r="B833" s="5"/>
      <c r="C833" s="5"/>
      <c r="D833" s="5"/>
      <c r="E833" s="94"/>
      <c r="F833" s="94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</row>
    <row r="834" spans="1:30" x14ac:dyDescent="0.2">
      <c r="A834" s="5"/>
      <c r="B834" s="5"/>
      <c r="C834" s="5"/>
      <c r="D834" s="5"/>
      <c r="E834" s="94"/>
      <c r="F834" s="94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</row>
    <row r="835" spans="1:30" x14ac:dyDescent="0.2">
      <c r="A835" s="5"/>
      <c r="B835" s="5"/>
      <c r="C835" s="5"/>
      <c r="D835" s="5"/>
      <c r="E835" s="94"/>
      <c r="F835" s="94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</row>
    <row r="836" spans="1:30" x14ac:dyDescent="0.2">
      <c r="A836" s="5"/>
      <c r="B836" s="5"/>
      <c r="C836" s="5"/>
      <c r="D836" s="5"/>
      <c r="E836" s="94"/>
      <c r="F836" s="94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</row>
    <row r="837" spans="1:30" x14ac:dyDescent="0.2">
      <c r="A837" s="5"/>
      <c r="B837" s="5"/>
      <c r="C837" s="5"/>
      <c r="D837" s="5"/>
      <c r="E837" s="94"/>
      <c r="F837" s="94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</row>
    <row r="838" spans="1:30" x14ac:dyDescent="0.2">
      <c r="A838" s="5"/>
      <c r="B838" s="5"/>
      <c r="C838" s="5"/>
      <c r="D838" s="5"/>
      <c r="E838" s="94"/>
      <c r="F838" s="94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</row>
    <row r="839" spans="1:30" x14ac:dyDescent="0.2">
      <c r="A839" s="5"/>
      <c r="B839" s="5"/>
      <c r="C839" s="5"/>
      <c r="D839" s="5"/>
      <c r="E839" s="94"/>
      <c r="F839" s="94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</row>
    <row r="840" spans="1:30" x14ac:dyDescent="0.2">
      <c r="A840" s="5"/>
      <c r="B840" s="5"/>
      <c r="C840" s="5"/>
      <c r="D840" s="5"/>
      <c r="E840" s="94"/>
      <c r="F840" s="94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</row>
    <row r="841" spans="1:30" x14ac:dyDescent="0.2">
      <c r="A841" s="5"/>
      <c r="B841" s="5"/>
      <c r="C841" s="5"/>
      <c r="D841" s="5"/>
      <c r="E841" s="94"/>
      <c r="F841" s="94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</row>
    <row r="842" spans="1:30" x14ac:dyDescent="0.2">
      <c r="A842" s="5"/>
      <c r="B842" s="5"/>
      <c r="C842" s="5"/>
      <c r="D842" s="5"/>
      <c r="E842" s="94"/>
      <c r="F842" s="94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</row>
    <row r="843" spans="1:30" x14ac:dyDescent="0.2">
      <c r="A843" s="5"/>
      <c r="B843" s="5"/>
      <c r="C843" s="5"/>
      <c r="D843" s="5"/>
      <c r="E843" s="94"/>
      <c r="F843" s="94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</row>
    <row r="844" spans="1:30" x14ac:dyDescent="0.2">
      <c r="A844" s="5"/>
      <c r="B844" s="5"/>
      <c r="C844" s="5"/>
      <c r="D844" s="5"/>
      <c r="E844" s="94"/>
      <c r="F844" s="94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</row>
    <row r="845" spans="1:30" x14ac:dyDescent="0.2">
      <c r="A845" s="5"/>
      <c r="B845" s="5"/>
      <c r="C845" s="5"/>
      <c r="D845" s="5"/>
      <c r="E845" s="94"/>
      <c r="F845" s="94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</row>
    <row r="846" spans="1:30" x14ac:dyDescent="0.2">
      <c r="A846" s="5"/>
      <c r="B846" s="5"/>
      <c r="C846" s="5"/>
      <c r="D846" s="5"/>
      <c r="E846" s="94"/>
      <c r="F846" s="94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</row>
    <row r="847" spans="1:30" x14ac:dyDescent="0.2">
      <c r="A847" s="5"/>
      <c r="B847" s="5"/>
      <c r="C847" s="5"/>
      <c r="D847" s="5"/>
      <c r="E847" s="94"/>
      <c r="F847" s="94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</row>
    <row r="848" spans="1:30" x14ac:dyDescent="0.2">
      <c r="A848" s="5"/>
      <c r="B848" s="5"/>
      <c r="C848" s="5"/>
      <c r="D848" s="5"/>
      <c r="E848" s="94"/>
      <c r="F848" s="94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</row>
    <row r="849" spans="1:30" x14ac:dyDescent="0.2">
      <c r="A849" s="5"/>
      <c r="B849" s="5"/>
      <c r="C849" s="5"/>
      <c r="D849" s="5"/>
      <c r="E849" s="94"/>
      <c r="F849" s="94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</row>
    <row r="850" spans="1:30" x14ac:dyDescent="0.2">
      <c r="A850" s="5"/>
      <c r="B850" s="5"/>
      <c r="C850" s="5"/>
      <c r="D850" s="5"/>
      <c r="E850" s="94"/>
      <c r="F850" s="94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</row>
    <row r="851" spans="1:30" x14ac:dyDescent="0.2">
      <c r="A851" s="5"/>
      <c r="B851" s="5"/>
      <c r="C851" s="5"/>
      <c r="D851" s="5"/>
      <c r="E851" s="94"/>
      <c r="F851" s="94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</row>
    <row r="852" spans="1:30" x14ac:dyDescent="0.2">
      <c r="A852" s="5"/>
      <c r="B852" s="5"/>
      <c r="C852" s="5"/>
      <c r="D852" s="5"/>
      <c r="E852" s="94"/>
      <c r="F852" s="94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</row>
    <row r="853" spans="1:30" x14ac:dyDescent="0.2">
      <c r="A853" s="5"/>
      <c r="B853" s="5"/>
      <c r="C853" s="5"/>
      <c r="D853" s="5"/>
      <c r="E853" s="94"/>
      <c r="F853" s="94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</row>
    <row r="854" spans="1:30" x14ac:dyDescent="0.2">
      <c r="A854" s="5"/>
      <c r="B854" s="5"/>
      <c r="C854" s="5"/>
      <c r="D854" s="5"/>
      <c r="E854" s="94"/>
      <c r="F854" s="94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</row>
    <row r="855" spans="1:30" x14ac:dyDescent="0.2">
      <c r="A855" s="5"/>
      <c r="B855" s="5"/>
      <c r="C855" s="5"/>
      <c r="D855" s="5"/>
      <c r="E855" s="94"/>
      <c r="F855" s="94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</row>
    <row r="856" spans="1:30" x14ac:dyDescent="0.2">
      <c r="A856" s="5"/>
      <c r="B856" s="5"/>
      <c r="C856" s="5"/>
      <c r="D856" s="5"/>
      <c r="E856" s="94"/>
      <c r="F856" s="94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</row>
    <row r="857" spans="1:30" x14ac:dyDescent="0.2">
      <c r="A857" s="5"/>
      <c r="B857" s="5"/>
      <c r="C857" s="5"/>
      <c r="D857" s="5"/>
      <c r="E857" s="94"/>
      <c r="F857" s="94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</row>
    <row r="858" spans="1:30" x14ac:dyDescent="0.2">
      <c r="A858" s="5"/>
      <c r="B858" s="5"/>
      <c r="C858" s="5"/>
      <c r="D858" s="5"/>
      <c r="E858" s="94"/>
      <c r="F858" s="94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</row>
    <row r="859" spans="1:30" x14ac:dyDescent="0.2">
      <c r="A859" s="5"/>
      <c r="B859" s="5"/>
      <c r="C859" s="5"/>
      <c r="D859" s="5"/>
      <c r="E859" s="94"/>
      <c r="F859" s="94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</row>
    <row r="860" spans="1:30" x14ac:dyDescent="0.2">
      <c r="A860" s="5"/>
      <c r="B860" s="5"/>
      <c r="C860" s="5"/>
      <c r="D860" s="5"/>
      <c r="E860" s="94"/>
      <c r="F860" s="94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</row>
    <row r="861" spans="1:30" x14ac:dyDescent="0.2">
      <c r="A861" s="5"/>
      <c r="B861" s="5"/>
      <c r="C861" s="5"/>
      <c r="D861" s="5"/>
      <c r="E861" s="94"/>
      <c r="F861" s="94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</row>
    <row r="862" spans="1:30" x14ac:dyDescent="0.2">
      <c r="A862" s="5"/>
      <c r="B862" s="5"/>
      <c r="C862" s="5"/>
      <c r="D862" s="5"/>
      <c r="E862" s="94"/>
      <c r="F862" s="94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</row>
    <row r="863" spans="1:30" x14ac:dyDescent="0.2">
      <c r="A863" s="5"/>
      <c r="B863" s="5"/>
      <c r="C863" s="5"/>
      <c r="D863" s="5"/>
      <c r="E863" s="94"/>
      <c r="F863" s="94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</row>
    <row r="864" spans="1:30" x14ac:dyDescent="0.2">
      <c r="A864" s="5"/>
      <c r="B864" s="5"/>
      <c r="C864" s="5"/>
      <c r="D864" s="5"/>
      <c r="E864" s="94"/>
      <c r="F864" s="94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</row>
    <row r="865" spans="1:30" x14ac:dyDescent="0.2">
      <c r="A865" s="5"/>
      <c r="B865" s="5"/>
      <c r="C865" s="5"/>
      <c r="D865" s="5"/>
      <c r="E865" s="94"/>
      <c r="F865" s="94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</row>
    <row r="866" spans="1:30" x14ac:dyDescent="0.2">
      <c r="A866" s="5"/>
      <c r="B866" s="5"/>
      <c r="C866" s="5"/>
      <c r="D866" s="5"/>
      <c r="E866" s="94"/>
      <c r="F866" s="94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</row>
    <row r="867" spans="1:30" x14ac:dyDescent="0.2">
      <c r="A867" s="5"/>
      <c r="B867" s="5"/>
      <c r="C867" s="5"/>
      <c r="D867" s="5"/>
      <c r="E867" s="94"/>
      <c r="F867" s="94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</row>
    <row r="868" spans="1:30" x14ac:dyDescent="0.2">
      <c r="A868" s="5"/>
      <c r="B868" s="5"/>
      <c r="C868" s="5"/>
      <c r="D868" s="5"/>
      <c r="E868" s="94"/>
      <c r="F868" s="94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</row>
    <row r="869" spans="1:30" x14ac:dyDescent="0.2">
      <c r="A869" s="5"/>
      <c r="B869" s="5"/>
      <c r="C869" s="5"/>
      <c r="D869" s="5"/>
      <c r="E869" s="94"/>
      <c r="F869" s="94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</row>
    <row r="870" spans="1:30" x14ac:dyDescent="0.2">
      <c r="A870" s="5"/>
      <c r="B870" s="5"/>
      <c r="C870" s="5"/>
      <c r="D870" s="5"/>
      <c r="E870" s="94"/>
      <c r="F870" s="94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</row>
    <row r="871" spans="1:30" x14ac:dyDescent="0.2">
      <c r="A871" s="5"/>
      <c r="B871" s="5"/>
      <c r="C871" s="5"/>
      <c r="D871" s="5"/>
      <c r="E871" s="94"/>
      <c r="F871" s="94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</row>
    <row r="872" spans="1:30" x14ac:dyDescent="0.2">
      <c r="A872" s="5"/>
      <c r="B872" s="5"/>
      <c r="C872" s="5"/>
      <c r="D872" s="5"/>
      <c r="E872" s="94"/>
      <c r="F872" s="94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</row>
    <row r="873" spans="1:30" x14ac:dyDescent="0.2">
      <c r="A873" s="5"/>
      <c r="B873" s="5"/>
      <c r="C873" s="5"/>
      <c r="D873" s="5"/>
      <c r="E873" s="94"/>
      <c r="F873" s="94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</row>
    <row r="874" spans="1:30" x14ac:dyDescent="0.2">
      <c r="A874" s="5"/>
      <c r="B874" s="5"/>
      <c r="C874" s="5"/>
      <c r="D874" s="5"/>
      <c r="E874" s="94"/>
      <c r="F874" s="94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</row>
    <row r="875" spans="1:30" x14ac:dyDescent="0.2">
      <c r="A875" s="5"/>
      <c r="B875" s="5"/>
      <c r="C875" s="5"/>
      <c r="D875" s="5"/>
      <c r="E875" s="94"/>
      <c r="F875" s="94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</row>
    <row r="876" spans="1:30" x14ac:dyDescent="0.2">
      <c r="A876" s="5"/>
      <c r="B876" s="5"/>
      <c r="C876" s="5"/>
      <c r="D876" s="5"/>
      <c r="E876" s="94"/>
      <c r="F876" s="94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</row>
    <row r="877" spans="1:30" x14ac:dyDescent="0.2">
      <c r="A877" s="5"/>
      <c r="B877" s="5"/>
      <c r="C877" s="5"/>
      <c r="D877" s="5"/>
      <c r="E877" s="94"/>
      <c r="F877" s="94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</row>
    <row r="878" spans="1:30" x14ac:dyDescent="0.2">
      <c r="A878" s="5"/>
      <c r="B878" s="5"/>
      <c r="C878" s="5"/>
      <c r="D878" s="5"/>
      <c r="E878" s="94"/>
      <c r="F878" s="94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</row>
    <row r="879" spans="1:30" x14ac:dyDescent="0.2">
      <c r="A879" s="5"/>
      <c r="B879" s="5"/>
      <c r="C879" s="5"/>
      <c r="D879" s="5"/>
      <c r="E879" s="94"/>
      <c r="F879" s="94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</row>
    <row r="880" spans="1:30" x14ac:dyDescent="0.2">
      <c r="A880" s="5"/>
      <c r="B880" s="5"/>
      <c r="C880" s="5"/>
      <c r="D880" s="5"/>
      <c r="E880" s="94"/>
      <c r="F880" s="94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</row>
    <row r="881" spans="1:30" x14ac:dyDescent="0.2">
      <c r="A881" s="5"/>
      <c r="B881" s="5"/>
      <c r="C881" s="5"/>
      <c r="D881" s="5"/>
      <c r="E881" s="94"/>
      <c r="F881" s="94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</row>
    <row r="882" spans="1:30" x14ac:dyDescent="0.2">
      <c r="A882" s="5"/>
      <c r="B882" s="5"/>
      <c r="C882" s="5"/>
      <c r="D882" s="5"/>
      <c r="E882" s="94"/>
      <c r="F882" s="94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</row>
    <row r="883" spans="1:30" x14ac:dyDescent="0.2">
      <c r="A883" s="5"/>
      <c r="B883" s="5"/>
      <c r="C883" s="5"/>
      <c r="D883" s="5"/>
      <c r="E883" s="94"/>
      <c r="F883" s="94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</row>
    <row r="884" spans="1:30" x14ac:dyDescent="0.2">
      <c r="A884" s="5"/>
      <c r="B884" s="5"/>
      <c r="C884" s="5"/>
      <c r="D884" s="5"/>
      <c r="E884" s="94"/>
      <c r="F884" s="94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</row>
    <row r="885" spans="1:30" x14ac:dyDescent="0.2">
      <c r="A885" s="5"/>
      <c r="B885" s="5"/>
      <c r="C885" s="5"/>
      <c r="D885" s="5"/>
      <c r="E885" s="94"/>
      <c r="F885" s="94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</row>
    <row r="886" spans="1:30" x14ac:dyDescent="0.2">
      <c r="A886" s="5"/>
      <c r="B886" s="5"/>
      <c r="C886" s="5"/>
      <c r="D886" s="5"/>
      <c r="E886" s="94"/>
      <c r="F886" s="94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</row>
    <row r="887" spans="1:30" x14ac:dyDescent="0.2">
      <c r="A887" s="5"/>
      <c r="B887" s="5"/>
      <c r="C887" s="5"/>
      <c r="D887" s="5"/>
      <c r="E887" s="94"/>
      <c r="F887" s="94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</row>
    <row r="888" spans="1:30" x14ac:dyDescent="0.2">
      <c r="A888" s="5"/>
      <c r="B888" s="5"/>
      <c r="C888" s="5"/>
      <c r="D888" s="5"/>
      <c r="E888" s="94"/>
      <c r="F888" s="94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</row>
    <row r="889" spans="1:30" x14ac:dyDescent="0.2">
      <c r="A889" s="5"/>
      <c r="B889" s="5"/>
      <c r="C889" s="5"/>
      <c r="D889" s="5"/>
      <c r="E889" s="94"/>
      <c r="F889" s="94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</row>
    <row r="890" spans="1:30" x14ac:dyDescent="0.2">
      <c r="A890" s="5"/>
      <c r="B890" s="5"/>
      <c r="C890" s="5"/>
      <c r="D890" s="5"/>
      <c r="E890" s="94"/>
      <c r="F890" s="94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</row>
    <row r="891" spans="1:30" x14ac:dyDescent="0.2">
      <c r="A891" s="5"/>
      <c r="B891" s="5"/>
      <c r="C891" s="5"/>
      <c r="D891" s="5"/>
      <c r="E891" s="94"/>
      <c r="F891" s="94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</row>
    <row r="892" spans="1:30" x14ac:dyDescent="0.2">
      <c r="A892" s="5"/>
      <c r="B892" s="5"/>
      <c r="C892" s="5"/>
      <c r="D892" s="5"/>
      <c r="E892" s="94"/>
      <c r="F892" s="94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</row>
    <row r="893" spans="1:30" x14ac:dyDescent="0.2">
      <c r="A893" s="5"/>
      <c r="B893" s="5"/>
      <c r="C893" s="5"/>
      <c r="D893" s="5"/>
      <c r="E893" s="94"/>
      <c r="F893" s="94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</row>
    <row r="894" spans="1:30" x14ac:dyDescent="0.2">
      <c r="A894" s="5"/>
      <c r="B894" s="5"/>
      <c r="C894" s="5"/>
      <c r="D894" s="5"/>
      <c r="E894" s="94"/>
      <c r="F894" s="94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</row>
    <row r="895" spans="1:30" x14ac:dyDescent="0.2">
      <c r="A895" s="5"/>
      <c r="B895" s="5"/>
      <c r="C895" s="5"/>
      <c r="D895" s="5"/>
      <c r="E895" s="94"/>
      <c r="F895" s="94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</row>
    <row r="896" spans="1:30" x14ac:dyDescent="0.2">
      <c r="A896" s="5"/>
      <c r="B896" s="5"/>
      <c r="C896" s="5"/>
      <c r="D896" s="5"/>
      <c r="E896" s="94"/>
      <c r="F896" s="94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</row>
    <row r="897" spans="1:30" x14ac:dyDescent="0.2">
      <c r="A897" s="5"/>
      <c r="B897" s="5"/>
      <c r="C897" s="5"/>
      <c r="D897" s="5"/>
      <c r="E897" s="94"/>
      <c r="F897" s="94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</row>
    <row r="898" spans="1:30" x14ac:dyDescent="0.2">
      <c r="A898" s="5"/>
      <c r="B898" s="5"/>
      <c r="C898" s="5"/>
      <c r="D898" s="5"/>
      <c r="E898" s="94"/>
      <c r="F898" s="94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</row>
    <row r="899" spans="1:30" x14ac:dyDescent="0.2">
      <c r="A899" s="5"/>
      <c r="B899" s="5"/>
      <c r="C899" s="5"/>
      <c r="D899" s="5"/>
      <c r="E899" s="94"/>
      <c r="F899" s="94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</row>
    <row r="900" spans="1:30" x14ac:dyDescent="0.2">
      <c r="A900" s="5"/>
      <c r="B900" s="5"/>
      <c r="C900" s="5"/>
      <c r="D900" s="5"/>
      <c r="E900" s="94"/>
      <c r="F900" s="94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</row>
    <row r="901" spans="1:30" x14ac:dyDescent="0.2">
      <c r="A901" s="5"/>
      <c r="B901" s="5"/>
      <c r="C901" s="5"/>
      <c r="D901" s="5"/>
      <c r="E901" s="94"/>
      <c r="F901" s="94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</row>
    <row r="902" spans="1:30" x14ac:dyDescent="0.2">
      <c r="A902" s="5"/>
      <c r="B902" s="5"/>
      <c r="C902" s="5"/>
      <c r="D902" s="5"/>
      <c r="E902" s="94"/>
      <c r="F902" s="94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</row>
    <row r="903" spans="1:30" x14ac:dyDescent="0.2">
      <c r="A903" s="5"/>
      <c r="B903" s="5"/>
      <c r="C903" s="5"/>
      <c r="D903" s="5"/>
      <c r="E903" s="94"/>
      <c r="F903" s="94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</row>
    <row r="904" spans="1:30" x14ac:dyDescent="0.2">
      <c r="A904" s="5"/>
      <c r="B904" s="5"/>
      <c r="C904" s="5"/>
      <c r="D904" s="5"/>
      <c r="E904" s="94"/>
      <c r="F904" s="94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</row>
    <row r="905" spans="1:30" x14ac:dyDescent="0.2">
      <c r="A905" s="5"/>
      <c r="B905" s="5"/>
      <c r="C905" s="5"/>
      <c r="D905" s="5"/>
      <c r="E905" s="94"/>
      <c r="F905" s="94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</row>
    <row r="906" spans="1:30" x14ac:dyDescent="0.2">
      <c r="A906" s="5"/>
      <c r="B906" s="5"/>
      <c r="C906" s="5"/>
      <c r="D906" s="5"/>
      <c r="E906" s="94"/>
      <c r="F906" s="94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</row>
    <row r="907" spans="1:30" x14ac:dyDescent="0.2">
      <c r="A907" s="5"/>
      <c r="B907" s="5"/>
      <c r="C907" s="5"/>
      <c r="D907" s="5"/>
      <c r="E907" s="94"/>
      <c r="F907" s="94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</row>
    <row r="908" spans="1:30" x14ac:dyDescent="0.2">
      <c r="A908" s="5"/>
      <c r="B908" s="5"/>
      <c r="C908" s="5"/>
      <c r="D908" s="5"/>
      <c r="E908" s="94"/>
      <c r="F908" s="94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</row>
    <row r="909" spans="1:30" x14ac:dyDescent="0.2">
      <c r="A909" s="5"/>
      <c r="B909" s="5"/>
      <c r="C909" s="5"/>
      <c r="D909" s="5"/>
      <c r="E909" s="94"/>
      <c r="F909" s="94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</row>
    <row r="910" spans="1:30" x14ac:dyDescent="0.2">
      <c r="A910" s="5"/>
      <c r="B910" s="5"/>
      <c r="C910" s="5"/>
      <c r="D910" s="5"/>
      <c r="E910" s="94"/>
      <c r="F910" s="94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</row>
    <row r="911" spans="1:30" x14ac:dyDescent="0.2">
      <c r="A911" s="5"/>
      <c r="B911" s="5"/>
      <c r="C911" s="5"/>
      <c r="D911" s="5"/>
      <c r="E911" s="94"/>
      <c r="F911" s="94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</row>
    <row r="912" spans="1:30" x14ac:dyDescent="0.2">
      <c r="A912" s="5"/>
      <c r="B912" s="5"/>
      <c r="C912" s="5"/>
      <c r="D912" s="5"/>
      <c r="E912" s="94"/>
      <c r="F912" s="94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</row>
    <row r="913" spans="1:30" x14ac:dyDescent="0.2">
      <c r="A913" s="5"/>
      <c r="B913" s="5"/>
      <c r="C913" s="5"/>
      <c r="D913" s="5"/>
      <c r="E913" s="94"/>
      <c r="F913" s="94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</row>
    <row r="914" spans="1:30" x14ac:dyDescent="0.2">
      <c r="A914" s="5"/>
      <c r="B914" s="5"/>
      <c r="C914" s="5"/>
      <c r="D914" s="5"/>
      <c r="E914" s="94"/>
      <c r="F914" s="94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</row>
    <row r="915" spans="1:30" x14ac:dyDescent="0.2">
      <c r="A915" s="5"/>
      <c r="B915" s="5"/>
      <c r="C915" s="5"/>
      <c r="D915" s="5"/>
      <c r="E915" s="94"/>
      <c r="F915" s="94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</row>
    <row r="916" spans="1:30" x14ac:dyDescent="0.2">
      <c r="A916" s="5"/>
      <c r="B916" s="5"/>
      <c r="C916" s="5"/>
      <c r="D916" s="5"/>
      <c r="E916" s="94"/>
      <c r="F916" s="94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</row>
    <row r="917" spans="1:30" x14ac:dyDescent="0.2">
      <c r="A917" s="5"/>
      <c r="B917" s="5"/>
      <c r="C917" s="5"/>
      <c r="D917" s="5"/>
      <c r="E917" s="94"/>
      <c r="F917" s="94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</row>
    <row r="918" spans="1:30" x14ac:dyDescent="0.2">
      <c r="A918" s="5"/>
      <c r="B918" s="5"/>
      <c r="C918" s="5"/>
      <c r="D918" s="5"/>
      <c r="E918" s="94"/>
      <c r="F918" s="94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</row>
    <row r="919" spans="1:30" x14ac:dyDescent="0.2">
      <c r="A919" s="5"/>
      <c r="B919" s="5"/>
      <c r="C919" s="5"/>
      <c r="D919" s="5"/>
      <c r="E919" s="94"/>
      <c r="F919" s="94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</row>
    <row r="920" spans="1:30" x14ac:dyDescent="0.2">
      <c r="A920" s="5"/>
      <c r="B920" s="5"/>
      <c r="C920" s="5"/>
      <c r="D920" s="5"/>
      <c r="E920" s="94"/>
      <c r="F920" s="94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</row>
    <row r="921" spans="1:30" x14ac:dyDescent="0.2">
      <c r="A921" s="5"/>
      <c r="B921" s="5"/>
      <c r="C921" s="5"/>
      <c r="D921" s="5"/>
      <c r="E921" s="94"/>
      <c r="F921" s="94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</row>
    <row r="922" spans="1:30" x14ac:dyDescent="0.2">
      <c r="A922" s="5"/>
      <c r="B922" s="5"/>
      <c r="C922" s="5"/>
      <c r="D922" s="5"/>
      <c r="E922" s="94"/>
      <c r="F922" s="94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</row>
    <row r="923" spans="1:30" x14ac:dyDescent="0.2">
      <c r="A923" s="5"/>
      <c r="B923" s="5"/>
      <c r="C923" s="5"/>
      <c r="D923" s="5"/>
      <c r="E923" s="94"/>
      <c r="F923" s="94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</row>
    <row r="924" spans="1:30" x14ac:dyDescent="0.2">
      <c r="A924" s="5"/>
      <c r="B924" s="5"/>
      <c r="C924" s="5"/>
      <c r="D924" s="5"/>
      <c r="E924" s="94"/>
      <c r="F924" s="94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</row>
    <row r="925" spans="1:30" x14ac:dyDescent="0.2">
      <c r="A925" s="5"/>
      <c r="B925" s="5"/>
      <c r="C925" s="5"/>
      <c r="D925" s="5"/>
      <c r="E925" s="94"/>
      <c r="F925" s="94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</row>
    <row r="926" spans="1:30" x14ac:dyDescent="0.2">
      <c r="A926" s="5"/>
      <c r="B926" s="5"/>
      <c r="C926" s="5"/>
      <c r="D926" s="5"/>
      <c r="E926" s="94"/>
      <c r="F926" s="94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</row>
    <row r="927" spans="1:30" x14ac:dyDescent="0.2">
      <c r="A927" s="5"/>
      <c r="B927" s="5"/>
      <c r="C927" s="5"/>
      <c r="D927" s="5"/>
      <c r="E927" s="94"/>
      <c r="F927" s="94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</row>
    <row r="928" spans="1:30" x14ac:dyDescent="0.2">
      <c r="A928" s="5"/>
      <c r="B928" s="5"/>
      <c r="C928" s="5"/>
      <c r="D928" s="5"/>
      <c r="E928" s="94"/>
      <c r="F928" s="94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</row>
    <row r="929" spans="1:30" x14ac:dyDescent="0.2">
      <c r="A929" s="5"/>
      <c r="B929" s="5"/>
      <c r="C929" s="5"/>
      <c r="D929" s="5"/>
      <c r="E929" s="94"/>
      <c r="F929" s="94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</row>
    <row r="930" spans="1:30" x14ac:dyDescent="0.2">
      <c r="A930" s="5"/>
      <c r="B930" s="5"/>
      <c r="C930" s="5"/>
      <c r="D930" s="5"/>
      <c r="E930" s="94"/>
      <c r="F930" s="94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</row>
    <row r="931" spans="1:30" x14ac:dyDescent="0.2">
      <c r="A931" s="5"/>
      <c r="B931" s="5"/>
      <c r="C931" s="5"/>
      <c r="D931" s="5"/>
      <c r="E931" s="94"/>
      <c r="F931" s="94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</row>
    <row r="932" spans="1:30" x14ac:dyDescent="0.2">
      <c r="A932" s="5"/>
      <c r="B932" s="5"/>
      <c r="C932" s="5"/>
      <c r="D932" s="5"/>
      <c r="E932" s="94"/>
      <c r="F932" s="94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</row>
    <row r="933" spans="1:30" x14ac:dyDescent="0.2">
      <c r="A933" s="5"/>
      <c r="B933" s="5"/>
      <c r="C933" s="5"/>
      <c r="D933" s="5"/>
      <c r="E933" s="94"/>
      <c r="F933" s="94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</row>
    <row r="934" spans="1:30" x14ac:dyDescent="0.2">
      <c r="A934" s="5"/>
      <c r="B934" s="5"/>
      <c r="C934" s="5"/>
      <c r="D934" s="5"/>
      <c r="E934" s="94"/>
      <c r="F934" s="94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</row>
    <row r="935" spans="1:30" x14ac:dyDescent="0.2">
      <c r="A935" s="5"/>
      <c r="B935" s="5"/>
      <c r="C935" s="5"/>
      <c r="D935" s="5"/>
      <c r="E935" s="94"/>
      <c r="F935" s="94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</row>
    <row r="936" spans="1:30" x14ac:dyDescent="0.2">
      <c r="A936" s="5"/>
      <c r="B936" s="5"/>
      <c r="C936" s="5"/>
      <c r="D936" s="5"/>
      <c r="E936" s="94"/>
      <c r="F936" s="94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</row>
    <row r="937" spans="1:30" x14ac:dyDescent="0.2">
      <c r="A937" s="5"/>
      <c r="B937" s="5"/>
      <c r="C937" s="5"/>
      <c r="D937" s="5"/>
      <c r="E937" s="94"/>
      <c r="F937" s="94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</row>
    <row r="938" spans="1:30" x14ac:dyDescent="0.2">
      <c r="A938" s="5"/>
      <c r="B938" s="5"/>
      <c r="C938" s="5"/>
      <c r="D938" s="5"/>
      <c r="E938" s="94"/>
      <c r="F938" s="94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</row>
    <row r="939" spans="1:30" x14ac:dyDescent="0.2">
      <c r="A939" s="5"/>
      <c r="B939" s="5"/>
      <c r="C939" s="5"/>
      <c r="D939" s="5"/>
      <c r="E939" s="94"/>
      <c r="F939" s="94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</row>
    <row r="940" spans="1:30" x14ac:dyDescent="0.2">
      <c r="A940" s="5"/>
      <c r="B940" s="5"/>
      <c r="C940" s="5"/>
      <c r="D940" s="5"/>
      <c r="E940" s="94"/>
      <c r="F940" s="94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</row>
    <row r="941" spans="1:30" x14ac:dyDescent="0.2">
      <c r="A941" s="5"/>
      <c r="B941" s="5"/>
      <c r="C941" s="5"/>
      <c r="D941" s="5"/>
      <c r="E941" s="94"/>
      <c r="F941" s="94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</row>
    <row r="942" spans="1:30" x14ac:dyDescent="0.2">
      <c r="A942" s="5"/>
      <c r="B942" s="5"/>
      <c r="C942" s="5"/>
      <c r="D942" s="5"/>
      <c r="E942" s="94"/>
      <c r="F942" s="94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</row>
    <row r="943" spans="1:30" x14ac:dyDescent="0.2">
      <c r="A943" s="5"/>
      <c r="B943" s="5"/>
      <c r="C943" s="5"/>
      <c r="D943" s="5"/>
      <c r="E943" s="94"/>
      <c r="F943" s="94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</row>
    <row r="944" spans="1:30" x14ac:dyDescent="0.2">
      <c r="A944" s="5"/>
      <c r="B944" s="5"/>
      <c r="C944" s="5"/>
      <c r="D944" s="5"/>
      <c r="E944" s="94"/>
      <c r="F944" s="94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</row>
    <row r="945" spans="1:30" x14ac:dyDescent="0.2">
      <c r="A945" s="5"/>
      <c r="B945" s="5"/>
      <c r="C945" s="5"/>
      <c r="D945" s="5"/>
      <c r="E945" s="94"/>
      <c r="F945" s="94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</row>
    <row r="946" spans="1:30" x14ac:dyDescent="0.2">
      <c r="A946" s="5"/>
      <c r="B946" s="5"/>
      <c r="C946" s="5"/>
      <c r="D946" s="5"/>
      <c r="E946" s="94"/>
      <c r="F946" s="94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r="947" spans="1:30" x14ac:dyDescent="0.2">
      <c r="A947" s="5"/>
      <c r="B947" s="5"/>
      <c r="C947" s="5"/>
      <c r="D947" s="5"/>
      <c r="E947" s="94"/>
      <c r="F947" s="94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</row>
    <row r="948" spans="1:30" x14ac:dyDescent="0.2">
      <c r="A948" s="5"/>
      <c r="B948" s="5"/>
      <c r="C948" s="5"/>
      <c r="D948" s="5"/>
      <c r="E948" s="94"/>
      <c r="F948" s="94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</row>
    <row r="949" spans="1:30" x14ac:dyDescent="0.2">
      <c r="A949" s="5"/>
      <c r="B949" s="5"/>
      <c r="C949" s="5"/>
      <c r="D949" s="5"/>
      <c r="E949" s="94"/>
      <c r="F949" s="94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</row>
    <row r="950" spans="1:30" x14ac:dyDescent="0.2">
      <c r="A950" s="5"/>
      <c r="B950" s="5"/>
      <c r="C950" s="5"/>
      <c r="D950" s="5"/>
      <c r="E950" s="94"/>
      <c r="F950" s="94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</row>
    <row r="951" spans="1:30" x14ac:dyDescent="0.2">
      <c r="A951" s="5"/>
      <c r="B951" s="5"/>
      <c r="C951" s="5"/>
      <c r="D951" s="5"/>
      <c r="E951" s="94"/>
      <c r="F951" s="94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</row>
    <row r="952" spans="1:30" x14ac:dyDescent="0.2">
      <c r="A952" s="5"/>
      <c r="B952" s="5"/>
      <c r="C952" s="5"/>
      <c r="D952" s="5"/>
      <c r="E952" s="94"/>
      <c r="F952" s="94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</row>
    <row r="953" spans="1:30" x14ac:dyDescent="0.2">
      <c r="A953" s="5"/>
      <c r="B953" s="5"/>
      <c r="C953" s="5"/>
      <c r="D953" s="5"/>
      <c r="E953" s="94"/>
      <c r="F953" s="94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</row>
    <row r="954" spans="1:30" x14ac:dyDescent="0.2">
      <c r="A954" s="5"/>
      <c r="B954" s="5"/>
      <c r="C954" s="5"/>
      <c r="D954" s="5"/>
      <c r="E954" s="94"/>
      <c r="F954" s="94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</row>
    <row r="955" spans="1:30" x14ac:dyDescent="0.2">
      <c r="A955" s="5"/>
      <c r="B955" s="5"/>
      <c r="C955" s="5"/>
      <c r="D955" s="5"/>
      <c r="E955" s="94"/>
      <c r="F955" s="94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</row>
    <row r="956" spans="1:30" x14ac:dyDescent="0.2">
      <c r="A956" s="5"/>
      <c r="B956" s="5"/>
      <c r="C956" s="5"/>
      <c r="D956" s="5"/>
      <c r="E956" s="94"/>
      <c r="F956" s="94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</row>
    <row r="957" spans="1:30" x14ac:dyDescent="0.2">
      <c r="A957" s="5"/>
      <c r="B957" s="5"/>
      <c r="C957" s="5"/>
      <c r="D957" s="5"/>
      <c r="E957" s="94"/>
      <c r="F957" s="94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</row>
    <row r="958" spans="1:30" x14ac:dyDescent="0.2">
      <c r="A958" s="5"/>
      <c r="B958" s="5"/>
      <c r="C958" s="5"/>
      <c r="D958" s="5"/>
      <c r="E958" s="94"/>
      <c r="F958" s="94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</row>
    <row r="959" spans="1:30" x14ac:dyDescent="0.2">
      <c r="A959" s="5"/>
      <c r="B959" s="5"/>
      <c r="C959" s="5"/>
      <c r="D959" s="5"/>
      <c r="E959" s="94"/>
      <c r="F959" s="94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</row>
    <row r="960" spans="1:30" x14ac:dyDescent="0.2">
      <c r="A960" s="5"/>
      <c r="B960" s="5"/>
      <c r="C960" s="5"/>
      <c r="D960" s="5"/>
      <c r="E960" s="94"/>
      <c r="F960" s="94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</row>
    <row r="961" spans="1:30" x14ac:dyDescent="0.2">
      <c r="A961" s="5"/>
      <c r="B961" s="5"/>
      <c r="C961" s="5"/>
      <c r="D961" s="5"/>
      <c r="E961" s="94"/>
      <c r="F961" s="94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</row>
    <row r="962" spans="1:30" x14ac:dyDescent="0.2">
      <c r="A962" s="5"/>
      <c r="B962" s="5"/>
      <c r="C962" s="5"/>
      <c r="D962" s="5"/>
      <c r="E962" s="94"/>
      <c r="F962" s="94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</row>
    <row r="963" spans="1:30" x14ac:dyDescent="0.2">
      <c r="A963" s="5"/>
      <c r="B963" s="5"/>
      <c r="C963" s="5"/>
      <c r="D963" s="5"/>
      <c r="E963" s="94"/>
      <c r="F963" s="94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</row>
    <row r="964" spans="1:30" x14ac:dyDescent="0.2">
      <c r="A964" s="5"/>
      <c r="B964" s="5"/>
      <c r="C964" s="5"/>
      <c r="D964" s="5"/>
      <c r="E964" s="94"/>
      <c r="F964" s="94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</row>
    <row r="965" spans="1:30" x14ac:dyDescent="0.2">
      <c r="A965" s="5"/>
      <c r="B965" s="5"/>
      <c r="C965" s="5"/>
      <c r="D965" s="5"/>
      <c r="E965" s="94"/>
      <c r="F965" s="94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</row>
    <row r="966" spans="1:30" x14ac:dyDescent="0.2">
      <c r="A966" s="5"/>
      <c r="B966" s="5"/>
      <c r="C966" s="5"/>
      <c r="D966" s="5"/>
      <c r="E966" s="94"/>
      <c r="F966" s="94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</row>
    <row r="967" spans="1:30" x14ac:dyDescent="0.2">
      <c r="A967" s="5"/>
      <c r="B967" s="5"/>
      <c r="C967" s="5"/>
      <c r="D967" s="5"/>
      <c r="E967" s="94"/>
      <c r="F967" s="94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</row>
    <row r="968" spans="1:30" x14ac:dyDescent="0.2">
      <c r="A968" s="5"/>
      <c r="B968" s="5"/>
      <c r="C968" s="5"/>
      <c r="D968" s="5"/>
      <c r="E968" s="94"/>
      <c r="F968" s="94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</row>
    <row r="969" spans="1:30" x14ac:dyDescent="0.2">
      <c r="A969" s="5"/>
      <c r="B969" s="5"/>
      <c r="C969" s="5"/>
      <c r="D969" s="5"/>
      <c r="E969" s="94"/>
      <c r="F969" s="94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</row>
    <row r="970" spans="1:30" x14ac:dyDescent="0.2">
      <c r="A970" s="5"/>
      <c r="B970" s="5"/>
      <c r="C970" s="5"/>
      <c r="D970" s="5"/>
      <c r="E970" s="94"/>
      <c r="F970" s="94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</row>
    <row r="971" spans="1:30" x14ac:dyDescent="0.2">
      <c r="A971" s="5"/>
      <c r="B971" s="5"/>
      <c r="C971" s="5"/>
      <c r="D971" s="5"/>
      <c r="E971" s="94"/>
      <c r="F971" s="94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</row>
    <row r="972" spans="1:30" x14ac:dyDescent="0.2">
      <c r="A972" s="5"/>
      <c r="B972" s="5"/>
      <c r="C972" s="5"/>
      <c r="D972" s="5"/>
      <c r="E972" s="94"/>
      <c r="F972" s="94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</row>
    <row r="973" spans="1:30" x14ac:dyDescent="0.2">
      <c r="A973" s="5"/>
      <c r="B973" s="5"/>
      <c r="C973" s="5"/>
      <c r="D973" s="5"/>
      <c r="E973" s="94"/>
      <c r="F973" s="94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</row>
    <row r="974" spans="1:30" x14ac:dyDescent="0.2">
      <c r="A974" s="5"/>
      <c r="B974" s="5"/>
      <c r="C974" s="5"/>
      <c r="D974" s="5"/>
      <c r="E974" s="94"/>
      <c r="F974" s="94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</row>
    <row r="975" spans="1:30" x14ac:dyDescent="0.2">
      <c r="A975" s="5"/>
      <c r="B975" s="5"/>
      <c r="C975" s="5"/>
      <c r="D975" s="5"/>
      <c r="E975" s="94"/>
      <c r="F975" s="94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</row>
    <row r="976" spans="1:30" x14ac:dyDescent="0.2">
      <c r="A976" s="5"/>
      <c r="B976" s="5"/>
      <c r="C976" s="5"/>
      <c r="D976" s="5"/>
      <c r="E976" s="94"/>
      <c r="F976" s="94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</row>
    <row r="977" spans="1:30" x14ac:dyDescent="0.2">
      <c r="A977" s="5"/>
      <c r="B977" s="5"/>
      <c r="C977" s="5"/>
      <c r="D977" s="5"/>
      <c r="E977" s="94"/>
      <c r="F977" s="94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</row>
    <row r="978" spans="1:30" x14ac:dyDescent="0.2">
      <c r="A978" s="5"/>
      <c r="B978" s="5"/>
      <c r="C978" s="5"/>
      <c r="D978" s="5"/>
      <c r="E978" s="94"/>
      <c r="F978" s="94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</row>
    <row r="979" spans="1:30" x14ac:dyDescent="0.2">
      <c r="A979" s="5"/>
      <c r="B979" s="5"/>
      <c r="C979" s="5"/>
      <c r="D979" s="5"/>
      <c r="E979" s="94"/>
      <c r="F979" s="94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</row>
    <row r="980" spans="1:30" x14ac:dyDescent="0.2">
      <c r="A980" s="5"/>
      <c r="B980" s="5"/>
      <c r="C980" s="5"/>
      <c r="D980" s="5"/>
      <c r="E980" s="94"/>
      <c r="F980" s="94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</row>
    <row r="981" spans="1:30" x14ac:dyDescent="0.2">
      <c r="A981" s="5"/>
      <c r="B981" s="5"/>
      <c r="C981" s="5"/>
      <c r="D981" s="5"/>
      <c r="E981" s="94"/>
      <c r="F981" s="94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</row>
    <row r="982" spans="1:30" x14ac:dyDescent="0.2">
      <c r="A982" s="5"/>
      <c r="B982" s="5"/>
      <c r="C982" s="5"/>
      <c r="D982" s="5"/>
      <c r="E982" s="94"/>
      <c r="F982" s="94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</row>
    <row r="983" spans="1:30" x14ac:dyDescent="0.2">
      <c r="A983" s="5"/>
      <c r="B983" s="5"/>
      <c r="C983" s="5"/>
      <c r="D983" s="5"/>
      <c r="E983" s="94"/>
      <c r="F983" s="94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</row>
    <row r="984" spans="1:30" x14ac:dyDescent="0.2">
      <c r="A984" s="5"/>
      <c r="B984" s="5"/>
      <c r="C984" s="5"/>
      <c r="D984" s="5"/>
      <c r="E984" s="94"/>
      <c r="F984" s="94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</row>
    <row r="985" spans="1:30" x14ac:dyDescent="0.2">
      <c r="A985" s="5"/>
      <c r="B985" s="5"/>
      <c r="C985" s="5"/>
      <c r="D985" s="5"/>
      <c r="E985" s="94"/>
      <c r="F985" s="94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</row>
    <row r="986" spans="1:30" x14ac:dyDescent="0.2">
      <c r="A986" s="5"/>
      <c r="B986" s="5"/>
      <c r="C986" s="5"/>
      <c r="D986" s="5"/>
      <c r="E986" s="94"/>
      <c r="F986" s="94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r="987" spans="1:30" x14ac:dyDescent="0.2">
      <c r="A987" s="5"/>
      <c r="B987" s="5"/>
      <c r="C987" s="5"/>
      <c r="D987" s="5"/>
      <c r="E987" s="94"/>
      <c r="F987" s="94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</row>
    <row r="988" spans="1:30" x14ac:dyDescent="0.2">
      <c r="A988" s="5"/>
      <c r="B988" s="5"/>
      <c r="C988" s="5"/>
      <c r="D988" s="5"/>
      <c r="E988" s="94"/>
      <c r="F988" s="94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</row>
    <row r="989" spans="1:30" x14ac:dyDescent="0.2">
      <c r="A989" s="5"/>
      <c r="B989" s="5"/>
      <c r="C989" s="5"/>
      <c r="D989" s="5"/>
      <c r="E989" s="94"/>
      <c r="F989" s="94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</row>
    <row r="990" spans="1:30" x14ac:dyDescent="0.2">
      <c r="A990" s="5"/>
      <c r="B990" s="5"/>
      <c r="C990" s="5"/>
      <c r="D990" s="5"/>
      <c r="E990" s="94"/>
      <c r="F990" s="94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</row>
    <row r="991" spans="1:30" x14ac:dyDescent="0.2">
      <c r="A991" s="5"/>
      <c r="B991" s="5"/>
      <c r="C991" s="5"/>
      <c r="D991" s="5"/>
      <c r="E991" s="94"/>
      <c r="F991" s="94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</row>
    <row r="992" spans="1:30" x14ac:dyDescent="0.2">
      <c r="A992" s="5"/>
      <c r="B992" s="5"/>
      <c r="C992" s="5"/>
      <c r="D992" s="5"/>
      <c r="E992" s="94"/>
      <c r="F992" s="94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</row>
    <row r="993" spans="1:30" x14ac:dyDescent="0.2">
      <c r="A993" s="5"/>
      <c r="B993" s="5"/>
      <c r="C993" s="5"/>
      <c r="D993" s="5"/>
      <c r="E993" s="94"/>
      <c r="F993" s="94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</row>
    <row r="994" spans="1:30" x14ac:dyDescent="0.2">
      <c r="A994" s="5"/>
      <c r="B994" s="5"/>
      <c r="C994" s="5"/>
      <c r="D994" s="5"/>
      <c r="E994" s="94"/>
      <c r="F994" s="94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</row>
    <row r="995" spans="1:30" x14ac:dyDescent="0.2">
      <c r="A995" s="5"/>
      <c r="B995" s="5"/>
      <c r="C995" s="5"/>
      <c r="D995" s="5"/>
      <c r="E995" s="94"/>
      <c r="F995" s="94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</row>
    <row r="996" spans="1:30" x14ac:dyDescent="0.2">
      <c r="A996" s="5"/>
      <c r="B996" s="5"/>
      <c r="C996" s="5"/>
      <c r="D996" s="5"/>
      <c r="E996" s="94"/>
      <c r="F996" s="94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</row>
    <row r="997" spans="1:30" x14ac:dyDescent="0.2">
      <c r="A997" s="5"/>
      <c r="B997" s="5"/>
      <c r="C997" s="5"/>
      <c r="D997" s="5"/>
      <c r="E997" s="94"/>
      <c r="F997" s="94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</row>
    <row r="998" spans="1:30" x14ac:dyDescent="0.2">
      <c r="A998" s="5"/>
      <c r="B998" s="5"/>
      <c r="C998" s="5"/>
      <c r="D998" s="5"/>
      <c r="E998" s="94"/>
      <c r="F998" s="94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</row>
    <row r="999" spans="1:30" x14ac:dyDescent="0.2">
      <c r="A999" s="5"/>
      <c r="B999" s="5"/>
      <c r="C999" s="5"/>
      <c r="D999" s="5"/>
      <c r="E999" s="94"/>
      <c r="F999" s="94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</row>
    <row r="1000" spans="1:30" x14ac:dyDescent="0.2">
      <c r="A1000" s="5"/>
      <c r="B1000" s="5"/>
      <c r="C1000" s="5"/>
      <c r="D1000" s="5"/>
      <c r="E1000" s="94"/>
      <c r="F1000" s="94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D1001"/>
  <sheetViews>
    <sheetView topLeftCell="A151" workbookViewId="0">
      <selection activeCell="Q179" sqref="Q179"/>
    </sheetView>
  </sheetViews>
  <sheetFormatPr baseColWidth="10" defaultColWidth="11.1640625" defaultRowHeight="15" customHeight="1" x14ac:dyDescent="0.2"/>
  <cols>
    <col min="17" max="17" width="15.83203125" bestFit="1" customWidth="1"/>
    <col min="18" max="19" width="15.83203125" customWidth="1"/>
    <col min="21" max="21" width="23.83203125" bestFit="1" customWidth="1"/>
  </cols>
  <sheetData>
    <row r="1" spans="1:30" x14ac:dyDescent="0.2">
      <c r="A1" s="66" t="s">
        <v>260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 t="s">
        <v>281</v>
      </c>
      <c r="Q1" s="66" t="s">
        <v>290</v>
      </c>
      <c r="R1" s="66"/>
      <c r="S1" s="66"/>
      <c r="T1" s="66"/>
      <c r="U1" s="66" t="s">
        <v>291</v>
      </c>
      <c r="V1" s="66"/>
      <c r="W1" s="66"/>
      <c r="X1" s="66"/>
      <c r="Y1" s="66"/>
      <c r="Z1" s="66"/>
      <c r="AA1" s="66"/>
      <c r="AB1" s="66"/>
      <c r="AC1" s="66"/>
      <c r="AD1" s="66"/>
    </row>
    <row r="2" spans="1:30" x14ac:dyDescent="0.2">
      <c r="A2" s="66" t="s">
        <v>261</v>
      </c>
      <c r="B2" s="66" t="s">
        <v>195</v>
      </c>
      <c r="C2" s="66" t="s">
        <v>225</v>
      </c>
      <c r="D2" s="66" t="s">
        <v>197</v>
      </c>
      <c r="E2" s="66" t="s">
        <v>262</v>
      </c>
      <c r="F2" s="66" t="s">
        <v>263</v>
      </c>
      <c r="G2" s="66" t="s">
        <v>243</v>
      </c>
      <c r="H2" s="66" t="s">
        <v>244</v>
      </c>
      <c r="I2" s="66" t="s">
        <v>256</v>
      </c>
      <c r="J2" s="66" t="s">
        <v>9</v>
      </c>
      <c r="K2" s="66" t="s">
        <v>10</v>
      </c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</row>
    <row r="3" spans="1:30" x14ac:dyDescent="0.2">
      <c r="A3" s="103" t="s">
        <v>41</v>
      </c>
      <c r="B3" s="104">
        <v>101</v>
      </c>
      <c r="C3" s="104">
        <v>1</v>
      </c>
      <c r="D3" s="73">
        <v>1</v>
      </c>
      <c r="E3" s="73">
        <v>0</v>
      </c>
      <c r="F3" s="73">
        <v>0</v>
      </c>
      <c r="G3" s="73">
        <v>0</v>
      </c>
      <c r="H3" s="73">
        <v>0</v>
      </c>
      <c r="I3" s="73">
        <v>0</v>
      </c>
      <c r="J3" s="73">
        <v>10.38</v>
      </c>
      <c r="K3" s="73">
        <v>59.384400298229266</v>
      </c>
      <c r="L3" s="119">
        <f>53.2-K3</f>
        <v>-6.1844002982292636</v>
      </c>
      <c r="M3" s="119">
        <f>L3/53.2</f>
        <v>-0.11624812590656509</v>
      </c>
      <c r="N3" s="66">
        <f>70-K3</f>
        <v>10.615599701770734</v>
      </c>
      <c r="O3" s="106">
        <f>N3/70</f>
        <v>0.15165142431101047</v>
      </c>
      <c r="P3" s="66"/>
      <c r="Q3" s="66">
        <f>AVERAGE(O3,O41,O50,O69)</f>
        <v>0.254754765543869</v>
      </c>
      <c r="R3" s="66"/>
      <c r="S3" s="66"/>
      <c r="T3" s="66"/>
      <c r="U3" s="66">
        <f>AVERAGE(K4:K40)</f>
        <v>59.708586426538389</v>
      </c>
      <c r="V3" s="66">
        <f>U3/70</f>
        <v>0.85297980609340551</v>
      </c>
      <c r="W3" s="66"/>
      <c r="X3" s="66"/>
      <c r="Y3" s="66"/>
      <c r="Z3" s="66"/>
      <c r="AA3" s="66"/>
      <c r="AB3" s="66"/>
      <c r="AC3" s="66"/>
      <c r="AD3" s="66"/>
    </row>
    <row r="4" spans="1:30" x14ac:dyDescent="0.2">
      <c r="A4" s="103" t="s">
        <v>41</v>
      </c>
      <c r="B4" s="104">
        <v>102</v>
      </c>
      <c r="C4" s="104">
        <v>1</v>
      </c>
      <c r="D4" s="73">
        <v>2</v>
      </c>
      <c r="E4" s="73">
        <v>0</v>
      </c>
      <c r="F4" s="73">
        <v>0</v>
      </c>
      <c r="G4" s="73">
        <v>0</v>
      </c>
      <c r="H4" s="73">
        <v>0</v>
      </c>
      <c r="I4" s="73">
        <v>0</v>
      </c>
      <c r="J4" s="73">
        <v>10.31</v>
      </c>
      <c r="K4" s="73">
        <v>49.276170810810797</v>
      </c>
      <c r="L4" s="73">
        <f t="shared" ref="L4:L67" si="0">53.2-K4</f>
        <v>3.9238291891892061</v>
      </c>
      <c r="M4" s="73">
        <f t="shared" ref="M4:M67" si="1">L4/53.2</f>
        <v>7.3756187766714401E-2</v>
      </c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</row>
    <row r="5" spans="1:30" x14ac:dyDescent="0.2">
      <c r="A5" s="103" t="s">
        <v>41</v>
      </c>
      <c r="B5" s="104">
        <v>103</v>
      </c>
      <c r="C5" s="104">
        <v>1</v>
      </c>
      <c r="D5" s="73">
        <v>3</v>
      </c>
      <c r="E5" s="73">
        <v>0</v>
      </c>
      <c r="F5" s="73">
        <v>0</v>
      </c>
      <c r="G5" s="73">
        <v>0</v>
      </c>
      <c r="H5" s="73">
        <v>0</v>
      </c>
      <c r="I5" s="73">
        <v>0</v>
      </c>
      <c r="J5" s="73">
        <v>10.06</v>
      </c>
      <c r="K5" s="73">
        <v>54.160141286113685</v>
      </c>
      <c r="L5" s="73">
        <f t="shared" si="0"/>
        <v>-0.96014128611368221</v>
      </c>
      <c r="M5" s="73">
        <f t="shared" si="1"/>
        <v>-1.8047768535971471E-2</v>
      </c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</row>
    <row r="6" spans="1:30" x14ac:dyDescent="0.2">
      <c r="A6" s="103" t="s">
        <v>41</v>
      </c>
      <c r="B6" s="104">
        <v>104</v>
      </c>
      <c r="C6" s="104">
        <v>1</v>
      </c>
      <c r="D6" s="73">
        <v>4</v>
      </c>
      <c r="E6" s="73">
        <v>0</v>
      </c>
      <c r="F6" s="73">
        <v>0</v>
      </c>
      <c r="G6" s="73">
        <v>0</v>
      </c>
      <c r="H6" s="73">
        <v>0</v>
      </c>
      <c r="I6" s="73">
        <v>0</v>
      </c>
      <c r="J6" s="73">
        <v>10.51</v>
      </c>
      <c r="K6" s="73">
        <v>58.692762945013968</v>
      </c>
      <c r="L6" s="73">
        <f t="shared" si="0"/>
        <v>-5.4927629450139648</v>
      </c>
      <c r="M6" s="73">
        <f t="shared" si="1"/>
        <v>-0.10324742377845798</v>
      </c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</row>
    <row r="7" spans="1:30" x14ac:dyDescent="0.2">
      <c r="A7" s="103" t="s">
        <v>41</v>
      </c>
      <c r="B7" s="104">
        <v>105</v>
      </c>
      <c r="C7" s="104">
        <v>1</v>
      </c>
      <c r="D7" s="73">
        <v>5</v>
      </c>
      <c r="E7" s="73">
        <v>0</v>
      </c>
      <c r="F7" s="73">
        <v>0</v>
      </c>
      <c r="G7" s="73">
        <v>0</v>
      </c>
      <c r="H7" s="73">
        <v>0</v>
      </c>
      <c r="I7" s="73">
        <v>0</v>
      </c>
      <c r="J7" s="73">
        <v>10.47</v>
      </c>
      <c r="K7" s="73">
        <v>61.384371295433375</v>
      </c>
      <c r="L7" s="73">
        <f t="shared" si="0"/>
        <v>-8.1843712954333725</v>
      </c>
      <c r="M7" s="73">
        <f t="shared" si="1"/>
        <v>-0.1538415657036348</v>
      </c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</row>
    <row r="8" spans="1:30" x14ac:dyDescent="0.2">
      <c r="A8" s="103" t="s">
        <v>41</v>
      </c>
      <c r="B8" s="104">
        <v>106</v>
      </c>
      <c r="C8" s="104">
        <v>1</v>
      </c>
      <c r="D8" s="73">
        <v>6</v>
      </c>
      <c r="E8" s="73">
        <v>0</v>
      </c>
      <c r="F8" s="73">
        <v>0</v>
      </c>
      <c r="G8" s="73">
        <v>0</v>
      </c>
      <c r="H8" s="73">
        <v>0</v>
      </c>
      <c r="I8" s="73">
        <v>0</v>
      </c>
      <c r="J8" s="73">
        <v>10.38</v>
      </c>
      <c r="K8" s="73">
        <v>55.907845890027957</v>
      </c>
      <c r="L8" s="73">
        <f t="shared" si="0"/>
        <v>-2.7078458900279543</v>
      </c>
      <c r="M8" s="73">
        <f t="shared" si="1"/>
        <v>-5.0899358835111923E-2</v>
      </c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</row>
    <row r="9" spans="1:30" x14ac:dyDescent="0.2">
      <c r="A9" s="103" t="s">
        <v>41</v>
      </c>
      <c r="B9" s="104">
        <v>107</v>
      </c>
      <c r="C9" s="104">
        <v>1</v>
      </c>
      <c r="D9" s="73">
        <v>7</v>
      </c>
      <c r="E9" s="73">
        <v>0</v>
      </c>
      <c r="F9" s="73">
        <v>0</v>
      </c>
      <c r="G9" s="73">
        <v>0</v>
      </c>
      <c r="H9" s="73">
        <v>0</v>
      </c>
      <c r="I9" s="73">
        <v>0</v>
      </c>
      <c r="J9" s="73">
        <v>10.26</v>
      </c>
      <c r="K9" s="73">
        <v>64.038062553588063</v>
      </c>
      <c r="L9" s="73">
        <f t="shared" si="0"/>
        <v>-10.83806255358806</v>
      </c>
      <c r="M9" s="73">
        <f t="shared" si="1"/>
        <v>-0.20372298033060263</v>
      </c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</row>
    <row r="10" spans="1:30" x14ac:dyDescent="0.2">
      <c r="A10" s="103" t="s">
        <v>41</v>
      </c>
      <c r="B10" s="104">
        <v>108</v>
      </c>
      <c r="C10" s="104">
        <v>1</v>
      </c>
      <c r="D10" s="73">
        <v>8</v>
      </c>
      <c r="E10" s="73">
        <v>0</v>
      </c>
      <c r="F10" s="73">
        <v>0</v>
      </c>
      <c r="G10" s="73">
        <v>0</v>
      </c>
      <c r="H10" s="73">
        <v>0</v>
      </c>
      <c r="I10" s="73">
        <v>0</v>
      </c>
      <c r="J10" s="73">
        <v>10.35</v>
      </c>
      <c r="K10" s="73">
        <v>61.507085368126745</v>
      </c>
      <c r="L10" s="73">
        <f t="shared" si="0"/>
        <v>-8.3070853681267423</v>
      </c>
      <c r="M10" s="73">
        <f t="shared" si="1"/>
        <v>-0.15614822120538988</v>
      </c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</row>
    <row r="11" spans="1:30" x14ac:dyDescent="0.2">
      <c r="A11" s="103" t="s">
        <v>41</v>
      </c>
      <c r="B11" s="104">
        <v>109</v>
      </c>
      <c r="C11" s="104">
        <v>1</v>
      </c>
      <c r="D11" s="73">
        <v>9</v>
      </c>
      <c r="E11" s="73">
        <v>0</v>
      </c>
      <c r="F11" s="73">
        <v>0</v>
      </c>
      <c r="G11" s="73">
        <v>0</v>
      </c>
      <c r="H11" s="73">
        <v>0</v>
      </c>
      <c r="I11" s="73">
        <v>0</v>
      </c>
      <c r="J11" s="73">
        <v>10.33</v>
      </c>
      <c r="K11" s="73">
        <v>61.884835414725082</v>
      </c>
      <c r="L11" s="73">
        <f t="shared" si="0"/>
        <v>-8.6848354147250788</v>
      </c>
      <c r="M11" s="73">
        <f t="shared" si="1"/>
        <v>-0.1632487859910729</v>
      </c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</row>
    <row r="12" spans="1:30" x14ac:dyDescent="0.2">
      <c r="A12" s="103" t="s">
        <v>41</v>
      </c>
      <c r="B12" s="104">
        <v>110</v>
      </c>
      <c r="C12" s="104">
        <v>1</v>
      </c>
      <c r="D12" s="73">
        <v>10</v>
      </c>
      <c r="E12" s="73">
        <v>0</v>
      </c>
      <c r="F12" s="73">
        <v>0</v>
      </c>
      <c r="G12" s="73">
        <v>0</v>
      </c>
      <c r="H12" s="73">
        <v>0</v>
      </c>
      <c r="I12" s="73">
        <v>0</v>
      </c>
      <c r="J12" s="73">
        <v>10.35</v>
      </c>
      <c r="K12" s="73">
        <v>59.76822628145387</v>
      </c>
      <c r="L12" s="73">
        <f t="shared" si="0"/>
        <v>-6.5682262814538674</v>
      </c>
      <c r="M12" s="73">
        <f t="shared" si="1"/>
        <v>-0.12346290002732833</v>
      </c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66"/>
      <c r="AC12" s="66"/>
      <c r="AD12" s="66"/>
    </row>
    <row r="13" spans="1:30" x14ac:dyDescent="0.2">
      <c r="A13" s="103" t="s">
        <v>41</v>
      </c>
      <c r="B13" s="104">
        <v>111</v>
      </c>
      <c r="C13" s="104">
        <v>1</v>
      </c>
      <c r="D13" s="73">
        <v>11</v>
      </c>
      <c r="E13" s="73">
        <v>0</v>
      </c>
      <c r="F13" s="73">
        <v>0</v>
      </c>
      <c r="G13" s="73">
        <v>0</v>
      </c>
      <c r="H13" s="73">
        <v>0</v>
      </c>
      <c r="I13" s="73">
        <v>0</v>
      </c>
      <c r="J13" s="73">
        <v>10.37</v>
      </c>
      <c r="K13" s="73">
        <v>59.148449170549867</v>
      </c>
      <c r="L13" s="73">
        <f t="shared" si="0"/>
        <v>-5.9484491705498641</v>
      </c>
      <c r="M13" s="73">
        <f t="shared" si="1"/>
        <v>-0.11181295433364406</v>
      </c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  <c r="AA13" s="66"/>
      <c r="AB13" s="66"/>
      <c r="AC13" s="66"/>
      <c r="AD13" s="66"/>
    </row>
    <row r="14" spans="1:30" x14ac:dyDescent="0.2">
      <c r="A14" s="103" t="s">
        <v>41</v>
      </c>
      <c r="B14" s="104">
        <v>112</v>
      </c>
      <c r="C14" s="104">
        <v>1</v>
      </c>
      <c r="D14" s="73">
        <v>12</v>
      </c>
      <c r="E14" s="73">
        <v>0</v>
      </c>
      <c r="F14" s="73">
        <v>0</v>
      </c>
      <c r="G14" s="73">
        <v>0</v>
      </c>
      <c r="H14" s="73">
        <v>0</v>
      </c>
      <c r="I14" s="73">
        <v>0</v>
      </c>
      <c r="J14" s="73">
        <v>10.36</v>
      </c>
      <c r="K14" s="73">
        <v>65.705368126747445</v>
      </c>
      <c r="L14" s="73">
        <f t="shared" si="0"/>
        <v>-12.505368126747442</v>
      </c>
      <c r="M14" s="73">
        <f t="shared" si="1"/>
        <v>-0.23506331065314739</v>
      </c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  <c r="AA14" s="66"/>
      <c r="AB14" s="66"/>
      <c r="AC14" s="66"/>
      <c r="AD14" s="66"/>
    </row>
    <row r="15" spans="1:30" x14ac:dyDescent="0.2">
      <c r="A15" s="103" t="s">
        <v>41</v>
      </c>
      <c r="B15" s="104">
        <v>113</v>
      </c>
      <c r="C15" s="104">
        <v>1</v>
      </c>
      <c r="D15" s="73">
        <v>13</v>
      </c>
      <c r="E15" s="73">
        <v>0</v>
      </c>
      <c r="F15" s="73">
        <v>0</v>
      </c>
      <c r="G15" s="73">
        <v>0</v>
      </c>
      <c r="H15" s="73">
        <v>0</v>
      </c>
      <c r="I15" s="73">
        <v>0</v>
      </c>
      <c r="J15" s="73">
        <v>10.46</v>
      </c>
      <c r="K15" s="73">
        <v>55.938717241379308</v>
      </c>
      <c r="L15" s="73">
        <f t="shared" si="0"/>
        <v>-2.7387172413793053</v>
      </c>
      <c r="M15" s="73">
        <f t="shared" si="1"/>
        <v>-5.1479647394347842E-2</v>
      </c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  <c r="AA15" s="66"/>
      <c r="AB15" s="66"/>
      <c r="AC15" s="66"/>
      <c r="AD15" s="66"/>
    </row>
    <row r="16" spans="1:30" x14ac:dyDescent="0.2">
      <c r="A16" s="103" t="s">
        <v>41</v>
      </c>
      <c r="B16" s="104">
        <v>114</v>
      </c>
      <c r="C16" s="104">
        <v>1</v>
      </c>
      <c r="D16" s="73">
        <v>14</v>
      </c>
      <c r="E16" s="73">
        <v>0</v>
      </c>
      <c r="F16" s="73">
        <v>0</v>
      </c>
      <c r="G16" s="73">
        <v>0</v>
      </c>
      <c r="H16" s="73">
        <v>0</v>
      </c>
      <c r="I16" s="73">
        <v>0</v>
      </c>
      <c r="J16" s="73">
        <v>10.41</v>
      </c>
      <c r="K16" s="73">
        <v>58.637114221808019</v>
      </c>
      <c r="L16" s="73">
        <f t="shared" si="0"/>
        <v>-5.4371142218080166</v>
      </c>
      <c r="M16" s="73">
        <f t="shared" si="1"/>
        <v>-0.10220139514676722</v>
      </c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  <c r="AB16" s="66"/>
      <c r="AC16" s="66"/>
      <c r="AD16" s="66"/>
    </row>
    <row r="17" spans="1:30" x14ac:dyDescent="0.2">
      <c r="A17" s="103" t="s">
        <v>41</v>
      </c>
      <c r="B17" s="104">
        <v>115</v>
      </c>
      <c r="C17" s="104">
        <v>1</v>
      </c>
      <c r="D17" s="73">
        <v>15</v>
      </c>
      <c r="E17" s="73">
        <v>0</v>
      </c>
      <c r="F17" s="73">
        <v>0</v>
      </c>
      <c r="G17" s="73">
        <v>0</v>
      </c>
      <c r="H17" s="73">
        <v>0</v>
      </c>
      <c r="I17" s="73">
        <v>0</v>
      </c>
      <c r="J17" s="73">
        <v>10.17</v>
      </c>
      <c r="K17" s="73">
        <v>64.304885032618827</v>
      </c>
      <c r="L17" s="73">
        <f t="shared" si="0"/>
        <v>-11.104885032618824</v>
      </c>
      <c r="M17" s="73">
        <f t="shared" si="1"/>
        <v>-0.20873844046275986</v>
      </c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66"/>
    </row>
    <row r="18" spans="1:30" x14ac:dyDescent="0.2">
      <c r="A18" s="103" t="s">
        <v>41</v>
      </c>
      <c r="B18" s="104">
        <v>116</v>
      </c>
      <c r="C18" s="104">
        <v>1</v>
      </c>
      <c r="D18" s="73">
        <v>16</v>
      </c>
      <c r="E18" s="73">
        <v>0</v>
      </c>
      <c r="F18" s="73">
        <v>0</v>
      </c>
      <c r="G18" s="73">
        <v>0</v>
      </c>
      <c r="H18" s="73">
        <v>0</v>
      </c>
      <c r="I18" s="73">
        <v>0</v>
      </c>
      <c r="J18" s="73">
        <v>10.35</v>
      </c>
      <c r="K18" s="73">
        <v>58.393314445479959</v>
      </c>
      <c r="L18" s="73">
        <f t="shared" si="0"/>
        <v>-5.193314445479956</v>
      </c>
      <c r="M18" s="73">
        <f t="shared" si="1"/>
        <v>-9.7618692584209688E-2</v>
      </c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66"/>
    </row>
    <row r="19" spans="1:30" x14ac:dyDescent="0.2">
      <c r="A19" s="103" t="s">
        <v>41</v>
      </c>
      <c r="B19" s="104">
        <v>117</v>
      </c>
      <c r="C19" s="104">
        <v>1</v>
      </c>
      <c r="D19" s="73">
        <v>17</v>
      </c>
      <c r="E19" s="73">
        <v>0</v>
      </c>
      <c r="F19" s="73">
        <v>0</v>
      </c>
      <c r="G19" s="73">
        <v>0</v>
      </c>
      <c r="H19" s="73">
        <v>0</v>
      </c>
      <c r="I19" s="73">
        <v>0</v>
      </c>
      <c r="J19" s="73">
        <v>10.23</v>
      </c>
      <c r="K19" s="73">
        <v>61.467936849953404</v>
      </c>
      <c r="L19" s="73">
        <f t="shared" si="0"/>
        <v>-8.2679368499534007</v>
      </c>
      <c r="M19" s="73">
        <f t="shared" si="1"/>
        <v>-0.15541234680363533</v>
      </c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66"/>
    </row>
    <row r="20" spans="1:30" x14ac:dyDescent="0.2">
      <c r="A20" s="103" t="s">
        <v>41</v>
      </c>
      <c r="B20" s="104">
        <v>118</v>
      </c>
      <c r="C20" s="104">
        <v>1</v>
      </c>
      <c r="D20" s="73">
        <v>18</v>
      </c>
      <c r="E20" s="73">
        <v>0</v>
      </c>
      <c r="F20" s="73">
        <v>0</v>
      </c>
      <c r="G20" s="73">
        <v>0</v>
      </c>
      <c r="H20" s="73">
        <v>0</v>
      </c>
      <c r="I20" s="73">
        <v>0</v>
      </c>
      <c r="J20" s="73">
        <v>10.29</v>
      </c>
      <c r="K20" s="73">
        <v>60.53660898415658</v>
      </c>
      <c r="L20" s="73">
        <f t="shared" si="0"/>
        <v>-7.3366089841565767</v>
      </c>
      <c r="M20" s="73">
        <f t="shared" si="1"/>
        <v>-0.13790618391271761</v>
      </c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  <c r="AA20" s="66"/>
      <c r="AB20" s="66"/>
      <c r="AC20" s="66"/>
      <c r="AD20" s="66"/>
    </row>
    <row r="21" spans="1:30" x14ac:dyDescent="0.2">
      <c r="A21" s="103" t="s">
        <v>41</v>
      </c>
      <c r="B21" s="104">
        <v>119</v>
      </c>
      <c r="C21" s="104">
        <v>1</v>
      </c>
      <c r="D21" s="73">
        <v>19</v>
      </c>
      <c r="E21" s="73">
        <v>0</v>
      </c>
      <c r="F21" s="73">
        <v>0</v>
      </c>
      <c r="G21" s="73">
        <v>0</v>
      </c>
      <c r="H21" s="73">
        <v>0</v>
      </c>
      <c r="I21" s="73">
        <v>0</v>
      </c>
      <c r="J21" s="73">
        <v>10.19</v>
      </c>
      <c r="K21" s="73">
        <v>55.499734203168686</v>
      </c>
      <c r="L21" s="73">
        <f t="shared" si="0"/>
        <v>-2.2997342031686827</v>
      </c>
      <c r="M21" s="73">
        <f t="shared" si="1"/>
        <v>-4.3228086525727114E-2</v>
      </c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66"/>
      <c r="AA21" s="66"/>
      <c r="AB21" s="66"/>
      <c r="AC21" s="66"/>
      <c r="AD21" s="66"/>
    </row>
    <row r="22" spans="1:30" x14ac:dyDescent="0.2">
      <c r="A22" s="103" t="s">
        <v>41</v>
      </c>
      <c r="B22" s="104">
        <v>120</v>
      </c>
      <c r="C22" s="104">
        <v>1</v>
      </c>
      <c r="D22" s="73">
        <v>20</v>
      </c>
      <c r="E22" s="73">
        <v>0</v>
      </c>
      <c r="F22" s="73">
        <v>0</v>
      </c>
      <c r="G22" s="73">
        <v>0</v>
      </c>
      <c r="H22" s="73">
        <v>0</v>
      </c>
      <c r="I22" s="73">
        <v>0</v>
      </c>
      <c r="J22" s="73">
        <v>10.210000000000001</v>
      </c>
      <c r="K22" s="73">
        <v>61.360126188257212</v>
      </c>
      <c r="L22" s="73">
        <f t="shared" si="0"/>
        <v>-8.1601261882572089</v>
      </c>
      <c r="M22" s="73">
        <f t="shared" si="1"/>
        <v>-0.15338583060633851</v>
      </c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  <c r="AA22" s="66"/>
      <c r="AB22" s="66"/>
      <c r="AC22" s="66"/>
      <c r="AD22" s="66"/>
    </row>
    <row r="23" spans="1:30" x14ac:dyDescent="0.2">
      <c r="A23" s="103" t="s">
        <v>41</v>
      </c>
      <c r="B23" s="104">
        <v>201</v>
      </c>
      <c r="C23" s="104">
        <v>2</v>
      </c>
      <c r="D23" s="73">
        <v>11</v>
      </c>
      <c r="E23" s="73">
        <v>0</v>
      </c>
      <c r="F23" s="73">
        <v>0</v>
      </c>
      <c r="G23" s="73">
        <v>0</v>
      </c>
      <c r="H23" s="73">
        <v>0</v>
      </c>
      <c r="I23" s="73">
        <v>0</v>
      </c>
      <c r="J23" s="73">
        <v>10.01</v>
      </c>
      <c r="K23" s="73">
        <v>52.688348257222735</v>
      </c>
      <c r="L23" s="73">
        <f t="shared" si="0"/>
        <v>0.51165174277726777</v>
      </c>
      <c r="M23" s="73">
        <f t="shared" si="1"/>
        <v>9.6175139619787166E-3</v>
      </c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</row>
    <row r="24" spans="1:30" x14ac:dyDescent="0.2">
      <c r="A24" s="103" t="s">
        <v>41</v>
      </c>
      <c r="B24" s="104">
        <v>202</v>
      </c>
      <c r="C24" s="104">
        <v>2</v>
      </c>
      <c r="D24" s="73">
        <v>19</v>
      </c>
      <c r="E24" s="73">
        <v>0</v>
      </c>
      <c r="F24" s="73">
        <v>0</v>
      </c>
      <c r="G24" s="73">
        <v>0</v>
      </c>
      <c r="H24" s="73">
        <v>0</v>
      </c>
      <c r="I24" s="73">
        <v>0</v>
      </c>
      <c r="J24" s="73">
        <v>9.9700000000000006</v>
      </c>
      <c r="K24" s="73">
        <v>54.945317390493948</v>
      </c>
      <c r="L24" s="73">
        <f t="shared" si="0"/>
        <v>-1.7453173904939447</v>
      </c>
      <c r="M24" s="73">
        <f t="shared" si="1"/>
        <v>-3.2806717866427533E-2</v>
      </c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</row>
    <row r="25" spans="1:30" x14ac:dyDescent="0.2">
      <c r="A25" s="103" t="s">
        <v>41</v>
      </c>
      <c r="B25" s="104">
        <v>203</v>
      </c>
      <c r="C25" s="104">
        <v>2</v>
      </c>
      <c r="D25" s="73">
        <v>6</v>
      </c>
      <c r="E25" s="73">
        <v>0</v>
      </c>
      <c r="F25" s="73">
        <v>0</v>
      </c>
      <c r="G25" s="73">
        <v>0</v>
      </c>
      <c r="H25" s="73">
        <v>0</v>
      </c>
      <c r="I25" s="73">
        <v>0</v>
      </c>
      <c r="J25" s="73">
        <v>9.9499999999999993</v>
      </c>
      <c r="K25" s="73">
        <v>54.673190307548929</v>
      </c>
      <c r="L25" s="73">
        <f t="shared" si="0"/>
        <v>-1.4731903075489257</v>
      </c>
      <c r="M25" s="73">
        <f t="shared" si="1"/>
        <v>-2.7691547134378301E-2</v>
      </c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</row>
    <row r="26" spans="1:30" x14ac:dyDescent="0.2">
      <c r="A26" s="103" t="s">
        <v>41</v>
      </c>
      <c r="B26" s="104">
        <v>204</v>
      </c>
      <c r="C26" s="104">
        <v>2</v>
      </c>
      <c r="D26" s="73">
        <v>18</v>
      </c>
      <c r="E26" s="73">
        <v>0</v>
      </c>
      <c r="F26" s="73">
        <v>0</v>
      </c>
      <c r="G26" s="73">
        <v>0</v>
      </c>
      <c r="H26" s="73">
        <v>0</v>
      </c>
      <c r="I26" s="73">
        <v>0</v>
      </c>
      <c r="J26" s="73">
        <v>10.31</v>
      </c>
      <c r="K26" s="73">
        <v>56.356080410065232</v>
      </c>
      <c r="L26" s="73">
        <f t="shared" si="0"/>
        <v>-3.1560804100652291</v>
      </c>
      <c r="M26" s="73">
        <f t="shared" si="1"/>
        <v>-5.9324819738068212E-2</v>
      </c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  <c r="AA26" s="66"/>
      <c r="AB26" s="66"/>
      <c r="AC26" s="66"/>
      <c r="AD26" s="66"/>
    </row>
    <row r="27" spans="1:30" x14ac:dyDescent="0.2">
      <c r="A27" s="103" t="s">
        <v>41</v>
      </c>
      <c r="B27" s="104">
        <v>205</v>
      </c>
      <c r="C27" s="104">
        <v>2</v>
      </c>
      <c r="D27" s="73">
        <v>16</v>
      </c>
      <c r="E27" s="73">
        <v>0</v>
      </c>
      <c r="F27" s="73">
        <v>0</v>
      </c>
      <c r="G27" s="73">
        <v>0</v>
      </c>
      <c r="H27" s="73">
        <v>0</v>
      </c>
      <c r="I27" s="73">
        <v>0</v>
      </c>
      <c r="J27" s="73">
        <v>10.27</v>
      </c>
      <c r="K27" s="73">
        <v>59.862035675675671</v>
      </c>
      <c r="L27" s="73">
        <f t="shared" si="0"/>
        <v>-6.6620356756756678</v>
      </c>
      <c r="M27" s="73">
        <f t="shared" si="1"/>
        <v>-0.12522623450518172</v>
      </c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  <c r="AA27" s="66"/>
      <c r="AB27" s="66"/>
      <c r="AC27" s="66"/>
      <c r="AD27" s="66"/>
    </row>
    <row r="28" spans="1:30" x14ac:dyDescent="0.2">
      <c r="A28" s="103" t="s">
        <v>41</v>
      </c>
      <c r="B28" s="104">
        <v>206</v>
      </c>
      <c r="C28" s="104">
        <v>2</v>
      </c>
      <c r="D28" s="73">
        <v>12</v>
      </c>
      <c r="E28" s="73">
        <v>0</v>
      </c>
      <c r="F28" s="73">
        <v>0</v>
      </c>
      <c r="G28" s="73">
        <v>0</v>
      </c>
      <c r="H28" s="73">
        <v>0</v>
      </c>
      <c r="I28" s="73">
        <v>0</v>
      </c>
      <c r="J28" s="73">
        <v>10.39</v>
      </c>
      <c r="K28" s="73">
        <v>66.128004324324323</v>
      </c>
      <c r="L28" s="73">
        <f t="shared" si="0"/>
        <v>-12.92800432432432</v>
      </c>
      <c r="M28" s="73">
        <f t="shared" si="1"/>
        <v>-0.24300760008128419</v>
      </c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  <c r="AA28" s="66"/>
      <c r="AB28" s="66"/>
      <c r="AC28" s="66"/>
      <c r="AD28" s="66"/>
    </row>
    <row r="29" spans="1:30" x14ac:dyDescent="0.2">
      <c r="A29" s="103" t="s">
        <v>41</v>
      </c>
      <c r="B29" s="104">
        <v>207</v>
      </c>
      <c r="C29" s="104">
        <v>2</v>
      </c>
      <c r="D29" s="73">
        <v>7</v>
      </c>
      <c r="E29" s="73">
        <v>0</v>
      </c>
      <c r="F29" s="73">
        <v>0</v>
      </c>
      <c r="G29" s="73">
        <v>0</v>
      </c>
      <c r="H29" s="73">
        <v>0</v>
      </c>
      <c r="I29" s="73">
        <v>0</v>
      </c>
      <c r="J29" s="73">
        <v>10.210000000000001</v>
      </c>
      <c r="K29" s="73">
        <v>64.762271798695252</v>
      </c>
      <c r="L29" s="73">
        <f t="shared" si="0"/>
        <v>-11.562271798695249</v>
      </c>
      <c r="M29" s="73">
        <f t="shared" si="1"/>
        <v>-0.21733593606570017</v>
      </c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66"/>
    </row>
    <row r="30" spans="1:30" x14ac:dyDescent="0.2">
      <c r="A30" s="103" t="s">
        <v>41</v>
      </c>
      <c r="B30" s="104">
        <v>208</v>
      </c>
      <c r="C30" s="104">
        <v>2</v>
      </c>
      <c r="D30" s="73">
        <v>8</v>
      </c>
      <c r="E30" s="73">
        <v>0</v>
      </c>
      <c r="F30" s="73">
        <v>0</v>
      </c>
      <c r="G30" s="73">
        <v>0</v>
      </c>
      <c r="H30" s="73">
        <v>0</v>
      </c>
      <c r="I30" s="73">
        <v>0</v>
      </c>
      <c r="J30" s="73">
        <v>10.24</v>
      </c>
      <c r="K30" s="73">
        <v>65.469421509785661</v>
      </c>
      <c r="L30" s="73">
        <f t="shared" si="0"/>
        <v>-12.269421509785658</v>
      </c>
      <c r="M30" s="73">
        <f t="shared" si="1"/>
        <v>-0.23062822386815146</v>
      </c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  <c r="AA30" s="66"/>
      <c r="AB30" s="66"/>
      <c r="AC30" s="66"/>
      <c r="AD30" s="66"/>
    </row>
    <row r="31" spans="1:30" x14ac:dyDescent="0.2">
      <c r="A31" s="103" t="s">
        <v>41</v>
      </c>
      <c r="B31" s="104">
        <v>209</v>
      </c>
      <c r="C31" s="104">
        <v>2</v>
      </c>
      <c r="D31" s="73">
        <v>17</v>
      </c>
      <c r="E31" s="73">
        <v>0</v>
      </c>
      <c r="F31" s="73">
        <v>0</v>
      </c>
      <c r="G31" s="73">
        <v>0</v>
      </c>
      <c r="H31" s="73">
        <v>0</v>
      </c>
      <c r="I31" s="73">
        <v>0</v>
      </c>
      <c r="J31" s="73">
        <v>10.16</v>
      </c>
      <c r="K31" s="73">
        <v>71.44431806150979</v>
      </c>
      <c r="L31" s="73">
        <f t="shared" si="0"/>
        <v>-18.244318061509787</v>
      </c>
      <c r="M31" s="73">
        <f t="shared" si="1"/>
        <v>-0.3429383094268757</v>
      </c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  <c r="AA31" s="66"/>
      <c r="AB31" s="66"/>
      <c r="AC31" s="66"/>
      <c r="AD31" s="66"/>
    </row>
    <row r="32" spans="1:30" x14ac:dyDescent="0.2">
      <c r="A32" s="103" t="s">
        <v>41</v>
      </c>
      <c r="B32" s="104">
        <v>210</v>
      </c>
      <c r="C32" s="104">
        <v>2</v>
      </c>
      <c r="D32" s="73">
        <v>20</v>
      </c>
      <c r="E32" s="73">
        <v>0</v>
      </c>
      <c r="F32" s="73">
        <v>0</v>
      </c>
      <c r="G32" s="73">
        <v>0</v>
      </c>
      <c r="H32" s="73">
        <v>0</v>
      </c>
      <c r="I32" s="73">
        <v>0</v>
      </c>
      <c r="J32" s="73">
        <v>10.31</v>
      </c>
      <c r="K32" s="73">
        <v>64.690145424044729</v>
      </c>
      <c r="L32" s="73">
        <f t="shared" si="0"/>
        <v>-11.490145424044726</v>
      </c>
      <c r="M32" s="73">
        <f t="shared" si="1"/>
        <v>-0.21598017714369785</v>
      </c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  <c r="AA32" s="66"/>
      <c r="AB32" s="66"/>
      <c r="AC32" s="66"/>
      <c r="AD32" s="66"/>
    </row>
    <row r="33" spans="1:30" x14ac:dyDescent="0.2">
      <c r="A33" s="103" t="s">
        <v>41</v>
      </c>
      <c r="B33" s="104">
        <v>211</v>
      </c>
      <c r="C33" s="104">
        <v>2</v>
      </c>
      <c r="D33" s="73">
        <v>15</v>
      </c>
      <c r="E33" s="73">
        <v>0</v>
      </c>
      <c r="F33" s="73">
        <v>0</v>
      </c>
      <c r="G33" s="73">
        <v>0</v>
      </c>
      <c r="H33" s="73">
        <v>0</v>
      </c>
      <c r="I33" s="73">
        <v>0</v>
      </c>
      <c r="J33" s="73">
        <v>10.31</v>
      </c>
      <c r="K33" s="73">
        <v>67.036629748369037</v>
      </c>
      <c r="L33" s="73">
        <f t="shared" si="0"/>
        <v>-13.836629748369035</v>
      </c>
      <c r="M33" s="73">
        <f t="shared" si="1"/>
        <v>-0.26008702534528261</v>
      </c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  <c r="AA33" s="66"/>
      <c r="AB33" s="66"/>
      <c r="AC33" s="66"/>
      <c r="AD33" s="66"/>
    </row>
    <row r="34" spans="1:30" x14ac:dyDescent="0.2">
      <c r="A34" s="103" t="s">
        <v>41</v>
      </c>
      <c r="B34" s="104">
        <v>212</v>
      </c>
      <c r="C34" s="104">
        <v>2</v>
      </c>
      <c r="D34" s="73">
        <v>13</v>
      </c>
      <c r="E34" s="73">
        <v>0</v>
      </c>
      <c r="F34" s="73">
        <v>0</v>
      </c>
      <c r="G34" s="73">
        <v>0</v>
      </c>
      <c r="H34" s="73">
        <v>0</v>
      </c>
      <c r="I34" s="73">
        <v>0</v>
      </c>
      <c r="J34" s="73">
        <v>10.3</v>
      </c>
      <c r="K34" s="73">
        <v>69.633616775396078</v>
      </c>
      <c r="L34" s="73">
        <f t="shared" si="0"/>
        <v>-16.433616775396075</v>
      </c>
      <c r="M34" s="73">
        <f t="shared" si="1"/>
        <v>-0.30890257096609164</v>
      </c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  <c r="AA34" s="66"/>
      <c r="AB34" s="66"/>
      <c r="AC34" s="66"/>
      <c r="AD34" s="66"/>
    </row>
    <row r="35" spans="1:30" x14ac:dyDescent="0.2">
      <c r="A35" s="103" t="s">
        <v>41</v>
      </c>
      <c r="B35" s="104">
        <v>213</v>
      </c>
      <c r="C35" s="104">
        <v>2</v>
      </c>
      <c r="D35" s="73">
        <v>10</v>
      </c>
      <c r="E35" s="73">
        <v>0</v>
      </c>
      <c r="F35" s="73">
        <v>0</v>
      </c>
      <c r="G35" s="73">
        <v>0</v>
      </c>
      <c r="H35" s="73">
        <v>0</v>
      </c>
      <c r="I35" s="73">
        <v>0</v>
      </c>
      <c r="J35" s="73">
        <v>10.119999999999999</v>
      </c>
      <c r="K35" s="73">
        <v>60.0431906057782</v>
      </c>
      <c r="L35" s="73">
        <f t="shared" si="0"/>
        <v>-6.8431906057781973</v>
      </c>
      <c r="M35" s="73">
        <f t="shared" si="1"/>
        <v>-0.12863140236425183</v>
      </c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  <c r="AA35" s="66"/>
      <c r="AB35" s="66"/>
      <c r="AC35" s="66"/>
      <c r="AD35" s="66"/>
    </row>
    <row r="36" spans="1:30" x14ac:dyDescent="0.2">
      <c r="A36" s="103" t="s">
        <v>41</v>
      </c>
      <c r="B36" s="104">
        <v>214</v>
      </c>
      <c r="C36" s="104">
        <v>2</v>
      </c>
      <c r="D36" s="73">
        <v>2</v>
      </c>
      <c r="E36" s="73">
        <v>0</v>
      </c>
      <c r="F36" s="73">
        <v>0</v>
      </c>
      <c r="G36" s="73">
        <v>0</v>
      </c>
      <c r="H36" s="73">
        <v>0</v>
      </c>
      <c r="I36" s="73">
        <v>0</v>
      </c>
      <c r="J36" s="73">
        <v>10.220000000000001</v>
      </c>
      <c r="K36" s="73">
        <v>57.668045181733454</v>
      </c>
      <c r="L36" s="73">
        <f t="shared" si="0"/>
        <v>-4.4680451817334514</v>
      </c>
      <c r="M36" s="73">
        <f t="shared" si="1"/>
        <v>-8.3985811686719009E-2</v>
      </c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  <c r="AA36" s="66"/>
      <c r="AB36" s="66"/>
      <c r="AC36" s="66"/>
      <c r="AD36" s="66"/>
    </row>
    <row r="37" spans="1:30" x14ac:dyDescent="0.2">
      <c r="A37" s="103" t="s">
        <v>41</v>
      </c>
      <c r="B37" s="104">
        <v>215</v>
      </c>
      <c r="C37" s="104">
        <v>2</v>
      </c>
      <c r="D37" s="73">
        <v>3</v>
      </c>
      <c r="E37" s="73">
        <v>0</v>
      </c>
      <c r="F37" s="73">
        <v>0</v>
      </c>
      <c r="G37" s="73">
        <v>0</v>
      </c>
      <c r="H37" s="73">
        <v>0</v>
      </c>
      <c r="I37" s="73">
        <v>0</v>
      </c>
      <c r="J37" s="73">
        <v>10.24</v>
      </c>
      <c r="K37" s="73">
        <v>53.039543709226471</v>
      </c>
      <c r="L37" s="73">
        <f t="shared" si="0"/>
        <v>0.16045629077353141</v>
      </c>
      <c r="M37" s="73">
        <f t="shared" si="1"/>
        <v>3.016095691231793E-3</v>
      </c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  <c r="AA37" s="66"/>
      <c r="AB37" s="66"/>
      <c r="AC37" s="66"/>
      <c r="AD37" s="66"/>
    </row>
    <row r="38" spans="1:30" x14ac:dyDescent="0.2">
      <c r="A38" s="103" t="s">
        <v>41</v>
      </c>
      <c r="B38" s="104">
        <v>216</v>
      </c>
      <c r="C38" s="104">
        <v>2</v>
      </c>
      <c r="D38" s="73">
        <v>5</v>
      </c>
      <c r="E38" s="73">
        <v>0</v>
      </c>
      <c r="F38" s="73">
        <v>0</v>
      </c>
      <c r="G38" s="73">
        <v>0</v>
      </c>
      <c r="H38" s="73">
        <v>0</v>
      </c>
      <c r="I38" s="73">
        <v>0</v>
      </c>
      <c r="J38" s="73">
        <v>10.23</v>
      </c>
      <c r="K38" s="73">
        <v>56.811274967381173</v>
      </c>
      <c r="L38" s="73">
        <f t="shared" si="0"/>
        <v>-3.6112749673811706</v>
      </c>
      <c r="M38" s="73">
        <f t="shared" si="1"/>
        <v>-6.7881108409420493E-2</v>
      </c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  <c r="AA38" s="66"/>
      <c r="AB38" s="66"/>
      <c r="AC38" s="66"/>
      <c r="AD38" s="66"/>
    </row>
    <row r="39" spans="1:30" x14ac:dyDescent="0.2">
      <c r="A39" s="103" t="s">
        <v>41</v>
      </c>
      <c r="B39" s="104">
        <v>217</v>
      </c>
      <c r="C39" s="104">
        <v>2</v>
      </c>
      <c r="D39" s="73">
        <v>4</v>
      </c>
      <c r="E39" s="73">
        <v>0</v>
      </c>
      <c r="F39" s="73">
        <v>0</v>
      </c>
      <c r="G39" s="73">
        <v>0</v>
      </c>
      <c r="H39" s="73">
        <v>0</v>
      </c>
      <c r="I39" s="73">
        <v>0</v>
      </c>
      <c r="J39" s="73">
        <v>10.3</v>
      </c>
      <c r="K39" s="73">
        <v>53.085011742777255</v>
      </c>
      <c r="L39" s="73">
        <f t="shared" si="0"/>
        <v>0.1149882572227483</v>
      </c>
      <c r="M39" s="73">
        <f t="shared" si="1"/>
        <v>2.1614334064426373E-3</v>
      </c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  <c r="AA39" s="66"/>
      <c r="AB39" s="66"/>
      <c r="AC39" s="66"/>
      <c r="AD39" s="66"/>
    </row>
    <row r="40" spans="1:30" x14ac:dyDescent="0.2">
      <c r="A40" s="103" t="s">
        <v>41</v>
      </c>
      <c r="B40" s="104">
        <v>218</v>
      </c>
      <c r="C40" s="104">
        <v>2</v>
      </c>
      <c r="D40" s="73">
        <v>14</v>
      </c>
      <c r="E40" s="73">
        <v>0</v>
      </c>
      <c r="F40" s="73">
        <v>0</v>
      </c>
      <c r="G40" s="73">
        <v>0</v>
      </c>
      <c r="H40" s="73">
        <v>0</v>
      </c>
      <c r="I40" s="73">
        <v>0</v>
      </c>
      <c r="J40" s="73">
        <v>10.33</v>
      </c>
      <c r="K40" s="73">
        <v>53.269495582479031</v>
      </c>
      <c r="L40" s="73">
        <f t="shared" si="0"/>
        <v>-6.9495582479028428E-2</v>
      </c>
      <c r="M40" s="73">
        <f t="shared" si="1"/>
        <v>-1.3063079413351208E-3</v>
      </c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</row>
    <row r="41" spans="1:30" x14ac:dyDescent="0.2">
      <c r="A41" s="103" t="s">
        <v>41</v>
      </c>
      <c r="B41" s="104">
        <v>219</v>
      </c>
      <c r="C41" s="104">
        <v>2</v>
      </c>
      <c r="D41" s="73">
        <v>1</v>
      </c>
      <c r="E41" s="73">
        <v>0</v>
      </c>
      <c r="F41" s="73">
        <v>0</v>
      </c>
      <c r="G41" s="73">
        <v>0</v>
      </c>
      <c r="H41" s="73">
        <v>0</v>
      </c>
      <c r="I41" s="73">
        <v>0</v>
      </c>
      <c r="J41" s="73">
        <v>10.23</v>
      </c>
      <c r="K41" s="73">
        <v>58.876403280521892</v>
      </c>
      <c r="L41" s="119">
        <f t="shared" si="0"/>
        <v>-5.6764032805218889</v>
      </c>
      <c r="M41" s="119">
        <f t="shared" si="1"/>
        <v>-0.10669930978424602</v>
      </c>
      <c r="N41" s="66">
        <f>70-K41</f>
        <v>11.123596719478108</v>
      </c>
      <c r="O41" s="66">
        <f>N41/70</f>
        <v>0.15890852456397297</v>
      </c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</row>
    <row r="42" spans="1:30" x14ac:dyDescent="0.2">
      <c r="A42" s="103" t="s">
        <v>41</v>
      </c>
      <c r="B42" s="104">
        <v>220</v>
      </c>
      <c r="C42" s="104">
        <v>2</v>
      </c>
      <c r="D42" s="73">
        <v>9</v>
      </c>
      <c r="E42" s="73">
        <v>0</v>
      </c>
      <c r="F42" s="73">
        <v>0</v>
      </c>
      <c r="G42" s="73">
        <v>0</v>
      </c>
      <c r="H42" s="73">
        <v>0</v>
      </c>
      <c r="I42" s="73">
        <v>0</v>
      </c>
      <c r="J42" s="73">
        <v>10.18</v>
      </c>
      <c r="K42" s="73">
        <v>55.870551276794025</v>
      </c>
      <c r="L42" s="73">
        <f t="shared" si="0"/>
        <v>-2.670551276794022</v>
      </c>
      <c r="M42" s="73">
        <f t="shared" si="1"/>
        <v>-5.0198332270564319E-2</v>
      </c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</row>
    <row r="43" spans="1:30" x14ac:dyDescent="0.2">
      <c r="A43" s="103" t="s">
        <v>41</v>
      </c>
      <c r="B43" s="104">
        <v>301</v>
      </c>
      <c r="C43" s="104">
        <v>3</v>
      </c>
      <c r="D43" s="73">
        <v>18</v>
      </c>
      <c r="E43" s="73">
        <v>0</v>
      </c>
      <c r="F43" s="73">
        <v>0</v>
      </c>
      <c r="G43" s="73">
        <v>0</v>
      </c>
      <c r="H43" s="73">
        <v>0</v>
      </c>
      <c r="I43" s="73">
        <v>0</v>
      </c>
      <c r="J43" s="73">
        <v>10.02</v>
      </c>
      <c r="K43" s="73">
        <v>54.305990829450138</v>
      </c>
      <c r="L43" s="73">
        <f t="shared" si="0"/>
        <v>-1.1059908294501355</v>
      </c>
      <c r="M43" s="73">
        <f t="shared" si="1"/>
        <v>-2.0789301305453672E-2</v>
      </c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</row>
    <row r="44" spans="1:30" x14ac:dyDescent="0.2">
      <c r="A44" s="103" t="s">
        <v>41</v>
      </c>
      <c r="B44" s="104">
        <v>302</v>
      </c>
      <c r="C44" s="104">
        <v>3</v>
      </c>
      <c r="D44" s="73">
        <v>20</v>
      </c>
      <c r="E44" s="73">
        <v>0</v>
      </c>
      <c r="F44" s="73">
        <v>0</v>
      </c>
      <c r="G44" s="73">
        <v>0</v>
      </c>
      <c r="H44" s="73">
        <v>0</v>
      </c>
      <c r="I44" s="73">
        <v>0</v>
      </c>
      <c r="J44" s="73">
        <v>10.029999999999999</v>
      </c>
      <c r="K44" s="73">
        <v>44.07305804287045</v>
      </c>
      <c r="L44" s="73">
        <f t="shared" si="0"/>
        <v>9.1269419571295529</v>
      </c>
      <c r="M44" s="73">
        <f t="shared" si="1"/>
        <v>0.17155905934454047</v>
      </c>
      <c r="N44" s="66"/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66"/>
      <c r="Z44" s="66"/>
      <c r="AA44" s="66"/>
      <c r="AB44" s="66"/>
      <c r="AC44" s="66"/>
      <c r="AD44" s="66"/>
    </row>
    <row r="45" spans="1:30" x14ac:dyDescent="0.2">
      <c r="A45" s="103" t="s">
        <v>41</v>
      </c>
      <c r="B45" s="104">
        <v>303</v>
      </c>
      <c r="C45" s="104">
        <v>3</v>
      </c>
      <c r="D45" s="73">
        <v>4</v>
      </c>
      <c r="E45" s="73">
        <v>0</v>
      </c>
      <c r="F45" s="73">
        <v>0</v>
      </c>
      <c r="G45" s="73">
        <v>0</v>
      </c>
      <c r="H45" s="73">
        <v>0</v>
      </c>
      <c r="I45" s="73">
        <v>0</v>
      </c>
      <c r="J45" s="73">
        <v>10.119999999999999</v>
      </c>
      <c r="K45" s="73">
        <v>26.960649394221811</v>
      </c>
      <c r="L45" s="73">
        <f t="shared" si="0"/>
        <v>26.239350605778192</v>
      </c>
      <c r="M45" s="73">
        <f t="shared" si="1"/>
        <v>0.49322087604846221</v>
      </c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66"/>
    </row>
    <row r="46" spans="1:30" x14ac:dyDescent="0.2">
      <c r="A46" s="103" t="s">
        <v>41</v>
      </c>
      <c r="B46" s="104">
        <v>304</v>
      </c>
      <c r="C46" s="104">
        <v>3</v>
      </c>
      <c r="D46" s="73">
        <v>12</v>
      </c>
      <c r="E46" s="73">
        <v>0</v>
      </c>
      <c r="F46" s="73">
        <v>0</v>
      </c>
      <c r="G46" s="73">
        <v>0</v>
      </c>
      <c r="H46" s="73">
        <v>0</v>
      </c>
      <c r="I46" s="73">
        <v>0</v>
      </c>
      <c r="J46" s="73">
        <v>10.34</v>
      </c>
      <c r="K46" s="73">
        <v>60.947742851817331</v>
      </c>
      <c r="L46" s="73">
        <f t="shared" si="0"/>
        <v>-7.7477428518173284</v>
      </c>
      <c r="M46" s="73">
        <f t="shared" si="1"/>
        <v>-0.14563426413190467</v>
      </c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  <c r="AA46" s="66"/>
      <c r="AB46" s="66"/>
      <c r="AC46" s="66"/>
      <c r="AD46" s="66"/>
    </row>
    <row r="47" spans="1:30" x14ac:dyDescent="0.2">
      <c r="A47" s="103" t="s">
        <v>41</v>
      </c>
      <c r="B47" s="104">
        <v>305</v>
      </c>
      <c r="C47" s="104">
        <v>3</v>
      </c>
      <c r="D47" s="73">
        <v>13</v>
      </c>
      <c r="E47" s="73">
        <v>0</v>
      </c>
      <c r="F47" s="73">
        <v>0</v>
      </c>
      <c r="G47" s="73">
        <v>0</v>
      </c>
      <c r="H47" s="73">
        <v>0</v>
      </c>
      <c r="I47" s="73">
        <v>0</v>
      </c>
      <c r="J47" s="73">
        <v>10.34</v>
      </c>
      <c r="K47" s="73">
        <v>55.973242273998139</v>
      </c>
      <c r="L47" s="73">
        <f t="shared" si="0"/>
        <v>-2.7732422739981359</v>
      </c>
      <c r="M47" s="73">
        <f t="shared" si="1"/>
        <v>-5.212861417289729E-2</v>
      </c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6"/>
      <c r="AB47" s="66"/>
      <c r="AC47" s="66"/>
      <c r="AD47" s="66"/>
    </row>
    <row r="48" spans="1:30" x14ac:dyDescent="0.2">
      <c r="A48" s="103" t="s">
        <v>41</v>
      </c>
      <c r="B48" s="104">
        <v>306</v>
      </c>
      <c r="C48" s="104">
        <v>3</v>
      </c>
      <c r="D48" s="73">
        <v>5</v>
      </c>
      <c r="E48" s="73">
        <v>0</v>
      </c>
      <c r="F48" s="73">
        <v>0</v>
      </c>
      <c r="G48" s="73">
        <v>0</v>
      </c>
      <c r="H48" s="73">
        <v>0</v>
      </c>
      <c r="I48" s="73">
        <v>0</v>
      </c>
      <c r="J48" s="73">
        <v>10.24</v>
      </c>
      <c r="K48" s="73">
        <v>43.241398993476231</v>
      </c>
      <c r="L48" s="73">
        <f t="shared" si="0"/>
        <v>9.9586010065237716</v>
      </c>
      <c r="M48" s="73">
        <f t="shared" si="1"/>
        <v>0.18719174824292803</v>
      </c>
      <c r="N48" s="66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  <c r="AA48" s="66"/>
      <c r="AB48" s="66"/>
      <c r="AC48" s="66"/>
      <c r="AD48" s="66"/>
    </row>
    <row r="49" spans="1:30" x14ac:dyDescent="0.2">
      <c r="A49" s="103" t="s">
        <v>41</v>
      </c>
      <c r="B49" s="104">
        <v>307</v>
      </c>
      <c r="C49" s="104">
        <v>3</v>
      </c>
      <c r="D49" s="73">
        <v>15</v>
      </c>
      <c r="E49" s="73">
        <v>0</v>
      </c>
      <c r="F49" s="73">
        <v>0</v>
      </c>
      <c r="G49" s="73">
        <v>0</v>
      </c>
      <c r="H49" s="73">
        <v>0</v>
      </c>
      <c r="I49" s="73">
        <v>0</v>
      </c>
      <c r="J49" s="73">
        <v>10.31</v>
      </c>
      <c r="K49" s="73">
        <v>62.424574352283308</v>
      </c>
      <c r="L49" s="73">
        <f t="shared" si="0"/>
        <v>-9.2245743522833052</v>
      </c>
      <c r="M49" s="73">
        <f t="shared" si="1"/>
        <v>-0.17339425474216738</v>
      </c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6"/>
    </row>
    <row r="50" spans="1:30" x14ac:dyDescent="0.2">
      <c r="A50" s="103" t="s">
        <v>41</v>
      </c>
      <c r="B50" s="104">
        <v>308</v>
      </c>
      <c r="C50" s="104">
        <v>3</v>
      </c>
      <c r="D50" s="73">
        <v>1</v>
      </c>
      <c r="E50" s="73">
        <v>0</v>
      </c>
      <c r="F50" s="73">
        <v>0</v>
      </c>
      <c r="G50" s="73">
        <v>0</v>
      </c>
      <c r="H50" s="73">
        <v>0</v>
      </c>
      <c r="I50" s="73">
        <v>0</v>
      </c>
      <c r="J50" s="73">
        <v>10.35</v>
      </c>
      <c r="K50" s="73">
        <v>54.996473438956201</v>
      </c>
      <c r="L50" s="119">
        <f>53.2-K50</f>
        <v>-1.7964734389561983</v>
      </c>
      <c r="M50" s="119">
        <f t="shared" si="1"/>
        <v>-3.3768297724740569E-2</v>
      </c>
      <c r="N50" s="66">
        <f>70-K50</f>
        <v>15.003526561043799</v>
      </c>
      <c r="O50" s="66">
        <f>N50/70</f>
        <v>0.21433609372919712</v>
      </c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  <c r="AA50" s="66"/>
      <c r="AB50" s="66"/>
      <c r="AC50" s="66"/>
      <c r="AD50" s="66"/>
    </row>
    <row r="51" spans="1:30" x14ac:dyDescent="0.2">
      <c r="A51" s="103" t="s">
        <v>41</v>
      </c>
      <c r="B51" s="104">
        <v>309</v>
      </c>
      <c r="C51" s="104">
        <v>3</v>
      </c>
      <c r="D51" s="73">
        <v>7</v>
      </c>
      <c r="E51" s="73">
        <v>0</v>
      </c>
      <c r="F51" s="73">
        <v>0</v>
      </c>
      <c r="G51" s="73">
        <v>0</v>
      </c>
      <c r="H51" s="73">
        <v>0</v>
      </c>
      <c r="I51" s="73">
        <v>0</v>
      </c>
      <c r="J51" s="73">
        <v>10.29</v>
      </c>
      <c r="K51" s="73">
        <v>43.581502590866734</v>
      </c>
      <c r="L51" s="73">
        <f t="shared" si="0"/>
        <v>9.6184974091332691</v>
      </c>
      <c r="M51" s="73">
        <f t="shared" si="1"/>
        <v>0.18079882347994866</v>
      </c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66"/>
      <c r="AC51" s="66"/>
      <c r="AD51" s="66"/>
    </row>
    <row r="52" spans="1:30" x14ac:dyDescent="0.2">
      <c r="A52" s="103" t="s">
        <v>41</v>
      </c>
      <c r="B52" s="104">
        <v>310</v>
      </c>
      <c r="C52" s="104">
        <v>3</v>
      </c>
      <c r="D52" s="73">
        <v>11</v>
      </c>
      <c r="E52" s="73">
        <v>0</v>
      </c>
      <c r="F52" s="73">
        <v>0</v>
      </c>
      <c r="G52" s="73">
        <v>0</v>
      </c>
      <c r="H52" s="73">
        <v>0</v>
      </c>
      <c r="I52" s="73">
        <v>0</v>
      </c>
      <c r="J52" s="73">
        <v>10.31</v>
      </c>
      <c r="K52" s="73">
        <v>62.91005386766075</v>
      </c>
      <c r="L52" s="73">
        <f t="shared" si="0"/>
        <v>-9.7100538676607471</v>
      </c>
      <c r="M52" s="73">
        <f t="shared" si="1"/>
        <v>-0.18251980954249525</v>
      </c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  <c r="AA52" s="66"/>
      <c r="AB52" s="66"/>
      <c r="AC52" s="66"/>
      <c r="AD52" s="66"/>
    </row>
    <row r="53" spans="1:30" x14ac:dyDescent="0.2">
      <c r="A53" s="103" t="s">
        <v>41</v>
      </c>
      <c r="B53" s="104">
        <v>311</v>
      </c>
      <c r="C53" s="104">
        <v>3</v>
      </c>
      <c r="D53" s="73">
        <v>19</v>
      </c>
      <c r="E53" s="73">
        <v>0</v>
      </c>
      <c r="F53" s="73">
        <v>0</v>
      </c>
      <c r="G53" s="73">
        <v>0</v>
      </c>
      <c r="H53" s="73">
        <v>0</v>
      </c>
      <c r="I53" s="73">
        <v>0</v>
      </c>
      <c r="J53" s="73">
        <v>10.27</v>
      </c>
      <c r="K53" s="73">
        <v>51.362355153774466</v>
      </c>
      <c r="L53" s="73">
        <f t="shared" si="0"/>
        <v>1.8376448462255368</v>
      </c>
      <c r="M53" s="73">
        <f t="shared" si="1"/>
        <v>3.4542196357622873E-2</v>
      </c>
      <c r="N53" s="66"/>
      <c r="O53" s="66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  <c r="AA53" s="66"/>
      <c r="AB53" s="66"/>
      <c r="AC53" s="66"/>
      <c r="AD53" s="66"/>
    </row>
    <row r="54" spans="1:30" x14ac:dyDescent="0.2">
      <c r="A54" s="103" t="s">
        <v>41</v>
      </c>
      <c r="B54" s="104">
        <v>312</v>
      </c>
      <c r="C54" s="104">
        <v>3</v>
      </c>
      <c r="D54" s="73">
        <v>6</v>
      </c>
      <c r="E54" s="73">
        <v>0</v>
      </c>
      <c r="F54" s="73">
        <v>0</v>
      </c>
      <c r="G54" s="73">
        <v>0</v>
      </c>
      <c r="H54" s="73">
        <v>0</v>
      </c>
      <c r="I54" s="73">
        <v>0</v>
      </c>
      <c r="J54" s="73">
        <v>10.29</v>
      </c>
      <c r="K54" s="73">
        <v>42.407998807082954</v>
      </c>
      <c r="L54" s="73">
        <f t="shared" si="0"/>
        <v>10.792001192917049</v>
      </c>
      <c r="M54" s="73">
        <f t="shared" si="1"/>
        <v>0.20285716528039563</v>
      </c>
      <c r="N54" s="66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6"/>
      <c r="AB54" s="66"/>
      <c r="AC54" s="66"/>
      <c r="AD54" s="66"/>
    </row>
    <row r="55" spans="1:30" x14ac:dyDescent="0.2">
      <c r="A55" s="103" t="s">
        <v>41</v>
      </c>
      <c r="B55" s="104">
        <v>313</v>
      </c>
      <c r="C55" s="104">
        <v>3</v>
      </c>
      <c r="D55" s="73">
        <v>14</v>
      </c>
      <c r="E55" s="73">
        <v>0</v>
      </c>
      <c r="F55" s="73">
        <v>0</v>
      </c>
      <c r="G55" s="73">
        <v>0</v>
      </c>
      <c r="H55" s="73">
        <v>0</v>
      </c>
      <c r="I55" s="73">
        <v>0</v>
      </c>
      <c r="J55" s="73">
        <v>10.28</v>
      </c>
      <c r="K55" s="73">
        <v>56.981983075489282</v>
      </c>
      <c r="L55" s="73">
        <f t="shared" si="0"/>
        <v>-3.7819830754892791</v>
      </c>
      <c r="M55" s="73">
        <f t="shared" si="1"/>
        <v>-7.1089907434009003E-2</v>
      </c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  <c r="AA55" s="66"/>
      <c r="AB55" s="66"/>
      <c r="AC55" s="66"/>
      <c r="AD55" s="66"/>
    </row>
    <row r="56" spans="1:30" x14ac:dyDescent="0.2">
      <c r="A56" s="103" t="s">
        <v>41</v>
      </c>
      <c r="B56" s="104">
        <v>314</v>
      </c>
      <c r="C56" s="104">
        <v>3</v>
      </c>
      <c r="D56" s="73">
        <v>9</v>
      </c>
      <c r="E56" s="73">
        <v>0</v>
      </c>
      <c r="F56" s="73">
        <v>0</v>
      </c>
      <c r="G56" s="73">
        <v>0</v>
      </c>
      <c r="H56" s="73">
        <v>0</v>
      </c>
      <c r="I56" s="73">
        <v>0</v>
      </c>
      <c r="J56" s="73">
        <v>10.26</v>
      </c>
      <c r="K56" s="73">
        <v>56.185101658900287</v>
      </c>
      <c r="L56" s="73">
        <f t="shared" si="0"/>
        <v>-2.9851016589002839</v>
      </c>
      <c r="M56" s="73">
        <f t="shared" si="1"/>
        <v>-5.6110933437975255E-2</v>
      </c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  <c r="AA56" s="66"/>
      <c r="AB56" s="66"/>
      <c r="AC56" s="66"/>
      <c r="AD56" s="66"/>
    </row>
    <row r="57" spans="1:30" x14ac:dyDescent="0.2">
      <c r="A57" s="103" t="s">
        <v>41</v>
      </c>
      <c r="B57" s="104">
        <v>315</v>
      </c>
      <c r="C57" s="104">
        <v>3</v>
      </c>
      <c r="D57" s="73">
        <v>3</v>
      </c>
      <c r="E57" s="73">
        <v>0</v>
      </c>
      <c r="F57" s="73">
        <v>0</v>
      </c>
      <c r="G57" s="73">
        <v>0</v>
      </c>
      <c r="H57" s="73">
        <v>0</v>
      </c>
      <c r="I57" s="73">
        <v>0</v>
      </c>
      <c r="J57" s="73">
        <v>10.37</v>
      </c>
      <c r="K57" s="73">
        <v>45.321538974836912</v>
      </c>
      <c r="L57" s="73">
        <f t="shared" si="0"/>
        <v>7.8784610251630909</v>
      </c>
      <c r="M57" s="73">
        <f t="shared" si="1"/>
        <v>0.14809137265344155</v>
      </c>
      <c r="N57" s="66"/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  <c r="Z57" s="66"/>
      <c r="AA57" s="66"/>
      <c r="AB57" s="66"/>
      <c r="AC57" s="66"/>
      <c r="AD57" s="66"/>
    </row>
    <row r="58" spans="1:30" x14ac:dyDescent="0.2">
      <c r="A58" s="103" t="s">
        <v>41</v>
      </c>
      <c r="B58" s="104">
        <v>316</v>
      </c>
      <c r="C58" s="104">
        <v>3</v>
      </c>
      <c r="D58" s="73">
        <v>2</v>
      </c>
      <c r="E58" s="73">
        <v>0</v>
      </c>
      <c r="F58" s="73">
        <v>0</v>
      </c>
      <c r="G58" s="73">
        <v>0</v>
      </c>
      <c r="H58" s="73">
        <v>0</v>
      </c>
      <c r="I58" s="73">
        <v>0</v>
      </c>
      <c r="J58" s="73">
        <v>10.3</v>
      </c>
      <c r="K58" s="73">
        <v>54.905762907735316</v>
      </c>
      <c r="L58" s="73">
        <f t="shared" si="0"/>
        <v>-1.7057629077353127</v>
      </c>
      <c r="M58" s="73">
        <f t="shared" si="1"/>
        <v>-3.206321255141565E-2</v>
      </c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66"/>
    </row>
    <row r="59" spans="1:30" x14ac:dyDescent="0.2">
      <c r="A59" s="103" t="s">
        <v>41</v>
      </c>
      <c r="B59" s="104">
        <v>317</v>
      </c>
      <c r="C59" s="104">
        <v>3</v>
      </c>
      <c r="D59" s="73">
        <v>17</v>
      </c>
      <c r="E59" s="73">
        <v>0</v>
      </c>
      <c r="F59" s="73">
        <v>0</v>
      </c>
      <c r="G59" s="73">
        <v>0</v>
      </c>
      <c r="H59" s="73">
        <v>0</v>
      </c>
      <c r="I59" s="73">
        <v>0</v>
      </c>
      <c r="J59" s="73">
        <v>10.24</v>
      </c>
      <c r="K59" s="73">
        <v>53.080031910531218</v>
      </c>
      <c r="L59" s="73">
        <f t="shared" si="0"/>
        <v>0.11996808946878446</v>
      </c>
      <c r="M59" s="73">
        <f t="shared" si="1"/>
        <v>2.2550392757290311E-3</v>
      </c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6"/>
      <c r="AB59" s="66"/>
      <c r="AC59" s="66"/>
      <c r="AD59" s="66"/>
    </row>
    <row r="60" spans="1:30" x14ac:dyDescent="0.2">
      <c r="A60" s="103" t="s">
        <v>41</v>
      </c>
      <c r="B60" s="104">
        <v>318</v>
      </c>
      <c r="C60" s="104">
        <v>3</v>
      </c>
      <c r="D60" s="73">
        <v>8</v>
      </c>
      <c r="E60" s="73">
        <v>0</v>
      </c>
      <c r="F60" s="73">
        <v>0</v>
      </c>
      <c r="G60" s="73">
        <v>0</v>
      </c>
      <c r="H60" s="73">
        <v>0</v>
      </c>
      <c r="I60" s="73">
        <v>0</v>
      </c>
      <c r="J60" s="73">
        <v>10.27</v>
      </c>
      <c r="K60" s="73">
        <v>44.603085405405409</v>
      </c>
      <c r="L60" s="73">
        <f t="shared" si="0"/>
        <v>8.596914594594594</v>
      </c>
      <c r="M60" s="73">
        <f t="shared" si="1"/>
        <v>0.16159613899613898</v>
      </c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</row>
    <row r="61" spans="1:30" x14ac:dyDescent="0.2">
      <c r="A61" s="103" t="s">
        <v>41</v>
      </c>
      <c r="B61" s="104">
        <v>319</v>
      </c>
      <c r="C61" s="104">
        <v>3</v>
      </c>
      <c r="D61" s="73">
        <v>16</v>
      </c>
      <c r="E61" s="73">
        <v>0</v>
      </c>
      <c r="F61" s="73">
        <v>0</v>
      </c>
      <c r="G61" s="73">
        <v>0</v>
      </c>
      <c r="H61" s="73">
        <v>0</v>
      </c>
      <c r="I61" s="73">
        <v>0</v>
      </c>
      <c r="J61" s="73">
        <v>10.119999999999999</v>
      </c>
      <c r="K61" s="73">
        <v>56.475465573159369</v>
      </c>
      <c r="L61" s="73">
        <f t="shared" si="0"/>
        <v>-3.2754655731593658</v>
      </c>
      <c r="M61" s="73">
        <f t="shared" si="1"/>
        <v>-6.1568901751115894E-2</v>
      </c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</row>
    <row r="62" spans="1:30" x14ac:dyDescent="0.2">
      <c r="A62" s="103" t="s">
        <v>41</v>
      </c>
      <c r="B62" s="104">
        <v>320</v>
      </c>
      <c r="C62" s="104">
        <v>3</v>
      </c>
      <c r="D62" s="73">
        <v>10</v>
      </c>
      <c r="E62" s="73">
        <v>0</v>
      </c>
      <c r="F62" s="73">
        <v>0</v>
      </c>
      <c r="G62" s="73">
        <v>0</v>
      </c>
      <c r="H62" s="73">
        <v>0</v>
      </c>
      <c r="I62" s="73">
        <v>0</v>
      </c>
      <c r="J62" s="73">
        <v>10.14</v>
      </c>
      <c r="K62" s="73">
        <v>53.706633737185456</v>
      </c>
      <c r="L62" s="73">
        <f t="shared" si="0"/>
        <v>-0.50663373718545301</v>
      </c>
      <c r="M62" s="73">
        <f t="shared" si="1"/>
        <v>-9.5231905485987402E-3</v>
      </c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</row>
    <row r="63" spans="1:30" x14ac:dyDescent="0.2">
      <c r="A63" s="103" t="s">
        <v>41</v>
      </c>
      <c r="B63" s="104">
        <v>401</v>
      </c>
      <c r="C63" s="104">
        <v>4</v>
      </c>
      <c r="D63" s="73">
        <v>2</v>
      </c>
      <c r="E63" s="73">
        <v>0</v>
      </c>
      <c r="F63" s="73">
        <v>0</v>
      </c>
      <c r="G63" s="73">
        <v>0</v>
      </c>
      <c r="H63" s="73">
        <v>0</v>
      </c>
      <c r="I63" s="73">
        <v>0</v>
      </c>
      <c r="J63" s="73">
        <v>10.210000000000001</v>
      </c>
      <c r="K63" s="73">
        <v>27.622182218080148</v>
      </c>
      <c r="L63" s="73">
        <f t="shared" si="0"/>
        <v>25.577817781919855</v>
      </c>
      <c r="M63" s="73">
        <f t="shared" si="1"/>
        <v>0.48078604853232809</v>
      </c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</row>
    <row r="64" spans="1:30" x14ac:dyDescent="0.2">
      <c r="A64" s="103" t="s">
        <v>41</v>
      </c>
      <c r="B64" s="104">
        <v>402</v>
      </c>
      <c r="C64" s="104">
        <v>4</v>
      </c>
      <c r="D64" s="73">
        <v>17</v>
      </c>
      <c r="E64" s="73">
        <v>0</v>
      </c>
      <c r="F64" s="73">
        <v>0</v>
      </c>
      <c r="G64" s="73">
        <v>0</v>
      </c>
      <c r="H64" s="73">
        <v>0</v>
      </c>
      <c r="I64" s="73">
        <v>0</v>
      </c>
      <c r="J64" s="73">
        <v>10.07</v>
      </c>
      <c r="K64" s="73">
        <v>35.129189114631878</v>
      </c>
      <c r="L64" s="73">
        <f t="shared" si="0"/>
        <v>18.070810885368125</v>
      </c>
      <c r="M64" s="73">
        <f t="shared" si="1"/>
        <v>0.33967689634150611</v>
      </c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</row>
    <row r="65" spans="1:30" x14ac:dyDescent="0.2">
      <c r="A65" s="103" t="s">
        <v>41</v>
      </c>
      <c r="B65" s="104">
        <v>403</v>
      </c>
      <c r="C65" s="104">
        <v>4</v>
      </c>
      <c r="D65" s="73">
        <v>20</v>
      </c>
      <c r="E65" s="73">
        <v>0</v>
      </c>
      <c r="F65" s="73">
        <v>0</v>
      </c>
      <c r="G65" s="73">
        <v>0</v>
      </c>
      <c r="H65" s="73">
        <v>0</v>
      </c>
      <c r="I65" s="73">
        <v>0</v>
      </c>
      <c r="J65" s="73">
        <v>10.24</v>
      </c>
      <c r="K65" s="73">
        <v>40.0833192917055</v>
      </c>
      <c r="L65" s="73">
        <f t="shared" si="0"/>
        <v>13.116680708294503</v>
      </c>
      <c r="M65" s="73">
        <f t="shared" si="1"/>
        <v>0.24655414865215231</v>
      </c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</row>
    <row r="66" spans="1:30" x14ac:dyDescent="0.2">
      <c r="A66" s="103" t="s">
        <v>41</v>
      </c>
      <c r="B66" s="104">
        <v>404</v>
      </c>
      <c r="C66" s="104">
        <v>4</v>
      </c>
      <c r="D66" s="73">
        <v>9</v>
      </c>
      <c r="E66" s="73">
        <v>0</v>
      </c>
      <c r="F66" s="73">
        <v>0</v>
      </c>
      <c r="G66" s="73">
        <v>0</v>
      </c>
      <c r="H66" s="73">
        <v>0</v>
      </c>
      <c r="I66" s="73">
        <v>0</v>
      </c>
      <c r="J66" s="73">
        <v>10.25</v>
      </c>
      <c r="K66" s="73">
        <v>34.856457595526557</v>
      </c>
      <c r="L66" s="73">
        <f t="shared" si="0"/>
        <v>18.343542404473446</v>
      </c>
      <c r="M66" s="73">
        <f t="shared" si="1"/>
        <v>0.34480342865551589</v>
      </c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</row>
    <row r="67" spans="1:30" x14ac:dyDescent="0.2">
      <c r="A67" s="103" t="s">
        <v>41</v>
      </c>
      <c r="B67" s="104">
        <v>405</v>
      </c>
      <c r="C67" s="104">
        <v>4</v>
      </c>
      <c r="D67" s="73">
        <v>5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10.23</v>
      </c>
      <c r="K67" s="73">
        <v>45.432822889095995</v>
      </c>
      <c r="L67" s="73">
        <f t="shared" si="0"/>
        <v>7.767177110904008</v>
      </c>
      <c r="M67" s="73">
        <f t="shared" si="1"/>
        <v>0.14599956975383474</v>
      </c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</row>
    <row r="68" spans="1:30" x14ac:dyDescent="0.2">
      <c r="A68" s="103" t="s">
        <v>41</v>
      </c>
      <c r="B68" s="104">
        <v>406</v>
      </c>
      <c r="C68" s="104">
        <v>4</v>
      </c>
      <c r="D68" s="73">
        <v>18</v>
      </c>
      <c r="E68" s="73">
        <v>0</v>
      </c>
      <c r="F68" s="73">
        <v>0</v>
      </c>
      <c r="G68" s="73">
        <v>0</v>
      </c>
      <c r="H68" s="73">
        <v>0</v>
      </c>
      <c r="I68" s="73">
        <v>0</v>
      </c>
      <c r="J68" s="73">
        <v>10.11</v>
      </c>
      <c r="K68" s="73">
        <v>48.048006150978566</v>
      </c>
      <c r="L68" s="73">
        <f t="shared" ref="L68:L82" si="2">53.2-K68</f>
        <v>5.1519938490214372</v>
      </c>
      <c r="M68" s="73">
        <f t="shared" ref="M68:M82" si="3">L68/53.2</f>
        <v>9.6841989643260087E-2</v>
      </c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</row>
    <row r="69" spans="1:30" x14ac:dyDescent="0.2">
      <c r="A69" s="103" t="s">
        <v>41</v>
      </c>
      <c r="B69" s="104">
        <v>407</v>
      </c>
      <c r="C69" s="104">
        <v>4</v>
      </c>
      <c r="D69" s="73">
        <v>1</v>
      </c>
      <c r="E69" s="73">
        <v>0</v>
      </c>
      <c r="F69" s="73">
        <v>0</v>
      </c>
      <c r="G69" s="73">
        <v>0</v>
      </c>
      <c r="H69" s="73">
        <v>0</v>
      </c>
      <c r="I69" s="73">
        <v>0</v>
      </c>
      <c r="J69" s="73">
        <v>10.28</v>
      </c>
      <c r="K69" s="73">
        <v>35.41138863000932</v>
      </c>
      <c r="L69" s="119">
        <f t="shared" si="2"/>
        <v>17.788611369990683</v>
      </c>
      <c r="M69" s="119">
        <f t="shared" si="3"/>
        <v>0.33437239417275716</v>
      </c>
      <c r="N69" s="66">
        <f>70-K69</f>
        <v>34.58861136999068</v>
      </c>
      <c r="O69" s="66">
        <f>N69/70</f>
        <v>0.49412301957129545</v>
      </c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</row>
    <row r="70" spans="1:30" x14ac:dyDescent="0.2">
      <c r="A70" s="103" t="s">
        <v>41</v>
      </c>
      <c r="B70" s="104">
        <v>408</v>
      </c>
      <c r="C70" s="104">
        <v>4</v>
      </c>
      <c r="D70" s="73">
        <v>13</v>
      </c>
      <c r="E70" s="73">
        <v>0</v>
      </c>
      <c r="F70" s="73">
        <v>0</v>
      </c>
      <c r="G70" s="73">
        <v>0</v>
      </c>
      <c r="H70" s="73">
        <v>0</v>
      </c>
      <c r="I70" s="73">
        <v>0</v>
      </c>
      <c r="J70" s="73">
        <v>10.29</v>
      </c>
      <c r="K70" s="73">
        <v>42.772189636533085</v>
      </c>
      <c r="L70" s="73">
        <f t="shared" si="2"/>
        <v>10.427810363466918</v>
      </c>
      <c r="M70" s="73">
        <f t="shared" si="3"/>
        <v>0.19601147299749844</v>
      </c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</row>
    <row r="71" spans="1:30" x14ac:dyDescent="0.2">
      <c r="A71" s="103" t="s">
        <v>41</v>
      </c>
      <c r="B71" s="104">
        <v>409</v>
      </c>
      <c r="C71" s="104">
        <v>4</v>
      </c>
      <c r="D71" s="73">
        <v>15</v>
      </c>
      <c r="E71" s="73">
        <v>0</v>
      </c>
      <c r="F71" s="73">
        <v>0</v>
      </c>
      <c r="G71" s="73">
        <v>0</v>
      </c>
      <c r="H71" s="73">
        <v>0</v>
      </c>
      <c r="I71" s="73">
        <v>0</v>
      </c>
      <c r="J71" s="73">
        <v>10.199999999999999</v>
      </c>
      <c r="K71" s="73">
        <v>43.746743709226472</v>
      </c>
      <c r="L71" s="73">
        <f t="shared" si="2"/>
        <v>9.4532562907735311</v>
      </c>
      <c r="M71" s="73">
        <f t="shared" si="3"/>
        <v>0.17769278742055508</v>
      </c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</row>
    <row r="72" spans="1:30" x14ac:dyDescent="0.2">
      <c r="A72" s="103" t="s">
        <v>41</v>
      </c>
      <c r="B72" s="104">
        <v>410</v>
      </c>
      <c r="C72" s="104">
        <v>4</v>
      </c>
      <c r="D72" s="73">
        <v>7</v>
      </c>
      <c r="E72" s="73">
        <v>0</v>
      </c>
      <c r="F72" s="73">
        <v>0</v>
      </c>
      <c r="G72" s="73">
        <v>0</v>
      </c>
      <c r="H72" s="73">
        <v>0</v>
      </c>
      <c r="I72" s="73">
        <v>0</v>
      </c>
      <c r="J72" s="73">
        <v>10.26</v>
      </c>
      <c r="K72" s="73">
        <v>40.07438807082945</v>
      </c>
      <c r="L72" s="73">
        <f t="shared" si="2"/>
        <v>13.125611929170553</v>
      </c>
      <c r="M72" s="73">
        <f t="shared" si="3"/>
        <v>0.24672202874380739</v>
      </c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</row>
    <row r="73" spans="1:30" x14ac:dyDescent="0.2">
      <c r="A73" s="103" t="s">
        <v>41</v>
      </c>
      <c r="B73" s="104">
        <v>411</v>
      </c>
      <c r="C73" s="104">
        <v>4</v>
      </c>
      <c r="D73" s="73">
        <v>11</v>
      </c>
      <c r="E73" s="73">
        <v>0</v>
      </c>
      <c r="F73" s="73">
        <v>0</v>
      </c>
      <c r="G73" s="73">
        <v>0</v>
      </c>
      <c r="H73" s="73">
        <v>0</v>
      </c>
      <c r="I73" s="73">
        <v>0</v>
      </c>
      <c r="J73" s="73">
        <v>10.17</v>
      </c>
      <c r="K73" s="73">
        <v>31.726984864864868</v>
      </c>
      <c r="L73" s="73">
        <f t="shared" si="2"/>
        <v>21.473015135135135</v>
      </c>
      <c r="M73" s="73">
        <f t="shared" si="3"/>
        <v>0.40362810404389349</v>
      </c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</row>
    <row r="74" spans="1:30" x14ac:dyDescent="0.2">
      <c r="A74" s="103" t="s">
        <v>41</v>
      </c>
      <c r="B74" s="104">
        <v>412</v>
      </c>
      <c r="C74" s="104">
        <v>4</v>
      </c>
      <c r="D74" s="73">
        <v>8</v>
      </c>
      <c r="E74" s="73">
        <v>0</v>
      </c>
      <c r="F74" s="73">
        <v>0</v>
      </c>
      <c r="G74" s="73">
        <v>0</v>
      </c>
      <c r="H74" s="73">
        <v>0</v>
      </c>
      <c r="I74" s="73">
        <v>0</v>
      </c>
      <c r="J74" s="73">
        <v>10.08</v>
      </c>
      <c r="K74" s="73">
        <v>37.234422218080148</v>
      </c>
      <c r="L74" s="73">
        <f t="shared" si="2"/>
        <v>15.965577781919855</v>
      </c>
      <c r="M74" s="73">
        <f t="shared" si="3"/>
        <v>0.30010484552480926</v>
      </c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</row>
    <row r="75" spans="1:30" x14ac:dyDescent="0.2">
      <c r="A75" s="103" t="s">
        <v>41</v>
      </c>
      <c r="B75" s="104">
        <v>413</v>
      </c>
      <c r="C75" s="104">
        <v>4</v>
      </c>
      <c r="D75" s="73">
        <v>19</v>
      </c>
      <c r="E75" s="73">
        <v>0</v>
      </c>
      <c r="F75" s="73">
        <v>0</v>
      </c>
      <c r="G75" s="73">
        <v>0</v>
      </c>
      <c r="H75" s="73">
        <v>0</v>
      </c>
      <c r="I75" s="73">
        <v>0</v>
      </c>
      <c r="J75" s="73">
        <v>10.23</v>
      </c>
      <c r="K75" s="73">
        <v>45.270852041006513</v>
      </c>
      <c r="L75" s="73">
        <f t="shared" si="2"/>
        <v>7.9291479589934895</v>
      </c>
      <c r="M75" s="73">
        <f t="shared" si="3"/>
        <v>0.14904413456754678</v>
      </c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  <c r="AD75" s="66"/>
    </row>
    <row r="76" spans="1:30" x14ac:dyDescent="0.2">
      <c r="A76" s="103" t="s">
        <v>41</v>
      </c>
      <c r="B76" s="104">
        <v>414</v>
      </c>
      <c r="C76" s="104">
        <v>4</v>
      </c>
      <c r="D76" s="73">
        <v>12</v>
      </c>
      <c r="E76" s="73">
        <v>0</v>
      </c>
      <c r="F76" s="73">
        <v>0</v>
      </c>
      <c r="G76" s="73">
        <v>0</v>
      </c>
      <c r="H76" s="73">
        <v>0</v>
      </c>
      <c r="I76" s="73">
        <v>0</v>
      </c>
      <c r="J76" s="73">
        <v>10.32</v>
      </c>
      <c r="K76" s="73">
        <v>38.672222479030758</v>
      </c>
      <c r="L76" s="73">
        <f t="shared" si="2"/>
        <v>14.527777520969245</v>
      </c>
      <c r="M76" s="73">
        <f t="shared" si="3"/>
        <v>0.27307852483024897</v>
      </c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</row>
    <row r="77" spans="1:30" x14ac:dyDescent="0.2">
      <c r="A77" s="103" t="s">
        <v>41</v>
      </c>
      <c r="B77" s="104">
        <v>415</v>
      </c>
      <c r="C77" s="104">
        <v>4</v>
      </c>
      <c r="D77" s="73">
        <v>10</v>
      </c>
      <c r="E77" s="73">
        <v>0</v>
      </c>
      <c r="F77" s="73">
        <v>0</v>
      </c>
      <c r="G77" s="73">
        <v>0</v>
      </c>
      <c r="H77" s="73">
        <v>0</v>
      </c>
      <c r="I77" s="73">
        <v>0</v>
      </c>
      <c r="J77" s="73">
        <v>10.220000000000001</v>
      </c>
      <c r="K77" s="73">
        <v>43.817995004659828</v>
      </c>
      <c r="L77" s="73">
        <f t="shared" si="2"/>
        <v>9.382004995340175</v>
      </c>
      <c r="M77" s="73">
        <f t="shared" si="3"/>
        <v>0.17635347735601831</v>
      </c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</row>
    <row r="78" spans="1:30" x14ac:dyDescent="0.2">
      <c r="A78" s="103" t="s">
        <v>41</v>
      </c>
      <c r="B78" s="104">
        <v>416</v>
      </c>
      <c r="C78" s="104">
        <v>4</v>
      </c>
      <c r="D78" s="73">
        <v>14</v>
      </c>
      <c r="E78" s="73">
        <v>0</v>
      </c>
      <c r="F78" s="73">
        <v>0</v>
      </c>
      <c r="G78" s="73">
        <v>0</v>
      </c>
      <c r="H78" s="73">
        <v>0</v>
      </c>
      <c r="I78" s="73">
        <v>0</v>
      </c>
      <c r="J78" s="73">
        <v>10.34</v>
      </c>
      <c r="K78" s="73">
        <v>40.887968164026091</v>
      </c>
      <c r="L78" s="73">
        <f t="shared" si="2"/>
        <v>12.312031835973912</v>
      </c>
      <c r="M78" s="73">
        <f t="shared" si="3"/>
        <v>0.23142916984913367</v>
      </c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</row>
    <row r="79" spans="1:30" x14ac:dyDescent="0.2">
      <c r="A79" s="103" t="s">
        <v>41</v>
      </c>
      <c r="B79" s="104">
        <v>417</v>
      </c>
      <c r="C79" s="104">
        <v>4</v>
      </c>
      <c r="D79" s="73">
        <v>16</v>
      </c>
      <c r="E79" s="73">
        <v>0</v>
      </c>
      <c r="F79" s="73">
        <v>0</v>
      </c>
      <c r="G79" s="73">
        <v>0</v>
      </c>
      <c r="H79" s="73">
        <v>0</v>
      </c>
      <c r="I79" s="73">
        <v>0</v>
      </c>
      <c r="J79" s="73">
        <v>10.16</v>
      </c>
      <c r="K79" s="73">
        <v>37.768635526561049</v>
      </c>
      <c r="L79" s="73">
        <f t="shared" si="2"/>
        <v>15.431364473438954</v>
      </c>
      <c r="M79" s="73">
        <f t="shared" si="3"/>
        <v>0.29006324198193523</v>
      </c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</row>
    <row r="80" spans="1:30" x14ac:dyDescent="0.2">
      <c r="A80" s="103" t="s">
        <v>41</v>
      </c>
      <c r="B80" s="104">
        <v>418</v>
      </c>
      <c r="C80" s="104">
        <v>4</v>
      </c>
      <c r="D80" s="73">
        <v>6</v>
      </c>
      <c r="E80" s="73">
        <v>0</v>
      </c>
      <c r="F80" s="73">
        <v>0</v>
      </c>
      <c r="G80" s="73">
        <v>0</v>
      </c>
      <c r="H80" s="73">
        <v>0</v>
      </c>
      <c r="I80" s="73">
        <v>0</v>
      </c>
      <c r="J80" s="73">
        <v>10.119999999999999</v>
      </c>
      <c r="K80" s="73">
        <v>39.974737297297295</v>
      </c>
      <c r="L80" s="73">
        <f t="shared" si="2"/>
        <v>13.225262702702707</v>
      </c>
      <c r="M80" s="73">
        <f t="shared" si="3"/>
        <v>0.24859516358463735</v>
      </c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  <c r="AA80" s="66"/>
      <c r="AB80" s="66"/>
      <c r="AC80" s="66"/>
      <c r="AD80" s="66"/>
    </row>
    <row r="81" spans="1:30" x14ac:dyDescent="0.2">
      <c r="A81" s="103" t="s">
        <v>41</v>
      </c>
      <c r="B81" s="104">
        <v>419</v>
      </c>
      <c r="C81" s="104">
        <v>4</v>
      </c>
      <c r="D81" s="73">
        <v>3</v>
      </c>
      <c r="E81" s="73">
        <v>0</v>
      </c>
      <c r="F81" s="73">
        <v>0</v>
      </c>
      <c r="G81" s="73">
        <v>0</v>
      </c>
      <c r="H81" s="73">
        <v>0</v>
      </c>
      <c r="I81" s="73">
        <v>0</v>
      </c>
      <c r="J81" s="73">
        <v>10.1</v>
      </c>
      <c r="K81" s="73">
        <v>42.903329729729741</v>
      </c>
      <c r="L81" s="73">
        <f t="shared" si="2"/>
        <v>10.296670270270262</v>
      </c>
      <c r="M81" s="73">
        <f t="shared" si="3"/>
        <v>0.19354643365169663</v>
      </c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</row>
    <row r="82" spans="1:30" x14ac:dyDescent="0.2">
      <c r="A82" s="103" t="s">
        <v>41</v>
      </c>
      <c r="B82" s="104">
        <v>420</v>
      </c>
      <c r="C82" s="104">
        <v>4</v>
      </c>
      <c r="D82" s="73">
        <v>4</v>
      </c>
      <c r="E82" s="73">
        <v>0</v>
      </c>
      <c r="F82" s="73">
        <v>0</v>
      </c>
      <c r="G82" s="73">
        <v>0</v>
      </c>
      <c r="H82" s="73">
        <v>0</v>
      </c>
      <c r="I82" s="73">
        <v>0</v>
      </c>
      <c r="J82" s="73">
        <v>10.33</v>
      </c>
      <c r="K82" s="73">
        <v>35.108521006523773</v>
      </c>
      <c r="L82" s="73">
        <f t="shared" si="2"/>
        <v>18.09147899347623</v>
      </c>
      <c r="M82" s="73">
        <f t="shared" si="3"/>
        <v>0.34006539461421481</v>
      </c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</row>
    <row r="83" spans="1:30" x14ac:dyDescent="0.2">
      <c r="A83" s="103" t="s">
        <v>37</v>
      </c>
      <c r="B83" s="104">
        <v>101</v>
      </c>
      <c r="C83" s="104">
        <v>1</v>
      </c>
      <c r="D83" s="73">
        <v>1</v>
      </c>
      <c r="E83" s="103" t="s">
        <v>18</v>
      </c>
      <c r="F83" s="103" t="s">
        <v>18</v>
      </c>
      <c r="G83" s="66" t="s">
        <v>18</v>
      </c>
      <c r="H83" s="103" t="s">
        <v>18</v>
      </c>
      <c r="I83" s="103" t="s">
        <v>18</v>
      </c>
      <c r="J83" s="73">
        <v>10.33</v>
      </c>
      <c r="K83" s="73">
        <v>41.604406344827581</v>
      </c>
      <c r="L83" s="119">
        <f>55.52-K83</f>
        <v>13.915593655172422</v>
      </c>
      <c r="M83" s="119">
        <f>L83/55.52</f>
        <v>0.25064109609460411</v>
      </c>
      <c r="N83" s="66">
        <f>60-K83</f>
        <v>18.395593655172419</v>
      </c>
      <c r="O83" s="106">
        <f>N83/60</f>
        <v>0.306593227586207</v>
      </c>
      <c r="P83" s="66"/>
      <c r="Q83" s="66">
        <f>AVERAGE(N83,N121,N130,N149)</f>
        <v>9.8701840000000018</v>
      </c>
      <c r="R83" s="66"/>
      <c r="S83" s="66"/>
      <c r="T83" s="66">
        <f>Q83/60</f>
        <v>0.1645030666666667</v>
      </c>
      <c r="U83" s="66">
        <f>AVERAGE(K84:K120)</f>
        <v>55.512543438334887</v>
      </c>
      <c r="V83" s="66">
        <f>U83/60</f>
        <v>0.92520905730558145</v>
      </c>
      <c r="W83" s="66">
        <f>AVERAGE(K83:K162)</f>
        <v>54.882633066091941</v>
      </c>
      <c r="X83" s="66"/>
      <c r="Y83" s="66"/>
      <c r="Z83" s="66"/>
      <c r="AA83" s="66"/>
      <c r="AB83" s="66"/>
      <c r="AC83" s="66"/>
      <c r="AD83" s="66"/>
    </row>
    <row r="84" spans="1:30" x14ac:dyDescent="0.2">
      <c r="A84" s="103" t="s">
        <v>37</v>
      </c>
      <c r="B84" s="104">
        <v>102</v>
      </c>
      <c r="C84" s="104">
        <v>1</v>
      </c>
      <c r="D84" s="73">
        <v>2</v>
      </c>
      <c r="E84" s="103" t="s">
        <v>18</v>
      </c>
      <c r="F84" s="103" t="s">
        <v>18</v>
      </c>
      <c r="G84" s="66" t="s">
        <v>18</v>
      </c>
      <c r="H84" s="103" t="s">
        <v>18</v>
      </c>
      <c r="I84" s="103" t="s">
        <v>18</v>
      </c>
      <c r="J84" s="73">
        <v>10.54</v>
      </c>
      <c r="K84" s="73">
        <v>54.844944000000005</v>
      </c>
      <c r="L84" s="73">
        <f t="shared" ref="L84:L147" si="4">55.52-K84</f>
        <v>0.67505599999999788</v>
      </c>
      <c r="M84" s="73">
        <f t="shared" ref="M84:M147" si="5">L84/55.52</f>
        <v>1.2158789625360192E-2</v>
      </c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</row>
    <row r="85" spans="1:30" x14ac:dyDescent="0.2">
      <c r="A85" s="103" t="s">
        <v>37</v>
      </c>
      <c r="B85" s="104">
        <v>103</v>
      </c>
      <c r="C85" s="104">
        <v>1</v>
      </c>
      <c r="D85" s="73">
        <v>3</v>
      </c>
      <c r="E85" s="103" t="s">
        <v>18</v>
      </c>
      <c r="F85" s="103" t="s">
        <v>18</v>
      </c>
      <c r="G85" s="66" t="s">
        <v>18</v>
      </c>
      <c r="H85" s="103" t="s">
        <v>18</v>
      </c>
      <c r="I85" s="103" t="s">
        <v>18</v>
      </c>
      <c r="J85" s="73">
        <v>10.44</v>
      </c>
      <c r="K85" s="73">
        <v>53.411525149425287</v>
      </c>
      <c r="L85" s="73">
        <f t="shared" si="4"/>
        <v>2.1084748505747157</v>
      </c>
      <c r="M85" s="73">
        <f t="shared" si="5"/>
        <v>3.7976852495942286E-2</v>
      </c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  <c r="AA85" s="66"/>
      <c r="AB85" s="66"/>
      <c r="AC85" s="66"/>
      <c r="AD85" s="66"/>
    </row>
    <row r="86" spans="1:30" x14ac:dyDescent="0.2">
      <c r="A86" s="103" t="s">
        <v>37</v>
      </c>
      <c r="B86" s="104">
        <v>104</v>
      </c>
      <c r="C86" s="104">
        <v>1</v>
      </c>
      <c r="D86" s="73">
        <v>4</v>
      </c>
      <c r="E86" s="103" t="s">
        <v>18</v>
      </c>
      <c r="F86" s="103" t="s">
        <v>18</v>
      </c>
      <c r="G86" s="66" t="s">
        <v>18</v>
      </c>
      <c r="H86" s="103" t="s">
        <v>18</v>
      </c>
      <c r="I86" s="103" t="s">
        <v>18</v>
      </c>
      <c r="J86" s="73">
        <v>10.38</v>
      </c>
      <c r="K86" s="73">
        <v>59.629645609195407</v>
      </c>
      <c r="L86" s="73">
        <f t="shared" si="4"/>
        <v>-4.1096456091954039</v>
      </c>
      <c r="M86" s="73">
        <f t="shared" si="5"/>
        <v>-7.4020994401934506E-2</v>
      </c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  <c r="AD86" s="66"/>
    </row>
    <row r="87" spans="1:30" x14ac:dyDescent="0.2">
      <c r="A87" s="103" t="s">
        <v>37</v>
      </c>
      <c r="B87" s="104">
        <v>105</v>
      </c>
      <c r="C87" s="104">
        <v>1</v>
      </c>
      <c r="D87" s="73">
        <v>5</v>
      </c>
      <c r="E87" s="103" t="s">
        <v>18</v>
      </c>
      <c r="F87" s="103" t="s">
        <v>18</v>
      </c>
      <c r="G87" s="66" t="s">
        <v>18</v>
      </c>
      <c r="H87" s="103" t="s">
        <v>18</v>
      </c>
      <c r="I87" s="103" t="s">
        <v>18</v>
      </c>
      <c r="J87" s="73">
        <v>10.28</v>
      </c>
      <c r="K87" s="73">
        <v>56.102431632183908</v>
      </c>
      <c r="L87" s="73">
        <f t="shared" si="4"/>
        <v>-0.58243163218390492</v>
      </c>
      <c r="M87" s="73">
        <f t="shared" si="5"/>
        <v>-1.0490483288615002E-2</v>
      </c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</row>
    <row r="88" spans="1:30" x14ac:dyDescent="0.2">
      <c r="A88" s="103" t="s">
        <v>37</v>
      </c>
      <c r="B88" s="104">
        <v>106</v>
      </c>
      <c r="C88" s="104">
        <v>1</v>
      </c>
      <c r="D88" s="73">
        <v>6</v>
      </c>
      <c r="E88" s="103" t="s">
        <v>18</v>
      </c>
      <c r="F88" s="103" t="s">
        <v>18</v>
      </c>
      <c r="G88" s="66" t="s">
        <v>18</v>
      </c>
      <c r="H88" s="103" t="s">
        <v>18</v>
      </c>
      <c r="I88" s="103" t="s">
        <v>18</v>
      </c>
      <c r="J88" s="73">
        <v>10.3</v>
      </c>
      <c r="K88" s="73">
        <v>55.041982068965517</v>
      </c>
      <c r="L88" s="73">
        <f t="shared" si="4"/>
        <v>0.47801793103448631</v>
      </c>
      <c r="M88" s="73">
        <f t="shared" si="5"/>
        <v>8.609833051773888E-3</v>
      </c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  <c r="AA88" s="66"/>
      <c r="AB88" s="66"/>
      <c r="AC88" s="66"/>
      <c r="AD88" s="66"/>
    </row>
    <row r="89" spans="1:30" x14ac:dyDescent="0.2">
      <c r="A89" s="103" t="s">
        <v>37</v>
      </c>
      <c r="B89" s="104">
        <v>107</v>
      </c>
      <c r="C89" s="104">
        <v>1</v>
      </c>
      <c r="D89" s="73">
        <v>7</v>
      </c>
      <c r="E89" s="103" t="s">
        <v>18</v>
      </c>
      <c r="F89" s="103" t="s">
        <v>18</v>
      </c>
      <c r="G89" s="66" t="s">
        <v>18</v>
      </c>
      <c r="H89" s="103" t="s">
        <v>18</v>
      </c>
      <c r="I89" s="103" t="s">
        <v>18</v>
      </c>
      <c r="J89" s="73">
        <v>10.210000000000001</v>
      </c>
      <c r="K89" s="73">
        <v>57.694719310344823</v>
      </c>
      <c r="L89" s="73">
        <f t="shared" si="4"/>
        <v>-2.1747193103448197</v>
      </c>
      <c r="M89" s="73">
        <f t="shared" si="5"/>
        <v>-3.917001639670064E-2</v>
      </c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  <c r="AD89" s="66"/>
    </row>
    <row r="90" spans="1:30" x14ac:dyDescent="0.2">
      <c r="A90" s="103" t="s">
        <v>37</v>
      </c>
      <c r="B90" s="104">
        <v>108</v>
      </c>
      <c r="C90" s="104">
        <v>1</v>
      </c>
      <c r="D90" s="73">
        <v>8</v>
      </c>
      <c r="E90" s="103" t="s">
        <v>18</v>
      </c>
      <c r="F90" s="103" t="s">
        <v>18</v>
      </c>
      <c r="G90" s="66" t="s">
        <v>18</v>
      </c>
      <c r="H90" s="103" t="s">
        <v>18</v>
      </c>
      <c r="I90" s="103" t="s">
        <v>18</v>
      </c>
      <c r="J90" s="73">
        <v>10.31</v>
      </c>
      <c r="K90" s="73">
        <v>52.940192597701149</v>
      </c>
      <c r="L90" s="73">
        <f t="shared" si="4"/>
        <v>2.5798074022988544</v>
      </c>
      <c r="M90" s="73">
        <f t="shared" si="5"/>
        <v>4.6466271655238728E-2</v>
      </c>
      <c r="N90" s="66"/>
      <c r="O90" s="66"/>
      <c r="P90" s="66"/>
      <c r="Q90" s="66"/>
      <c r="R90" s="66"/>
      <c r="S90" s="66"/>
      <c r="T90" s="66"/>
      <c r="U90" s="66"/>
      <c r="V90" s="66"/>
      <c r="W90" s="66"/>
      <c r="X90" s="66"/>
      <c r="Y90" s="66"/>
      <c r="Z90" s="66"/>
      <c r="AA90" s="66"/>
      <c r="AB90" s="66"/>
      <c r="AC90" s="66"/>
      <c r="AD90" s="66"/>
    </row>
    <row r="91" spans="1:30" x14ac:dyDescent="0.2">
      <c r="A91" s="103" t="s">
        <v>37</v>
      </c>
      <c r="B91" s="104">
        <v>109</v>
      </c>
      <c r="C91" s="104">
        <v>1</v>
      </c>
      <c r="D91" s="73">
        <v>9</v>
      </c>
      <c r="E91" s="103" t="s">
        <v>18</v>
      </c>
      <c r="F91" s="103" t="s">
        <v>18</v>
      </c>
      <c r="G91" s="66" t="s">
        <v>18</v>
      </c>
      <c r="H91" s="103" t="s">
        <v>18</v>
      </c>
      <c r="I91" s="103" t="s">
        <v>18</v>
      </c>
      <c r="J91" s="73">
        <v>10.29</v>
      </c>
      <c r="K91" s="73">
        <v>57.244054114942536</v>
      </c>
      <c r="L91" s="73">
        <f t="shared" si="4"/>
        <v>-1.7240541149425326</v>
      </c>
      <c r="M91" s="73">
        <f t="shared" si="5"/>
        <v>-3.105284789161622E-2</v>
      </c>
      <c r="N91" s="66"/>
      <c r="O91" s="66"/>
      <c r="P91" s="66"/>
      <c r="Q91" s="66"/>
      <c r="R91" s="66"/>
      <c r="S91" s="66"/>
      <c r="T91" s="66"/>
      <c r="U91" s="66"/>
      <c r="V91" s="66"/>
      <c r="W91" s="66"/>
      <c r="X91" s="66"/>
      <c r="Y91" s="66"/>
      <c r="Z91" s="66"/>
      <c r="AA91" s="66"/>
      <c r="AB91" s="66"/>
      <c r="AC91" s="66"/>
      <c r="AD91" s="66"/>
    </row>
    <row r="92" spans="1:30" x14ac:dyDescent="0.2">
      <c r="A92" s="103" t="s">
        <v>37</v>
      </c>
      <c r="B92" s="104">
        <v>110</v>
      </c>
      <c r="C92" s="104">
        <v>1</v>
      </c>
      <c r="D92" s="73">
        <v>10</v>
      </c>
      <c r="E92" s="103" t="s">
        <v>18</v>
      </c>
      <c r="F92" s="103" t="s">
        <v>18</v>
      </c>
      <c r="G92" s="66" t="s">
        <v>18</v>
      </c>
      <c r="H92" s="103" t="s">
        <v>18</v>
      </c>
      <c r="I92" s="103" t="s">
        <v>18</v>
      </c>
      <c r="J92" s="73">
        <v>10.33</v>
      </c>
      <c r="K92" s="73">
        <v>54.025865793103449</v>
      </c>
      <c r="L92" s="73">
        <f t="shared" si="4"/>
        <v>1.494134206896554</v>
      </c>
      <c r="M92" s="73">
        <f t="shared" si="5"/>
        <v>2.6911639173208823E-2</v>
      </c>
      <c r="N92" s="66"/>
      <c r="O92" s="66"/>
      <c r="P92" s="66"/>
      <c r="Q92" s="66"/>
      <c r="R92" s="66"/>
      <c r="S92" s="66"/>
      <c r="T92" s="66"/>
      <c r="U92" s="66"/>
      <c r="V92" s="66"/>
      <c r="W92" s="66"/>
      <c r="X92" s="66"/>
      <c r="Y92" s="66"/>
      <c r="Z92" s="66"/>
      <c r="AA92" s="66"/>
      <c r="AB92" s="66"/>
      <c r="AC92" s="66"/>
      <c r="AD92" s="66"/>
    </row>
    <row r="93" spans="1:30" x14ac:dyDescent="0.2">
      <c r="A93" s="103" t="s">
        <v>37</v>
      </c>
      <c r="B93" s="104">
        <v>111</v>
      </c>
      <c r="C93" s="104">
        <v>1</v>
      </c>
      <c r="D93" s="73">
        <v>11</v>
      </c>
      <c r="E93" s="103" t="s">
        <v>18</v>
      </c>
      <c r="F93" s="103" t="s">
        <v>18</v>
      </c>
      <c r="G93" s="66" t="s">
        <v>18</v>
      </c>
      <c r="H93" s="103" t="s">
        <v>18</v>
      </c>
      <c r="I93" s="103" t="s">
        <v>18</v>
      </c>
      <c r="J93" s="73">
        <v>10.19</v>
      </c>
      <c r="K93" s="73">
        <v>49.413668459770115</v>
      </c>
      <c r="L93" s="73">
        <f t="shared" si="4"/>
        <v>6.1063315402298883</v>
      </c>
      <c r="M93" s="73">
        <f t="shared" si="5"/>
        <v>0.10998435771307435</v>
      </c>
      <c r="N93" s="66"/>
      <c r="O93" s="66"/>
      <c r="P93" s="66"/>
      <c r="Q93" s="66"/>
      <c r="R93" s="66"/>
      <c r="S93" s="66"/>
      <c r="T93" s="66"/>
      <c r="U93" s="66"/>
      <c r="V93" s="66"/>
      <c r="W93" s="66"/>
      <c r="X93" s="66"/>
      <c r="Y93" s="66"/>
      <c r="Z93" s="66"/>
      <c r="AA93" s="66"/>
      <c r="AB93" s="66"/>
      <c r="AC93" s="66"/>
      <c r="AD93" s="66"/>
    </row>
    <row r="94" spans="1:30" x14ac:dyDescent="0.2">
      <c r="A94" s="103" t="s">
        <v>37</v>
      </c>
      <c r="B94" s="104">
        <v>112</v>
      </c>
      <c r="C94" s="104">
        <v>1</v>
      </c>
      <c r="D94" s="73">
        <v>12</v>
      </c>
      <c r="E94" s="103" t="s">
        <v>18</v>
      </c>
      <c r="F94" s="103" t="s">
        <v>18</v>
      </c>
      <c r="G94" s="66" t="s">
        <v>18</v>
      </c>
      <c r="H94" s="103" t="s">
        <v>18</v>
      </c>
      <c r="I94" s="103" t="s">
        <v>18</v>
      </c>
      <c r="J94" s="73">
        <v>10.28</v>
      </c>
      <c r="K94" s="73">
        <v>57.100695540229886</v>
      </c>
      <c r="L94" s="73">
        <f t="shared" si="4"/>
        <v>-1.5806955402298826</v>
      </c>
      <c r="M94" s="73">
        <f t="shared" si="5"/>
        <v>-2.8470740998376844E-2</v>
      </c>
      <c r="N94" s="66"/>
      <c r="O94" s="66"/>
      <c r="P94" s="66"/>
      <c r="Q94" s="66"/>
      <c r="R94" s="66"/>
      <c r="S94" s="66"/>
      <c r="T94" s="66"/>
      <c r="U94" s="66"/>
      <c r="V94" s="66"/>
      <c r="W94" s="66"/>
      <c r="X94" s="66"/>
      <c r="Y94" s="66"/>
      <c r="Z94" s="66"/>
      <c r="AA94" s="66"/>
      <c r="AB94" s="66"/>
      <c r="AC94" s="66"/>
      <c r="AD94" s="66"/>
    </row>
    <row r="95" spans="1:30" x14ac:dyDescent="0.2">
      <c r="A95" s="103" t="s">
        <v>37</v>
      </c>
      <c r="B95" s="104">
        <v>113</v>
      </c>
      <c r="C95" s="104">
        <v>1</v>
      </c>
      <c r="D95" s="73">
        <v>13</v>
      </c>
      <c r="E95" s="103" t="s">
        <v>18</v>
      </c>
      <c r="F95" s="103" t="s">
        <v>18</v>
      </c>
      <c r="G95" s="66" t="s">
        <v>18</v>
      </c>
      <c r="H95" s="103" t="s">
        <v>18</v>
      </c>
      <c r="I95" s="103" t="s">
        <v>18</v>
      </c>
      <c r="J95" s="73">
        <v>10.34</v>
      </c>
      <c r="K95" s="73">
        <v>50.378614252873568</v>
      </c>
      <c r="L95" s="73">
        <f t="shared" si="4"/>
        <v>5.141385747126435</v>
      </c>
      <c r="M95" s="73">
        <f t="shared" si="5"/>
        <v>9.2604210142767193E-2</v>
      </c>
      <c r="N95" s="66"/>
      <c r="O95" s="66"/>
      <c r="P95" s="66"/>
      <c r="Q95" s="66"/>
      <c r="R95" s="66"/>
      <c r="S95" s="66"/>
      <c r="T95" s="66"/>
      <c r="U95" s="66"/>
      <c r="V95" s="66"/>
      <c r="W95" s="66"/>
      <c r="X95" s="66"/>
      <c r="Y95" s="66"/>
      <c r="Z95" s="66"/>
      <c r="AA95" s="66"/>
      <c r="AB95" s="66"/>
      <c r="AC95" s="66"/>
      <c r="AD95" s="66"/>
    </row>
    <row r="96" spans="1:30" x14ac:dyDescent="0.2">
      <c r="A96" s="103" t="s">
        <v>37</v>
      </c>
      <c r="B96" s="104">
        <v>114</v>
      </c>
      <c r="C96" s="104">
        <v>1</v>
      </c>
      <c r="D96" s="73">
        <v>14</v>
      </c>
      <c r="E96" s="103" t="s">
        <v>18</v>
      </c>
      <c r="F96" s="103" t="s">
        <v>18</v>
      </c>
      <c r="G96" s="66" t="s">
        <v>18</v>
      </c>
      <c r="H96" s="103" t="s">
        <v>18</v>
      </c>
      <c r="I96" s="103" t="s">
        <v>18</v>
      </c>
      <c r="J96" s="73">
        <v>10.32</v>
      </c>
      <c r="K96" s="73">
        <v>55.977637517241384</v>
      </c>
      <c r="L96" s="73">
        <f t="shared" si="4"/>
        <v>-0.45763751724138046</v>
      </c>
      <c r="M96" s="73">
        <f t="shared" si="5"/>
        <v>-8.2427506707741429E-3</v>
      </c>
      <c r="N96" s="66"/>
      <c r="O96" s="66"/>
      <c r="P96" s="66"/>
      <c r="Q96" s="66"/>
      <c r="R96" s="66"/>
      <c r="S96" s="66"/>
      <c r="T96" s="66"/>
      <c r="U96" s="66"/>
      <c r="V96" s="66"/>
      <c r="W96" s="66"/>
      <c r="X96" s="66"/>
      <c r="Y96" s="66"/>
      <c r="Z96" s="66"/>
      <c r="AA96" s="66"/>
      <c r="AB96" s="66"/>
      <c r="AC96" s="66"/>
      <c r="AD96" s="66"/>
    </row>
    <row r="97" spans="1:30" x14ac:dyDescent="0.2">
      <c r="A97" s="103" t="s">
        <v>37</v>
      </c>
      <c r="B97" s="104">
        <v>115</v>
      </c>
      <c r="C97" s="104">
        <v>1</v>
      </c>
      <c r="D97" s="73">
        <v>15</v>
      </c>
      <c r="E97" s="103" t="s">
        <v>18</v>
      </c>
      <c r="F97" s="103" t="s">
        <v>18</v>
      </c>
      <c r="G97" s="66" t="s">
        <v>18</v>
      </c>
      <c r="H97" s="103" t="s">
        <v>18</v>
      </c>
      <c r="I97" s="103" t="s">
        <v>18</v>
      </c>
      <c r="J97" s="73">
        <v>10.44</v>
      </c>
      <c r="K97" s="73">
        <v>54.308360459770114</v>
      </c>
      <c r="L97" s="73">
        <f t="shared" si="4"/>
        <v>1.2116395402298892</v>
      </c>
      <c r="M97" s="73">
        <f t="shared" si="5"/>
        <v>2.1823478750538347E-2</v>
      </c>
      <c r="N97" s="66"/>
      <c r="O97" s="66"/>
      <c r="P97" s="66"/>
      <c r="Q97" s="66"/>
      <c r="R97" s="66"/>
      <c r="S97" s="66"/>
      <c r="T97" s="66"/>
      <c r="U97" s="66"/>
      <c r="V97" s="66"/>
      <c r="W97" s="66"/>
      <c r="X97" s="66"/>
      <c r="Y97" s="66"/>
      <c r="Z97" s="66"/>
      <c r="AA97" s="66"/>
      <c r="AB97" s="66"/>
      <c r="AC97" s="66"/>
      <c r="AD97" s="66"/>
    </row>
    <row r="98" spans="1:30" x14ac:dyDescent="0.2">
      <c r="A98" s="103" t="s">
        <v>37</v>
      </c>
      <c r="B98" s="104">
        <v>116</v>
      </c>
      <c r="C98" s="104">
        <v>1</v>
      </c>
      <c r="D98" s="73">
        <v>16</v>
      </c>
      <c r="E98" s="103" t="s">
        <v>18</v>
      </c>
      <c r="F98" s="103" t="s">
        <v>18</v>
      </c>
      <c r="G98" s="66" t="s">
        <v>18</v>
      </c>
      <c r="H98" s="103" t="s">
        <v>18</v>
      </c>
      <c r="I98" s="103" t="s">
        <v>18</v>
      </c>
      <c r="J98" s="73">
        <v>10.24</v>
      </c>
      <c r="K98" s="73">
        <v>56.976346482758622</v>
      </c>
      <c r="L98" s="73">
        <f t="shared" si="4"/>
        <v>-1.4563464827586188</v>
      </c>
      <c r="M98" s="73">
        <f t="shared" si="5"/>
        <v>-2.6231024545364169E-2</v>
      </c>
      <c r="N98" s="66"/>
      <c r="O98" s="66"/>
      <c r="P98" s="66"/>
      <c r="Q98" s="66"/>
      <c r="R98" s="66"/>
      <c r="S98" s="66"/>
      <c r="T98" s="66"/>
      <c r="U98" s="66"/>
      <c r="V98" s="66"/>
      <c r="W98" s="66"/>
      <c r="X98" s="66"/>
      <c r="Y98" s="66"/>
      <c r="Z98" s="66"/>
      <c r="AA98" s="66"/>
      <c r="AB98" s="66"/>
      <c r="AC98" s="66"/>
      <c r="AD98" s="66"/>
    </row>
    <row r="99" spans="1:30" x14ac:dyDescent="0.2">
      <c r="A99" s="103" t="s">
        <v>37</v>
      </c>
      <c r="B99" s="104">
        <v>117</v>
      </c>
      <c r="C99" s="104">
        <v>1</v>
      </c>
      <c r="D99" s="73">
        <v>17</v>
      </c>
      <c r="E99" s="103" t="s">
        <v>18</v>
      </c>
      <c r="F99" s="103" t="s">
        <v>18</v>
      </c>
      <c r="G99" s="66" t="s">
        <v>18</v>
      </c>
      <c r="H99" s="103" t="s">
        <v>18</v>
      </c>
      <c r="I99" s="103" t="s">
        <v>18</v>
      </c>
      <c r="J99" s="73">
        <v>10.34</v>
      </c>
      <c r="K99" s="73">
        <v>57.561307770114936</v>
      </c>
      <c r="L99" s="73">
        <f t="shared" si="4"/>
        <v>-2.0413077701149334</v>
      </c>
      <c r="M99" s="73">
        <f t="shared" si="5"/>
        <v>-3.6767070787372715E-2</v>
      </c>
      <c r="N99" s="66"/>
      <c r="O99" s="66"/>
      <c r="P99" s="66"/>
      <c r="Q99" s="66"/>
      <c r="R99" s="66"/>
      <c r="S99" s="66"/>
      <c r="T99" s="66"/>
      <c r="U99" s="66"/>
      <c r="V99" s="66"/>
      <c r="W99" s="66"/>
      <c r="X99" s="66"/>
      <c r="Y99" s="66"/>
      <c r="Z99" s="66"/>
      <c r="AA99" s="66"/>
      <c r="AB99" s="66"/>
      <c r="AC99" s="66"/>
      <c r="AD99" s="66"/>
    </row>
    <row r="100" spans="1:30" x14ac:dyDescent="0.2">
      <c r="A100" s="103" t="s">
        <v>37</v>
      </c>
      <c r="B100" s="104">
        <v>118</v>
      </c>
      <c r="C100" s="104">
        <v>1</v>
      </c>
      <c r="D100" s="73">
        <v>18</v>
      </c>
      <c r="E100" s="103" t="s">
        <v>18</v>
      </c>
      <c r="F100" s="103" t="s">
        <v>18</v>
      </c>
      <c r="G100" s="66" t="s">
        <v>18</v>
      </c>
      <c r="H100" s="103" t="s">
        <v>18</v>
      </c>
      <c r="I100" s="103" t="s">
        <v>18</v>
      </c>
      <c r="J100" s="73">
        <v>10.35</v>
      </c>
      <c r="K100" s="73">
        <v>54.662181149425301</v>
      </c>
      <c r="L100" s="73">
        <f t="shared" si="4"/>
        <v>0.8578188505747022</v>
      </c>
      <c r="M100" s="73">
        <f t="shared" si="5"/>
        <v>1.545062771208037E-2</v>
      </c>
      <c r="N100" s="66"/>
      <c r="O100" s="66"/>
      <c r="P100" s="66"/>
      <c r="Q100" s="66"/>
      <c r="R100" s="66"/>
      <c r="S100" s="66"/>
      <c r="T100" s="66"/>
      <c r="U100" s="66"/>
      <c r="V100" s="66"/>
      <c r="W100" s="66"/>
      <c r="X100" s="66"/>
      <c r="Y100" s="66"/>
      <c r="Z100" s="66"/>
      <c r="AA100" s="66"/>
      <c r="AB100" s="66"/>
      <c r="AC100" s="66"/>
      <c r="AD100" s="66"/>
    </row>
    <row r="101" spans="1:30" x14ac:dyDescent="0.2">
      <c r="A101" s="103" t="s">
        <v>37</v>
      </c>
      <c r="B101" s="104">
        <v>119</v>
      </c>
      <c r="C101" s="104">
        <v>1</v>
      </c>
      <c r="D101" s="73">
        <v>19</v>
      </c>
      <c r="E101" s="103" t="s">
        <v>18</v>
      </c>
      <c r="F101" s="103" t="s">
        <v>18</v>
      </c>
      <c r="G101" s="66" t="s">
        <v>18</v>
      </c>
      <c r="H101" s="103" t="s">
        <v>18</v>
      </c>
      <c r="I101" s="103" t="s">
        <v>18</v>
      </c>
      <c r="J101" s="73">
        <v>10.52</v>
      </c>
      <c r="K101" s="73">
        <v>53.16469627586207</v>
      </c>
      <c r="L101" s="73">
        <f t="shared" si="4"/>
        <v>2.3553037241379329</v>
      </c>
      <c r="M101" s="73">
        <f t="shared" si="5"/>
        <v>4.2422617509688988E-2</v>
      </c>
      <c r="N101" s="66"/>
      <c r="O101" s="66"/>
      <c r="P101" s="66"/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</row>
    <row r="102" spans="1:30" x14ac:dyDescent="0.2">
      <c r="A102" s="103" t="s">
        <v>37</v>
      </c>
      <c r="B102" s="104">
        <v>120</v>
      </c>
      <c r="C102" s="104">
        <v>1</v>
      </c>
      <c r="D102" s="73">
        <v>20</v>
      </c>
      <c r="E102" s="103" t="s">
        <v>18</v>
      </c>
      <c r="F102" s="103" t="s">
        <v>18</v>
      </c>
      <c r="G102" s="66" t="s">
        <v>18</v>
      </c>
      <c r="H102" s="103" t="s">
        <v>18</v>
      </c>
      <c r="I102" s="103" t="s">
        <v>18</v>
      </c>
      <c r="J102" s="73">
        <v>10.28</v>
      </c>
      <c r="K102" s="73">
        <v>55.952692045977024</v>
      </c>
      <c r="L102" s="73">
        <f t="shared" si="4"/>
        <v>-0.43269204597702071</v>
      </c>
      <c r="M102" s="73">
        <f t="shared" si="5"/>
        <v>-7.7934446321509488E-3</v>
      </c>
      <c r="N102" s="66"/>
      <c r="O102" s="66"/>
      <c r="P102" s="66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</row>
    <row r="103" spans="1:30" x14ac:dyDescent="0.2">
      <c r="A103" s="103" t="s">
        <v>37</v>
      </c>
      <c r="B103" s="104">
        <v>201</v>
      </c>
      <c r="C103" s="104">
        <v>2</v>
      </c>
      <c r="D103" s="73">
        <v>11</v>
      </c>
      <c r="E103" s="103" t="s">
        <v>18</v>
      </c>
      <c r="F103" s="103" t="s">
        <v>18</v>
      </c>
      <c r="G103" s="66" t="s">
        <v>18</v>
      </c>
      <c r="H103" s="103" t="s">
        <v>18</v>
      </c>
      <c r="I103" s="103" t="s">
        <v>18</v>
      </c>
      <c r="J103" s="73">
        <v>10.33</v>
      </c>
      <c r="K103" s="73">
        <v>53.626782758620685</v>
      </c>
      <c r="L103" s="73">
        <f t="shared" si="4"/>
        <v>1.8932172413793182</v>
      </c>
      <c r="M103" s="73">
        <f t="shared" si="5"/>
        <v>3.4099734174699532E-2</v>
      </c>
      <c r="N103" s="66"/>
      <c r="O103" s="66"/>
      <c r="P103" s="66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</row>
    <row r="104" spans="1:30" x14ac:dyDescent="0.2">
      <c r="A104" s="103" t="s">
        <v>37</v>
      </c>
      <c r="B104" s="104">
        <v>202</v>
      </c>
      <c r="C104" s="104">
        <v>2</v>
      </c>
      <c r="D104" s="73">
        <v>19</v>
      </c>
      <c r="E104" s="103" t="s">
        <v>18</v>
      </c>
      <c r="F104" s="103" t="s">
        <v>18</v>
      </c>
      <c r="G104" s="66" t="s">
        <v>18</v>
      </c>
      <c r="H104" s="103" t="s">
        <v>18</v>
      </c>
      <c r="I104" s="103" t="s">
        <v>18</v>
      </c>
      <c r="J104" s="73">
        <v>10.45</v>
      </c>
      <c r="K104" s="73">
        <v>57.540506896551726</v>
      </c>
      <c r="L104" s="73">
        <f t="shared" si="4"/>
        <v>-2.0205068965517228</v>
      </c>
      <c r="M104" s="73">
        <f t="shared" si="5"/>
        <v>-3.6392415283712586E-2</v>
      </c>
      <c r="N104" s="66"/>
      <c r="O104" s="66"/>
      <c r="P104" s="66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</row>
    <row r="105" spans="1:30" x14ac:dyDescent="0.2">
      <c r="A105" s="103" t="s">
        <v>37</v>
      </c>
      <c r="B105" s="104">
        <v>203</v>
      </c>
      <c r="C105" s="104">
        <v>2</v>
      </c>
      <c r="D105" s="73">
        <v>6</v>
      </c>
      <c r="E105" s="103" t="s">
        <v>18</v>
      </c>
      <c r="F105" s="103" t="s">
        <v>18</v>
      </c>
      <c r="G105" s="66" t="s">
        <v>18</v>
      </c>
      <c r="H105" s="103" t="s">
        <v>18</v>
      </c>
      <c r="I105" s="103" t="s">
        <v>18</v>
      </c>
      <c r="J105" s="73">
        <v>10.42</v>
      </c>
      <c r="K105" s="73">
        <v>53.921805793103445</v>
      </c>
      <c r="L105" s="73">
        <f t="shared" si="4"/>
        <v>1.598194206896558</v>
      </c>
      <c r="M105" s="73">
        <f t="shared" si="5"/>
        <v>2.8785918712113796E-2</v>
      </c>
      <c r="N105" s="66"/>
      <c r="O105" s="66"/>
      <c r="P105" s="66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</row>
    <row r="106" spans="1:30" x14ac:dyDescent="0.2">
      <c r="A106" s="103" t="s">
        <v>37</v>
      </c>
      <c r="B106" s="104">
        <v>204</v>
      </c>
      <c r="C106" s="104">
        <v>2</v>
      </c>
      <c r="D106" s="73">
        <v>18</v>
      </c>
      <c r="E106" s="103" t="s">
        <v>18</v>
      </c>
      <c r="F106" s="103" t="s">
        <v>18</v>
      </c>
      <c r="G106" s="66" t="s">
        <v>18</v>
      </c>
      <c r="H106" s="103" t="s">
        <v>18</v>
      </c>
      <c r="I106" s="103" t="s">
        <v>18</v>
      </c>
      <c r="J106" s="73">
        <v>10.41</v>
      </c>
      <c r="K106" s="73">
        <v>56.669073241379309</v>
      </c>
      <c r="L106" s="73">
        <f t="shared" si="4"/>
        <v>-1.1490732413793054</v>
      </c>
      <c r="M106" s="73">
        <f t="shared" si="5"/>
        <v>-2.069656414588086E-2</v>
      </c>
      <c r="N106" s="66"/>
      <c r="O106" s="66"/>
      <c r="P106" s="66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</row>
    <row r="107" spans="1:30" x14ac:dyDescent="0.2">
      <c r="A107" s="103" t="s">
        <v>37</v>
      </c>
      <c r="B107" s="104">
        <v>205</v>
      </c>
      <c r="C107" s="104">
        <v>2</v>
      </c>
      <c r="D107" s="73">
        <v>16</v>
      </c>
      <c r="E107" s="103" t="s">
        <v>18</v>
      </c>
      <c r="F107" s="103" t="s">
        <v>18</v>
      </c>
      <c r="G107" s="66" t="s">
        <v>18</v>
      </c>
      <c r="H107" s="103" t="s">
        <v>18</v>
      </c>
      <c r="I107" s="103" t="s">
        <v>18</v>
      </c>
      <c r="J107" s="73">
        <v>10.41</v>
      </c>
      <c r="K107" s="73">
        <v>56.370028000000005</v>
      </c>
      <c r="L107" s="73">
        <f t="shared" si="4"/>
        <v>-0.85002800000000178</v>
      </c>
      <c r="M107" s="73">
        <f t="shared" si="5"/>
        <v>-1.5310302593659973E-2</v>
      </c>
      <c r="N107" s="66"/>
      <c r="O107" s="66"/>
      <c r="P107" s="66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</row>
    <row r="108" spans="1:30" x14ac:dyDescent="0.2">
      <c r="A108" s="103" t="s">
        <v>37</v>
      </c>
      <c r="B108" s="104">
        <v>206</v>
      </c>
      <c r="C108" s="104">
        <v>2</v>
      </c>
      <c r="D108" s="73">
        <v>12</v>
      </c>
      <c r="E108" s="103" t="s">
        <v>18</v>
      </c>
      <c r="F108" s="103" t="s">
        <v>18</v>
      </c>
      <c r="G108" s="66" t="s">
        <v>18</v>
      </c>
      <c r="H108" s="103" t="s">
        <v>18</v>
      </c>
      <c r="I108" s="103" t="s">
        <v>18</v>
      </c>
      <c r="J108" s="73">
        <v>10.37</v>
      </c>
      <c r="K108" s="73">
        <v>59.985341103448256</v>
      </c>
      <c r="L108" s="73">
        <f t="shared" si="4"/>
        <v>-4.4653411034482531</v>
      </c>
      <c r="M108" s="73">
        <f t="shared" si="5"/>
        <v>-8.0427613534730782E-2</v>
      </c>
      <c r="N108" s="66"/>
      <c r="O108" s="66"/>
      <c r="P108" s="66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</row>
    <row r="109" spans="1:30" x14ac:dyDescent="0.2">
      <c r="A109" s="103" t="s">
        <v>37</v>
      </c>
      <c r="B109" s="104">
        <v>207</v>
      </c>
      <c r="C109" s="104">
        <v>2</v>
      </c>
      <c r="D109" s="73">
        <v>7</v>
      </c>
      <c r="E109" s="103" t="s">
        <v>18</v>
      </c>
      <c r="F109" s="103" t="s">
        <v>18</v>
      </c>
      <c r="G109" s="66" t="s">
        <v>18</v>
      </c>
      <c r="H109" s="103" t="s">
        <v>18</v>
      </c>
      <c r="I109" s="103" t="s">
        <v>18</v>
      </c>
      <c r="J109" s="73">
        <v>10.37</v>
      </c>
      <c r="K109" s="73">
        <v>57.043416643678164</v>
      </c>
      <c r="L109" s="73">
        <f t="shared" si="4"/>
        <v>-1.5234166436781607</v>
      </c>
      <c r="M109" s="73">
        <f t="shared" si="5"/>
        <v>-2.743906058498128E-2</v>
      </c>
      <c r="N109" s="66"/>
      <c r="O109" s="66"/>
      <c r="P109" s="66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</row>
    <row r="110" spans="1:30" x14ac:dyDescent="0.2">
      <c r="A110" s="103" t="s">
        <v>37</v>
      </c>
      <c r="B110" s="104">
        <v>208</v>
      </c>
      <c r="C110" s="104">
        <v>2</v>
      </c>
      <c r="D110" s="73">
        <v>8</v>
      </c>
      <c r="E110" s="103" t="s">
        <v>18</v>
      </c>
      <c r="F110" s="103" t="s">
        <v>18</v>
      </c>
      <c r="G110" s="66" t="s">
        <v>18</v>
      </c>
      <c r="H110" s="103" t="s">
        <v>18</v>
      </c>
      <c r="I110" s="103" t="s">
        <v>18</v>
      </c>
      <c r="J110" s="73">
        <v>10.38</v>
      </c>
      <c r="K110" s="73">
        <v>55.541325425287368</v>
      </c>
      <c r="L110" s="73">
        <f t="shared" si="4"/>
        <v>-2.1325425287365363E-2</v>
      </c>
      <c r="M110" s="73">
        <f t="shared" si="5"/>
        <v>-3.8410348140067291E-4</v>
      </c>
      <c r="N110" s="66"/>
      <c r="O110" s="66"/>
      <c r="P110" s="66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</row>
    <row r="111" spans="1:30" x14ac:dyDescent="0.2">
      <c r="A111" s="103" t="s">
        <v>37</v>
      </c>
      <c r="B111" s="104">
        <v>209</v>
      </c>
      <c r="C111" s="104">
        <v>2</v>
      </c>
      <c r="D111" s="73">
        <v>17</v>
      </c>
      <c r="E111" s="103" t="s">
        <v>18</v>
      </c>
      <c r="F111" s="103" t="s">
        <v>18</v>
      </c>
      <c r="G111" s="66" t="s">
        <v>18</v>
      </c>
      <c r="H111" s="103" t="s">
        <v>18</v>
      </c>
      <c r="I111" s="103" t="s">
        <v>18</v>
      </c>
      <c r="J111" s="73">
        <v>10.47</v>
      </c>
      <c r="K111" s="73">
        <v>54.589013701149426</v>
      </c>
      <c r="L111" s="73">
        <f t="shared" si="4"/>
        <v>0.93098629885057704</v>
      </c>
      <c r="M111" s="73">
        <f t="shared" si="5"/>
        <v>1.6768485209844686E-2</v>
      </c>
      <c r="N111" s="66"/>
      <c r="O111" s="66"/>
      <c r="P111" s="66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</row>
    <row r="112" spans="1:30" x14ac:dyDescent="0.2">
      <c r="A112" s="103" t="s">
        <v>37</v>
      </c>
      <c r="B112" s="104">
        <v>210</v>
      </c>
      <c r="C112" s="104">
        <v>2</v>
      </c>
      <c r="D112" s="73">
        <v>20</v>
      </c>
      <c r="E112" s="103" t="s">
        <v>18</v>
      </c>
      <c r="F112" s="103" t="s">
        <v>18</v>
      </c>
      <c r="G112" s="66" t="s">
        <v>18</v>
      </c>
      <c r="H112" s="103" t="s">
        <v>18</v>
      </c>
      <c r="I112" s="103" t="s">
        <v>18</v>
      </c>
      <c r="J112" s="73">
        <v>10.38</v>
      </c>
      <c r="K112" s="73">
        <v>53.796310712643681</v>
      </c>
      <c r="L112" s="73">
        <f t="shared" si="4"/>
        <v>1.7236892873563221</v>
      </c>
      <c r="M112" s="73">
        <f t="shared" si="5"/>
        <v>3.1046276789559114E-2</v>
      </c>
      <c r="N112" s="66"/>
      <c r="O112" s="66"/>
      <c r="P112" s="66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</row>
    <row r="113" spans="1:30" x14ac:dyDescent="0.2">
      <c r="A113" s="103" t="s">
        <v>37</v>
      </c>
      <c r="B113" s="104">
        <v>211</v>
      </c>
      <c r="C113" s="104">
        <v>2</v>
      </c>
      <c r="D113" s="73">
        <v>15</v>
      </c>
      <c r="E113" s="103" t="s">
        <v>18</v>
      </c>
      <c r="F113" s="103" t="s">
        <v>18</v>
      </c>
      <c r="G113" s="66" t="s">
        <v>18</v>
      </c>
      <c r="H113" s="103" t="s">
        <v>18</v>
      </c>
      <c r="I113" s="103" t="s">
        <v>18</v>
      </c>
      <c r="J113" s="73">
        <v>10.19</v>
      </c>
      <c r="K113" s="73">
        <v>51.562088827586209</v>
      </c>
      <c r="L113" s="73">
        <f t="shared" si="4"/>
        <v>3.9579111724137945</v>
      </c>
      <c r="M113" s="73">
        <f t="shared" si="5"/>
        <v>7.128802543972973E-2</v>
      </c>
      <c r="N113" s="66"/>
      <c r="O113" s="66"/>
      <c r="P113" s="66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</row>
    <row r="114" spans="1:30" x14ac:dyDescent="0.2">
      <c r="A114" s="103" t="s">
        <v>37</v>
      </c>
      <c r="B114" s="104">
        <v>212</v>
      </c>
      <c r="C114" s="104">
        <v>2</v>
      </c>
      <c r="D114" s="73">
        <v>13</v>
      </c>
      <c r="E114" s="103" t="s">
        <v>18</v>
      </c>
      <c r="F114" s="103" t="s">
        <v>18</v>
      </c>
      <c r="G114" s="66" t="s">
        <v>18</v>
      </c>
      <c r="H114" s="103" t="s">
        <v>18</v>
      </c>
      <c r="I114" s="103" t="s">
        <v>18</v>
      </c>
      <c r="J114" s="73">
        <v>10.39</v>
      </c>
      <c r="K114" s="73">
        <v>59.573139999999981</v>
      </c>
      <c r="L114" s="73">
        <f t="shared" si="4"/>
        <v>-4.0531399999999778</v>
      </c>
      <c r="M114" s="73">
        <f t="shared" si="5"/>
        <v>-7.3003242074927546E-2</v>
      </c>
      <c r="N114" s="66"/>
      <c r="O114" s="66"/>
      <c r="P114" s="66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</row>
    <row r="115" spans="1:30" x14ac:dyDescent="0.2">
      <c r="A115" s="103" t="s">
        <v>37</v>
      </c>
      <c r="B115" s="104">
        <v>213</v>
      </c>
      <c r="C115" s="104">
        <v>2</v>
      </c>
      <c r="D115" s="73">
        <v>10</v>
      </c>
      <c r="E115" s="103" t="s">
        <v>18</v>
      </c>
      <c r="F115" s="103" t="s">
        <v>18</v>
      </c>
      <c r="G115" s="66" t="s">
        <v>18</v>
      </c>
      <c r="H115" s="103" t="s">
        <v>18</v>
      </c>
      <c r="I115" s="103" t="s">
        <v>18</v>
      </c>
      <c r="J115" s="73">
        <v>10.3</v>
      </c>
      <c r="K115" s="73">
        <v>54.892275862068978</v>
      </c>
      <c r="L115" s="73">
        <f t="shared" si="4"/>
        <v>0.62772413793102544</v>
      </c>
      <c r="M115" s="73">
        <f t="shared" si="5"/>
        <v>1.1306270495875818E-2</v>
      </c>
      <c r="N115" s="66"/>
      <c r="O115" s="66"/>
      <c r="P115" s="66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</row>
    <row r="116" spans="1:30" x14ac:dyDescent="0.2">
      <c r="A116" s="103" t="s">
        <v>37</v>
      </c>
      <c r="B116" s="104">
        <v>214</v>
      </c>
      <c r="C116" s="104">
        <v>2</v>
      </c>
      <c r="D116" s="73">
        <v>2</v>
      </c>
      <c r="E116" s="103" t="s">
        <v>18</v>
      </c>
      <c r="F116" s="103" t="s">
        <v>18</v>
      </c>
      <c r="G116" s="66" t="s">
        <v>18</v>
      </c>
      <c r="H116" s="103" t="s">
        <v>18</v>
      </c>
      <c r="I116" s="103" t="s">
        <v>18</v>
      </c>
      <c r="J116" s="73">
        <v>10.24</v>
      </c>
      <c r="K116" s="73">
        <v>56.876475586206901</v>
      </c>
      <c r="L116" s="73">
        <f t="shared" si="4"/>
        <v>-1.3564755862068978</v>
      </c>
      <c r="M116" s="73">
        <f t="shared" si="5"/>
        <v>-2.4432197157905219E-2</v>
      </c>
      <c r="N116" s="66"/>
      <c r="O116" s="66"/>
      <c r="P116" s="66"/>
      <c r="Q116" s="66"/>
      <c r="R116" s="66"/>
      <c r="S116" s="66"/>
      <c r="T116" s="66"/>
      <c r="U116" s="66"/>
      <c r="V116" s="66"/>
      <c r="W116" s="66"/>
      <c r="X116" s="66"/>
      <c r="Y116" s="66"/>
      <c r="Z116" s="66"/>
      <c r="AA116" s="66"/>
      <c r="AB116" s="66"/>
      <c r="AC116" s="66"/>
      <c r="AD116" s="66"/>
    </row>
    <row r="117" spans="1:30" x14ac:dyDescent="0.2">
      <c r="A117" s="103" t="s">
        <v>37</v>
      </c>
      <c r="B117" s="104">
        <v>215</v>
      </c>
      <c r="C117" s="104">
        <v>2</v>
      </c>
      <c r="D117" s="73">
        <v>3</v>
      </c>
      <c r="E117" s="103" t="s">
        <v>18</v>
      </c>
      <c r="F117" s="103" t="s">
        <v>18</v>
      </c>
      <c r="G117" s="66" t="s">
        <v>18</v>
      </c>
      <c r="H117" s="103" t="s">
        <v>18</v>
      </c>
      <c r="I117" s="103" t="s">
        <v>18</v>
      </c>
      <c r="J117" s="73">
        <v>10.35</v>
      </c>
      <c r="K117" s="73">
        <v>57.754384827586215</v>
      </c>
      <c r="L117" s="73">
        <f t="shared" si="4"/>
        <v>-2.2343848275862115</v>
      </c>
      <c r="M117" s="73">
        <f t="shared" si="5"/>
        <v>-4.0244683493987958E-2</v>
      </c>
      <c r="N117" s="66"/>
      <c r="O117" s="66"/>
      <c r="P117" s="66"/>
      <c r="Q117" s="66"/>
      <c r="R117" s="66"/>
      <c r="S117" s="66"/>
      <c r="T117" s="66"/>
      <c r="U117" s="66"/>
      <c r="V117" s="66"/>
      <c r="W117" s="66"/>
      <c r="X117" s="66"/>
      <c r="Y117" s="66"/>
      <c r="Z117" s="66"/>
      <c r="AA117" s="66"/>
      <c r="AB117" s="66"/>
      <c r="AC117" s="66"/>
      <c r="AD117" s="66"/>
    </row>
    <row r="118" spans="1:30" x14ac:dyDescent="0.2">
      <c r="A118" s="103" t="s">
        <v>37</v>
      </c>
      <c r="B118" s="104">
        <v>216</v>
      </c>
      <c r="C118" s="104">
        <v>2</v>
      </c>
      <c r="D118" s="73">
        <v>5</v>
      </c>
      <c r="E118" s="103" t="s">
        <v>18</v>
      </c>
      <c r="F118" s="103" t="s">
        <v>18</v>
      </c>
      <c r="G118" s="66" t="s">
        <v>18</v>
      </c>
      <c r="H118" s="103" t="s">
        <v>18</v>
      </c>
      <c r="I118" s="103" t="s">
        <v>18</v>
      </c>
      <c r="J118" s="73">
        <v>10.33</v>
      </c>
      <c r="K118" s="73">
        <v>57.218530068965521</v>
      </c>
      <c r="L118" s="73">
        <f t="shared" si="4"/>
        <v>-1.6985300689655176</v>
      </c>
      <c r="M118" s="73">
        <f t="shared" si="5"/>
        <v>-3.0593120838716095E-2</v>
      </c>
      <c r="N118" s="66"/>
      <c r="O118" s="66"/>
      <c r="P118" s="66"/>
      <c r="Q118" s="66"/>
      <c r="R118" s="66"/>
      <c r="S118" s="66"/>
      <c r="T118" s="66"/>
      <c r="U118" s="66"/>
      <c r="V118" s="66"/>
      <c r="W118" s="66"/>
      <c r="X118" s="66"/>
      <c r="Y118" s="66"/>
      <c r="Z118" s="66"/>
      <c r="AA118" s="66"/>
      <c r="AB118" s="66"/>
      <c r="AC118" s="66"/>
      <c r="AD118" s="66"/>
    </row>
    <row r="119" spans="1:30" x14ac:dyDescent="0.2">
      <c r="A119" s="103" t="s">
        <v>37</v>
      </c>
      <c r="B119" s="104">
        <v>217</v>
      </c>
      <c r="C119" s="104">
        <v>2</v>
      </c>
      <c r="D119" s="73">
        <v>4</v>
      </c>
      <c r="E119" s="103" t="s">
        <v>18</v>
      </c>
      <c r="F119" s="103" t="s">
        <v>18</v>
      </c>
      <c r="G119" s="66" t="s">
        <v>18</v>
      </c>
      <c r="H119" s="103" t="s">
        <v>18</v>
      </c>
      <c r="I119" s="103" t="s">
        <v>18</v>
      </c>
      <c r="J119" s="73">
        <v>10.37</v>
      </c>
      <c r="K119" s="73">
        <v>55.996290988505741</v>
      </c>
      <c r="L119" s="73">
        <f t="shared" si="4"/>
        <v>-0.47629098850573826</v>
      </c>
      <c r="M119" s="73">
        <f t="shared" si="5"/>
        <v>-8.5787281791379361E-3</v>
      </c>
      <c r="N119" s="66"/>
      <c r="O119" s="66"/>
      <c r="P119" s="66"/>
      <c r="Q119" s="66"/>
      <c r="R119" s="66"/>
      <c r="S119" s="66"/>
      <c r="T119" s="66"/>
      <c r="U119" s="66"/>
      <c r="V119" s="66"/>
      <c r="W119" s="66"/>
      <c r="X119" s="66"/>
      <c r="Y119" s="66"/>
      <c r="Z119" s="66"/>
      <c r="AA119" s="66"/>
      <c r="AB119" s="66"/>
      <c r="AC119" s="66"/>
      <c r="AD119" s="66"/>
    </row>
    <row r="120" spans="1:30" x14ac:dyDescent="0.2">
      <c r="A120" s="103" t="s">
        <v>37</v>
      </c>
      <c r="B120" s="104">
        <v>218</v>
      </c>
      <c r="C120" s="104">
        <v>2</v>
      </c>
      <c r="D120" s="73">
        <v>14</v>
      </c>
      <c r="E120" s="103" t="s">
        <v>18</v>
      </c>
      <c r="F120" s="103" t="s">
        <v>18</v>
      </c>
      <c r="G120" s="66" t="s">
        <v>18</v>
      </c>
      <c r="H120" s="103" t="s">
        <v>18</v>
      </c>
      <c r="I120" s="103" t="s">
        <v>18</v>
      </c>
      <c r="J120" s="73">
        <v>10.41</v>
      </c>
      <c r="K120" s="73">
        <v>54.575756551724133</v>
      </c>
      <c r="L120" s="73">
        <f t="shared" si="4"/>
        <v>0.94424344827586992</v>
      </c>
      <c r="M120" s="73">
        <f t="shared" si="5"/>
        <v>1.7007266719666243E-2</v>
      </c>
      <c r="N120" s="66"/>
      <c r="O120" s="66"/>
      <c r="P120" s="66"/>
      <c r="Q120" s="66"/>
      <c r="R120" s="66"/>
      <c r="S120" s="66"/>
      <c r="T120" s="66"/>
      <c r="U120" s="66"/>
      <c r="V120" s="66"/>
      <c r="W120" s="66"/>
      <c r="X120" s="66"/>
      <c r="Y120" s="66"/>
      <c r="Z120" s="66"/>
      <c r="AA120" s="66"/>
      <c r="AB120" s="66"/>
      <c r="AC120" s="66"/>
      <c r="AD120" s="66"/>
    </row>
    <row r="121" spans="1:30" x14ac:dyDescent="0.2">
      <c r="A121" s="103" t="s">
        <v>37</v>
      </c>
      <c r="B121" s="104">
        <v>219</v>
      </c>
      <c r="C121" s="104">
        <v>2</v>
      </c>
      <c r="D121" s="73">
        <v>1</v>
      </c>
      <c r="E121" s="103" t="s">
        <v>18</v>
      </c>
      <c r="F121" s="103" t="s">
        <v>18</v>
      </c>
      <c r="G121" s="66" t="s">
        <v>18</v>
      </c>
      <c r="H121" s="103" t="s">
        <v>18</v>
      </c>
      <c r="I121" s="103" t="s">
        <v>18</v>
      </c>
      <c r="J121" s="73">
        <v>10.51</v>
      </c>
      <c r="K121" s="73">
        <v>51.0298724137931</v>
      </c>
      <c r="L121" s="119">
        <f t="shared" si="4"/>
        <v>4.4901275862069028</v>
      </c>
      <c r="M121" s="119">
        <f t="shared" si="5"/>
        <v>8.0874055947530665E-2</v>
      </c>
      <c r="N121" s="66">
        <f>60-K121</f>
        <v>8.9701275862068997</v>
      </c>
      <c r="O121" s="66">
        <f>N121/60</f>
        <v>0.14950212643678165</v>
      </c>
      <c r="P121" s="66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</row>
    <row r="122" spans="1:30" x14ac:dyDescent="0.2">
      <c r="A122" s="103" t="s">
        <v>37</v>
      </c>
      <c r="B122" s="104">
        <v>220</v>
      </c>
      <c r="C122" s="104">
        <v>2</v>
      </c>
      <c r="D122" s="73">
        <v>9</v>
      </c>
      <c r="E122" s="103" t="s">
        <v>18</v>
      </c>
      <c r="F122" s="103" t="s">
        <v>18</v>
      </c>
      <c r="G122" s="66" t="s">
        <v>18</v>
      </c>
      <c r="H122" s="103" t="s">
        <v>18</v>
      </c>
      <c r="I122" s="103" t="s">
        <v>18</v>
      </c>
      <c r="J122" s="73">
        <v>10.29</v>
      </c>
      <c r="K122" s="73">
        <v>55.147933563218402</v>
      </c>
      <c r="L122" s="73">
        <f t="shared" si="4"/>
        <v>0.37206643678160134</v>
      </c>
      <c r="M122" s="73">
        <f t="shared" si="5"/>
        <v>6.7014848123487271E-3</v>
      </c>
      <c r="N122" s="66"/>
      <c r="O122" s="66"/>
      <c r="P122" s="66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</row>
    <row r="123" spans="1:30" x14ac:dyDescent="0.2">
      <c r="A123" s="103" t="s">
        <v>37</v>
      </c>
      <c r="B123" s="104">
        <v>301</v>
      </c>
      <c r="C123" s="104">
        <v>3</v>
      </c>
      <c r="D123" s="73">
        <v>18</v>
      </c>
      <c r="E123" s="103" t="s">
        <v>18</v>
      </c>
      <c r="F123" s="103" t="s">
        <v>18</v>
      </c>
      <c r="G123" s="66" t="s">
        <v>18</v>
      </c>
      <c r="H123" s="103" t="s">
        <v>18</v>
      </c>
      <c r="I123" s="103" t="s">
        <v>18</v>
      </c>
      <c r="J123" s="73">
        <v>10.43</v>
      </c>
      <c r="K123" s="73">
        <v>55.809316781609191</v>
      </c>
      <c r="L123" s="73">
        <f t="shared" si="4"/>
        <v>-0.2893167816091875</v>
      </c>
      <c r="M123" s="73">
        <f t="shared" si="5"/>
        <v>-5.2110371327303224E-3</v>
      </c>
      <c r="N123" s="66"/>
      <c r="O123" s="66"/>
      <c r="P123" s="66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</row>
    <row r="124" spans="1:30" x14ac:dyDescent="0.2">
      <c r="A124" s="103" t="s">
        <v>37</v>
      </c>
      <c r="B124" s="104">
        <v>302</v>
      </c>
      <c r="C124" s="104">
        <v>3</v>
      </c>
      <c r="D124" s="73">
        <v>20</v>
      </c>
      <c r="E124" s="103" t="s">
        <v>18</v>
      </c>
      <c r="F124" s="103" t="s">
        <v>18</v>
      </c>
      <c r="G124" s="66" t="s">
        <v>18</v>
      </c>
      <c r="H124" s="103" t="s">
        <v>18</v>
      </c>
      <c r="I124" s="103" t="s">
        <v>18</v>
      </c>
      <c r="J124" s="73">
        <v>10.42</v>
      </c>
      <c r="K124" s="73">
        <v>56.662747862068962</v>
      </c>
      <c r="L124" s="73">
        <f t="shared" si="4"/>
        <v>-1.1427478620689584</v>
      </c>
      <c r="M124" s="73">
        <f t="shared" si="5"/>
        <v>-2.0582634403259335E-2</v>
      </c>
      <c r="N124" s="66"/>
      <c r="O124" s="66"/>
      <c r="P124" s="66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6"/>
      <c r="AB124" s="66"/>
      <c r="AC124" s="66"/>
      <c r="AD124" s="66"/>
    </row>
    <row r="125" spans="1:30" x14ac:dyDescent="0.2">
      <c r="A125" s="103" t="s">
        <v>37</v>
      </c>
      <c r="B125" s="104">
        <v>303</v>
      </c>
      <c r="C125" s="104">
        <v>3</v>
      </c>
      <c r="D125" s="73">
        <v>4</v>
      </c>
      <c r="E125" s="103" t="s">
        <v>18</v>
      </c>
      <c r="F125" s="103" t="s">
        <v>18</v>
      </c>
      <c r="G125" s="66" t="s">
        <v>18</v>
      </c>
      <c r="H125" s="103" t="s">
        <v>18</v>
      </c>
      <c r="I125" s="103" t="s">
        <v>18</v>
      </c>
      <c r="J125" s="73">
        <v>10.33</v>
      </c>
      <c r="K125" s="73">
        <v>53.177814344827581</v>
      </c>
      <c r="L125" s="73">
        <f t="shared" si="4"/>
        <v>2.3421856551724218</v>
      </c>
      <c r="M125" s="73">
        <f t="shared" si="5"/>
        <v>4.2186341051376475E-2</v>
      </c>
      <c r="N125" s="66"/>
      <c r="O125" s="66"/>
      <c r="P125" s="66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</row>
    <row r="126" spans="1:30" x14ac:dyDescent="0.2">
      <c r="A126" s="103" t="s">
        <v>37</v>
      </c>
      <c r="B126" s="104">
        <v>304</v>
      </c>
      <c r="C126" s="104">
        <v>3</v>
      </c>
      <c r="D126" s="73">
        <v>12</v>
      </c>
      <c r="E126" s="103" t="s">
        <v>18</v>
      </c>
      <c r="F126" s="103" t="s">
        <v>18</v>
      </c>
      <c r="G126" s="66" t="s">
        <v>18</v>
      </c>
      <c r="H126" s="103" t="s">
        <v>18</v>
      </c>
      <c r="I126" s="103" t="s">
        <v>18</v>
      </c>
      <c r="J126" s="73">
        <v>10.34</v>
      </c>
      <c r="K126" s="73">
        <v>57.46154813793104</v>
      </c>
      <c r="L126" s="73">
        <f t="shared" si="4"/>
        <v>-1.9415481379310364</v>
      </c>
      <c r="M126" s="73">
        <f t="shared" si="5"/>
        <v>-3.4970247441120969E-2</v>
      </c>
      <c r="N126" s="66"/>
      <c r="O126" s="66"/>
      <c r="P126" s="66"/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</row>
    <row r="127" spans="1:30" x14ac:dyDescent="0.2">
      <c r="A127" s="103" t="s">
        <v>37</v>
      </c>
      <c r="B127" s="104">
        <v>305</v>
      </c>
      <c r="C127" s="104">
        <v>3</v>
      </c>
      <c r="D127" s="73">
        <v>13</v>
      </c>
      <c r="E127" s="103" t="s">
        <v>18</v>
      </c>
      <c r="F127" s="103" t="s">
        <v>18</v>
      </c>
      <c r="G127" s="66" t="s">
        <v>18</v>
      </c>
      <c r="H127" s="103" t="s">
        <v>18</v>
      </c>
      <c r="I127" s="103" t="s">
        <v>18</v>
      </c>
      <c r="J127" s="73">
        <v>10.34</v>
      </c>
      <c r="K127" s="73">
        <v>58.658663724137924</v>
      </c>
      <c r="L127" s="73">
        <f t="shared" si="4"/>
        <v>-3.1386637241379205</v>
      </c>
      <c r="M127" s="73">
        <f t="shared" si="5"/>
        <v>-5.6532127596144101E-2</v>
      </c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</row>
    <row r="128" spans="1:30" x14ac:dyDescent="0.2">
      <c r="A128" s="103" t="s">
        <v>37</v>
      </c>
      <c r="B128" s="104">
        <v>306</v>
      </c>
      <c r="C128" s="104">
        <v>3</v>
      </c>
      <c r="D128" s="73">
        <v>5</v>
      </c>
      <c r="E128" s="103" t="s">
        <v>18</v>
      </c>
      <c r="F128" s="103" t="s">
        <v>18</v>
      </c>
      <c r="G128" s="66" t="s">
        <v>18</v>
      </c>
      <c r="H128" s="103" t="s">
        <v>18</v>
      </c>
      <c r="I128" s="103" t="s">
        <v>18</v>
      </c>
      <c r="J128" s="73">
        <v>10.36</v>
      </c>
      <c r="K128" s="73">
        <v>60.39098317241379</v>
      </c>
      <c r="L128" s="73">
        <f t="shared" si="4"/>
        <v>-4.8709831724137871</v>
      </c>
      <c r="M128" s="73">
        <f t="shared" si="5"/>
        <v>-8.7733846765378001E-2</v>
      </c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</row>
    <row r="129" spans="1:30" x14ac:dyDescent="0.2">
      <c r="A129" s="103" t="s">
        <v>37</v>
      </c>
      <c r="B129" s="104">
        <v>307</v>
      </c>
      <c r="C129" s="104">
        <v>3</v>
      </c>
      <c r="D129" s="73">
        <v>15</v>
      </c>
      <c r="E129" s="103" t="s">
        <v>18</v>
      </c>
      <c r="F129" s="103" t="s">
        <v>18</v>
      </c>
      <c r="G129" s="66" t="s">
        <v>18</v>
      </c>
      <c r="H129" s="103" t="s">
        <v>18</v>
      </c>
      <c r="I129" s="103" t="s">
        <v>18</v>
      </c>
      <c r="J129" s="73">
        <v>10.28</v>
      </c>
      <c r="K129" s="73">
        <v>56.950955954022987</v>
      </c>
      <c r="L129" s="73">
        <f t="shared" si="4"/>
        <v>-1.4309559540229841</v>
      </c>
      <c r="M129" s="73">
        <f t="shared" si="5"/>
        <v>-2.5773702341912536E-2</v>
      </c>
      <c r="N129" s="66"/>
      <c r="O129" s="66"/>
      <c r="P129" s="66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</row>
    <row r="130" spans="1:30" x14ac:dyDescent="0.2">
      <c r="A130" s="103" t="s">
        <v>37</v>
      </c>
      <c r="B130" s="104">
        <v>308</v>
      </c>
      <c r="C130" s="104">
        <v>3</v>
      </c>
      <c r="D130" s="73">
        <v>1</v>
      </c>
      <c r="E130" s="103" t="s">
        <v>18</v>
      </c>
      <c r="F130" s="103" t="s">
        <v>18</v>
      </c>
      <c r="G130" s="66" t="s">
        <v>18</v>
      </c>
      <c r="H130" s="103" t="s">
        <v>18</v>
      </c>
      <c r="I130" s="103" t="s">
        <v>18</v>
      </c>
      <c r="J130" s="73">
        <v>10.32</v>
      </c>
      <c r="K130" s="73">
        <v>55.678291862068967</v>
      </c>
      <c r="L130" s="119">
        <f t="shared" si="4"/>
        <v>-0.15829186206896395</v>
      </c>
      <c r="M130" s="119">
        <f t="shared" si="5"/>
        <v>-2.8510782072940191E-3</v>
      </c>
      <c r="N130" s="66">
        <f>60-K130</f>
        <v>4.3217081379310329</v>
      </c>
      <c r="O130" s="66">
        <f>N130/60</f>
        <v>7.202846896551722E-2</v>
      </c>
      <c r="P130" s="66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</row>
    <row r="131" spans="1:30" x14ac:dyDescent="0.2">
      <c r="A131" s="103" t="s">
        <v>37</v>
      </c>
      <c r="B131" s="104">
        <v>309</v>
      </c>
      <c r="C131" s="104">
        <v>3</v>
      </c>
      <c r="D131" s="73">
        <v>7</v>
      </c>
      <c r="E131" s="103" t="s">
        <v>18</v>
      </c>
      <c r="F131" s="103" t="s">
        <v>18</v>
      </c>
      <c r="G131" s="66" t="s">
        <v>18</v>
      </c>
      <c r="H131" s="103" t="s">
        <v>18</v>
      </c>
      <c r="I131" s="103" t="s">
        <v>18</v>
      </c>
      <c r="J131" s="73">
        <v>10.42</v>
      </c>
      <c r="K131" s="73">
        <v>52.028063999999993</v>
      </c>
      <c r="L131" s="73">
        <f t="shared" si="4"/>
        <v>3.4919360000000097</v>
      </c>
      <c r="M131" s="73">
        <f t="shared" si="5"/>
        <v>6.289510086455348E-2</v>
      </c>
      <c r="N131" s="66"/>
      <c r="O131" s="66"/>
      <c r="P131" s="66"/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6"/>
      <c r="AB131" s="66"/>
      <c r="AC131" s="66"/>
      <c r="AD131" s="66"/>
    </row>
    <row r="132" spans="1:30" x14ac:dyDescent="0.2">
      <c r="A132" s="103" t="s">
        <v>37</v>
      </c>
      <c r="B132" s="104">
        <v>310</v>
      </c>
      <c r="C132" s="104">
        <v>3</v>
      </c>
      <c r="D132" s="73">
        <v>11</v>
      </c>
      <c r="E132" s="103" t="s">
        <v>18</v>
      </c>
      <c r="F132" s="103" t="s">
        <v>18</v>
      </c>
      <c r="G132" s="66" t="s">
        <v>18</v>
      </c>
      <c r="H132" s="103" t="s">
        <v>18</v>
      </c>
      <c r="I132" s="103" t="s">
        <v>18</v>
      </c>
      <c r="J132" s="73">
        <v>10.34</v>
      </c>
      <c r="K132" s="73">
        <v>57.112389425287354</v>
      </c>
      <c r="L132" s="73">
        <f t="shared" si="4"/>
        <v>-1.5923894252873509</v>
      </c>
      <c r="M132" s="73">
        <f t="shared" si="5"/>
        <v>-2.8681365729239027E-2</v>
      </c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</row>
    <row r="133" spans="1:30" x14ac:dyDescent="0.2">
      <c r="A133" s="103" t="s">
        <v>37</v>
      </c>
      <c r="B133" s="104">
        <v>311</v>
      </c>
      <c r="C133" s="104">
        <v>3</v>
      </c>
      <c r="D133" s="73">
        <v>19</v>
      </c>
      <c r="E133" s="103" t="s">
        <v>18</v>
      </c>
      <c r="F133" s="103" t="s">
        <v>18</v>
      </c>
      <c r="G133" s="66" t="s">
        <v>18</v>
      </c>
      <c r="H133" s="103" t="s">
        <v>18</v>
      </c>
      <c r="I133" s="103" t="s">
        <v>18</v>
      </c>
      <c r="J133" s="73">
        <v>10.31</v>
      </c>
      <c r="K133" s="73">
        <v>51.842469471264366</v>
      </c>
      <c r="L133" s="73">
        <f t="shared" si="4"/>
        <v>3.6775305287356375</v>
      </c>
      <c r="M133" s="73">
        <f t="shared" si="5"/>
        <v>6.6237941799993469E-2</v>
      </c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</row>
    <row r="134" spans="1:30" x14ac:dyDescent="0.2">
      <c r="A134" s="103" t="s">
        <v>37</v>
      </c>
      <c r="B134" s="104">
        <v>312</v>
      </c>
      <c r="C134" s="104">
        <v>3</v>
      </c>
      <c r="D134" s="73">
        <v>6</v>
      </c>
      <c r="E134" s="103" t="s">
        <v>18</v>
      </c>
      <c r="F134" s="103" t="s">
        <v>18</v>
      </c>
      <c r="G134" s="66" t="s">
        <v>18</v>
      </c>
      <c r="H134" s="103" t="s">
        <v>18</v>
      </c>
      <c r="I134" s="103" t="s">
        <v>18</v>
      </c>
      <c r="J134" s="73">
        <v>10.32</v>
      </c>
      <c r="K134" s="73">
        <v>53.283526620689649</v>
      </c>
      <c r="L134" s="73">
        <f t="shared" si="4"/>
        <v>2.2364733793103539</v>
      </c>
      <c r="M134" s="73">
        <f t="shared" si="5"/>
        <v>4.0282301500546722E-2</v>
      </c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</row>
    <row r="135" spans="1:30" x14ac:dyDescent="0.2">
      <c r="A135" s="103" t="s">
        <v>37</v>
      </c>
      <c r="B135" s="104">
        <v>313</v>
      </c>
      <c r="C135" s="104">
        <v>3</v>
      </c>
      <c r="D135" s="73">
        <v>14</v>
      </c>
      <c r="E135" s="103" t="s">
        <v>18</v>
      </c>
      <c r="F135" s="103" t="s">
        <v>18</v>
      </c>
      <c r="G135" s="66" t="s">
        <v>18</v>
      </c>
      <c r="H135" s="103" t="s">
        <v>18</v>
      </c>
      <c r="I135" s="103" t="s">
        <v>18</v>
      </c>
      <c r="J135" s="73">
        <v>10.27</v>
      </c>
      <c r="K135" s="73">
        <v>49.769002344827598</v>
      </c>
      <c r="L135" s="73">
        <f t="shared" si="4"/>
        <v>5.7509976551724051</v>
      </c>
      <c r="M135" s="73">
        <f t="shared" si="5"/>
        <v>0.10358425171420038</v>
      </c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</row>
    <row r="136" spans="1:30" x14ac:dyDescent="0.2">
      <c r="A136" s="103" t="s">
        <v>37</v>
      </c>
      <c r="B136" s="104">
        <v>314</v>
      </c>
      <c r="C136" s="104">
        <v>3</v>
      </c>
      <c r="D136" s="73">
        <v>9</v>
      </c>
      <c r="E136" s="103" t="s">
        <v>18</v>
      </c>
      <c r="F136" s="103" t="s">
        <v>18</v>
      </c>
      <c r="G136" s="66" t="s">
        <v>18</v>
      </c>
      <c r="H136" s="103" t="s">
        <v>18</v>
      </c>
      <c r="I136" s="103" t="s">
        <v>18</v>
      </c>
      <c r="J136" s="73">
        <v>10.25</v>
      </c>
      <c r="K136" s="73">
        <v>54.523434482758624</v>
      </c>
      <c r="L136" s="73">
        <f t="shared" si="4"/>
        <v>0.99656551724137898</v>
      </c>
      <c r="M136" s="73">
        <f t="shared" si="5"/>
        <v>1.7949667097287084E-2</v>
      </c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</row>
    <row r="137" spans="1:30" x14ac:dyDescent="0.2">
      <c r="A137" s="103" t="s">
        <v>37</v>
      </c>
      <c r="B137" s="104">
        <v>315</v>
      </c>
      <c r="C137" s="104">
        <v>3</v>
      </c>
      <c r="D137" s="73">
        <v>3</v>
      </c>
      <c r="E137" s="103" t="s">
        <v>18</v>
      </c>
      <c r="F137" s="103" t="s">
        <v>18</v>
      </c>
      <c r="G137" s="66" t="s">
        <v>18</v>
      </c>
      <c r="H137" s="103" t="s">
        <v>18</v>
      </c>
      <c r="I137" s="103" t="s">
        <v>18</v>
      </c>
      <c r="J137" s="73">
        <v>10.26</v>
      </c>
      <c r="K137" s="73">
        <v>55.066526988505736</v>
      </c>
      <c r="L137" s="73">
        <f t="shared" si="4"/>
        <v>0.45347301149426755</v>
      </c>
      <c r="M137" s="73">
        <f t="shared" si="5"/>
        <v>8.1677415614961734E-3</v>
      </c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</row>
    <row r="138" spans="1:30" x14ac:dyDescent="0.2">
      <c r="A138" s="103" t="s">
        <v>37</v>
      </c>
      <c r="B138" s="104">
        <v>316</v>
      </c>
      <c r="C138" s="104">
        <v>3</v>
      </c>
      <c r="D138" s="73">
        <v>2</v>
      </c>
      <c r="E138" s="103" t="s">
        <v>18</v>
      </c>
      <c r="F138" s="103" t="s">
        <v>18</v>
      </c>
      <c r="G138" s="66" t="s">
        <v>18</v>
      </c>
      <c r="H138" s="103" t="s">
        <v>18</v>
      </c>
      <c r="I138" s="103" t="s">
        <v>18</v>
      </c>
      <c r="J138" s="73">
        <v>10.31</v>
      </c>
      <c r="K138" s="73">
        <v>54.237501747126437</v>
      </c>
      <c r="L138" s="73">
        <f t="shared" si="4"/>
        <v>1.282498252873566</v>
      </c>
      <c r="M138" s="73">
        <f t="shared" si="5"/>
        <v>2.309975239325587E-2</v>
      </c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</row>
    <row r="139" spans="1:30" x14ac:dyDescent="0.2">
      <c r="A139" s="103" t="s">
        <v>37</v>
      </c>
      <c r="B139" s="104">
        <v>317</v>
      </c>
      <c r="C139" s="104">
        <v>3</v>
      </c>
      <c r="D139" s="73">
        <v>17</v>
      </c>
      <c r="E139" s="103" t="s">
        <v>18</v>
      </c>
      <c r="F139" s="103" t="s">
        <v>18</v>
      </c>
      <c r="G139" s="66" t="s">
        <v>18</v>
      </c>
      <c r="H139" s="103" t="s">
        <v>18</v>
      </c>
      <c r="I139" s="103" t="s">
        <v>18</v>
      </c>
      <c r="J139" s="73">
        <v>10.199999999999999</v>
      </c>
      <c r="K139" s="73">
        <v>54.004274942528731</v>
      </c>
      <c r="L139" s="73">
        <f t="shared" si="4"/>
        <v>1.515725057471272</v>
      </c>
      <c r="M139" s="73">
        <f t="shared" si="5"/>
        <v>2.7300523369439333E-2</v>
      </c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</row>
    <row r="140" spans="1:30" x14ac:dyDescent="0.2">
      <c r="A140" s="103" t="s">
        <v>37</v>
      </c>
      <c r="B140" s="104">
        <v>318</v>
      </c>
      <c r="C140" s="104">
        <v>3</v>
      </c>
      <c r="D140" s="73">
        <v>8</v>
      </c>
      <c r="E140" s="103" t="s">
        <v>18</v>
      </c>
      <c r="F140" s="103" t="s">
        <v>18</v>
      </c>
      <c r="G140" s="66" t="s">
        <v>18</v>
      </c>
      <c r="H140" s="103" t="s">
        <v>18</v>
      </c>
      <c r="I140" s="103" t="s">
        <v>18</v>
      </c>
      <c r="J140" s="73">
        <v>10.31</v>
      </c>
      <c r="K140" s="73">
        <v>52.890296091954021</v>
      </c>
      <c r="L140" s="73">
        <f t="shared" si="4"/>
        <v>2.6297039080459825</v>
      </c>
      <c r="M140" s="73">
        <f t="shared" si="5"/>
        <v>4.7364983934545794E-2</v>
      </c>
      <c r="N140" s="66"/>
      <c r="O140" s="66"/>
      <c r="P140" s="66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6"/>
      <c r="AB140" s="66"/>
      <c r="AC140" s="66"/>
      <c r="AD140" s="66"/>
    </row>
    <row r="141" spans="1:30" x14ac:dyDescent="0.2">
      <c r="A141" s="103" t="s">
        <v>37</v>
      </c>
      <c r="B141" s="104">
        <v>319</v>
      </c>
      <c r="C141" s="104">
        <v>3</v>
      </c>
      <c r="D141" s="73">
        <v>16</v>
      </c>
      <c r="E141" s="103" t="s">
        <v>18</v>
      </c>
      <c r="F141" s="103" t="s">
        <v>18</v>
      </c>
      <c r="G141" s="66" t="s">
        <v>18</v>
      </c>
      <c r="H141" s="103" t="s">
        <v>18</v>
      </c>
      <c r="I141" s="103" t="s">
        <v>18</v>
      </c>
      <c r="J141" s="73">
        <v>10.220000000000001</v>
      </c>
      <c r="K141" s="73">
        <v>49.79673498850574</v>
      </c>
      <c r="L141" s="73">
        <f t="shared" si="4"/>
        <v>5.7232650114942629</v>
      </c>
      <c r="M141" s="73">
        <f t="shared" si="5"/>
        <v>0.10308474444334047</v>
      </c>
      <c r="N141" s="66"/>
      <c r="O141" s="66"/>
      <c r="P141" s="66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6"/>
      <c r="AB141" s="66"/>
      <c r="AC141" s="66"/>
      <c r="AD141" s="66"/>
    </row>
    <row r="142" spans="1:30" x14ac:dyDescent="0.2">
      <c r="A142" s="103" t="s">
        <v>37</v>
      </c>
      <c r="B142" s="104">
        <v>320</v>
      </c>
      <c r="C142" s="104">
        <v>3</v>
      </c>
      <c r="D142" s="73">
        <v>10</v>
      </c>
      <c r="E142" s="103" t="s">
        <v>18</v>
      </c>
      <c r="F142" s="103" t="s">
        <v>18</v>
      </c>
      <c r="G142" s="66" t="s">
        <v>18</v>
      </c>
      <c r="H142" s="103" t="s">
        <v>18</v>
      </c>
      <c r="I142" s="103" t="s">
        <v>18</v>
      </c>
      <c r="J142" s="73">
        <v>10.220000000000001</v>
      </c>
      <c r="K142" s="73">
        <v>48.048604873563221</v>
      </c>
      <c r="L142" s="73">
        <f t="shared" si="4"/>
        <v>7.4713951264367822</v>
      </c>
      <c r="M142" s="73">
        <f t="shared" si="5"/>
        <v>0.13457123786809766</v>
      </c>
      <c r="N142" s="66"/>
      <c r="O142" s="66"/>
      <c r="P142" s="66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  <c r="AD142" s="66"/>
    </row>
    <row r="143" spans="1:30" x14ac:dyDescent="0.2">
      <c r="A143" s="103" t="s">
        <v>37</v>
      </c>
      <c r="B143" s="104">
        <v>401</v>
      </c>
      <c r="C143" s="104">
        <v>4</v>
      </c>
      <c r="D143" s="73">
        <v>2</v>
      </c>
      <c r="E143" s="103" t="s">
        <v>18</v>
      </c>
      <c r="F143" s="103" t="s">
        <v>18</v>
      </c>
      <c r="G143" s="66" t="s">
        <v>18</v>
      </c>
      <c r="H143" s="103" t="s">
        <v>18</v>
      </c>
      <c r="I143" s="103" t="s">
        <v>18</v>
      </c>
      <c r="J143" s="73">
        <v>10.32</v>
      </c>
      <c r="K143" s="73">
        <v>54.331236413793114</v>
      </c>
      <c r="L143" s="73">
        <f t="shared" si="4"/>
        <v>1.188763586206889</v>
      </c>
      <c r="M143" s="73">
        <f t="shared" si="5"/>
        <v>2.1411447878366154E-2</v>
      </c>
      <c r="N143" s="66"/>
      <c r="O143" s="66"/>
      <c r="P143" s="66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6"/>
      <c r="AB143" s="66"/>
      <c r="AC143" s="66"/>
      <c r="AD143" s="66"/>
    </row>
    <row r="144" spans="1:30" x14ac:dyDescent="0.2">
      <c r="A144" s="103" t="s">
        <v>37</v>
      </c>
      <c r="B144" s="104">
        <v>402</v>
      </c>
      <c r="C144" s="104">
        <v>4</v>
      </c>
      <c r="D144" s="73">
        <v>17</v>
      </c>
      <c r="E144" s="103" t="s">
        <v>18</v>
      </c>
      <c r="F144" s="103" t="s">
        <v>18</v>
      </c>
      <c r="G144" s="66" t="s">
        <v>18</v>
      </c>
      <c r="H144" s="103" t="s">
        <v>18</v>
      </c>
      <c r="I144" s="103" t="s">
        <v>18</v>
      </c>
      <c r="J144" s="73">
        <v>10.41</v>
      </c>
      <c r="K144" s="73">
        <v>53.628779954022981</v>
      </c>
      <c r="L144" s="73">
        <f t="shared" si="4"/>
        <v>1.8912200459770219</v>
      </c>
      <c r="M144" s="73">
        <f t="shared" si="5"/>
        <v>3.4063761635032816E-2</v>
      </c>
      <c r="N144" s="66"/>
      <c r="O144" s="66"/>
      <c r="P144" s="66"/>
      <c r="Q144" s="66"/>
      <c r="R144" s="66"/>
      <c r="S144" s="66"/>
      <c r="T144" s="66"/>
      <c r="U144" s="66"/>
      <c r="V144" s="66"/>
      <c r="W144" s="66"/>
      <c r="X144" s="66"/>
      <c r="Y144" s="66"/>
      <c r="Z144" s="66"/>
      <c r="AA144" s="66"/>
      <c r="AB144" s="66"/>
      <c r="AC144" s="66"/>
      <c r="AD144" s="66"/>
    </row>
    <row r="145" spans="1:30" x14ac:dyDescent="0.2">
      <c r="A145" s="103" t="s">
        <v>37</v>
      </c>
      <c r="B145" s="104">
        <v>403</v>
      </c>
      <c r="C145" s="104">
        <v>4</v>
      </c>
      <c r="D145" s="73">
        <v>20</v>
      </c>
      <c r="E145" s="103" t="s">
        <v>18</v>
      </c>
      <c r="F145" s="103" t="s">
        <v>18</v>
      </c>
      <c r="G145" s="66" t="s">
        <v>18</v>
      </c>
      <c r="H145" s="103" t="s">
        <v>18</v>
      </c>
      <c r="I145" s="103" t="s">
        <v>18</v>
      </c>
      <c r="J145" s="73">
        <v>10.37</v>
      </c>
      <c r="K145" s="73">
        <v>49.912989563218389</v>
      </c>
      <c r="L145" s="73">
        <f t="shared" si="4"/>
        <v>5.6070104367816143</v>
      </c>
      <c r="M145" s="73">
        <f t="shared" si="5"/>
        <v>0.10099082198814147</v>
      </c>
      <c r="N145" s="66"/>
      <c r="O145" s="66"/>
      <c r="P145" s="66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6"/>
      <c r="AB145" s="66"/>
      <c r="AC145" s="66"/>
      <c r="AD145" s="66"/>
    </row>
    <row r="146" spans="1:30" x14ac:dyDescent="0.2">
      <c r="A146" s="103" t="s">
        <v>37</v>
      </c>
      <c r="B146" s="104">
        <v>404</v>
      </c>
      <c r="C146" s="104">
        <v>4</v>
      </c>
      <c r="D146" s="73">
        <v>9</v>
      </c>
      <c r="E146" s="103" t="s">
        <v>18</v>
      </c>
      <c r="F146" s="103" t="s">
        <v>18</v>
      </c>
      <c r="G146" s="66" t="s">
        <v>18</v>
      </c>
      <c r="H146" s="103" t="s">
        <v>18</v>
      </c>
      <c r="I146" s="103" t="s">
        <v>18</v>
      </c>
      <c r="J146" s="73">
        <v>10.34</v>
      </c>
      <c r="K146" s="73">
        <v>54.817917885057469</v>
      </c>
      <c r="L146" s="73">
        <f t="shared" si="4"/>
        <v>0.70208211494253447</v>
      </c>
      <c r="M146" s="73">
        <f t="shared" si="5"/>
        <v>1.2645571234555735E-2</v>
      </c>
      <c r="N146" s="66"/>
      <c r="O146" s="66"/>
      <c r="P146" s="66"/>
      <c r="Q146" s="66"/>
      <c r="R146" s="66"/>
      <c r="S146" s="66"/>
      <c r="T146" s="66"/>
      <c r="U146" s="66"/>
      <c r="V146" s="66"/>
      <c r="W146" s="66"/>
      <c r="X146" s="66"/>
      <c r="Y146" s="66"/>
      <c r="Z146" s="66"/>
      <c r="AA146" s="66"/>
      <c r="AB146" s="66"/>
      <c r="AC146" s="66"/>
      <c r="AD146" s="66"/>
    </row>
    <row r="147" spans="1:30" x14ac:dyDescent="0.2">
      <c r="A147" s="103" t="s">
        <v>37</v>
      </c>
      <c r="B147" s="104">
        <v>405</v>
      </c>
      <c r="C147" s="104">
        <v>4</v>
      </c>
      <c r="D147" s="73">
        <v>5</v>
      </c>
      <c r="E147" s="103" t="s">
        <v>18</v>
      </c>
      <c r="F147" s="103" t="s">
        <v>18</v>
      </c>
      <c r="G147" s="66" t="s">
        <v>18</v>
      </c>
      <c r="H147" s="103" t="s">
        <v>18</v>
      </c>
      <c r="I147" s="103" t="s">
        <v>18</v>
      </c>
      <c r="J147" s="73">
        <v>10.32</v>
      </c>
      <c r="K147" s="73">
        <v>55.678291862068967</v>
      </c>
      <c r="L147" s="73">
        <f t="shared" si="4"/>
        <v>-0.15829186206896395</v>
      </c>
      <c r="M147" s="73">
        <f t="shared" si="5"/>
        <v>-2.8510782072940191E-3</v>
      </c>
      <c r="N147" s="66"/>
      <c r="O147" s="66"/>
      <c r="P147" s="66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</row>
    <row r="148" spans="1:30" x14ac:dyDescent="0.2">
      <c r="A148" s="103" t="s">
        <v>37</v>
      </c>
      <c r="B148" s="104">
        <v>406</v>
      </c>
      <c r="C148" s="104">
        <v>4</v>
      </c>
      <c r="D148" s="73">
        <v>18</v>
      </c>
      <c r="E148" s="103" t="s">
        <v>18</v>
      </c>
      <c r="F148" s="103" t="s">
        <v>18</v>
      </c>
      <c r="G148" s="66" t="s">
        <v>18</v>
      </c>
      <c r="H148" s="103" t="s">
        <v>18</v>
      </c>
      <c r="I148" s="103" t="s">
        <v>18</v>
      </c>
      <c r="J148" s="73">
        <v>10.27</v>
      </c>
      <c r="K148" s="73">
        <v>58.055516275862082</v>
      </c>
      <c r="L148" s="73">
        <f t="shared" ref="L148:L162" si="6">55.52-K148</f>
        <v>-2.5355162758620793</v>
      </c>
      <c r="M148" s="73">
        <f t="shared" ref="M148:M211" si="7">L148/55.52</f>
        <v>-4.5668520818841485E-2</v>
      </c>
      <c r="N148" s="66"/>
      <c r="O148" s="66"/>
      <c r="P148" s="66"/>
      <c r="Q148" s="66"/>
      <c r="R148" s="66"/>
      <c r="S148" s="66"/>
      <c r="T148" s="66"/>
      <c r="U148" s="66"/>
      <c r="V148" s="66"/>
      <c r="W148" s="66"/>
      <c r="X148" s="66"/>
      <c r="Y148" s="66"/>
      <c r="Z148" s="66"/>
      <c r="AA148" s="66"/>
      <c r="AB148" s="66"/>
      <c r="AC148" s="66"/>
      <c r="AD148" s="66"/>
    </row>
    <row r="149" spans="1:30" x14ac:dyDescent="0.2">
      <c r="A149" s="103" t="s">
        <v>37</v>
      </c>
      <c r="B149" s="104">
        <v>407</v>
      </c>
      <c r="C149" s="104">
        <v>4</v>
      </c>
      <c r="D149" s="73">
        <v>1</v>
      </c>
      <c r="E149" s="103" t="s">
        <v>18</v>
      </c>
      <c r="F149" s="103" t="s">
        <v>18</v>
      </c>
      <c r="G149" s="66" t="s">
        <v>18</v>
      </c>
      <c r="H149" s="103" t="s">
        <v>18</v>
      </c>
      <c r="I149" s="103" t="s">
        <v>18</v>
      </c>
      <c r="J149" s="73">
        <v>10.37</v>
      </c>
      <c r="K149" s="73">
        <v>52.206693379310344</v>
      </c>
      <c r="L149" s="119">
        <f t="shared" si="6"/>
        <v>3.3133066206896586</v>
      </c>
      <c r="M149" s="119">
        <f t="shared" si="7"/>
        <v>5.9677712908675407E-2</v>
      </c>
      <c r="N149" s="66">
        <f>60-K149</f>
        <v>7.7933066206896555</v>
      </c>
      <c r="O149" s="66">
        <f>N149/60</f>
        <v>0.12988844367816094</v>
      </c>
      <c r="P149" s="66"/>
      <c r="Q149" s="66"/>
      <c r="R149" s="66"/>
      <c r="S149" s="66"/>
      <c r="T149" s="66"/>
      <c r="U149" s="66"/>
      <c r="V149" s="66"/>
      <c r="W149" s="66"/>
      <c r="X149" s="66"/>
      <c r="Y149" s="66"/>
      <c r="Z149" s="66"/>
      <c r="AA149" s="66"/>
      <c r="AB149" s="66"/>
      <c r="AC149" s="66"/>
      <c r="AD149" s="66"/>
    </row>
    <row r="150" spans="1:30" x14ac:dyDescent="0.2">
      <c r="A150" s="103" t="s">
        <v>37</v>
      </c>
      <c r="B150" s="104">
        <v>408</v>
      </c>
      <c r="C150" s="104">
        <v>4</v>
      </c>
      <c r="D150" s="73">
        <v>13</v>
      </c>
      <c r="E150" s="103" t="s">
        <v>18</v>
      </c>
      <c r="F150" s="103" t="s">
        <v>18</v>
      </c>
      <c r="G150" s="66" t="s">
        <v>18</v>
      </c>
      <c r="H150" s="103" t="s">
        <v>18</v>
      </c>
      <c r="I150" s="103" t="s">
        <v>18</v>
      </c>
      <c r="J150" s="73">
        <v>10.39</v>
      </c>
      <c r="K150" s="73">
        <v>54.637792000000005</v>
      </c>
      <c r="L150" s="73">
        <f t="shared" si="6"/>
        <v>0.88220799999999855</v>
      </c>
      <c r="M150" s="73">
        <f t="shared" si="7"/>
        <v>1.5889913544668562E-2</v>
      </c>
      <c r="N150" s="66"/>
      <c r="O150" s="66"/>
      <c r="P150" s="66"/>
      <c r="Q150" s="66"/>
      <c r="R150" s="66"/>
      <c r="S150" s="66"/>
      <c r="T150" s="66"/>
      <c r="U150" s="66"/>
      <c r="V150" s="66"/>
      <c r="W150" s="66"/>
      <c r="X150" s="66"/>
      <c r="Y150" s="66"/>
      <c r="Z150" s="66"/>
      <c r="AA150" s="66"/>
      <c r="AB150" s="66"/>
      <c r="AC150" s="66"/>
      <c r="AD150" s="66"/>
    </row>
    <row r="151" spans="1:30" x14ac:dyDescent="0.2">
      <c r="A151" s="103" t="s">
        <v>37</v>
      </c>
      <c r="B151" s="104">
        <v>409</v>
      </c>
      <c r="C151" s="104">
        <v>4</v>
      </c>
      <c r="D151" s="73">
        <v>15</v>
      </c>
      <c r="E151" s="103" t="s">
        <v>18</v>
      </c>
      <c r="F151" s="103" t="s">
        <v>18</v>
      </c>
      <c r="G151" s="66" t="s">
        <v>18</v>
      </c>
      <c r="H151" s="103" t="s">
        <v>18</v>
      </c>
      <c r="I151" s="103" t="s">
        <v>18</v>
      </c>
      <c r="J151" s="73">
        <v>10.39</v>
      </c>
      <c r="K151" s="73">
        <v>53.192084000000001</v>
      </c>
      <c r="L151" s="73">
        <f t="shared" si="6"/>
        <v>2.3279160000000019</v>
      </c>
      <c r="M151" s="73">
        <f t="shared" si="7"/>
        <v>4.1929322766570638E-2</v>
      </c>
      <c r="N151" s="66"/>
      <c r="O151" s="66"/>
      <c r="P151" s="66"/>
      <c r="Q151" s="66"/>
      <c r="R151" s="66"/>
      <c r="S151" s="66"/>
      <c r="T151" s="66"/>
      <c r="U151" s="66"/>
      <c r="V151" s="66"/>
      <c r="W151" s="66"/>
      <c r="X151" s="66"/>
      <c r="Y151" s="66"/>
      <c r="Z151" s="66"/>
      <c r="AA151" s="66"/>
      <c r="AB151" s="66"/>
      <c r="AC151" s="66"/>
      <c r="AD151" s="66"/>
    </row>
    <row r="152" spans="1:30" x14ac:dyDescent="0.2">
      <c r="A152" s="103" t="s">
        <v>37</v>
      </c>
      <c r="B152" s="104">
        <v>410</v>
      </c>
      <c r="C152" s="104">
        <v>4</v>
      </c>
      <c r="D152" s="73">
        <v>7</v>
      </c>
      <c r="E152" s="103" t="s">
        <v>18</v>
      </c>
      <c r="F152" s="103" t="s">
        <v>18</v>
      </c>
      <c r="G152" s="66" t="s">
        <v>18</v>
      </c>
      <c r="H152" s="103" t="s">
        <v>18</v>
      </c>
      <c r="I152" s="103" t="s">
        <v>18</v>
      </c>
      <c r="J152" s="73">
        <v>10.29</v>
      </c>
      <c r="K152" s="73">
        <v>50.8558771954023</v>
      </c>
      <c r="L152" s="73">
        <f t="shared" si="6"/>
        <v>4.664122804597703</v>
      </c>
      <c r="M152" s="73">
        <f t="shared" si="7"/>
        <v>8.4007975587134409E-2</v>
      </c>
      <c r="N152" s="66"/>
      <c r="O152" s="66"/>
      <c r="P152" s="66"/>
      <c r="Q152" s="66"/>
      <c r="R152" s="66"/>
      <c r="S152" s="66"/>
      <c r="T152" s="66"/>
      <c r="U152" s="66"/>
      <c r="V152" s="66"/>
      <c r="W152" s="66"/>
      <c r="X152" s="66"/>
      <c r="Y152" s="66"/>
      <c r="Z152" s="66"/>
      <c r="AA152" s="66"/>
      <c r="AB152" s="66"/>
      <c r="AC152" s="66"/>
      <c r="AD152" s="66"/>
    </row>
    <row r="153" spans="1:30" x14ac:dyDescent="0.2">
      <c r="A153" s="103" t="s">
        <v>37</v>
      </c>
      <c r="B153" s="104">
        <v>411</v>
      </c>
      <c r="C153" s="104">
        <v>4</v>
      </c>
      <c r="D153" s="73">
        <v>11</v>
      </c>
      <c r="E153" s="103" t="s">
        <v>18</v>
      </c>
      <c r="F153" s="103" t="s">
        <v>18</v>
      </c>
      <c r="G153" s="66" t="s">
        <v>18</v>
      </c>
      <c r="H153" s="103" t="s">
        <v>18</v>
      </c>
      <c r="I153" s="103" t="s">
        <v>18</v>
      </c>
      <c r="J153" s="73">
        <v>10.41</v>
      </c>
      <c r="K153" s="73">
        <v>54.725279172413792</v>
      </c>
      <c r="L153" s="73">
        <f t="shared" si="6"/>
        <v>0.79472082758621099</v>
      </c>
      <c r="M153" s="73">
        <f t="shared" si="7"/>
        <v>1.4314135943555673E-2</v>
      </c>
      <c r="N153" s="66"/>
      <c r="O153" s="66"/>
      <c r="P153" s="66"/>
      <c r="Q153" s="66"/>
      <c r="R153" s="66"/>
      <c r="S153" s="66"/>
      <c r="T153" s="66"/>
      <c r="U153" s="66"/>
      <c r="V153" s="66"/>
      <c r="W153" s="66"/>
      <c r="X153" s="66"/>
      <c r="Y153" s="66"/>
      <c r="Z153" s="66"/>
      <c r="AA153" s="66"/>
      <c r="AB153" s="66"/>
      <c r="AC153" s="66"/>
      <c r="AD153" s="66"/>
    </row>
    <row r="154" spans="1:30" x14ac:dyDescent="0.2">
      <c r="A154" s="103" t="s">
        <v>37</v>
      </c>
      <c r="B154" s="104">
        <v>412</v>
      </c>
      <c r="C154" s="104">
        <v>4</v>
      </c>
      <c r="D154" s="73">
        <v>8</v>
      </c>
      <c r="E154" s="103" t="s">
        <v>18</v>
      </c>
      <c r="F154" s="103" t="s">
        <v>18</v>
      </c>
      <c r="G154" s="66" t="s">
        <v>18</v>
      </c>
      <c r="H154" s="103" t="s">
        <v>18</v>
      </c>
      <c r="I154" s="103" t="s">
        <v>18</v>
      </c>
      <c r="J154" s="73">
        <v>10.43</v>
      </c>
      <c r="K154" s="73">
        <v>54.663232597701153</v>
      </c>
      <c r="L154" s="73">
        <f t="shared" si="6"/>
        <v>0.85676740229884985</v>
      </c>
      <c r="M154" s="73">
        <f t="shared" si="7"/>
        <v>1.5431689522673807E-2</v>
      </c>
      <c r="N154" s="66"/>
      <c r="O154" s="66"/>
      <c r="P154" s="66"/>
      <c r="Q154" s="66"/>
      <c r="R154" s="66"/>
      <c r="S154" s="66"/>
      <c r="T154" s="66"/>
      <c r="U154" s="66"/>
      <c r="V154" s="66"/>
      <c r="W154" s="66"/>
      <c r="X154" s="66"/>
      <c r="Y154" s="66"/>
      <c r="Z154" s="66"/>
      <c r="AA154" s="66"/>
      <c r="AB154" s="66"/>
      <c r="AC154" s="66"/>
      <c r="AD154" s="66"/>
    </row>
    <row r="155" spans="1:30" x14ac:dyDescent="0.2">
      <c r="A155" s="103" t="s">
        <v>37</v>
      </c>
      <c r="B155" s="104">
        <v>413</v>
      </c>
      <c r="C155" s="104">
        <v>4</v>
      </c>
      <c r="D155" s="73">
        <v>19</v>
      </c>
      <c r="E155" s="103" t="s">
        <v>18</v>
      </c>
      <c r="F155" s="103" t="s">
        <v>18</v>
      </c>
      <c r="G155" s="66" t="s">
        <v>18</v>
      </c>
      <c r="H155" s="103" t="s">
        <v>18</v>
      </c>
      <c r="I155" s="103" t="s">
        <v>18</v>
      </c>
      <c r="J155" s="73">
        <v>10.38</v>
      </c>
      <c r="K155" s="73">
        <v>56.688049379310335</v>
      </c>
      <c r="L155" s="73">
        <f t="shared" si="6"/>
        <v>-1.1680493793103324</v>
      </c>
      <c r="M155" s="73">
        <f t="shared" si="7"/>
        <v>-2.103835337374518E-2</v>
      </c>
      <c r="N155" s="66"/>
      <c r="O155" s="66"/>
      <c r="P155" s="66"/>
      <c r="Q155" s="66"/>
      <c r="R155" s="66"/>
      <c r="S155" s="66"/>
      <c r="T155" s="66"/>
      <c r="U155" s="66"/>
      <c r="V155" s="66"/>
      <c r="W155" s="66"/>
      <c r="X155" s="66"/>
      <c r="Y155" s="66"/>
      <c r="Z155" s="66"/>
      <c r="AA155" s="66"/>
      <c r="AB155" s="66"/>
      <c r="AC155" s="66"/>
      <c r="AD155" s="66"/>
    </row>
    <row r="156" spans="1:30" x14ac:dyDescent="0.2">
      <c r="A156" s="103" t="s">
        <v>37</v>
      </c>
      <c r="B156" s="104">
        <v>414</v>
      </c>
      <c r="C156" s="104">
        <v>4</v>
      </c>
      <c r="D156" s="73">
        <v>12</v>
      </c>
      <c r="E156" s="103" t="s">
        <v>18</v>
      </c>
      <c r="F156" s="103" t="s">
        <v>18</v>
      </c>
      <c r="G156" s="66" t="s">
        <v>18</v>
      </c>
      <c r="H156" s="103" t="s">
        <v>18</v>
      </c>
      <c r="I156" s="103" t="s">
        <v>18</v>
      </c>
      <c r="J156" s="73">
        <v>10.34</v>
      </c>
      <c r="K156" s="73">
        <v>57.810706850574711</v>
      </c>
      <c r="L156" s="73">
        <f t="shared" si="6"/>
        <v>-2.2907068505747077</v>
      </c>
      <c r="M156" s="73">
        <f t="shared" si="7"/>
        <v>-4.1259129153002658E-2</v>
      </c>
      <c r="N156" s="66"/>
      <c r="O156" s="66"/>
      <c r="P156" s="66"/>
      <c r="Q156" s="66"/>
      <c r="R156" s="66"/>
      <c r="S156" s="66"/>
      <c r="T156" s="66"/>
      <c r="U156" s="66"/>
      <c r="V156" s="66"/>
      <c r="W156" s="66"/>
      <c r="X156" s="66"/>
      <c r="Y156" s="66"/>
      <c r="Z156" s="66"/>
      <c r="AA156" s="66"/>
      <c r="AB156" s="66"/>
      <c r="AC156" s="66"/>
      <c r="AD156" s="66"/>
    </row>
    <row r="157" spans="1:30" x14ac:dyDescent="0.2">
      <c r="A157" s="103" t="s">
        <v>37</v>
      </c>
      <c r="B157" s="104">
        <v>415</v>
      </c>
      <c r="C157" s="104">
        <v>4</v>
      </c>
      <c r="D157" s="73">
        <v>10</v>
      </c>
      <c r="E157" s="103" t="s">
        <v>18</v>
      </c>
      <c r="F157" s="103" t="s">
        <v>18</v>
      </c>
      <c r="G157" s="66" t="s">
        <v>18</v>
      </c>
      <c r="H157" s="103" t="s">
        <v>18</v>
      </c>
      <c r="I157" s="103" t="s">
        <v>18</v>
      </c>
      <c r="J157" s="73">
        <v>10.41</v>
      </c>
      <c r="K157" s="73">
        <v>57.317004597701164</v>
      </c>
      <c r="L157" s="73">
        <f t="shared" si="6"/>
        <v>-1.7970045977011608</v>
      </c>
      <c r="M157" s="73">
        <f t="shared" si="7"/>
        <v>-3.2366797509026671E-2</v>
      </c>
      <c r="N157" s="66"/>
      <c r="O157" s="66"/>
      <c r="P157" s="66"/>
      <c r="Q157" s="66"/>
      <c r="R157" s="66"/>
      <c r="S157" s="66"/>
      <c r="T157" s="66"/>
      <c r="U157" s="66"/>
      <c r="V157" s="66"/>
      <c r="W157" s="66"/>
      <c r="X157" s="66"/>
      <c r="Y157" s="66"/>
      <c r="Z157" s="66"/>
      <c r="AA157" s="66"/>
      <c r="AB157" s="66"/>
      <c r="AC157" s="66"/>
      <c r="AD157" s="66"/>
    </row>
    <row r="158" spans="1:30" x14ac:dyDescent="0.2">
      <c r="A158" s="103" t="s">
        <v>37</v>
      </c>
      <c r="B158" s="104">
        <v>416</v>
      </c>
      <c r="C158" s="104">
        <v>4</v>
      </c>
      <c r="D158" s="73">
        <v>14</v>
      </c>
      <c r="E158" s="103" t="s">
        <v>18</v>
      </c>
      <c r="F158" s="103" t="s">
        <v>18</v>
      </c>
      <c r="G158" s="66" t="s">
        <v>18</v>
      </c>
      <c r="H158" s="103" t="s">
        <v>18</v>
      </c>
      <c r="I158" s="103" t="s">
        <v>18</v>
      </c>
      <c r="J158" s="73">
        <v>10.4</v>
      </c>
      <c r="K158" s="73">
        <v>53.734458850574704</v>
      </c>
      <c r="L158" s="73">
        <f t="shared" si="6"/>
        <v>1.7855411494252991</v>
      </c>
      <c r="M158" s="73">
        <f t="shared" si="7"/>
        <v>3.216032329656518E-2</v>
      </c>
      <c r="N158" s="66"/>
      <c r="O158" s="66"/>
      <c r="P158" s="66"/>
      <c r="Q158" s="66"/>
      <c r="R158" s="66"/>
      <c r="S158" s="66"/>
      <c r="T158" s="66"/>
      <c r="U158" s="66"/>
      <c r="V158" s="66"/>
      <c r="W158" s="66"/>
      <c r="X158" s="66"/>
      <c r="Y158" s="66"/>
      <c r="Z158" s="66"/>
      <c r="AA158" s="66"/>
      <c r="AB158" s="66"/>
      <c r="AC158" s="66"/>
      <c r="AD158" s="66"/>
    </row>
    <row r="159" spans="1:30" x14ac:dyDescent="0.2">
      <c r="A159" s="103" t="s">
        <v>37</v>
      </c>
      <c r="B159" s="104">
        <v>417</v>
      </c>
      <c r="C159" s="104">
        <v>4</v>
      </c>
      <c r="D159" s="73">
        <v>16</v>
      </c>
      <c r="E159" s="103" t="s">
        <v>18</v>
      </c>
      <c r="F159" s="103" t="s">
        <v>18</v>
      </c>
      <c r="G159" s="66" t="s">
        <v>18</v>
      </c>
      <c r="H159" s="103" t="s">
        <v>18</v>
      </c>
      <c r="I159" s="103" t="s">
        <v>18</v>
      </c>
      <c r="J159" s="73">
        <v>10.35</v>
      </c>
      <c r="K159" s="73">
        <v>58.203253103448269</v>
      </c>
      <c r="L159" s="73">
        <f t="shared" si="6"/>
        <v>-2.6832531034482656</v>
      </c>
      <c r="M159" s="73">
        <f t="shared" si="7"/>
        <v>-4.8329486733578265E-2</v>
      </c>
      <c r="N159" s="66"/>
      <c r="O159" s="66"/>
      <c r="P159" s="66"/>
      <c r="Q159" s="66"/>
      <c r="R159" s="66"/>
      <c r="S159" s="66"/>
      <c r="T159" s="66"/>
      <c r="U159" s="66"/>
      <c r="V159" s="66"/>
      <c r="W159" s="66"/>
      <c r="X159" s="66"/>
      <c r="Y159" s="66"/>
      <c r="Z159" s="66"/>
      <c r="AA159" s="66"/>
      <c r="AB159" s="66"/>
      <c r="AC159" s="66"/>
      <c r="AD159" s="66"/>
    </row>
    <row r="160" spans="1:30" x14ac:dyDescent="0.2">
      <c r="A160" s="103" t="s">
        <v>37</v>
      </c>
      <c r="B160" s="104">
        <v>418</v>
      </c>
      <c r="C160" s="104">
        <v>4</v>
      </c>
      <c r="D160" s="73">
        <v>6</v>
      </c>
      <c r="E160" s="103" t="s">
        <v>18</v>
      </c>
      <c r="F160" s="103" t="s">
        <v>18</v>
      </c>
      <c r="G160" s="66" t="s">
        <v>18</v>
      </c>
      <c r="H160" s="103" t="s">
        <v>18</v>
      </c>
      <c r="I160" s="103" t="s">
        <v>18</v>
      </c>
      <c r="J160" s="73">
        <v>10.38</v>
      </c>
      <c r="K160" s="73">
        <v>59.38035779310345</v>
      </c>
      <c r="L160" s="73">
        <f t="shared" si="6"/>
        <v>-3.8603577931034465</v>
      </c>
      <c r="M160" s="73">
        <f t="shared" si="7"/>
        <v>-6.9530940077511635E-2</v>
      </c>
      <c r="N160" s="66"/>
      <c r="O160" s="66"/>
      <c r="P160" s="66"/>
      <c r="Q160" s="66"/>
      <c r="R160" s="66"/>
      <c r="S160" s="66"/>
      <c r="T160" s="66"/>
      <c r="U160" s="66"/>
      <c r="V160" s="66"/>
      <c r="W160" s="66"/>
      <c r="X160" s="66"/>
      <c r="Y160" s="66"/>
      <c r="Z160" s="66"/>
      <c r="AA160" s="66"/>
      <c r="AB160" s="66"/>
      <c r="AC160" s="66"/>
      <c r="AD160" s="66"/>
    </row>
    <row r="161" spans="1:30" x14ac:dyDescent="0.2">
      <c r="A161" s="103" t="s">
        <v>37</v>
      </c>
      <c r="B161" s="104">
        <v>419</v>
      </c>
      <c r="C161" s="104">
        <v>4</v>
      </c>
      <c r="D161" s="73">
        <v>3</v>
      </c>
      <c r="E161" s="103" t="s">
        <v>18</v>
      </c>
      <c r="F161" s="103" t="s">
        <v>18</v>
      </c>
      <c r="G161" s="66" t="s">
        <v>18</v>
      </c>
      <c r="H161" s="103" t="s">
        <v>18</v>
      </c>
      <c r="I161" s="103" t="s">
        <v>18</v>
      </c>
      <c r="J161" s="73">
        <v>10.37</v>
      </c>
      <c r="K161" s="73">
        <v>58.389721057471256</v>
      </c>
      <c r="L161" s="73">
        <f t="shared" si="6"/>
        <v>-2.8697210574712528</v>
      </c>
      <c r="M161" s="73">
        <f t="shared" si="7"/>
        <v>-5.1688059392493747E-2</v>
      </c>
      <c r="N161" s="66"/>
      <c r="O161" s="66"/>
      <c r="P161" s="66"/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6"/>
      <c r="AB161" s="66"/>
      <c r="AC161" s="66"/>
      <c r="AD161" s="66"/>
    </row>
    <row r="162" spans="1:30" x14ac:dyDescent="0.2">
      <c r="A162" s="103" t="s">
        <v>37</v>
      </c>
      <c r="B162" s="104">
        <v>420</v>
      </c>
      <c r="C162" s="104">
        <v>4</v>
      </c>
      <c r="D162" s="73">
        <v>4</v>
      </c>
      <c r="E162" s="103" t="s">
        <v>18</v>
      </c>
      <c r="F162" s="103" t="s">
        <v>18</v>
      </c>
      <c r="G162" s="66" t="s">
        <v>18</v>
      </c>
      <c r="H162" s="103" t="s">
        <v>18</v>
      </c>
      <c r="I162" s="103" t="s">
        <v>18</v>
      </c>
      <c r="J162" s="73">
        <v>10.39</v>
      </c>
      <c r="K162" s="73">
        <v>53.241936000000003</v>
      </c>
      <c r="L162" s="73">
        <f t="shared" si="6"/>
        <v>2.2780640000000005</v>
      </c>
      <c r="M162" s="73">
        <f t="shared" si="7"/>
        <v>4.1031412103746404E-2</v>
      </c>
      <c r="N162" s="66"/>
      <c r="O162" s="66"/>
      <c r="P162" s="66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  <c r="AC162" s="66"/>
      <c r="AD162" s="66"/>
    </row>
    <row r="163" spans="1:30" x14ac:dyDescent="0.2">
      <c r="A163" s="103" t="s">
        <v>15</v>
      </c>
      <c r="B163" s="104">
        <v>101</v>
      </c>
      <c r="C163" s="104">
        <v>1</v>
      </c>
      <c r="D163" s="73">
        <v>1</v>
      </c>
      <c r="E163" s="104">
        <v>0</v>
      </c>
      <c r="F163" s="104">
        <v>0</v>
      </c>
      <c r="G163" s="73">
        <v>60.273972602739725</v>
      </c>
      <c r="H163" s="104">
        <v>2.2999999999999998</v>
      </c>
      <c r="I163" s="104">
        <v>1.3863013698630136</v>
      </c>
      <c r="J163" s="73">
        <v>8.11</v>
      </c>
      <c r="K163" s="119">
        <v>63.736931917241378</v>
      </c>
      <c r="L163" s="119">
        <f>57.75-K163</f>
        <v>-5.9869319172413782</v>
      </c>
      <c r="M163" s="119">
        <f t="shared" si="7"/>
        <v>-0.10783378813475104</v>
      </c>
      <c r="N163" s="66">
        <f>77-K163</f>
        <v>13.263068082758622</v>
      </c>
      <c r="O163" s="106">
        <f>N163/77</f>
        <v>0.17224763743842367</v>
      </c>
      <c r="P163" s="106">
        <f>(I163-0.35)/2.57</f>
        <v>0.40323010500506362</v>
      </c>
      <c r="Q163" s="141">
        <f>(G163-26.4)/42.16</f>
        <v>0.80346234826232754</v>
      </c>
      <c r="R163" s="66">
        <f>T163-S163</f>
        <v>26.402753872633383</v>
      </c>
      <c r="S163" s="66">
        <f>MIN(G163:G242)</f>
        <v>42.168674698795186</v>
      </c>
      <c r="T163" s="66">
        <f>MAX(G163:G242)</f>
        <v>68.571428571428569</v>
      </c>
      <c r="U163" s="66">
        <f>AVERAGE(K164:K200)</f>
        <v>62.2274455276794</v>
      </c>
      <c r="V163" s="66">
        <f>U163/77</f>
        <v>0.80814864321661561</v>
      </c>
      <c r="W163" s="66"/>
      <c r="X163" s="66"/>
      <c r="Y163" s="66"/>
      <c r="Z163" s="66"/>
      <c r="AA163" s="66"/>
      <c r="AB163" s="66"/>
      <c r="AC163" s="66"/>
      <c r="AD163" s="66"/>
    </row>
    <row r="164" spans="1:30" x14ac:dyDescent="0.2">
      <c r="A164" s="103" t="s">
        <v>15</v>
      </c>
      <c r="B164" s="104">
        <v>102</v>
      </c>
      <c r="C164" s="104">
        <v>1</v>
      </c>
      <c r="D164" s="73">
        <v>2</v>
      </c>
      <c r="E164" s="104">
        <v>0</v>
      </c>
      <c r="F164" s="104">
        <v>0</v>
      </c>
      <c r="G164" s="73">
        <v>66.666666666666657</v>
      </c>
      <c r="H164" s="104">
        <v>4.4000000000000004</v>
      </c>
      <c r="I164" s="104">
        <v>2.9333333333333331</v>
      </c>
      <c r="J164" s="73">
        <v>8.06</v>
      </c>
      <c r="K164" s="73">
        <v>63.157834262068953</v>
      </c>
      <c r="L164" s="164">
        <f>57.75-K164</f>
        <v>-5.4078342620689526</v>
      </c>
      <c r="M164" s="164">
        <f t="shared" si="7"/>
        <v>-9.7403354864354322E-2</v>
      </c>
      <c r="N164" s="66"/>
      <c r="O164" s="66"/>
      <c r="P164" s="66">
        <f t="shared" ref="P164:P227" si="8">(I164-0.35)/2.57</f>
        <v>1.0051880674448768</v>
      </c>
      <c r="Q164" s="140">
        <f t="shared" ref="Q164:Q227" si="9">(G164-26.4)/42.16</f>
        <v>0.95509171410499671</v>
      </c>
      <c r="R164" s="66"/>
      <c r="S164" s="66"/>
      <c r="T164" s="66"/>
      <c r="U164" s="66"/>
      <c r="V164" s="66"/>
      <c r="W164" s="66"/>
      <c r="X164" s="66"/>
      <c r="Y164" s="66"/>
      <c r="Z164" s="66"/>
      <c r="AA164" s="66"/>
      <c r="AB164" s="66"/>
      <c r="AC164" s="66"/>
      <c r="AD164" s="66"/>
    </row>
    <row r="165" spans="1:30" x14ac:dyDescent="0.2">
      <c r="A165" s="103" t="s">
        <v>15</v>
      </c>
      <c r="B165" s="104">
        <v>103</v>
      </c>
      <c r="C165" s="104">
        <v>1</v>
      </c>
      <c r="D165" s="73">
        <v>3</v>
      </c>
      <c r="E165" s="104">
        <v>0</v>
      </c>
      <c r="F165" s="104">
        <v>0</v>
      </c>
      <c r="G165" s="73">
        <v>56.962025316455701</v>
      </c>
      <c r="H165" s="104">
        <v>2.4</v>
      </c>
      <c r="I165" s="104">
        <v>1.3670886075949369</v>
      </c>
      <c r="J165" s="73">
        <v>8.11</v>
      </c>
      <c r="K165" s="73">
        <v>57.970549241379302</v>
      </c>
      <c r="L165" s="164">
        <f t="shared" ref="L165:L228" si="10">57.75-K165</f>
        <v>-0.22054924137930243</v>
      </c>
      <c r="M165" s="164">
        <f t="shared" si="7"/>
        <v>-3.9724286991949286E-3</v>
      </c>
      <c r="N165" s="66"/>
      <c r="O165" s="66"/>
      <c r="P165" s="66">
        <f t="shared" si="8"/>
        <v>0.39575432202137623</v>
      </c>
      <c r="Q165" s="140">
        <f t="shared" si="9"/>
        <v>0.72490572382485075</v>
      </c>
      <c r="R165" s="66"/>
      <c r="S165" s="66"/>
      <c r="T165" s="66"/>
      <c r="U165" s="66"/>
      <c r="V165" s="66"/>
      <c r="W165" s="66"/>
      <c r="X165" s="66"/>
      <c r="Y165" s="66"/>
      <c r="Z165" s="66"/>
      <c r="AA165" s="66"/>
      <c r="AB165" s="66"/>
      <c r="AC165" s="66"/>
      <c r="AD165" s="66"/>
    </row>
    <row r="166" spans="1:30" x14ac:dyDescent="0.2">
      <c r="A166" s="103" t="s">
        <v>15</v>
      </c>
      <c r="B166" s="104">
        <v>104</v>
      </c>
      <c r="C166" s="104">
        <v>1</v>
      </c>
      <c r="D166" s="73">
        <v>4</v>
      </c>
      <c r="E166" s="104">
        <v>0</v>
      </c>
      <c r="F166" s="104">
        <v>0</v>
      </c>
      <c r="G166" s="73">
        <v>59.756097560975604</v>
      </c>
      <c r="H166" s="104">
        <v>2.7</v>
      </c>
      <c r="I166" s="104">
        <v>1.6134146341463416</v>
      </c>
      <c r="J166" s="73">
        <v>8</v>
      </c>
      <c r="K166" s="73">
        <v>52.020987586206893</v>
      </c>
      <c r="L166" s="164">
        <f t="shared" si="10"/>
        <v>5.7290124137931073</v>
      </c>
      <c r="M166" s="164">
        <f t="shared" si="7"/>
        <v>0.10318826393719573</v>
      </c>
      <c r="N166" s="66"/>
      <c r="O166" s="66"/>
      <c r="P166" s="66">
        <f t="shared" si="8"/>
        <v>0.49160102495966607</v>
      </c>
      <c r="Q166" s="140">
        <f t="shared" si="9"/>
        <v>0.79117878465312164</v>
      </c>
      <c r="R166" s="66"/>
      <c r="S166" s="66"/>
      <c r="T166" s="66"/>
      <c r="U166" s="66"/>
      <c r="V166" s="66"/>
      <c r="W166" s="66"/>
      <c r="X166" s="66"/>
      <c r="Y166" s="66"/>
      <c r="Z166" s="66"/>
      <c r="AA166" s="66"/>
      <c r="AB166" s="66"/>
      <c r="AC166" s="66"/>
      <c r="AD166" s="66"/>
    </row>
    <row r="167" spans="1:30" x14ac:dyDescent="0.2">
      <c r="A167" s="103" t="s">
        <v>15</v>
      </c>
      <c r="B167" s="104">
        <v>105</v>
      </c>
      <c r="C167" s="104">
        <v>1</v>
      </c>
      <c r="D167" s="73">
        <v>5</v>
      </c>
      <c r="E167" s="104">
        <v>0</v>
      </c>
      <c r="F167" s="104">
        <v>0</v>
      </c>
      <c r="G167" s="73">
        <v>52.941176470588239</v>
      </c>
      <c r="H167" s="104">
        <v>1.8</v>
      </c>
      <c r="I167" s="104">
        <v>0.95294117647058829</v>
      </c>
      <c r="J167" s="73">
        <v>7.9</v>
      </c>
      <c r="K167" s="73">
        <v>62.406959999999991</v>
      </c>
      <c r="L167" s="164">
        <f t="shared" si="10"/>
        <v>-4.6569599999999909</v>
      </c>
      <c r="M167" s="164">
        <f t="shared" si="7"/>
        <v>-8.387896253602288E-2</v>
      </c>
      <c r="N167" s="66"/>
      <c r="O167" s="66"/>
      <c r="P167" s="66">
        <f t="shared" si="8"/>
        <v>0.23460746166170754</v>
      </c>
      <c r="Q167" s="140">
        <f t="shared" si="9"/>
        <v>0.62953454626632455</v>
      </c>
      <c r="R167" s="66"/>
      <c r="S167" s="66"/>
      <c r="T167" s="66"/>
      <c r="U167" s="66"/>
      <c r="V167" s="66"/>
      <c r="W167" s="66"/>
      <c r="X167" s="66"/>
      <c r="Y167" s="66"/>
      <c r="Z167" s="66"/>
      <c r="AA167" s="66"/>
      <c r="AB167" s="66"/>
      <c r="AC167" s="66"/>
      <c r="AD167" s="66"/>
    </row>
    <row r="168" spans="1:30" x14ac:dyDescent="0.2">
      <c r="A168" s="103" t="s">
        <v>15</v>
      </c>
      <c r="B168" s="104">
        <v>106</v>
      </c>
      <c r="C168" s="104">
        <v>1</v>
      </c>
      <c r="D168" s="73">
        <v>6</v>
      </c>
      <c r="E168" s="104">
        <v>0</v>
      </c>
      <c r="F168" s="104">
        <v>0</v>
      </c>
      <c r="G168" s="73">
        <v>62.337662337662337</v>
      </c>
      <c r="H168" s="104">
        <v>3.5</v>
      </c>
      <c r="I168" s="104">
        <v>2.1818181818181817</v>
      </c>
      <c r="J168" s="73">
        <v>8.14</v>
      </c>
      <c r="K168" s="73">
        <v>53.720234813793105</v>
      </c>
      <c r="L168" s="164">
        <f t="shared" si="10"/>
        <v>4.0297651862068946</v>
      </c>
      <c r="M168" s="164">
        <f t="shared" si="7"/>
        <v>7.258222597634896E-2</v>
      </c>
      <c r="N168" s="66"/>
      <c r="O168" s="66"/>
      <c r="P168" s="66">
        <f t="shared" si="8"/>
        <v>0.71276972055182164</v>
      </c>
      <c r="Q168" s="140">
        <f t="shared" si="9"/>
        <v>0.85241134576997968</v>
      </c>
      <c r="R168" s="66"/>
      <c r="S168" s="66"/>
      <c r="T168" s="66"/>
      <c r="U168" s="66"/>
      <c r="V168" s="66"/>
      <c r="W168" s="66"/>
      <c r="X168" s="66"/>
      <c r="Y168" s="66"/>
      <c r="Z168" s="66"/>
      <c r="AA168" s="66"/>
      <c r="AB168" s="66"/>
      <c r="AC168" s="66"/>
      <c r="AD168" s="66"/>
    </row>
    <row r="169" spans="1:30" x14ac:dyDescent="0.2">
      <c r="A169" s="103" t="s">
        <v>15</v>
      </c>
      <c r="B169" s="104">
        <v>107</v>
      </c>
      <c r="C169" s="104">
        <v>1</v>
      </c>
      <c r="D169" s="73">
        <v>7</v>
      </c>
      <c r="E169" s="104">
        <v>0</v>
      </c>
      <c r="F169" s="104">
        <v>0</v>
      </c>
      <c r="G169" s="73">
        <v>59.493670886075947</v>
      </c>
      <c r="H169" s="104">
        <v>1.8</v>
      </c>
      <c r="I169" s="104">
        <v>1.070886075949367</v>
      </c>
      <c r="J169" s="73">
        <v>7.99</v>
      </c>
      <c r="K169" s="73">
        <v>57.247733627586207</v>
      </c>
      <c r="L169" s="164">
        <f t="shared" si="10"/>
        <v>0.50226637241379279</v>
      </c>
      <c r="M169" s="164">
        <f t="shared" si="7"/>
        <v>9.0465845175394955E-3</v>
      </c>
      <c r="N169" s="66"/>
      <c r="O169" s="66"/>
      <c r="P169" s="66">
        <f t="shared" si="8"/>
        <v>0.28050041865734127</v>
      </c>
      <c r="Q169" s="140">
        <f t="shared" si="9"/>
        <v>0.78495424302836692</v>
      </c>
      <c r="R169" s="66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</row>
    <row r="170" spans="1:30" x14ac:dyDescent="0.2">
      <c r="A170" s="103" t="s">
        <v>15</v>
      </c>
      <c r="B170" s="104">
        <v>108</v>
      </c>
      <c r="C170" s="104">
        <v>1</v>
      </c>
      <c r="D170" s="73">
        <v>8</v>
      </c>
      <c r="E170" s="104">
        <v>0</v>
      </c>
      <c r="F170" s="104">
        <v>0</v>
      </c>
      <c r="G170" s="73">
        <v>53.75</v>
      </c>
      <c r="H170" s="104">
        <v>2.6</v>
      </c>
      <c r="I170" s="104">
        <v>1.3975</v>
      </c>
      <c r="J170" s="73">
        <v>8</v>
      </c>
      <c r="K170" s="73">
        <v>60.680915862068964</v>
      </c>
      <c r="L170" s="164">
        <f t="shared" si="10"/>
        <v>-2.9309158620689644</v>
      </c>
      <c r="M170" s="164">
        <f t="shared" si="7"/>
        <v>-5.279027129086751E-2</v>
      </c>
      <c r="N170" s="66"/>
      <c r="O170" s="66"/>
      <c r="P170" s="66">
        <f t="shared" si="8"/>
        <v>0.40758754863813229</v>
      </c>
      <c r="Q170" s="140">
        <f t="shared" si="9"/>
        <v>0.64871916508538907</v>
      </c>
      <c r="R170" s="66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  <c r="AC170" s="66"/>
      <c r="AD170" s="66"/>
    </row>
    <row r="171" spans="1:30" x14ac:dyDescent="0.2">
      <c r="A171" s="103" t="s">
        <v>15</v>
      </c>
      <c r="B171" s="104">
        <v>109</v>
      </c>
      <c r="C171" s="104">
        <v>1</v>
      </c>
      <c r="D171" s="73">
        <v>9</v>
      </c>
      <c r="E171" s="104">
        <v>0</v>
      </c>
      <c r="F171" s="104">
        <v>0</v>
      </c>
      <c r="G171" s="73">
        <v>55.844155844155843</v>
      </c>
      <c r="H171" s="104">
        <v>1.2</v>
      </c>
      <c r="I171" s="104">
        <v>0.67012987012987013</v>
      </c>
      <c r="J171" s="73">
        <v>8.0299999999999994</v>
      </c>
      <c r="K171" s="73">
        <v>59.310374731034486</v>
      </c>
      <c r="L171" s="164">
        <f t="shared" si="10"/>
        <v>-1.5603747310344858</v>
      </c>
      <c r="M171" s="164">
        <f t="shared" si="7"/>
        <v>-2.8104732187220562E-2</v>
      </c>
      <c r="N171" s="66"/>
      <c r="O171" s="66"/>
      <c r="P171" s="66">
        <f t="shared" si="8"/>
        <v>0.1245641518015059</v>
      </c>
      <c r="Q171" s="140">
        <f t="shared" si="9"/>
        <v>0.69839079326745368</v>
      </c>
      <c r="R171" s="66"/>
      <c r="S171" s="66"/>
      <c r="T171" s="66"/>
      <c r="U171" s="66"/>
      <c r="V171" s="66"/>
      <c r="W171" s="66"/>
      <c r="X171" s="66"/>
      <c r="Y171" s="66"/>
      <c r="Z171" s="66"/>
      <c r="AA171" s="66"/>
      <c r="AB171" s="66"/>
      <c r="AC171" s="66"/>
      <c r="AD171" s="66"/>
    </row>
    <row r="172" spans="1:30" x14ac:dyDescent="0.2">
      <c r="A172" s="103" t="s">
        <v>15</v>
      </c>
      <c r="B172" s="104">
        <v>110</v>
      </c>
      <c r="C172" s="104">
        <v>1</v>
      </c>
      <c r="D172" s="73">
        <v>10</v>
      </c>
      <c r="E172" s="104">
        <v>0</v>
      </c>
      <c r="F172" s="104">
        <v>0</v>
      </c>
      <c r="G172" s="73">
        <v>58.22784810126582</v>
      </c>
      <c r="H172" s="104">
        <v>1.5</v>
      </c>
      <c r="I172" s="104">
        <v>0.87341772151898733</v>
      </c>
      <c r="J172" s="73">
        <v>7.98</v>
      </c>
      <c r="K172" s="73">
        <v>65.485747420689648</v>
      </c>
      <c r="L172" s="164">
        <f t="shared" si="10"/>
        <v>-7.7357474206896484</v>
      </c>
      <c r="M172" s="164">
        <f t="shared" si="7"/>
        <v>-0.13933262645334379</v>
      </c>
      <c r="N172" s="66"/>
      <c r="O172" s="66"/>
      <c r="P172" s="66">
        <f t="shared" si="8"/>
        <v>0.20366448308131804</v>
      </c>
      <c r="Q172" s="140">
        <f t="shared" si="9"/>
        <v>0.75492998342660877</v>
      </c>
      <c r="R172" s="66"/>
      <c r="S172" s="66"/>
      <c r="T172" s="66"/>
      <c r="U172" s="66"/>
      <c r="V172" s="66"/>
      <c r="W172" s="66"/>
      <c r="X172" s="66"/>
      <c r="Y172" s="66"/>
      <c r="Z172" s="66"/>
      <c r="AA172" s="66"/>
      <c r="AB172" s="66"/>
      <c r="AC172" s="66"/>
      <c r="AD172" s="66"/>
    </row>
    <row r="173" spans="1:30" x14ac:dyDescent="0.2">
      <c r="A173" s="103" t="s">
        <v>15</v>
      </c>
      <c r="B173" s="104">
        <v>111</v>
      </c>
      <c r="C173" s="104">
        <v>1</v>
      </c>
      <c r="D173" s="73">
        <v>11</v>
      </c>
      <c r="E173" s="104">
        <v>0</v>
      </c>
      <c r="F173" s="104">
        <v>0</v>
      </c>
      <c r="G173" s="73">
        <v>60.256410256410255</v>
      </c>
      <c r="H173" s="104">
        <v>1.8</v>
      </c>
      <c r="I173" s="104">
        <v>1.0846153846153848</v>
      </c>
      <c r="J173" s="73">
        <v>8.1</v>
      </c>
      <c r="K173" s="73">
        <v>58.099560275862082</v>
      </c>
      <c r="L173" s="164">
        <f t="shared" si="10"/>
        <v>-0.34956027586208194</v>
      </c>
      <c r="M173" s="164">
        <f t="shared" si="7"/>
        <v>-6.2961144787838964E-3</v>
      </c>
      <c r="N173" s="66"/>
      <c r="O173" s="66"/>
      <c r="P173" s="66">
        <f t="shared" si="8"/>
        <v>0.28584256210715364</v>
      </c>
      <c r="Q173" s="140">
        <f t="shared" si="9"/>
        <v>0.80304578407045213</v>
      </c>
      <c r="R173" s="66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66"/>
    </row>
    <row r="174" spans="1:30" x14ac:dyDescent="0.2">
      <c r="A174" s="103" t="s">
        <v>15</v>
      </c>
      <c r="B174" s="104">
        <v>112</v>
      </c>
      <c r="C174" s="104">
        <v>1</v>
      </c>
      <c r="D174" s="73">
        <v>12</v>
      </c>
      <c r="E174" s="104">
        <v>0</v>
      </c>
      <c r="F174" s="104">
        <v>0</v>
      </c>
      <c r="G174" s="73">
        <v>62.025316455696199</v>
      </c>
      <c r="H174" s="104">
        <v>1.7</v>
      </c>
      <c r="I174" s="104">
        <v>1.0544303797468353</v>
      </c>
      <c r="J174" s="73">
        <v>8.1</v>
      </c>
      <c r="K174" s="73">
        <v>63.989272827586205</v>
      </c>
      <c r="L174" s="164">
        <f t="shared" si="10"/>
        <v>-6.2392728275862055</v>
      </c>
      <c r="M174" s="164">
        <f t="shared" si="7"/>
        <v>-0.11237883334989562</v>
      </c>
      <c r="N174" s="66"/>
      <c r="O174" s="66"/>
      <c r="P174" s="66">
        <f t="shared" si="8"/>
        <v>0.27409742402600595</v>
      </c>
      <c r="Q174" s="140">
        <f t="shared" si="9"/>
        <v>0.84500276223188342</v>
      </c>
      <c r="R174" s="66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  <c r="AC174" s="66"/>
      <c r="AD174" s="66"/>
    </row>
    <row r="175" spans="1:30" x14ac:dyDescent="0.2">
      <c r="A175" s="103" t="s">
        <v>15</v>
      </c>
      <c r="B175" s="104">
        <v>113</v>
      </c>
      <c r="C175" s="104">
        <v>1</v>
      </c>
      <c r="D175" s="73">
        <v>13</v>
      </c>
      <c r="E175" s="104">
        <v>0</v>
      </c>
      <c r="F175" s="104">
        <v>0</v>
      </c>
      <c r="G175" s="73">
        <v>56.25</v>
      </c>
      <c r="H175" s="104">
        <v>1.7</v>
      </c>
      <c r="I175" s="104">
        <v>0.95625000000000004</v>
      </c>
      <c r="J175" s="73">
        <v>9.0299999999999994</v>
      </c>
      <c r="K175" s="73">
        <v>66.378236744827575</v>
      </c>
      <c r="L175" s="164">
        <f t="shared" si="10"/>
        <v>-8.628236744827575</v>
      </c>
      <c r="M175" s="164">
        <f t="shared" si="7"/>
        <v>-0.15540772234919983</v>
      </c>
      <c r="N175" s="66"/>
      <c r="O175" s="66"/>
      <c r="P175" s="66">
        <f t="shared" si="8"/>
        <v>0.2358949416342413</v>
      </c>
      <c r="Q175" s="140">
        <f t="shared" si="9"/>
        <v>0.70801707779886158</v>
      </c>
      <c r="R175" s="66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</row>
    <row r="176" spans="1:30" x14ac:dyDescent="0.2">
      <c r="A176" s="103" t="s">
        <v>15</v>
      </c>
      <c r="B176" s="104">
        <v>114</v>
      </c>
      <c r="C176" s="104">
        <v>1</v>
      </c>
      <c r="D176" s="73">
        <v>14</v>
      </c>
      <c r="E176" s="104">
        <v>0</v>
      </c>
      <c r="F176" s="104">
        <v>0</v>
      </c>
      <c r="G176" s="73">
        <v>58.441558441558442</v>
      </c>
      <c r="H176" s="104">
        <v>2</v>
      </c>
      <c r="I176" s="104">
        <v>1.1688311688311688</v>
      </c>
      <c r="J176" s="73">
        <v>10.61</v>
      </c>
      <c r="K176" s="73">
        <v>71.073557462068976</v>
      </c>
      <c r="L176" s="164">
        <f t="shared" si="10"/>
        <v>-13.323557462068976</v>
      </c>
      <c r="M176" s="164">
        <f t="shared" si="7"/>
        <v>-0.23997761999403774</v>
      </c>
      <c r="N176" s="66"/>
      <c r="O176" s="66"/>
      <c r="P176" s="66">
        <f t="shared" si="8"/>
        <v>0.31861134973975441</v>
      </c>
      <c r="Q176" s="140">
        <f t="shared" si="9"/>
        <v>0.75999901426846406</v>
      </c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</row>
    <row r="177" spans="1:30" x14ac:dyDescent="0.2">
      <c r="A177" s="103" t="s">
        <v>15</v>
      </c>
      <c r="B177" s="104">
        <v>115</v>
      </c>
      <c r="C177" s="104">
        <v>1</v>
      </c>
      <c r="D177" s="73">
        <v>15</v>
      </c>
      <c r="E177" s="104">
        <v>0</v>
      </c>
      <c r="F177" s="104">
        <v>0</v>
      </c>
      <c r="G177" s="73">
        <v>55.128205128205131</v>
      </c>
      <c r="H177" s="104">
        <v>1.3</v>
      </c>
      <c r="I177" s="104">
        <v>0.71666666666666667</v>
      </c>
      <c r="J177" s="73">
        <v>8.3000000000000007</v>
      </c>
      <c r="K177" s="73">
        <v>73.216315586206917</v>
      </c>
      <c r="L177" s="164">
        <f t="shared" si="10"/>
        <v>-15.466315586206917</v>
      </c>
      <c r="M177" s="164">
        <f t="shared" si="7"/>
        <v>-0.2785719666103551</v>
      </c>
      <c r="N177" s="66"/>
      <c r="O177" s="66"/>
      <c r="P177" s="66">
        <f t="shared" si="8"/>
        <v>0.14267185473411156</v>
      </c>
      <c r="Q177" s="140">
        <f t="shared" si="9"/>
        <v>0.68140904004281633</v>
      </c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</row>
    <row r="178" spans="1:30" x14ac:dyDescent="0.2">
      <c r="A178" s="103" t="s">
        <v>15</v>
      </c>
      <c r="B178" s="104">
        <v>116</v>
      </c>
      <c r="C178" s="104">
        <v>1</v>
      </c>
      <c r="D178" s="73">
        <v>16</v>
      </c>
      <c r="E178" s="104">
        <v>0</v>
      </c>
      <c r="F178" s="104">
        <v>0</v>
      </c>
      <c r="G178" s="73">
        <v>53.01204819277109</v>
      </c>
      <c r="H178" s="104">
        <v>2</v>
      </c>
      <c r="I178" s="104">
        <v>1.0602409638554218</v>
      </c>
      <c r="J178" s="73">
        <v>8.02</v>
      </c>
      <c r="K178" s="73">
        <v>66.009922758620704</v>
      </c>
      <c r="L178" s="164">
        <f t="shared" si="10"/>
        <v>-8.2599227586207036</v>
      </c>
      <c r="M178" s="164">
        <f t="shared" si="7"/>
        <v>-0.14877382490311064</v>
      </c>
      <c r="N178" s="66"/>
      <c r="O178" s="66"/>
      <c r="P178" s="66">
        <f t="shared" si="8"/>
        <v>0.27635835169471668</v>
      </c>
      <c r="Q178" s="140">
        <f t="shared" si="9"/>
        <v>0.63121556434466541</v>
      </c>
      <c r="R178" s="66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</row>
    <row r="179" spans="1:30" x14ac:dyDescent="0.2">
      <c r="A179" s="103" t="s">
        <v>15</v>
      </c>
      <c r="B179" s="104">
        <v>117</v>
      </c>
      <c r="C179" s="104">
        <v>1</v>
      </c>
      <c r="D179" s="73">
        <v>17</v>
      </c>
      <c r="E179" s="104">
        <v>0</v>
      </c>
      <c r="F179" s="104">
        <v>0</v>
      </c>
      <c r="G179" s="73">
        <v>60.975609756097562</v>
      </c>
      <c r="H179" s="104">
        <v>0.9</v>
      </c>
      <c r="I179" s="104">
        <v>0.54878048780487809</v>
      </c>
      <c r="J179" s="73">
        <v>7.99</v>
      </c>
      <c r="K179" s="73">
        <v>64.004440386206895</v>
      </c>
      <c r="L179" s="164">
        <f t="shared" si="10"/>
        <v>-6.2544403862068947</v>
      </c>
      <c r="M179" s="164">
        <f t="shared" si="7"/>
        <v>-0.11265202424724233</v>
      </c>
      <c r="N179" s="66"/>
      <c r="O179" s="66"/>
      <c r="P179" s="66">
        <f t="shared" si="8"/>
        <v>7.7346493309291095E-2</v>
      </c>
      <c r="Q179" s="140">
        <f t="shared" si="9"/>
        <v>0.82010459573286443</v>
      </c>
      <c r="R179" s="66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</row>
    <row r="180" spans="1:30" x14ac:dyDescent="0.2">
      <c r="A180" s="103" t="s">
        <v>15</v>
      </c>
      <c r="B180" s="104">
        <v>118</v>
      </c>
      <c r="C180" s="104">
        <v>1</v>
      </c>
      <c r="D180" s="73">
        <v>18</v>
      </c>
      <c r="E180" s="104">
        <v>0</v>
      </c>
      <c r="F180" s="104">
        <v>0</v>
      </c>
      <c r="G180" s="73">
        <v>63.291139240506332</v>
      </c>
      <c r="H180" s="104">
        <v>2.4</v>
      </c>
      <c r="I180" s="104">
        <v>1.518987341772152</v>
      </c>
      <c r="J180" s="73">
        <v>8.02</v>
      </c>
      <c r="K180" s="73">
        <v>66.009922758620704</v>
      </c>
      <c r="L180" s="164">
        <f t="shared" si="10"/>
        <v>-8.2599227586207036</v>
      </c>
      <c r="M180" s="164">
        <f t="shared" si="7"/>
        <v>-0.14877382490311064</v>
      </c>
      <c r="N180" s="66"/>
      <c r="O180" s="66"/>
      <c r="P180" s="66">
        <f t="shared" si="8"/>
        <v>0.4548588878490864</v>
      </c>
      <c r="Q180" s="140">
        <f t="shared" si="9"/>
        <v>0.87502702183364178</v>
      </c>
      <c r="R180" s="66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</row>
    <row r="181" spans="1:30" x14ac:dyDescent="0.2">
      <c r="A181" s="103" t="s">
        <v>15</v>
      </c>
      <c r="B181" s="104">
        <v>119</v>
      </c>
      <c r="C181" s="104">
        <v>1</v>
      </c>
      <c r="D181" s="73">
        <v>19</v>
      </c>
      <c r="E181" s="104">
        <v>0</v>
      </c>
      <c r="F181" s="104">
        <v>0</v>
      </c>
      <c r="G181" s="73">
        <v>59.493670886075947</v>
      </c>
      <c r="H181" s="104">
        <v>3.1</v>
      </c>
      <c r="I181" s="104">
        <v>1.8443037974683543</v>
      </c>
      <c r="J181" s="73">
        <v>8.07</v>
      </c>
      <c r="K181" s="73">
        <v>63.089593600000008</v>
      </c>
      <c r="L181" s="164">
        <f t="shared" si="10"/>
        <v>-5.3395936000000077</v>
      </c>
      <c r="M181" s="164">
        <f t="shared" si="7"/>
        <v>-9.6174236311239322E-2</v>
      </c>
      <c r="N181" s="66"/>
      <c r="O181" s="66"/>
      <c r="P181" s="66">
        <f t="shared" si="8"/>
        <v>0.58144116633009901</v>
      </c>
      <c r="Q181" s="140">
        <f t="shared" si="9"/>
        <v>0.78495424302836692</v>
      </c>
      <c r="R181" s="66"/>
      <c r="S181" s="66"/>
      <c r="T181" s="66"/>
      <c r="U181" s="66"/>
      <c r="V181" s="66"/>
      <c r="W181" s="66"/>
      <c r="X181" s="66"/>
      <c r="Y181" s="66"/>
      <c r="Z181" s="66"/>
      <c r="AA181" s="66"/>
      <c r="AB181" s="66"/>
      <c r="AC181" s="66"/>
      <c r="AD181" s="66"/>
    </row>
    <row r="182" spans="1:30" x14ac:dyDescent="0.2">
      <c r="A182" s="103" t="s">
        <v>15</v>
      </c>
      <c r="B182" s="104">
        <v>120</v>
      </c>
      <c r="C182" s="104">
        <v>1</v>
      </c>
      <c r="D182" s="73">
        <v>20</v>
      </c>
      <c r="E182" s="104">
        <v>0</v>
      </c>
      <c r="F182" s="104">
        <v>0</v>
      </c>
      <c r="G182" s="73">
        <v>60.256410256410255</v>
      </c>
      <c r="H182" s="104">
        <v>2.5</v>
      </c>
      <c r="I182" s="104">
        <v>1.5064102564102564</v>
      </c>
      <c r="J182" s="73">
        <v>7.93</v>
      </c>
      <c r="K182" s="73">
        <v>62.816884634482754</v>
      </c>
      <c r="L182" s="164">
        <f t="shared" si="10"/>
        <v>-5.0668846344827543</v>
      </c>
      <c r="M182" s="164">
        <f t="shared" si="7"/>
        <v>-9.1262331312729719E-2</v>
      </c>
      <c r="N182" s="66"/>
      <c r="O182" s="66"/>
      <c r="P182" s="66">
        <f t="shared" si="8"/>
        <v>0.44996508031527488</v>
      </c>
      <c r="Q182" s="140">
        <f t="shared" si="9"/>
        <v>0.80304578407045213</v>
      </c>
      <c r="R182" s="66"/>
      <c r="S182" s="66"/>
      <c r="T182" s="66"/>
      <c r="U182" s="66"/>
      <c r="V182" s="66"/>
      <c r="W182" s="66"/>
      <c r="X182" s="66"/>
      <c r="Y182" s="66"/>
      <c r="Z182" s="66"/>
      <c r="AA182" s="66"/>
      <c r="AB182" s="66"/>
      <c r="AC182" s="66"/>
      <c r="AD182" s="66"/>
    </row>
    <row r="183" spans="1:30" x14ac:dyDescent="0.2">
      <c r="A183" s="103" t="s">
        <v>15</v>
      </c>
      <c r="B183" s="104">
        <v>201</v>
      </c>
      <c r="C183" s="104">
        <v>2</v>
      </c>
      <c r="D183" s="73">
        <v>11</v>
      </c>
      <c r="E183" s="104">
        <v>0</v>
      </c>
      <c r="F183" s="104">
        <v>0</v>
      </c>
      <c r="G183" s="73">
        <v>68.571428571428569</v>
      </c>
      <c r="H183" s="104">
        <v>1.9</v>
      </c>
      <c r="I183" s="104">
        <v>1.3028571428571427</v>
      </c>
      <c r="J183" s="73">
        <v>8.16</v>
      </c>
      <c r="K183" s="73">
        <v>62.230784</v>
      </c>
      <c r="L183" s="164">
        <f t="shared" si="10"/>
        <v>-4.4807839999999999</v>
      </c>
      <c r="M183" s="164">
        <f t="shared" si="7"/>
        <v>-8.0705763688760798E-2</v>
      </c>
      <c r="N183" s="66"/>
      <c r="O183" s="66"/>
      <c r="P183" s="66">
        <f t="shared" si="8"/>
        <v>0.37076153418565866</v>
      </c>
      <c r="Q183" s="140">
        <f t="shared" si="9"/>
        <v>1.0002710761724045</v>
      </c>
      <c r="R183" s="66"/>
      <c r="S183" s="66"/>
      <c r="T183" s="66"/>
      <c r="U183" s="66"/>
      <c r="V183" s="66"/>
      <c r="W183" s="66"/>
      <c r="X183" s="66"/>
      <c r="Y183" s="66"/>
      <c r="Z183" s="66"/>
      <c r="AA183" s="66"/>
      <c r="AB183" s="66"/>
      <c r="AC183" s="66"/>
      <c r="AD183" s="66"/>
    </row>
    <row r="184" spans="1:30" x14ac:dyDescent="0.2">
      <c r="A184" s="103" t="s">
        <v>15</v>
      </c>
      <c r="B184" s="104">
        <v>202</v>
      </c>
      <c r="C184" s="104">
        <v>2</v>
      </c>
      <c r="D184" s="73">
        <v>19</v>
      </c>
      <c r="E184" s="104">
        <v>0</v>
      </c>
      <c r="F184" s="104">
        <v>0</v>
      </c>
      <c r="G184" s="73">
        <v>60</v>
      </c>
      <c r="H184" s="104">
        <v>1.9</v>
      </c>
      <c r="I184" s="104">
        <v>1.1399999999999999</v>
      </c>
      <c r="J184" s="73">
        <v>9.0399999999999991</v>
      </c>
      <c r="K184" s="73">
        <v>70.075082151724146</v>
      </c>
      <c r="L184" s="164">
        <f t="shared" si="10"/>
        <v>-12.325082151724146</v>
      </c>
      <c r="M184" s="164">
        <f t="shared" si="7"/>
        <v>-0.22199355460598244</v>
      </c>
      <c r="N184" s="66"/>
      <c r="O184" s="66"/>
      <c r="P184" s="66">
        <f t="shared" si="8"/>
        <v>0.30739299610894938</v>
      </c>
      <c r="Q184" s="140">
        <f t="shared" si="9"/>
        <v>0.79696394686907035</v>
      </c>
      <c r="R184" s="66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  <c r="AC184" s="66"/>
      <c r="AD184" s="66"/>
    </row>
    <row r="185" spans="1:30" x14ac:dyDescent="0.2">
      <c r="A185" s="103" t="s">
        <v>15</v>
      </c>
      <c r="B185" s="104">
        <v>203</v>
      </c>
      <c r="C185" s="104">
        <v>2</v>
      </c>
      <c r="D185" s="73">
        <v>6</v>
      </c>
      <c r="E185" s="104">
        <v>0</v>
      </c>
      <c r="F185" s="104">
        <v>0</v>
      </c>
      <c r="G185" s="73">
        <v>53.086419753086425</v>
      </c>
      <c r="H185" s="104">
        <v>2.2000000000000002</v>
      </c>
      <c r="I185" s="104">
        <v>1.1679012345679014</v>
      </c>
      <c r="J185" s="73">
        <v>8.06</v>
      </c>
      <c r="K185" s="73">
        <v>59.659295337931034</v>
      </c>
      <c r="L185" s="164">
        <f t="shared" si="10"/>
        <v>-1.9092953379310345</v>
      </c>
      <c r="M185" s="164">
        <f t="shared" si="7"/>
        <v>-3.4389325250919207E-2</v>
      </c>
      <c r="N185" s="66"/>
      <c r="O185" s="66"/>
      <c r="P185" s="66">
        <f t="shared" si="8"/>
        <v>0.31824950761396947</v>
      </c>
      <c r="Q185" s="140">
        <f t="shared" si="9"/>
        <v>0.6329795956614428</v>
      </c>
      <c r="R185" s="66"/>
      <c r="S185" s="66"/>
      <c r="T185" s="66"/>
      <c r="U185" s="66"/>
      <c r="V185" s="66"/>
      <c r="W185" s="66"/>
      <c r="X185" s="66"/>
      <c r="Y185" s="66"/>
      <c r="Z185" s="66"/>
      <c r="AA185" s="66"/>
      <c r="AB185" s="66"/>
      <c r="AC185" s="66"/>
      <c r="AD185" s="66"/>
    </row>
    <row r="186" spans="1:30" x14ac:dyDescent="0.2">
      <c r="A186" s="103" t="s">
        <v>15</v>
      </c>
      <c r="B186" s="104">
        <v>204</v>
      </c>
      <c r="C186" s="104">
        <v>2</v>
      </c>
      <c r="D186" s="73">
        <v>18</v>
      </c>
      <c r="E186" s="104">
        <v>0</v>
      </c>
      <c r="F186" s="104">
        <v>0</v>
      </c>
      <c r="G186" s="73">
        <v>53.246753246753244</v>
      </c>
      <c r="H186" s="104">
        <v>1.5</v>
      </c>
      <c r="I186" s="104">
        <v>0.79870129870129858</v>
      </c>
      <c r="J186" s="73">
        <v>7.97</v>
      </c>
      <c r="K186" s="73">
        <v>57.32161539310345</v>
      </c>
      <c r="L186" s="164">
        <f t="shared" si="10"/>
        <v>0.42838460689655022</v>
      </c>
      <c r="M186" s="164">
        <f t="shared" si="7"/>
        <v>7.7158610752260486E-3</v>
      </c>
      <c r="N186" s="66"/>
      <c r="O186" s="66"/>
      <c r="P186" s="66">
        <f t="shared" si="8"/>
        <v>0.17459194501996056</v>
      </c>
      <c r="Q186" s="140">
        <f t="shared" si="9"/>
        <v>0.63678257226644319</v>
      </c>
      <c r="R186" s="66"/>
      <c r="S186" s="66"/>
      <c r="T186" s="66"/>
      <c r="U186" s="66"/>
      <c r="V186" s="66"/>
      <c r="W186" s="66"/>
      <c r="X186" s="66"/>
      <c r="Y186" s="66"/>
      <c r="Z186" s="66"/>
      <c r="AA186" s="66"/>
      <c r="AB186" s="66"/>
      <c r="AC186" s="66"/>
      <c r="AD186" s="66"/>
    </row>
    <row r="187" spans="1:30" x14ac:dyDescent="0.2">
      <c r="A187" s="103" t="s">
        <v>15</v>
      </c>
      <c r="B187" s="104">
        <v>205</v>
      </c>
      <c r="C187" s="104">
        <v>2</v>
      </c>
      <c r="D187" s="73">
        <v>16</v>
      </c>
      <c r="E187" s="104">
        <v>0</v>
      </c>
      <c r="F187" s="104">
        <v>0</v>
      </c>
      <c r="G187" s="73">
        <v>62.820512820512818</v>
      </c>
      <c r="H187" s="104">
        <v>2.2000000000000002</v>
      </c>
      <c r="I187" s="104">
        <v>1.382051282051282</v>
      </c>
      <c r="J187" s="73">
        <v>8.02</v>
      </c>
      <c r="K187" s="73">
        <v>64.290594537931028</v>
      </c>
      <c r="L187" s="164">
        <f t="shared" si="10"/>
        <v>-6.5405945379310282</v>
      </c>
      <c r="M187" s="164">
        <f t="shared" si="7"/>
        <v>-0.11780609758521304</v>
      </c>
      <c r="N187" s="66"/>
      <c r="O187" s="66"/>
      <c r="P187" s="66">
        <f t="shared" si="8"/>
        <v>0.40157637433902021</v>
      </c>
      <c r="Q187" s="140">
        <f t="shared" si="9"/>
        <v>0.86386415608426992</v>
      </c>
      <c r="R187" s="66"/>
      <c r="S187" s="66"/>
      <c r="T187" s="66"/>
      <c r="U187" s="66"/>
      <c r="V187" s="66"/>
      <c r="W187" s="66"/>
      <c r="X187" s="66"/>
      <c r="Y187" s="66"/>
      <c r="Z187" s="66"/>
      <c r="AA187" s="66"/>
      <c r="AB187" s="66"/>
      <c r="AC187" s="66"/>
      <c r="AD187" s="66"/>
    </row>
    <row r="188" spans="1:30" x14ac:dyDescent="0.2">
      <c r="A188" s="103" t="s">
        <v>15</v>
      </c>
      <c r="B188" s="104">
        <v>206</v>
      </c>
      <c r="C188" s="104">
        <v>2</v>
      </c>
      <c r="D188" s="73">
        <v>12</v>
      </c>
      <c r="E188" s="104">
        <v>0</v>
      </c>
      <c r="F188" s="104">
        <v>0</v>
      </c>
      <c r="G188" s="73">
        <v>46.987951807228917</v>
      </c>
      <c r="H188" s="104">
        <v>1.7</v>
      </c>
      <c r="I188" s="104">
        <v>0.79879518072289157</v>
      </c>
      <c r="J188" s="73">
        <v>8.08</v>
      </c>
      <c r="K188" s="73">
        <v>62.03953390344828</v>
      </c>
      <c r="L188" s="164">
        <f t="shared" si="10"/>
        <v>-4.2895339034482802</v>
      </c>
      <c r="M188" s="164">
        <f t="shared" si="7"/>
        <v>-7.7261057338765857E-2</v>
      </c>
      <c r="N188" s="66"/>
      <c r="O188" s="66"/>
      <c r="P188" s="66">
        <f t="shared" si="8"/>
        <v>0.174628474989452</v>
      </c>
      <c r="Q188" s="140">
        <f t="shared" si="9"/>
        <v>0.48832902768569547</v>
      </c>
      <c r="R188" s="66"/>
      <c r="S188" s="66"/>
      <c r="T188" s="66"/>
      <c r="U188" s="66"/>
      <c r="V188" s="66"/>
      <c r="W188" s="66"/>
      <c r="X188" s="66"/>
      <c r="Y188" s="66"/>
      <c r="Z188" s="66"/>
      <c r="AA188" s="66"/>
      <c r="AB188" s="66"/>
      <c r="AC188" s="66"/>
      <c r="AD188" s="66"/>
    </row>
    <row r="189" spans="1:30" x14ac:dyDescent="0.2">
      <c r="A189" s="103" t="s">
        <v>15</v>
      </c>
      <c r="B189" s="104">
        <v>207</v>
      </c>
      <c r="C189" s="104">
        <v>2</v>
      </c>
      <c r="D189" s="73">
        <v>7</v>
      </c>
      <c r="E189" s="104">
        <v>0</v>
      </c>
      <c r="F189" s="104">
        <v>0</v>
      </c>
      <c r="G189" s="73">
        <v>51.764705882352949</v>
      </c>
      <c r="H189" s="104">
        <v>1.7</v>
      </c>
      <c r="I189" s="104">
        <v>0.88000000000000012</v>
      </c>
      <c r="J189" s="73">
        <v>8.08</v>
      </c>
      <c r="K189" s="73">
        <v>65.414582731034486</v>
      </c>
      <c r="L189" s="164">
        <f t="shared" si="10"/>
        <v>-7.6645827310344856</v>
      </c>
      <c r="M189" s="164">
        <f t="shared" si="7"/>
        <v>-0.138050841697307</v>
      </c>
      <c r="N189" s="66"/>
      <c r="O189" s="66"/>
      <c r="P189" s="66">
        <f t="shared" si="8"/>
        <v>0.20622568093385221</v>
      </c>
      <c r="Q189" s="140">
        <f t="shared" si="9"/>
        <v>0.601629646165867</v>
      </c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</row>
    <row r="190" spans="1:30" x14ac:dyDescent="0.2">
      <c r="A190" s="103" t="s">
        <v>15</v>
      </c>
      <c r="B190" s="104">
        <v>208</v>
      </c>
      <c r="C190" s="104">
        <v>2</v>
      </c>
      <c r="D190" s="73">
        <v>8</v>
      </c>
      <c r="E190" s="104">
        <v>0</v>
      </c>
      <c r="F190" s="104">
        <v>0</v>
      </c>
      <c r="G190" s="73">
        <v>48.780487804878049</v>
      </c>
      <c r="H190" s="104">
        <v>1</v>
      </c>
      <c r="I190" s="104">
        <v>0.48780487804878048</v>
      </c>
      <c r="J190" s="73">
        <v>8.01</v>
      </c>
      <c r="K190" s="73">
        <v>65.771454289655182</v>
      </c>
      <c r="L190" s="164">
        <f t="shared" si="10"/>
        <v>-8.0214542896551819</v>
      </c>
      <c r="M190" s="164">
        <f t="shared" si="7"/>
        <v>-0.14447864354566248</v>
      </c>
      <c r="N190" s="66"/>
      <c r="O190" s="66"/>
      <c r="P190" s="66">
        <f t="shared" si="8"/>
        <v>5.3620575116257008E-2</v>
      </c>
      <c r="Q190" s="140">
        <f t="shared" si="9"/>
        <v>0.53084648493543773</v>
      </c>
      <c r="R190" s="66"/>
      <c r="S190" s="66"/>
      <c r="T190" s="66"/>
      <c r="U190" s="66"/>
      <c r="V190" s="66"/>
      <c r="W190" s="66"/>
      <c r="X190" s="66"/>
      <c r="Y190" s="66"/>
      <c r="Z190" s="66"/>
      <c r="AA190" s="66"/>
      <c r="AB190" s="66"/>
      <c r="AC190" s="66"/>
      <c r="AD190" s="66"/>
    </row>
    <row r="191" spans="1:30" x14ac:dyDescent="0.2">
      <c r="A191" s="103" t="s">
        <v>15</v>
      </c>
      <c r="B191" s="104">
        <v>209</v>
      </c>
      <c r="C191" s="104">
        <v>2</v>
      </c>
      <c r="D191" s="73">
        <v>17</v>
      </c>
      <c r="E191" s="104">
        <v>0</v>
      </c>
      <c r="F191" s="104">
        <v>0</v>
      </c>
      <c r="G191" s="73">
        <v>55.000000000000007</v>
      </c>
      <c r="H191" s="104">
        <v>1</v>
      </c>
      <c r="I191" s="104">
        <v>0.55000000000000004</v>
      </c>
      <c r="J191" s="73">
        <v>7.92</v>
      </c>
      <c r="K191" s="73">
        <v>65.897274262068962</v>
      </c>
      <c r="L191" s="164">
        <f t="shared" si="10"/>
        <v>-8.1472742620689615</v>
      </c>
      <c r="M191" s="164">
        <f t="shared" si="7"/>
        <v>-0.1467448534234323</v>
      </c>
      <c r="N191" s="66"/>
      <c r="O191" s="66"/>
      <c r="P191" s="66">
        <f t="shared" si="8"/>
        <v>7.782101167315178E-2</v>
      </c>
      <c r="Q191" s="140">
        <f t="shared" si="9"/>
        <v>0.67836812144212555</v>
      </c>
      <c r="R191" s="66"/>
      <c r="S191" s="66"/>
      <c r="T191" s="66"/>
      <c r="U191" s="66"/>
      <c r="V191" s="66"/>
      <c r="W191" s="66"/>
      <c r="X191" s="66"/>
      <c r="Y191" s="66"/>
      <c r="Z191" s="66"/>
      <c r="AA191" s="66"/>
      <c r="AB191" s="66"/>
      <c r="AC191" s="66"/>
      <c r="AD191" s="66"/>
    </row>
    <row r="192" spans="1:30" x14ac:dyDescent="0.2">
      <c r="A192" s="103" t="s">
        <v>15</v>
      </c>
      <c r="B192" s="104">
        <v>210</v>
      </c>
      <c r="C192" s="104">
        <v>2</v>
      </c>
      <c r="D192" s="73">
        <v>20</v>
      </c>
      <c r="E192" s="104">
        <v>0</v>
      </c>
      <c r="F192" s="104">
        <v>0</v>
      </c>
      <c r="G192" s="73">
        <v>45.121951219512198</v>
      </c>
      <c r="H192" s="104">
        <v>1.6</v>
      </c>
      <c r="I192" s="104">
        <v>0.72195121951219521</v>
      </c>
      <c r="J192" s="73">
        <v>8</v>
      </c>
      <c r="K192" s="73">
        <v>62.277782068965529</v>
      </c>
      <c r="L192" s="164">
        <f t="shared" si="10"/>
        <v>-4.5277820689655286</v>
      </c>
      <c r="M192" s="164">
        <f t="shared" si="7"/>
        <v>-8.1552270694624063E-2</v>
      </c>
      <c r="N192" s="66"/>
      <c r="O192" s="66"/>
      <c r="P192" s="66">
        <f t="shared" si="8"/>
        <v>0.14472810097750788</v>
      </c>
      <c r="Q192" s="140">
        <f t="shared" si="9"/>
        <v>0.44406905169620969</v>
      </c>
      <c r="R192" s="66"/>
      <c r="S192" s="66"/>
      <c r="T192" s="66"/>
      <c r="U192" s="66"/>
      <c r="V192" s="66"/>
      <c r="W192" s="66"/>
      <c r="X192" s="66"/>
      <c r="Y192" s="66"/>
      <c r="Z192" s="66"/>
      <c r="AA192" s="66"/>
      <c r="AB192" s="66"/>
      <c r="AC192" s="66"/>
      <c r="AD192" s="66"/>
    </row>
    <row r="193" spans="1:30" x14ac:dyDescent="0.2">
      <c r="A193" s="103" t="s">
        <v>15</v>
      </c>
      <c r="B193" s="104">
        <v>211</v>
      </c>
      <c r="C193" s="104">
        <v>2</v>
      </c>
      <c r="D193" s="73">
        <v>15</v>
      </c>
      <c r="E193" s="104">
        <v>0</v>
      </c>
      <c r="F193" s="104">
        <v>0</v>
      </c>
      <c r="G193" s="73">
        <v>50.666666666666671</v>
      </c>
      <c r="H193" s="104">
        <v>0.7</v>
      </c>
      <c r="I193" s="104">
        <v>0.35466666666666669</v>
      </c>
      <c r="J193" s="73">
        <v>8.08</v>
      </c>
      <c r="K193" s="73">
        <v>62.714543668965511</v>
      </c>
      <c r="L193" s="164">
        <f t="shared" si="10"/>
        <v>-4.9645436689655114</v>
      </c>
      <c r="M193" s="164">
        <f t="shared" si="7"/>
        <v>-8.9419014210473907E-2</v>
      </c>
      <c r="N193" s="66"/>
      <c r="O193" s="66"/>
      <c r="P193" s="66">
        <f t="shared" si="8"/>
        <v>1.8158236057068903E-3</v>
      </c>
      <c r="Q193" s="140">
        <f t="shared" si="9"/>
        <v>0.57558507273877313</v>
      </c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</row>
    <row r="194" spans="1:30" x14ac:dyDescent="0.2">
      <c r="A194" s="103" t="s">
        <v>15</v>
      </c>
      <c r="B194" s="104">
        <v>212</v>
      </c>
      <c r="C194" s="104">
        <v>2</v>
      </c>
      <c r="D194" s="73">
        <v>13</v>
      </c>
      <c r="E194" s="104">
        <v>0</v>
      </c>
      <c r="F194" s="104">
        <v>0</v>
      </c>
      <c r="G194" s="73">
        <v>49.367088607594937</v>
      </c>
      <c r="H194" s="104">
        <v>1.3</v>
      </c>
      <c r="I194" s="104">
        <v>0.64177215189873427</v>
      </c>
      <c r="J194" s="73">
        <v>7.98</v>
      </c>
      <c r="K194" s="73">
        <v>65.670041268965505</v>
      </c>
      <c r="L194" s="164">
        <f t="shared" si="10"/>
        <v>-7.9200412689655053</v>
      </c>
      <c r="M194" s="164">
        <f t="shared" si="7"/>
        <v>-0.14265204014707322</v>
      </c>
      <c r="N194" s="66"/>
      <c r="O194" s="66"/>
      <c r="P194" s="66">
        <f t="shared" si="8"/>
        <v>0.11353002019406004</v>
      </c>
      <c r="Q194" s="140">
        <f t="shared" si="9"/>
        <v>0.54476016621430123</v>
      </c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</row>
    <row r="195" spans="1:30" x14ac:dyDescent="0.2">
      <c r="A195" s="103" t="s">
        <v>15</v>
      </c>
      <c r="B195" s="104">
        <v>213</v>
      </c>
      <c r="C195" s="104">
        <v>2</v>
      </c>
      <c r="D195" s="73">
        <v>10</v>
      </c>
      <c r="E195" s="104">
        <v>0</v>
      </c>
      <c r="F195" s="104">
        <v>0</v>
      </c>
      <c r="G195" s="73">
        <v>48.75</v>
      </c>
      <c r="H195" s="104">
        <v>1.6</v>
      </c>
      <c r="I195" s="104">
        <v>0.78</v>
      </c>
      <c r="J195" s="73">
        <v>7.88</v>
      </c>
      <c r="K195" s="73">
        <v>59.653100137931034</v>
      </c>
      <c r="L195" s="164">
        <f t="shared" si="10"/>
        <v>-1.9031001379310339</v>
      </c>
      <c r="M195" s="164">
        <f t="shared" si="7"/>
        <v>-3.4277740236509972E-2</v>
      </c>
      <c r="N195" s="66"/>
      <c r="O195" s="66"/>
      <c r="P195" s="66">
        <f t="shared" si="8"/>
        <v>0.16731517509727628</v>
      </c>
      <c r="Q195" s="140">
        <f t="shared" si="9"/>
        <v>0.53012333965844405</v>
      </c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</row>
    <row r="196" spans="1:30" x14ac:dyDescent="0.2">
      <c r="A196" s="103" t="s">
        <v>15</v>
      </c>
      <c r="B196" s="104">
        <v>214</v>
      </c>
      <c r="C196" s="104">
        <v>2</v>
      </c>
      <c r="D196" s="73">
        <v>2</v>
      </c>
      <c r="E196" s="104">
        <v>0</v>
      </c>
      <c r="F196" s="104">
        <v>0</v>
      </c>
      <c r="G196" s="73">
        <v>48.148148148148145</v>
      </c>
      <c r="H196" s="104">
        <v>1.4</v>
      </c>
      <c r="I196" s="104">
        <v>0.67407407407407405</v>
      </c>
      <c r="J196" s="73">
        <v>7.99</v>
      </c>
      <c r="K196" s="73">
        <v>56.817761379310348</v>
      </c>
      <c r="L196" s="164">
        <f t="shared" si="10"/>
        <v>0.93223862068965246</v>
      </c>
      <c r="M196" s="164">
        <f t="shared" si="7"/>
        <v>1.6791041438934663E-2</v>
      </c>
      <c r="N196" s="66"/>
      <c r="O196" s="66"/>
      <c r="P196" s="66">
        <f t="shared" si="8"/>
        <v>0.12609886150742183</v>
      </c>
      <c r="Q196" s="140">
        <f t="shared" si="9"/>
        <v>0.51584791622742288</v>
      </c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</row>
    <row r="197" spans="1:30" x14ac:dyDescent="0.2">
      <c r="A197" s="103" t="s">
        <v>15</v>
      </c>
      <c r="B197" s="104">
        <v>215</v>
      </c>
      <c r="C197" s="104">
        <v>2</v>
      </c>
      <c r="D197" s="73">
        <v>3</v>
      </c>
      <c r="E197" s="104">
        <v>0</v>
      </c>
      <c r="F197" s="104">
        <v>0</v>
      </c>
      <c r="G197" s="73">
        <v>51.249999999999993</v>
      </c>
      <c r="H197" s="104">
        <v>1.2</v>
      </c>
      <c r="I197" s="104">
        <v>0.61499999999999988</v>
      </c>
      <c r="J197" s="73">
        <v>7.96</v>
      </c>
      <c r="K197" s="73">
        <v>56.774842262068979</v>
      </c>
      <c r="L197" s="164">
        <f t="shared" si="10"/>
        <v>0.97515773793102056</v>
      </c>
      <c r="M197" s="164">
        <f t="shared" si="7"/>
        <v>1.7564080294146623E-2</v>
      </c>
      <c r="N197" s="66"/>
      <c r="O197" s="66"/>
      <c r="P197" s="66">
        <f t="shared" si="8"/>
        <v>0.10311284046692604</v>
      </c>
      <c r="Q197" s="140">
        <f t="shared" si="9"/>
        <v>0.58942125237191645</v>
      </c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</row>
    <row r="198" spans="1:30" x14ac:dyDescent="0.2">
      <c r="A198" s="103" t="s">
        <v>15</v>
      </c>
      <c r="B198" s="104">
        <v>216</v>
      </c>
      <c r="C198" s="104">
        <v>2</v>
      </c>
      <c r="D198" s="73">
        <v>5</v>
      </c>
      <c r="E198" s="104">
        <v>0</v>
      </c>
      <c r="F198" s="104">
        <v>0</v>
      </c>
      <c r="G198" s="73">
        <v>50</v>
      </c>
      <c r="H198" s="104">
        <v>1.6</v>
      </c>
      <c r="I198" s="104">
        <v>0.8</v>
      </c>
      <c r="J198" s="73">
        <v>7.95</v>
      </c>
      <c r="K198" s="73">
        <v>60.099381517241376</v>
      </c>
      <c r="L198" s="164">
        <f t="shared" si="10"/>
        <v>-2.3493815172413761</v>
      </c>
      <c r="M198" s="164">
        <f t="shared" si="7"/>
        <v>-4.2315949518036314E-2</v>
      </c>
      <c r="N198" s="66"/>
      <c r="O198" s="66"/>
      <c r="P198" s="66">
        <f t="shared" si="8"/>
        <v>0.17509727626459148</v>
      </c>
      <c r="Q198" s="140">
        <f t="shared" si="9"/>
        <v>0.5597722960151803</v>
      </c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</row>
    <row r="199" spans="1:30" x14ac:dyDescent="0.2">
      <c r="A199" s="103" t="s">
        <v>15</v>
      </c>
      <c r="B199" s="104">
        <v>217</v>
      </c>
      <c r="C199" s="104">
        <v>2</v>
      </c>
      <c r="D199" s="73">
        <v>4</v>
      </c>
      <c r="E199" s="104">
        <v>0</v>
      </c>
      <c r="F199" s="104">
        <v>0</v>
      </c>
      <c r="G199" s="73">
        <v>54.54545454545454</v>
      </c>
      <c r="H199" s="104">
        <v>1.1000000000000001</v>
      </c>
      <c r="I199" s="104">
        <v>0.6</v>
      </c>
      <c r="J199" s="73">
        <v>7.97</v>
      </c>
      <c r="K199" s="73">
        <v>55.969980303448281</v>
      </c>
      <c r="L199" s="164">
        <f t="shared" si="10"/>
        <v>1.7800196965517188</v>
      </c>
      <c r="M199" s="164">
        <f t="shared" si="7"/>
        <v>3.2060873496968997E-2</v>
      </c>
      <c r="N199" s="66"/>
      <c r="O199" s="66"/>
      <c r="P199" s="66">
        <f t="shared" si="8"/>
        <v>9.727626459143969E-2</v>
      </c>
      <c r="Q199" s="140">
        <f t="shared" si="9"/>
        <v>0.66758668276694832</v>
      </c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</row>
    <row r="200" spans="1:30" x14ac:dyDescent="0.2">
      <c r="A200" s="103" t="s">
        <v>15</v>
      </c>
      <c r="B200" s="104">
        <v>218</v>
      </c>
      <c r="C200" s="104">
        <v>2</v>
      </c>
      <c r="D200" s="73">
        <v>14</v>
      </c>
      <c r="E200" s="104">
        <v>0</v>
      </c>
      <c r="F200" s="104">
        <v>0</v>
      </c>
      <c r="G200" s="73">
        <v>53.164556962025308</v>
      </c>
      <c r="H200" s="104">
        <v>1.6</v>
      </c>
      <c r="I200" s="104">
        <v>0.85063291139240504</v>
      </c>
      <c r="J200" s="73">
        <v>8.0399999999999991</v>
      </c>
      <c r="K200" s="73">
        <v>63.048790731034494</v>
      </c>
      <c r="L200" s="164">
        <f t="shared" si="10"/>
        <v>-5.2987907310344937</v>
      </c>
      <c r="M200" s="164">
        <f t="shared" si="7"/>
        <v>-9.5439314319785543E-2</v>
      </c>
      <c r="N200" s="66"/>
      <c r="O200" s="66"/>
      <c r="P200" s="66">
        <f t="shared" si="8"/>
        <v>0.19479879820716151</v>
      </c>
      <c r="Q200" s="140">
        <f t="shared" si="9"/>
        <v>0.63483294501957577</v>
      </c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</row>
    <row r="201" spans="1:30" x14ac:dyDescent="0.2">
      <c r="A201" s="103" t="s">
        <v>15</v>
      </c>
      <c r="B201" s="104">
        <v>219</v>
      </c>
      <c r="C201" s="104">
        <v>2</v>
      </c>
      <c r="D201" s="73">
        <v>1</v>
      </c>
      <c r="E201" s="104">
        <v>0</v>
      </c>
      <c r="F201" s="104">
        <v>0</v>
      </c>
      <c r="G201" s="73">
        <v>54.54545454545454</v>
      </c>
      <c r="H201" s="104">
        <v>1.6</v>
      </c>
      <c r="I201" s="104">
        <v>0.87272727272727268</v>
      </c>
      <c r="J201" s="73">
        <v>7.98</v>
      </c>
      <c r="K201" s="119">
        <v>61.492714041379308</v>
      </c>
      <c r="L201" s="119">
        <f t="shared" si="10"/>
        <v>-3.7427140413793083</v>
      </c>
      <c r="M201" s="119">
        <f t="shared" si="7"/>
        <v>-6.7411996422537965E-2</v>
      </c>
      <c r="N201" s="66">
        <f>77-K201</f>
        <v>15.507285958620692</v>
      </c>
      <c r="O201" s="106">
        <f>N201/77</f>
        <v>0.20139332413793107</v>
      </c>
      <c r="P201" s="106">
        <f t="shared" si="8"/>
        <v>0.20339582596391936</v>
      </c>
      <c r="Q201" s="141">
        <f t="shared" si="9"/>
        <v>0.66758668276694832</v>
      </c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</row>
    <row r="202" spans="1:30" x14ac:dyDescent="0.2">
      <c r="A202" s="103" t="s">
        <v>15</v>
      </c>
      <c r="B202" s="104">
        <v>220</v>
      </c>
      <c r="C202" s="104">
        <v>2</v>
      </c>
      <c r="D202" s="73">
        <v>9</v>
      </c>
      <c r="E202" s="104">
        <v>0</v>
      </c>
      <c r="F202" s="104">
        <v>0</v>
      </c>
      <c r="G202" s="73">
        <v>53.846153846153847</v>
      </c>
      <c r="H202" s="104">
        <v>1.7</v>
      </c>
      <c r="I202" s="104">
        <v>0.91538461538461535</v>
      </c>
      <c r="J202" s="73">
        <v>7.9</v>
      </c>
      <c r="K202" s="73">
        <v>63.14477627586205</v>
      </c>
      <c r="L202" s="164">
        <f t="shared" si="10"/>
        <v>-5.3947762758620499</v>
      </c>
      <c r="M202" s="164">
        <f t="shared" si="7"/>
        <v>-9.7168160588293404E-2</v>
      </c>
      <c r="N202" s="66"/>
      <c r="O202" s="66"/>
      <c r="P202" s="66">
        <f t="shared" si="8"/>
        <v>0.21999401376833286</v>
      </c>
      <c r="Q202" s="140">
        <f t="shared" si="9"/>
        <v>0.65099985403590732</v>
      </c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</row>
    <row r="203" spans="1:30" x14ac:dyDescent="0.2">
      <c r="A203" s="103" t="s">
        <v>15</v>
      </c>
      <c r="B203" s="104">
        <v>301</v>
      </c>
      <c r="C203" s="104">
        <v>3</v>
      </c>
      <c r="D203" s="73">
        <v>18</v>
      </c>
      <c r="E203" s="104">
        <v>0</v>
      </c>
      <c r="F203" s="104">
        <v>0</v>
      </c>
      <c r="G203" s="73">
        <v>52.564102564102569</v>
      </c>
      <c r="H203" s="104">
        <v>0.8</v>
      </c>
      <c r="I203" s="104">
        <v>0.42051282051282057</v>
      </c>
      <c r="J203" s="73">
        <v>8.0500000000000007</v>
      </c>
      <c r="K203" s="73">
        <v>57.947016827586204</v>
      </c>
      <c r="L203" s="164">
        <f t="shared" si="10"/>
        <v>-0.19701682758620365</v>
      </c>
      <c r="M203" s="164">
        <f t="shared" si="7"/>
        <v>-3.5485739839013625E-3</v>
      </c>
      <c r="N203" s="66"/>
      <c r="O203" s="66"/>
      <c r="P203" s="66">
        <f t="shared" si="8"/>
        <v>2.7436895141175331E-2</v>
      </c>
      <c r="Q203" s="140">
        <f t="shared" si="9"/>
        <v>0.62059066802899843</v>
      </c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</row>
    <row r="204" spans="1:30" x14ac:dyDescent="0.2">
      <c r="A204" s="103" t="s">
        <v>15</v>
      </c>
      <c r="B204" s="104">
        <v>302</v>
      </c>
      <c r="C204" s="104">
        <v>3</v>
      </c>
      <c r="D204" s="73">
        <v>20</v>
      </c>
      <c r="E204" s="104">
        <v>0</v>
      </c>
      <c r="F204" s="104">
        <v>0</v>
      </c>
      <c r="G204" s="73">
        <v>46.913580246913575</v>
      </c>
      <c r="H204" s="104">
        <v>1.8</v>
      </c>
      <c r="I204" s="104">
        <v>0.84444444444444444</v>
      </c>
      <c r="J204" s="73">
        <v>8.01</v>
      </c>
      <c r="K204" s="73">
        <v>60.490086344827567</v>
      </c>
      <c r="L204" s="164">
        <f t="shared" si="10"/>
        <v>-2.7400863448275672</v>
      </c>
      <c r="M204" s="164">
        <f t="shared" si="7"/>
        <v>-4.9353140216634853E-2</v>
      </c>
      <c r="N204" s="66"/>
      <c r="O204" s="66"/>
      <c r="P204" s="66">
        <f t="shared" si="8"/>
        <v>0.19239083441418073</v>
      </c>
      <c r="Q204" s="140">
        <f t="shared" si="9"/>
        <v>0.48656499636891792</v>
      </c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</row>
    <row r="205" spans="1:30" x14ac:dyDescent="0.2">
      <c r="A205" s="103" t="s">
        <v>15</v>
      </c>
      <c r="B205" s="104">
        <v>303</v>
      </c>
      <c r="C205" s="104">
        <v>3</v>
      </c>
      <c r="D205" s="73">
        <v>4</v>
      </c>
      <c r="E205" s="104">
        <v>0</v>
      </c>
      <c r="F205" s="104">
        <v>0</v>
      </c>
      <c r="G205" s="73">
        <v>50</v>
      </c>
      <c r="H205" s="104">
        <v>0.9</v>
      </c>
      <c r="I205" s="104">
        <v>0.45</v>
      </c>
      <c r="J205" s="73">
        <v>7.96</v>
      </c>
      <c r="K205" s="73">
        <v>55.668838841379319</v>
      </c>
      <c r="L205" s="164">
        <f t="shared" si="10"/>
        <v>2.0811611586206809</v>
      </c>
      <c r="M205" s="164">
        <f t="shared" si="7"/>
        <v>3.7484891185530993E-2</v>
      </c>
      <c r="N205" s="66"/>
      <c r="O205" s="66"/>
      <c r="P205" s="66">
        <f t="shared" si="8"/>
        <v>3.891050583657589E-2</v>
      </c>
      <c r="Q205" s="140">
        <f t="shared" si="9"/>
        <v>0.5597722960151803</v>
      </c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</row>
    <row r="206" spans="1:30" x14ac:dyDescent="0.2">
      <c r="A206" s="103" t="s">
        <v>15</v>
      </c>
      <c r="B206" s="104">
        <v>304</v>
      </c>
      <c r="C206" s="104">
        <v>3</v>
      </c>
      <c r="D206" s="73">
        <v>12</v>
      </c>
      <c r="E206" s="104">
        <v>0</v>
      </c>
      <c r="F206" s="104">
        <v>0</v>
      </c>
      <c r="G206" s="73">
        <v>53.846153846153847</v>
      </c>
      <c r="H206" s="104">
        <v>0.9</v>
      </c>
      <c r="I206" s="104">
        <v>0.48461538461538461</v>
      </c>
      <c r="J206" s="73">
        <v>7.96</v>
      </c>
      <c r="K206" s="73">
        <v>55.668838841379319</v>
      </c>
      <c r="L206" s="164">
        <f t="shared" si="10"/>
        <v>2.0811611586206809</v>
      </c>
      <c r="M206" s="164">
        <f t="shared" si="7"/>
        <v>3.7484891185530993E-2</v>
      </c>
      <c r="N206" s="66"/>
      <c r="O206" s="66"/>
      <c r="P206" s="66">
        <f t="shared" si="8"/>
        <v>5.2379527087698302E-2</v>
      </c>
      <c r="Q206" s="140">
        <f t="shared" si="9"/>
        <v>0.65099985403590732</v>
      </c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</row>
    <row r="207" spans="1:30" x14ac:dyDescent="0.2">
      <c r="A207" s="103" t="s">
        <v>15</v>
      </c>
      <c r="B207" s="104">
        <v>305</v>
      </c>
      <c r="C207" s="104">
        <v>3</v>
      </c>
      <c r="D207" s="73">
        <v>13</v>
      </c>
      <c r="E207" s="104">
        <v>0</v>
      </c>
      <c r="F207" s="104">
        <v>0</v>
      </c>
      <c r="G207" s="73">
        <v>49.397590361445779</v>
      </c>
      <c r="H207" s="104">
        <v>2.2999999999999998</v>
      </c>
      <c r="I207" s="104">
        <v>1.1361445783132529</v>
      </c>
      <c r="J207" s="73">
        <v>7.94</v>
      </c>
      <c r="K207" s="73">
        <v>61.273612248275867</v>
      </c>
      <c r="L207" s="164">
        <f t="shared" si="10"/>
        <v>-3.5236122482758674</v>
      </c>
      <c r="M207" s="164">
        <f t="shared" si="7"/>
        <v>-6.3465638477591263E-2</v>
      </c>
      <c r="N207" s="66"/>
      <c r="O207" s="66"/>
      <c r="P207" s="66">
        <f t="shared" si="8"/>
        <v>0.30589283202850309</v>
      </c>
      <c r="Q207" s="140">
        <f t="shared" si="9"/>
        <v>0.54548364234928326</v>
      </c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</row>
    <row r="208" spans="1:30" x14ac:dyDescent="0.2">
      <c r="A208" s="103" t="s">
        <v>15</v>
      </c>
      <c r="B208" s="104">
        <v>306</v>
      </c>
      <c r="C208" s="104">
        <v>3</v>
      </c>
      <c r="D208" s="73">
        <v>5</v>
      </c>
      <c r="E208" s="104">
        <v>0</v>
      </c>
      <c r="F208" s="104">
        <v>0</v>
      </c>
      <c r="G208" s="73">
        <v>49.397590361445779</v>
      </c>
      <c r="H208" s="104">
        <v>2.1</v>
      </c>
      <c r="I208" s="104">
        <v>1.0373493975903614</v>
      </c>
      <c r="J208" s="73">
        <v>7.94</v>
      </c>
      <c r="K208" s="73">
        <v>61.150696275862067</v>
      </c>
      <c r="L208" s="164">
        <f t="shared" si="10"/>
        <v>-3.4006962758620674</v>
      </c>
      <c r="M208" s="164">
        <f t="shared" si="7"/>
        <v>-6.1251734075325415E-2</v>
      </c>
      <c r="N208" s="66"/>
      <c r="O208" s="66"/>
      <c r="P208" s="66">
        <f t="shared" si="8"/>
        <v>0.26745112746706673</v>
      </c>
      <c r="Q208" s="140">
        <f t="shared" si="9"/>
        <v>0.54548364234928326</v>
      </c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</row>
    <row r="209" spans="1:30" x14ac:dyDescent="0.2">
      <c r="A209" s="103" t="s">
        <v>15</v>
      </c>
      <c r="B209" s="104">
        <v>307</v>
      </c>
      <c r="C209" s="104">
        <v>3</v>
      </c>
      <c r="D209" s="73">
        <v>15</v>
      </c>
      <c r="E209" s="104">
        <v>0</v>
      </c>
      <c r="F209" s="104">
        <v>0</v>
      </c>
      <c r="G209" s="73">
        <v>42.168674698795186</v>
      </c>
      <c r="H209" s="104">
        <v>1.3</v>
      </c>
      <c r="I209" s="104">
        <v>0.5481927710843375</v>
      </c>
      <c r="J209" s="73">
        <v>7.93</v>
      </c>
      <c r="K209" s="73">
        <v>58.637287613793099</v>
      </c>
      <c r="L209" s="164">
        <f t="shared" si="10"/>
        <v>-0.88728761379309873</v>
      </c>
      <c r="M209" s="164">
        <f t="shared" si="7"/>
        <v>-1.5981405147570221E-2</v>
      </c>
      <c r="N209" s="66"/>
      <c r="O209" s="66"/>
      <c r="P209" s="66">
        <f t="shared" si="8"/>
        <v>7.7117809760442621E-2</v>
      </c>
      <c r="Q209" s="140">
        <f t="shared" si="9"/>
        <v>0.37401979835851967</v>
      </c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</row>
    <row r="210" spans="1:30" x14ac:dyDescent="0.2">
      <c r="A210" s="103" t="s">
        <v>15</v>
      </c>
      <c r="B210" s="104">
        <v>308</v>
      </c>
      <c r="C210" s="104">
        <v>3</v>
      </c>
      <c r="D210" s="73">
        <v>1</v>
      </c>
      <c r="E210" s="104">
        <v>0</v>
      </c>
      <c r="F210" s="104">
        <v>0</v>
      </c>
      <c r="G210" s="73">
        <v>49.367088607594937</v>
      </c>
      <c r="H210" s="104">
        <v>1.2</v>
      </c>
      <c r="I210" s="104">
        <v>0.59240506329113918</v>
      </c>
      <c r="J210" s="73">
        <v>7.9</v>
      </c>
      <c r="K210" s="119">
        <v>61.054296827586192</v>
      </c>
      <c r="L210" s="119">
        <f t="shared" si="10"/>
        <v>-3.3042968275861924</v>
      </c>
      <c r="M210" s="119">
        <f t="shared" si="7"/>
        <v>-5.9515432773526514E-2</v>
      </c>
      <c r="N210" s="66">
        <f>77-K210</f>
        <v>15.945703172413808</v>
      </c>
      <c r="O210" s="106">
        <f>N210/77</f>
        <v>0.20708705418719231</v>
      </c>
      <c r="P210" s="106">
        <f t="shared" si="8"/>
        <v>9.4321036300054173E-2</v>
      </c>
      <c r="Q210" s="141">
        <f t="shared" si="9"/>
        <v>0.54476016621430123</v>
      </c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</row>
    <row r="211" spans="1:30" x14ac:dyDescent="0.2">
      <c r="A211" s="103" t="s">
        <v>15</v>
      </c>
      <c r="B211" s="104">
        <v>309</v>
      </c>
      <c r="C211" s="104">
        <v>3</v>
      </c>
      <c r="D211" s="73">
        <v>7</v>
      </c>
      <c r="E211" s="104">
        <v>0</v>
      </c>
      <c r="F211" s="104">
        <v>0</v>
      </c>
      <c r="G211" s="73">
        <v>45</v>
      </c>
      <c r="H211" s="104">
        <v>1.6</v>
      </c>
      <c r="I211" s="104">
        <v>0.72</v>
      </c>
      <c r="J211" s="73">
        <v>8.02</v>
      </c>
      <c r="K211" s="73">
        <v>61.895815944827589</v>
      </c>
      <c r="L211" s="164">
        <f t="shared" si="10"/>
        <v>-4.1458159448275893</v>
      </c>
      <c r="M211" s="164">
        <f t="shared" si="7"/>
        <v>-7.4672477392427758E-2</v>
      </c>
      <c r="N211" s="66"/>
      <c r="O211" s="66"/>
      <c r="P211" s="66">
        <f t="shared" si="8"/>
        <v>0.14396887159533076</v>
      </c>
      <c r="Q211" s="140">
        <f t="shared" si="9"/>
        <v>0.44117647058823534</v>
      </c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</row>
    <row r="212" spans="1:30" x14ac:dyDescent="0.2">
      <c r="A212" s="103" t="s">
        <v>15</v>
      </c>
      <c r="B212" s="104">
        <v>310</v>
      </c>
      <c r="C212" s="104">
        <v>3</v>
      </c>
      <c r="D212" s="73">
        <v>11</v>
      </c>
      <c r="E212" s="104">
        <v>0</v>
      </c>
      <c r="F212" s="104">
        <v>0</v>
      </c>
      <c r="G212" s="73">
        <v>51.219512195121951</v>
      </c>
      <c r="H212" s="104">
        <v>1.7</v>
      </c>
      <c r="I212" s="104">
        <v>0.87073170731707306</v>
      </c>
      <c r="J212" s="73">
        <v>8.0399999999999991</v>
      </c>
      <c r="K212" s="73">
        <v>62.741834593103462</v>
      </c>
      <c r="L212" s="164">
        <f t="shared" si="10"/>
        <v>-4.9918345931034622</v>
      </c>
      <c r="M212" s="164">
        <f t="shared" ref="M212:M275" si="11">L212/55.52</f>
        <v>-8.9910565437742465E-2</v>
      </c>
      <c r="N212" s="66"/>
      <c r="O212" s="66"/>
      <c r="P212" s="66">
        <f t="shared" si="8"/>
        <v>0.20261934136851092</v>
      </c>
      <c r="Q212" s="140">
        <f t="shared" si="9"/>
        <v>0.58869810709492298</v>
      </c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</row>
    <row r="213" spans="1:30" x14ac:dyDescent="0.2">
      <c r="A213" s="103" t="s">
        <v>15</v>
      </c>
      <c r="B213" s="104">
        <v>311</v>
      </c>
      <c r="C213" s="104">
        <v>3</v>
      </c>
      <c r="D213" s="73">
        <v>19</v>
      </c>
      <c r="E213" s="104">
        <v>0</v>
      </c>
      <c r="F213" s="104">
        <v>0</v>
      </c>
      <c r="G213" s="73">
        <v>55.555555555555557</v>
      </c>
      <c r="H213" s="104">
        <v>1.1000000000000001</v>
      </c>
      <c r="I213" s="104">
        <v>0.61111111111111116</v>
      </c>
      <c r="J213" s="73">
        <v>7.95</v>
      </c>
      <c r="K213" s="73">
        <v>58.378744827586203</v>
      </c>
      <c r="L213" s="164">
        <f t="shared" si="10"/>
        <v>-0.62874482758620331</v>
      </c>
      <c r="M213" s="164">
        <f t="shared" si="11"/>
        <v>-1.1324654675544008E-2</v>
      </c>
      <c r="N213" s="66"/>
      <c r="O213" s="66"/>
      <c r="P213" s="66">
        <f t="shared" si="8"/>
        <v>0.10159965412883704</v>
      </c>
      <c r="Q213" s="140">
        <f t="shared" si="9"/>
        <v>0.69154543537845259</v>
      </c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</row>
    <row r="214" spans="1:30" x14ac:dyDescent="0.2">
      <c r="A214" s="103" t="s">
        <v>15</v>
      </c>
      <c r="B214" s="104">
        <v>312</v>
      </c>
      <c r="C214" s="104">
        <v>3</v>
      </c>
      <c r="D214" s="73">
        <v>6</v>
      </c>
      <c r="E214" s="104">
        <v>0</v>
      </c>
      <c r="F214" s="104">
        <v>0</v>
      </c>
      <c r="G214" s="73">
        <v>48.051948051948052</v>
      </c>
      <c r="H214" s="104">
        <v>1.4</v>
      </c>
      <c r="I214" s="104">
        <v>0.67272727272727262</v>
      </c>
      <c r="J214" s="73">
        <v>7.96</v>
      </c>
      <c r="K214" s="73">
        <v>59.416961544827593</v>
      </c>
      <c r="L214" s="164">
        <f t="shared" si="10"/>
        <v>-1.6669615448275934</v>
      </c>
      <c r="M214" s="164">
        <f t="shared" si="11"/>
        <v>-3.0024523501937919E-2</v>
      </c>
      <c r="N214" s="66"/>
      <c r="O214" s="66"/>
      <c r="P214" s="66">
        <f t="shared" si="8"/>
        <v>0.12557481429076758</v>
      </c>
      <c r="Q214" s="140">
        <f t="shared" si="9"/>
        <v>0.51356613026442255</v>
      </c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</row>
    <row r="215" spans="1:30" x14ac:dyDescent="0.2">
      <c r="A215" s="103" t="s">
        <v>15</v>
      </c>
      <c r="B215" s="104">
        <v>313</v>
      </c>
      <c r="C215" s="104">
        <v>3</v>
      </c>
      <c r="D215" s="73">
        <v>14</v>
      </c>
      <c r="E215" s="104">
        <v>0</v>
      </c>
      <c r="F215" s="104">
        <v>0</v>
      </c>
      <c r="G215" s="73">
        <v>49.333333333333336</v>
      </c>
      <c r="H215" s="104">
        <v>0.9</v>
      </c>
      <c r="I215" s="104">
        <v>0.44400000000000006</v>
      </c>
      <c r="J215" s="73">
        <v>7.98</v>
      </c>
      <c r="K215" s="73">
        <v>55.472448331034478</v>
      </c>
      <c r="L215" s="164">
        <f t="shared" si="10"/>
        <v>2.277551668965522</v>
      </c>
      <c r="M215" s="164">
        <f t="shared" si="11"/>
        <v>4.102218423929254E-2</v>
      </c>
      <c r="N215" s="66"/>
      <c r="O215" s="66"/>
      <c r="P215" s="66">
        <f t="shared" si="8"/>
        <v>3.657587548638136E-2</v>
      </c>
      <c r="Q215" s="140">
        <f t="shared" si="9"/>
        <v>0.5439595192915877</v>
      </c>
      <c r="R215" s="66"/>
      <c r="S215" s="66"/>
      <c r="T215" s="66"/>
      <c r="U215" s="66"/>
      <c r="V215" s="66"/>
      <c r="W215" s="66"/>
      <c r="X215" s="66"/>
      <c r="Y215" s="66"/>
      <c r="Z215" s="66"/>
      <c r="AA215" s="66"/>
      <c r="AB215" s="66"/>
      <c r="AC215" s="66"/>
      <c r="AD215" s="66"/>
    </row>
    <row r="216" spans="1:30" x14ac:dyDescent="0.2">
      <c r="A216" s="103" t="s">
        <v>15</v>
      </c>
      <c r="B216" s="104">
        <v>314</v>
      </c>
      <c r="C216" s="104">
        <v>3</v>
      </c>
      <c r="D216" s="73">
        <v>9</v>
      </c>
      <c r="E216" s="104">
        <v>0</v>
      </c>
      <c r="F216" s="104">
        <v>0</v>
      </c>
      <c r="G216" s="73">
        <v>46.478873239436616</v>
      </c>
      <c r="H216" s="104">
        <v>1.8</v>
      </c>
      <c r="I216" s="104">
        <v>0.83661971830985904</v>
      </c>
      <c r="J216" s="73">
        <v>7.98</v>
      </c>
      <c r="K216" s="73">
        <v>56.946799117241362</v>
      </c>
      <c r="L216" s="164">
        <f t="shared" si="10"/>
        <v>0.8032008827586381</v>
      </c>
      <c r="M216" s="164">
        <f t="shared" si="11"/>
        <v>1.4466874689456738E-2</v>
      </c>
      <c r="N216" s="66"/>
      <c r="O216" s="66"/>
      <c r="P216" s="66">
        <f t="shared" si="8"/>
        <v>0.1893461938948868</v>
      </c>
      <c r="Q216" s="140">
        <f t="shared" si="9"/>
        <v>0.47625410909479649</v>
      </c>
      <c r="R216" s="66"/>
      <c r="S216" s="66"/>
      <c r="T216" s="66"/>
      <c r="U216" s="66"/>
      <c r="V216" s="66"/>
      <c r="W216" s="66"/>
      <c r="X216" s="66"/>
      <c r="Y216" s="66"/>
      <c r="Z216" s="66"/>
      <c r="AA216" s="66"/>
      <c r="AB216" s="66"/>
      <c r="AC216" s="66"/>
      <c r="AD216" s="66"/>
    </row>
    <row r="217" spans="1:30" x14ac:dyDescent="0.2">
      <c r="A217" s="103" t="s">
        <v>15</v>
      </c>
      <c r="B217" s="104">
        <v>315</v>
      </c>
      <c r="C217" s="104">
        <v>3</v>
      </c>
      <c r="D217" s="73">
        <v>3</v>
      </c>
      <c r="E217" s="104">
        <v>0</v>
      </c>
      <c r="F217" s="104">
        <v>0</v>
      </c>
      <c r="G217" s="73">
        <v>50</v>
      </c>
      <c r="H217" s="104">
        <v>1.3</v>
      </c>
      <c r="I217" s="104">
        <v>0.65</v>
      </c>
      <c r="J217" s="73">
        <v>7.89</v>
      </c>
      <c r="K217" s="73">
        <v>56.203108082758618</v>
      </c>
      <c r="L217" s="164">
        <f t="shared" si="10"/>
        <v>1.546891917241382</v>
      </c>
      <c r="M217" s="164">
        <f t="shared" si="11"/>
        <v>2.7861886117460048E-2</v>
      </c>
      <c r="N217" s="66"/>
      <c r="O217" s="66"/>
      <c r="P217" s="66">
        <f t="shared" si="8"/>
        <v>0.11673151750972766</v>
      </c>
      <c r="Q217" s="140">
        <f t="shared" si="9"/>
        <v>0.5597722960151803</v>
      </c>
      <c r="R217" s="66"/>
      <c r="S217" s="66"/>
      <c r="T217" s="66"/>
      <c r="U217" s="66"/>
      <c r="V217" s="66"/>
      <c r="W217" s="66"/>
      <c r="X217" s="66"/>
      <c r="Y217" s="66"/>
      <c r="Z217" s="66"/>
      <c r="AA217" s="66"/>
      <c r="AB217" s="66"/>
      <c r="AC217" s="66"/>
      <c r="AD217" s="66"/>
    </row>
    <row r="218" spans="1:30" x14ac:dyDescent="0.2">
      <c r="A218" s="103" t="s">
        <v>15</v>
      </c>
      <c r="B218" s="104">
        <v>316</v>
      </c>
      <c r="C218" s="104">
        <v>3</v>
      </c>
      <c r="D218" s="73">
        <v>2</v>
      </c>
      <c r="E218" s="104">
        <v>0</v>
      </c>
      <c r="F218" s="104">
        <v>0</v>
      </c>
      <c r="G218" s="73">
        <v>56.578947368421048</v>
      </c>
      <c r="H218" s="104">
        <v>1.9</v>
      </c>
      <c r="I218" s="104">
        <v>1.075</v>
      </c>
      <c r="J218" s="73">
        <v>7.93</v>
      </c>
      <c r="K218" s="73">
        <v>55.994307144827573</v>
      </c>
      <c r="L218" s="164">
        <f t="shared" si="10"/>
        <v>1.7556928551724269</v>
      </c>
      <c r="M218" s="164">
        <f t="shared" si="11"/>
        <v>3.1622709927457256E-2</v>
      </c>
      <c r="N218" s="66"/>
      <c r="O218" s="66"/>
      <c r="P218" s="66">
        <f t="shared" si="8"/>
        <v>0.28210116731517509</v>
      </c>
      <c r="Q218" s="140">
        <f t="shared" si="9"/>
        <v>0.71581943473484466</v>
      </c>
      <c r="R218" s="66"/>
      <c r="S218" s="66"/>
      <c r="T218" s="66"/>
      <c r="U218" s="66"/>
      <c r="V218" s="66"/>
      <c r="W218" s="66"/>
      <c r="X218" s="66"/>
      <c r="Y218" s="66"/>
      <c r="Z218" s="66"/>
      <c r="AA218" s="66"/>
      <c r="AB218" s="66"/>
      <c r="AC218" s="66"/>
      <c r="AD218" s="66"/>
    </row>
    <row r="219" spans="1:30" x14ac:dyDescent="0.2">
      <c r="A219" s="103" t="s">
        <v>15</v>
      </c>
      <c r="B219" s="104">
        <v>317</v>
      </c>
      <c r="C219" s="104">
        <v>3</v>
      </c>
      <c r="D219" s="73">
        <v>17</v>
      </c>
      <c r="E219" s="104">
        <v>0</v>
      </c>
      <c r="F219" s="104">
        <v>0</v>
      </c>
      <c r="G219" s="73">
        <v>44.444444444444443</v>
      </c>
      <c r="H219" s="104">
        <v>1.1000000000000001</v>
      </c>
      <c r="I219" s="104">
        <v>0.48888888888888893</v>
      </c>
      <c r="J219" s="73">
        <v>8.0500000000000007</v>
      </c>
      <c r="K219" s="73">
        <v>57.333171310344824</v>
      </c>
      <c r="L219" s="164">
        <f t="shared" si="10"/>
        <v>0.41682868965517628</v>
      </c>
      <c r="M219" s="164">
        <f t="shared" si="11"/>
        <v>7.5077213554606672E-3</v>
      </c>
      <c r="N219" s="66"/>
      <c r="O219" s="66"/>
      <c r="P219" s="66">
        <f t="shared" si="8"/>
        <v>5.4042369217466524E-2</v>
      </c>
      <c r="Q219" s="140">
        <f t="shared" si="9"/>
        <v>0.42799915665190813</v>
      </c>
      <c r="R219" s="66"/>
      <c r="S219" s="66"/>
      <c r="T219" s="66"/>
      <c r="U219" s="66"/>
      <c r="V219" s="66"/>
      <c r="W219" s="66"/>
      <c r="X219" s="66"/>
      <c r="Y219" s="66"/>
      <c r="Z219" s="66"/>
      <c r="AA219" s="66"/>
      <c r="AB219" s="66"/>
      <c r="AC219" s="66"/>
      <c r="AD219" s="66"/>
    </row>
    <row r="220" spans="1:30" x14ac:dyDescent="0.2">
      <c r="A220" s="103" t="s">
        <v>15</v>
      </c>
      <c r="B220" s="104">
        <v>318</v>
      </c>
      <c r="C220" s="104">
        <v>3</v>
      </c>
      <c r="D220" s="73">
        <v>8</v>
      </c>
      <c r="E220" s="104">
        <v>0</v>
      </c>
      <c r="F220" s="104">
        <v>0</v>
      </c>
      <c r="G220" s="73">
        <v>53.246753246753244</v>
      </c>
      <c r="H220" s="104">
        <v>1.1000000000000001</v>
      </c>
      <c r="I220" s="104">
        <v>0.58571428571428574</v>
      </c>
      <c r="J220" s="73">
        <v>7.93</v>
      </c>
      <c r="K220" s="73">
        <v>60.358298151724142</v>
      </c>
      <c r="L220" s="164">
        <f t="shared" si="10"/>
        <v>-2.6082981517241421</v>
      </c>
      <c r="M220" s="164">
        <f t="shared" si="11"/>
        <v>-4.6979433568518407E-2</v>
      </c>
      <c r="N220" s="66"/>
      <c r="O220" s="66"/>
      <c r="P220" s="66">
        <f t="shared" si="8"/>
        <v>9.1717620900500299E-2</v>
      </c>
      <c r="Q220" s="140">
        <f t="shared" si="9"/>
        <v>0.63678257226644319</v>
      </c>
      <c r="R220" s="66"/>
      <c r="S220" s="66"/>
      <c r="T220" s="66"/>
      <c r="U220" s="66"/>
      <c r="V220" s="66"/>
      <c r="W220" s="66"/>
      <c r="X220" s="66"/>
      <c r="Y220" s="66"/>
      <c r="Z220" s="66"/>
      <c r="AA220" s="66"/>
      <c r="AB220" s="66"/>
      <c r="AC220" s="66"/>
      <c r="AD220" s="66"/>
    </row>
    <row r="221" spans="1:30" x14ac:dyDescent="0.2">
      <c r="A221" s="103" t="s">
        <v>15</v>
      </c>
      <c r="B221" s="104">
        <v>319</v>
      </c>
      <c r="C221" s="104">
        <v>3</v>
      </c>
      <c r="D221" s="73">
        <v>16</v>
      </c>
      <c r="E221" s="104">
        <v>0</v>
      </c>
      <c r="F221" s="104">
        <v>0</v>
      </c>
      <c r="G221" s="73">
        <v>46.835443037974684</v>
      </c>
      <c r="H221" s="104">
        <v>1.5</v>
      </c>
      <c r="I221" s="104">
        <v>0.70253164556962022</v>
      </c>
      <c r="J221" s="73">
        <v>11.95</v>
      </c>
      <c r="K221" s="73">
        <v>67.715672275862048</v>
      </c>
      <c r="L221" s="164">
        <f t="shared" si="10"/>
        <v>-9.9656722758620475</v>
      </c>
      <c r="M221" s="164">
        <f t="shared" si="11"/>
        <v>-0.17949697903209738</v>
      </c>
      <c r="N221" s="66"/>
      <c r="O221" s="66"/>
      <c r="P221" s="66">
        <f t="shared" si="8"/>
        <v>0.13717184652514408</v>
      </c>
      <c r="Q221" s="140">
        <f t="shared" si="9"/>
        <v>0.48471164701078479</v>
      </c>
      <c r="R221" s="66"/>
      <c r="S221" s="66"/>
      <c r="T221" s="66"/>
      <c r="U221" s="66"/>
      <c r="V221" s="66"/>
      <c r="W221" s="66"/>
      <c r="X221" s="66"/>
      <c r="Y221" s="66"/>
      <c r="Z221" s="66"/>
      <c r="AA221" s="66"/>
      <c r="AB221" s="66"/>
      <c r="AC221" s="66"/>
      <c r="AD221" s="66"/>
    </row>
    <row r="222" spans="1:30" x14ac:dyDescent="0.2">
      <c r="A222" s="103" t="s">
        <v>15</v>
      </c>
      <c r="B222" s="104">
        <v>320</v>
      </c>
      <c r="C222" s="104">
        <v>3</v>
      </c>
      <c r="D222" s="73">
        <v>10</v>
      </c>
      <c r="E222" s="104">
        <v>0</v>
      </c>
      <c r="F222" s="104">
        <v>0</v>
      </c>
      <c r="G222" s="73">
        <v>56.521739130434781</v>
      </c>
      <c r="H222" s="104">
        <v>1.2</v>
      </c>
      <c r="I222" s="104">
        <v>0.67826086956521736</v>
      </c>
      <c r="J222" s="73">
        <v>8.1199999999999992</v>
      </c>
      <c r="K222" s="73">
        <v>83.112747034482751</v>
      </c>
      <c r="L222" s="164">
        <f t="shared" si="10"/>
        <v>-25.362747034482751</v>
      </c>
      <c r="M222" s="164">
        <f t="shared" si="11"/>
        <v>-0.45682181258074117</v>
      </c>
      <c r="N222" s="66"/>
      <c r="O222" s="66"/>
      <c r="P222" s="66">
        <f t="shared" si="8"/>
        <v>0.12772796481136864</v>
      </c>
      <c r="Q222" s="140">
        <f t="shared" si="9"/>
        <v>0.71446250309380421</v>
      </c>
      <c r="R222" s="66"/>
      <c r="S222" s="66"/>
      <c r="T222" s="66"/>
      <c r="U222" s="66"/>
      <c r="V222" s="66"/>
      <c r="W222" s="66"/>
      <c r="X222" s="66"/>
      <c r="Y222" s="66"/>
      <c r="Z222" s="66"/>
      <c r="AA222" s="66"/>
      <c r="AB222" s="66"/>
      <c r="AC222" s="66"/>
      <c r="AD222" s="66"/>
    </row>
    <row r="223" spans="1:30" x14ac:dyDescent="0.2">
      <c r="A223" s="103" t="s">
        <v>15</v>
      </c>
      <c r="B223" s="104">
        <v>401</v>
      </c>
      <c r="C223" s="104">
        <v>4</v>
      </c>
      <c r="D223" s="73">
        <v>2</v>
      </c>
      <c r="E223" s="104">
        <v>0</v>
      </c>
      <c r="F223" s="104">
        <v>0</v>
      </c>
      <c r="G223" s="73">
        <v>51.428571428571423</v>
      </c>
      <c r="H223" s="104">
        <v>1.1000000000000001</v>
      </c>
      <c r="I223" s="104">
        <v>0.56571428571428573</v>
      </c>
      <c r="J223" s="73">
        <v>8.35</v>
      </c>
      <c r="K223" s="73">
        <v>60.450064551724154</v>
      </c>
      <c r="L223" s="164">
        <f t="shared" si="10"/>
        <v>-2.7000645517241537</v>
      </c>
      <c r="M223" s="164">
        <f t="shared" si="11"/>
        <v>-4.8632286594455218E-2</v>
      </c>
      <c r="N223" s="66"/>
      <c r="O223" s="66"/>
      <c r="P223" s="66">
        <f t="shared" si="8"/>
        <v>8.3935519733185124E-2</v>
      </c>
      <c r="Q223" s="140">
        <f t="shared" si="9"/>
        <v>0.59365681756573596</v>
      </c>
      <c r="R223" s="66"/>
      <c r="S223" s="66"/>
      <c r="T223" s="66"/>
      <c r="U223" s="66"/>
      <c r="V223" s="66"/>
      <c r="W223" s="66"/>
      <c r="X223" s="66"/>
      <c r="Y223" s="66"/>
      <c r="Z223" s="66"/>
      <c r="AA223" s="66"/>
      <c r="AB223" s="66"/>
      <c r="AC223" s="66"/>
      <c r="AD223" s="66"/>
    </row>
    <row r="224" spans="1:30" x14ac:dyDescent="0.2">
      <c r="A224" s="103" t="s">
        <v>15</v>
      </c>
      <c r="B224" s="104">
        <v>402</v>
      </c>
      <c r="C224" s="104">
        <v>4</v>
      </c>
      <c r="D224" s="73">
        <v>17</v>
      </c>
      <c r="E224" s="104">
        <v>0</v>
      </c>
      <c r="F224" s="104">
        <v>0</v>
      </c>
      <c r="G224" s="73">
        <v>56.000000000000007</v>
      </c>
      <c r="H224" s="104">
        <v>1.1000000000000001</v>
      </c>
      <c r="I224" s="104">
        <v>0.6160000000000001</v>
      </c>
      <c r="J224" s="73">
        <v>8.44</v>
      </c>
      <c r="K224" s="73">
        <v>65.830755972413797</v>
      </c>
      <c r="L224" s="164">
        <f t="shared" si="10"/>
        <v>-8.0807559724137974</v>
      </c>
      <c r="M224" s="164">
        <f t="shared" si="11"/>
        <v>-0.14554675742820239</v>
      </c>
      <c r="N224" s="66"/>
      <c r="O224" s="66"/>
      <c r="P224" s="66">
        <f t="shared" si="8"/>
        <v>0.10350194552529188</v>
      </c>
      <c r="Q224" s="140">
        <f t="shared" si="9"/>
        <v>0.70208728652751451</v>
      </c>
      <c r="R224" s="66"/>
      <c r="S224" s="66"/>
      <c r="T224" s="66"/>
      <c r="U224" s="66"/>
      <c r="V224" s="66"/>
      <c r="W224" s="66"/>
      <c r="X224" s="66"/>
      <c r="Y224" s="66"/>
      <c r="Z224" s="66"/>
      <c r="AA224" s="66"/>
      <c r="AB224" s="66"/>
      <c r="AC224" s="66"/>
      <c r="AD224" s="66"/>
    </row>
    <row r="225" spans="1:30" x14ac:dyDescent="0.2">
      <c r="A225" s="103" t="s">
        <v>15</v>
      </c>
      <c r="B225" s="104">
        <v>403</v>
      </c>
      <c r="C225" s="104">
        <v>4</v>
      </c>
      <c r="D225" s="73">
        <v>20</v>
      </c>
      <c r="E225" s="104">
        <v>0</v>
      </c>
      <c r="F225" s="104">
        <v>0</v>
      </c>
      <c r="G225" s="73">
        <v>50</v>
      </c>
      <c r="H225" s="104">
        <v>1.1000000000000001</v>
      </c>
      <c r="I225" s="104">
        <v>0.55000000000000004</v>
      </c>
      <c r="J225" s="73">
        <v>8.0399999999999991</v>
      </c>
      <c r="K225" s="73">
        <v>53.962889048275862</v>
      </c>
      <c r="L225" s="164">
        <f t="shared" si="10"/>
        <v>3.7871109517241379</v>
      </c>
      <c r="M225" s="164">
        <f t="shared" si="11"/>
        <v>6.8211652588691246E-2</v>
      </c>
      <c r="N225" s="66"/>
      <c r="O225" s="66"/>
      <c r="P225" s="66">
        <f t="shared" si="8"/>
        <v>7.782101167315178E-2</v>
      </c>
      <c r="Q225" s="140">
        <f t="shared" si="9"/>
        <v>0.5597722960151803</v>
      </c>
      <c r="R225" s="66"/>
      <c r="S225" s="66"/>
      <c r="T225" s="66"/>
      <c r="U225" s="66"/>
      <c r="V225" s="66"/>
      <c r="W225" s="66"/>
      <c r="X225" s="66"/>
      <c r="Y225" s="66"/>
      <c r="Z225" s="66"/>
      <c r="AA225" s="66"/>
      <c r="AB225" s="66"/>
      <c r="AC225" s="66"/>
      <c r="AD225" s="66"/>
    </row>
    <row r="226" spans="1:30" x14ac:dyDescent="0.2">
      <c r="A226" s="103" t="s">
        <v>15</v>
      </c>
      <c r="B226" s="104">
        <v>404</v>
      </c>
      <c r="C226" s="104">
        <v>4</v>
      </c>
      <c r="D226" s="73">
        <v>9</v>
      </c>
      <c r="E226" s="104">
        <v>0</v>
      </c>
      <c r="F226" s="104">
        <v>0</v>
      </c>
      <c r="G226" s="73">
        <v>49.367088607594937</v>
      </c>
      <c r="H226" s="104">
        <v>1</v>
      </c>
      <c r="I226" s="104">
        <v>0.49367088607594939</v>
      </c>
      <c r="J226" s="73">
        <v>8.0299999999999994</v>
      </c>
      <c r="K226" s="73">
        <v>53.477573903448281</v>
      </c>
      <c r="L226" s="164">
        <f t="shared" si="10"/>
        <v>4.2724260965517189</v>
      </c>
      <c r="M226" s="164">
        <f t="shared" si="11"/>
        <v>7.6952919606479084E-2</v>
      </c>
      <c r="N226" s="66"/>
      <c r="O226" s="66"/>
      <c r="P226" s="66">
        <f t="shared" si="8"/>
        <v>5.5903068512042575E-2</v>
      </c>
      <c r="Q226" s="140">
        <f t="shared" si="9"/>
        <v>0.54476016621430123</v>
      </c>
      <c r="R226" s="66"/>
      <c r="S226" s="66"/>
      <c r="T226" s="66"/>
      <c r="U226" s="66"/>
      <c r="V226" s="66"/>
      <c r="W226" s="66"/>
      <c r="X226" s="66"/>
      <c r="Y226" s="66"/>
      <c r="Z226" s="66"/>
      <c r="AA226" s="66"/>
      <c r="AB226" s="66"/>
      <c r="AC226" s="66"/>
      <c r="AD226" s="66"/>
    </row>
    <row r="227" spans="1:30" x14ac:dyDescent="0.2">
      <c r="A227" s="103" t="s">
        <v>15</v>
      </c>
      <c r="B227" s="104">
        <v>405</v>
      </c>
      <c r="C227" s="104">
        <v>4</v>
      </c>
      <c r="D227" s="73">
        <v>5</v>
      </c>
      <c r="E227" s="104">
        <v>0</v>
      </c>
      <c r="F227" s="104">
        <v>0</v>
      </c>
      <c r="G227" s="73">
        <v>48.101265822784811</v>
      </c>
      <c r="H227" s="104">
        <v>1</v>
      </c>
      <c r="I227" s="104">
        <v>0.48101265822784811</v>
      </c>
      <c r="J227" s="73">
        <v>8.06</v>
      </c>
      <c r="K227" s="73">
        <v>58.06347056551725</v>
      </c>
      <c r="L227" s="164">
        <f t="shared" si="10"/>
        <v>-0.31347056551724961</v>
      </c>
      <c r="M227" s="164">
        <f t="shared" si="11"/>
        <v>-5.6460836728611241E-3</v>
      </c>
      <c r="N227" s="66"/>
      <c r="O227" s="66"/>
      <c r="P227" s="66">
        <f t="shared" si="8"/>
        <v>5.0977688026400056E-2</v>
      </c>
      <c r="Q227" s="140">
        <f t="shared" si="9"/>
        <v>0.51473590661254298</v>
      </c>
      <c r="R227" s="66"/>
      <c r="S227" s="66"/>
      <c r="T227" s="66"/>
      <c r="U227" s="66"/>
      <c r="V227" s="66"/>
      <c r="W227" s="66"/>
      <c r="X227" s="66"/>
      <c r="Y227" s="66"/>
      <c r="Z227" s="66"/>
      <c r="AA227" s="66"/>
      <c r="AB227" s="66"/>
      <c r="AC227" s="66"/>
      <c r="AD227" s="66"/>
    </row>
    <row r="228" spans="1:30" x14ac:dyDescent="0.2">
      <c r="A228" s="103" t="s">
        <v>15</v>
      </c>
      <c r="B228" s="104">
        <v>406</v>
      </c>
      <c r="C228" s="104">
        <v>4</v>
      </c>
      <c r="D228" s="73">
        <v>18</v>
      </c>
      <c r="E228" s="104">
        <v>0</v>
      </c>
      <c r="F228" s="104">
        <v>0</v>
      </c>
      <c r="G228" s="73">
        <v>47.058823529411761</v>
      </c>
      <c r="H228" s="104">
        <v>2.8</v>
      </c>
      <c r="I228" s="104">
        <v>1.3176470588235292</v>
      </c>
      <c r="J228" s="73">
        <v>7.96</v>
      </c>
      <c r="K228" s="73">
        <v>59.171183006896555</v>
      </c>
      <c r="L228" s="164">
        <f t="shared" si="10"/>
        <v>-1.4211830068965554</v>
      </c>
      <c r="M228" s="164">
        <f t="shared" si="11"/>
        <v>-2.5597676637185793E-2</v>
      </c>
      <c r="N228" s="66"/>
      <c r="O228" s="66"/>
      <c r="P228" s="66">
        <f t="shared" ref="P228:P242" si="12">(I228-0.35)/2.57</f>
        <v>0.37651636530098415</v>
      </c>
      <c r="Q228" s="140">
        <f t="shared" ref="Q228:Q242" si="13">(G228-26.4)/42.16</f>
        <v>0.49001004576403617</v>
      </c>
      <c r="R228" s="66"/>
      <c r="S228" s="66"/>
      <c r="T228" s="66"/>
      <c r="U228" s="66"/>
      <c r="V228" s="66"/>
      <c r="W228" s="66"/>
      <c r="X228" s="66"/>
      <c r="Y228" s="66"/>
      <c r="Z228" s="66"/>
      <c r="AA228" s="66"/>
      <c r="AB228" s="66"/>
      <c r="AC228" s="66"/>
      <c r="AD228" s="66"/>
    </row>
    <row r="229" spans="1:30" x14ac:dyDescent="0.2">
      <c r="A229" s="103" t="s">
        <v>15</v>
      </c>
      <c r="B229" s="104">
        <v>407</v>
      </c>
      <c r="C229" s="104">
        <v>4</v>
      </c>
      <c r="D229" s="73">
        <v>1</v>
      </c>
      <c r="E229" s="104">
        <v>0</v>
      </c>
      <c r="F229" s="104">
        <v>0</v>
      </c>
      <c r="G229" s="73">
        <v>45.121951219512198</v>
      </c>
      <c r="H229" s="104">
        <v>0.9</v>
      </c>
      <c r="I229" s="104">
        <v>0.40609756097560984</v>
      </c>
      <c r="J229" s="73">
        <v>8.01</v>
      </c>
      <c r="K229" s="119">
        <v>57.296701075862067</v>
      </c>
      <c r="L229" s="119">
        <f t="shared" ref="L229:L242" si="14">57.75-K229</f>
        <v>0.4532989241379326</v>
      </c>
      <c r="M229" s="119">
        <f t="shared" si="11"/>
        <v>8.1646059823114649E-3</v>
      </c>
      <c r="N229" s="66">
        <f>77-K229</f>
        <v>19.703298924137933</v>
      </c>
      <c r="O229" s="106">
        <f>N229/77</f>
        <v>0.25588699901477835</v>
      </c>
      <c r="P229" s="106">
        <f t="shared" si="12"/>
        <v>2.1827844737591386E-2</v>
      </c>
      <c r="Q229" s="141">
        <f t="shared" si="13"/>
        <v>0.44406905169620969</v>
      </c>
      <c r="R229" s="66"/>
      <c r="S229" s="66"/>
      <c r="T229" s="66"/>
      <c r="U229" s="66"/>
      <c r="V229" s="66"/>
      <c r="W229" s="66"/>
      <c r="X229" s="66"/>
      <c r="Y229" s="66"/>
      <c r="Z229" s="66"/>
      <c r="AA229" s="66"/>
      <c r="AB229" s="66"/>
      <c r="AC229" s="66"/>
      <c r="AD229" s="66"/>
    </row>
    <row r="230" spans="1:30" x14ac:dyDescent="0.2">
      <c r="A230" s="103" t="s">
        <v>15</v>
      </c>
      <c r="B230" s="104">
        <v>408</v>
      </c>
      <c r="C230" s="104">
        <v>4</v>
      </c>
      <c r="D230" s="73">
        <v>13</v>
      </c>
      <c r="E230" s="104">
        <v>0</v>
      </c>
      <c r="F230" s="104">
        <v>0</v>
      </c>
      <c r="G230" s="73">
        <v>47.435897435897431</v>
      </c>
      <c r="H230" s="104">
        <v>1.1000000000000001</v>
      </c>
      <c r="I230" s="104">
        <v>0.52179487179487172</v>
      </c>
      <c r="J230" s="73">
        <v>8.01</v>
      </c>
      <c r="K230" s="73">
        <v>64.788874206896537</v>
      </c>
      <c r="L230" s="164">
        <f t="shared" si="14"/>
        <v>-7.0388742068965371</v>
      </c>
      <c r="M230" s="164">
        <f t="shared" si="11"/>
        <v>-0.12678087548444772</v>
      </c>
      <c r="N230" s="66"/>
      <c r="O230" s="66"/>
      <c r="P230" s="66">
        <f t="shared" si="12"/>
        <v>6.6846253616681617E-2</v>
      </c>
      <c r="Q230" s="140">
        <f t="shared" si="13"/>
        <v>0.49895392400136229</v>
      </c>
      <c r="R230" s="66"/>
      <c r="S230" s="66"/>
      <c r="T230" s="66"/>
      <c r="U230" s="66"/>
      <c r="V230" s="66"/>
      <c r="W230" s="66"/>
      <c r="X230" s="66"/>
      <c r="Y230" s="66"/>
      <c r="Z230" s="66"/>
      <c r="AA230" s="66"/>
      <c r="AB230" s="66"/>
      <c r="AC230" s="66"/>
      <c r="AD230" s="66"/>
    </row>
    <row r="231" spans="1:30" x14ac:dyDescent="0.2">
      <c r="A231" s="103" t="s">
        <v>15</v>
      </c>
      <c r="B231" s="104">
        <v>409</v>
      </c>
      <c r="C231" s="104">
        <v>4</v>
      </c>
      <c r="D231" s="73">
        <v>15</v>
      </c>
      <c r="E231" s="104">
        <v>0</v>
      </c>
      <c r="F231" s="104">
        <v>0</v>
      </c>
      <c r="G231" s="73">
        <v>48.780487804878049</v>
      </c>
      <c r="H231" s="104">
        <v>1.1000000000000001</v>
      </c>
      <c r="I231" s="104">
        <v>0.53658536585365857</v>
      </c>
      <c r="J231" s="73">
        <v>7.94</v>
      </c>
      <c r="K231" s="73">
        <v>60.536116413793103</v>
      </c>
      <c r="L231" s="164">
        <f t="shared" si="14"/>
        <v>-2.7861164137931027</v>
      </c>
      <c r="M231" s="164">
        <f t="shared" si="11"/>
        <v>-5.0182212063996805E-2</v>
      </c>
      <c r="N231" s="66"/>
      <c r="O231" s="66"/>
      <c r="P231" s="66">
        <f t="shared" si="12"/>
        <v>7.2601309670684275E-2</v>
      </c>
      <c r="Q231" s="140">
        <f t="shared" si="13"/>
        <v>0.53084648493543773</v>
      </c>
      <c r="R231" s="66"/>
      <c r="S231" s="66"/>
      <c r="T231" s="66"/>
      <c r="U231" s="66"/>
      <c r="V231" s="66"/>
      <c r="W231" s="66"/>
      <c r="X231" s="66"/>
      <c r="Y231" s="66"/>
      <c r="Z231" s="66"/>
      <c r="AA231" s="66"/>
      <c r="AB231" s="66"/>
      <c r="AC231" s="66"/>
      <c r="AD231" s="66"/>
    </row>
    <row r="232" spans="1:30" x14ac:dyDescent="0.2">
      <c r="A232" s="103" t="s">
        <v>15</v>
      </c>
      <c r="B232" s="104">
        <v>410</v>
      </c>
      <c r="C232" s="104">
        <v>4</v>
      </c>
      <c r="D232" s="73">
        <v>7</v>
      </c>
      <c r="E232" s="104">
        <v>0</v>
      </c>
      <c r="F232" s="104">
        <v>0</v>
      </c>
      <c r="G232" s="73">
        <v>48.101265822784811</v>
      </c>
      <c r="H232" s="104">
        <v>0.8</v>
      </c>
      <c r="I232" s="104">
        <v>0.38481012658227853</v>
      </c>
      <c r="J232" s="73">
        <v>7.98</v>
      </c>
      <c r="K232" s="73">
        <v>59.465481710344811</v>
      </c>
      <c r="L232" s="164">
        <f t="shared" si="14"/>
        <v>-1.715481710344811</v>
      </c>
      <c r="M232" s="164">
        <f t="shared" si="11"/>
        <v>-3.0898445791513164E-2</v>
      </c>
      <c r="N232" s="66"/>
      <c r="O232" s="66"/>
      <c r="P232" s="66">
        <f t="shared" si="12"/>
        <v>1.3544796335516949E-2</v>
      </c>
      <c r="Q232" s="140">
        <f t="shared" si="13"/>
        <v>0.51473590661254298</v>
      </c>
      <c r="R232" s="66"/>
      <c r="S232" s="66"/>
      <c r="T232" s="66"/>
      <c r="U232" s="66"/>
      <c r="V232" s="66"/>
      <c r="W232" s="66"/>
      <c r="X232" s="66"/>
      <c r="Y232" s="66"/>
      <c r="Z232" s="66"/>
      <c r="AA232" s="66"/>
      <c r="AB232" s="66"/>
      <c r="AC232" s="66"/>
      <c r="AD232" s="66"/>
    </row>
    <row r="233" spans="1:30" x14ac:dyDescent="0.2">
      <c r="A233" s="103" t="s">
        <v>15</v>
      </c>
      <c r="B233" s="104">
        <v>411</v>
      </c>
      <c r="C233" s="104">
        <v>4</v>
      </c>
      <c r="D233" s="73">
        <v>11</v>
      </c>
      <c r="E233" s="104">
        <v>0</v>
      </c>
      <c r="F233" s="104">
        <v>0</v>
      </c>
      <c r="G233" s="73">
        <v>44.303797468354425</v>
      </c>
      <c r="H233" s="104">
        <v>1.3</v>
      </c>
      <c r="I233" s="104">
        <v>0.57594936708860756</v>
      </c>
      <c r="J233" s="73">
        <v>7.96</v>
      </c>
      <c r="K233" s="73">
        <v>57.143510068965519</v>
      </c>
      <c r="L233" s="164">
        <f t="shared" si="14"/>
        <v>0.60648993103448134</v>
      </c>
      <c r="M233" s="164">
        <f t="shared" si="11"/>
        <v>1.0923809997018755E-2</v>
      </c>
      <c r="N233" s="66"/>
      <c r="O233" s="66"/>
      <c r="P233" s="66">
        <f t="shared" si="12"/>
        <v>8.7918041668718902E-2</v>
      </c>
      <c r="Q233" s="140">
        <f t="shared" si="13"/>
        <v>0.42466312780726823</v>
      </c>
      <c r="R233" s="66"/>
      <c r="S233" s="66"/>
      <c r="T233" s="66"/>
      <c r="U233" s="66"/>
      <c r="V233" s="66"/>
      <c r="W233" s="66"/>
      <c r="X233" s="66"/>
      <c r="Y233" s="66"/>
      <c r="Z233" s="66"/>
      <c r="AA233" s="66"/>
      <c r="AB233" s="66"/>
      <c r="AC233" s="66"/>
      <c r="AD233" s="66"/>
    </row>
    <row r="234" spans="1:30" x14ac:dyDescent="0.2">
      <c r="A234" s="103" t="s">
        <v>15</v>
      </c>
      <c r="B234" s="104">
        <v>412</v>
      </c>
      <c r="C234" s="104">
        <v>4</v>
      </c>
      <c r="D234" s="73">
        <v>8</v>
      </c>
      <c r="E234" s="104">
        <v>0</v>
      </c>
      <c r="F234" s="104">
        <v>0</v>
      </c>
      <c r="G234" s="73">
        <v>43.037974683544306</v>
      </c>
      <c r="H234" s="104">
        <v>2</v>
      </c>
      <c r="I234" s="104">
        <v>0.86075949367088611</v>
      </c>
      <c r="J234" s="73">
        <v>7.94</v>
      </c>
      <c r="K234" s="73">
        <v>58.508002868965519</v>
      </c>
      <c r="L234" s="164">
        <f t="shared" si="14"/>
        <v>-0.75800286896551938</v>
      </c>
      <c r="M234" s="164">
        <f t="shared" si="11"/>
        <v>-1.3652789426612379E-2</v>
      </c>
      <c r="N234" s="66"/>
      <c r="O234" s="66"/>
      <c r="P234" s="66">
        <f t="shared" si="12"/>
        <v>0.19873910259567554</v>
      </c>
      <c r="Q234" s="140">
        <f t="shared" si="13"/>
        <v>0.39463886820551014</v>
      </c>
      <c r="R234" s="66"/>
      <c r="S234" s="66"/>
      <c r="T234" s="66"/>
      <c r="U234" s="66"/>
      <c r="V234" s="66"/>
      <c r="W234" s="66"/>
      <c r="X234" s="66"/>
      <c r="Y234" s="66"/>
      <c r="Z234" s="66"/>
      <c r="AA234" s="66"/>
      <c r="AB234" s="66"/>
      <c r="AC234" s="66"/>
      <c r="AD234" s="66"/>
    </row>
    <row r="235" spans="1:30" x14ac:dyDescent="0.2">
      <c r="A235" s="103" t="s">
        <v>15</v>
      </c>
      <c r="B235" s="104">
        <v>413</v>
      </c>
      <c r="C235" s="104">
        <v>4</v>
      </c>
      <c r="D235" s="73">
        <v>19</v>
      </c>
      <c r="E235" s="104">
        <v>0</v>
      </c>
      <c r="F235" s="104">
        <v>0</v>
      </c>
      <c r="G235" s="73">
        <v>51.282051282051277</v>
      </c>
      <c r="H235" s="104">
        <v>1.1000000000000001</v>
      </c>
      <c r="I235" s="104">
        <v>0.5641025641025641</v>
      </c>
      <c r="J235" s="73">
        <v>7.91</v>
      </c>
      <c r="K235" s="73">
        <v>55.145778372413808</v>
      </c>
      <c r="L235" s="164">
        <f t="shared" si="14"/>
        <v>2.6042216275861918</v>
      </c>
      <c r="M235" s="164">
        <f t="shared" si="11"/>
        <v>4.6906009142402588E-2</v>
      </c>
      <c r="N235" s="66"/>
      <c r="O235" s="66"/>
      <c r="P235" s="66">
        <f t="shared" si="12"/>
        <v>8.330839070138682E-2</v>
      </c>
      <c r="Q235" s="140">
        <f t="shared" si="13"/>
        <v>0.5901814820220892</v>
      </c>
      <c r="R235" s="66"/>
      <c r="S235" s="66"/>
      <c r="T235" s="66"/>
      <c r="U235" s="66"/>
      <c r="V235" s="66"/>
      <c r="W235" s="66"/>
      <c r="X235" s="66"/>
      <c r="Y235" s="66"/>
      <c r="Z235" s="66"/>
      <c r="AA235" s="66"/>
      <c r="AB235" s="66"/>
      <c r="AC235" s="66"/>
      <c r="AD235" s="66"/>
    </row>
    <row r="236" spans="1:30" x14ac:dyDescent="0.2">
      <c r="A236" s="103" t="s">
        <v>15</v>
      </c>
      <c r="B236" s="104">
        <v>414</v>
      </c>
      <c r="C236" s="104">
        <v>4</v>
      </c>
      <c r="D236" s="73">
        <v>12</v>
      </c>
      <c r="E236" s="104">
        <v>0</v>
      </c>
      <c r="F236" s="104">
        <v>0</v>
      </c>
      <c r="G236" s="73">
        <v>55.128205128205131</v>
      </c>
      <c r="H236" s="104">
        <v>0.9</v>
      </c>
      <c r="I236" s="104">
        <v>0.49615384615384622</v>
      </c>
      <c r="J236" s="73">
        <v>8.48</v>
      </c>
      <c r="K236" s="73">
        <v>60.425417268965518</v>
      </c>
      <c r="L236" s="164">
        <f t="shared" si="14"/>
        <v>-2.6754172689655178</v>
      </c>
      <c r="M236" s="164">
        <f t="shared" si="11"/>
        <v>-4.818835138626653E-2</v>
      </c>
      <c r="N236" s="66"/>
      <c r="O236" s="66"/>
      <c r="P236" s="66">
        <f t="shared" si="12"/>
        <v>5.6869200838072474E-2</v>
      </c>
      <c r="Q236" s="140">
        <f t="shared" si="13"/>
        <v>0.68140904004281633</v>
      </c>
      <c r="R236" s="66"/>
      <c r="S236" s="66"/>
      <c r="T236" s="66"/>
      <c r="U236" s="66"/>
      <c r="V236" s="66"/>
      <c r="W236" s="66"/>
      <c r="X236" s="66"/>
      <c r="Y236" s="66"/>
      <c r="Z236" s="66"/>
      <c r="AA236" s="66"/>
      <c r="AB236" s="66"/>
      <c r="AC236" s="66"/>
      <c r="AD236" s="66"/>
    </row>
    <row r="237" spans="1:30" x14ac:dyDescent="0.2">
      <c r="A237" s="103" t="s">
        <v>15</v>
      </c>
      <c r="B237" s="104">
        <v>415</v>
      </c>
      <c r="C237" s="104">
        <v>4</v>
      </c>
      <c r="D237" s="73">
        <v>10</v>
      </c>
      <c r="E237" s="104">
        <v>0</v>
      </c>
      <c r="F237" s="104">
        <v>0</v>
      </c>
      <c r="G237" s="73">
        <v>43.209876543209873</v>
      </c>
      <c r="H237" s="104">
        <v>1.1000000000000001</v>
      </c>
      <c r="I237" s="104">
        <v>0.4753086419753087</v>
      </c>
      <c r="J237" s="73">
        <v>7.99</v>
      </c>
      <c r="K237" s="73">
        <v>61.486031503448281</v>
      </c>
      <c r="L237" s="164">
        <f t="shared" si="14"/>
        <v>-3.7360315034482809</v>
      </c>
      <c r="M237" s="164">
        <f t="shared" si="11"/>
        <v>-6.7291633707641949E-2</v>
      </c>
      <c r="N237" s="66"/>
      <c r="O237" s="66"/>
      <c r="P237" s="66">
        <f t="shared" si="12"/>
        <v>4.8758226449536472E-2</v>
      </c>
      <c r="Q237" s="140">
        <f t="shared" si="13"/>
        <v>0.39871623679340312</v>
      </c>
      <c r="R237" s="66"/>
      <c r="S237" s="66"/>
      <c r="T237" s="66"/>
      <c r="U237" s="66"/>
      <c r="V237" s="66"/>
      <c r="W237" s="66"/>
      <c r="X237" s="66"/>
      <c r="Y237" s="66"/>
      <c r="Z237" s="66"/>
      <c r="AA237" s="66"/>
      <c r="AB237" s="66"/>
      <c r="AC237" s="66"/>
      <c r="AD237" s="66"/>
    </row>
    <row r="238" spans="1:30" x14ac:dyDescent="0.2">
      <c r="A238" s="103" t="s">
        <v>15</v>
      </c>
      <c r="B238" s="104">
        <v>416</v>
      </c>
      <c r="C238" s="104">
        <v>4</v>
      </c>
      <c r="D238" s="73">
        <v>14</v>
      </c>
      <c r="E238" s="104">
        <v>0</v>
      </c>
      <c r="F238" s="104">
        <v>0</v>
      </c>
      <c r="G238" s="73">
        <v>46.25</v>
      </c>
      <c r="H238" s="104">
        <v>1.1000000000000001</v>
      </c>
      <c r="I238" s="104">
        <v>0.50875000000000004</v>
      </c>
      <c r="J238" s="73">
        <v>7.92</v>
      </c>
      <c r="K238" s="73">
        <v>65.835802924137923</v>
      </c>
      <c r="L238" s="164">
        <f t="shared" si="14"/>
        <v>-8.0858029241379228</v>
      </c>
      <c r="M238" s="164">
        <f t="shared" si="11"/>
        <v>-0.14563766073735451</v>
      </c>
      <c r="N238" s="66"/>
      <c r="O238" s="66"/>
      <c r="P238" s="66">
        <f t="shared" si="12"/>
        <v>6.1770428015564226E-2</v>
      </c>
      <c r="Q238" s="140">
        <f t="shared" si="13"/>
        <v>0.47082542694497159</v>
      </c>
      <c r="R238" s="66"/>
      <c r="S238" s="66"/>
      <c r="T238" s="66"/>
      <c r="U238" s="66"/>
      <c r="V238" s="66"/>
      <c r="W238" s="66"/>
      <c r="X238" s="66"/>
      <c r="Y238" s="66"/>
      <c r="Z238" s="66"/>
      <c r="AA238" s="66"/>
      <c r="AB238" s="66"/>
      <c r="AC238" s="66"/>
      <c r="AD238" s="66"/>
    </row>
    <row r="239" spans="1:30" x14ac:dyDescent="0.2">
      <c r="A239" s="103" t="s">
        <v>15</v>
      </c>
      <c r="B239" s="104">
        <v>417</v>
      </c>
      <c r="C239" s="104">
        <v>4</v>
      </c>
      <c r="D239" s="73">
        <v>16</v>
      </c>
      <c r="E239" s="104">
        <v>0</v>
      </c>
      <c r="F239" s="104">
        <v>0</v>
      </c>
      <c r="G239" s="73">
        <v>50</v>
      </c>
      <c r="H239" s="104">
        <v>1.1000000000000001</v>
      </c>
      <c r="I239" s="104">
        <v>0.55000000000000004</v>
      </c>
      <c r="J239" s="73">
        <v>7.91</v>
      </c>
      <c r="K239" s="73">
        <v>65.658518731034491</v>
      </c>
      <c r="L239" s="164">
        <f t="shared" si="14"/>
        <v>-7.9085187310344907</v>
      </c>
      <c r="M239" s="164">
        <f t="shared" si="11"/>
        <v>-0.14244450163967021</v>
      </c>
      <c r="N239" s="66"/>
      <c r="O239" s="66"/>
      <c r="P239" s="66">
        <f t="shared" si="12"/>
        <v>7.782101167315178E-2</v>
      </c>
      <c r="Q239" s="140">
        <f t="shared" si="13"/>
        <v>0.5597722960151803</v>
      </c>
      <c r="R239" s="66"/>
      <c r="S239" s="66"/>
      <c r="T239" s="66"/>
      <c r="U239" s="66"/>
      <c r="V239" s="66"/>
      <c r="W239" s="66"/>
      <c r="X239" s="66"/>
      <c r="Y239" s="66"/>
      <c r="Z239" s="66"/>
      <c r="AA239" s="66"/>
      <c r="AB239" s="66"/>
      <c r="AC239" s="66"/>
      <c r="AD239" s="66"/>
    </row>
    <row r="240" spans="1:30" x14ac:dyDescent="0.2">
      <c r="A240" s="103" t="s">
        <v>15</v>
      </c>
      <c r="B240" s="104">
        <v>418</v>
      </c>
      <c r="C240" s="104">
        <v>4</v>
      </c>
      <c r="D240" s="73">
        <v>6</v>
      </c>
      <c r="E240" s="104">
        <v>0</v>
      </c>
      <c r="F240" s="104">
        <v>0</v>
      </c>
      <c r="G240" s="73">
        <v>44.303797468354425</v>
      </c>
      <c r="H240" s="104">
        <v>1</v>
      </c>
      <c r="I240" s="104">
        <v>0.44303797468354422</v>
      </c>
      <c r="J240" s="73">
        <v>7.91</v>
      </c>
      <c r="K240" s="73">
        <v>65.351128662068973</v>
      </c>
      <c r="L240" s="164">
        <f t="shared" si="14"/>
        <v>-7.6011286620689731</v>
      </c>
      <c r="M240" s="164">
        <f t="shared" si="11"/>
        <v>-0.13690793699691953</v>
      </c>
      <c r="N240" s="66"/>
      <c r="O240" s="66"/>
      <c r="P240" s="66">
        <f t="shared" si="12"/>
        <v>3.620154656947247E-2</v>
      </c>
      <c r="Q240" s="140">
        <f t="shared" si="13"/>
        <v>0.42466312780726823</v>
      </c>
      <c r="R240" s="66"/>
      <c r="S240" s="66"/>
      <c r="T240" s="66"/>
      <c r="U240" s="66"/>
      <c r="V240" s="66"/>
      <c r="W240" s="66"/>
      <c r="X240" s="66"/>
      <c r="Y240" s="66"/>
      <c r="Z240" s="66"/>
      <c r="AA240" s="66"/>
      <c r="AB240" s="66"/>
      <c r="AC240" s="66"/>
      <c r="AD240" s="66"/>
    </row>
    <row r="241" spans="1:30" x14ac:dyDescent="0.2">
      <c r="A241" s="103" t="s">
        <v>15</v>
      </c>
      <c r="B241" s="104">
        <v>419</v>
      </c>
      <c r="C241" s="104">
        <v>4</v>
      </c>
      <c r="D241" s="73">
        <v>3</v>
      </c>
      <c r="E241" s="104">
        <v>0</v>
      </c>
      <c r="F241" s="104">
        <v>0</v>
      </c>
      <c r="G241" s="73">
        <v>48.75</v>
      </c>
      <c r="H241" s="104">
        <v>1.1000000000000001</v>
      </c>
      <c r="I241" s="104">
        <v>0.53625000000000012</v>
      </c>
      <c r="J241" s="73">
        <v>7.84</v>
      </c>
      <c r="K241" s="73">
        <v>60.109675696551719</v>
      </c>
      <c r="L241" s="164">
        <f t="shared" si="14"/>
        <v>-2.3596756965517187</v>
      </c>
      <c r="M241" s="164">
        <f t="shared" si="11"/>
        <v>-4.2501363410513665E-2</v>
      </c>
      <c r="N241" s="66"/>
      <c r="O241" s="66"/>
      <c r="P241" s="66">
        <f t="shared" si="12"/>
        <v>7.247081712062263E-2</v>
      </c>
      <c r="Q241" s="140">
        <f t="shared" si="13"/>
        <v>0.53012333965844405</v>
      </c>
      <c r="R241" s="66"/>
      <c r="S241" s="66"/>
      <c r="T241" s="66"/>
      <c r="U241" s="66"/>
      <c r="V241" s="66"/>
      <c r="W241" s="66"/>
      <c r="X241" s="66"/>
      <c r="Y241" s="66"/>
      <c r="Z241" s="66"/>
      <c r="AA241" s="66"/>
      <c r="AB241" s="66"/>
      <c r="AC241" s="66"/>
      <c r="AD241" s="66"/>
    </row>
    <row r="242" spans="1:30" x14ac:dyDescent="0.2">
      <c r="A242" s="103" t="s">
        <v>15</v>
      </c>
      <c r="B242" s="104">
        <v>420</v>
      </c>
      <c r="C242" s="104">
        <v>4</v>
      </c>
      <c r="D242" s="73">
        <v>4</v>
      </c>
      <c r="E242" s="104">
        <v>0</v>
      </c>
      <c r="F242" s="104">
        <v>0</v>
      </c>
      <c r="G242" s="73">
        <v>46.153846153846153</v>
      </c>
      <c r="H242" s="104">
        <v>1.1000000000000001</v>
      </c>
      <c r="I242" s="104">
        <v>0.50769230769230778</v>
      </c>
      <c r="J242" s="73">
        <v>7.86</v>
      </c>
      <c r="K242" s="73">
        <v>56.775015834482751</v>
      </c>
      <c r="L242" s="164">
        <f t="shared" si="14"/>
        <v>0.97498416551724887</v>
      </c>
      <c r="M242" s="164">
        <f t="shared" si="11"/>
        <v>1.756095398986399E-2</v>
      </c>
      <c r="N242" s="66"/>
      <c r="O242" s="66"/>
      <c r="P242" s="66">
        <f t="shared" si="12"/>
        <v>6.1358874588446619E-2</v>
      </c>
      <c r="Q242" s="140">
        <f t="shared" si="13"/>
        <v>0.4685447379944534</v>
      </c>
      <c r="R242" s="66"/>
      <c r="S242" s="66"/>
      <c r="T242" s="66"/>
      <c r="U242" s="66"/>
      <c r="V242" s="66"/>
      <c r="W242" s="66"/>
      <c r="X242" s="66"/>
      <c r="Y242" s="66"/>
      <c r="Z242" s="66"/>
      <c r="AA242" s="66"/>
      <c r="AB242" s="66"/>
      <c r="AC242" s="66"/>
      <c r="AD242" s="66"/>
    </row>
    <row r="243" spans="1:30" x14ac:dyDescent="0.2">
      <c r="A243" s="103" t="s">
        <v>112</v>
      </c>
      <c r="B243" s="104">
        <v>101</v>
      </c>
      <c r="C243" s="104">
        <v>1</v>
      </c>
      <c r="D243" s="73">
        <v>1</v>
      </c>
      <c r="E243" s="104">
        <v>0</v>
      </c>
      <c r="F243" s="104">
        <v>0</v>
      </c>
      <c r="G243" s="73">
        <v>44.285714285714285</v>
      </c>
      <c r="H243" s="104">
        <v>4.5999999999999996</v>
      </c>
      <c r="I243" s="104">
        <v>2.0371428571428569</v>
      </c>
      <c r="J243" s="73">
        <v>8.44</v>
      </c>
      <c r="K243" s="119">
        <v>57.849682758620695</v>
      </c>
      <c r="L243" s="119">
        <f>62.66-K243</f>
        <v>4.8103172413793018</v>
      </c>
      <c r="M243" s="119">
        <f t="shared" si="11"/>
        <v>8.6641160687667529E-2</v>
      </c>
      <c r="N243" s="66">
        <f>77-K243</f>
        <v>19.150317241379305</v>
      </c>
      <c r="O243" s="106">
        <f>N243/77</f>
        <v>0.24870541871921176</v>
      </c>
      <c r="P243" s="106">
        <f t="shared" ref="P243:P307" si="15">(I243-0.23)/1.8</f>
        <v>1.0039682539682537</v>
      </c>
      <c r="Q243" s="66">
        <f>AVERAGE(O243,O281,O290,O309)</f>
        <v>0.35828402814919069</v>
      </c>
      <c r="R243" s="66"/>
      <c r="S243" s="66"/>
      <c r="T243" s="66"/>
      <c r="U243" s="66">
        <f>AVERAGE(K244:K280)</f>
        <v>52.884110050858752</v>
      </c>
      <c r="V243" s="66">
        <f>U243/77</f>
        <v>0.68680662403712667</v>
      </c>
      <c r="W243" s="66"/>
      <c r="X243" s="66"/>
      <c r="Y243" s="66"/>
      <c r="Z243" s="66"/>
      <c r="AA243" s="66"/>
      <c r="AB243" s="66"/>
      <c r="AC243" s="66"/>
      <c r="AD243" s="66"/>
    </row>
    <row r="244" spans="1:30" x14ac:dyDescent="0.2">
      <c r="A244" s="103" t="s">
        <v>112</v>
      </c>
      <c r="B244" s="104">
        <v>102</v>
      </c>
      <c r="C244" s="104">
        <v>1</v>
      </c>
      <c r="D244" s="73">
        <v>2</v>
      </c>
      <c r="E244" s="104">
        <v>0</v>
      </c>
      <c r="F244" s="104">
        <v>0</v>
      </c>
      <c r="G244" s="73">
        <v>55.555555555555557</v>
      </c>
      <c r="H244" s="104">
        <v>2.5</v>
      </c>
      <c r="I244" s="104">
        <v>1.3888888888888888</v>
      </c>
      <c r="J244" s="73">
        <v>8.48</v>
      </c>
      <c r="K244" s="73">
        <v>60.835643270935954</v>
      </c>
      <c r="L244" s="164">
        <f t="shared" ref="L244:L307" si="16">62.66-K244</f>
        <v>1.8243567290640428</v>
      </c>
      <c r="M244" s="164">
        <f t="shared" si="11"/>
        <v>3.2859451171902788E-2</v>
      </c>
      <c r="N244" s="66"/>
      <c r="O244" s="66"/>
      <c r="P244" s="66">
        <f t="shared" si="15"/>
        <v>0.64382716049382716</v>
      </c>
      <c r="Q244" s="66"/>
      <c r="R244" s="66"/>
      <c r="S244" s="66"/>
      <c r="T244" s="66"/>
      <c r="U244" s="66"/>
      <c r="V244" s="66"/>
      <c r="W244" s="66"/>
      <c r="X244" s="66"/>
      <c r="Y244" s="66"/>
      <c r="Z244" s="66"/>
      <c r="AA244" s="66"/>
      <c r="AB244" s="66"/>
      <c r="AC244" s="66"/>
      <c r="AD244" s="66"/>
    </row>
    <row r="245" spans="1:30" x14ac:dyDescent="0.2">
      <c r="A245" s="103" t="s">
        <v>112</v>
      </c>
      <c r="B245" s="104">
        <v>103</v>
      </c>
      <c r="C245" s="104">
        <v>1</v>
      </c>
      <c r="D245" s="73">
        <v>3</v>
      </c>
      <c r="E245" s="104">
        <v>0</v>
      </c>
      <c r="F245" s="104">
        <v>0</v>
      </c>
      <c r="G245" s="73">
        <v>46.376811594202898</v>
      </c>
      <c r="H245" s="104">
        <v>1.9</v>
      </c>
      <c r="I245" s="104">
        <v>0.88115942028985506</v>
      </c>
      <c r="J245" s="73">
        <v>8.4700000000000006</v>
      </c>
      <c r="K245" s="73">
        <v>53.684373990147797</v>
      </c>
      <c r="L245" s="164">
        <f t="shared" si="16"/>
        <v>8.9756260098521992</v>
      </c>
      <c r="M245" s="164">
        <f t="shared" si="11"/>
        <v>0.16166473360684797</v>
      </c>
      <c r="N245" s="66"/>
      <c r="O245" s="66"/>
      <c r="P245" s="66">
        <f t="shared" si="15"/>
        <v>0.36175523349436395</v>
      </c>
      <c r="Q245" s="66"/>
      <c r="R245" s="66"/>
      <c r="S245" s="66"/>
      <c r="T245" s="66"/>
      <c r="U245" s="66"/>
      <c r="V245" s="66"/>
      <c r="W245" s="66"/>
      <c r="X245" s="66"/>
      <c r="Y245" s="66"/>
      <c r="Z245" s="66"/>
      <c r="AA245" s="66"/>
      <c r="AB245" s="66"/>
      <c r="AC245" s="66"/>
      <c r="AD245" s="66"/>
    </row>
    <row r="246" spans="1:30" x14ac:dyDescent="0.2">
      <c r="A246" s="103" t="s">
        <v>112</v>
      </c>
      <c r="B246" s="104">
        <v>104</v>
      </c>
      <c r="C246" s="104">
        <v>1</v>
      </c>
      <c r="D246" s="73">
        <v>4</v>
      </c>
      <c r="E246" s="104">
        <v>0</v>
      </c>
      <c r="F246" s="104">
        <v>0</v>
      </c>
      <c r="G246" s="73">
        <v>56.71641791044776</v>
      </c>
      <c r="H246" s="104">
        <v>2</v>
      </c>
      <c r="I246" s="104">
        <v>1.1343283582089552</v>
      </c>
      <c r="J246" s="73">
        <v>8.51</v>
      </c>
      <c r="K246" s="73">
        <v>52.090349793103449</v>
      </c>
      <c r="L246" s="164">
        <f t="shared" si="16"/>
        <v>10.569650206896547</v>
      </c>
      <c r="M246" s="164">
        <f t="shared" si="11"/>
        <v>0.19037554407234414</v>
      </c>
      <c r="N246" s="66"/>
      <c r="O246" s="66"/>
      <c r="P246" s="66">
        <f t="shared" si="15"/>
        <v>0.50240464344941949</v>
      </c>
      <c r="Q246" s="66"/>
      <c r="R246" s="66"/>
      <c r="S246" s="66"/>
      <c r="T246" s="66"/>
      <c r="U246" s="66"/>
      <c r="V246" s="66"/>
      <c r="W246" s="66"/>
      <c r="X246" s="66"/>
      <c r="Y246" s="66"/>
      <c r="Z246" s="66"/>
      <c r="AA246" s="66"/>
      <c r="AB246" s="66"/>
      <c r="AC246" s="66"/>
      <c r="AD246" s="66"/>
    </row>
    <row r="247" spans="1:30" x14ac:dyDescent="0.2">
      <c r="A247" s="103" t="s">
        <v>112</v>
      </c>
      <c r="B247" s="104">
        <v>105</v>
      </c>
      <c r="C247" s="104">
        <v>1</v>
      </c>
      <c r="D247" s="73">
        <v>5</v>
      </c>
      <c r="E247" s="104">
        <v>0</v>
      </c>
      <c r="F247" s="104">
        <v>0</v>
      </c>
      <c r="G247" s="73">
        <v>43.421052631578952</v>
      </c>
      <c r="H247" s="104">
        <v>4</v>
      </c>
      <c r="I247" s="104">
        <v>1.7368421052631582</v>
      </c>
      <c r="J247" s="73">
        <v>8.58</v>
      </c>
      <c r="K247" s="73">
        <v>48.214277517241385</v>
      </c>
      <c r="L247" s="164">
        <f t="shared" si="16"/>
        <v>14.445722482758612</v>
      </c>
      <c r="M247" s="164">
        <f t="shared" si="11"/>
        <v>0.2601895259862862</v>
      </c>
      <c r="N247" s="66"/>
      <c r="O247" s="66"/>
      <c r="P247" s="66">
        <f t="shared" si="15"/>
        <v>0.83713450292397673</v>
      </c>
      <c r="Q247" s="66"/>
      <c r="R247" s="66"/>
      <c r="S247" s="66"/>
      <c r="T247" s="66"/>
      <c r="U247" s="66"/>
      <c r="V247" s="66"/>
      <c r="W247" s="66"/>
      <c r="X247" s="66"/>
      <c r="Y247" s="66"/>
      <c r="Z247" s="66"/>
      <c r="AA247" s="66"/>
      <c r="AB247" s="66"/>
      <c r="AC247" s="66"/>
      <c r="AD247" s="66"/>
    </row>
    <row r="248" spans="1:30" x14ac:dyDescent="0.2">
      <c r="A248" s="103" t="s">
        <v>112</v>
      </c>
      <c r="B248" s="104">
        <v>106</v>
      </c>
      <c r="C248" s="104">
        <v>1</v>
      </c>
      <c r="D248" s="73">
        <v>6</v>
      </c>
      <c r="E248" s="104">
        <v>0</v>
      </c>
      <c r="F248" s="104">
        <v>0</v>
      </c>
      <c r="G248" s="73">
        <v>37.878787878787875</v>
      </c>
      <c r="H248" s="104">
        <v>2.1</v>
      </c>
      <c r="I248" s="104">
        <v>0.79545454545454541</v>
      </c>
      <c r="J248" s="73">
        <v>8.49</v>
      </c>
      <c r="K248" s="73">
        <v>51.010829517241376</v>
      </c>
      <c r="L248" s="164">
        <f t="shared" si="16"/>
        <v>11.64917048275862</v>
      </c>
      <c r="M248" s="164">
        <f t="shared" si="11"/>
        <v>0.20981935307562355</v>
      </c>
      <c r="N248" s="66"/>
      <c r="O248" s="66"/>
      <c r="P248" s="66">
        <f t="shared" si="15"/>
        <v>0.31414141414141411</v>
      </c>
      <c r="Q248" s="66"/>
      <c r="R248" s="66"/>
      <c r="S248" s="66"/>
      <c r="T248" s="66"/>
      <c r="U248" s="66"/>
      <c r="V248" s="66"/>
      <c r="W248" s="66"/>
      <c r="X248" s="66"/>
      <c r="Y248" s="66"/>
      <c r="Z248" s="66"/>
      <c r="AA248" s="66"/>
      <c r="AB248" s="66"/>
      <c r="AC248" s="66"/>
      <c r="AD248" s="66"/>
    </row>
    <row r="249" spans="1:30" x14ac:dyDescent="0.2">
      <c r="A249" s="103" t="s">
        <v>112</v>
      </c>
      <c r="B249" s="104">
        <v>107</v>
      </c>
      <c r="C249" s="104">
        <v>1</v>
      </c>
      <c r="D249" s="73">
        <v>7</v>
      </c>
      <c r="E249" s="104">
        <v>0</v>
      </c>
      <c r="F249" s="104">
        <v>0</v>
      </c>
      <c r="G249" s="73">
        <v>51.470588235294116</v>
      </c>
      <c r="H249" s="104">
        <v>2.2999999999999998</v>
      </c>
      <c r="I249" s="104">
        <v>1.1838235294117647</v>
      </c>
      <c r="J249" s="73">
        <v>8.6199999999999992</v>
      </c>
      <c r="K249" s="73">
        <v>52.986355389162554</v>
      </c>
      <c r="L249" s="164">
        <f t="shared" si="16"/>
        <v>9.6736446108374423</v>
      </c>
      <c r="M249" s="164">
        <f t="shared" si="11"/>
        <v>0.174237114748513</v>
      </c>
      <c r="N249" s="66"/>
      <c r="O249" s="66"/>
      <c r="P249" s="66">
        <f t="shared" si="15"/>
        <v>0.52990196078431373</v>
      </c>
      <c r="Q249" s="66"/>
      <c r="R249" s="66"/>
      <c r="S249" s="66"/>
      <c r="T249" s="66"/>
      <c r="U249" s="66"/>
      <c r="V249" s="66"/>
      <c r="W249" s="66"/>
      <c r="X249" s="66"/>
      <c r="Y249" s="66"/>
      <c r="Z249" s="66"/>
      <c r="AA249" s="66"/>
      <c r="AB249" s="66"/>
      <c r="AC249" s="66"/>
      <c r="AD249" s="66"/>
    </row>
    <row r="250" spans="1:30" x14ac:dyDescent="0.2">
      <c r="A250" s="103" t="s">
        <v>112</v>
      </c>
      <c r="B250" s="104">
        <v>108</v>
      </c>
      <c r="C250" s="104">
        <v>1</v>
      </c>
      <c r="D250" s="73">
        <v>8</v>
      </c>
      <c r="E250" s="104">
        <v>0</v>
      </c>
      <c r="F250" s="104">
        <v>0</v>
      </c>
      <c r="G250" s="73">
        <v>41.269841269841265</v>
      </c>
      <c r="H250" s="104">
        <v>1.4</v>
      </c>
      <c r="I250" s="104">
        <v>0.57777777777777761</v>
      </c>
      <c r="J250" s="73">
        <v>8.5</v>
      </c>
      <c r="K250" s="73">
        <v>54.495777339901473</v>
      </c>
      <c r="L250" s="164">
        <f t="shared" si="16"/>
        <v>8.1642226600985239</v>
      </c>
      <c r="M250" s="164">
        <f t="shared" si="11"/>
        <v>0.14705011995854689</v>
      </c>
      <c r="N250" s="66"/>
      <c r="O250" s="66"/>
      <c r="P250" s="66">
        <f t="shared" si="15"/>
        <v>0.19320987654320979</v>
      </c>
      <c r="Q250" s="66"/>
      <c r="R250" s="66"/>
      <c r="S250" s="66"/>
      <c r="T250" s="66"/>
      <c r="U250" s="66"/>
      <c r="V250" s="66"/>
      <c r="W250" s="66"/>
      <c r="X250" s="66"/>
      <c r="Y250" s="66"/>
      <c r="Z250" s="66"/>
      <c r="AA250" s="66"/>
      <c r="AB250" s="66"/>
      <c r="AC250" s="66"/>
      <c r="AD250" s="66"/>
    </row>
    <row r="251" spans="1:30" x14ac:dyDescent="0.2">
      <c r="A251" s="103" t="s">
        <v>112</v>
      </c>
      <c r="B251" s="104">
        <v>109</v>
      </c>
      <c r="C251" s="104">
        <v>1</v>
      </c>
      <c r="D251" s="73">
        <v>9</v>
      </c>
      <c r="E251" s="104">
        <v>0</v>
      </c>
      <c r="F251" s="104">
        <v>0</v>
      </c>
      <c r="G251" s="73">
        <v>46.153846153846153</v>
      </c>
      <c r="H251" s="104">
        <v>2.9</v>
      </c>
      <c r="I251" s="104">
        <v>1.3384615384615384</v>
      </c>
      <c r="J251" s="73">
        <v>8.41</v>
      </c>
      <c r="K251" s="73">
        <v>53.195472000000002</v>
      </c>
      <c r="L251" s="164">
        <f t="shared" si="16"/>
        <v>9.4645279999999943</v>
      </c>
      <c r="M251" s="164">
        <f t="shared" si="11"/>
        <v>0.17047060518731977</v>
      </c>
      <c r="N251" s="66"/>
      <c r="O251" s="66"/>
      <c r="P251" s="66">
        <f t="shared" si="15"/>
        <v>0.61581196581196573</v>
      </c>
      <c r="Q251" s="66"/>
      <c r="R251" s="66"/>
      <c r="S251" s="66"/>
      <c r="T251" s="66"/>
      <c r="U251" s="66"/>
      <c r="V251" s="66"/>
      <c r="W251" s="66"/>
      <c r="X251" s="66"/>
      <c r="Y251" s="66"/>
      <c r="Z251" s="66"/>
      <c r="AA251" s="66"/>
      <c r="AB251" s="66"/>
      <c r="AC251" s="66"/>
      <c r="AD251" s="66"/>
    </row>
    <row r="252" spans="1:30" x14ac:dyDescent="0.2">
      <c r="A252" s="103" t="s">
        <v>112</v>
      </c>
      <c r="B252" s="104">
        <v>110</v>
      </c>
      <c r="C252" s="104">
        <v>1</v>
      </c>
      <c r="D252" s="73">
        <v>10</v>
      </c>
      <c r="E252" s="104">
        <v>0</v>
      </c>
      <c r="F252" s="104">
        <v>0</v>
      </c>
      <c r="G252" s="73">
        <v>41.935483870967744</v>
      </c>
      <c r="H252" s="104">
        <v>1.9</v>
      </c>
      <c r="I252" s="104">
        <v>0.79677419354838708</v>
      </c>
      <c r="J252" s="73">
        <v>8.58</v>
      </c>
      <c r="K252" s="73">
        <v>49.347705379310355</v>
      </c>
      <c r="L252" s="164">
        <f t="shared" si="16"/>
        <v>13.312294620689642</v>
      </c>
      <c r="M252" s="164">
        <f t="shared" si="11"/>
        <v>0.23977475901818518</v>
      </c>
      <c r="N252" s="66"/>
      <c r="O252" s="66"/>
      <c r="P252" s="66">
        <f t="shared" si="15"/>
        <v>0.31487455197132613</v>
      </c>
      <c r="Q252" s="66"/>
      <c r="R252" s="66"/>
      <c r="S252" s="66"/>
      <c r="T252" s="66"/>
      <c r="U252" s="66"/>
      <c r="V252" s="66"/>
      <c r="W252" s="66"/>
      <c r="X252" s="66"/>
      <c r="Y252" s="66"/>
      <c r="Z252" s="66"/>
      <c r="AA252" s="66"/>
      <c r="AB252" s="66"/>
      <c r="AC252" s="66"/>
      <c r="AD252" s="66"/>
    </row>
    <row r="253" spans="1:30" x14ac:dyDescent="0.2">
      <c r="A253" s="103" t="s">
        <v>112</v>
      </c>
      <c r="B253" s="104">
        <v>111</v>
      </c>
      <c r="C253" s="104">
        <v>1</v>
      </c>
      <c r="D253" s="73">
        <v>11</v>
      </c>
      <c r="E253" s="104">
        <v>0</v>
      </c>
      <c r="F253" s="104">
        <v>0</v>
      </c>
      <c r="G253" s="73">
        <v>44.444444444444443</v>
      </c>
      <c r="H253" s="104">
        <v>2.6</v>
      </c>
      <c r="I253" s="104">
        <v>1.1555555555555557</v>
      </c>
      <c r="J253" s="73">
        <v>8.35</v>
      </c>
      <c r="K253" s="73">
        <v>51.569603940886701</v>
      </c>
      <c r="L253" s="164">
        <f t="shared" si="16"/>
        <v>11.090396059113296</v>
      </c>
      <c r="M253" s="164">
        <f t="shared" si="11"/>
        <v>0.19975497224627692</v>
      </c>
      <c r="N253" s="66"/>
      <c r="O253" s="66"/>
      <c r="P253" s="66">
        <f t="shared" si="15"/>
        <v>0.51419753086419762</v>
      </c>
      <c r="Q253" s="66"/>
      <c r="R253" s="66"/>
      <c r="S253" s="66"/>
      <c r="T253" s="66"/>
      <c r="U253" s="66"/>
      <c r="V253" s="66"/>
      <c r="W253" s="66"/>
      <c r="X253" s="66"/>
      <c r="Y253" s="66"/>
      <c r="Z253" s="66"/>
      <c r="AA253" s="66"/>
      <c r="AB253" s="66"/>
      <c r="AC253" s="66"/>
      <c r="AD253" s="66"/>
    </row>
    <row r="254" spans="1:30" x14ac:dyDescent="0.2">
      <c r="A254" s="103" t="s">
        <v>112</v>
      </c>
      <c r="B254" s="104">
        <v>112</v>
      </c>
      <c r="C254" s="104">
        <v>1</v>
      </c>
      <c r="D254" s="73">
        <v>12</v>
      </c>
      <c r="E254" s="104">
        <v>0</v>
      </c>
      <c r="F254" s="104">
        <v>0</v>
      </c>
      <c r="G254" s="73">
        <v>42.666666666666671</v>
      </c>
      <c r="H254" s="104">
        <v>1.4</v>
      </c>
      <c r="I254" s="104">
        <v>0.59733333333333338</v>
      </c>
      <c r="J254" s="73">
        <v>8.44</v>
      </c>
      <c r="K254" s="73">
        <v>57.762362482758626</v>
      </c>
      <c r="L254" s="164">
        <f t="shared" si="16"/>
        <v>4.8976375172413711</v>
      </c>
      <c r="M254" s="164">
        <f t="shared" si="11"/>
        <v>8.8213932226969938E-2</v>
      </c>
      <c r="N254" s="66"/>
      <c r="O254" s="66"/>
      <c r="P254" s="66">
        <f t="shared" si="15"/>
        <v>0.2040740740740741</v>
      </c>
      <c r="Q254" s="66"/>
      <c r="R254" s="66"/>
      <c r="S254" s="66"/>
      <c r="T254" s="66"/>
      <c r="U254" s="66"/>
      <c r="V254" s="66"/>
      <c r="W254" s="66"/>
      <c r="X254" s="66"/>
      <c r="Y254" s="66"/>
      <c r="Z254" s="66"/>
      <c r="AA254" s="66"/>
      <c r="AB254" s="66"/>
      <c r="AC254" s="66"/>
      <c r="AD254" s="66"/>
    </row>
    <row r="255" spans="1:30" x14ac:dyDescent="0.2">
      <c r="A255" s="103" t="s">
        <v>112</v>
      </c>
      <c r="B255" s="104">
        <v>113</v>
      </c>
      <c r="C255" s="104">
        <v>1</v>
      </c>
      <c r="D255" s="73">
        <v>13</v>
      </c>
      <c r="E255" s="104">
        <v>0</v>
      </c>
      <c r="F255" s="104">
        <v>0</v>
      </c>
      <c r="G255" s="73">
        <v>51.388888888888886</v>
      </c>
      <c r="H255" s="104">
        <v>2.6</v>
      </c>
      <c r="I255" s="104">
        <v>1.3361111111111112</v>
      </c>
      <c r="J255" s="73">
        <v>8.6</v>
      </c>
      <c r="K255" s="73">
        <v>53.477374581280792</v>
      </c>
      <c r="L255" s="164">
        <f t="shared" si="16"/>
        <v>9.1826254187192049</v>
      </c>
      <c r="M255" s="164">
        <f t="shared" si="11"/>
        <v>0.16539310912678681</v>
      </c>
      <c r="N255" s="66"/>
      <c r="O255" s="66"/>
      <c r="P255" s="66">
        <f t="shared" si="15"/>
        <v>0.61450617283950626</v>
      </c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6"/>
      <c r="AB255" s="66"/>
      <c r="AC255" s="66"/>
      <c r="AD255" s="66"/>
    </row>
    <row r="256" spans="1:30" x14ac:dyDescent="0.2">
      <c r="A256" s="103" t="s">
        <v>112</v>
      </c>
      <c r="B256" s="104">
        <v>114</v>
      </c>
      <c r="C256" s="104">
        <v>1</v>
      </c>
      <c r="D256" s="73">
        <v>14</v>
      </c>
      <c r="E256" s="104">
        <v>0</v>
      </c>
      <c r="F256" s="104">
        <v>0</v>
      </c>
      <c r="G256" s="73">
        <v>46.268656716417908</v>
      </c>
      <c r="H256" s="104">
        <v>1.4</v>
      </c>
      <c r="I256" s="104">
        <v>0.64776119402985077</v>
      </c>
      <c r="J256" s="73">
        <v>8.6300000000000008</v>
      </c>
      <c r="K256" s="73">
        <v>51.237775448275876</v>
      </c>
      <c r="L256" s="164">
        <f t="shared" si="16"/>
        <v>11.422224551724121</v>
      </c>
      <c r="M256" s="164">
        <f t="shared" si="11"/>
        <v>0.20573171022557854</v>
      </c>
      <c r="N256" s="66"/>
      <c r="O256" s="66"/>
      <c r="P256" s="66">
        <f t="shared" si="15"/>
        <v>0.23208955223880598</v>
      </c>
      <c r="Q256" s="66"/>
      <c r="R256" s="66"/>
      <c r="S256" s="66"/>
      <c r="T256" s="66"/>
      <c r="U256" s="66"/>
      <c r="V256" s="66"/>
      <c r="W256" s="66"/>
      <c r="X256" s="66"/>
      <c r="Y256" s="66"/>
      <c r="Z256" s="66"/>
      <c r="AA256" s="66"/>
      <c r="AB256" s="66"/>
      <c r="AC256" s="66"/>
      <c r="AD256" s="66"/>
    </row>
    <row r="257" spans="1:30" x14ac:dyDescent="0.2">
      <c r="A257" s="103" t="s">
        <v>112</v>
      </c>
      <c r="B257" s="104">
        <v>115</v>
      </c>
      <c r="C257" s="104">
        <v>1</v>
      </c>
      <c r="D257" s="73">
        <v>15</v>
      </c>
      <c r="E257" s="104">
        <v>0</v>
      </c>
      <c r="F257" s="104">
        <v>0</v>
      </c>
      <c r="G257" s="73">
        <v>46.268656716417908</v>
      </c>
      <c r="H257" s="104">
        <v>2.2999999999999998</v>
      </c>
      <c r="I257" s="104">
        <v>1.0641791044776119</v>
      </c>
      <c r="J257" s="73">
        <v>8.4499999999999993</v>
      </c>
      <c r="K257" s="73">
        <v>46.231036256157637</v>
      </c>
      <c r="L257" s="164">
        <f t="shared" si="16"/>
        <v>16.42896374384236</v>
      </c>
      <c r="M257" s="164">
        <f t="shared" si="11"/>
        <v>0.29591073025652664</v>
      </c>
      <c r="N257" s="66"/>
      <c r="O257" s="66"/>
      <c r="P257" s="66">
        <f t="shared" si="15"/>
        <v>0.46343283582089551</v>
      </c>
      <c r="Q257" s="66"/>
      <c r="R257" s="66"/>
      <c r="S257" s="66"/>
      <c r="T257" s="66"/>
      <c r="U257" s="66"/>
      <c r="V257" s="66"/>
      <c r="W257" s="66"/>
      <c r="X257" s="66"/>
      <c r="Y257" s="66"/>
      <c r="Z257" s="66"/>
      <c r="AA257" s="66"/>
      <c r="AB257" s="66"/>
      <c r="AC257" s="66"/>
      <c r="AD257" s="66"/>
    </row>
    <row r="258" spans="1:30" x14ac:dyDescent="0.2">
      <c r="A258" s="103" t="s">
        <v>112</v>
      </c>
      <c r="B258" s="104">
        <v>116</v>
      </c>
      <c r="C258" s="104">
        <v>1</v>
      </c>
      <c r="D258" s="73">
        <v>16</v>
      </c>
      <c r="E258" s="104">
        <v>0</v>
      </c>
      <c r="F258" s="104">
        <v>0</v>
      </c>
      <c r="G258" s="73">
        <v>47.540983606557376</v>
      </c>
      <c r="H258" s="104">
        <v>3.8</v>
      </c>
      <c r="I258" s="104">
        <v>1.8065573770491801</v>
      </c>
      <c r="J258" s="73">
        <v>8.5</v>
      </c>
      <c r="K258" s="73">
        <v>50.743466009852227</v>
      </c>
      <c r="L258" s="164">
        <f t="shared" si="16"/>
        <v>11.916533990147769</v>
      </c>
      <c r="M258" s="164">
        <f t="shared" si="11"/>
        <v>0.21463497820871341</v>
      </c>
      <c r="N258" s="66"/>
      <c r="O258" s="66"/>
      <c r="P258" s="66">
        <f t="shared" si="15"/>
        <v>0.87586520947176671</v>
      </c>
      <c r="Q258" s="66"/>
      <c r="R258" s="66"/>
      <c r="S258" s="66"/>
      <c r="T258" s="66"/>
      <c r="U258" s="66"/>
      <c r="V258" s="66"/>
      <c r="W258" s="66"/>
      <c r="X258" s="66"/>
      <c r="Y258" s="66"/>
      <c r="Z258" s="66"/>
      <c r="AA258" s="66"/>
      <c r="AB258" s="66"/>
      <c r="AC258" s="66"/>
      <c r="AD258" s="66"/>
    </row>
    <row r="259" spans="1:30" x14ac:dyDescent="0.2">
      <c r="A259" s="103" t="s">
        <v>112</v>
      </c>
      <c r="B259" s="104">
        <v>117</v>
      </c>
      <c r="C259" s="104">
        <v>1</v>
      </c>
      <c r="D259" s="73">
        <v>17</v>
      </c>
      <c r="E259" s="104">
        <v>0</v>
      </c>
      <c r="F259" s="104">
        <v>0</v>
      </c>
      <c r="G259" s="73">
        <v>39.393939393939391</v>
      </c>
      <c r="H259" s="104">
        <v>2.4</v>
      </c>
      <c r="I259" s="104">
        <v>0.94545454545454533</v>
      </c>
      <c r="J259" s="73">
        <v>8.5</v>
      </c>
      <c r="K259" s="73">
        <v>51.179781280788184</v>
      </c>
      <c r="L259" s="164">
        <f t="shared" si="16"/>
        <v>11.480218719211813</v>
      </c>
      <c r="M259" s="164">
        <f t="shared" si="11"/>
        <v>0.20677627376101967</v>
      </c>
      <c r="N259" s="66"/>
      <c r="O259" s="66"/>
      <c r="P259" s="66">
        <f t="shared" si="15"/>
        <v>0.39747474747474743</v>
      </c>
      <c r="Q259" s="66"/>
      <c r="R259" s="66"/>
      <c r="S259" s="66"/>
      <c r="T259" s="66"/>
      <c r="U259" s="66"/>
      <c r="V259" s="66"/>
      <c r="W259" s="66"/>
      <c r="X259" s="66"/>
      <c r="Y259" s="66"/>
      <c r="Z259" s="66"/>
      <c r="AA259" s="66"/>
      <c r="AB259" s="66"/>
      <c r="AC259" s="66"/>
      <c r="AD259" s="66"/>
    </row>
    <row r="260" spans="1:30" x14ac:dyDescent="0.2">
      <c r="A260" s="103" t="s">
        <v>112</v>
      </c>
      <c r="B260" s="104">
        <v>118</v>
      </c>
      <c r="C260" s="104">
        <v>1</v>
      </c>
      <c r="D260" s="73">
        <v>18</v>
      </c>
      <c r="E260" s="104">
        <v>0</v>
      </c>
      <c r="F260" s="104">
        <v>0</v>
      </c>
      <c r="G260" s="73">
        <v>39.130434782608695</v>
      </c>
      <c r="H260" s="104">
        <v>3.4</v>
      </c>
      <c r="I260" s="104">
        <v>1.3304347826086955</v>
      </c>
      <c r="J260" s="73">
        <v>8.3699999999999992</v>
      </c>
      <c r="K260" s="73">
        <v>54.704283586206891</v>
      </c>
      <c r="L260" s="164">
        <f t="shared" si="16"/>
        <v>7.9557164137931053</v>
      </c>
      <c r="M260" s="164">
        <f t="shared" si="11"/>
        <v>0.14329460399483257</v>
      </c>
      <c r="N260" s="66"/>
      <c r="O260" s="66"/>
      <c r="P260" s="66">
        <f t="shared" si="15"/>
        <v>0.61135265700483088</v>
      </c>
      <c r="Q260" s="66"/>
      <c r="R260" s="66"/>
      <c r="S260" s="66"/>
      <c r="T260" s="66"/>
      <c r="U260" s="66"/>
      <c r="V260" s="66"/>
      <c r="W260" s="66"/>
      <c r="X260" s="66"/>
      <c r="Y260" s="66"/>
      <c r="Z260" s="66"/>
      <c r="AA260" s="66"/>
      <c r="AB260" s="66"/>
      <c r="AC260" s="66"/>
      <c r="AD260" s="66"/>
    </row>
    <row r="261" spans="1:30" x14ac:dyDescent="0.2">
      <c r="A261" s="103" t="s">
        <v>112</v>
      </c>
      <c r="B261" s="104">
        <v>119</v>
      </c>
      <c r="C261" s="104">
        <v>1</v>
      </c>
      <c r="D261" s="73">
        <v>19</v>
      </c>
      <c r="E261" s="104">
        <v>0</v>
      </c>
      <c r="F261" s="104">
        <v>0</v>
      </c>
      <c r="G261" s="73">
        <v>39.0625</v>
      </c>
      <c r="H261" s="104">
        <v>1.2</v>
      </c>
      <c r="I261" s="104">
        <v>0.46875</v>
      </c>
      <c r="J261" s="73">
        <v>8.35</v>
      </c>
      <c r="K261" s="73">
        <v>51.088870344827583</v>
      </c>
      <c r="L261" s="164">
        <f t="shared" si="16"/>
        <v>11.571129655172413</v>
      </c>
      <c r="M261" s="164">
        <f t="shared" si="11"/>
        <v>0.20841371857299015</v>
      </c>
      <c r="N261" s="66"/>
      <c r="O261" s="66"/>
      <c r="P261" s="66">
        <f t="shared" si="15"/>
        <v>0.13263888888888889</v>
      </c>
      <c r="Q261" s="66"/>
      <c r="R261" s="66"/>
      <c r="S261" s="66"/>
      <c r="T261" s="66"/>
      <c r="U261" s="66"/>
      <c r="V261" s="66"/>
      <c r="W261" s="66"/>
      <c r="X261" s="66"/>
      <c r="Y261" s="66"/>
      <c r="Z261" s="66"/>
      <c r="AA261" s="66"/>
      <c r="AB261" s="66"/>
      <c r="AC261" s="66"/>
      <c r="AD261" s="66"/>
    </row>
    <row r="262" spans="1:30" x14ac:dyDescent="0.2">
      <c r="A262" s="103" t="s">
        <v>112</v>
      </c>
      <c r="B262" s="104">
        <v>120</v>
      </c>
      <c r="C262" s="104">
        <v>1</v>
      </c>
      <c r="D262" s="73">
        <v>20</v>
      </c>
      <c r="E262" s="104">
        <v>0</v>
      </c>
      <c r="F262" s="104">
        <v>0</v>
      </c>
      <c r="G262" s="73">
        <v>42.857142857142854</v>
      </c>
      <c r="H262" s="104">
        <v>1.8</v>
      </c>
      <c r="I262" s="104">
        <v>0.77142857142857135</v>
      </c>
      <c r="J262" s="73">
        <v>8.41</v>
      </c>
      <c r="K262" s="73">
        <v>47.910864354679802</v>
      </c>
      <c r="L262" s="164">
        <f t="shared" si="16"/>
        <v>14.749135645320194</v>
      </c>
      <c r="M262" s="164">
        <f t="shared" si="11"/>
        <v>0.26565446047046459</v>
      </c>
      <c r="N262" s="66"/>
      <c r="O262" s="66"/>
      <c r="P262" s="66">
        <f t="shared" si="15"/>
        <v>0.30079365079365078</v>
      </c>
      <c r="Q262" s="66"/>
      <c r="R262" s="66"/>
      <c r="S262" s="66"/>
      <c r="T262" s="66"/>
      <c r="U262" s="66"/>
      <c r="V262" s="66"/>
      <c r="W262" s="66"/>
      <c r="X262" s="66"/>
      <c r="Y262" s="66"/>
      <c r="Z262" s="66"/>
      <c r="AA262" s="66"/>
      <c r="AB262" s="66"/>
      <c r="AC262" s="66"/>
      <c r="AD262" s="66"/>
    </row>
    <row r="263" spans="1:30" x14ac:dyDescent="0.2">
      <c r="A263" s="103" t="s">
        <v>112</v>
      </c>
      <c r="B263" s="104">
        <v>201</v>
      </c>
      <c r="C263" s="104">
        <v>2</v>
      </c>
      <c r="D263" s="73">
        <v>11</v>
      </c>
      <c r="E263" s="104">
        <v>0</v>
      </c>
      <c r="F263" s="104">
        <v>0</v>
      </c>
      <c r="G263" s="73">
        <v>44.444444444444443</v>
      </c>
      <c r="H263" s="104">
        <v>1.5</v>
      </c>
      <c r="I263" s="104">
        <v>0.66666666666666652</v>
      </c>
      <c r="J263" s="73">
        <v>8.3800000000000008</v>
      </c>
      <c r="K263" s="73">
        <v>58.673989596059116</v>
      </c>
      <c r="L263" s="164">
        <f t="shared" si="16"/>
        <v>3.986010403940881</v>
      </c>
      <c r="M263" s="164">
        <f t="shared" si="11"/>
        <v>7.1794135517667168E-2</v>
      </c>
      <c r="N263" s="66"/>
      <c r="O263" s="66"/>
      <c r="P263" s="66">
        <f t="shared" si="15"/>
        <v>0.24259259259259253</v>
      </c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6"/>
      <c r="AB263" s="66"/>
      <c r="AC263" s="66"/>
      <c r="AD263" s="66"/>
    </row>
    <row r="264" spans="1:30" x14ac:dyDescent="0.2">
      <c r="A264" s="103" t="s">
        <v>112</v>
      </c>
      <c r="B264" s="104">
        <v>202</v>
      </c>
      <c r="C264" s="104">
        <v>2</v>
      </c>
      <c r="D264" s="73">
        <v>19</v>
      </c>
      <c r="E264" s="104">
        <v>0</v>
      </c>
      <c r="F264" s="104">
        <v>0</v>
      </c>
      <c r="G264" s="73">
        <v>40.54054054054054</v>
      </c>
      <c r="H264" s="104">
        <v>2.2000000000000002</v>
      </c>
      <c r="I264" s="104">
        <v>0.89189189189189189</v>
      </c>
      <c r="J264" s="73">
        <v>8.44</v>
      </c>
      <c r="K264" s="73">
        <v>62.56497765517242</v>
      </c>
      <c r="L264" s="164">
        <f t="shared" si="16"/>
        <v>9.5022344827576433E-2</v>
      </c>
      <c r="M264" s="164">
        <f t="shared" si="11"/>
        <v>1.711497565338192E-3</v>
      </c>
      <c r="N264" s="66"/>
      <c r="O264" s="66"/>
      <c r="P264" s="66">
        <f t="shared" si="15"/>
        <v>0.36771771771771772</v>
      </c>
      <c r="Q264" s="66"/>
      <c r="R264" s="66"/>
      <c r="S264" s="66"/>
      <c r="T264" s="66"/>
      <c r="U264" s="66"/>
      <c r="V264" s="66"/>
      <c r="W264" s="66"/>
      <c r="X264" s="66"/>
      <c r="Y264" s="66"/>
      <c r="Z264" s="66"/>
      <c r="AA264" s="66"/>
      <c r="AB264" s="66"/>
      <c r="AC264" s="66"/>
      <c r="AD264" s="66"/>
    </row>
    <row r="265" spans="1:30" x14ac:dyDescent="0.2">
      <c r="A265" s="103" t="s">
        <v>112</v>
      </c>
      <c r="B265" s="104">
        <v>203</v>
      </c>
      <c r="C265" s="104">
        <v>2</v>
      </c>
      <c r="D265" s="73">
        <v>6</v>
      </c>
      <c r="E265" s="104">
        <v>0</v>
      </c>
      <c r="F265" s="104">
        <v>0</v>
      </c>
      <c r="G265" s="73">
        <v>39.436619718309856</v>
      </c>
      <c r="H265" s="104">
        <v>1.8</v>
      </c>
      <c r="I265" s="104">
        <v>0.70985915492957741</v>
      </c>
      <c r="J265" s="73">
        <v>8.5299999999999994</v>
      </c>
      <c r="K265" s="73">
        <v>54.085354876847298</v>
      </c>
      <c r="L265" s="164">
        <f t="shared" si="16"/>
        <v>8.574645123152699</v>
      </c>
      <c r="M265" s="164">
        <f t="shared" si="11"/>
        <v>0.15444245538819701</v>
      </c>
      <c r="N265" s="66"/>
      <c r="O265" s="66"/>
      <c r="P265" s="66">
        <f t="shared" si="15"/>
        <v>0.2665884194053208</v>
      </c>
      <c r="Q265" s="66"/>
      <c r="R265" s="66"/>
      <c r="S265" s="66"/>
      <c r="T265" s="66"/>
      <c r="U265" s="66"/>
      <c r="V265" s="66"/>
      <c r="W265" s="66"/>
      <c r="X265" s="66"/>
      <c r="Y265" s="66"/>
      <c r="Z265" s="66"/>
      <c r="AA265" s="66"/>
      <c r="AB265" s="66"/>
      <c r="AC265" s="66"/>
      <c r="AD265" s="66"/>
    </row>
    <row r="266" spans="1:30" x14ac:dyDescent="0.2">
      <c r="A266" s="103" t="s">
        <v>112</v>
      </c>
      <c r="B266" s="104">
        <v>204</v>
      </c>
      <c r="C266" s="104">
        <v>2</v>
      </c>
      <c r="D266" s="73">
        <v>18</v>
      </c>
      <c r="E266" s="104">
        <v>0</v>
      </c>
      <c r="F266" s="104">
        <v>0</v>
      </c>
      <c r="G266" s="73">
        <v>45.833333333333329</v>
      </c>
      <c r="H266" s="104">
        <v>2.2000000000000002</v>
      </c>
      <c r="I266" s="104">
        <v>1.0083333333333333</v>
      </c>
      <c r="J266" s="73">
        <v>8.6</v>
      </c>
      <c r="K266" s="73">
        <v>55.002809064039404</v>
      </c>
      <c r="L266" s="164">
        <f t="shared" si="16"/>
        <v>7.6571909359605925</v>
      </c>
      <c r="M266" s="164">
        <f t="shared" si="11"/>
        <v>0.13791770417796456</v>
      </c>
      <c r="N266" s="66"/>
      <c r="O266" s="66"/>
      <c r="P266" s="66">
        <f t="shared" si="15"/>
        <v>0.43240740740740741</v>
      </c>
      <c r="Q266" s="66"/>
      <c r="R266" s="66"/>
      <c r="S266" s="66"/>
      <c r="T266" s="66"/>
      <c r="U266" s="66"/>
      <c r="V266" s="66"/>
      <c r="W266" s="66"/>
      <c r="X266" s="66"/>
      <c r="Y266" s="66"/>
      <c r="Z266" s="66"/>
      <c r="AA266" s="66"/>
      <c r="AB266" s="66"/>
      <c r="AC266" s="66"/>
      <c r="AD266" s="66"/>
    </row>
    <row r="267" spans="1:30" x14ac:dyDescent="0.2">
      <c r="A267" s="103" t="s">
        <v>112</v>
      </c>
      <c r="B267" s="104">
        <v>205</v>
      </c>
      <c r="C267" s="104">
        <v>2</v>
      </c>
      <c r="D267" s="73">
        <v>16</v>
      </c>
      <c r="E267" s="104">
        <v>0</v>
      </c>
      <c r="F267" s="104">
        <v>0</v>
      </c>
      <c r="G267" s="73">
        <v>38.888888888888893</v>
      </c>
      <c r="H267" s="104">
        <v>0.9</v>
      </c>
      <c r="I267" s="104">
        <v>0.35000000000000009</v>
      </c>
      <c r="J267" s="73">
        <v>8.59</v>
      </c>
      <c r="K267" s="73">
        <v>53.178105221674876</v>
      </c>
      <c r="L267" s="164">
        <f t="shared" si="16"/>
        <v>9.4818947783251204</v>
      </c>
      <c r="M267" s="164">
        <f t="shared" si="11"/>
        <v>0.17078340739058212</v>
      </c>
      <c r="N267" s="66"/>
      <c r="O267" s="66"/>
      <c r="P267" s="66">
        <f t="shared" si="15"/>
        <v>6.6666666666666707E-2</v>
      </c>
      <c r="Q267" s="66"/>
      <c r="R267" s="66"/>
      <c r="S267" s="66"/>
      <c r="T267" s="66"/>
      <c r="U267" s="66"/>
      <c r="V267" s="66"/>
      <c r="W267" s="66"/>
      <c r="X267" s="66"/>
      <c r="Y267" s="66"/>
      <c r="Z267" s="66"/>
      <c r="AA267" s="66"/>
      <c r="AB267" s="66"/>
      <c r="AC267" s="66"/>
      <c r="AD267" s="66"/>
    </row>
    <row r="268" spans="1:30" x14ac:dyDescent="0.2">
      <c r="A268" s="103" t="s">
        <v>112</v>
      </c>
      <c r="B268" s="104">
        <v>206</v>
      </c>
      <c r="C268" s="104">
        <v>2</v>
      </c>
      <c r="D268" s="73">
        <v>12</v>
      </c>
      <c r="E268" s="104">
        <v>0</v>
      </c>
      <c r="F268" s="104">
        <v>0</v>
      </c>
      <c r="G268" s="73">
        <v>39.436619718309856</v>
      </c>
      <c r="H268" s="104">
        <v>3.1</v>
      </c>
      <c r="I268" s="104">
        <v>1.2225352112676056</v>
      </c>
      <c r="J268" s="73">
        <v>8.48</v>
      </c>
      <c r="K268" s="73">
        <v>51.627378758620679</v>
      </c>
      <c r="L268" s="164">
        <f t="shared" si="16"/>
        <v>11.032621241379317</v>
      </c>
      <c r="M268" s="164">
        <f t="shared" si="11"/>
        <v>0.19871435953493005</v>
      </c>
      <c r="N268" s="66"/>
      <c r="O268" s="66"/>
      <c r="P268" s="66">
        <f t="shared" si="15"/>
        <v>0.55140845070422528</v>
      </c>
      <c r="Q268" s="66"/>
      <c r="R268" s="66"/>
      <c r="S268" s="66"/>
      <c r="T268" s="66"/>
      <c r="U268" s="66"/>
      <c r="V268" s="66"/>
      <c r="W268" s="66"/>
      <c r="X268" s="66"/>
      <c r="Y268" s="66"/>
      <c r="Z268" s="66"/>
      <c r="AA268" s="66"/>
      <c r="AB268" s="66"/>
      <c r="AC268" s="66"/>
      <c r="AD268" s="66"/>
    </row>
    <row r="269" spans="1:30" x14ac:dyDescent="0.2">
      <c r="A269" s="103" t="s">
        <v>112</v>
      </c>
      <c r="B269" s="104">
        <v>207</v>
      </c>
      <c r="C269" s="104">
        <v>2</v>
      </c>
      <c r="D269" s="73">
        <v>7</v>
      </c>
      <c r="E269" s="104">
        <v>0</v>
      </c>
      <c r="F269" s="104">
        <v>0</v>
      </c>
      <c r="G269" s="73">
        <v>46.666666666666664</v>
      </c>
      <c r="H269" s="104">
        <v>2.2999999999999998</v>
      </c>
      <c r="I269" s="104">
        <v>1.0733333333333333</v>
      </c>
      <c r="J269" s="73">
        <v>8.74</v>
      </c>
      <c r="K269" s="73">
        <v>61.228536827586218</v>
      </c>
      <c r="L269" s="164">
        <f t="shared" si="16"/>
        <v>1.4314631724137783</v>
      </c>
      <c r="M269" s="164">
        <f t="shared" si="11"/>
        <v>2.5782838119844709E-2</v>
      </c>
      <c r="N269" s="66"/>
      <c r="O269" s="66"/>
      <c r="P269" s="66">
        <f t="shared" si="15"/>
        <v>0.46851851851851845</v>
      </c>
      <c r="Q269" s="66"/>
      <c r="R269" s="66"/>
      <c r="S269" s="66"/>
      <c r="T269" s="66"/>
      <c r="U269" s="66"/>
      <c r="V269" s="66"/>
      <c r="W269" s="66"/>
      <c r="X269" s="66"/>
      <c r="Y269" s="66"/>
      <c r="Z269" s="66"/>
      <c r="AA269" s="66"/>
      <c r="AB269" s="66"/>
      <c r="AC269" s="66"/>
      <c r="AD269" s="66"/>
    </row>
    <row r="270" spans="1:30" x14ac:dyDescent="0.2">
      <c r="A270" s="103" t="s">
        <v>112</v>
      </c>
      <c r="B270" s="104">
        <v>208</v>
      </c>
      <c r="C270" s="104">
        <v>2</v>
      </c>
      <c r="D270" s="73">
        <v>8</v>
      </c>
      <c r="E270" s="104">
        <v>0</v>
      </c>
      <c r="F270" s="104">
        <v>0</v>
      </c>
      <c r="G270" s="73">
        <v>36.619718309859159</v>
      </c>
      <c r="H270" s="104">
        <v>2.5</v>
      </c>
      <c r="I270" s="104">
        <v>0.91549295774647899</v>
      </c>
      <c r="J270" s="73">
        <v>8.43</v>
      </c>
      <c r="K270" s="73">
        <v>61.785842561576352</v>
      </c>
      <c r="L270" s="164">
        <f t="shared" si="16"/>
        <v>0.87415743842364435</v>
      </c>
      <c r="M270" s="164">
        <f t="shared" si="11"/>
        <v>1.5744910634431633E-2</v>
      </c>
      <c r="N270" s="66"/>
      <c r="O270" s="66"/>
      <c r="P270" s="66">
        <f t="shared" si="15"/>
        <v>0.38082942097026612</v>
      </c>
      <c r="Q270" s="66"/>
      <c r="R270" s="66"/>
      <c r="S270" s="66"/>
      <c r="T270" s="66"/>
      <c r="U270" s="66"/>
      <c r="V270" s="66"/>
      <c r="W270" s="66"/>
      <c r="X270" s="66"/>
      <c r="Y270" s="66"/>
      <c r="Z270" s="66"/>
      <c r="AA270" s="66"/>
      <c r="AB270" s="66"/>
      <c r="AC270" s="66"/>
      <c r="AD270" s="66"/>
    </row>
    <row r="271" spans="1:30" x14ac:dyDescent="0.2">
      <c r="A271" s="103" t="s">
        <v>112</v>
      </c>
      <c r="B271" s="104">
        <v>209</v>
      </c>
      <c r="C271" s="104">
        <v>2</v>
      </c>
      <c r="D271" s="73">
        <v>17</v>
      </c>
      <c r="E271" s="104">
        <v>0</v>
      </c>
      <c r="F271" s="104">
        <v>0</v>
      </c>
      <c r="G271" s="73">
        <v>35.714285714285715</v>
      </c>
      <c r="H271" s="104">
        <v>1.7</v>
      </c>
      <c r="I271" s="104">
        <v>0.60714285714285721</v>
      </c>
      <c r="J271" s="73">
        <v>8.24</v>
      </c>
      <c r="K271" s="73">
        <v>49.88127842364532</v>
      </c>
      <c r="L271" s="164">
        <f t="shared" si="16"/>
        <v>12.778721576354677</v>
      </c>
      <c r="M271" s="164">
        <f t="shared" si="11"/>
        <v>0.23016429352223841</v>
      </c>
      <c r="N271" s="66"/>
      <c r="O271" s="66"/>
      <c r="P271" s="66">
        <f t="shared" si="15"/>
        <v>0.20952380952380956</v>
      </c>
      <c r="Q271" s="66"/>
      <c r="R271" s="66"/>
      <c r="S271" s="66"/>
      <c r="T271" s="66"/>
      <c r="U271" s="66"/>
      <c r="V271" s="66"/>
      <c r="W271" s="66"/>
      <c r="X271" s="66"/>
      <c r="Y271" s="66"/>
      <c r="Z271" s="66"/>
      <c r="AA271" s="66"/>
      <c r="AB271" s="66"/>
      <c r="AC271" s="66"/>
      <c r="AD271" s="66"/>
    </row>
    <row r="272" spans="1:30" x14ac:dyDescent="0.2">
      <c r="A272" s="103" t="s">
        <v>112</v>
      </c>
      <c r="B272" s="104">
        <v>210</v>
      </c>
      <c r="C272" s="104">
        <v>2</v>
      </c>
      <c r="D272" s="73">
        <v>20</v>
      </c>
      <c r="E272" s="104">
        <v>0</v>
      </c>
      <c r="F272" s="104">
        <v>0</v>
      </c>
      <c r="G272" s="73">
        <v>31.25</v>
      </c>
      <c r="H272" s="104">
        <v>1.4</v>
      </c>
      <c r="I272" s="104">
        <v>0.4375</v>
      </c>
      <c r="J272" s="73">
        <v>8.2799999999999994</v>
      </c>
      <c r="K272" s="73">
        <v>46.754247408866988</v>
      </c>
      <c r="L272" s="164">
        <f t="shared" si="16"/>
        <v>15.905752591133009</v>
      </c>
      <c r="M272" s="164">
        <f t="shared" si="11"/>
        <v>0.28648689825527751</v>
      </c>
      <c r="N272" s="66"/>
      <c r="O272" s="66"/>
      <c r="P272" s="66">
        <f t="shared" si="15"/>
        <v>0.11527777777777777</v>
      </c>
      <c r="Q272" s="66"/>
      <c r="R272" s="66"/>
      <c r="S272" s="66"/>
      <c r="T272" s="66"/>
      <c r="U272" s="66"/>
      <c r="V272" s="66"/>
      <c r="W272" s="66"/>
      <c r="X272" s="66"/>
      <c r="Y272" s="66"/>
      <c r="Z272" s="66"/>
      <c r="AA272" s="66"/>
      <c r="AB272" s="66"/>
      <c r="AC272" s="66"/>
      <c r="AD272" s="66"/>
    </row>
    <row r="273" spans="1:30" x14ac:dyDescent="0.2">
      <c r="A273" s="103" t="s">
        <v>112</v>
      </c>
      <c r="B273" s="104">
        <v>211</v>
      </c>
      <c r="C273" s="104">
        <v>2</v>
      </c>
      <c r="D273" s="73">
        <v>15</v>
      </c>
      <c r="E273" s="104">
        <v>0</v>
      </c>
      <c r="F273" s="104">
        <v>0</v>
      </c>
      <c r="G273" s="73">
        <v>29.850746268656714</v>
      </c>
      <c r="H273" s="104">
        <v>0.8</v>
      </c>
      <c r="I273" s="104">
        <v>0.2388059701492537</v>
      </c>
      <c r="J273" s="73">
        <v>8.1</v>
      </c>
      <c r="K273" s="73">
        <v>55.391344236453207</v>
      </c>
      <c r="L273" s="164">
        <f t="shared" si="16"/>
        <v>7.2686557635467892</v>
      </c>
      <c r="M273" s="164">
        <f t="shared" si="11"/>
        <v>0.13091959228290326</v>
      </c>
      <c r="N273" s="66"/>
      <c r="O273" s="66"/>
      <c r="P273" s="66">
        <f t="shared" si="15"/>
        <v>4.8922056384742719E-3</v>
      </c>
      <c r="Q273" s="66"/>
      <c r="R273" s="66"/>
      <c r="S273" s="66"/>
      <c r="T273" s="66"/>
      <c r="U273" s="66"/>
      <c r="V273" s="66"/>
      <c r="W273" s="66"/>
      <c r="X273" s="66"/>
      <c r="Y273" s="66"/>
      <c r="Z273" s="66"/>
      <c r="AA273" s="66"/>
      <c r="AB273" s="66"/>
      <c r="AC273" s="66"/>
      <c r="AD273" s="66"/>
    </row>
    <row r="274" spans="1:30" x14ac:dyDescent="0.2">
      <c r="A274" s="103" t="s">
        <v>112</v>
      </c>
      <c r="B274" s="104">
        <v>212</v>
      </c>
      <c r="C274" s="104">
        <v>2</v>
      </c>
      <c r="D274" s="73">
        <v>13</v>
      </c>
      <c r="E274" s="104">
        <v>0</v>
      </c>
      <c r="F274" s="104">
        <v>0</v>
      </c>
      <c r="G274" s="73">
        <v>36.764705882352942</v>
      </c>
      <c r="H274" s="104">
        <v>0.8</v>
      </c>
      <c r="I274" s="104">
        <v>0.29411764705882354</v>
      </c>
      <c r="J274" s="73">
        <v>8.24</v>
      </c>
      <c r="K274" s="73">
        <v>60.338844689655168</v>
      </c>
      <c r="L274" s="164">
        <f t="shared" si="16"/>
        <v>2.3211553103448281</v>
      </c>
      <c r="M274" s="164">
        <f t="shared" si="11"/>
        <v>4.1807552419755548E-2</v>
      </c>
      <c r="N274" s="66"/>
      <c r="O274" s="66"/>
      <c r="P274" s="66">
        <f t="shared" si="15"/>
        <v>3.5620915032679737E-2</v>
      </c>
      <c r="Q274" s="66"/>
      <c r="R274" s="66"/>
      <c r="S274" s="66"/>
      <c r="T274" s="66"/>
      <c r="U274" s="66"/>
      <c r="V274" s="66"/>
      <c r="W274" s="66"/>
      <c r="X274" s="66"/>
      <c r="Y274" s="66"/>
      <c r="Z274" s="66"/>
      <c r="AA274" s="66"/>
      <c r="AB274" s="66"/>
      <c r="AC274" s="66"/>
      <c r="AD274" s="66"/>
    </row>
    <row r="275" spans="1:30" x14ac:dyDescent="0.2">
      <c r="A275" s="103" t="s">
        <v>112</v>
      </c>
      <c r="B275" s="104">
        <v>213</v>
      </c>
      <c r="C275" s="104">
        <v>2</v>
      </c>
      <c r="D275" s="73">
        <v>10</v>
      </c>
      <c r="E275" s="104">
        <v>0</v>
      </c>
      <c r="F275" s="104">
        <v>0</v>
      </c>
      <c r="G275" s="73">
        <v>42.25352112676056</v>
      </c>
      <c r="H275" s="104">
        <v>1.3</v>
      </c>
      <c r="I275" s="104">
        <v>0.54929577464788726</v>
      </c>
      <c r="J275" s="73">
        <v>8.2799999999999994</v>
      </c>
      <c r="K275" s="73">
        <v>49.947007054187196</v>
      </c>
      <c r="L275" s="164">
        <f t="shared" si="16"/>
        <v>12.7129929458128</v>
      </c>
      <c r="M275" s="164">
        <f t="shared" si="11"/>
        <v>0.22898042049374639</v>
      </c>
      <c r="N275" s="66"/>
      <c r="O275" s="66"/>
      <c r="P275" s="66">
        <f t="shared" si="15"/>
        <v>0.17738654147104849</v>
      </c>
      <c r="Q275" s="66"/>
      <c r="R275" s="66"/>
      <c r="S275" s="66"/>
      <c r="T275" s="66"/>
      <c r="U275" s="66"/>
      <c r="V275" s="66"/>
      <c r="W275" s="66"/>
      <c r="X275" s="66"/>
      <c r="Y275" s="66"/>
      <c r="Z275" s="66"/>
      <c r="AA275" s="66"/>
      <c r="AB275" s="66"/>
      <c r="AC275" s="66"/>
      <c r="AD275" s="66"/>
    </row>
    <row r="276" spans="1:30" x14ac:dyDescent="0.2">
      <c r="A276" s="103" t="s">
        <v>112</v>
      </c>
      <c r="B276" s="104">
        <v>214</v>
      </c>
      <c r="C276" s="104">
        <v>2</v>
      </c>
      <c r="D276" s="73">
        <v>2</v>
      </c>
      <c r="E276" s="104">
        <v>0</v>
      </c>
      <c r="F276" s="104">
        <v>0</v>
      </c>
      <c r="G276" s="73">
        <v>41.666666666666671</v>
      </c>
      <c r="H276" s="104">
        <v>2.4</v>
      </c>
      <c r="I276" s="104">
        <v>1.0000000000000002</v>
      </c>
      <c r="J276" s="73">
        <v>8.31</v>
      </c>
      <c r="K276" s="73">
        <v>52.510275822660091</v>
      </c>
      <c r="L276" s="164">
        <f t="shared" si="16"/>
        <v>10.149724177339905</v>
      </c>
      <c r="M276" s="164">
        <f t="shared" ref="M276:M339" si="17">L276/55.52</f>
        <v>0.18281203489445075</v>
      </c>
      <c r="N276" s="66"/>
      <c r="O276" s="66"/>
      <c r="P276" s="66">
        <f t="shared" si="15"/>
        <v>0.42777777777777792</v>
      </c>
      <c r="Q276" s="66"/>
      <c r="R276" s="66"/>
      <c r="S276" s="66"/>
      <c r="T276" s="66"/>
      <c r="U276" s="66"/>
      <c r="V276" s="66"/>
      <c r="W276" s="66"/>
      <c r="X276" s="66"/>
      <c r="Y276" s="66"/>
      <c r="Z276" s="66"/>
      <c r="AA276" s="66"/>
      <c r="AB276" s="66"/>
      <c r="AC276" s="66"/>
      <c r="AD276" s="66"/>
    </row>
    <row r="277" spans="1:30" x14ac:dyDescent="0.2">
      <c r="A277" s="103" t="s">
        <v>112</v>
      </c>
      <c r="B277" s="104">
        <v>215</v>
      </c>
      <c r="C277" s="104">
        <v>2</v>
      </c>
      <c r="D277" s="73">
        <v>3</v>
      </c>
      <c r="E277" s="104">
        <v>0</v>
      </c>
      <c r="F277" s="104">
        <v>0</v>
      </c>
      <c r="G277" s="73">
        <v>38.028169014084504</v>
      </c>
      <c r="H277" s="104">
        <v>0.8</v>
      </c>
      <c r="I277" s="104">
        <v>0.30422535211267604</v>
      </c>
      <c r="J277" s="73">
        <v>8.27</v>
      </c>
      <c r="K277" s="73">
        <v>50.258641064039423</v>
      </c>
      <c r="L277" s="164">
        <f t="shared" si="16"/>
        <v>12.401358935960573</v>
      </c>
      <c r="M277" s="164">
        <f t="shared" si="17"/>
        <v>0.22336741599352616</v>
      </c>
      <c r="N277" s="66"/>
      <c r="O277" s="66"/>
      <c r="P277" s="66">
        <f t="shared" si="15"/>
        <v>4.1236306729264462E-2</v>
      </c>
      <c r="Q277" s="66"/>
      <c r="R277" s="66"/>
      <c r="S277" s="66"/>
      <c r="T277" s="66"/>
      <c r="U277" s="66"/>
      <c r="V277" s="66"/>
      <c r="W277" s="66"/>
      <c r="X277" s="66"/>
      <c r="Y277" s="66"/>
      <c r="Z277" s="66"/>
      <c r="AA277" s="66"/>
      <c r="AB277" s="66"/>
      <c r="AC277" s="66"/>
      <c r="AD277" s="66"/>
    </row>
    <row r="278" spans="1:30" x14ac:dyDescent="0.2">
      <c r="A278" s="103" t="s">
        <v>112</v>
      </c>
      <c r="B278" s="104">
        <v>216</v>
      </c>
      <c r="C278" s="104">
        <v>2</v>
      </c>
      <c r="D278" s="73">
        <v>5</v>
      </c>
      <c r="E278" s="104">
        <v>0</v>
      </c>
      <c r="F278" s="104">
        <v>0</v>
      </c>
      <c r="G278" s="73">
        <v>43.939393939393938</v>
      </c>
      <c r="H278" s="104">
        <v>1</v>
      </c>
      <c r="I278" s="104">
        <v>0.43939393939393939</v>
      </c>
      <c r="J278" s="73">
        <v>8.2899999999999991</v>
      </c>
      <c r="K278" s="73">
        <v>47.099003231527099</v>
      </c>
      <c r="L278" s="164">
        <f t="shared" si="16"/>
        <v>15.560996768472897</v>
      </c>
      <c r="M278" s="164">
        <f t="shared" si="17"/>
        <v>0.28027731931687494</v>
      </c>
      <c r="N278" s="66"/>
      <c r="O278" s="66"/>
      <c r="P278" s="66">
        <f t="shared" si="15"/>
        <v>0.11632996632996633</v>
      </c>
      <c r="Q278" s="66"/>
      <c r="R278" s="66"/>
      <c r="S278" s="66"/>
      <c r="T278" s="66"/>
      <c r="U278" s="66"/>
      <c r="V278" s="66"/>
      <c r="W278" s="66"/>
      <c r="X278" s="66"/>
      <c r="Y278" s="66"/>
      <c r="Z278" s="66"/>
      <c r="AA278" s="66"/>
      <c r="AB278" s="66"/>
      <c r="AC278" s="66"/>
      <c r="AD278" s="66"/>
    </row>
    <row r="279" spans="1:30" x14ac:dyDescent="0.2">
      <c r="A279" s="103" t="s">
        <v>112</v>
      </c>
      <c r="B279" s="104">
        <v>217</v>
      </c>
      <c r="C279" s="104">
        <v>2</v>
      </c>
      <c r="D279" s="73">
        <v>4</v>
      </c>
      <c r="E279" s="104">
        <v>0</v>
      </c>
      <c r="F279" s="104">
        <v>0</v>
      </c>
      <c r="G279" s="73">
        <v>37.142857142857146</v>
      </c>
      <c r="H279" s="104">
        <v>3.2</v>
      </c>
      <c r="I279" s="104">
        <v>1.1885714285714288</v>
      </c>
      <c r="J279" s="73">
        <v>8.4</v>
      </c>
      <c r="K279" s="73">
        <v>46.256285320197044</v>
      </c>
      <c r="L279" s="164">
        <f t="shared" si="16"/>
        <v>16.403714679802953</v>
      </c>
      <c r="M279" s="164">
        <f t="shared" si="17"/>
        <v>0.29545595604832403</v>
      </c>
      <c r="N279" s="66"/>
      <c r="O279" s="66"/>
      <c r="P279" s="66">
        <f t="shared" si="15"/>
        <v>0.53253968253968265</v>
      </c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6"/>
      <c r="AB279" s="66"/>
      <c r="AC279" s="66"/>
      <c r="AD279" s="66"/>
    </row>
    <row r="280" spans="1:30" x14ac:dyDescent="0.2">
      <c r="A280" s="103" t="s">
        <v>112</v>
      </c>
      <c r="B280" s="104">
        <v>218</v>
      </c>
      <c r="C280" s="104">
        <v>2</v>
      </c>
      <c r="D280" s="73">
        <v>14</v>
      </c>
      <c r="E280" s="104">
        <v>0</v>
      </c>
      <c r="F280" s="104">
        <v>0</v>
      </c>
      <c r="G280" s="73">
        <v>39.705882352941174</v>
      </c>
      <c r="H280" s="104">
        <v>2.9</v>
      </c>
      <c r="I280" s="104">
        <v>1.151470588235294</v>
      </c>
      <c r="J280" s="73">
        <v>8.3000000000000007</v>
      </c>
      <c r="K280" s="73">
        <v>48.361947586206902</v>
      </c>
      <c r="L280" s="164">
        <f t="shared" si="16"/>
        <v>14.298052413793094</v>
      </c>
      <c r="M280" s="164">
        <f t="shared" si="17"/>
        <v>0.2575297624962733</v>
      </c>
      <c r="N280" s="66"/>
      <c r="O280" s="66"/>
      <c r="P280" s="66">
        <f t="shared" si="15"/>
        <v>0.51192810457516336</v>
      </c>
      <c r="Q280" s="66"/>
      <c r="R280" s="66"/>
      <c r="S280" s="66"/>
      <c r="T280" s="66"/>
      <c r="U280" s="66"/>
      <c r="V280" s="66"/>
      <c r="W280" s="66"/>
      <c r="X280" s="66"/>
      <c r="Y280" s="66"/>
      <c r="Z280" s="66"/>
      <c r="AA280" s="66"/>
      <c r="AB280" s="66"/>
      <c r="AC280" s="66"/>
      <c r="AD280" s="66"/>
    </row>
    <row r="281" spans="1:30" x14ac:dyDescent="0.2">
      <c r="A281" s="103" t="s">
        <v>112</v>
      </c>
      <c r="B281" s="104">
        <v>219</v>
      </c>
      <c r="C281" s="104">
        <v>2</v>
      </c>
      <c r="D281" s="73">
        <v>1</v>
      </c>
      <c r="E281" s="104">
        <v>0</v>
      </c>
      <c r="F281" s="104">
        <v>0</v>
      </c>
      <c r="G281" s="73">
        <v>39.393939393939391</v>
      </c>
      <c r="H281" s="104">
        <v>3.3</v>
      </c>
      <c r="I281" s="104">
        <v>1.2999999999999998</v>
      </c>
      <c r="J281" s="73">
        <v>8.24</v>
      </c>
      <c r="K281" s="119">
        <v>46.730881891625614</v>
      </c>
      <c r="L281" s="119">
        <f t="shared" si="16"/>
        <v>15.929118108374382</v>
      </c>
      <c r="M281" s="119">
        <f t="shared" si="17"/>
        <v>0.28690774690876047</v>
      </c>
      <c r="N281" s="66">
        <f>77-K281</f>
        <v>30.269118108374386</v>
      </c>
      <c r="O281" s="106">
        <f>N281/77</f>
        <v>0.39310542997888814</v>
      </c>
      <c r="P281" s="106">
        <f t="shared" si="15"/>
        <v>0.59444444444444433</v>
      </c>
      <c r="Q281" s="66"/>
      <c r="R281" s="66"/>
      <c r="S281" s="66"/>
      <c r="T281" s="66"/>
      <c r="U281" s="66"/>
      <c r="V281" s="66"/>
      <c r="W281" s="66"/>
      <c r="X281" s="66"/>
      <c r="Y281" s="66"/>
      <c r="Z281" s="66"/>
      <c r="AA281" s="66"/>
      <c r="AB281" s="66"/>
      <c r="AC281" s="66"/>
      <c r="AD281" s="66"/>
    </row>
    <row r="282" spans="1:30" x14ac:dyDescent="0.2">
      <c r="A282" s="103" t="s">
        <v>112</v>
      </c>
      <c r="B282" s="104">
        <v>220</v>
      </c>
      <c r="C282" s="104">
        <v>2</v>
      </c>
      <c r="D282" s="73">
        <v>9</v>
      </c>
      <c r="E282" s="104">
        <v>0</v>
      </c>
      <c r="F282" s="104">
        <v>0</v>
      </c>
      <c r="G282" s="73">
        <v>35.820895522388057</v>
      </c>
      <c r="H282" s="104">
        <v>0.8</v>
      </c>
      <c r="I282" s="104">
        <v>0.28656716417910444</v>
      </c>
      <c r="J282" s="73">
        <v>8.26</v>
      </c>
      <c r="K282" s="73">
        <v>51.051547507389159</v>
      </c>
      <c r="L282" s="164">
        <f t="shared" si="16"/>
        <v>11.608452492610837</v>
      </c>
      <c r="M282" s="164">
        <f t="shared" si="17"/>
        <v>0.20908595988131909</v>
      </c>
      <c r="N282" s="66"/>
      <c r="O282" s="66"/>
      <c r="P282" s="66">
        <f t="shared" si="15"/>
        <v>3.1426202321724682E-2</v>
      </c>
      <c r="Q282" s="66"/>
      <c r="R282" s="66"/>
      <c r="S282" s="66"/>
      <c r="T282" s="66"/>
      <c r="U282" s="66"/>
      <c r="V282" s="66"/>
      <c r="W282" s="66"/>
      <c r="X282" s="66"/>
      <c r="Y282" s="66"/>
      <c r="Z282" s="66"/>
      <c r="AA282" s="66"/>
      <c r="AB282" s="66"/>
      <c r="AC282" s="66"/>
      <c r="AD282" s="66"/>
    </row>
    <row r="283" spans="1:30" x14ac:dyDescent="0.2">
      <c r="A283" s="103" t="s">
        <v>112</v>
      </c>
      <c r="B283" s="104">
        <v>301</v>
      </c>
      <c r="C283" s="104">
        <v>3</v>
      </c>
      <c r="D283" s="73">
        <v>18</v>
      </c>
      <c r="E283" s="104">
        <v>0</v>
      </c>
      <c r="F283" s="104">
        <v>0</v>
      </c>
      <c r="G283" s="73">
        <v>41.53846153846154</v>
      </c>
      <c r="H283" s="104">
        <v>1.6</v>
      </c>
      <c r="I283" s="104">
        <v>0.66461538461538472</v>
      </c>
      <c r="J283" s="73">
        <v>8.1999999999999993</v>
      </c>
      <c r="K283" s="73">
        <v>52.35439921182266</v>
      </c>
      <c r="L283" s="164">
        <f t="shared" si="16"/>
        <v>10.305600788177337</v>
      </c>
      <c r="M283" s="164">
        <f t="shared" si="17"/>
        <v>0.18561961073806441</v>
      </c>
      <c r="N283" s="66"/>
      <c r="O283" s="66"/>
      <c r="P283" s="66">
        <f t="shared" si="15"/>
        <v>0.24145299145299151</v>
      </c>
      <c r="Q283" s="66"/>
      <c r="R283" s="66"/>
      <c r="S283" s="66"/>
      <c r="T283" s="66"/>
      <c r="U283" s="66"/>
      <c r="V283" s="66"/>
      <c r="W283" s="66"/>
      <c r="X283" s="66"/>
      <c r="Y283" s="66"/>
      <c r="Z283" s="66"/>
      <c r="AA283" s="66"/>
      <c r="AB283" s="66"/>
      <c r="AC283" s="66"/>
      <c r="AD283" s="66"/>
    </row>
    <row r="284" spans="1:30" x14ac:dyDescent="0.2">
      <c r="A284" s="103" t="s">
        <v>112</v>
      </c>
      <c r="B284" s="104">
        <v>302</v>
      </c>
      <c r="C284" s="104">
        <v>3</v>
      </c>
      <c r="D284" s="73">
        <v>20</v>
      </c>
      <c r="E284" s="104">
        <v>0</v>
      </c>
      <c r="F284" s="104">
        <v>0</v>
      </c>
      <c r="G284" s="73">
        <v>43.243243243243242</v>
      </c>
      <c r="H284" s="104">
        <v>1.7</v>
      </c>
      <c r="I284" s="104">
        <v>0.73513513513513518</v>
      </c>
      <c r="J284" s="73">
        <v>8.2200000000000006</v>
      </c>
      <c r="K284" s="73">
        <v>59.039044807881766</v>
      </c>
      <c r="L284" s="164">
        <f t="shared" si="16"/>
        <v>3.620955192118231</v>
      </c>
      <c r="M284" s="164">
        <f t="shared" si="17"/>
        <v>6.5218933575616547E-2</v>
      </c>
      <c r="N284" s="66"/>
      <c r="O284" s="66"/>
      <c r="P284" s="66">
        <f t="shared" si="15"/>
        <v>0.28063063063063065</v>
      </c>
      <c r="Q284" s="66"/>
      <c r="R284" s="66"/>
      <c r="S284" s="66"/>
      <c r="T284" s="66"/>
      <c r="U284" s="66"/>
      <c r="V284" s="66"/>
      <c r="W284" s="66"/>
      <c r="X284" s="66"/>
      <c r="Y284" s="66"/>
      <c r="Z284" s="66"/>
      <c r="AA284" s="66"/>
      <c r="AB284" s="66"/>
      <c r="AC284" s="66"/>
      <c r="AD284" s="66"/>
    </row>
    <row r="285" spans="1:30" x14ac:dyDescent="0.2">
      <c r="A285" s="103" t="s">
        <v>112</v>
      </c>
      <c r="B285" s="104">
        <v>303</v>
      </c>
      <c r="C285" s="104">
        <v>3</v>
      </c>
      <c r="D285" s="73">
        <v>4</v>
      </c>
      <c r="E285" s="104">
        <v>0</v>
      </c>
      <c r="F285" s="104">
        <v>0</v>
      </c>
      <c r="G285" s="73">
        <v>40.579710144927539</v>
      </c>
      <c r="H285" s="104">
        <v>2</v>
      </c>
      <c r="I285" s="104">
        <v>0.81159420289855078</v>
      </c>
      <c r="J285" s="73">
        <v>8.2799999999999994</v>
      </c>
      <c r="K285" s="73">
        <v>47.541503211822651</v>
      </c>
      <c r="L285" s="164">
        <f t="shared" si="16"/>
        <v>15.118496788177346</v>
      </c>
      <c r="M285" s="164">
        <f t="shared" si="17"/>
        <v>0.27230721880722886</v>
      </c>
      <c r="N285" s="66"/>
      <c r="O285" s="66"/>
      <c r="P285" s="66">
        <f t="shared" si="15"/>
        <v>0.32310789049919486</v>
      </c>
      <c r="Q285" s="66"/>
      <c r="R285" s="66"/>
      <c r="S285" s="66"/>
      <c r="T285" s="66"/>
      <c r="U285" s="66"/>
      <c r="V285" s="66"/>
      <c r="W285" s="66"/>
      <c r="X285" s="66"/>
      <c r="Y285" s="66"/>
      <c r="Z285" s="66"/>
      <c r="AA285" s="66"/>
      <c r="AB285" s="66"/>
      <c r="AC285" s="66"/>
      <c r="AD285" s="66"/>
    </row>
    <row r="286" spans="1:30" x14ac:dyDescent="0.2">
      <c r="A286" s="103" t="s">
        <v>112</v>
      </c>
      <c r="B286" s="104">
        <v>304</v>
      </c>
      <c r="C286" s="104">
        <v>3</v>
      </c>
      <c r="D286" s="73">
        <v>12</v>
      </c>
      <c r="E286" s="104">
        <v>0</v>
      </c>
      <c r="F286" s="104">
        <v>0</v>
      </c>
      <c r="G286" s="73">
        <v>50.769230769230766</v>
      </c>
      <c r="H286" s="104">
        <v>3.4</v>
      </c>
      <c r="I286" s="104">
        <v>1.7261538461538461</v>
      </c>
      <c r="J286" s="73">
        <v>8.27</v>
      </c>
      <c r="K286" s="73">
        <v>54.501537655172427</v>
      </c>
      <c r="L286" s="164">
        <f t="shared" si="16"/>
        <v>8.1584623448275693</v>
      </c>
      <c r="M286" s="164">
        <f t="shared" si="17"/>
        <v>0.14694636788234094</v>
      </c>
      <c r="N286" s="66"/>
      <c r="O286" s="66"/>
      <c r="P286" s="66">
        <f t="shared" si="15"/>
        <v>0.83119658119658113</v>
      </c>
      <c r="Q286" s="66"/>
      <c r="R286" s="66"/>
      <c r="S286" s="66"/>
      <c r="T286" s="66"/>
      <c r="U286" s="66"/>
      <c r="V286" s="66"/>
      <c r="W286" s="66"/>
      <c r="X286" s="66"/>
      <c r="Y286" s="66"/>
      <c r="Z286" s="66"/>
      <c r="AA286" s="66"/>
      <c r="AB286" s="66"/>
      <c r="AC286" s="66"/>
      <c r="AD286" s="66"/>
    </row>
    <row r="287" spans="1:30" x14ac:dyDescent="0.2">
      <c r="A287" s="103" t="s">
        <v>112</v>
      </c>
      <c r="B287" s="104">
        <v>305</v>
      </c>
      <c r="C287" s="104">
        <v>3</v>
      </c>
      <c r="D287" s="73">
        <v>13</v>
      </c>
      <c r="E287" s="104">
        <v>0</v>
      </c>
      <c r="F287" s="104">
        <v>0</v>
      </c>
      <c r="G287" s="73">
        <v>36.764705882352942</v>
      </c>
      <c r="H287" s="104">
        <v>1.8</v>
      </c>
      <c r="I287" s="104">
        <v>0.66176470588235303</v>
      </c>
      <c r="J287" s="73">
        <v>8.3000000000000007</v>
      </c>
      <c r="K287" s="73">
        <v>49.673754482758618</v>
      </c>
      <c r="L287" s="164">
        <f t="shared" si="16"/>
        <v>12.986245517241379</v>
      </c>
      <c r="M287" s="164">
        <f t="shared" si="17"/>
        <v>0.2339021166650104</v>
      </c>
      <c r="N287" s="66"/>
      <c r="O287" s="66"/>
      <c r="P287" s="66">
        <f t="shared" si="15"/>
        <v>0.2398692810457517</v>
      </c>
      <c r="Q287" s="66"/>
      <c r="R287" s="66"/>
      <c r="S287" s="66"/>
      <c r="T287" s="66"/>
      <c r="U287" s="66"/>
      <c r="V287" s="66"/>
      <c r="W287" s="66"/>
      <c r="X287" s="66"/>
      <c r="Y287" s="66"/>
      <c r="Z287" s="66"/>
      <c r="AA287" s="66"/>
      <c r="AB287" s="66"/>
      <c r="AC287" s="66"/>
      <c r="AD287" s="66"/>
    </row>
    <row r="288" spans="1:30" x14ac:dyDescent="0.2">
      <c r="A288" s="103" t="s">
        <v>112</v>
      </c>
      <c r="B288" s="104">
        <v>306</v>
      </c>
      <c r="C288" s="104">
        <v>3</v>
      </c>
      <c r="D288" s="73">
        <v>5</v>
      </c>
      <c r="E288" s="104">
        <v>0</v>
      </c>
      <c r="F288" s="104">
        <v>0</v>
      </c>
      <c r="G288" s="73">
        <v>46.774193548387096</v>
      </c>
      <c r="H288" s="104">
        <v>1.9</v>
      </c>
      <c r="I288" s="104">
        <v>0.88870967741935469</v>
      </c>
      <c r="J288" s="73">
        <v>8.33</v>
      </c>
      <c r="K288" s="73">
        <v>47.603011743842366</v>
      </c>
      <c r="L288" s="164">
        <f t="shared" si="16"/>
        <v>15.056988256157631</v>
      </c>
      <c r="M288" s="164">
        <f t="shared" si="17"/>
        <v>0.27119935619880459</v>
      </c>
      <c r="N288" s="66"/>
      <c r="O288" s="66"/>
      <c r="P288" s="66">
        <f t="shared" si="15"/>
        <v>0.36594982078853039</v>
      </c>
      <c r="Q288" s="66"/>
      <c r="R288" s="66"/>
      <c r="S288" s="66"/>
      <c r="T288" s="66"/>
      <c r="U288" s="66"/>
      <c r="V288" s="66"/>
      <c r="W288" s="66"/>
      <c r="X288" s="66"/>
      <c r="Y288" s="66"/>
      <c r="Z288" s="66"/>
      <c r="AA288" s="66"/>
      <c r="AB288" s="66"/>
      <c r="AC288" s="66"/>
      <c r="AD288" s="66"/>
    </row>
    <row r="289" spans="1:30" x14ac:dyDescent="0.2">
      <c r="A289" s="103" t="s">
        <v>112</v>
      </c>
      <c r="B289" s="104">
        <v>307</v>
      </c>
      <c r="C289" s="104">
        <v>3</v>
      </c>
      <c r="D289" s="73">
        <v>15</v>
      </c>
      <c r="E289" s="104">
        <v>0</v>
      </c>
      <c r="F289" s="104">
        <v>0</v>
      </c>
      <c r="G289" s="73">
        <v>41.17647058823529</v>
      </c>
      <c r="H289" s="104">
        <v>3.1</v>
      </c>
      <c r="I289" s="104">
        <v>1.276470588235294</v>
      </c>
      <c r="J289" s="73">
        <v>8.35</v>
      </c>
      <c r="K289" s="73">
        <v>44.883036650246297</v>
      </c>
      <c r="L289" s="164">
        <f t="shared" si="16"/>
        <v>17.7769633497537</v>
      </c>
      <c r="M289" s="164">
        <f t="shared" si="17"/>
        <v>0.3201902620632871</v>
      </c>
      <c r="N289" s="66"/>
      <c r="O289" s="66"/>
      <c r="P289" s="66">
        <f t="shared" si="15"/>
        <v>0.58137254901960778</v>
      </c>
      <c r="Q289" s="66"/>
      <c r="R289" s="66"/>
      <c r="S289" s="66"/>
      <c r="T289" s="66"/>
      <c r="U289" s="66"/>
      <c r="V289" s="66"/>
      <c r="W289" s="66"/>
      <c r="X289" s="66"/>
      <c r="Y289" s="66"/>
      <c r="Z289" s="66"/>
      <c r="AA289" s="66"/>
      <c r="AB289" s="66"/>
      <c r="AC289" s="66"/>
      <c r="AD289" s="66"/>
    </row>
    <row r="290" spans="1:30" x14ac:dyDescent="0.2">
      <c r="A290" s="103" t="s">
        <v>112</v>
      </c>
      <c r="B290" s="104">
        <v>308</v>
      </c>
      <c r="C290" s="104">
        <v>3</v>
      </c>
      <c r="D290" s="73">
        <v>1</v>
      </c>
      <c r="E290" s="104">
        <v>0</v>
      </c>
      <c r="F290" s="104">
        <v>0</v>
      </c>
      <c r="G290" s="73">
        <v>40.298507462686565</v>
      </c>
      <c r="H290" s="104">
        <v>1.2</v>
      </c>
      <c r="I290" s="104">
        <v>0.4835820895522388</v>
      </c>
      <c r="J290" s="73">
        <v>8.2200000000000006</v>
      </c>
      <c r="K290" s="119">
        <v>46.522242128078823</v>
      </c>
      <c r="L290" s="119">
        <f t="shared" si="16"/>
        <v>16.137757871921174</v>
      </c>
      <c r="M290" s="119">
        <f t="shared" si="17"/>
        <v>0.29066566772192315</v>
      </c>
      <c r="N290" s="66">
        <f>77-K290</f>
        <v>30.477757871921177</v>
      </c>
      <c r="O290" s="106">
        <f>N290/77</f>
        <v>0.39581503729767764</v>
      </c>
      <c r="P290" s="106">
        <f t="shared" si="15"/>
        <v>0.14087893864013268</v>
      </c>
      <c r="Q290" s="66"/>
      <c r="R290" s="66"/>
      <c r="S290" s="66"/>
      <c r="T290" s="66"/>
      <c r="U290" s="66"/>
      <c r="V290" s="66"/>
      <c r="W290" s="66"/>
      <c r="X290" s="66"/>
      <c r="Y290" s="66"/>
      <c r="Z290" s="66"/>
      <c r="AA290" s="66"/>
      <c r="AB290" s="66"/>
      <c r="AC290" s="66"/>
      <c r="AD290" s="66"/>
    </row>
    <row r="291" spans="1:30" x14ac:dyDescent="0.2">
      <c r="A291" s="103" t="s">
        <v>112</v>
      </c>
      <c r="B291" s="104">
        <v>309</v>
      </c>
      <c r="C291" s="104">
        <v>3</v>
      </c>
      <c r="D291" s="73">
        <v>7</v>
      </c>
      <c r="E291" s="104">
        <v>0</v>
      </c>
      <c r="F291" s="104">
        <v>0</v>
      </c>
      <c r="G291" s="73">
        <v>41.17647058823529</v>
      </c>
      <c r="H291" s="104">
        <v>2.1</v>
      </c>
      <c r="I291" s="104">
        <v>0.86470588235294121</v>
      </c>
      <c r="J291" s="73">
        <v>8.27</v>
      </c>
      <c r="K291" s="73">
        <v>49.121369812807885</v>
      </c>
      <c r="L291" s="164">
        <f t="shared" si="16"/>
        <v>13.538630187192112</v>
      </c>
      <c r="M291" s="164">
        <f t="shared" si="17"/>
        <v>0.24385140827075127</v>
      </c>
      <c r="N291" s="66"/>
      <c r="O291" s="66"/>
      <c r="P291" s="66">
        <f t="shared" si="15"/>
        <v>0.35261437908496734</v>
      </c>
      <c r="Q291" s="66"/>
      <c r="R291" s="66"/>
      <c r="S291" s="66"/>
      <c r="T291" s="66"/>
      <c r="U291" s="66"/>
      <c r="V291" s="66"/>
      <c r="W291" s="66"/>
      <c r="X291" s="66"/>
      <c r="Y291" s="66"/>
      <c r="Z291" s="66"/>
      <c r="AA291" s="66"/>
      <c r="AB291" s="66"/>
      <c r="AC291" s="66"/>
      <c r="AD291" s="66"/>
    </row>
    <row r="292" spans="1:30" x14ac:dyDescent="0.2">
      <c r="A292" s="103" t="s">
        <v>112</v>
      </c>
      <c r="B292" s="104">
        <v>310</v>
      </c>
      <c r="C292" s="104">
        <v>3</v>
      </c>
      <c r="D292" s="73">
        <v>11</v>
      </c>
      <c r="E292" s="104">
        <v>0</v>
      </c>
      <c r="F292" s="104">
        <v>0</v>
      </c>
      <c r="G292" s="73">
        <v>35.9375</v>
      </c>
      <c r="H292" s="104">
        <v>1</v>
      </c>
      <c r="I292" s="104">
        <v>0.359375</v>
      </c>
      <c r="J292" s="73">
        <v>8.33</v>
      </c>
      <c r="K292" s="73">
        <v>51.362294581280786</v>
      </c>
      <c r="L292" s="164">
        <f t="shared" si="16"/>
        <v>11.297705418719211</v>
      </c>
      <c r="M292" s="164">
        <f t="shared" si="17"/>
        <v>0.20348893045243535</v>
      </c>
      <c r="N292" s="66"/>
      <c r="O292" s="66"/>
      <c r="P292" s="66">
        <f t="shared" si="15"/>
        <v>7.1874999999999994E-2</v>
      </c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6"/>
      <c r="AB292" s="66"/>
      <c r="AC292" s="66"/>
      <c r="AD292" s="66"/>
    </row>
    <row r="293" spans="1:30" x14ac:dyDescent="0.2">
      <c r="A293" s="103" t="s">
        <v>112</v>
      </c>
      <c r="B293" s="104">
        <v>311</v>
      </c>
      <c r="C293" s="104">
        <v>3</v>
      </c>
      <c r="D293" s="73">
        <v>19</v>
      </c>
      <c r="E293" s="104">
        <v>0</v>
      </c>
      <c r="F293" s="104">
        <v>0</v>
      </c>
      <c r="G293" s="73">
        <v>38.571428571428577</v>
      </c>
      <c r="H293" s="104">
        <v>2.2000000000000002</v>
      </c>
      <c r="I293" s="104">
        <v>0.84857142857142875</v>
      </c>
      <c r="J293" s="73">
        <v>8.07</v>
      </c>
      <c r="K293" s="73">
        <v>55.102570285714279</v>
      </c>
      <c r="L293" s="164">
        <f t="shared" si="16"/>
        <v>7.5574297142857176</v>
      </c>
      <c r="M293" s="164">
        <f t="shared" si="17"/>
        <v>0.13612085220255254</v>
      </c>
      <c r="N293" s="66"/>
      <c r="O293" s="66"/>
      <c r="P293" s="66">
        <f t="shared" si="15"/>
        <v>0.34365079365079376</v>
      </c>
      <c r="Q293" s="66"/>
      <c r="R293" s="66"/>
      <c r="S293" s="66"/>
      <c r="T293" s="66"/>
      <c r="U293" s="66"/>
      <c r="V293" s="66"/>
      <c r="W293" s="66"/>
      <c r="X293" s="66"/>
      <c r="Y293" s="66"/>
      <c r="Z293" s="66"/>
      <c r="AA293" s="66"/>
      <c r="AB293" s="66"/>
      <c r="AC293" s="66"/>
      <c r="AD293" s="66"/>
    </row>
    <row r="294" spans="1:30" x14ac:dyDescent="0.2">
      <c r="A294" s="103" t="s">
        <v>112</v>
      </c>
      <c r="B294" s="104">
        <v>312</v>
      </c>
      <c r="C294" s="104">
        <v>3</v>
      </c>
      <c r="D294" s="73">
        <v>6</v>
      </c>
      <c r="E294" s="104">
        <v>0</v>
      </c>
      <c r="F294" s="104">
        <v>0</v>
      </c>
      <c r="G294" s="73">
        <v>33.333333333333329</v>
      </c>
      <c r="H294" s="104">
        <v>2</v>
      </c>
      <c r="I294" s="104">
        <v>0.66666666666666652</v>
      </c>
      <c r="J294" s="73">
        <v>8.31</v>
      </c>
      <c r="K294" s="73">
        <v>52.466553694581286</v>
      </c>
      <c r="L294" s="164">
        <f t="shared" si="16"/>
        <v>10.193446305418711</v>
      </c>
      <c r="M294" s="164">
        <f t="shared" si="17"/>
        <v>0.18359953720134564</v>
      </c>
      <c r="N294" s="66"/>
      <c r="O294" s="66"/>
      <c r="P294" s="66">
        <f t="shared" si="15"/>
        <v>0.24259259259259253</v>
      </c>
      <c r="Q294" s="66"/>
      <c r="R294" s="66"/>
      <c r="S294" s="66"/>
      <c r="T294" s="66"/>
      <c r="U294" s="66"/>
      <c r="V294" s="66"/>
      <c r="W294" s="66"/>
      <c r="X294" s="66"/>
      <c r="Y294" s="66"/>
      <c r="Z294" s="66"/>
      <c r="AA294" s="66"/>
      <c r="AB294" s="66"/>
      <c r="AC294" s="66"/>
      <c r="AD294" s="66"/>
    </row>
    <row r="295" spans="1:30" x14ac:dyDescent="0.2">
      <c r="A295" s="103" t="s">
        <v>112</v>
      </c>
      <c r="B295" s="104">
        <v>313</v>
      </c>
      <c r="C295" s="104">
        <v>3</v>
      </c>
      <c r="D295" s="73">
        <v>14</v>
      </c>
      <c r="E295" s="104">
        <v>0</v>
      </c>
      <c r="F295" s="104">
        <v>0</v>
      </c>
      <c r="G295" s="73">
        <v>37.5</v>
      </c>
      <c r="H295" s="104">
        <v>2.1</v>
      </c>
      <c r="I295" s="104">
        <v>0.78749999999999998</v>
      </c>
      <c r="J295" s="73">
        <v>8.15</v>
      </c>
      <c r="K295" s="73">
        <v>48.747645517241374</v>
      </c>
      <c r="L295" s="164">
        <f t="shared" si="16"/>
        <v>13.912354482758623</v>
      </c>
      <c r="M295" s="164">
        <f t="shared" si="17"/>
        <v>0.25058275365199245</v>
      </c>
      <c r="N295" s="66"/>
      <c r="O295" s="66"/>
      <c r="P295" s="66">
        <f t="shared" si="15"/>
        <v>0.30972222222222223</v>
      </c>
      <c r="Q295" s="66"/>
      <c r="R295" s="66"/>
      <c r="S295" s="66"/>
      <c r="T295" s="66"/>
      <c r="U295" s="66"/>
      <c r="V295" s="66"/>
      <c r="W295" s="66"/>
      <c r="X295" s="66"/>
      <c r="Y295" s="66"/>
      <c r="Z295" s="66"/>
      <c r="AA295" s="66"/>
      <c r="AB295" s="66"/>
      <c r="AC295" s="66"/>
      <c r="AD295" s="66"/>
    </row>
    <row r="296" spans="1:30" x14ac:dyDescent="0.2">
      <c r="A296" s="103" t="s">
        <v>112</v>
      </c>
      <c r="B296" s="104">
        <v>314</v>
      </c>
      <c r="C296" s="104">
        <v>3</v>
      </c>
      <c r="D296" s="73">
        <v>9</v>
      </c>
      <c r="E296" s="104">
        <v>0</v>
      </c>
      <c r="F296" s="104">
        <v>0</v>
      </c>
      <c r="G296" s="73">
        <v>41.17647058823529</v>
      </c>
      <c r="H296" s="104">
        <v>0.8</v>
      </c>
      <c r="I296" s="104">
        <v>0.32941176470588229</v>
      </c>
      <c r="J296" s="73">
        <v>8.18</v>
      </c>
      <c r="K296" s="73">
        <v>55.518261911330043</v>
      </c>
      <c r="L296" s="164">
        <f t="shared" si="16"/>
        <v>7.1417380886699533</v>
      </c>
      <c r="M296" s="164">
        <f t="shared" si="17"/>
        <v>0.12863361110716773</v>
      </c>
      <c r="N296" s="66"/>
      <c r="O296" s="66"/>
      <c r="P296" s="66">
        <f t="shared" si="15"/>
        <v>5.5228758169934597E-2</v>
      </c>
      <c r="Q296" s="66"/>
      <c r="R296" s="66"/>
      <c r="S296" s="66"/>
      <c r="T296" s="66"/>
      <c r="U296" s="66"/>
      <c r="V296" s="66"/>
      <c r="W296" s="66"/>
      <c r="X296" s="66"/>
      <c r="Y296" s="66"/>
      <c r="Z296" s="66"/>
      <c r="AA296" s="66"/>
      <c r="AB296" s="66"/>
      <c r="AC296" s="66"/>
      <c r="AD296" s="66"/>
    </row>
    <row r="297" spans="1:30" x14ac:dyDescent="0.2">
      <c r="A297" s="103" t="s">
        <v>112</v>
      </c>
      <c r="B297" s="104">
        <v>315</v>
      </c>
      <c r="C297" s="104">
        <v>3</v>
      </c>
      <c r="D297" s="73">
        <v>3</v>
      </c>
      <c r="E297" s="104">
        <v>0</v>
      </c>
      <c r="F297" s="104">
        <v>0</v>
      </c>
      <c r="G297" s="73">
        <v>40.579710144927539</v>
      </c>
      <c r="H297" s="104">
        <v>2.6</v>
      </c>
      <c r="I297" s="104">
        <v>1.0550724637681161</v>
      </c>
      <c r="J297" s="73">
        <v>8.1999999999999993</v>
      </c>
      <c r="K297" s="73">
        <v>45.306691625615755</v>
      </c>
      <c r="L297" s="164">
        <f t="shared" si="16"/>
        <v>17.353308374384241</v>
      </c>
      <c r="M297" s="164">
        <f t="shared" si="17"/>
        <v>0.31255958887579682</v>
      </c>
      <c r="N297" s="66"/>
      <c r="O297" s="66"/>
      <c r="P297" s="66">
        <f t="shared" si="15"/>
        <v>0.45837359098228675</v>
      </c>
      <c r="Q297" s="66"/>
      <c r="R297" s="66"/>
      <c r="S297" s="66"/>
      <c r="T297" s="66"/>
      <c r="U297" s="66"/>
      <c r="V297" s="66"/>
      <c r="W297" s="66"/>
      <c r="X297" s="66"/>
      <c r="Y297" s="66"/>
      <c r="Z297" s="66"/>
      <c r="AA297" s="66"/>
      <c r="AB297" s="66"/>
      <c r="AC297" s="66"/>
      <c r="AD297" s="66"/>
    </row>
    <row r="298" spans="1:30" x14ac:dyDescent="0.2">
      <c r="A298" s="103" t="s">
        <v>112</v>
      </c>
      <c r="B298" s="104">
        <v>316</v>
      </c>
      <c r="C298" s="104">
        <v>3</v>
      </c>
      <c r="D298" s="73">
        <v>2</v>
      </c>
      <c r="E298" s="104">
        <v>0</v>
      </c>
      <c r="F298" s="104">
        <v>0</v>
      </c>
      <c r="G298" s="73">
        <v>35.9375</v>
      </c>
      <c r="H298" s="104">
        <v>1</v>
      </c>
      <c r="I298" s="104">
        <v>0.359375</v>
      </c>
      <c r="J298" s="73">
        <v>8.2100000000000009</v>
      </c>
      <c r="K298" s="73">
        <v>45.520605320197049</v>
      </c>
      <c r="L298" s="164">
        <f t="shared" si="16"/>
        <v>17.139394679802948</v>
      </c>
      <c r="M298" s="164">
        <f t="shared" si="17"/>
        <v>0.30870667650941908</v>
      </c>
      <c r="N298" s="66"/>
      <c r="O298" s="66"/>
      <c r="P298" s="66">
        <f t="shared" si="15"/>
        <v>7.1874999999999994E-2</v>
      </c>
      <c r="Q298" s="66"/>
      <c r="R298" s="66"/>
      <c r="S298" s="66"/>
      <c r="T298" s="66"/>
      <c r="U298" s="66"/>
      <c r="V298" s="66"/>
      <c r="W298" s="66"/>
      <c r="X298" s="66"/>
      <c r="Y298" s="66"/>
      <c r="Z298" s="66"/>
      <c r="AA298" s="66"/>
      <c r="AB298" s="66"/>
      <c r="AC298" s="66"/>
      <c r="AD298" s="66"/>
    </row>
    <row r="299" spans="1:30" x14ac:dyDescent="0.2">
      <c r="A299" s="103" t="s">
        <v>112</v>
      </c>
      <c r="B299" s="104">
        <v>317</v>
      </c>
      <c r="C299" s="104">
        <v>3</v>
      </c>
      <c r="D299" s="73">
        <v>17</v>
      </c>
      <c r="E299" s="104">
        <v>0</v>
      </c>
      <c r="F299" s="104">
        <v>0</v>
      </c>
      <c r="G299" s="73">
        <v>40.983606557377051</v>
      </c>
      <c r="H299" s="104">
        <v>1.6</v>
      </c>
      <c r="I299" s="104">
        <v>0.65573770491803285</v>
      </c>
      <c r="J299" s="73">
        <v>8.26</v>
      </c>
      <c r="K299" s="73">
        <v>43.089780886699508</v>
      </c>
      <c r="L299" s="164">
        <f t="shared" si="16"/>
        <v>19.570219113300489</v>
      </c>
      <c r="M299" s="164">
        <f t="shared" si="17"/>
        <v>0.35248953734330851</v>
      </c>
      <c r="N299" s="66"/>
      <c r="O299" s="66"/>
      <c r="P299" s="66">
        <f t="shared" si="15"/>
        <v>0.23652094717668493</v>
      </c>
      <c r="Q299" s="66"/>
      <c r="R299" s="66"/>
      <c r="S299" s="66"/>
      <c r="T299" s="66"/>
      <c r="U299" s="66"/>
      <c r="V299" s="66"/>
      <c r="W299" s="66"/>
      <c r="X299" s="66"/>
      <c r="Y299" s="66"/>
      <c r="Z299" s="66"/>
      <c r="AA299" s="66"/>
      <c r="AB299" s="66"/>
      <c r="AC299" s="66"/>
      <c r="AD299" s="66"/>
    </row>
    <row r="300" spans="1:30" x14ac:dyDescent="0.2">
      <c r="A300" s="103" t="s">
        <v>112</v>
      </c>
      <c r="B300" s="104">
        <v>318</v>
      </c>
      <c r="C300" s="104">
        <v>3</v>
      </c>
      <c r="D300" s="73">
        <v>8</v>
      </c>
      <c r="E300" s="104">
        <v>0</v>
      </c>
      <c r="F300" s="104">
        <v>0</v>
      </c>
      <c r="G300" s="73">
        <v>40</v>
      </c>
      <c r="H300" s="104">
        <v>1.3</v>
      </c>
      <c r="I300" s="104">
        <v>0.52</v>
      </c>
      <c r="J300" s="73">
        <v>8.14</v>
      </c>
      <c r="K300" s="73">
        <v>44.94207511330049</v>
      </c>
      <c r="L300" s="164">
        <f t="shared" si="16"/>
        <v>17.717924886699507</v>
      </c>
      <c r="M300" s="164">
        <f t="shared" si="17"/>
        <v>0.3191268891696597</v>
      </c>
      <c r="N300" s="66"/>
      <c r="O300" s="66"/>
      <c r="P300" s="66">
        <f t="shared" si="15"/>
        <v>0.16111111111111112</v>
      </c>
      <c r="Q300" s="66"/>
      <c r="R300" s="66"/>
      <c r="S300" s="66"/>
      <c r="T300" s="66"/>
      <c r="U300" s="66"/>
      <c r="V300" s="66"/>
      <c r="W300" s="66"/>
      <c r="X300" s="66"/>
      <c r="Y300" s="66"/>
      <c r="Z300" s="66"/>
      <c r="AA300" s="66"/>
      <c r="AB300" s="66"/>
      <c r="AC300" s="66"/>
      <c r="AD300" s="66"/>
    </row>
    <row r="301" spans="1:30" x14ac:dyDescent="0.2">
      <c r="A301" s="103" t="s">
        <v>112</v>
      </c>
      <c r="B301" s="104">
        <v>319</v>
      </c>
      <c r="C301" s="104">
        <v>3</v>
      </c>
      <c r="D301" s="73">
        <v>16</v>
      </c>
      <c r="E301" s="104">
        <v>0</v>
      </c>
      <c r="F301" s="104">
        <v>0</v>
      </c>
      <c r="G301" s="73">
        <v>41.791044776119399</v>
      </c>
      <c r="H301" s="104">
        <v>2.5</v>
      </c>
      <c r="I301" s="104">
        <v>1.044776119402985</v>
      </c>
      <c r="J301" s="73">
        <v>8.18</v>
      </c>
      <c r="K301" s="73">
        <v>46.148460610837432</v>
      </c>
      <c r="L301" s="164">
        <f t="shared" si="16"/>
        <v>16.511539389162564</v>
      </c>
      <c r="M301" s="164">
        <f t="shared" si="17"/>
        <v>0.297398043752928</v>
      </c>
      <c r="N301" s="66"/>
      <c r="O301" s="66"/>
      <c r="P301" s="66">
        <f t="shared" si="15"/>
        <v>0.45265339966832496</v>
      </c>
      <c r="Q301" s="66"/>
      <c r="R301" s="66"/>
      <c r="S301" s="66"/>
      <c r="T301" s="66"/>
      <c r="U301" s="66"/>
      <c r="V301" s="66"/>
      <c r="W301" s="66"/>
      <c r="X301" s="66"/>
      <c r="Y301" s="66"/>
      <c r="Z301" s="66"/>
      <c r="AA301" s="66"/>
      <c r="AB301" s="66"/>
      <c r="AC301" s="66"/>
      <c r="AD301" s="66"/>
    </row>
    <row r="302" spans="1:30" x14ac:dyDescent="0.2">
      <c r="A302" s="103" t="s">
        <v>112</v>
      </c>
      <c r="B302" s="104">
        <v>320</v>
      </c>
      <c r="C302" s="104">
        <v>3</v>
      </c>
      <c r="D302" s="73">
        <v>10</v>
      </c>
      <c r="E302" s="104">
        <v>0</v>
      </c>
      <c r="F302" s="104">
        <v>0</v>
      </c>
      <c r="G302" s="73">
        <v>46.153846153846153</v>
      </c>
      <c r="H302" s="104">
        <v>1.6</v>
      </c>
      <c r="I302" s="104">
        <v>0.7384615384615385</v>
      </c>
      <c r="J302" s="73">
        <v>8.14</v>
      </c>
      <c r="K302" s="73">
        <v>43.890798502463056</v>
      </c>
      <c r="L302" s="164">
        <f t="shared" si="16"/>
        <v>18.76920149753694</v>
      </c>
      <c r="M302" s="164">
        <f t="shared" si="17"/>
        <v>0.33806198662710624</v>
      </c>
      <c r="N302" s="66"/>
      <c r="O302" s="66"/>
      <c r="P302" s="66">
        <f t="shared" si="15"/>
        <v>0.28247863247863253</v>
      </c>
      <c r="Q302" s="66"/>
      <c r="R302" s="66"/>
      <c r="S302" s="66"/>
      <c r="T302" s="66"/>
      <c r="U302" s="66"/>
      <c r="V302" s="66"/>
      <c r="W302" s="66"/>
      <c r="X302" s="66"/>
      <c r="Y302" s="66"/>
      <c r="Z302" s="66"/>
      <c r="AA302" s="66"/>
      <c r="AB302" s="66"/>
      <c r="AC302" s="66"/>
      <c r="AD302" s="66"/>
    </row>
    <row r="303" spans="1:30" x14ac:dyDescent="0.2">
      <c r="A303" s="103" t="s">
        <v>112</v>
      </c>
      <c r="B303" s="104">
        <v>401</v>
      </c>
      <c r="C303" s="104">
        <v>4</v>
      </c>
      <c r="D303" s="73">
        <v>2</v>
      </c>
      <c r="E303" s="104">
        <v>0</v>
      </c>
      <c r="F303" s="104">
        <v>0</v>
      </c>
      <c r="G303" s="73">
        <v>47.887323943661968</v>
      </c>
      <c r="H303" s="104">
        <v>0.8</v>
      </c>
      <c r="I303" s="104">
        <v>0.38309859154929576</v>
      </c>
      <c r="J303" s="73">
        <v>8.18</v>
      </c>
      <c r="K303" s="73">
        <v>55.69339838423646</v>
      </c>
      <c r="L303" s="164">
        <f t="shared" si="16"/>
        <v>6.9666016157635369</v>
      </c>
      <c r="M303" s="164">
        <f t="shared" si="17"/>
        <v>0.12547913573061126</v>
      </c>
      <c r="N303" s="66"/>
      <c r="O303" s="66"/>
      <c r="P303" s="66">
        <f t="shared" si="15"/>
        <v>8.5054773082942084E-2</v>
      </c>
      <c r="Q303" s="66"/>
      <c r="R303" s="66"/>
      <c r="S303" s="66"/>
      <c r="T303" s="66"/>
      <c r="U303" s="66"/>
      <c r="V303" s="66"/>
      <c r="W303" s="66"/>
      <c r="X303" s="66"/>
      <c r="Y303" s="66"/>
      <c r="Z303" s="66"/>
      <c r="AA303" s="66"/>
      <c r="AB303" s="66"/>
      <c r="AC303" s="66"/>
      <c r="AD303" s="66"/>
    </row>
    <row r="304" spans="1:30" x14ac:dyDescent="0.2">
      <c r="A304" s="103" t="s">
        <v>112</v>
      </c>
      <c r="B304" s="104">
        <v>402</v>
      </c>
      <c r="C304" s="104">
        <v>4</v>
      </c>
      <c r="D304" s="73">
        <v>17</v>
      </c>
      <c r="E304" s="104">
        <v>0</v>
      </c>
      <c r="F304" s="104">
        <v>0</v>
      </c>
      <c r="G304" s="73">
        <v>45.161290322580641</v>
      </c>
      <c r="H304" s="104">
        <v>2.4</v>
      </c>
      <c r="I304" s="104">
        <v>1.0838709677419354</v>
      </c>
      <c r="J304" s="73">
        <v>8.25</v>
      </c>
      <c r="K304" s="73">
        <v>56.04469655172413</v>
      </c>
      <c r="L304" s="164">
        <f t="shared" si="16"/>
        <v>6.615303448275867</v>
      </c>
      <c r="M304" s="164">
        <f t="shared" si="17"/>
        <v>0.11915171916923391</v>
      </c>
      <c r="N304" s="66"/>
      <c r="O304" s="66"/>
      <c r="P304" s="66">
        <f t="shared" si="15"/>
        <v>0.47437275985663074</v>
      </c>
      <c r="Q304" s="66"/>
      <c r="R304" s="66"/>
      <c r="S304" s="66"/>
      <c r="T304" s="66"/>
      <c r="U304" s="66"/>
      <c r="V304" s="66"/>
      <c r="W304" s="66"/>
      <c r="X304" s="66"/>
      <c r="Y304" s="66"/>
      <c r="Z304" s="66"/>
      <c r="AA304" s="66"/>
      <c r="AB304" s="66"/>
      <c r="AC304" s="66"/>
      <c r="AD304" s="66"/>
    </row>
    <row r="305" spans="1:30" x14ac:dyDescent="0.2">
      <c r="A305" s="103" t="s">
        <v>112</v>
      </c>
      <c r="B305" s="104">
        <v>403</v>
      </c>
      <c r="C305" s="104">
        <v>4</v>
      </c>
      <c r="D305" s="73">
        <v>20</v>
      </c>
      <c r="E305" s="104">
        <v>0</v>
      </c>
      <c r="F305" s="104">
        <v>0</v>
      </c>
      <c r="G305" s="73">
        <v>37.142857142857146</v>
      </c>
      <c r="H305" s="104">
        <v>2.2999999999999998</v>
      </c>
      <c r="I305" s="104">
        <v>0.85428571428571431</v>
      </c>
      <c r="J305" s="73">
        <v>8.2799999999999994</v>
      </c>
      <c r="K305" s="73">
        <v>51.171627192118223</v>
      </c>
      <c r="L305" s="164">
        <f t="shared" si="16"/>
        <v>11.488372807881774</v>
      </c>
      <c r="M305" s="164">
        <f t="shared" si="17"/>
        <v>0.20692314135233741</v>
      </c>
      <c r="N305" s="66"/>
      <c r="O305" s="66"/>
      <c r="P305" s="66">
        <f t="shared" si="15"/>
        <v>0.34682539682539687</v>
      </c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6"/>
      <c r="AB305" s="66"/>
      <c r="AC305" s="66"/>
      <c r="AD305" s="66"/>
    </row>
    <row r="306" spans="1:30" x14ac:dyDescent="0.2">
      <c r="A306" s="103" t="s">
        <v>112</v>
      </c>
      <c r="B306" s="104">
        <v>404</v>
      </c>
      <c r="C306" s="104">
        <v>4</v>
      </c>
      <c r="D306" s="73">
        <v>9</v>
      </c>
      <c r="E306" s="104">
        <v>0</v>
      </c>
      <c r="F306" s="104">
        <v>0</v>
      </c>
      <c r="G306" s="73">
        <v>42.622950819672127</v>
      </c>
      <c r="H306" s="104">
        <v>1.7</v>
      </c>
      <c r="I306" s="104">
        <v>0.7245901639344261</v>
      </c>
      <c r="J306" s="73">
        <v>8.2200000000000006</v>
      </c>
      <c r="K306" s="73">
        <v>52.47428815763547</v>
      </c>
      <c r="L306" s="164">
        <f t="shared" si="16"/>
        <v>10.185711842364526</v>
      </c>
      <c r="M306" s="164">
        <f t="shared" si="17"/>
        <v>0.18346022770829476</v>
      </c>
      <c r="N306" s="66"/>
      <c r="O306" s="66"/>
      <c r="P306" s="66">
        <f t="shared" si="15"/>
        <v>0.27477231329690338</v>
      </c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6"/>
      <c r="AB306" s="66"/>
      <c r="AC306" s="66"/>
      <c r="AD306" s="66"/>
    </row>
    <row r="307" spans="1:30" x14ac:dyDescent="0.2">
      <c r="A307" s="103" t="s">
        <v>112</v>
      </c>
      <c r="B307" s="104">
        <v>405</v>
      </c>
      <c r="C307" s="104">
        <v>4</v>
      </c>
      <c r="D307" s="73">
        <v>5</v>
      </c>
      <c r="E307" s="104">
        <v>0</v>
      </c>
      <c r="F307" s="104">
        <v>0</v>
      </c>
      <c r="G307" s="73">
        <v>47.619047619047613</v>
      </c>
      <c r="H307" s="104">
        <v>2.4</v>
      </c>
      <c r="I307" s="104">
        <v>1.1428571428571426</v>
      </c>
      <c r="J307" s="73">
        <v>8.27</v>
      </c>
      <c r="K307" s="73">
        <v>48.027839763546801</v>
      </c>
      <c r="L307" s="164">
        <f t="shared" si="16"/>
        <v>14.632160236453196</v>
      </c>
      <c r="M307" s="164">
        <f t="shared" si="17"/>
        <v>0.26354755469115987</v>
      </c>
      <c r="N307" s="66"/>
      <c r="O307" s="66"/>
      <c r="P307" s="66">
        <f t="shared" si="15"/>
        <v>0.50714285714285701</v>
      </c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  <c r="AC307" s="66"/>
      <c r="AD307" s="66"/>
    </row>
    <row r="308" spans="1:30" x14ac:dyDescent="0.2">
      <c r="A308" s="103" t="s">
        <v>112</v>
      </c>
      <c r="B308" s="104">
        <v>406</v>
      </c>
      <c r="C308" s="104">
        <v>4</v>
      </c>
      <c r="D308" s="73">
        <v>18</v>
      </c>
      <c r="E308" s="104">
        <v>0</v>
      </c>
      <c r="F308" s="104">
        <v>0</v>
      </c>
      <c r="G308" s="73">
        <v>46.875</v>
      </c>
      <c r="H308" s="104">
        <v>2.4</v>
      </c>
      <c r="I308" s="104">
        <v>1.125</v>
      </c>
      <c r="J308" s="73">
        <v>8.26</v>
      </c>
      <c r="K308" s="73">
        <v>47.945583605911331</v>
      </c>
      <c r="L308" s="164">
        <f t="shared" ref="L308:L322" si="18">62.66-K308</f>
        <v>14.714416394088666</v>
      </c>
      <c r="M308" s="164">
        <f t="shared" si="17"/>
        <v>0.26502911372638083</v>
      </c>
      <c r="N308" s="66"/>
      <c r="O308" s="66"/>
      <c r="P308" s="66">
        <f t="shared" ref="P308:P322" si="19">(I308-0.23)/1.8</f>
        <v>0.49722222222222223</v>
      </c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</row>
    <row r="309" spans="1:30" x14ac:dyDescent="0.2">
      <c r="A309" s="103" t="s">
        <v>112</v>
      </c>
      <c r="B309" s="104">
        <v>407</v>
      </c>
      <c r="C309" s="104">
        <v>4</v>
      </c>
      <c r="D309" s="73">
        <v>1</v>
      </c>
      <c r="E309" s="104">
        <v>0</v>
      </c>
      <c r="F309" s="104">
        <v>0</v>
      </c>
      <c r="G309" s="73">
        <v>46.551724137931032</v>
      </c>
      <c r="H309" s="104">
        <v>2.2000000000000002</v>
      </c>
      <c r="I309" s="104">
        <v>1.0241379310344829</v>
      </c>
      <c r="J309" s="73">
        <v>8.26</v>
      </c>
      <c r="K309" s="73">
        <v>46.545712551724137</v>
      </c>
      <c r="L309" s="119">
        <f t="shared" si="18"/>
        <v>16.11428744827586</v>
      </c>
      <c r="M309" s="119">
        <f t="shared" si="17"/>
        <v>0.29024292954387354</v>
      </c>
      <c r="N309" s="66">
        <f>77-K309</f>
        <v>30.454287448275863</v>
      </c>
      <c r="O309" s="106">
        <f>N309/77</f>
        <v>0.39551022660098523</v>
      </c>
      <c r="P309" s="106">
        <f t="shared" si="19"/>
        <v>0.44118773946360162</v>
      </c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6"/>
      <c r="AB309" s="66"/>
      <c r="AC309" s="66"/>
      <c r="AD309" s="66"/>
    </row>
    <row r="310" spans="1:30" x14ac:dyDescent="0.2">
      <c r="A310" s="103" t="s">
        <v>112</v>
      </c>
      <c r="B310" s="104">
        <v>408</v>
      </c>
      <c r="C310" s="104">
        <v>4</v>
      </c>
      <c r="D310" s="73">
        <v>13</v>
      </c>
      <c r="E310" s="104">
        <v>0</v>
      </c>
      <c r="F310" s="104">
        <v>0</v>
      </c>
      <c r="G310" s="73">
        <v>45.333333333333329</v>
      </c>
      <c r="H310" s="104">
        <v>0.9</v>
      </c>
      <c r="I310" s="104">
        <v>0.40799999999999997</v>
      </c>
      <c r="J310" s="73">
        <v>8.35</v>
      </c>
      <c r="K310" s="73">
        <v>46.762267980295569</v>
      </c>
      <c r="L310" s="164">
        <f t="shared" si="18"/>
        <v>15.897732019704428</v>
      </c>
      <c r="M310" s="164">
        <f t="shared" si="17"/>
        <v>0.28634243551340827</v>
      </c>
      <c r="N310" s="66"/>
      <c r="O310" s="66"/>
      <c r="P310" s="66">
        <f t="shared" si="19"/>
        <v>9.888888888888886E-2</v>
      </c>
      <c r="Q310" s="66"/>
      <c r="R310" s="66"/>
      <c r="S310" s="66"/>
      <c r="T310" s="66"/>
      <c r="U310" s="66"/>
      <c r="V310" s="66"/>
      <c r="W310" s="66"/>
      <c r="X310" s="66"/>
      <c r="Y310" s="66"/>
      <c r="Z310" s="66"/>
      <c r="AA310" s="66"/>
      <c r="AB310" s="66"/>
      <c r="AC310" s="66"/>
      <c r="AD310" s="66"/>
    </row>
    <row r="311" spans="1:30" x14ac:dyDescent="0.2">
      <c r="A311" s="103" t="s">
        <v>112</v>
      </c>
      <c r="B311" s="104">
        <v>409</v>
      </c>
      <c r="C311" s="104">
        <v>4</v>
      </c>
      <c r="D311" s="73">
        <v>15</v>
      </c>
      <c r="E311" s="104">
        <v>0</v>
      </c>
      <c r="F311" s="104">
        <v>0</v>
      </c>
      <c r="G311" s="73">
        <v>34.328358208955223</v>
      </c>
      <c r="H311" s="104">
        <v>1.9</v>
      </c>
      <c r="I311" s="104">
        <v>0.65223880597014927</v>
      </c>
      <c r="J311" s="73">
        <v>8.2200000000000006</v>
      </c>
      <c r="K311" s="73">
        <v>49.454500098522168</v>
      </c>
      <c r="L311" s="164">
        <f t="shared" si="18"/>
        <v>13.205499901477829</v>
      </c>
      <c r="M311" s="164">
        <f t="shared" si="17"/>
        <v>0.23785122300932687</v>
      </c>
      <c r="N311" s="66"/>
      <c r="O311" s="66"/>
      <c r="P311" s="66">
        <f t="shared" si="19"/>
        <v>0.23457711442786072</v>
      </c>
      <c r="Q311" s="66"/>
      <c r="R311" s="66"/>
      <c r="S311" s="66"/>
      <c r="T311" s="66"/>
      <c r="U311" s="66"/>
      <c r="V311" s="66"/>
      <c r="W311" s="66"/>
      <c r="X311" s="66"/>
      <c r="Y311" s="66"/>
      <c r="Z311" s="66"/>
      <c r="AA311" s="66"/>
      <c r="AB311" s="66"/>
      <c r="AC311" s="66"/>
      <c r="AD311" s="66"/>
    </row>
    <row r="312" spans="1:30" x14ac:dyDescent="0.2">
      <c r="A312" s="103" t="s">
        <v>112</v>
      </c>
      <c r="B312" s="104">
        <v>410</v>
      </c>
      <c r="C312" s="104">
        <v>4</v>
      </c>
      <c r="D312" s="73">
        <v>7</v>
      </c>
      <c r="E312" s="104">
        <v>0</v>
      </c>
      <c r="F312" s="104">
        <v>0</v>
      </c>
      <c r="G312" s="73">
        <v>37.704918032786885</v>
      </c>
      <c r="H312" s="104">
        <v>0.9</v>
      </c>
      <c r="I312" s="104">
        <v>0.33934426229508197</v>
      </c>
      <c r="J312" s="73">
        <v>8.19</v>
      </c>
      <c r="K312" s="73">
        <v>51.484515310344825</v>
      </c>
      <c r="L312" s="164">
        <f t="shared" si="18"/>
        <v>11.175484689655171</v>
      </c>
      <c r="M312" s="164">
        <f t="shared" si="17"/>
        <v>0.20128754844479774</v>
      </c>
      <c r="N312" s="66"/>
      <c r="O312" s="66"/>
      <c r="P312" s="66">
        <f t="shared" si="19"/>
        <v>6.0746812386156639E-2</v>
      </c>
      <c r="Q312" s="66"/>
      <c r="R312" s="66"/>
      <c r="S312" s="66"/>
      <c r="T312" s="66"/>
      <c r="U312" s="66"/>
      <c r="V312" s="66"/>
      <c r="W312" s="66"/>
      <c r="X312" s="66"/>
      <c r="Y312" s="66"/>
      <c r="Z312" s="66"/>
      <c r="AA312" s="66"/>
      <c r="AB312" s="66"/>
      <c r="AC312" s="66"/>
      <c r="AD312" s="66"/>
    </row>
    <row r="313" spans="1:30" x14ac:dyDescent="0.2">
      <c r="A313" s="103" t="s">
        <v>112</v>
      </c>
      <c r="B313" s="104">
        <v>411</v>
      </c>
      <c r="C313" s="104">
        <v>4</v>
      </c>
      <c r="D313" s="73">
        <v>11</v>
      </c>
      <c r="E313" s="104">
        <v>0</v>
      </c>
      <c r="F313" s="104">
        <v>0</v>
      </c>
      <c r="G313" s="73">
        <v>35.483870967741936</v>
      </c>
      <c r="H313" s="104">
        <v>2.2999999999999998</v>
      </c>
      <c r="I313" s="104">
        <v>0.81612903225806444</v>
      </c>
      <c r="J313" s="73">
        <v>8.1</v>
      </c>
      <c r="K313" s="73">
        <v>55.128410640394094</v>
      </c>
      <c r="L313" s="164">
        <f t="shared" si="18"/>
        <v>7.5315893596059027</v>
      </c>
      <c r="M313" s="164">
        <f t="shared" si="17"/>
        <v>0.1356554279467922</v>
      </c>
      <c r="N313" s="66"/>
      <c r="O313" s="66"/>
      <c r="P313" s="66">
        <f t="shared" si="19"/>
        <v>0.32562724014336913</v>
      </c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6"/>
      <c r="AB313" s="66"/>
      <c r="AC313" s="66"/>
      <c r="AD313" s="66"/>
    </row>
    <row r="314" spans="1:30" x14ac:dyDescent="0.2">
      <c r="A314" s="103" t="s">
        <v>112</v>
      </c>
      <c r="B314" s="104">
        <v>412</v>
      </c>
      <c r="C314" s="104">
        <v>4</v>
      </c>
      <c r="D314" s="73">
        <v>8</v>
      </c>
      <c r="E314" s="104">
        <v>0</v>
      </c>
      <c r="F314" s="104">
        <v>0</v>
      </c>
      <c r="G314" s="73">
        <v>37.096774193548384</v>
      </c>
      <c r="H314" s="104">
        <v>1.6</v>
      </c>
      <c r="I314" s="104">
        <v>0.59354838709677415</v>
      </c>
      <c r="J314" s="73">
        <v>8.1300000000000008</v>
      </c>
      <c r="K314" s="73">
        <v>55.154222384236441</v>
      </c>
      <c r="L314" s="164">
        <f t="shared" si="18"/>
        <v>7.5057776157635558</v>
      </c>
      <c r="M314" s="164">
        <f t="shared" si="17"/>
        <v>0.1351905190159142</v>
      </c>
      <c r="N314" s="66"/>
      <c r="O314" s="66"/>
      <c r="P314" s="66">
        <f t="shared" si="19"/>
        <v>0.20197132616487454</v>
      </c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6"/>
      <c r="AB314" s="66"/>
      <c r="AC314" s="66"/>
      <c r="AD314" s="66"/>
    </row>
    <row r="315" spans="1:30" x14ac:dyDescent="0.2">
      <c r="A315" s="103" t="s">
        <v>112</v>
      </c>
      <c r="B315" s="104">
        <v>413</v>
      </c>
      <c r="C315" s="104">
        <v>4</v>
      </c>
      <c r="D315" s="73">
        <v>19</v>
      </c>
      <c r="E315" s="104">
        <v>0</v>
      </c>
      <c r="F315" s="104">
        <v>0</v>
      </c>
      <c r="G315" s="73">
        <v>44.444444444444443</v>
      </c>
      <c r="H315" s="104">
        <v>1.4</v>
      </c>
      <c r="I315" s="104">
        <v>0.62222222222222212</v>
      </c>
      <c r="J315" s="73">
        <v>8.1</v>
      </c>
      <c r="K315" s="73">
        <v>50.264139113300494</v>
      </c>
      <c r="L315" s="164">
        <f t="shared" si="18"/>
        <v>12.395860886699502</v>
      </c>
      <c r="M315" s="164">
        <f t="shared" si="17"/>
        <v>0.22326838772873742</v>
      </c>
      <c r="N315" s="66"/>
      <c r="O315" s="66"/>
      <c r="P315" s="66">
        <f t="shared" si="19"/>
        <v>0.21790123456790117</v>
      </c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</row>
    <row r="316" spans="1:30" x14ac:dyDescent="0.2">
      <c r="A316" s="103" t="s">
        <v>112</v>
      </c>
      <c r="B316" s="104">
        <v>414</v>
      </c>
      <c r="C316" s="104">
        <v>4</v>
      </c>
      <c r="D316" s="73">
        <v>12</v>
      </c>
      <c r="E316" s="104">
        <v>0</v>
      </c>
      <c r="F316" s="104">
        <v>0</v>
      </c>
      <c r="G316" s="73">
        <v>37.704918032786885</v>
      </c>
      <c r="H316" s="104">
        <v>2.1</v>
      </c>
      <c r="I316" s="104">
        <v>0.79180327868852463</v>
      </c>
      <c r="J316" s="73">
        <v>8.16</v>
      </c>
      <c r="K316" s="73">
        <v>54.21654510344829</v>
      </c>
      <c r="L316" s="164">
        <f t="shared" si="18"/>
        <v>8.4434548965517067</v>
      </c>
      <c r="M316" s="164">
        <f t="shared" si="17"/>
        <v>0.15207951903010999</v>
      </c>
      <c r="N316" s="66"/>
      <c r="O316" s="66"/>
      <c r="P316" s="66">
        <f t="shared" si="19"/>
        <v>0.31211293260473588</v>
      </c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6"/>
      <c r="AB316" s="66"/>
      <c r="AC316" s="66"/>
      <c r="AD316" s="66"/>
    </row>
    <row r="317" spans="1:30" x14ac:dyDescent="0.2">
      <c r="A317" s="103" t="s">
        <v>112</v>
      </c>
      <c r="B317" s="104">
        <v>415</v>
      </c>
      <c r="C317" s="104">
        <v>4</v>
      </c>
      <c r="D317" s="73">
        <v>10</v>
      </c>
      <c r="E317" s="104">
        <v>0</v>
      </c>
      <c r="F317" s="104">
        <v>0</v>
      </c>
      <c r="G317" s="73">
        <v>36.363636363636367</v>
      </c>
      <c r="H317" s="104">
        <v>1.8</v>
      </c>
      <c r="I317" s="104">
        <v>0.65454545454545465</v>
      </c>
      <c r="J317" s="73">
        <v>8.16</v>
      </c>
      <c r="K317" s="73">
        <v>46.377480827586204</v>
      </c>
      <c r="L317" s="164">
        <f t="shared" si="18"/>
        <v>16.282519172413792</v>
      </c>
      <c r="M317" s="164">
        <f t="shared" si="17"/>
        <v>0.29327303984895159</v>
      </c>
      <c r="N317" s="66"/>
      <c r="O317" s="66"/>
      <c r="P317" s="66">
        <f t="shared" si="19"/>
        <v>0.23585858585858593</v>
      </c>
      <c r="Q317" s="66"/>
      <c r="R317" s="66"/>
      <c r="S317" s="66"/>
      <c r="T317" s="66"/>
      <c r="U317" s="66"/>
      <c r="V317" s="66"/>
      <c r="W317" s="66"/>
      <c r="X317" s="66"/>
      <c r="Y317" s="66"/>
      <c r="Z317" s="66"/>
      <c r="AA317" s="66"/>
      <c r="AB317" s="66"/>
      <c r="AC317" s="66"/>
      <c r="AD317" s="66"/>
    </row>
    <row r="318" spans="1:30" x14ac:dyDescent="0.2">
      <c r="A318" s="103" t="s">
        <v>112</v>
      </c>
      <c r="B318" s="104">
        <v>416</v>
      </c>
      <c r="C318" s="104">
        <v>4</v>
      </c>
      <c r="D318" s="73">
        <v>14</v>
      </c>
      <c r="E318" s="104">
        <v>0</v>
      </c>
      <c r="F318" s="104">
        <v>0</v>
      </c>
      <c r="G318" s="73">
        <v>40.909090909090914</v>
      </c>
      <c r="H318" s="104">
        <v>2.2000000000000002</v>
      </c>
      <c r="I318" s="104">
        <v>0.90000000000000013</v>
      </c>
      <c r="J318" s="73">
        <v>8.16</v>
      </c>
      <c r="K318" s="73">
        <v>45.720576000000008</v>
      </c>
      <c r="L318" s="164">
        <f t="shared" si="18"/>
        <v>16.939423999999988</v>
      </c>
      <c r="M318" s="164">
        <f t="shared" si="17"/>
        <v>0.30510489913544647</v>
      </c>
      <c r="N318" s="66"/>
      <c r="O318" s="66"/>
      <c r="P318" s="66">
        <f t="shared" si="19"/>
        <v>0.37222222222222229</v>
      </c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</row>
    <row r="319" spans="1:30" x14ac:dyDescent="0.2">
      <c r="A319" s="103" t="s">
        <v>112</v>
      </c>
      <c r="B319" s="104">
        <v>417</v>
      </c>
      <c r="C319" s="104">
        <v>4</v>
      </c>
      <c r="D319" s="73">
        <v>16</v>
      </c>
      <c r="E319" s="104">
        <v>0</v>
      </c>
      <c r="F319" s="104">
        <v>0</v>
      </c>
      <c r="G319" s="73">
        <v>48.275862068965516</v>
      </c>
      <c r="H319" s="104">
        <v>1</v>
      </c>
      <c r="I319" s="104">
        <v>0.48275862068965514</v>
      </c>
      <c r="J319" s="73">
        <v>8.17</v>
      </c>
      <c r="K319" s="73">
        <v>43.30720894581281</v>
      </c>
      <c r="L319" s="164">
        <f t="shared" si="18"/>
        <v>19.352791054187186</v>
      </c>
      <c r="M319" s="164">
        <f t="shared" si="17"/>
        <v>0.34857332590394785</v>
      </c>
      <c r="N319" s="66"/>
      <c r="O319" s="66"/>
      <c r="P319" s="66">
        <f t="shared" si="19"/>
        <v>0.14042145593869731</v>
      </c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66"/>
      <c r="AB319" s="66"/>
      <c r="AC319" s="66"/>
      <c r="AD319" s="66"/>
    </row>
    <row r="320" spans="1:30" x14ac:dyDescent="0.2">
      <c r="A320" s="103" t="s">
        <v>112</v>
      </c>
      <c r="B320" s="104">
        <v>418</v>
      </c>
      <c r="C320" s="104">
        <v>4</v>
      </c>
      <c r="D320" s="73">
        <v>6</v>
      </c>
      <c r="E320" s="104">
        <v>0</v>
      </c>
      <c r="F320" s="104">
        <v>0</v>
      </c>
      <c r="G320" s="73">
        <v>49.275362318840585</v>
      </c>
      <c r="H320" s="104">
        <v>1</v>
      </c>
      <c r="I320" s="104">
        <v>0.49275362318840588</v>
      </c>
      <c r="J320" s="73">
        <v>8.15</v>
      </c>
      <c r="K320" s="73">
        <v>44.236407881773403</v>
      </c>
      <c r="L320" s="164">
        <f t="shared" si="18"/>
        <v>18.423592118226594</v>
      </c>
      <c r="M320" s="164">
        <f t="shared" si="17"/>
        <v>0.33183703382972968</v>
      </c>
      <c r="N320" s="66"/>
      <c r="O320" s="66"/>
      <c r="P320" s="66">
        <f t="shared" si="19"/>
        <v>0.14597423510466995</v>
      </c>
      <c r="Q320" s="66"/>
      <c r="R320" s="66"/>
      <c r="S320" s="66"/>
      <c r="T320" s="66"/>
      <c r="U320" s="66"/>
      <c r="V320" s="66"/>
      <c r="W320" s="66"/>
      <c r="X320" s="66"/>
      <c r="Y320" s="66"/>
      <c r="Z320" s="66"/>
      <c r="AA320" s="66"/>
      <c r="AB320" s="66"/>
      <c r="AC320" s="66"/>
      <c r="AD320" s="66"/>
    </row>
    <row r="321" spans="1:30" x14ac:dyDescent="0.2">
      <c r="A321" s="103" t="s">
        <v>112</v>
      </c>
      <c r="B321" s="104">
        <v>419</v>
      </c>
      <c r="C321" s="104">
        <v>4</v>
      </c>
      <c r="D321" s="73">
        <v>3</v>
      </c>
      <c r="E321" s="104">
        <v>0</v>
      </c>
      <c r="F321" s="104">
        <v>0</v>
      </c>
      <c r="G321" s="73">
        <v>47.457627118644069</v>
      </c>
      <c r="H321" s="104">
        <v>2.2000000000000002</v>
      </c>
      <c r="I321" s="104">
        <v>1.0440677966101695</v>
      </c>
      <c r="J321" s="73">
        <v>8.1300000000000008</v>
      </c>
      <c r="K321" s="73">
        <v>49.240147704433504</v>
      </c>
      <c r="L321" s="164">
        <f t="shared" si="18"/>
        <v>13.419852295566493</v>
      </c>
      <c r="M321" s="164">
        <f t="shared" si="17"/>
        <v>0.24171203702389216</v>
      </c>
      <c r="N321" s="66"/>
      <c r="O321" s="66"/>
      <c r="P321" s="66">
        <f t="shared" si="19"/>
        <v>0.45225988700564967</v>
      </c>
      <c r="Q321" s="66"/>
      <c r="R321" s="66"/>
      <c r="S321" s="66"/>
      <c r="T321" s="66"/>
      <c r="U321" s="66"/>
      <c r="V321" s="66"/>
      <c r="W321" s="66"/>
      <c r="X321" s="66"/>
      <c r="Y321" s="66"/>
      <c r="Z321" s="66"/>
      <c r="AA321" s="66"/>
      <c r="AB321" s="66"/>
      <c r="AC321" s="66"/>
      <c r="AD321" s="66"/>
    </row>
    <row r="322" spans="1:30" x14ac:dyDescent="0.2">
      <c r="A322" s="103" t="s">
        <v>112</v>
      </c>
      <c r="B322" s="104">
        <v>420</v>
      </c>
      <c r="C322" s="104">
        <v>4</v>
      </c>
      <c r="D322" s="73">
        <v>4</v>
      </c>
      <c r="E322" s="104">
        <v>0</v>
      </c>
      <c r="F322" s="104">
        <v>0</v>
      </c>
      <c r="G322" s="73">
        <v>38.983050847457626</v>
      </c>
      <c r="H322" s="104">
        <v>2.1</v>
      </c>
      <c r="I322" s="104">
        <v>0.81864406779661025</v>
      </c>
      <c r="J322" s="73">
        <v>8.1300000000000008</v>
      </c>
      <c r="K322" s="73">
        <v>52.48193678817735</v>
      </c>
      <c r="L322" s="164">
        <f t="shared" si="18"/>
        <v>10.178063211822646</v>
      </c>
      <c r="M322" s="164">
        <f t="shared" si="17"/>
        <v>0.18332246418988915</v>
      </c>
      <c r="N322" s="66"/>
      <c r="O322" s="66"/>
      <c r="P322" s="66">
        <f t="shared" si="19"/>
        <v>0.32702448210922791</v>
      </c>
      <c r="Q322" s="66"/>
      <c r="R322" s="66"/>
      <c r="S322" s="66"/>
      <c r="T322" s="66"/>
      <c r="U322" s="66"/>
      <c r="V322" s="66"/>
      <c r="W322" s="66"/>
      <c r="X322" s="66"/>
      <c r="Y322" s="66"/>
      <c r="Z322" s="66"/>
      <c r="AA322" s="66"/>
      <c r="AB322" s="66"/>
      <c r="AC322" s="66"/>
      <c r="AD322" s="66"/>
    </row>
    <row r="323" spans="1:30" x14ac:dyDescent="0.2">
      <c r="A323" s="103" t="s">
        <v>34</v>
      </c>
      <c r="B323" s="104">
        <v>101</v>
      </c>
      <c r="C323" s="104">
        <v>1</v>
      </c>
      <c r="D323" s="104">
        <v>1</v>
      </c>
      <c r="E323" s="104">
        <v>0</v>
      </c>
      <c r="F323" s="104">
        <v>0</v>
      </c>
      <c r="G323" s="73">
        <v>67.692307692307693</v>
      </c>
      <c r="H323" s="104">
        <v>5.6</v>
      </c>
      <c r="I323" s="104">
        <v>3.7907692307692304</v>
      </c>
      <c r="J323" s="73">
        <v>11.86</v>
      </c>
      <c r="K323" s="119">
        <v>51.375590275862073</v>
      </c>
      <c r="L323" s="119">
        <f>54.76-K323</f>
        <v>3.3844097241379245</v>
      </c>
      <c r="M323" s="119">
        <f t="shared" si="17"/>
        <v>6.0958388403060594E-2</v>
      </c>
      <c r="N323" s="66">
        <f>63-K323</f>
        <v>11.624409724137927</v>
      </c>
      <c r="O323" s="106">
        <f>N323/63</f>
        <v>0.18451444006568138</v>
      </c>
      <c r="P323" s="106">
        <f>(I323-0.84)/3.8</f>
        <v>0.7765182186234818</v>
      </c>
      <c r="Q323" s="66">
        <f>AVERAGE(O323,O361,O370,O389)</f>
        <v>0.17677739408866991</v>
      </c>
      <c r="R323" s="66"/>
      <c r="S323" s="66"/>
      <c r="T323" s="66"/>
      <c r="U323" s="66">
        <f>AVERAGE(K324:K360)</f>
        <v>50.73095426188258</v>
      </c>
      <c r="V323" s="66">
        <f>U323/63</f>
        <v>0.80525324225210448</v>
      </c>
      <c r="W323" s="66"/>
      <c r="X323" s="66">
        <f>MIN(I323:I402)</f>
        <v>0.84246575342465757</v>
      </c>
      <c r="Y323" s="66">
        <f>MAX(I323:I402)</f>
        <v>4.6453333333333342</v>
      </c>
      <c r="Z323" s="66">
        <f>Y323-X323</f>
        <v>3.8028675799086766</v>
      </c>
      <c r="AA323" s="66"/>
      <c r="AB323" s="66"/>
      <c r="AC323" s="66"/>
      <c r="AD323" s="66"/>
    </row>
    <row r="324" spans="1:30" x14ac:dyDescent="0.2">
      <c r="A324" s="103" t="s">
        <v>34</v>
      </c>
      <c r="B324" s="104">
        <v>102</v>
      </c>
      <c r="C324" s="104">
        <v>1</v>
      </c>
      <c r="D324" s="104">
        <v>2</v>
      </c>
      <c r="E324" s="104">
        <v>0</v>
      </c>
      <c r="F324" s="104">
        <v>0</v>
      </c>
      <c r="G324" s="73">
        <v>64.38356164383562</v>
      </c>
      <c r="H324" s="104">
        <v>2.8</v>
      </c>
      <c r="I324" s="104">
        <v>1.8027397260273972</v>
      </c>
      <c r="J324" s="73">
        <v>10.31</v>
      </c>
      <c r="K324" s="73">
        <v>48.61167072413793</v>
      </c>
      <c r="L324" s="164">
        <f t="shared" ref="L324:L387" si="20">54.76-K324</f>
        <v>6.1483292758620678</v>
      </c>
      <c r="M324" s="164">
        <f t="shared" si="17"/>
        <v>0.11074080107820726</v>
      </c>
      <c r="N324" s="66"/>
      <c r="O324" s="66"/>
      <c r="P324" s="66">
        <f t="shared" ref="P324:P387" si="21">(I324-0.84)/3.8</f>
        <v>0.25335255948089402</v>
      </c>
      <c r="Q324" s="66"/>
      <c r="R324" s="66"/>
      <c r="S324" s="66"/>
      <c r="T324" s="66"/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</row>
    <row r="325" spans="1:30" x14ac:dyDescent="0.2">
      <c r="A325" s="103" t="s">
        <v>34</v>
      </c>
      <c r="B325" s="104">
        <v>103</v>
      </c>
      <c r="C325" s="104">
        <v>1</v>
      </c>
      <c r="D325" s="104">
        <v>3</v>
      </c>
      <c r="E325" s="104">
        <v>0</v>
      </c>
      <c r="F325" s="104">
        <v>0</v>
      </c>
      <c r="G325" s="73">
        <v>58.666666666666664</v>
      </c>
      <c r="H325" s="104">
        <v>3.4</v>
      </c>
      <c r="I325" s="104">
        <v>1.9946666666666664</v>
      </c>
      <c r="J325" s="73">
        <v>10.26</v>
      </c>
      <c r="K325" s="73">
        <v>52.195878482758623</v>
      </c>
      <c r="L325" s="164">
        <f t="shared" si="20"/>
        <v>2.5641215172413752</v>
      </c>
      <c r="M325" s="164">
        <f t="shared" si="17"/>
        <v>4.6183744907085288E-2</v>
      </c>
      <c r="N325" s="66"/>
      <c r="O325" s="66"/>
      <c r="P325" s="66">
        <f t="shared" si="21"/>
        <v>0.303859649122807</v>
      </c>
      <c r="Q325" s="66"/>
      <c r="R325" s="66"/>
      <c r="S325" s="66"/>
      <c r="T325" s="66"/>
      <c r="U325" s="66"/>
      <c r="V325" s="66"/>
      <c r="W325" s="66"/>
      <c r="X325" s="66"/>
      <c r="Y325" s="66"/>
      <c r="Z325" s="66"/>
      <c r="AA325" s="66"/>
      <c r="AB325" s="66"/>
      <c r="AC325" s="66"/>
      <c r="AD325" s="66"/>
    </row>
    <row r="326" spans="1:30" x14ac:dyDescent="0.2">
      <c r="A326" s="103" t="s">
        <v>34</v>
      </c>
      <c r="B326" s="104">
        <v>104</v>
      </c>
      <c r="C326" s="104">
        <v>1</v>
      </c>
      <c r="D326" s="104">
        <v>4</v>
      </c>
      <c r="E326" s="104">
        <v>0</v>
      </c>
      <c r="F326" s="104">
        <v>0</v>
      </c>
      <c r="G326" s="73">
        <v>57.142857142857139</v>
      </c>
      <c r="H326" s="104">
        <v>6.8</v>
      </c>
      <c r="I326" s="104">
        <v>3.8857142857142857</v>
      </c>
      <c r="J326" s="73">
        <v>10.07</v>
      </c>
      <c r="K326" s="73">
        <v>44.839408103448278</v>
      </c>
      <c r="L326" s="164">
        <f t="shared" si="20"/>
        <v>9.9205918965517199</v>
      </c>
      <c r="M326" s="164">
        <f t="shared" si="17"/>
        <v>0.17868501254596036</v>
      </c>
      <c r="N326" s="66"/>
      <c r="O326" s="66"/>
      <c r="P326" s="66">
        <f t="shared" si="21"/>
        <v>0.80150375939849627</v>
      </c>
      <c r="Q326" s="66"/>
      <c r="R326" s="66"/>
      <c r="S326" s="66"/>
      <c r="T326" s="66"/>
      <c r="U326" s="66"/>
      <c r="V326" s="66"/>
      <c r="W326" s="66"/>
      <c r="X326" s="66"/>
      <c r="Y326" s="66"/>
      <c r="Z326" s="66"/>
      <c r="AA326" s="66"/>
      <c r="AB326" s="66"/>
      <c r="AC326" s="66"/>
      <c r="AD326" s="66"/>
    </row>
    <row r="327" spans="1:30" x14ac:dyDescent="0.2">
      <c r="A327" s="103" t="s">
        <v>34</v>
      </c>
      <c r="B327" s="104">
        <v>105</v>
      </c>
      <c r="C327" s="104">
        <v>1</v>
      </c>
      <c r="D327" s="104">
        <v>5</v>
      </c>
      <c r="E327" s="104">
        <v>0</v>
      </c>
      <c r="F327" s="104">
        <v>0</v>
      </c>
      <c r="G327" s="73">
        <v>64.935064935064929</v>
      </c>
      <c r="H327" s="104">
        <v>4.2</v>
      </c>
      <c r="I327" s="104">
        <v>2.7272727272727271</v>
      </c>
      <c r="J327" s="73">
        <v>10.17</v>
      </c>
      <c r="K327" s="73">
        <v>54.347150000000006</v>
      </c>
      <c r="L327" s="164">
        <f t="shared" si="20"/>
        <v>0.41284999999999172</v>
      </c>
      <c r="M327" s="164">
        <f t="shared" si="17"/>
        <v>7.4360590778096486E-3</v>
      </c>
      <c r="N327" s="66"/>
      <c r="O327" s="66"/>
      <c r="P327" s="66">
        <f t="shared" si="21"/>
        <v>0.49665071770334929</v>
      </c>
      <c r="Q327" s="66"/>
      <c r="R327" s="66"/>
      <c r="S327" s="66"/>
      <c r="T327" s="66"/>
      <c r="U327" s="66"/>
      <c r="V327" s="66"/>
      <c r="W327" s="66"/>
      <c r="X327" s="66"/>
      <c r="Y327" s="66"/>
      <c r="Z327" s="66"/>
      <c r="AA327" s="66"/>
      <c r="AB327" s="66"/>
      <c r="AC327" s="66"/>
      <c r="AD327" s="66"/>
    </row>
    <row r="328" spans="1:30" x14ac:dyDescent="0.2">
      <c r="A328" s="103" t="s">
        <v>34</v>
      </c>
      <c r="B328" s="104">
        <v>106</v>
      </c>
      <c r="C328" s="104">
        <v>1</v>
      </c>
      <c r="D328" s="104">
        <v>6</v>
      </c>
      <c r="E328" s="104">
        <v>0</v>
      </c>
      <c r="F328" s="104">
        <v>0</v>
      </c>
      <c r="G328" s="73">
        <v>57.95454545454546</v>
      </c>
      <c r="H328" s="104">
        <v>5.9</v>
      </c>
      <c r="I328" s="104">
        <v>3.4193181818181824</v>
      </c>
      <c r="J328" s="73">
        <v>10.33</v>
      </c>
      <c r="K328" s="73">
        <v>59.07676044827587</v>
      </c>
      <c r="L328" s="164">
        <f t="shared" si="20"/>
        <v>-4.3167604482758719</v>
      </c>
      <c r="M328" s="164">
        <f t="shared" si="17"/>
        <v>-7.775144899632333E-2</v>
      </c>
      <c r="N328" s="66"/>
      <c r="O328" s="66"/>
      <c r="P328" s="66">
        <f t="shared" si="21"/>
        <v>0.6787679425837323</v>
      </c>
      <c r="Q328" s="66"/>
      <c r="R328" s="66"/>
      <c r="S328" s="66"/>
      <c r="T328" s="66"/>
      <c r="U328" s="66"/>
      <c r="V328" s="66"/>
      <c r="W328" s="66"/>
      <c r="X328" s="66"/>
      <c r="Y328" s="66"/>
      <c r="Z328" s="66"/>
      <c r="AA328" s="66"/>
      <c r="AB328" s="66"/>
      <c r="AC328" s="66"/>
      <c r="AD328" s="66"/>
    </row>
    <row r="329" spans="1:30" x14ac:dyDescent="0.2">
      <c r="A329" s="103" t="s">
        <v>34</v>
      </c>
      <c r="B329" s="104">
        <v>107</v>
      </c>
      <c r="C329" s="104">
        <v>1</v>
      </c>
      <c r="D329" s="104">
        <v>7</v>
      </c>
      <c r="E329" s="104">
        <v>0</v>
      </c>
      <c r="F329" s="104">
        <v>0</v>
      </c>
      <c r="G329" s="73">
        <v>67.441860465116278</v>
      </c>
      <c r="H329" s="104">
        <v>3.5</v>
      </c>
      <c r="I329" s="104">
        <v>2.3604651162790695</v>
      </c>
      <c r="J329" s="73">
        <v>10.57</v>
      </c>
      <c r="K329" s="73">
        <v>62.687346206896557</v>
      </c>
      <c r="L329" s="164">
        <f t="shared" si="20"/>
        <v>-7.9273462068965586</v>
      </c>
      <c r="M329" s="164">
        <f t="shared" si="17"/>
        <v>-0.14278361323660949</v>
      </c>
      <c r="N329" s="66"/>
      <c r="O329" s="66"/>
      <c r="P329" s="66">
        <f t="shared" si="21"/>
        <v>0.40012239902080782</v>
      </c>
      <c r="Q329" s="66"/>
      <c r="R329" s="66"/>
      <c r="S329" s="66"/>
      <c r="T329" s="66"/>
      <c r="U329" s="66"/>
      <c r="V329" s="66"/>
      <c r="W329" s="66"/>
      <c r="X329" s="66"/>
      <c r="Y329" s="66"/>
      <c r="Z329" s="66"/>
      <c r="AA329" s="66"/>
      <c r="AB329" s="66"/>
      <c r="AC329" s="66"/>
      <c r="AD329" s="66"/>
    </row>
    <row r="330" spans="1:30" x14ac:dyDescent="0.2">
      <c r="A330" s="103" t="s">
        <v>34</v>
      </c>
      <c r="B330" s="104">
        <v>108</v>
      </c>
      <c r="C330" s="104">
        <v>1</v>
      </c>
      <c r="D330" s="104">
        <v>8</v>
      </c>
      <c r="E330" s="104">
        <v>0</v>
      </c>
      <c r="F330" s="104">
        <v>0</v>
      </c>
      <c r="G330" s="73">
        <v>67.123287671232873</v>
      </c>
      <c r="H330" s="104">
        <v>2.7</v>
      </c>
      <c r="I330" s="104">
        <v>1.8123287671232875</v>
      </c>
      <c r="J330" s="73">
        <v>10.28</v>
      </c>
      <c r="K330" s="73">
        <v>49.414063448275861</v>
      </c>
      <c r="L330" s="164">
        <f t="shared" si="20"/>
        <v>5.3459365517241366</v>
      </c>
      <c r="M330" s="164">
        <f t="shared" si="17"/>
        <v>9.6288482559872768E-2</v>
      </c>
      <c r="N330" s="66"/>
      <c r="O330" s="66"/>
      <c r="P330" s="66">
        <f t="shared" si="21"/>
        <v>0.25587599134823358</v>
      </c>
      <c r="Q330" s="66"/>
      <c r="R330" s="66"/>
      <c r="S330" s="66"/>
      <c r="T330" s="66"/>
      <c r="U330" s="66"/>
      <c r="V330" s="66"/>
      <c r="W330" s="66"/>
      <c r="X330" s="66"/>
      <c r="Y330" s="66"/>
      <c r="Z330" s="66"/>
      <c r="AA330" s="66"/>
      <c r="AB330" s="66"/>
      <c r="AC330" s="66"/>
      <c r="AD330" s="66"/>
    </row>
    <row r="331" spans="1:30" x14ac:dyDescent="0.2">
      <c r="A331" s="103" t="s">
        <v>34</v>
      </c>
      <c r="B331" s="104">
        <v>109</v>
      </c>
      <c r="C331" s="104">
        <v>1</v>
      </c>
      <c r="D331" s="104">
        <v>9</v>
      </c>
      <c r="E331" s="104">
        <v>0</v>
      </c>
      <c r="F331" s="104">
        <v>0</v>
      </c>
      <c r="G331" s="73">
        <v>60.294117647058819</v>
      </c>
      <c r="H331" s="104">
        <v>2.8</v>
      </c>
      <c r="I331" s="104">
        <v>1.6882352941176471</v>
      </c>
      <c r="J331" s="73">
        <v>10.210000000000001</v>
      </c>
      <c r="K331" s="73">
        <v>48.890655000000002</v>
      </c>
      <c r="L331" s="164">
        <f t="shared" si="20"/>
        <v>5.8693449999999956</v>
      </c>
      <c r="M331" s="164">
        <f t="shared" si="17"/>
        <v>0.10571586815561951</v>
      </c>
      <c r="N331" s="66"/>
      <c r="O331" s="66"/>
      <c r="P331" s="66">
        <f t="shared" si="21"/>
        <v>0.2232198142414861</v>
      </c>
      <c r="Q331" s="66"/>
      <c r="R331" s="66"/>
      <c r="S331" s="66"/>
      <c r="T331" s="66"/>
      <c r="U331" s="66"/>
      <c r="V331" s="66"/>
      <c r="W331" s="66"/>
      <c r="X331" s="66"/>
      <c r="Y331" s="66"/>
      <c r="Z331" s="66"/>
      <c r="AA331" s="66"/>
      <c r="AB331" s="66"/>
      <c r="AC331" s="66"/>
      <c r="AD331" s="66"/>
    </row>
    <row r="332" spans="1:30" x14ac:dyDescent="0.2">
      <c r="A332" s="103" t="s">
        <v>34</v>
      </c>
      <c r="B332" s="104">
        <v>110</v>
      </c>
      <c r="C332" s="104">
        <v>1</v>
      </c>
      <c r="D332" s="104">
        <v>10</v>
      </c>
      <c r="E332" s="104">
        <v>0</v>
      </c>
      <c r="F332" s="104">
        <v>0</v>
      </c>
      <c r="G332" s="73">
        <v>73.529411764705884</v>
      </c>
      <c r="H332" s="104">
        <v>2.6</v>
      </c>
      <c r="I332" s="104">
        <v>1.911764705882353</v>
      </c>
      <c r="J332" s="73">
        <v>10.33</v>
      </c>
      <c r="K332" s="73">
        <v>53.015686862068968</v>
      </c>
      <c r="L332" s="164">
        <f t="shared" si="20"/>
        <v>1.7443131379310302</v>
      </c>
      <c r="M332" s="164">
        <f t="shared" si="17"/>
        <v>3.1417743838815383E-2</v>
      </c>
      <c r="N332" s="66"/>
      <c r="O332" s="66"/>
      <c r="P332" s="66">
        <f t="shared" si="21"/>
        <v>0.28204334365325079</v>
      </c>
      <c r="Q332" s="66"/>
      <c r="R332" s="66"/>
      <c r="S332" s="66"/>
      <c r="T332" s="66"/>
      <c r="U332" s="66"/>
      <c r="V332" s="66"/>
      <c r="W332" s="66"/>
      <c r="X332" s="66"/>
      <c r="Y332" s="66"/>
      <c r="Z332" s="66"/>
      <c r="AA332" s="66"/>
      <c r="AB332" s="66"/>
      <c r="AC332" s="66"/>
      <c r="AD332" s="66"/>
    </row>
    <row r="333" spans="1:30" x14ac:dyDescent="0.2">
      <c r="A333" s="103" t="s">
        <v>34</v>
      </c>
      <c r="B333" s="104">
        <v>111</v>
      </c>
      <c r="C333" s="104">
        <v>1</v>
      </c>
      <c r="D333" s="104">
        <v>11</v>
      </c>
      <c r="E333" s="104">
        <v>0</v>
      </c>
      <c r="F333" s="104">
        <v>0</v>
      </c>
      <c r="G333" s="73">
        <v>60.526315789473685</v>
      </c>
      <c r="H333" s="104">
        <v>3.9</v>
      </c>
      <c r="I333" s="104">
        <v>2.3605263157894738</v>
      </c>
      <c r="J333" s="73">
        <v>10.17</v>
      </c>
      <c r="K333" s="73">
        <v>57.495536620689649</v>
      </c>
      <c r="L333" s="164">
        <f t="shared" si="20"/>
        <v>-2.7355366206896505</v>
      </c>
      <c r="M333" s="164">
        <f t="shared" si="17"/>
        <v>-4.9271192735764593E-2</v>
      </c>
      <c r="N333" s="66"/>
      <c r="O333" s="66"/>
      <c r="P333" s="66">
        <f t="shared" si="21"/>
        <v>0.40013850415512475</v>
      </c>
      <c r="Q333" s="66"/>
      <c r="R333" s="66"/>
      <c r="S333" s="66"/>
      <c r="T333" s="66"/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</row>
    <row r="334" spans="1:30" x14ac:dyDescent="0.2">
      <c r="A334" s="103" t="s">
        <v>34</v>
      </c>
      <c r="B334" s="104">
        <v>112</v>
      </c>
      <c r="C334" s="104">
        <v>1</v>
      </c>
      <c r="D334" s="104">
        <v>12</v>
      </c>
      <c r="E334" s="104">
        <v>0</v>
      </c>
      <c r="F334" s="104">
        <v>0</v>
      </c>
      <c r="G334" s="73">
        <v>58.333333333333336</v>
      </c>
      <c r="H334" s="104">
        <v>2.9</v>
      </c>
      <c r="I334" s="104">
        <v>1.6916666666666667</v>
      </c>
      <c r="J334" s="73">
        <v>10.26</v>
      </c>
      <c r="K334" s="73">
        <v>49.874397517241384</v>
      </c>
      <c r="L334" s="164">
        <f t="shared" si="20"/>
        <v>4.885602482758614</v>
      </c>
      <c r="M334" s="164">
        <f t="shared" si="17"/>
        <v>8.7997162873894336E-2</v>
      </c>
      <c r="N334" s="66"/>
      <c r="O334" s="66"/>
      <c r="P334" s="66">
        <f t="shared" si="21"/>
        <v>0.22412280701754386</v>
      </c>
      <c r="Q334" s="66"/>
      <c r="R334" s="66"/>
      <c r="S334" s="66"/>
      <c r="T334" s="66"/>
      <c r="U334" s="66"/>
      <c r="V334" s="66"/>
      <c r="W334" s="66"/>
      <c r="X334" s="66"/>
      <c r="Y334" s="66"/>
      <c r="Z334" s="66"/>
      <c r="AA334" s="66"/>
      <c r="AB334" s="66"/>
      <c r="AC334" s="66"/>
      <c r="AD334" s="66"/>
    </row>
    <row r="335" spans="1:30" x14ac:dyDescent="0.2">
      <c r="A335" s="103" t="s">
        <v>34</v>
      </c>
      <c r="B335" s="104">
        <v>113</v>
      </c>
      <c r="C335" s="104">
        <v>1</v>
      </c>
      <c r="D335" s="104">
        <v>13</v>
      </c>
      <c r="E335" s="104">
        <v>0</v>
      </c>
      <c r="F335" s="104">
        <v>0</v>
      </c>
      <c r="G335" s="73">
        <v>65.789473684210535</v>
      </c>
      <c r="H335" s="104">
        <v>2.1</v>
      </c>
      <c r="I335" s="104">
        <v>1.3815789473684215</v>
      </c>
      <c r="J335" s="73">
        <v>10.130000000000001</v>
      </c>
      <c r="K335" s="73">
        <v>52.496475862068976</v>
      </c>
      <c r="L335" s="164">
        <f t="shared" si="20"/>
        <v>2.2635241379310216</v>
      </c>
      <c r="M335" s="164">
        <f t="shared" si="17"/>
        <v>4.0769526980025603E-2</v>
      </c>
      <c r="N335" s="66"/>
      <c r="O335" s="66"/>
      <c r="P335" s="66">
        <f t="shared" si="21"/>
        <v>0.14252077562326881</v>
      </c>
      <c r="Q335" s="66"/>
      <c r="R335" s="66"/>
      <c r="S335" s="66"/>
      <c r="T335" s="66"/>
      <c r="U335" s="66"/>
      <c r="V335" s="66"/>
      <c r="W335" s="66"/>
      <c r="X335" s="66"/>
      <c r="Y335" s="66"/>
      <c r="Z335" s="66"/>
      <c r="AA335" s="66"/>
      <c r="AB335" s="66"/>
      <c r="AC335" s="66"/>
      <c r="AD335" s="66"/>
    </row>
    <row r="336" spans="1:30" x14ac:dyDescent="0.2">
      <c r="A336" s="103" t="s">
        <v>34</v>
      </c>
      <c r="B336" s="104">
        <v>114</v>
      </c>
      <c r="C336" s="104">
        <v>1</v>
      </c>
      <c r="D336" s="104">
        <v>14</v>
      </c>
      <c r="E336" s="104">
        <v>0</v>
      </c>
      <c r="F336" s="104">
        <v>0</v>
      </c>
      <c r="G336" s="73">
        <v>55.882352941176471</v>
      </c>
      <c r="H336" s="104">
        <v>2.4</v>
      </c>
      <c r="I336" s="104">
        <v>1.3411764705882354</v>
      </c>
      <c r="J336" s="73">
        <v>10.210000000000001</v>
      </c>
      <c r="K336" s="73">
        <v>43.683144620689653</v>
      </c>
      <c r="L336" s="164">
        <f t="shared" si="20"/>
        <v>11.076855379310345</v>
      </c>
      <c r="M336" s="164">
        <f t="shared" si="17"/>
        <v>0.19951108392129582</v>
      </c>
      <c r="N336" s="66"/>
      <c r="O336" s="66"/>
      <c r="P336" s="66">
        <f t="shared" si="21"/>
        <v>0.13188854489164092</v>
      </c>
      <c r="Q336" s="66"/>
      <c r="R336" s="66"/>
      <c r="S336" s="66"/>
      <c r="T336" s="66"/>
      <c r="U336" s="66"/>
      <c r="V336" s="66"/>
      <c r="W336" s="66"/>
      <c r="X336" s="66"/>
      <c r="Y336" s="66"/>
      <c r="Z336" s="66"/>
      <c r="AA336" s="66"/>
      <c r="AB336" s="66"/>
      <c r="AC336" s="66"/>
      <c r="AD336" s="66"/>
    </row>
    <row r="337" spans="1:30" x14ac:dyDescent="0.2">
      <c r="A337" s="103" t="s">
        <v>34</v>
      </c>
      <c r="B337" s="104">
        <v>115</v>
      </c>
      <c r="C337" s="104">
        <v>1</v>
      </c>
      <c r="D337" s="104">
        <v>15</v>
      </c>
      <c r="E337" s="104">
        <v>0</v>
      </c>
      <c r="F337" s="104">
        <v>0</v>
      </c>
      <c r="G337" s="73">
        <v>54.54545454545454</v>
      </c>
      <c r="H337" s="104">
        <v>1.7</v>
      </c>
      <c r="I337" s="104">
        <v>0.92727272727272725</v>
      </c>
      <c r="J337" s="73">
        <v>10.23</v>
      </c>
      <c r="K337" s="73">
        <v>55.097420931034485</v>
      </c>
      <c r="L337" s="164">
        <f t="shared" si="20"/>
        <v>-0.33742093103448667</v>
      </c>
      <c r="M337" s="164">
        <f t="shared" si="17"/>
        <v>-6.0774663370764884E-3</v>
      </c>
      <c r="N337" s="66"/>
      <c r="O337" s="66"/>
      <c r="P337" s="66">
        <f t="shared" si="21"/>
        <v>2.2966507177033496E-2</v>
      </c>
      <c r="Q337" s="66"/>
      <c r="R337" s="66"/>
      <c r="S337" s="66"/>
      <c r="T337" s="66"/>
      <c r="U337" s="66"/>
      <c r="V337" s="66"/>
      <c r="W337" s="66"/>
      <c r="X337" s="66"/>
      <c r="Y337" s="66"/>
      <c r="Z337" s="66"/>
      <c r="AA337" s="66"/>
      <c r="AB337" s="66"/>
      <c r="AC337" s="66"/>
      <c r="AD337" s="66"/>
    </row>
    <row r="338" spans="1:30" x14ac:dyDescent="0.2">
      <c r="A338" s="103" t="s">
        <v>34</v>
      </c>
      <c r="B338" s="104">
        <v>116</v>
      </c>
      <c r="C338" s="104">
        <v>1</v>
      </c>
      <c r="D338" s="104">
        <v>16</v>
      </c>
      <c r="E338" s="104">
        <v>0</v>
      </c>
      <c r="F338" s="104">
        <v>0</v>
      </c>
      <c r="G338" s="73">
        <v>52.873563218390807</v>
      </c>
      <c r="H338" s="104">
        <v>3.3</v>
      </c>
      <c r="I338" s="104">
        <v>1.7448275862068965</v>
      </c>
      <c r="J338" s="73">
        <v>10.42</v>
      </c>
      <c r="K338" s="73">
        <v>57.709289379310334</v>
      </c>
      <c r="L338" s="164">
        <f t="shared" si="20"/>
        <v>-2.9492893793103363</v>
      </c>
      <c r="M338" s="164">
        <f t="shared" si="17"/>
        <v>-5.3121206399681847E-2</v>
      </c>
      <c r="N338" s="66"/>
      <c r="O338" s="66"/>
      <c r="P338" s="66">
        <f t="shared" si="21"/>
        <v>0.23811252268602542</v>
      </c>
      <c r="Q338" s="66"/>
      <c r="R338" s="66"/>
      <c r="S338" s="66"/>
      <c r="T338" s="66"/>
      <c r="U338" s="66"/>
      <c r="V338" s="66"/>
      <c r="W338" s="66"/>
      <c r="X338" s="66"/>
      <c r="Y338" s="66"/>
      <c r="Z338" s="66"/>
      <c r="AA338" s="66"/>
      <c r="AB338" s="66"/>
      <c r="AC338" s="66"/>
      <c r="AD338" s="66"/>
    </row>
    <row r="339" spans="1:30" x14ac:dyDescent="0.2">
      <c r="A339" s="103" t="s">
        <v>34</v>
      </c>
      <c r="B339" s="104">
        <v>117</v>
      </c>
      <c r="C339" s="104">
        <v>1</v>
      </c>
      <c r="D339" s="104">
        <v>17</v>
      </c>
      <c r="E339" s="104">
        <v>0</v>
      </c>
      <c r="F339" s="104">
        <v>0</v>
      </c>
      <c r="G339" s="73">
        <v>47.674418604651166</v>
      </c>
      <c r="H339" s="104">
        <v>2.2000000000000002</v>
      </c>
      <c r="I339" s="104">
        <v>1.0488372093023257</v>
      </c>
      <c r="J339" s="73">
        <v>10.24</v>
      </c>
      <c r="K339" s="73">
        <v>58.611732413793106</v>
      </c>
      <c r="L339" s="164">
        <f t="shared" si="20"/>
        <v>-3.8517324137931084</v>
      </c>
      <c r="M339" s="164">
        <f t="shared" si="17"/>
        <v>-6.9375583821921979E-2</v>
      </c>
      <c r="N339" s="66"/>
      <c r="O339" s="66"/>
      <c r="P339" s="66">
        <f t="shared" si="21"/>
        <v>5.4957160342717304E-2</v>
      </c>
      <c r="Q339" s="66"/>
      <c r="R339" s="66"/>
      <c r="S339" s="66"/>
      <c r="T339" s="66"/>
      <c r="U339" s="66"/>
      <c r="V339" s="66"/>
      <c r="W339" s="66"/>
      <c r="X339" s="66"/>
      <c r="Y339" s="66"/>
      <c r="Z339" s="66"/>
      <c r="AA339" s="66"/>
      <c r="AB339" s="66"/>
      <c r="AC339" s="66"/>
      <c r="AD339" s="66"/>
    </row>
    <row r="340" spans="1:30" x14ac:dyDescent="0.2">
      <c r="A340" s="103" t="s">
        <v>34</v>
      </c>
      <c r="B340" s="104">
        <v>118</v>
      </c>
      <c r="C340" s="104">
        <v>1</v>
      </c>
      <c r="D340" s="104">
        <v>18</v>
      </c>
      <c r="E340" s="104">
        <v>0</v>
      </c>
      <c r="F340" s="104">
        <v>0</v>
      </c>
      <c r="G340" s="73">
        <v>58.22784810126582</v>
      </c>
      <c r="H340" s="104">
        <v>1.9</v>
      </c>
      <c r="I340" s="104">
        <v>1.1063291139240505</v>
      </c>
      <c r="J340" s="73">
        <v>10.119999999999999</v>
      </c>
      <c r="K340" s="73">
        <v>56.064974482758615</v>
      </c>
      <c r="L340" s="164">
        <f t="shared" si="20"/>
        <v>-1.3049744827586167</v>
      </c>
      <c r="M340" s="164">
        <f t="shared" ref="M340:M402" si="22">L340/55.52</f>
        <v>-2.3504583623173932E-2</v>
      </c>
      <c r="N340" s="66"/>
      <c r="O340" s="66"/>
      <c r="P340" s="66">
        <f t="shared" si="21"/>
        <v>7.0086608927381736E-2</v>
      </c>
      <c r="Q340" s="66"/>
      <c r="R340" s="66"/>
      <c r="S340" s="66"/>
      <c r="T340" s="66"/>
      <c r="U340" s="66"/>
      <c r="V340" s="66"/>
      <c r="W340" s="66"/>
      <c r="X340" s="66"/>
      <c r="Y340" s="66"/>
      <c r="Z340" s="66"/>
      <c r="AA340" s="66"/>
      <c r="AB340" s="66"/>
      <c r="AC340" s="66"/>
      <c r="AD340" s="66"/>
    </row>
    <row r="341" spans="1:30" x14ac:dyDescent="0.2">
      <c r="A341" s="103" t="s">
        <v>34</v>
      </c>
      <c r="B341" s="104">
        <v>119</v>
      </c>
      <c r="C341" s="104">
        <v>1</v>
      </c>
      <c r="D341" s="104">
        <v>19</v>
      </c>
      <c r="E341" s="104">
        <v>0</v>
      </c>
      <c r="F341" s="104">
        <v>0</v>
      </c>
      <c r="G341" s="73">
        <v>70.967741935483872</v>
      </c>
      <c r="H341" s="104">
        <v>1.8</v>
      </c>
      <c r="I341" s="104">
        <v>1.2774193548387098</v>
      </c>
      <c r="J341" s="73">
        <v>10.09</v>
      </c>
      <c r="K341" s="73">
        <v>51.169331172413791</v>
      </c>
      <c r="L341" s="164">
        <f t="shared" si="20"/>
        <v>3.5906688275862066</v>
      </c>
      <c r="M341" s="164">
        <f t="shared" si="22"/>
        <v>6.4673429891682399E-2</v>
      </c>
      <c r="N341" s="66"/>
      <c r="O341" s="66"/>
      <c r="P341" s="66">
        <f t="shared" si="21"/>
        <v>0.1151103565365026</v>
      </c>
      <c r="Q341" s="66"/>
      <c r="R341" s="66"/>
      <c r="S341" s="66"/>
      <c r="T341" s="66"/>
      <c r="U341" s="66"/>
      <c r="V341" s="66"/>
      <c r="W341" s="66"/>
      <c r="X341" s="66"/>
      <c r="Y341" s="66"/>
      <c r="Z341" s="66"/>
      <c r="AA341" s="66"/>
      <c r="AB341" s="66"/>
      <c r="AC341" s="66"/>
      <c r="AD341" s="66"/>
    </row>
    <row r="342" spans="1:30" x14ac:dyDescent="0.2">
      <c r="A342" s="103" t="s">
        <v>34</v>
      </c>
      <c r="B342" s="104">
        <v>120</v>
      </c>
      <c r="C342" s="104">
        <v>1</v>
      </c>
      <c r="D342" s="104">
        <v>20</v>
      </c>
      <c r="E342" s="104">
        <v>0</v>
      </c>
      <c r="F342" s="104">
        <v>0</v>
      </c>
      <c r="G342" s="73">
        <v>66.666666666666657</v>
      </c>
      <c r="H342" s="104">
        <v>2.6</v>
      </c>
      <c r="I342" s="104">
        <v>1.7333333333333332</v>
      </c>
      <c r="J342" s="73">
        <v>10.49</v>
      </c>
      <c r="K342" s="73">
        <v>44.966120137931028</v>
      </c>
      <c r="L342" s="164">
        <f t="shared" si="20"/>
        <v>9.7938798620689695</v>
      </c>
      <c r="M342" s="164">
        <f t="shared" si="22"/>
        <v>0.17640273526781283</v>
      </c>
      <c r="N342" s="66"/>
      <c r="O342" s="66"/>
      <c r="P342" s="66">
        <f t="shared" si="21"/>
        <v>0.2350877192982456</v>
      </c>
      <c r="Q342" s="66"/>
      <c r="R342" s="66"/>
      <c r="S342" s="66"/>
      <c r="T342" s="66"/>
      <c r="U342" s="66"/>
      <c r="V342" s="66"/>
      <c r="W342" s="66"/>
      <c r="X342" s="66"/>
      <c r="Y342" s="66"/>
      <c r="Z342" s="66"/>
      <c r="AA342" s="66"/>
      <c r="AB342" s="66"/>
      <c r="AC342" s="66"/>
      <c r="AD342" s="66"/>
    </row>
    <row r="343" spans="1:30" x14ac:dyDescent="0.2">
      <c r="A343" s="103" t="s">
        <v>34</v>
      </c>
      <c r="B343" s="104">
        <v>201</v>
      </c>
      <c r="C343" s="104">
        <v>2</v>
      </c>
      <c r="D343" s="104">
        <v>11</v>
      </c>
      <c r="E343" s="104">
        <v>0</v>
      </c>
      <c r="F343" s="104">
        <v>0</v>
      </c>
      <c r="G343" s="73">
        <v>63.636363636363633</v>
      </c>
      <c r="H343" s="104">
        <v>3.4</v>
      </c>
      <c r="I343" s="104">
        <v>2.1636363636363636</v>
      </c>
      <c r="J343" s="73">
        <v>10.35</v>
      </c>
      <c r="K343" s="73">
        <v>56.220751551724135</v>
      </c>
      <c r="L343" s="164">
        <f t="shared" si="20"/>
        <v>-1.4607515517241367</v>
      </c>
      <c r="M343" s="164">
        <f t="shared" si="22"/>
        <v>-2.6310366565636466E-2</v>
      </c>
      <c r="N343" s="66"/>
      <c r="O343" s="66"/>
      <c r="P343" s="66">
        <f t="shared" si="21"/>
        <v>0.3483253588516747</v>
      </c>
      <c r="Q343" s="66"/>
      <c r="R343" s="66"/>
      <c r="S343" s="66"/>
      <c r="T343" s="66"/>
      <c r="U343" s="66"/>
      <c r="V343" s="66"/>
      <c r="W343" s="66"/>
      <c r="X343" s="66"/>
      <c r="Y343" s="66"/>
      <c r="Z343" s="66"/>
      <c r="AA343" s="66"/>
      <c r="AB343" s="66"/>
      <c r="AC343" s="66"/>
      <c r="AD343" s="66"/>
    </row>
    <row r="344" spans="1:30" x14ac:dyDescent="0.2">
      <c r="A344" s="103" t="s">
        <v>34</v>
      </c>
      <c r="B344" s="104">
        <v>202</v>
      </c>
      <c r="C344" s="104">
        <v>2</v>
      </c>
      <c r="D344" s="104">
        <v>19</v>
      </c>
      <c r="E344" s="104">
        <v>0</v>
      </c>
      <c r="F344" s="104">
        <v>0</v>
      </c>
      <c r="G344" s="73">
        <v>59.701492537313428</v>
      </c>
      <c r="H344" s="104">
        <v>2.2000000000000002</v>
      </c>
      <c r="I344" s="104">
        <v>1.3134328358208955</v>
      </c>
      <c r="J344" s="73">
        <v>10.24</v>
      </c>
      <c r="K344" s="73">
        <v>46.851934344827583</v>
      </c>
      <c r="L344" s="164">
        <f t="shared" si="20"/>
        <v>7.9080656551724147</v>
      </c>
      <c r="M344" s="164">
        <f t="shared" si="22"/>
        <v>0.14243634105137634</v>
      </c>
      <c r="N344" s="66"/>
      <c r="O344" s="66"/>
      <c r="P344" s="66">
        <f t="shared" si="21"/>
        <v>0.12458758837391989</v>
      </c>
      <c r="Q344" s="66"/>
      <c r="R344" s="66"/>
      <c r="S344" s="66"/>
      <c r="T344" s="66"/>
      <c r="U344" s="66"/>
      <c r="V344" s="66"/>
      <c r="W344" s="66"/>
      <c r="X344" s="66"/>
      <c r="Y344" s="66"/>
      <c r="Z344" s="66"/>
      <c r="AA344" s="66"/>
      <c r="AB344" s="66"/>
      <c r="AC344" s="66"/>
      <c r="AD344" s="66"/>
    </row>
    <row r="345" spans="1:30" x14ac:dyDescent="0.2">
      <c r="A345" s="103" t="s">
        <v>34</v>
      </c>
      <c r="B345" s="104">
        <v>203</v>
      </c>
      <c r="C345" s="104">
        <v>2</v>
      </c>
      <c r="D345" s="104">
        <v>6</v>
      </c>
      <c r="E345" s="104">
        <v>0</v>
      </c>
      <c r="F345" s="104">
        <v>0</v>
      </c>
      <c r="G345" s="73">
        <v>55.072463768115945</v>
      </c>
      <c r="H345" s="104">
        <v>3.3</v>
      </c>
      <c r="I345" s="104">
        <v>1.817391304347826</v>
      </c>
      <c r="J345" s="73">
        <v>10.27</v>
      </c>
      <c r="K345" s="73">
        <v>52.938843517241381</v>
      </c>
      <c r="L345" s="164">
        <f t="shared" si="20"/>
        <v>1.8211564827586173</v>
      </c>
      <c r="M345" s="164">
        <f t="shared" si="22"/>
        <v>3.2801809847957802E-2</v>
      </c>
      <c r="N345" s="66"/>
      <c r="O345" s="66"/>
      <c r="P345" s="66">
        <f t="shared" si="21"/>
        <v>0.25720823798627002</v>
      </c>
      <c r="Q345" s="66"/>
      <c r="R345" s="66"/>
      <c r="S345" s="66"/>
      <c r="T345" s="66"/>
      <c r="U345" s="66"/>
      <c r="V345" s="66"/>
      <c r="W345" s="66"/>
      <c r="X345" s="66"/>
      <c r="Y345" s="66"/>
      <c r="Z345" s="66"/>
      <c r="AA345" s="66"/>
      <c r="AB345" s="66"/>
      <c r="AC345" s="66"/>
      <c r="AD345" s="66"/>
    </row>
    <row r="346" spans="1:30" x14ac:dyDescent="0.2">
      <c r="A346" s="103" t="s">
        <v>34</v>
      </c>
      <c r="B346" s="104">
        <v>204</v>
      </c>
      <c r="C346" s="104">
        <v>2</v>
      </c>
      <c r="D346" s="104">
        <v>18</v>
      </c>
      <c r="E346" s="104">
        <v>0</v>
      </c>
      <c r="F346" s="104">
        <v>0</v>
      </c>
      <c r="G346" s="73">
        <v>64.615384615384613</v>
      </c>
      <c r="H346" s="104">
        <v>2.7</v>
      </c>
      <c r="I346" s="104">
        <v>1.7446153846153849</v>
      </c>
      <c r="J346" s="73">
        <v>10.01</v>
      </c>
      <c r="K346" s="73">
        <v>37.810384586206887</v>
      </c>
      <c r="L346" s="164">
        <f t="shared" si="20"/>
        <v>16.949615413793111</v>
      </c>
      <c r="M346" s="164">
        <f t="shared" si="22"/>
        <v>0.30528846206399696</v>
      </c>
      <c r="N346" s="66"/>
      <c r="O346" s="66"/>
      <c r="P346" s="66">
        <f t="shared" si="21"/>
        <v>0.23805668016194342</v>
      </c>
      <c r="Q346" s="66"/>
      <c r="R346" s="66"/>
      <c r="S346" s="66"/>
      <c r="T346" s="66"/>
      <c r="U346" s="66"/>
      <c r="V346" s="66"/>
      <c r="W346" s="66"/>
      <c r="X346" s="66"/>
      <c r="Y346" s="66"/>
      <c r="Z346" s="66"/>
      <c r="AA346" s="66"/>
      <c r="AB346" s="66"/>
      <c r="AC346" s="66"/>
      <c r="AD346" s="66"/>
    </row>
    <row r="347" spans="1:30" x14ac:dyDescent="0.2">
      <c r="A347" s="103" t="s">
        <v>34</v>
      </c>
      <c r="B347" s="104">
        <v>205</v>
      </c>
      <c r="C347" s="104">
        <v>2</v>
      </c>
      <c r="D347" s="104">
        <v>16</v>
      </c>
      <c r="E347" s="104">
        <v>0</v>
      </c>
      <c r="F347" s="104">
        <v>0</v>
      </c>
      <c r="G347" s="73">
        <v>69.565217391304344</v>
      </c>
      <c r="H347" s="104">
        <v>3.6</v>
      </c>
      <c r="I347" s="104">
        <v>2.5043478260869567</v>
      </c>
      <c r="J347" s="73">
        <v>10.039999999999999</v>
      </c>
      <c r="K347" s="73">
        <v>48.082379172413802</v>
      </c>
      <c r="L347" s="164">
        <f t="shared" si="20"/>
        <v>6.6776208275861961</v>
      </c>
      <c r="M347" s="164">
        <f t="shared" si="22"/>
        <v>0.1202741503527773</v>
      </c>
      <c r="N347" s="66"/>
      <c r="O347" s="66"/>
      <c r="P347" s="66">
        <f t="shared" si="21"/>
        <v>0.43798627002288343</v>
      </c>
      <c r="Q347" s="66"/>
      <c r="R347" s="66"/>
      <c r="S347" s="66"/>
      <c r="T347" s="66"/>
      <c r="U347" s="66"/>
      <c r="V347" s="66"/>
      <c r="W347" s="66"/>
      <c r="X347" s="66"/>
      <c r="Y347" s="66"/>
      <c r="Z347" s="66"/>
      <c r="AA347" s="66"/>
      <c r="AB347" s="66"/>
      <c r="AC347" s="66"/>
      <c r="AD347" s="66"/>
    </row>
    <row r="348" spans="1:30" x14ac:dyDescent="0.2">
      <c r="A348" s="103" t="s">
        <v>34</v>
      </c>
      <c r="B348" s="104">
        <v>206</v>
      </c>
      <c r="C348" s="104">
        <v>2</v>
      </c>
      <c r="D348" s="104">
        <v>12</v>
      </c>
      <c r="E348" s="104">
        <v>0</v>
      </c>
      <c r="F348" s="104">
        <v>0</v>
      </c>
      <c r="G348" s="73">
        <v>61.176470588235297</v>
      </c>
      <c r="H348" s="104">
        <v>7.2</v>
      </c>
      <c r="I348" s="104">
        <v>4.4047058823529417</v>
      </c>
      <c r="J348" s="73">
        <v>10.14</v>
      </c>
      <c r="K348" s="73">
        <v>53.315487310344835</v>
      </c>
      <c r="L348" s="164">
        <f t="shared" si="20"/>
        <v>1.4445126896551628</v>
      </c>
      <c r="M348" s="164">
        <f t="shared" si="22"/>
        <v>2.6017879856901346E-2</v>
      </c>
      <c r="N348" s="66"/>
      <c r="O348" s="66"/>
      <c r="P348" s="66">
        <f t="shared" si="21"/>
        <v>0.93808049535603732</v>
      </c>
      <c r="Q348" s="66"/>
      <c r="R348" s="66"/>
      <c r="S348" s="66"/>
      <c r="T348" s="66"/>
      <c r="U348" s="66"/>
      <c r="V348" s="66"/>
      <c r="W348" s="66"/>
      <c r="X348" s="66"/>
      <c r="Y348" s="66"/>
      <c r="Z348" s="66"/>
      <c r="AA348" s="66"/>
      <c r="AB348" s="66"/>
      <c r="AC348" s="66"/>
      <c r="AD348" s="66"/>
    </row>
    <row r="349" spans="1:30" x14ac:dyDescent="0.2">
      <c r="A349" s="103" t="s">
        <v>34</v>
      </c>
      <c r="B349" s="104">
        <v>207</v>
      </c>
      <c r="C349" s="104">
        <v>2</v>
      </c>
      <c r="D349" s="104">
        <v>7</v>
      </c>
      <c r="E349" s="104">
        <v>0</v>
      </c>
      <c r="F349" s="104">
        <v>0</v>
      </c>
      <c r="G349" s="73">
        <v>57.831325301204814</v>
      </c>
      <c r="H349" s="104">
        <v>3.4</v>
      </c>
      <c r="I349" s="104">
        <v>1.9662650602409635</v>
      </c>
      <c r="J349" s="73">
        <v>10.33</v>
      </c>
      <c r="K349" s="73">
        <v>55.597255241379315</v>
      </c>
      <c r="L349" s="164">
        <f t="shared" si="20"/>
        <v>-0.83725524137931728</v>
      </c>
      <c r="M349" s="164">
        <f t="shared" si="22"/>
        <v>-1.508024570207704E-2</v>
      </c>
      <c r="N349" s="66"/>
      <c r="O349" s="66"/>
      <c r="P349" s="66">
        <f t="shared" si="21"/>
        <v>0.29638554216867458</v>
      </c>
      <c r="Q349" s="66"/>
      <c r="R349" s="66"/>
      <c r="S349" s="66"/>
      <c r="T349" s="66"/>
      <c r="U349" s="66"/>
      <c r="V349" s="66"/>
      <c r="W349" s="66"/>
      <c r="X349" s="66"/>
      <c r="Y349" s="66"/>
      <c r="Z349" s="66"/>
      <c r="AA349" s="66"/>
      <c r="AB349" s="66"/>
      <c r="AC349" s="66"/>
      <c r="AD349" s="66"/>
    </row>
    <row r="350" spans="1:30" x14ac:dyDescent="0.2">
      <c r="A350" s="103" t="s">
        <v>34</v>
      </c>
      <c r="B350" s="104">
        <v>208</v>
      </c>
      <c r="C350" s="104">
        <v>2</v>
      </c>
      <c r="D350" s="104">
        <v>8</v>
      </c>
      <c r="E350" s="104">
        <v>0</v>
      </c>
      <c r="F350" s="104">
        <v>0</v>
      </c>
      <c r="G350" s="73">
        <v>66.666666666666657</v>
      </c>
      <c r="H350" s="104">
        <v>4</v>
      </c>
      <c r="I350" s="104">
        <v>2.6666666666666661</v>
      </c>
      <c r="J350" s="73">
        <v>10.19</v>
      </c>
      <c r="K350" s="73">
        <v>55.571640793103448</v>
      </c>
      <c r="L350" s="164">
        <f t="shared" si="20"/>
        <v>-0.81164079310345016</v>
      </c>
      <c r="M350" s="164">
        <f t="shared" si="22"/>
        <v>-1.4618890365696148E-2</v>
      </c>
      <c r="N350" s="66"/>
      <c r="O350" s="66"/>
      <c r="P350" s="66">
        <f t="shared" si="21"/>
        <v>0.4807017543859648</v>
      </c>
      <c r="Q350" s="66"/>
      <c r="R350" s="66"/>
      <c r="S350" s="66"/>
      <c r="T350" s="66"/>
      <c r="U350" s="66"/>
      <c r="V350" s="66"/>
      <c r="W350" s="66"/>
      <c r="X350" s="66"/>
      <c r="Y350" s="66"/>
      <c r="Z350" s="66"/>
      <c r="AA350" s="66"/>
      <c r="AB350" s="66"/>
      <c r="AC350" s="66"/>
      <c r="AD350" s="66"/>
    </row>
    <row r="351" spans="1:30" x14ac:dyDescent="0.2">
      <c r="A351" s="103" t="s">
        <v>34</v>
      </c>
      <c r="B351" s="104">
        <v>209</v>
      </c>
      <c r="C351" s="104">
        <v>2</v>
      </c>
      <c r="D351" s="104">
        <v>17</v>
      </c>
      <c r="E351" s="104">
        <v>0</v>
      </c>
      <c r="F351" s="104">
        <v>0</v>
      </c>
      <c r="G351" s="73">
        <v>56.164383561643838</v>
      </c>
      <c r="H351" s="104">
        <v>1.5</v>
      </c>
      <c r="I351" s="104">
        <v>0.84246575342465757</v>
      </c>
      <c r="J351" s="73">
        <v>10.01</v>
      </c>
      <c r="K351" s="73">
        <v>50.163529103448269</v>
      </c>
      <c r="L351" s="164">
        <f t="shared" si="20"/>
        <v>4.5964708965517289</v>
      </c>
      <c r="M351" s="164">
        <f t="shared" si="22"/>
        <v>8.2789461393222782E-2</v>
      </c>
      <c r="N351" s="66"/>
      <c r="O351" s="66"/>
      <c r="P351" s="66">
        <f t="shared" si="21"/>
        <v>6.4888248017305316E-4</v>
      </c>
      <c r="Q351" s="66"/>
      <c r="R351" s="66"/>
      <c r="S351" s="66"/>
      <c r="T351" s="66"/>
      <c r="U351" s="66"/>
      <c r="V351" s="66"/>
      <c r="W351" s="66"/>
      <c r="X351" s="66"/>
      <c r="Y351" s="66"/>
      <c r="Z351" s="66"/>
      <c r="AA351" s="66"/>
      <c r="AB351" s="66"/>
      <c r="AC351" s="66"/>
      <c r="AD351" s="66"/>
    </row>
    <row r="352" spans="1:30" x14ac:dyDescent="0.2">
      <c r="A352" s="103" t="s">
        <v>34</v>
      </c>
      <c r="B352" s="104">
        <v>210</v>
      </c>
      <c r="C352" s="104">
        <v>2</v>
      </c>
      <c r="D352" s="104">
        <v>20</v>
      </c>
      <c r="E352" s="104">
        <v>0</v>
      </c>
      <c r="F352" s="104">
        <v>0</v>
      </c>
      <c r="G352" s="73">
        <v>68.493150684931507</v>
      </c>
      <c r="H352" s="104">
        <v>4.5999999999999996</v>
      </c>
      <c r="I352" s="104">
        <v>3.150684931506849</v>
      </c>
      <c r="J352" s="73">
        <v>9.85</v>
      </c>
      <c r="K352" s="73">
        <v>43.594985689655168</v>
      </c>
      <c r="L352" s="164">
        <f t="shared" si="20"/>
        <v>11.16501431034483</v>
      </c>
      <c r="M352" s="164">
        <f t="shared" si="22"/>
        <v>0.2010989609211965</v>
      </c>
      <c r="N352" s="66"/>
      <c r="O352" s="66"/>
      <c r="P352" s="66">
        <f t="shared" si="21"/>
        <v>0.60807498197548671</v>
      </c>
      <c r="Q352" s="66"/>
      <c r="R352" s="66"/>
      <c r="S352" s="66"/>
      <c r="T352" s="66"/>
      <c r="U352" s="66"/>
      <c r="V352" s="66"/>
      <c r="W352" s="66"/>
      <c r="X352" s="66"/>
      <c r="Y352" s="66"/>
      <c r="Z352" s="66"/>
      <c r="AA352" s="66"/>
      <c r="AB352" s="66"/>
      <c r="AC352" s="66"/>
      <c r="AD352" s="66"/>
    </row>
    <row r="353" spans="1:30" x14ac:dyDescent="0.2">
      <c r="A353" s="103" t="s">
        <v>34</v>
      </c>
      <c r="B353" s="104">
        <v>211</v>
      </c>
      <c r="C353" s="104">
        <v>2</v>
      </c>
      <c r="D353" s="104">
        <v>15</v>
      </c>
      <c r="E353" s="104">
        <v>0</v>
      </c>
      <c r="F353" s="104">
        <v>0</v>
      </c>
      <c r="G353" s="73">
        <v>68.831168831168839</v>
      </c>
      <c r="H353" s="104">
        <v>2.6</v>
      </c>
      <c r="I353" s="104">
        <v>1.7896103896103899</v>
      </c>
      <c r="J353" s="73">
        <v>9.6300000000000008</v>
      </c>
      <c r="K353" s="73">
        <v>60.028116689655164</v>
      </c>
      <c r="L353" s="164">
        <f t="shared" si="20"/>
        <v>-5.2681166896551659</v>
      </c>
      <c r="M353" s="164">
        <f t="shared" si="22"/>
        <v>-9.4886827983702557E-2</v>
      </c>
      <c r="N353" s="66"/>
      <c r="O353" s="66"/>
      <c r="P353" s="66">
        <f t="shared" si="21"/>
        <v>0.24989747095010262</v>
      </c>
      <c r="Q353" s="66"/>
      <c r="R353" s="66"/>
      <c r="S353" s="66"/>
      <c r="T353" s="66"/>
      <c r="U353" s="66"/>
      <c r="V353" s="66"/>
      <c r="W353" s="66"/>
      <c r="X353" s="66"/>
      <c r="Y353" s="66"/>
      <c r="Z353" s="66"/>
      <c r="AA353" s="66"/>
      <c r="AB353" s="66"/>
      <c r="AC353" s="66"/>
      <c r="AD353" s="66"/>
    </row>
    <row r="354" spans="1:30" x14ac:dyDescent="0.2">
      <c r="A354" s="103" t="s">
        <v>34</v>
      </c>
      <c r="B354" s="104">
        <v>212</v>
      </c>
      <c r="C354" s="104">
        <v>2</v>
      </c>
      <c r="D354" s="104">
        <v>13</v>
      </c>
      <c r="E354" s="104">
        <v>0</v>
      </c>
      <c r="F354" s="104">
        <v>0</v>
      </c>
      <c r="G354" s="73">
        <v>61.53846153846154</v>
      </c>
      <c r="H354" s="104">
        <v>3.6</v>
      </c>
      <c r="I354" s="104">
        <v>2.2153846153846155</v>
      </c>
      <c r="J354" s="73">
        <v>9.57</v>
      </c>
      <c r="K354" s="73">
        <v>45.16417210344828</v>
      </c>
      <c r="L354" s="164">
        <f t="shared" si="20"/>
        <v>9.5958278965517181</v>
      </c>
      <c r="M354" s="164">
        <f t="shared" si="22"/>
        <v>0.17283551686872689</v>
      </c>
      <c r="N354" s="66"/>
      <c r="O354" s="66"/>
      <c r="P354" s="66">
        <f t="shared" si="21"/>
        <v>0.36194331983805678</v>
      </c>
      <c r="Q354" s="66"/>
      <c r="R354" s="66"/>
      <c r="S354" s="66"/>
      <c r="T354" s="66"/>
      <c r="U354" s="66"/>
      <c r="V354" s="66"/>
      <c r="W354" s="66"/>
      <c r="X354" s="66"/>
      <c r="Y354" s="66"/>
      <c r="Z354" s="66"/>
      <c r="AA354" s="66"/>
      <c r="AB354" s="66"/>
      <c r="AC354" s="66"/>
      <c r="AD354" s="66"/>
    </row>
    <row r="355" spans="1:30" x14ac:dyDescent="0.2">
      <c r="A355" s="103" t="s">
        <v>34</v>
      </c>
      <c r="B355" s="104">
        <v>213</v>
      </c>
      <c r="C355" s="104">
        <v>2</v>
      </c>
      <c r="D355" s="104">
        <v>10</v>
      </c>
      <c r="E355" s="104">
        <v>0</v>
      </c>
      <c r="F355" s="104">
        <v>0</v>
      </c>
      <c r="G355" s="73">
        <v>67.567567567567565</v>
      </c>
      <c r="H355" s="104">
        <v>4.4000000000000004</v>
      </c>
      <c r="I355" s="104">
        <v>2.9729729729729728</v>
      </c>
      <c r="J355" s="73">
        <v>9.49</v>
      </c>
      <c r="K355" s="73">
        <v>47.394469137931047</v>
      </c>
      <c r="L355" s="164">
        <f t="shared" si="20"/>
        <v>7.365530862068951</v>
      </c>
      <c r="M355" s="164">
        <f t="shared" si="22"/>
        <v>0.13266446077213528</v>
      </c>
      <c r="N355" s="66"/>
      <c r="O355" s="66"/>
      <c r="P355" s="66">
        <f t="shared" si="21"/>
        <v>0.5613086770981508</v>
      </c>
      <c r="Q355" s="66"/>
      <c r="R355" s="66"/>
      <c r="S355" s="66"/>
      <c r="T355" s="66"/>
      <c r="U355" s="66"/>
      <c r="V355" s="66"/>
      <c r="W355" s="66"/>
      <c r="X355" s="66"/>
      <c r="Y355" s="66"/>
      <c r="Z355" s="66"/>
      <c r="AA355" s="66"/>
      <c r="AB355" s="66"/>
      <c r="AC355" s="66"/>
      <c r="AD355" s="66"/>
    </row>
    <row r="356" spans="1:30" x14ac:dyDescent="0.2">
      <c r="A356" s="103" t="s">
        <v>34</v>
      </c>
      <c r="B356" s="104">
        <v>214</v>
      </c>
      <c r="C356" s="104">
        <v>2</v>
      </c>
      <c r="D356" s="104">
        <v>2</v>
      </c>
      <c r="E356" s="104">
        <v>0</v>
      </c>
      <c r="F356" s="104">
        <v>0</v>
      </c>
      <c r="G356" s="73">
        <v>64.86486486486487</v>
      </c>
      <c r="H356" s="104">
        <v>3.8</v>
      </c>
      <c r="I356" s="104">
        <v>2.464864864864865</v>
      </c>
      <c r="J356" s="73">
        <v>9.43</v>
      </c>
      <c r="K356" s="73">
        <v>35.86228458620689</v>
      </c>
      <c r="L356" s="164">
        <f t="shared" si="20"/>
        <v>18.897715413793108</v>
      </c>
      <c r="M356" s="164">
        <f t="shared" si="22"/>
        <v>0.34037671854814672</v>
      </c>
      <c r="N356" s="66"/>
      <c r="O356" s="66"/>
      <c r="P356" s="66">
        <f t="shared" si="21"/>
        <v>0.42759601706970135</v>
      </c>
      <c r="Q356" s="66"/>
      <c r="R356" s="66"/>
      <c r="S356" s="66"/>
      <c r="T356" s="66"/>
      <c r="U356" s="66"/>
      <c r="V356" s="66"/>
      <c r="W356" s="66"/>
      <c r="X356" s="66"/>
      <c r="Y356" s="66"/>
      <c r="Z356" s="66"/>
      <c r="AA356" s="66"/>
      <c r="AB356" s="66"/>
      <c r="AC356" s="66"/>
      <c r="AD356" s="66"/>
    </row>
    <row r="357" spans="1:30" x14ac:dyDescent="0.2">
      <c r="A357" s="103" t="s">
        <v>34</v>
      </c>
      <c r="B357" s="104">
        <v>215</v>
      </c>
      <c r="C357" s="104">
        <v>2</v>
      </c>
      <c r="D357" s="104">
        <v>3</v>
      </c>
      <c r="E357" s="104">
        <v>0</v>
      </c>
      <c r="F357" s="104">
        <v>0</v>
      </c>
      <c r="G357" s="73">
        <v>68.656716417910445</v>
      </c>
      <c r="H357" s="104">
        <v>2.7</v>
      </c>
      <c r="I357" s="104">
        <v>1.8537313432835822</v>
      </c>
      <c r="J357" s="73">
        <v>9.5399999999999991</v>
      </c>
      <c r="K357" s="73">
        <v>38.347553655172412</v>
      </c>
      <c r="L357" s="164">
        <f t="shared" si="20"/>
        <v>16.412446344827586</v>
      </c>
      <c r="M357" s="164">
        <f t="shared" si="22"/>
        <v>0.2956132266719666</v>
      </c>
      <c r="N357" s="66"/>
      <c r="O357" s="66"/>
      <c r="P357" s="66">
        <f t="shared" si="21"/>
        <v>0.26677140612725853</v>
      </c>
      <c r="Q357" s="66"/>
      <c r="R357" s="66"/>
      <c r="S357" s="66"/>
      <c r="T357" s="66"/>
      <c r="U357" s="66"/>
      <c r="V357" s="66"/>
      <c r="W357" s="66"/>
      <c r="X357" s="66"/>
      <c r="Y357" s="66"/>
      <c r="Z357" s="66"/>
      <c r="AA357" s="66"/>
      <c r="AB357" s="66"/>
      <c r="AC357" s="66"/>
      <c r="AD357" s="66"/>
    </row>
    <row r="358" spans="1:30" x14ac:dyDescent="0.2">
      <c r="A358" s="103" t="s">
        <v>34</v>
      </c>
      <c r="B358" s="104">
        <v>216</v>
      </c>
      <c r="C358" s="104">
        <v>2</v>
      </c>
      <c r="D358" s="104">
        <v>5</v>
      </c>
      <c r="E358" s="104">
        <v>0</v>
      </c>
      <c r="F358" s="104">
        <v>0</v>
      </c>
      <c r="G358" s="73">
        <v>68.235294117647058</v>
      </c>
      <c r="H358" s="104">
        <v>3.9</v>
      </c>
      <c r="I358" s="104">
        <v>2.6611764705882353</v>
      </c>
      <c r="J358" s="73">
        <v>9.89</v>
      </c>
      <c r="K358" s="73">
        <v>50.606397448275857</v>
      </c>
      <c r="L358" s="164">
        <f t="shared" si="20"/>
        <v>4.1536025517241413</v>
      </c>
      <c r="M358" s="164">
        <f t="shared" si="22"/>
        <v>7.4812726075723007E-2</v>
      </c>
      <c r="N358" s="66"/>
      <c r="O358" s="66"/>
      <c r="P358" s="66">
        <f t="shared" si="21"/>
        <v>0.47925696594427247</v>
      </c>
      <c r="Q358" s="66"/>
      <c r="R358" s="66"/>
      <c r="S358" s="66"/>
      <c r="T358" s="66"/>
      <c r="U358" s="66"/>
      <c r="V358" s="66"/>
      <c r="W358" s="66"/>
      <c r="X358" s="66"/>
      <c r="Y358" s="66"/>
      <c r="Z358" s="66"/>
      <c r="AA358" s="66"/>
      <c r="AB358" s="66"/>
      <c r="AC358" s="66"/>
      <c r="AD358" s="66"/>
    </row>
    <row r="359" spans="1:30" x14ac:dyDescent="0.2">
      <c r="A359" s="103" t="s">
        <v>34</v>
      </c>
      <c r="B359" s="104">
        <v>217</v>
      </c>
      <c r="C359" s="104">
        <v>2</v>
      </c>
      <c r="D359" s="104">
        <v>4</v>
      </c>
      <c r="E359" s="104">
        <v>0</v>
      </c>
      <c r="F359" s="104">
        <v>0</v>
      </c>
      <c r="G359" s="73">
        <v>59.302325581395351</v>
      </c>
      <c r="H359" s="104">
        <v>2.9</v>
      </c>
      <c r="I359" s="104">
        <v>1.7197674418604652</v>
      </c>
      <c r="J359" s="73">
        <v>9.9499999999999993</v>
      </c>
      <c r="K359" s="73">
        <v>48.355918448275851</v>
      </c>
      <c r="L359" s="164">
        <f t="shared" si="20"/>
        <v>6.4040815517241469</v>
      </c>
      <c r="M359" s="164">
        <f t="shared" si="22"/>
        <v>0.11534729019676057</v>
      </c>
      <c r="N359" s="66"/>
      <c r="O359" s="66"/>
      <c r="P359" s="66">
        <f t="shared" si="21"/>
        <v>0.23151774785801715</v>
      </c>
      <c r="Q359" s="66"/>
      <c r="R359" s="66"/>
      <c r="S359" s="66"/>
      <c r="T359" s="66"/>
      <c r="U359" s="66"/>
      <c r="V359" s="66"/>
      <c r="W359" s="66"/>
      <c r="X359" s="66"/>
      <c r="Y359" s="66"/>
      <c r="Z359" s="66"/>
      <c r="AA359" s="66"/>
      <c r="AB359" s="66"/>
      <c r="AC359" s="66"/>
      <c r="AD359" s="66"/>
    </row>
    <row r="360" spans="1:30" x14ac:dyDescent="0.2">
      <c r="A360" s="103" t="s">
        <v>34</v>
      </c>
      <c r="B360" s="104">
        <v>218</v>
      </c>
      <c r="C360" s="104">
        <v>2</v>
      </c>
      <c r="D360" s="104">
        <v>14</v>
      </c>
      <c r="E360" s="104">
        <v>0</v>
      </c>
      <c r="F360" s="104">
        <v>0</v>
      </c>
      <c r="G360" s="73">
        <v>58.536585365853654</v>
      </c>
      <c r="H360" s="104">
        <v>1.7</v>
      </c>
      <c r="I360" s="104">
        <v>0.99512195121951208</v>
      </c>
      <c r="J360" s="73">
        <v>9.85</v>
      </c>
      <c r="K360" s="73">
        <v>50.892161896551713</v>
      </c>
      <c r="L360" s="164">
        <f t="shared" si="20"/>
        <v>3.8678381034482854</v>
      </c>
      <c r="M360" s="164">
        <f t="shared" si="22"/>
        <v>6.9665671892080061E-2</v>
      </c>
      <c r="N360" s="66"/>
      <c r="O360" s="66"/>
      <c r="P360" s="66">
        <f t="shared" si="21"/>
        <v>4.0821566110397924E-2</v>
      </c>
      <c r="Q360" s="66"/>
      <c r="R360" s="66"/>
      <c r="S360" s="66"/>
      <c r="T360" s="66"/>
      <c r="U360" s="66"/>
      <c r="V360" s="66"/>
      <c r="W360" s="66"/>
      <c r="X360" s="66"/>
      <c r="Y360" s="66"/>
      <c r="Z360" s="66"/>
      <c r="AA360" s="66"/>
      <c r="AB360" s="66"/>
      <c r="AC360" s="66"/>
      <c r="AD360" s="66"/>
    </row>
    <row r="361" spans="1:30" x14ac:dyDescent="0.2">
      <c r="A361" s="103" t="s">
        <v>34</v>
      </c>
      <c r="B361" s="104">
        <v>219</v>
      </c>
      <c r="C361" s="104">
        <v>2</v>
      </c>
      <c r="D361" s="104">
        <v>1</v>
      </c>
      <c r="E361" s="104">
        <v>0</v>
      </c>
      <c r="F361" s="104">
        <v>0</v>
      </c>
      <c r="G361" s="73">
        <v>61.971830985915489</v>
      </c>
      <c r="H361" s="104">
        <v>1.6</v>
      </c>
      <c r="I361" s="104">
        <v>0.9915492957746479</v>
      </c>
      <c r="J361" s="73">
        <v>9.64</v>
      </c>
      <c r="K361" s="119">
        <v>47.730644689655165</v>
      </c>
      <c r="L361" s="119">
        <f t="shared" si="20"/>
        <v>7.0293553103448332</v>
      </c>
      <c r="M361" s="119">
        <f t="shared" si="22"/>
        <v>0.12660942561860289</v>
      </c>
      <c r="N361" s="66">
        <f>63-K361</f>
        <v>15.269355310344835</v>
      </c>
      <c r="O361" s="106">
        <f>N361/63</f>
        <v>0.24237071921182279</v>
      </c>
      <c r="P361" s="106">
        <f t="shared" si="21"/>
        <v>3.9881393624907349E-2</v>
      </c>
      <c r="Q361" s="66"/>
      <c r="R361" s="66"/>
      <c r="S361" s="66"/>
      <c r="T361" s="66"/>
      <c r="U361" s="66"/>
      <c r="V361" s="66"/>
      <c r="W361" s="66"/>
      <c r="X361" s="66"/>
      <c r="Y361" s="66"/>
      <c r="Z361" s="66"/>
      <c r="AA361" s="66"/>
      <c r="AB361" s="66"/>
      <c r="AC361" s="66"/>
      <c r="AD361" s="66"/>
    </row>
    <row r="362" spans="1:30" x14ac:dyDescent="0.2">
      <c r="A362" s="103" t="s">
        <v>34</v>
      </c>
      <c r="B362" s="104">
        <v>220</v>
      </c>
      <c r="C362" s="104">
        <v>2</v>
      </c>
      <c r="D362" s="104">
        <v>9</v>
      </c>
      <c r="E362" s="104">
        <v>0</v>
      </c>
      <c r="F362" s="104">
        <v>0</v>
      </c>
      <c r="G362" s="73">
        <v>63.513513513513509</v>
      </c>
      <c r="H362" s="104">
        <v>3.8</v>
      </c>
      <c r="I362" s="104">
        <v>2.4135135135135131</v>
      </c>
      <c r="J362" s="73">
        <v>9.6</v>
      </c>
      <c r="K362" s="73">
        <v>39.491395862068977</v>
      </c>
      <c r="L362" s="164">
        <f t="shared" si="20"/>
        <v>15.268604137931021</v>
      </c>
      <c r="M362" s="164">
        <f t="shared" si="22"/>
        <v>0.27501088144688435</v>
      </c>
      <c r="N362" s="66"/>
      <c r="O362" s="66"/>
      <c r="P362" s="66">
        <f t="shared" si="21"/>
        <v>0.4140825035561877</v>
      </c>
      <c r="Q362" s="66"/>
      <c r="R362" s="66"/>
      <c r="S362" s="66"/>
      <c r="T362" s="66"/>
      <c r="U362" s="66"/>
      <c r="V362" s="66"/>
      <c r="W362" s="66"/>
      <c r="X362" s="66"/>
      <c r="Y362" s="66"/>
      <c r="Z362" s="66"/>
      <c r="AA362" s="66"/>
      <c r="AB362" s="66"/>
      <c r="AC362" s="66"/>
      <c r="AD362" s="66"/>
    </row>
    <row r="363" spans="1:30" x14ac:dyDescent="0.2">
      <c r="A363" s="103" t="s">
        <v>34</v>
      </c>
      <c r="B363" s="104">
        <v>301</v>
      </c>
      <c r="C363" s="104">
        <v>3</v>
      </c>
      <c r="D363" s="104">
        <v>18</v>
      </c>
      <c r="E363" s="104">
        <v>0</v>
      </c>
      <c r="F363" s="104">
        <v>0</v>
      </c>
      <c r="G363" s="73">
        <v>61.842105263157897</v>
      </c>
      <c r="H363" s="104">
        <v>2.4</v>
      </c>
      <c r="I363" s="104">
        <v>1.4842105263157896</v>
      </c>
      <c r="J363" s="73">
        <v>10.01</v>
      </c>
      <c r="K363" s="73">
        <v>60.977223999999985</v>
      </c>
      <c r="L363" s="164">
        <f t="shared" si="20"/>
        <v>-6.2172239999999874</v>
      </c>
      <c r="M363" s="164">
        <f t="shared" si="22"/>
        <v>-0.1119817002881842</v>
      </c>
      <c r="N363" s="66"/>
      <c r="O363" s="66"/>
      <c r="P363" s="66">
        <f t="shared" si="21"/>
        <v>0.16952908587257623</v>
      </c>
      <c r="Q363" s="66"/>
      <c r="R363" s="66"/>
      <c r="S363" s="66"/>
      <c r="T363" s="66"/>
      <c r="U363" s="66"/>
      <c r="V363" s="66"/>
      <c r="W363" s="66"/>
      <c r="X363" s="66"/>
      <c r="Y363" s="66"/>
      <c r="Z363" s="66"/>
      <c r="AA363" s="66"/>
      <c r="AB363" s="66"/>
      <c r="AC363" s="66"/>
      <c r="AD363" s="66"/>
    </row>
    <row r="364" spans="1:30" x14ac:dyDescent="0.2">
      <c r="A364" s="103" t="s">
        <v>34</v>
      </c>
      <c r="B364" s="104">
        <v>302</v>
      </c>
      <c r="C364" s="104">
        <v>3</v>
      </c>
      <c r="D364" s="104">
        <v>20</v>
      </c>
      <c r="E364" s="104">
        <v>0</v>
      </c>
      <c r="F364" s="104">
        <v>0</v>
      </c>
      <c r="G364" s="73">
        <v>59.493670886075947</v>
      </c>
      <c r="H364" s="104">
        <v>4.2</v>
      </c>
      <c r="I364" s="104">
        <v>2.4987341772151899</v>
      </c>
      <c r="J364" s="73">
        <v>9.74</v>
      </c>
      <c r="K364" s="73">
        <v>42.97029606896551</v>
      </c>
      <c r="L364" s="164">
        <f t="shared" si="20"/>
        <v>11.789703931034488</v>
      </c>
      <c r="M364" s="164">
        <f t="shared" si="22"/>
        <v>0.21235057512670186</v>
      </c>
      <c r="N364" s="66"/>
      <c r="O364" s="66"/>
      <c r="P364" s="66">
        <f t="shared" si="21"/>
        <v>0.4365089940039974</v>
      </c>
      <c r="Q364" s="66"/>
      <c r="R364" s="66"/>
      <c r="S364" s="66"/>
      <c r="T364" s="66"/>
      <c r="U364" s="66"/>
      <c r="V364" s="66"/>
      <c r="W364" s="66"/>
      <c r="X364" s="66"/>
      <c r="Y364" s="66"/>
      <c r="Z364" s="66"/>
      <c r="AA364" s="66"/>
      <c r="AB364" s="66"/>
      <c r="AC364" s="66"/>
      <c r="AD364" s="66"/>
    </row>
    <row r="365" spans="1:30" x14ac:dyDescent="0.2">
      <c r="A365" s="103" t="s">
        <v>34</v>
      </c>
      <c r="B365" s="104">
        <v>303</v>
      </c>
      <c r="C365" s="104">
        <v>3</v>
      </c>
      <c r="D365" s="104">
        <v>4</v>
      </c>
      <c r="E365" s="104">
        <v>0</v>
      </c>
      <c r="F365" s="104">
        <v>0</v>
      </c>
      <c r="G365" s="73">
        <v>66.666666666666657</v>
      </c>
      <c r="H365" s="104">
        <v>5.0999999999999996</v>
      </c>
      <c r="I365" s="104">
        <v>3.3999999999999995</v>
      </c>
      <c r="J365" s="73">
        <v>9.66</v>
      </c>
      <c r="K365" s="73">
        <v>47.569305793103446</v>
      </c>
      <c r="L365" s="164">
        <f t="shared" si="20"/>
        <v>7.190694206896552</v>
      </c>
      <c r="M365" s="164">
        <f t="shared" si="22"/>
        <v>0.12951538557090331</v>
      </c>
      <c r="N365" s="66"/>
      <c r="O365" s="66"/>
      <c r="P365" s="66">
        <f t="shared" si="21"/>
        <v>0.67368421052631566</v>
      </c>
      <c r="Q365" s="66"/>
      <c r="R365" s="66"/>
      <c r="S365" s="66"/>
      <c r="T365" s="66"/>
      <c r="U365" s="66"/>
      <c r="V365" s="66"/>
      <c r="W365" s="66"/>
      <c r="X365" s="66"/>
      <c r="Y365" s="66"/>
      <c r="Z365" s="66"/>
      <c r="AA365" s="66"/>
      <c r="AB365" s="66"/>
      <c r="AC365" s="66"/>
      <c r="AD365" s="66"/>
    </row>
    <row r="366" spans="1:30" x14ac:dyDescent="0.2">
      <c r="A366" s="103" t="s">
        <v>34</v>
      </c>
      <c r="B366" s="104">
        <v>304</v>
      </c>
      <c r="C366" s="104">
        <v>3</v>
      </c>
      <c r="D366" s="104">
        <v>12</v>
      </c>
      <c r="E366" s="104">
        <v>0</v>
      </c>
      <c r="F366" s="104">
        <v>0</v>
      </c>
      <c r="G366" s="73">
        <v>69.696969696969703</v>
      </c>
      <c r="H366" s="104">
        <v>4</v>
      </c>
      <c r="I366" s="104">
        <v>2.7878787878787881</v>
      </c>
      <c r="J366" s="73">
        <v>9.44</v>
      </c>
      <c r="K366" s="73">
        <v>36.273964137931031</v>
      </c>
      <c r="L366" s="164">
        <f t="shared" si="20"/>
        <v>18.486035862068967</v>
      </c>
      <c r="M366" s="164">
        <f t="shared" si="22"/>
        <v>0.33296174103150156</v>
      </c>
      <c r="N366" s="66"/>
      <c r="O366" s="66"/>
      <c r="P366" s="66">
        <f t="shared" si="21"/>
        <v>0.51259968102073372</v>
      </c>
      <c r="Q366" s="66"/>
      <c r="R366" s="66"/>
      <c r="S366" s="66"/>
      <c r="T366" s="66"/>
      <c r="U366" s="66"/>
      <c r="V366" s="66"/>
      <c r="W366" s="66"/>
      <c r="X366" s="66"/>
      <c r="Y366" s="66"/>
      <c r="Z366" s="66"/>
      <c r="AA366" s="66"/>
      <c r="AB366" s="66"/>
      <c r="AC366" s="66"/>
      <c r="AD366" s="66"/>
    </row>
    <row r="367" spans="1:30" x14ac:dyDescent="0.2">
      <c r="A367" s="103" t="s">
        <v>34</v>
      </c>
      <c r="B367" s="104">
        <v>305</v>
      </c>
      <c r="C367" s="104">
        <v>3</v>
      </c>
      <c r="D367" s="104">
        <v>13</v>
      </c>
      <c r="E367" s="104">
        <v>0</v>
      </c>
      <c r="F367" s="104">
        <v>0</v>
      </c>
      <c r="G367" s="73">
        <v>70.588235294117652</v>
      </c>
      <c r="H367" s="104">
        <v>2.8</v>
      </c>
      <c r="I367" s="104">
        <v>1.9764705882352942</v>
      </c>
      <c r="J367" s="73">
        <v>9.39</v>
      </c>
      <c r="K367" s="73">
        <v>46.577289379310336</v>
      </c>
      <c r="L367" s="164">
        <f t="shared" si="20"/>
        <v>8.1827106206896616</v>
      </c>
      <c r="M367" s="164">
        <f t="shared" si="22"/>
        <v>0.14738311636688872</v>
      </c>
      <c r="N367" s="66"/>
      <c r="O367" s="66"/>
      <c r="P367" s="66">
        <f t="shared" si="21"/>
        <v>0.29907120743034066</v>
      </c>
      <c r="Q367" s="66"/>
      <c r="R367" s="66"/>
      <c r="S367" s="66"/>
      <c r="T367" s="66"/>
      <c r="U367" s="66"/>
      <c r="V367" s="66"/>
      <c r="W367" s="66"/>
      <c r="X367" s="66"/>
      <c r="Y367" s="66"/>
      <c r="Z367" s="66"/>
      <c r="AA367" s="66"/>
      <c r="AB367" s="66"/>
      <c r="AC367" s="66"/>
      <c r="AD367" s="66"/>
    </row>
    <row r="368" spans="1:30" x14ac:dyDescent="0.2">
      <c r="A368" s="103" t="s">
        <v>34</v>
      </c>
      <c r="B368" s="104">
        <v>306</v>
      </c>
      <c r="C368" s="104">
        <v>3</v>
      </c>
      <c r="D368" s="104">
        <v>5</v>
      </c>
      <c r="E368" s="104">
        <v>0.4</v>
      </c>
      <c r="F368" s="104">
        <v>0</v>
      </c>
      <c r="G368" s="73">
        <v>57.831325301204814</v>
      </c>
      <c r="H368" s="104">
        <v>4.0999999999999996</v>
      </c>
      <c r="I368" s="104">
        <v>2.3710843373493971</v>
      </c>
      <c r="J368" s="73">
        <v>9.66</v>
      </c>
      <c r="K368" s="73">
        <v>51.677906689655181</v>
      </c>
      <c r="L368" s="164">
        <f t="shared" si="20"/>
        <v>3.0820933103448169</v>
      </c>
      <c r="M368" s="164">
        <f t="shared" si="22"/>
        <v>5.5513208039351884E-2</v>
      </c>
      <c r="N368" s="66"/>
      <c r="O368" s="66"/>
      <c r="P368" s="66">
        <f t="shared" si="21"/>
        <v>0.40291693088142033</v>
      </c>
      <c r="Q368" s="66"/>
      <c r="R368" s="66"/>
      <c r="S368" s="66"/>
      <c r="T368" s="66"/>
      <c r="U368" s="66"/>
      <c r="V368" s="66"/>
      <c r="W368" s="66"/>
      <c r="X368" s="66"/>
      <c r="Y368" s="66"/>
      <c r="Z368" s="66"/>
      <c r="AA368" s="66"/>
      <c r="AB368" s="66"/>
      <c r="AC368" s="66"/>
      <c r="AD368" s="66"/>
    </row>
    <row r="369" spans="1:30" x14ac:dyDescent="0.2">
      <c r="A369" s="103" t="s">
        <v>34</v>
      </c>
      <c r="B369" s="104">
        <v>307</v>
      </c>
      <c r="C369" s="104">
        <v>3</v>
      </c>
      <c r="D369" s="104">
        <v>15</v>
      </c>
      <c r="E369" s="104">
        <v>0.6</v>
      </c>
      <c r="F369" s="104">
        <v>0</v>
      </c>
      <c r="G369" s="73">
        <v>60.465116279069761</v>
      </c>
      <c r="H369" s="104">
        <v>3.8</v>
      </c>
      <c r="I369" s="104">
        <v>2.2976744186046507</v>
      </c>
      <c r="J369" s="73">
        <v>9.9600000000000009</v>
      </c>
      <c r="K369" s="73">
        <v>55.601252413793091</v>
      </c>
      <c r="L369" s="164">
        <f t="shared" si="20"/>
        <v>-0.84125241379309301</v>
      </c>
      <c r="M369" s="164">
        <f t="shared" si="22"/>
        <v>-1.5152240882440436E-2</v>
      </c>
      <c r="N369" s="66"/>
      <c r="O369" s="66"/>
      <c r="P369" s="66">
        <f t="shared" si="21"/>
        <v>0.38359853121175025</v>
      </c>
      <c r="Q369" s="66"/>
      <c r="R369" s="66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  <c r="AC369" s="66"/>
      <c r="AD369" s="66"/>
    </row>
    <row r="370" spans="1:30" x14ac:dyDescent="0.2">
      <c r="A370" s="103" t="s">
        <v>34</v>
      </c>
      <c r="B370" s="104">
        <v>308</v>
      </c>
      <c r="C370" s="104">
        <v>3</v>
      </c>
      <c r="D370" s="104">
        <v>1</v>
      </c>
      <c r="E370" s="104">
        <v>0</v>
      </c>
      <c r="F370" s="104">
        <v>0</v>
      </c>
      <c r="G370" s="73">
        <v>70.129870129870127</v>
      </c>
      <c r="H370" s="104">
        <v>4.2</v>
      </c>
      <c r="I370" s="104">
        <v>2.9454545454545458</v>
      </c>
      <c r="J370" s="73">
        <v>10.11</v>
      </c>
      <c r="K370" s="119">
        <v>52.88321689655173</v>
      </c>
      <c r="L370" s="119">
        <f t="shared" si="20"/>
        <v>1.8767831034482683</v>
      </c>
      <c r="M370" s="119">
        <f t="shared" si="22"/>
        <v>3.3803730249428461E-2</v>
      </c>
      <c r="N370" s="66">
        <f>63-K370</f>
        <v>10.11678310344827</v>
      </c>
      <c r="O370" s="106">
        <f>N370/63</f>
        <v>0.16058385878489317</v>
      </c>
      <c r="P370" s="106">
        <f t="shared" si="21"/>
        <v>0.55406698564593315</v>
      </c>
      <c r="Q370" s="66"/>
      <c r="R370" s="66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  <c r="AC370" s="66"/>
      <c r="AD370" s="66"/>
    </row>
    <row r="371" spans="1:30" x14ac:dyDescent="0.2">
      <c r="A371" s="103" t="s">
        <v>34</v>
      </c>
      <c r="B371" s="104">
        <v>309</v>
      </c>
      <c r="C371" s="104">
        <v>3</v>
      </c>
      <c r="D371" s="104">
        <v>7</v>
      </c>
      <c r="E371" s="104">
        <v>0</v>
      </c>
      <c r="F371" s="104">
        <v>0</v>
      </c>
      <c r="G371" s="73">
        <v>64.102564102564102</v>
      </c>
      <c r="H371" s="104">
        <v>3.6</v>
      </c>
      <c r="I371" s="104">
        <v>2.3076923076923079</v>
      </c>
      <c r="J371" s="73">
        <v>10.039999999999999</v>
      </c>
      <c r="K371" s="73">
        <v>52.774258482758611</v>
      </c>
      <c r="L371" s="164">
        <f t="shared" si="20"/>
        <v>1.9857415172413866</v>
      </c>
      <c r="M371" s="164">
        <f t="shared" si="22"/>
        <v>3.5766237702474543E-2</v>
      </c>
      <c r="N371" s="66"/>
      <c r="O371" s="66"/>
      <c r="P371" s="66">
        <f t="shared" si="21"/>
        <v>0.38623481781376529</v>
      </c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</row>
    <row r="372" spans="1:30" x14ac:dyDescent="0.2">
      <c r="A372" s="103" t="s">
        <v>34</v>
      </c>
      <c r="B372" s="104">
        <v>310</v>
      </c>
      <c r="C372" s="104">
        <v>3</v>
      </c>
      <c r="D372" s="104">
        <v>11</v>
      </c>
      <c r="E372" s="104">
        <v>0</v>
      </c>
      <c r="F372" s="104">
        <v>0</v>
      </c>
      <c r="G372" s="73">
        <v>65.753424657534239</v>
      </c>
      <c r="H372" s="104">
        <v>3.7</v>
      </c>
      <c r="I372" s="104">
        <v>2.4328767123287669</v>
      </c>
      <c r="J372" s="73">
        <v>9.66</v>
      </c>
      <c r="K372" s="73">
        <v>51.074809310344833</v>
      </c>
      <c r="L372" s="164">
        <f t="shared" si="20"/>
        <v>3.6851906896551654</v>
      </c>
      <c r="M372" s="164">
        <f t="shared" si="22"/>
        <v>6.6375912998111769E-2</v>
      </c>
      <c r="N372" s="66"/>
      <c r="O372" s="66"/>
      <c r="P372" s="66">
        <f t="shared" si="21"/>
        <v>0.41917808219178082</v>
      </c>
      <c r="Q372" s="66"/>
      <c r="R372" s="66"/>
      <c r="S372" s="66"/>
      <c r="T372" s="66"/>
      <c r="U372" s="66"/>
      <c r="V372" s="66"/>
      <c r="W372" s="66"/>
      <c r="X372" s="66"/>
      <c r="Y372" s="66"/>
      <c r="Z372" s="66"/>
      <c r="AA372" s="66"/>
      <c r="AB372" s="66"/>
      <c r="AC372" s="66"/>
      <c r="AD372" s="66"/>
    </row>
    <row r="373" spans="1:30" x14ac:dyDescent="0.2">
      <c r="A373" s="103" t="s">
        <v>34</v>
      </c>
      <c r="B373" s="104">
        <v>311</v>
      </c>
      <c r="C373" s="104">
        <v>3</v>
      </c>
      <c r="D373" s="104">
        <v>19</v>
      </c>
      <c r="E373" s="104">
        <v>0</v>
      </c>
      <c r="F373" s="104">
        <v>0</v>
      </c>
      <c r="G373" s="73">
        <v>70.666666666666671</v>
      </c>
      <c r="H373" s="104">
        <v>2.1</v>
      </c>
      <c r="I373" s="104">
        <v>1.484</v>
      </c>
      <c r="J373" s="73">
        <v>9.68</v>
      </c>
      <c r="K373" s="73">
        <v>61.012405793103447</v>
      </c>
      <c r="L373" s="164">
        <f t="shared" si="20"/>
        <v>-6.2524057931034491</v>
      </c>
      <c r="M373" s="164">
        <f t="shared" si="22"/>
        <v>-0.1126153781178575</v>
      </c>
      <c r="N373" s="66"/>
      <c r="O373" s="66"/>
      <c r="P373" s="66">
        <f t="shared" si="21"/>
        <v>0.16947368421052633</v>
      </c>
      <c r="Q373" s="66"/>
      <c r="R373" s="66"/>
      <c r="S373" s="66"/>
      <c r="T373" s="66"/>
      <c r="U373" s="66"/>
      <c r="V373" s="66"/>
      <c r="W373" s="66"/>
      <c r="X373" s="66"/>
      <c r="Y373" s="66"/>
      <c r="Z373" s="66"/>
      <c r="AA373" s="66"/>
      <c r="AB373" s="66"/>
      <c r="AC373" s="66"/>
      <c r="AD373" s="66"/>
    </row>
    <row r="374" spans="1:30" x14ac:dyDescent="0.2">
      <c r="A374" s="103" t="s">
        <v>34</v>
      </c>
      <c r="B374" s="104">
        <v>312</v>
      </c>
      <c r="C374" s="104">
        <v>3</v>
      </c>
      <c r="D374" s="104">
        <v>6</v>
      </c>
      <c r="E374" s="104">
        <v>0</v>
      </c>
      <c r="F374" s="104">
        <v>0</v>
      </c>
      <c r="G374" s="73">
        <v>69.333333333333343</v>
      </c>
      <c r="H374" s="104">
        <v>6.7</v>
      </c>
      <c r="I374" s="104">
        <v>4.6453333333333342</v>
      </c>
      <c r="J374" s="73">
        <v>9.65</v>
      </c>
      <c r="K374" s="73">
        <v>47.310687068965507</v>
      </c>
      <c r="L374" s="164">
        <f t="shared" si="20"/>
        <v>7.4493129310344912</v>
      </c>
      <c r="M374" s="164">
        <f t="shared" si="22"/>
        <v>0.1341735038010535</v>
      </c>
      <c r="N374" s="66"/>
      <c r="O374" s="66"/>
      <c r="P374" s="66">
        <f t="shared" si="21"/>
        <v>1.0014035087719302</v>
      </c>
      <c r="Q374" s="66"/>
      <c r="R374" s="66"/>
      <c r="S374" s="66"/>
      <c r="T374" s="66"/>
      <c r="U374" s="66"/>
      <c r="V374" s="66"/>
      <c r="W374" s="66"/>
      <c r="X374" s="66"/>
      <c r="Y374" s="66"/>
      <c r="Z374" s="66"/>
      <c r="AA374" s="66"/>
      <c r="AB374" s="66"/>
      <c r="AC374" s="66"/>
      <c r="AD374" s="66"/>
    </row>
    <row r="375" spans="1:30" x14ac:dyDescent="0.2">
      <c r="A375" s="103" t="s">
        <v>34</v>
      </c>
      <c r="B375" s="104">
        <v>313</v>
      </c>
      <c r="C375" s="104">
        <v>3</v>
      </c>
      <c r="D375" s="104">
        <v>14</v>
      </c>
      <c r="E375" s="104">
        <v>0.1</v>
      </c>
      <c r="F375" s="104">
        <v>0</v>
      </c>
      <c r="G375" s="73">
        <v>64.86486486486487</v>
      </c>
      <c r="H375" s="104">
        <v>2.7</v>
      </c>
      <c r="I375" s="104">
        <v>1.7513513513513517</v>
      </c>
      <c r="J375" s="73">
        <v>9.5399999999999991</v>
      </c>
      <c r="K375" s="73">
        <v>48.160903999999995</v>
      </c>
      <c r="L375" s="164">
        <f t="shared" si="20"/>
        <v>6.599096000000003</v>
      </c>
      <c r="M375" s="164">
        <f t="shared" si="22"/>
        <v>0.11885979827089342</v>
      </c>
      <c r="N375" s="66"/>
      <c r="O375" s="66"/>
      <c r="P375" s="66">
        <f t="shared" si="21"/>
        <v>0.23982930298719782</v>
      </c>
      <c r="Q375" s="66"/>
      <c r="R375" s="66"/>
      <c r="S375" s="66"/>
      <c r="T375" s="66"/>
      <c r="U375" s="66"/>
      <c r="V375" s="66"/>
      <c r="W375" s="66"/>
      <c r="X375" s="66"/>
      <c r="Y375" s="66"/>
      <c r="Z375" s="66"/>
      <c r="AA375" s="66"/>
      <c r="AB375" s="66"/>
      <c r="AC375" s="66"/>
      <c r="AD375" s="66"/>
    </row>
    <row r="376" spans="1:30" x14ac:dyDescent="0.2">
      <c r="A376" s="103" t="s">
        <v>34</v>
      </c>
      <c r="B376" s="104">
        <v>314</v>
      </c>
      <c r="C376" s="104">
        <v>3</v>
      </c>
      <c r="D376" s="104">
        <v>9</v>
      </c>
      <c r="E376" s="104">
        <v>0</v>
      </c>
      <c r="F376" s="104">
        <v>0</v>
      </c>
      <c r="G376" s="73">
        <v>65.217391304347828</v>
      </c>
      <c r="H376" s="104">
        <v>3.6</v>
      </c>
      <c r="I376" s="104">
        <v>2.347826086956522</v>
      </c>
      <c r="J376" s="73">
        <v>9.42</v>
      </c>
      <c r="K376" s="73">
        <v>37.831517862068964</v>
      </c>
      <c r="L376" s="164">
        <f t="shared" si="20"/>
        <v>16.928482137931034</v>
      </c>
      <c r="M376" s="164">
        <f t="shared" si="22"/>
        <v>0.30490781948723045</v>
      </c>
      <c r="N376" s="66"/>
      <c r="O376" s="66"/>
      <c r="P376" s="66">
        <f t="shared" si="21"/>
        <v>0.39679633867276898</v>
      </c>
      <c r="Q376" s="66"/>
      <c r="R376" s="66"/>
      <c r="S376" s="66"/>
      <c r="T376" s="66"/>
      <c r="U376" s="66"/>
      <c r="V376" s="66"/>
      <c r="W376" s="66"/>
      <c r="X376" s="66"/>
      <c r="Y376" s="66"/>
      <c r="Z376" s="66"/>
      <c r="AA376" s="66"/>
      <c r="AB376" s="66"/>
      <c r="AC376" s="66"/>
      <c r="AD376" s="66"/>
    </row>
    <row r="377" spans="1:30" x14ac:dyDescent="0.2">
      <c r="A377" s="103" t="s">
        <v>34</v>
      </c>
      <c r="B377" s="104">
        <v>315</v>
      </c>
      <c r="C377" s="104">
        <v>3</v>
      </c>
      <c r="D377" s="104">
        <v>3</v>
      </c>
      <c r="E377" s="104">
        <v>0.1</v>
      </c>
      <c r="F377" s="104">
        <v>0</v>
      </c>
      <c r="G377" s="73">
        <v>69.117647058823522</v>
      </c>
      <c r="H377" s="104">
        <v>6.2</v>
      </c>
      <c r="I377" s="104">
        <v>4.2852941176470587</v>
      </c>
      <c r="J377" s="73">
        <v>9.57</v>
      </c>
      <c r="K377" s="73">
        <v>44.900054137931043</v>
      </c>
      <c r="L377" s="164">
        <f t="shared" si="20"/>
        <v>9.8599458620689546</v>
      </c>
      <c r="M377" s="164">
        <f t="shared" si="22"/>
        <v>0.17759268483553592</v>
      </c>
      <c r="N377" s="66"/>
      <c r="O377" s="66"/>
      <c r="P377" s="66">
        <f t="shared" si="21"/>
        <v>0.90665634674922602</v>
      </c>
      <c r="Q377" s="66"/>
      <c r="R377" s="66"/>
      <c r="S377" s="66"/>
      <c r="T377" s="66"/>
      <c r="U377" s="66"/>
      <c r="V377" s="66"/>
      <c r="W377" s="66"/>
      <c r="X377" s="66"/>
      <c r="Y377" s="66"/>
      <c r="Z377" s="66"/>
      <c r="AA377" s="66"/>
      <c r="AB377" s="66"/>
      <c r="AC377" s="66"/>
      <c r="AD377" s="66"/>
    </row>
    <row r="378" spans="1:30" x14ac:dyDescent="0.2">
      <c r="A378" s="103" t="s">
        <v>34</v>
      </c>
      <c r="B378" s="104">
        <v>316</v>
      </c>
      <c r="C378" s="104">
        <v>3</v>
      </c>
      <c r="D378" s="104">
        <v>2</v>
      </c>
      <c r="E378" s="104">
        <v>0</v>
      </c>
      <c r="F378" s="104">
        <v>0</v>
      </c>
      <c r="G378" s="73">
        <v>70.886075949367083</v>
      </c>
      <c r="H378" s="104">
        <v>1.7</v>
      </c>
      <c r="I378" s="104">
        <v>1.2050632911392405</v>
      </c>
      <c r="J378" s="73">
        <v>9.67</v>
      </c>
      <c r="K378" s="73">
        <v>49.938473275862073</v>
      </c>
      <c r="L378" s="164">
        <f t="shared" si="20"/>
        <v>4.8215267241379252</v>
      </c>
      <c r="M378" s="164">
        <f t="shared" si="22"/>
        <v>8.6843060593262342E-2</v>
      </c>
      <c r="N378" s="66"/>
      <c r="O378" s="66"/>
      <c r="P378" s="66">
        <f t="shared" si="21"/>
        <v>9.6069287141905407E-2</v>
      </c>
      <c r="Q378" s="66"/>
      <c r="R378" s="66"/>
      <c r="S378" s="66"/>
      <c r="T378" s="66"/>
      <c r="U378" s="66"/>
      <c r="V378" s="66"/>
      <c r="W378" s="66"/>
      <c r="X378" s="66"/>
      <c r="Y378" s="66"/>
      <c r="Z378" s="66"/>
      <c r="AA378" s="66"/>
      <c r="AB378" s="66"/>
      <c r="AC378" s="66"/>
      <c r="AD378" s="66"/>
    </row>
    <row r="379" spans="1:30" x14ac:dyDescent="0.2">
      <c r="A379" s="103" t="s">
        <v>34</v>
      </c>
      <c r="B379" s="104">
        <v>317</v>
      </c>
      <c r="C379" s="104">
        <v>3</v>
      </c>
      <c r="D379" s="104">
        <v>17</v>
      </c>
      <c r="E379" s="104">
        <v>0</v>
      </c>
      <c r="F379" s="104">
        <v>0</v>
      </c>
      <c r="G379" s="73">
        <v>69.767441860465112</v>
      </c>
      <c r="H379" s="104">
        <v>2.9</v>
      </c>
      <c r="I379" s="104">
        <v>2.0232558139534884</v>
      </c>
      <c r="J379" s="73">
        <v>10.029999999999999</v>
      </c>
      <c r="K379" s="73">
        <v>56.196192724137937</v>
      </c>
      <c r="L379" s="164">
        <f t="shared" si="20"/>
        <v>-1.4361927241379391</v>
      </c>
      <c r="M379" s="164">
        <f t="shared" si="22"/>
        <v>-2.5868024570207836E-2</v>
      </c>
      <c r="N379" s="66"/>
      <c r="O379" s="66"/>
      <c r="P379" s="66">
        <f t="shared" si="21"/>
        <v>0.31138310893512861</v>
      </c>
      <c r="Q379" s="66"/>
      <c r="R379" s="66"/>
      <c r="S379" s="66"/>
      <c r="T379" s="66"/>
      <c r="U379" s="66"/>
      <c r="V379" s="66"/>
      <c r="W379" s="66"/>
      <c r="X379" s="66"/>
      <c r="Y379" s="66"/>
      <c r="Z379" s="66"/>
      <c r="AA379" s="66"/>
      <c r="AB379" s="66"/>
      <c r="AC379" s="66"/>
      <c r="AD379" s="66"/>
    </row>
    <row r="380" spans="1:30" x14ac:dyDescent="0.2">
      <c r="A380" s="103" t="s">
        <v>34</v>
      </c>
      <c r="B380" s="104">
        <v>318</v>
      </c>
      <c r="C380" s="104">
        <v>3</v>
      </c>
      <c r="D380" s="104">
        <v>8</v>
      </c>
      <c r="E380" s="104">
        <v>0</v>
      </c>
      <c r="F380" s="104">
        <v>0</v>
      </c>
      <c r="G380" s="73">
        <v>65.476190476190482</v>
      </c>
      <c r="H380" s="104">
        <v>3</v>
      </c>
      <c r="I380" s="104">
        <v>1.9642857142857144</v>
      </c>
      <c r="J380" s="73">
        <v>9.59</v>
      </c>
      <c r="K380" s="73">
        <v>53.340029448275864</v>
      </c>
      <c r="L380" s="164">
        <f t="shared" si="20"/>
        <v>1.4199705517241341</v>
      </c>
      <c r="M380" s="164">
        <f t="shared" si="22"/>
        <v>2.5575838467653711E-2</v>
      </c>
      <c r="N380" s="66"/>
      <c r="O380" s="66"/>
      <c r="P380" s="66">
        <f t="shared" si="21"/>
        <v>0.29586466165413544</v>
      </c>
      <c r="Q380" s="66"/>
      <c r="R380" s="66"/>
      <c r="S380" s="66"/>
      <c r="T380" s="66"/>
      <c r="U380" s="66"/>
      <c r="V380" s="66"/>
      <c r="W380" s="66"/>
      <c r="X380" s="66"/>
      <c r="Y380" s="66"/>
      <c r="Z380" s="66"/>
      <c r="AA380" s="66"/>
      <c r="AB380" s="66"/>
      <c r="AC380" s="66"/>
      <c r="AD380" s="66"/>
    </row>
    <row r="381" spans="1:30" x14ac:dyDescent="0.2">
      <c r="A381" s="103" t="s">
        <v>34</v>
      </c>
      <c r="B381" s="104">
        <v>319</v>
      </c>
      <c r="C381" s="104">
        <v>3</v>
      </c>
      <c r="D381" s="104">
        <v>16</v>
      </c>
      <c r="E381" s="104">
        <v>0</v>
      </c>
      <c r="F381" s="104">
        <v>0</v>
      </c>
      <c r="G381" s="73">
        <v>61.111111111111114</v>
      </c>
      <c r="H381" s="104">
        <v>2.1</v>
      </c>
      <c r="I381" s="104">
        <v>1.2833333333333334</v>
      </c>
      <c r="J381" s="73">
        <v>9.59</v>
      </c>
      <c r="K381" s="73">
        <v>56.244684517241375</v>
      </c>
      <c r="L381" s="164">
        <f t="shared" si="20"/>
        <v>-1.4846845172413765</v>
      </c>
      <c r="M381" s="164">
        <f t="shared" si="22"/>
        <v>-2.6741435829275514E-2</v>
      </c>
      <c r="N381" s="66"/>
      <c r="O381" s="66"/>
      <c r="P381" s="66">
        <f t="shared" si="21"/>
        <v>0.11666666666666671</v>
      </c>
      <c r="Q381" s="66"/>
      <c r="R381" s="66"/>
      <c r="S381" s="66"/>
      <c r="T381" s="66"/>
      <c r="U381" s="66"/>
      <c r="V381" s="66"/>
      <c r="W381" s="66"/>
      <c r="X381" s="66"/>
      <c r="Y381" s="66"/>
      <c r="Z381" s="66"/>
      <c r="AA381" s="66"/>
      <c r="AB381" s="66"/>
      <c r="AC381" s="66"/>
      <c r="AD381" s="66"/>
    </row>
    <row r="382" spans="1:30" x14ac:dyDescent="0.2">
      <c r="A382" s="103" t="s">
        <v>34</v>
      </c>
      <c r="B382" s="104">
        <v>320</v>
      </c>
      <c r="C382" s="104">
        <v>3</v>
      </c>
      <c r="D382" s="104">
        <v>10</v>
      </c>
      <c r="E382" s="104">
        <v>0</v>
      </c>
      <c r="F382" s="104">
        <v>0</v>
      </c>
      <c r="G382" s="73">
        <v>61.53846153846154</v>
      </c>
      <c r="H382" s="104">
        <v>3.8</v>
      </c>
      <c r="I382" s="104">
        <v>2.3384615384615386</v>
      </c>
      <c r="J382" s="73">
        <v>9.35</v>
      </c>
      <c r="K382" s="73">
        <v>48.110768275862071</v>
      </c>
      <c r="L382" s="164">
        <f t="shared" si="20"/>
        <v>6.6492317241379268</v>
      </c>
      <c r="M382" s="164">
        <f t="shared" si="22"/>
        <v>0.1197628192387955</v>
      </c>
      <c r="N382" s="66"/>
      <c r="O382" s="66"/>
      <c r="P382" s="66">
        <f t="shared" si="21"/>
        <v>0.39433198380566808</v>
      </c>
      <c r="Q382" s="66"/>
      <c r="R382" s="66"/>
      <c r="S382" s="66"/>
      <c r="T382" s="66"/>
      <c r="U382" s="66"/>
      <c r="V382" s="66"/>
      <c r="W382" s="66"/>
      <c r="X382" s="66"/>
      <c r="Y382" s="66"/>
      <c r="Z382" s="66"/>
      <c r="AA382" s="66"/>
      <c r="AB382" s="66"/>
      <c r="AC382" s="66"/>
      <c r="AD382" s="66"/>
    </row>
    <row r="383" spans="1:30" x14ac:dyDescent="0.2">
      <c r="A383" s="103" t="s">
        <v>34</v>
      </c>
      <c r="B383" s="104">
        <v>401</v>
      </c>
      <c r="C383" s="104">
        <v>4</v>
      </c>
      <c r="D383" s="104">
        <v>2</v>
      </c>
      <c r="E383" s="104">
        <v>0</v>
      </c>
      <c r="F383" s="104">
        <v>0</v>
      </c>
      <c r="G383" s="73">
        <v>79.166666666666657</v>
      </c>
      <c r="H383" s="104">
        <v>3.2</v>
      </c>
      <c r="I383" s="104">
        <v>2.5333333333333332</v>
      </c>
      <c r="J383" s="73">
        <v>10.07</v>
      </c>
      <c r="K383" s="73">
        <v>57.07174872413794</v>
      </c>
      <c r="L383" s="164">
        <f t="shared" si="20"/>
        <v>-2.3117487241379422</v>
      </c>
      <c r="M383" s="164">
        <f t="shared" si="22"/>
        <v>-4.1638125434761204E-2</v>
      </c>
      <c r="N383" s="66"/>
      <c r="O383" s="66"/>
      <c r="P383" s="66">
        <f t="shared" si="21"/>
        <v>0.44561403508771935</v>
      </c>
      <c r="Q383" s="66"/>
      <c r="R383" s="66"/>
      <c r="S383" s="66"/>
      <c r="T383" s="66"/>
      <c r="U383" s="66"/>
      <c r="V383" s="66"/>
      <c r="W383" s="66"/>
      <c r="X383" s="66"/>
      <c r="Y383" s="66"/>
      <c r="Z383" s="66"/>
      <c r="AA383" s="66"/>
      <c r="AB383" s="66"/>
      <c r="AC383" s="66"/>
      <c r="AD383" s="66"/>
    </row>
    <row r="384" spans="1:30" x14ac:dyDescent="0.2">
      <c r="A384" s="103" t="s">
        <v>34</v>
      </c>
      <c r="B384" s="104">
        <v>402</v>
      </c>
      <c r="C384" s="104">
        <v>4</v>
      </c>
      <c r="D384" s="104">
        <v>17</v>
      </c>
      <c r="E384" s="104">
        <v>0</v>
      </c>
      <c r="F384" s="104">
        <v>0</v>
      </c>
      <c r="G384" s="73">
        <v>76.712328767123282</v>
      </c>
      <c r="H384" s="104">
        <v>1.7</v>
      </c>
      <c r="I384" s="104">
        <v>1.3041095890410959</v>
      </c>
      <c r="J384" s="73">
        <v>10.039999999999999</v>
      </c>
      <c r="K384" s="73">
        <v>45.417391724137929</v>
      </c>
      <c r="L384" s="164">
        <f t="shared" si="20"/>
        <v>9.3426082758620694</v>
      </c>
      <c r="M384" s="164">
        <f t="shared" si="22"/>
        <v>0.16827464473814965</v>
      </c>
      <c r="N384" s="66"/>
      <c r="O384" s="66"/>
      <c r="P384" s="66">
        <f t="shared" si="21"/>
        <v>0.12213410237923576</v>
      </c>
      <c r="Q384" s="66"/>
      <c r="R384" s="66"/>
      <c r="S384" s="66"/>
      <c r="T384" s="66"/>
      <c r="U384" s="66"/>
      <c r="V384" s="66"/>
      <c r="W384" s="66"/>
      <c r="X384" s="66"/>
      <c r="Y384" s="66"/>
      <c r="Z384" s="66"/>
      <c r="AA384" s="66"/>
      <c r="AB384" s="66"/>
      <c r="AC384" s="66"/>
      <c r="AD384" s="66"/>
    </row>
    <row r="385" spans="1:30" x14ac:dyDescent="0.2">
      <c r="A385" s="103" t="s">
        <v>34</v>
      </c>
      <c r="B385" s="104">
        <v>403</v>
      </c>
      <c r="C385" s="104">
        <v>4</v>
      </c>
      <c r="D385" s="104">
        <v>20</v>
      </c>
      <c r="E385" s="104">
        <v>0</v>
      </c>
      <c r="F385" s="104">
        <v>0</v>
      </c>
      <c r="G385" s="73">
        <v>84.615384615384613</v>
      </c>
      <c r="H385" s="104">
        <v>4.0999999999999996</v>
      </c>
      <c r="I385" s="104">
        <v>3.4692307692307689</v>
      </c>
      <c r="J385" s="73">
        <v>9.8000000000000007</v>
      </c>
      <c r="K385" s="73">
        <v>49.076264827586193</v>
      </c>
      <c r="L385" s="164">
        <f t="shared" si="20"/>
        <v>5.6837351724138045</v>
      </c>
      <c r="M385" s="164">
        <f t="shared" si="22"/>
        <v>0.10237275166451376</v>
      </c>
      <c r="N385" s="66"/>
      <c r="O385" s="66"/>
      <c r="P385" s="66">
        <f t="shared" si="21"/>
        <v>0.69190283400809716</v>
      </c>
      <c r="Q385" s="66"/>
      <c r="R385" s="66"/>
      <c r="S385" s="66"/>
      <c r="T385" s="66"/>
      <c r="U385" s="66"/>
      <c r="V385" s="66"/>
      <c r="W385" s="66"/>
      <c r="X385" s="66"/>
      <c r="Y385" s="66"/>
      <c r="Z385" s="66"/>
      <c r="AA385" s="66"/>
      <c r="AB385" s="66"/>
      <c r="AC385" s="66"/>
      <c r="AD385" s="66"/>
    </row>
    <row r="386" spans="1:30" x14ac:dyDescent="0.2">
      <c r="A386" s="103" t="s">
        <v>34</v>
      </c>
      <c r="B386" s="104">
        <v>404</v>
      </c>
      <c r="C386" s="104">
        <v>4</v>
      </c>
      <c r="D386" s="104">
        <v>9</v>
      </c>
      <c r="E386" s="104">
        <v>0</v>
      </c>
      <c r="F386" s="104">
        <v>0</v>
      </c>
      <c r="G386" s="73">
        <v>72.727272727272734</v>
      </c>
      <c r="H386" s="104">
        <v>1.8</v>
      </c>
      <c r="I386" s="104">
        <v>1.3090909090909093</v>
      </c>
      <c r="J386" s="73">
        <v>9.93</v>
      </c>
      <c r="K386" s="73">
        <v>40.174015275862061</v>
      </c>
      <c r="L386" s="164">
        <f t="shared" si="20"/>
        <v>14.585984724137937</v>
      </c>
      <c r="M386" s="164">
        <f t="shared" si="22"/>
        <v>0.26271586318692247</v>
      </c>
      <c r="N386" s="66"/>
      <c r="O386" s="66"/>
      <c r="P386" s="66">
        <f t="shared" si="21"/>
        <v>0.12344497607655509</v>
      </c>
      <c r="Q386" s="66"/>
      <c r="R386" s="66"/>
      <c r="S386" s="66"/>
      <c r="T386" s="66"/>
      <c r="U386" s="66"/>
      <c r="V386" s="66"/>
      <c r="W386" s="66"/>
      <c r="X386" s="66"/>
      <c r="Y386" s="66"/>
      <c r="Z386" s="66"/>
      <c r="AA386" s="66"/>
      <c r="AB386" s="66"/>
      <c r="AC386" s="66"/>
      <c r="AD386" s="66"/>
    </row>
    <row r="387" spans="1:30" x14ac:dyDescent="0.2">
      <c r="A387" s="103" t="s">
        <v>34</v>
      </c>
      <c r="B387" s="104">
        <v>405</v>
      </c>
      <c r="C387" s="104">
        <v>4</v>
      </c>
      <c r="D387" s="104">
        <v>5</v>
      </c>
      <c r="E387" s="104">
        <v>0</v>
      </c>
      <c r="F387" s="104">
        <v>0</v>
      </c>
      <c r="G387" s="73">
        <v>73.4375</v>
      </c>
      <c r="H387" s="104">
        <v>2</v>
      </c>
      <c r="I387" s="104">
        <v>1.46875</v>
      </c>
      <c r="J387" s="73">
        <v>9.66</v>
      </c>
      <c r="K387" s="73">
        <v>48.172403172413802</v>
      </c>
      <c r="L387" s="164">
        <f t="shared" si="20"/>
        <v>6.5875968275861965</v>
      </c>
      <c r="M387" s="164">
        <f t="shared" si="22"/>
        <v>0.1186526806121433</v>
      </c>
      <c r="N387" s="66"/>
      <c r="O387" s="66"/>
      <c r="P387" s="66">
        <f t="shared" si="21"/>
        <v>0.1654605263157895</v>
      </c>
      <c r="Q387" s="66"/>
      <c r="R387" s="66"/>
      <c r="S387" s="66"/>
      <c r="T387" s="66"/>
      <c r="U387" s="66"/>
      <c r="V387" s="66"/>
      <c r="W387" s="66"/>
      <c r="X387" s="66"/>
      <c r="Y387" s="66"/>
      <c r="Z387" s="66"/>
      <c r="AA387" s="66"/>
      <c r="AB387" s="66"/>
      <c r="AC387" s="66"/>
      <c r="AD387" s="66"/>
    </row>
    <row r="388" spans="1:30" x14ac:dyDescent="0.2">
      <c r="A388" s="103" t="s">
        <v>34</v>
      </c>
      <c r="B388" s="104">
        <v>406</v>
      </c>
      <c r="C388" s="104">
        <v>4</v>
      </c>
      <c r="D388" s="104">
        <v>18</v>
      </c>
      <c r="E388" s="104">
        <v>0</v>
      </c>
      <c r="F388" s="104">
        <v>0</v>
      </c>
      <c r="G388" s="73">
        <v>61.728395061728392</v>
      </c>
      <c r="H388" s="104">
        <v>3</v>
      </c>
      <c r="I388" s="104">
        <v>1.8518518518518516</v>
      </c>
      <c r="J388" s="73">
        <v>9.9499999999999993</v>
      </c>
      <c r="K388" s="73">
        <v>51.023572068965514</v>
      </c>
      <c r="L388" s="164">
        <f t="shared" ref="L388:L402" si="23">54.76-K388</f>
        <v>3.7364279310344841</v>
      </c>
      <c r="M388" s="164">
        <f t="shared" si="22"/>
        <v>6.7298773973964041E-2</v>
      </c>
      <c r="N388" s="66"/>
      <c r="O388" s="66"/>
      <c r="P388" s="66">
        <f t="shared" ref="P388:P402" si="24">(I388-0.84)/3.8</f>
        <v>0.26627680311890839</v>
      </c>
      <c r="Q388" s="66"/>
      <c r="R388" s="66"/>
      <c r="S388" s="66"/>
      <c r="T388" s="66"/>
      <c r="U388" s="66"/>
      <c r="V388" s="66"/>
      <c r="W388" s="66"/>
      <c r="X388" s="66"/>
      <c r="Y388" s="66"/>
      <c r="Z388" s="66"/>
      <c r="AA388" s="66"/>
      <c r="AB388" s="66"/>
      <c r="AC388" s="66"/>
      <c r="AD388" s="66"/>
    </row>
    <row r="389" spans="1:30" x14ac:dyDescent="0.2">
      <c r="A389" s="103" t="s">
        <v>34</v>
      </c>
      <c r="B389" s="104">
        <v>407</v>
      </c>
      <c r="C389" s="104">
        <v>4</v>
      </c>
      <c r="D389" s="104">
        <v>1</v>
      </c>
      <c r="E389" s="104">
        <v>1.4</v>
      </c>
      <c r="F389" s="104">
        <v>0</v>
      </c>
      <c r="G389" s="73">
        <v>62.921348314606739</v>
      </c>
      <c r="H389" s="104">
        <v>1.4</v>
      </c>
      <c r="I389" s="104">
        <v>0.88089887640449438</v>
      </c>
      <c r="J389" s="73">
        <v>9.8800000000000008</v>
      </c>
      <c r="K389" s="73">
        <v>55.462644827586217</v>
      </c>
      <c r="L389" s="119">
        <f t="shared" si="23"/>
        <v>-0.70264482758621938</v>
      </c>
      <c r="M389" s="119">
        <f t="shared" si="22"/>
        <v>-1.2655706548743144E-2</v>
      </c>
      <c r="N389" s="66">
        <f>63-K389</f>
        <v>7.5373551724137826</v>
      </c>
      <c r="O389" s="106">
        <f>N389/63</f>
        <v>0.11964055829228226</v>
      </c>
      <c r="P389" s="106">
        <f t="shared" si="24"/>
        <v>1.0762862211709056E-2</v>
      </c>
      <c r="Q389" s="66"/>
      <c r="R389" s="66"/>
      <c r="S389" s="66"/>
      <c r="T389" s="66"/>
      <c r="U389" s="66"/>
      <c r="V389" s="66"/>
      <c r="W389" s="66"/>
      <c r="X389" s="66"/>
      <c r="Y389" s="66"/>
      <c r="Z389" s="66"/>
      <c r="AA389" s="66"/>
      <c r="AB389" s="66"/>
      <c r="AC389" s="66"/>
      <c r="AD389" s="66"/>
    </row>
    <row r="390" spans="1:30" x14ac:dyDescent="0.2">
      <c r="A390" s="103" t="s">
        <v>34</v>
      </c>
      <c r="B390" s="104">
        <v>408</v>
      </c>
      <c r="C390" s="104">
        <v>4</v>
      </c>
      <c r="D390" s="104">
        <v>13</v>
      </c>
      <c r="E390" s="104">
        <v>0.2</v>
      </c>
      <c r="F390" s="104">
        <v>0</v>
      </c>
      <c r="G390" s="73">
        <v>51.136363636363633</v>
      </c>
      <c r="H390" s="104">
        <v>2.1</v>
      </c>
      <c r="I390" s="104">
        <v>1.0738636363636365</v>
      </c>
      <c r="J390" s="73">
        <v>11.18</v>
      </c>
      <c r="K390" s="73">
        <v>50.956646551724134</v>
      </c>
      <c r="L390" s="164">
        <f t="shared" si="23"/>
        <v>3.803353448275864</v>
      </c>
      <c r="M390" s="164">
        <f t="shared" si="22"/>
        <v>6.8504204760011955E-2</v>
      </c>
      <c r="N390" s="66"/>
      <c r="O390" s="66"/>
      <c r="P390" s="66">
        <f t="shared" si="24"/>
        <v>6.1543062200956976E-2</v>
      </c>
      <c r="Q390" s="66"/>
      <c r="R390" s="66"/>
      <c r="S390" s="66"/>
      <c r="T390" s="66"/>
      <c r="U390" s="66"/>
      <c r="V390" s="66"/>
      <c r="W390" s="66"/>
      <c r="X390" s="66"/>
      <c r="Y390" s="66"/>
      <c r="Z390" s="66"/>
      <c r="AA390" s="66"/>
      <c r="AB390" s="66"/>
      <c r="AC390" s="66"/>
      <c r="AD390" s="66"/>
    </row>
    <row r="391" spans="1:30" x14ac:dyDescent="0.2">
      <c r="A391" s="103" t="s">
        <v>34</v>
      </c>
      <c r="B391" s="104">
        <v>409</v>
      </c>
      <c r="C391" s="104">
        <v>4</v>
      </c>
      <c r="D391" s="104">
        <v>15</v>
      </c>
      <c r="E391" s="104">
        <v>0</v>
      </c>
      <c r="F391" s="104">
        <v>0</v>
      </c>
      <c r="G391" s="73">
        <v>66.666666666666657</v>
      </c>
      <c r="H391" s="104">
        <v>2.2000000000000002</v>
      </c>
      <c r="I391" s="104">
        <v>1.4666666666666666</v>
      </c>
      <c r="J391" s="73">
        <v>10</v>
      </c>
      <c r="K391" s="73">
        <v>54.149586206896551</v>
      </c>
      <c r="L391" s="164">
        <f t="shared" si="23"/>
        <v>0.61041379310344723</v>
      </c>
      <c r="M391" s="164">
        <f t="shared" si="22"/>
        <v>1.0994484746099552E-2</v>
      </c>
      <c r="N391" s="66"/>
      <c r="O391" s="66"/>
      <c r="P391" s="66">
        <f t="shared" si="24"/>
        <v>0.16491228070175437</v>
      </c>
      <c r="Q391" s="66"/>
      <c r="R391" s="66"/>
      <c r="S391" s="66"/>
      <c r="T391" s="66"/>
      <c r="U391" s="66"/>
      <c r="V391" s="66"/>
      <c r="W391" s="66"/>
      <c r="X391" s="66"/>
      <c r="Y391" s="66"/>
      <c r="Z391" s="66"/>
      <c r="AA391" s="66"/>
      <c r="AB391" s="66"/>
      <c r="AC391" s="66"/>
      <c r="AD391" s="66"/>
    </row>
    <row r="392" spans="1:30" x14ac:dyDescent="0.2">
      <c r="A392" s="103" t="s">
        <v>34</v>
      </c>
      <c r="B392" s="104">
        <v>410</v>
      </c>
      <c r="C392" s="104">
        <v>4</v>
      </c>
      <c r="D392" s="104">
        <v>7</v>
      </c>
      <c r="E392" s="104">
        <v>0</v>
      </c>
      <c r="F392" s="104">
        <v>0</v>
      </c>
      <c r="G392" s="73">
        <v>56.410256410256409</v>
      </c>
      <c r="H392" s="104">
        <v>1.5</v>
      </c>
      <c r="I392" s="104">
        <v>0.84615384615384615</v>
      </c>
      <c r="J392" s="73">
        <v>10.02</v>
      </c>
      <c r="K392" s="73">
        <v>49.444630551724138</v>
      </c>
      <c r="L392" s="164">
        <f t="shared" si="23"/>
        <v>5.3153694482758596</v>
      </c>
      <c r="M392" s="164">
        <f t="shared" si="22"/>
        <v>9.5737922339262593E-2</v>
      </c>
      <c r="N392" s="66"/>
      <c r="O392" s="66"/>
      <c r="P392" s="66">
        <f t="shared" si="24"/>
        <v>1.6194331983805728E-3</v>
      </c>
      <c r="Q392" s="66"/>
      <c r="R392" s="66"/>
      <c r="S392" s="66"/>
      <c r="T392" s="66"/>
      <c r="U392" s="66"/>
      <c r="V392" s="66"/>
      <c r="W392" s="66"/>
      <c r="X392" s="66"/>
      <c r="Y392" s="66"/>
      <c r="Z392" s="66"/>
      <c r="AA392" s="66"/>
      <c r="AB392" s="66"/>
      <c r="AC392" s="66"/>
      <c r="AD392" s="66"/>
    </row>
    <row r="393" spans="1:30" x14ac:dyDescent="0.2">
      <c r="A393" s="103" t="s">
        <v>34</v>
      </c>
      <c r="B393" s="104">
        <v>411</v>
      </c>
      <c r="C393" s="104">
        <v>4</v>
      </c>
      <c r="D393" s="104">
        <v>11</v>
      </c>
      <c r="E393" s="104">
        <v>0</v>
      </c>
      <c r="F393" s="104">
        <v>0</v>
      </c>
      <c r="G393" s="73">
        <v>64.473684210526315</v>
      </c>
      <c r="H393" s="104">
        <v>6</v>
      </c>
      <c r="I393" s="104">
        <v>3.8684210526315792</v>
      </c>
      <c r="J393" s="73">
        <v>9.8699999999999992</v>
      </c>
      <c r="K393" s="73">
        <v>55.732040896551716</v>
      </c>
      <c r="L393" s="164">
        <f t="shared" si="23"/>
        <v>-0.97204089655171799</v>
      </c>
      <c r="M393" s="164">
        <f t="shared" si="22"/>
        <v>-1.7507941220311924E-2</v>
      </c>
      <c r="N393" s="66"/>
      <c r="O393" s="66"/>
      <c r="P393" s="66">
        <f t="shared" si="24"/>
        <v>0.79695290858725776</v>
      </c>
      <c r="Q393" s="66"/>
      <c r="R393" s="66"/>
      <c r="S393" s="66"/>
      <c r="T393" s="66"/>
      <c r="U393" s="66"/>
      <c r="V393" s="66"/>
      <c r="W393" s="66"/>
      <c r="X393" s="66"/>
      <c r="Y393" s="66"/>
      <c r="Z393" s="66"/>
      <c r="AA393" s="66"/>
      <c r="AB393" s="66"/>
      <c r="AC393" s="66"/>
      <c r="AD393" s="66"/>
    </row>
    <row r="394" spans="1:30" x14ac:dyDescent="0.2">
      <c r="A394" s="103" t="s">
        <v>34</v>
      </c>
      <c r="B394" s="104">
        <v>412</v>
      </c>
      <c r="C394" s="104">
        <v>4</v>
      </c>
      <c r="D394" s="104">
        <v>8</v>
      </c>
      <c r="E394" s="104">
        <v>0</v>
      </c>
      <c r="F394" s="104">
        <v>0</v>
      </c>
      <c r="G394" s="73">
        <v>67.605633802816897</v>
      </c>
      <c r="H394" s="104">
        <v>5.3</v>
      </c>
      <c r="I394" s="104">
        <v>3.5830985915492954</v>
      </c>
      <c r="J394" s="73">
        <v>9.67</v>
      </c>
      <c r="K394" s="73">
        <v>46.244910724137931</v>
      </c>
      <c r="L394" s="164">
        <f t="shared" si="23"/>
        <v>8.5150892758620671</v>
      </c>
      <c r="M394" s="164">
        <f t="shared" si="22"/>
        <v>0.1533697636142303</v>
      </c>
      <c r="N394" s="66"/>
      <c r="O394" s="66"/>
      <c r="P394" s="66">
        <f t="shared" si="24"/>
        <v>0.72186805040770941</v>
      </c>
      <c r="Q394" s="66"/>
      <c r="R394" s="66"/>
      <c r="S394" s="66"/>
      <c r="T394" s="66"/>
      <c r="U394" s="66"/>
      <c r="V394" s="66"/>
      <c r="W394" s="66"/>
      <c r="X394" s="66"/>
      <c r="Y394" s="66"/>
      <c r="Z394" s="66"/>
      <c r="AA394" s="66"/>
      <c r="AB394" s="66"/>
      <c r="AC394" s="66"/>
      <c r="AD394" s="66"/>
    </row>
    <row r="395" spans="1:30" x14ac:dyDescent="0.2">
      <c r="A395" s="103" t="s">
        <v>34</v>
      </c>
      <c r="B395" s="104">
        <v>413</v>
      </c>
      <c r="C395" s="104">
        <v>4</v>
      </c>
      <c r="D395" s="104">
        <v>19</v>
      </c>
      <c r="E395" s="104">
        <v>0</v>
      </c>
      <c r="F395" s="104">
        <v>0</v>
      </c>
      <c r="G395" s="73">
        <v>65.384615384615387</v>
      </c>
      <c r="H395" s="104">
        <v>3.4</v>
      </c>
      <c r="I395" s="104">
        <v>2.2230769230769232</v>
      </c>
      <c r="J395" s="73">
        <v>9.65</v>
      </c>
      <c r="K395" s="73">
        <v>53.832399310344819</v>
      </c>
      <c r="L395" s="164">
        <f t="shared" si="23"/>
        <v>0.92760068965517917</v>
      </c>
      <c r="M395" s="164">
        <f t="shared" si="22"/>
        <v>1.6707505217132188E-2</v>
      </c>
      <c r="N395" s="66"/>
      <c r="O395" s="66"/>
      <c r="P395" s="66">
        <f t="shared" si="24"/>
        <v>0.36396761133603245</v>
      </c>
      <c r="Q395" s="66"/>
      <c r="R395" s="66"/>
      <c r="S395" s="66"/>
      <c r="T395" s="66"/>
      <c r="U395" s="66"/>
      <c r="V395" s="66"/>
      <c r="W395" s="66"/>
      <c r="X395" s="66"/>
      <c r="Y395" s="66"/>
      <c r="Z395" s="66"/>
      <c r="AA395" s="66"/>
      <c r="AB395" s="66"/>
      <c r="AC395" s="66"/>
      <c r="AD395" s="66"/>
    </row>
    <row r="396" spans="1:30" x14ac:dyDescent="0.2">
      <c r="A396" s="103" t="s">
        <v>34</v>
      </c>
      <c r="B396" s="104">
        <v>414</v>
      </c>
      <c r="C396" s="104">
        <v>4</v>
      </c>
      <c r="D396" s="104">
        <v>12</v>
      </c>
      <c r="E396" s="104">
        <v>0</v>
      </c>
      <c r="F396" s="104">
        <v>0</v>
      </c>
      <c r="G396" s="73">
        <v>68.656716417910445</v>
      </c>
      <c r="H396" s="104">
        <v>1.8</v>
      </c>
      <c r="I396" s="104">
        <v>1.2358208955223879</v>
      </c>
      <c r="J396" s="73">
        <v>9.41</v>
      </c>
      <c r="K396" s="73">
        <v>41.124111448275862</v>
      </c>
      <c r="L396" s="164">
        <f t="shared" si="23"/>
        <v>13.635888551724136</v>
      </c>
      <c r="M396" s="164">
        <f t="shared" si="22"/>
        <v>0.24560317996621281</v>
      </c>
      <c r="N396" s="66"/>
      <c r="O396" s="66"/>
      <c r="P396" s="66">
        <f t="shared" si="24"/>
        <v>0.10416339355852315</v>
      </c>
      <c r="Q396" s="66"/>
      <c r="R396" s="66"/>
      <c r="S396" s="66"/>
      <c r="T396" s="66"/>
      <c r="U396" s="66"/>
      <c r="V396" s="66"/>
      <c r="W396" s="66"/>
      <c r="X396" s="66"/>
      <c r="Y396" s="66"/>
      <c r="Z396" s="66"/>
      <c r="AA396" s="66"/>
      <c r="AB396" s="66"/>
      <c r="AC396" s="66"/>
      <c r="AD396" s="66"/>
    </row>
    <row r="397" spans="1:30" x14ac:dyDescent="0.2">
      <c r="A397" s="103" t="s">
        <v>34</v>
      </c>
      <c r="B397" s="104">
        <v>415</v>
      </c>
      <c r="C397" s="104">
        <v>4</v>
      </c>
      <c r="D397" s="104">
        <v>10</v>
      </c>
      <c r="E397" s="104">
        <v>0</v>
      </c>
      <c r="F397" s="104">
        <v>0</v>
      </c>
      <c r="G397" s="73">
        <v>65.151515151515156</v>
      </c>
      <c r="H397" s="104">
        <v>2.1</v>
      </c>
      <c r="I397" s="104">
        <v>1.3681818181818184</v>
      </c>
      <c r="J397" s="73">
        <v>9.44</v>
      </c>
      <c r="K397" s="73">
        <v>42.319624827586196</v>
      </c>
      <c r="L397" s="164">
        <f t="shared" si="23"/>
        <v>12.440375172413802</v>
      </c>
      <c r="M397" s="164">
        <f t="shared" si="22"/>
        <v>0.22407015800457133</v>
      </c>
      <c r="N397" s="66"/>
      <c r="O397" s="66"/>
      <c r="P397" s="66">
        <f t="shared" si="24"/>
        <v>0.13899521531100487</v>
      </c>
      <c r="Q397" s="66"/>
      <c r="R397" s="66"/>
      <c r="S397" s="66"/>
      <c r="T397" s="66"/>
      <c r="U397" s="66"/>
      <c r="V397" s="66"/>
      <c r="W397" s="66"/>
      <c r="X397" s="66"/>
      <c r="Y397" s="66"/>
      <c r="Z397" s="66"/>
      <c r="AA397" s="66"/>
      <c r="AB397" s="66"/>
      <c r="AC397" s="66"/>
      <c r="AD397" s="66"/>
    </row>
    <row r="398" spans="1:30" x14ac:dyDescent="0.2">
      <c r="A398" s="103" t="s">
        <v>34</v>
      </c>
      <c r="B398" s="104">
        <v>416</v>
      </c>
      <c r="C398" s="104">
        <v>4</v>
      </c>
      <c r="D398" s="104">
        <v>14</v>
      </c>
      <c r="E398" s="104">
        <v>0</v>
      </c>
      <c r="F398" s="104">
        <v>0</v>
      </c>
      <c r="G398" s="73">
        <v>63.953488372093027</v>
      </c>
      <c r="H398" s="104">
        <v>2.5</v>
      </c>
      <c r="I398" s="104">
        <v>1.5988372093023255</v>
      </c>
      <c r="J398" s="73">
        <v>9.73</v>
      </c>
      <c r="K398" s="73">
        <v>52.993781689655172</v>
      </c>
      <c r="L398" s="164">
        <f t="shared" si="23"/>
        <v>1.7662183103448257</v>
      </c>
      <c r="M398" s="164">
        <f t="shared" si="22"/>
        <v>3.181228945145579E-2</v>
      </c>
      <c r="N398" s="66"/>
      <c r="O398" s="66"/>
      <c r="P398" s="66">
        <f t="shared" si="24"/>
        <v>0.19969400244798041</v>
      </c>
      <c r="Q398" s="66"/>
      <c r="R398" s="66"/>
      <c r="S398" s="66"/>
      <c r="T398" s="66"/>
      <c r="U398" s="66"/>
      <c r="V398" s="66"/>
      <c r="W398" s="66"/>
      <c r="X398" s="66"/>
      <c r="Y398" s="66"/>
      <c r="Z398" s="66"/>
      <c r="AA398" s="66"/>
      <c r="AB398" s="66"/>
      <c r="AC398" s="66"/>
      <c r="AD398" s="66"/>
    </row>
    <row r="399" spans="1:30" x14ac:dyDescent="0.2">
      <c r="A399" s="103" t="s">
        <v>34</v>
      </c>
      <c r="B399" s="104">
        <v>417</v>
      </c>
      <c r="C399" s="104">
        <v>4</v>
      </c>
      <c r="D399" s="104">
        <v>16</v>
      </c>
      <c r="E399" s="104">
        <v>1.1000000000000001</v>
      </c>
      <c r="F399" s="104">
        <v>0</v>
      </c>
      <c r="G399" s="73">
        <v>57.142857142857139</v>
      </c>
      <c r="H399" s="104">
        <v>3.6</v>
      </c>
      <c r="I399" s="104">
        <v>2.0571428571428569</v>
      </c>
      <c r="J399" s="73">
        <v>10.91</v>
      </c>
      <c r="K399" s="73">
        <v>55.832395793103466</v>
      </c>
      <c r="L399" s="164">
        <f t="shared" si="23"/>
        <v>-1.0723957931034676</v>
      </c>
      <c r="M399" s="164">
        <f t="shared" si="22"/>
        <v>-1.9315486187022109E-2</v>
      </c>
      <c r="N399" s="66"/>
      <c r="O399" s="66"/>
      <c r="P399" s="66">
        <f t="shared" si="24"/>
        <v>0.32030075187969925</v>
      </c>
      <c r="Q399" s="66"/>
      <c r="R399" s="66"/>
      <c r="S399" s="66"/>
      <c r="T399" s="66"/>
      <c r="U399" s="66"/>
      <c r="V399" s="66"/>
      <c r="W399" s="66"/>
      <c r="X399" s="66"/>
      <c r="Y399" s="66"/>
      <c r="Z399" s="66"/>
      <c r="AA399" s="66"/>
      <c r="AB399" s="66"/>
      <c r="AC399" s="66"/>
      <c r="AD399" s="66"/>
    </row>
    <row r="400" spans="1:30" x14ac:dyDescent="0.2">
      <c r="A400" s="103" t="s">
        <v>34</v>
      </c>
      <c r="B400" s="104">
        <v>418</v>
      </c>
      <c r="C400" s="104">
        <v>4</v>
      </c>
      <c r="D400" s="104">
        <v>6</v>
      </c>
      <c r="E400" s="104">
        <v>0</v>
      </c>
      <c r="F400" s="104">
        <v>0</v>
      </c>
      <c r="G400" s="73">
        <v>62.650602409638559</v>
      </c>
      <c r="H400" s="104">
        <v>2.5</v>
      </c>
      <c r="I400" s="104">
        <v>1.5662650602409638</v>
      </c>
      <c r="J400" s="73">
        <v>9.51</v>
      </c>
      <c r="K400" s="73">
        <v>55.690354310344823</v>
      </c>
      <c r="L400" s="164">
        <f t="shared" si="23"/>
        <v>-0.93035431034482485</v>
      </c>
      <c r="M400" s="164">
        <f t="shared" si="22"/>
        <v>-1.6757102131571052E-2</v>
      </c>
      <c r="N400" s="66"/>
      <c r="O400" s="66"/>
      <c r="P400" s="66">
        <f t="shared" si="24"/>
        <v>0.19112238427393785</v>
      </c>
      <c r="Q400" s="66"/>
      <c r="R400" s="66"/>
      <c r="S400" s="66"/>
      <c r="T400" s="66"/>
      <c r="U400" s="66"/>
      <c r="V400" s="66"/>
      <c r="W400" s="66"/>
      <c r="X400" s="66"/>
      <c r="Y400" s="66"/>
      <c r="Z400" s="66"/>
      <c r="AA400" s="66"/>
      <c r="AB400" s="66"/>
      <c r="AC400" s="66"/>
      <c r="AD400" s="66"/>
    </row>
    <row r="401" spans="1:30" x14ac:dyDescent="0.2">
      <c r="A401" s="103" t="s">
        <v>34</v>
      </c>
      <c r="B401" s="104">
        <v>419</v>
      </c>
      <c r="C401" s="104">
        <v>4</v>
      </c>
      <c r="D401" s="104">
        <v>3</v>
      </c>
      <c r="E401" s="104">
        <v>0.2</v>
      </c>
      <c r="F401" s="104">
        <v>0</v>
      </c>
      <c r="G401" s="73">
        <v>67.532467532467535</v>
      </c>
      <c r="H401" s="104">
        <v>3.2</v>
      </c>
      <c r="I401" s="104">
        <v>2.1610389610389613</v>
      </c>
      <c r="J401" s="73">
        <v>9.36</v>
      </c>
      <c r="K401" s="73">
        <v>53.589180965517237</v>
      </c>
      <c r="L401" s="164">
        <f t="shared" si="23"/>
        <v>1.1708190344827614</v>
      </c>
      <c r="M401" s="164">
        <f t="shared" si="22"/>
        <v>2.1088239093709677E-2</v>
      </c>
      <c r="N401" s="66"/>
      <c r="O401" s="66"/>
      <c r="P401" s="66">
        <f t="shared" si="24"/>
        <v>0.34764183185235831</v>
      </c>
      <c r="Q401" s="66"/>
      <c r="R401" s="66"/>
      <c r="S401" s="66"/>
      <c r="T401" s="66"/>
      <c r="U401" s="66"/>
      <c r="V401" s="66"/>
      <c r="W401" s="66"/>
      <c r="X401" s="66"/>
      <c r="Y401" s="66"/>
      <c r="Z401" s="66"/>
      <c r="AA401" s="66"/>
      <c r="AB401" s="66"/>
      <c r="AC401" s="66"/>
      <c r="AD401" s="66"/>
    </row>
    <row r="402" spans="1:30" x14ac:dyDescent="0.2">
      <c r="A402" s="103" t="s">
        <v>34</v>
      </c>
      <c r="B402" s="104">
        <v>420</v>
      </c>
      <c r="C402" s="104">
        <v>4</v>
      </c>
      <c r="D402" s="104">
        <v>4</v>
      </c>
      <c r="E402" s="104">
        <v>0</v>
      </c>
      <c r="F402" s="104">
        <v>0</v>
      </c>
      <c r="G402" s="73">
        <v>62.162162162162161</v>
      </c>
      <c r="H402" s="104">
        <v>2</v>
      </c>
      <c r="I402" s="104">
        <v>1.2432432432432432</v>
      </c>
      <c r="J402" s="73">
        <v>9.58</v>
      </c>
      <c r="K402" s="73">
        <v>46.366440620689652</v>
      </c>
      <c r="L402" s="164">
        <f t="shared" si="23"/>
        <v>8.3935593793103465</v>
      </c>
      <c r="M402" s="164">
        <f t="shared" si="22"/>
        <v>0.15118082455530163</v>
      </c>
      <c r="N402" s="66"/>
      <c r="O402" s="66"/>
      <c r="P402" s="66">
        <f t="shared" si="24"/>
        <v>0.10611664295874823</v>
      </c>
      <c r="Q402" s="66"/>
      <c r="R402" s="66"/>
      <c r="S402" s="66"/>
      <c r="T402" s="66"/>
      <c r="U402" s="66"/>
      <c r="V402" s="66"/>
      <c r="W402" s="66"/>
      <c r="X402" s="66"/>
      <c r="Y402" s="66"/>
      <c r="Z402" s="66"/>
      <c r="AA402" s="66"/>
      <c r="AB402" s="66"/>
      <c r="AC402" s="66"/>
      <c r="AD402" s="66"/>
    </row>
    <row r="403" spans="1:30" x14ac:dyDescent="0.2">
      <c r="A403" s="103" t="s">
        <v>33</v>
      </c>
      <c r="B403" s="104">
        <v>101</v>
      </c>
      <c r="C403" s="104">
        <v>1</v>
      </c>
      <c r="D403" s="73">
        <v>1</v>
      </c>
      <c r="E403" s="104">
        <v>0</v>
      </c>
      <c r="F403" s="104">
        <v>0</v>
      </c>
      <c r="G403" s="73">
        <v>40.625</v>
      </c>
      <c r="H403" s="104">
        <v>4.2</v>
      </c>
      <c r="I403" s="104">
        <v>1.70625</v>
      </c>
      <c r="J403" s="73">
        <v>9.91</v>
      </c>
      <c r="K403" s="119">
        <v>54.278914344827584</v>
      </c>
      <c r="L403" s="119">
        <f>53.44-K403</f>
        <v>-0.83891434482758598</v>
      </c>
      <c r="M403" s="119">
        <f>L403/53.44</f>
        <v>-1.5698247470576087E-2</v>
      </c>
      <c r="N403" s="66">
        <f>60-K403</f>
        <v>5.7210856551724163</v>
      </c>
      <c r="O403" s="106">
        <f>N403/60</f>
        <v>9.5351427586206933E-2</v>
      </c>
      <c r="P403" s="106">
        <f>(I403-0.12)/1.6</f>
        <v>0.99140625000000004</v>
      </c>
      <c r="Q403" s="66">
        <f>AVERAGE(N403,N441,N450,N469)/58</f>
        <v>9.3587999554102227E-2</v>
      </c>
      <c r="R403" s="66"/>
      <c r="S403" s="66"/>
      <c r="T403" s="66"/>
      <c r="U403" s="66">
        <f>AVERAGE(K404:K440)</f>
        <v>55.372445473438951</v>
      </c>
      <c r="V403" s="66">
        <f>U403/60</f>
        <v>0.92287409122398256</v>
      </c>
      <c r="W403" s="66"/>
      <c r="X403" s="66"/>
      <c r="Y403" s="66"/>
      <c r="Z403" s="66"/>
      <c r="AA403" s="66"/>
      <c r="AB403" s="66"/>
      <c r="AC403" s="66"/>
      <c r="AD403" s="66"/>
    </row>
    <row r="404" spans="1:30" x14ac:dyDescent="0.2">
      <c r="A404" s="103" t="s">
        <v>33</v>
      </c>
      <c r="B404" s="104">
        <v>102</v>
      </c>
      <c r="C404" s="104">
        <v>1</v>
      </c>
      <c r="D404" s="73">
        <v>2</v>
      </c>
      <c r="E404" s="104">
        <v>0</v>
      </c>
      <c r="F404" s="104">
        <v>0</v>
      </c>
      <c r="G404" s="73">
        <v>32.352941176470587</v>
      </c>
      <c r="H404" s="104">
        <v>0.9</v>
      </c>
      <c r="I404" s="104">
        <v>0.29117647058823531</v>
      </c>
      <c r="J404" s="73">
        <v>10.050000000000001</v>
      </c>
      <c r="K404" s="73">
        <v>53.368885862068971</v>
      </c>
      <c r="L404" s="164">
        <f t="shared" ref="L404:L467" si="25">53.44-K404</f>
        <v>7.1114137931026278E-2</v>
      </c>
      <c r="M404" s="164">
        <f>L404/53.44</f>
        <v>1.330728628948845E-3</v>
      </c>
      <c r="N404" s="66"/>
      <c r="O404" s="66"/>
      <c r="P404" s="66">
        <f t="shared" ref="P404:P467" si="26">(I404-0.12)/1.6</f>
        <v>0.10698529411764707</v>
      </c>
      <c r="Q404" s="66"/>
      <c r="R404" s="66"/>
      <c r="S404" s="66"/>
      <c r="T404" s="66"/>
      <c r="U404" s="66"/>
      <c r="V404" s="66"/>
      <c r="W404" s="66"/>
      <c r="X404" s="66"/>
      <c r="Y404" s="66"/>
      <c r="Z404" s="66"/>
      <c r="AA404" s="66"/>
      <c r="AB404" s="66"/>
      <c r="AC404" s="66"/>
      <c r="AD404" s="66"/>
    </row>
    <row r="405" spans="1:30" x14ac:dyDescent="0.2">
      <c r="A405" s="103" t="s">
        <v>33</v>
      </c>
      <c r="B405" s="104">
        <v>103</v>
      </c>
      <c r="C405" s="104">
        <v>1</v>
      </c>
      <c r="D405" s="73">
        <v>3</v>
      </c>
      <c r="E405" s="104">
        <v>0</v>
      </c>
      <c r="F405" s="104">
        <v>0</v>
      </c>
      <c r="G405" s="73">
        <v>41.17647058823529</v>
      </c>
      <c r="H405" s="104">
        <v>1.2</v>
      </c>
      <c r="I405" s="104">
        <v>0.49411764705882349</v>
      </c>
      <c r="J405" s="73">
        <v>10.07</v>
      </c>
      <c r="K405" s="73">
        <v>50.580353241379314</v>
      </c>
      <c r="L405" s="164">
        <f t="shared" si="25"/>
        <v>2.8596467586206842</v>
      </c>
      <c r="M405" s="164">
        <f t="shared" ref="M405:M440" si="27">L405/53.44</f>
        <v>5.3511354016105621E-2</v>
      </c>
      <c r="N405" s="66"/>
      <c r="O405" s="66"/>
      <c r="P405" s="66">
        <f t="shared" si="26"/>
        <v>0.23382352941176468</v>
      </c>
      <c r="Q405" s="66"/>
      <c r="R405" s="66"/>
      <c r="S405" s="66"/>
      <c r="T405" s="66"/>
      <c r="U405" s="66"/>
      <c r="V405" s="66"/>
      <c r="W405" s="66"/>
      <c r="X405" s="66"/>
      <c r="Y405" s="66"/>
      <c r="Z405" s="66"/>
      <c r="AA405" s="66"/>
      <c r="AB405" s="66"/>
      <c r="AC405" s="66"/>
      <c r="AD405" s="66"/>
    </row>
    <row r="406" spans="1:30" x14ac:dyDescent="0.2">
      <c r="A406" s="103" t="s">
        <v>33</v>
      </c>
      <c r="B406" s="104">
        <v>104</v>
      </c>
      <c r="C406" s="104">
        <v>1</v>
      </c>
      <c r="D406" s="73">
        <v>4</v>
      </c>
      <c r="E406" s="104">
        <v>0</v>
      </c>
      <c r="F406" s="104">
        <v>0</v>
      </c>
      <c r="G406" s="73">
        <v>53.030303030303031</v>
      </c>
      <c r="H406" s="104">
        <v>1.5</v>
      </c>
      <c r="I406" s="104">
        <v>0.79545454545454541</v>
      </c>
      <c r="J406" s="73">
        <v>9.77</v>
      </c>
      <c r="K406" s="73">
        <v>52.631470137931039</v>
      </c>
      <c r="L406" s="164">
        <f t="shared" si="25"/>
        <v>0.80852986206895849</v>
      </c>
      <c r="M406" s="164">
        <f t="shared" si="27"/>
        <v>1.5129675562667637E-2</v>
      </c>
      <c r="N406" s="66"/>
      <c r="O406" s="66"/>
      <c r="P406" s="66">
        <f t="shared" si="26"/>
        <v>0.42215909090909087</v>
      </c>
      <c r="Q406" s="66"/>
      <c r="R406" s="66"/>
      <c r="S406" s="66"/>
      <c r="T406" s="66"/>
      <c r="U406" s="66"/>
      <c r="V406" s="66"/>
      <c r="W406" s="66"/>
      <c r="X406" s="66"/>
      <c r="Y406" s="66"/>
      <c r="Z406" s="66"/>
      <c r="AA406" s="66"/>
      <c r="AB406" s="66"/>
      <c r="AC406" s="66"/>
      <c r="AD406" s="66"/>
    </row>
    <row r="407" spans="1:30" x14ac:dyDescent="0.2">
      <c r="A407" s="103" t="s">
        <v>33</v>
      </c>
      <c r="B407" s="104">
        <v>105</v>
      </c>
      <c r="C407" s="104">
        <v>1</v>
      </c>
      <c r="D407" s="73">
        <v>5</v>
      </c>
      <c r="E407" s="104">
        <v>0</v>
      </c>
      <c r="F407" s="104">
        <v>0</v>
      </c>
      <c r="G407" s="73">
        <v>44.285714285714285</v>
      </c>
      <c r="H407" s="104">
        <v>1</v>
      </c>
      <c r="I407" s="104">
        <v>0.44285714285714284</v>
      </c>
      <c r="J407" s="73">
        <v>10.01</v>
      </c>
      <c r="K407" s="73">
        <v>54.368854896551724</v>
      </c>
      <c r="L407" s="164">
        <f t="shared" si="25"/>
        <v>-0.92885489655172648</v>
      </c>
      <c r="M407" s="164">
        <f t="shared" si="27"/>
        <v>-1.738126677679129E-2</v>
      </c>
      <c r="N407" s="66"/>
      <c r="O407" s="66"/>
      <c r="P407" s="66">
        <f t="shared" si="26"/>
        <v>0.20178571428571426</v>
      </c>
      <c r="Q407" s="66"/>
      <c r="R407" s="66"/>
      <c r="S407" s="66"/>
      <c r="T407" s="66"/>
      <c r="U407" s="66"/>
      <c r="V407" s="66"/>
      <c r="W407" s="66"/>
      <c r="X407" s="66"/>
      <c r="Y407" s="66"/>
      <c r="Z407" s="66"/>
      <c r="AA407" s="66"/>
      <c r="AB407" s="66"/>
      <c r="AC407" s="66"/>
      <c r="AD407" s="66"/>
    </row>
    <row r="408" spans="1:30" x14ac:dyDescent="0.2">
      <c r="A408" s="103" t="s">
        <v>33</v>
      </c>
      <c r="B408" s="104">
        <v>106</v>
      </c>
      <c r="C408" s="104">
        <v>1</v>
      </c>
      <c r="D408" s="73">
        <v>6</v>
      </c>
      <c r="E408" s="104">
        <v>0</v>
      </c>
      <c r="F408" s="104">
        <v>0</v>
      </c>
      <c r="G408" s="73">
        <v>34.285714285714285</v>
      </c>
      <c r="H408" s="104">
        <v>1.1000000000000001</v>
      </c>
      <c r="I408" s="104">
        <v>0.37714285714285717</v>
      </c>
      <c r="J408" s="73">
        <v>9.94</v>
      </c>
      <c r="K408" s="73">
        <v>54.862067586206891</v>
      </c>
      <c r="L408" s="164">
        <f t="shared" si="25"/>
        <v>-1.422067586206893</v>
      </c>
      <c r="M408" s="164">
        <f t="shared" si="27"/>
        <v>-2.6610546149081083E-2</v>
      </c>
      <c r="N408" s="66"/>
      <c r="O408" s="66"/>
      <c r="P408" s="66">
        <f t="shared" si="26"/>
        <v>0.16071428571428573</v>
      </c>
      <c r="Q408" s="66"/>
      <c r="R408" s="66"/>
      <c r="S408" s="66"/>
      <c r="T408" s="66"/>
      <c r="U408" s="66"/>
      <c r="V408" s="66"/>
      <c r="W408" s="66"/>
      <c r="X408" s="66"/>
      <c r="Y408" s="66"/>
      <c r="Z408" s="66"/>
      <c r="AA408" s="66"/>
      <c r="AB408" s="66"/>
      <c r="AC408" s="66"/>
      <c r="AD408" s="66"/>
    </row>
    <row r="409" spans="1:30" x14ac:dyDescent="0.2">
      <c r="A409" s="103" t="s">
        <v>33</v>
      </c>
      <c r="B409" s="104">
        <v>107</v>
      </c>
      <c r="C409" s="104">
        <v>1</v>
      </c>
      <c r="D409" s="73">
        <v>7</v>
      </c>
      <c r="E409" s="104">
        <v>0</v>
      </c>
      <c r="F409" s="104">
        <v>0</v>
      </c>
      <c r="G409" s="73">
        <v>44.444444444444443</v>
      </c>
      <c r="H409" s="104">
        <v>1.7</v>
      </c>
      <c r="I409" s="104">
        <v>0.75555555555555554</v>
      </c>
      <c r="J409" s="73">
        <v>9.86</v>
      </c>
      <c r="K409" s="73">
        <v>58.521374620689663</v>
      </c>
      <c r="L409" s="164">
        <f t="shared" si="25"/>
        <v>-5.0813746206896653</v>
      </c>
      <c r="M409" s="164">
        <f t="shared" si="27"/>
        <v>-9.5085602932067095E-2</v>
      </c>
      <c r="N409" s="66"/>
      <c r="O409" s="66"/>
      <c r="P409" s="66">
        <f t="shared" si="26"/>
        <v>0.3972222222222222</v>
      </c>
      <c r="Q409" s="66"/>
      <c r="R409" s="66"/>
      <c r="S409" s="66"/>
      <c r="T409" s="66"/>
      <c r="U409" s="66"/>
      <c r="V409" s="66"/>
      <c r="W409" s="66"/>
      <c r="X409" s="66"/>
      <c r="Y409" s="66"/>
      <c r="Z409" s="66"/>
      <c r="AA409" s="66"/>
      <c r="AB409" s="66"/>
      <c r="AC409" s="66"/>
      <c r="AD409" s="66"/>
    </row>
    <row r="410" spans="1:30" x14ac:dyDescent="0.2">
      <c r="A410" s="103" t="s">
        <v>33</v>
      </c>
      <c r="B410" s="104">
        <v>108</v>
      </c>
      <c r="C410" s="104">
        <v>1</v>
      </c>
      <c r="D410" s="73">
        <v>8</v>
      </c>
      <c r="E410" s="104">
        <v>0</v>
      </c>
      <c r="F410" s="104">
        <v>0</v>
      </c>
      <c r="G410" s="73">
        <v>28.985507246376812</v>
      </c>
      <c r="H410" s="104">
        <v>0.6</v>
      </c>
      <c r="I410" s="104">
        <v>0.17391304347826086</v>
      </c>
      <c r="J410" s="73">
        <v>9.86</v>
      </c>
      <c r="K410" s="73">
        <v>56.415206896551716</v>
      </c>
      <c r="L410" s="164">
        <f t="shared" si="25"/>
        <v>-2.9752068965517182</v>
      </c>
      <c r="M410" s="164">
        <f t="shared" si="27"/>
        <v>-5.5673781746851017E-2</v>
      </c>
      <c r="N410" s="66"/>
      <c r="O410" s="66"/>
      <c r="P410" s="66">
        <f t="shared" si="26"/>
        <v>3.3695652173913043E-2</v>
      </c>
      <c r="Q410" s="66"/>
      <c r="R410" s="66"/>
      <c r="S410" s="66"/>
      <c r="T410" s="66"/>
      <c r="U410" s="66"/>
      <c r="V410" s="66"/>
      <c r="W410" s="66"/>
      <c r="X410" s="66"/>
      <c r="Y410" s="66"/>
      <c r="Z410" s="66"/>
      <c r="AA410" s="66"/>
      <c r="AB410" s="66"/>
      <c r="AC410" s="66"/>
      <c r="AD410" s="66"/>
    </row>
    <row r="411" spans="1:30" x14ac:dyDescent="0.2">
      <c r="A411" s="103" t="s">
        <v>33</v>
      </c>
      <c r="B411" s="104">
        <v>109</v>
      </c>
      <c r="C411" s="104">
        <v>1</v>
      </c>
      <c r="D411" s="73">
        <v>9</v>
      </c>
      <c r="E411" s="104">
        <v>0</v>
      </c>
      <c r="F411" s="104">
        <v>0</v>
      </c>
      <c r="G411" s="73">
        <v>38.571428571428577</v>
      </c>
      <c r="H411" s="104">
        <v>1.4</v>
      </c>
      <c r="I411" s="104">
        <v>0.54</v>
      </c>
      <c r="J411" s="73">
        <v>9.93</v>
      </c>
      <c r="K411" s="73">
        <v>57.573986344827588</v>
      </c>
      <c r="L411" s="164">
        <f t="shared" si="25"/>
        <v>-4.1339863448275906</v>
      </c>
      <c r="M411" s="164">
        <f t="shared" si="27"/>
        <v>-7.7357528907701922E-2</v>
      </c>
      <c r="N411" s="66"/>
      <c r="O411" s="66"/>
      <c r="P411" s="66">
        <f t="shared" si="26"/>
        <v>0.26250000000000001</v>
      </c>
      <c r="Q411" s="66"/>
      <c r="R411" s="66"/>
      <c r="S411" s="66"/>
      <c r="T411" s="66"/>
      <c r="U411" s="66"/>
      <c r="V411" s="66"/>
      <c r="W411" s="66"/>
      <c r="X411" s="66"/>
      <c r="Y411" s="66"/>
      <c r="Z411" s="66"/>
      <c r="AA411" s="66"/>
      <c r="AB411" s="66"/>
      <c r="AC411" s="66"/>
      <c r="AD411" s="66"/>
    </row>
    <row r="412" spans="1:30" x14ac:dyDescent="0.2">
      <c r="A412" s="103" t="s">
        <v>33</v>
      </c>
      <c r="B412" s="104">
        <v>110</v>
      </c>
      <c r="C412" s="104">
        <v>1</v>
      </c>
      <c r="D412" s="73">
        <v>10</v>
      </c>
      <c r="E412" s="104">
        <v>0</v>
      </c>
      <c r="F412" s="104">
        <v>0</v>
      </c>
      <c r="G412" s="73">
        <v>43.07692307692308</v>
      </c>
      <c r="H412" s="104">
        <v>1</v>
      </c>
      <c r="I412" s="104">
        <v>0.43076923076923079</v>
      </c>
      <c r="J412" s="73">
        <v>9.7100000000000009</v>
      </c>
      <c r="K412" s="73">
        <v>56.094686241379314</v>
      </c>
      <c r="L412" s="164">
        <f t="shared" si="25"/>
        <v>-2.6546862413793164</v>
      </c>
      <c r="M412" s="164">
        <f t="shared" si="27"/>
        <v>-4.9676014995870446E-2</v>
      </c>
      <c r="N412" s="66"/>
      <c r="O412" s="66"/>
      <c r="P412" s="66">
        <f t="shared" si="26"/>
        <v>0.19423076923076923</v>
      </c>
      <c r="Q412" s="66"/>
      <c r="R412" s="66"/>
      <c r="S412" s="66"/>
      <c r="T412" s="66"/>
      <c r="U412" s="66"/>
      <c r="V412" s="66"/>
      <c r="W412" s="66"/>
      <c r="X412" s="66"/>
      <c r="Y412" s="66"/>
      <c r="Z412" s="66"/>
      <c r="AA412" s="66"/>
      <c r="AB412" s="66"/>
      <c r="AC412" s="66"/>
      <c r="AD412" s="66"/>
    </row>
    <row r="413" spans="1:30" x14ac:dyDescent="0.2">
      <c r="A413" s="103" t="s">
        <v>33</v>
      </c>
      <c r="B413" s="104">
        <v>111</v>
      </c>
      <c r="C413" s="104">
        <v>1</v>
      </c>
      <c r="D413" s="73">
        <v>11</v>
      </c>
      <c r="E413" s="104">
        <v>0</v>
      </c>
      <c r="F413" s="104">
        <v>0</v>
      </c>
      <c r="G413" s="73">
        <v>37.5</v>
      </c>
      <c r="H413" s="104">
        <v>0.6</v>
      </c>
      <c r="I413" s="104">
        <v>0.22500000000000001</v>
      </c>
      <c r="J413" s="73">
        <v>10.039999999999999</v>
      </c>
      <c r="K413" s="73">
        <v>56.3400867586207</v>
      </c>
      <c r="L413" s="164">
        <f t="shared" si="25"/>
        <v>-2.9000867586207022</v>
      </c>
      <c r="M413" s="164">
        <f t="shared" si="27"/>
        <v>-5.4268090543052067E-2</v>
      </c>
      <c r="N413" s="66"/>
      <c r="O413" s="66"/>
      <c r="P413" s="66">
        <f t="shared" si="26"/>
        <v>6.5625000000000003E-2</v>
      </c>
      <c r="Q413" s="66"/>
      <c r="R413" s="66"/>
      <c r="S413" s="66"/>
      <c r="T413" s="66"/>
      <c r="U413" s="66"/>
      <c r="V413" s="66"/>
      <c r="W413" s="66"/>
      <c r="X413" s="66"/>
      <c r="Y413" s="66"/>
      <c r="Z413" s="66"/>
      <c r="AA413" s="66"/>
      <c r="AB413" s="66"/>
      <c r="AC413" s="66"/>
      <c r="AD413" s="66"/>
    </row>
    <row r="414" spans="1:30" x14ac:dyDescent="0.2">
      <c r="A414" s="103" t="s">
        <v>33</v>
      </c>
      <c r="B414" s="104">
        <v>112</v>
      </c>
      <c r="C414" s="104">
        <v>1</v>
      </c>
      <c r="D414" s="73">
        <v>12</v>
      </c>
      <c r="E414" s="104">
        <v>0</v>
      </c>
      <c r="F414" s="104">
        <v>0</v>
      </c>
      <c r="G414" s="73">
        <v>30.64516129032258</v>
      </c>
      <c r="H414" s="104">
        <v>0.7</v>
      </c>
      <c r="I414" s="104">
        <v>0.21451612903225803</v>
      </c>
      <c r="J414" s="73">
        <v>9.84</v>
      </c>
      <c r="K414" s="73">
        <v>52.402546482758609</v>
      </c>
      <c r="L414" s="164">
        <f t="shared" si="25"/>
        <v>1.0374535172413886</v>
      </c>
      <c r="M414" s="164">
        <f t="shared" si="27"/>
        <v>1.9413426595085864E-2</v>
      </c>
      <c r="N414" s="66"/>
      <c r="O414" s="66"/>
      <c r="P414" s="66">
        <f t="shared" si="26"/>
        <v>5.9072580645161271E-2</v>
      </c>
      <c r="Q414" s="66"/>
      <c r="R414" s="66"/>
      <c r="S414" s="66"/>
      <c r="T414" s="66"/>
      <c r="U414" s="66"/>
      <c r="V414" s="66"/>
      <c r="W414" s="66"/>
      <c r="X414" s="66"/>
      <c r="Y414" s="66"/>
      <c r="Z414" s="66"/>
      <c r="AA414" s="66"/>
      <c r="AB414" s="66"/>
      <c r="AC414" s="66"/>
      <c r="AD414" s="66"/>
    </row>
    <row r="415" spans="1:30" x14ac:dyDescent="0.2">
      <c r="A415" s="103" t="s">
        <v>33</v>
      </c>
      <c r="B415" s="104">
        <v>113</v>
      </c>
      <c r="C415" s="104">
        <v>1</v>
      </c>
      <c r="D415" s="73">
        <v>13</v>
      </c>
      <c r="E415" s="104">
        <v>0</v>
      </c>
      <c r="F415" s="104">
        <v>0</v>
      </c>
      <c r="G415" s="73">
        <v>38.461538461538467</v>
      </c>
      <c r="H415" s="104">
        <v>1.4</v>
      </c>
      <c r="I415" s="104">
        <v>0.53846153846153855</v>
      </c>
      <c r="J415" s="73">
        <v>9.8800000000000008</v>
      </c>
      <c r="K415" s="73">
        <v>56.101875310344823</v>
      </c>
      <c r="L415" s="164">
        <f t="shared" si="25"/>
        <v>-2.6618753103448256</v>
      </c>
      <c r="M415" s="164">
        <f t="shared" si="27"/>
        <v>-4.9810540986991496E-2</v>
      </c>
      <c r="N415" s="66"/>
      <c r="O415" s="66"/>
      <c r="P415" s="66">
        <f t="shared" si="26"/>
        <v>0.26153846153846155</v>
      </c>
      <c r="Q415" s="66"/>
      <c r="R415" s="66"/>
      <c r="S415" s="66"/>
      <c r="T415" s="66"/>
      <c r="U415" s="66"/>
      <c r="V415" s="66"/>
      <c r="W415" s="66"/>
      <c r="X415" s="66"/>
      <c r="Y415" s="66"/>
      <c r="Z415" s="66"/>
      <c r="AA415" s="66"/>
      <c r="AB415" s="66"/>
      <c r="AC415" s="66"/>
      <c r="AD415" s="66"/>
    </row>
    <row r="416" spans="1:30" x14ac:dyDescent="0.2">
      <c r="A416" s="103" t="s">
        <v>33</v>
      </c>
      <c r="B416" s="104">
        <v>114</v>
      </c>
      <c r="C416" s="104">
        <v>1</v>
      </c>
      <c r="D416" s="73">
        <v>14</v>
      </c>
      <c r="E416" s="104">
        <v>0</v>
      </c>
      <c r="F416" s="104">
        <v>0</v>
      </c>
      <c r="G416" s="73">
        <v>37.096774193548384</v>
      </c>
      <c r="H416" s="104">
        <v>0.8</v>
      </c>
      <c r="I416" s="104">
        <v>0.29677419354838708</v>
      </c>
      <c r="J416" s="73">
        <v>10</v>
      </c>
      <c r="K416" s="73">
        <v>55.989620689655183</v>
      </c>
      <c r="L416" s="164">
        <f t="shared" si="25"/>
        <v>-2.5496206896551854</v>
      </c>
      <c r="M416" s="164">
        <f t="shared" si="27"/>
        <v>-4.7709967995044636E-2</v>
      </c>
      <c r="N416" s="66"/>
      <c r="O416" s="66"/>
      <c r="P416" s="66">
        <f t="shared" si="26"/>
        <v>0.11048387096774193</v>
      </c>
      <c r="Q416" s="66"/>
      <c r="R416" s="66"/>
      <c r="S416" s="66"/>
      <c r="T416" s="66"/>
      <c r="U416" s="66"/>
      <c r="V416" s="66"/>
      <c r="W416" s="66"/>
      <c r="X416" s="66"/>
      <c r="Y416" s="66"/>
      <c r="Z416" s="66"/>
      <c r="AA416" s="66"/>
      <c r="AB416" s="66"/>
      <c r="AC416" s="66"/>
      <c r="AD416" s="66"/>
    </row>
    <row r="417" spans="1:30" x14ac:dyDescent="0.2">
      <c r="A417" s="103" t="s">
        <v>33</v>
      </c>
      <c r="B417" s="104">
        <v>115</v>
      </c>
      <c r="C417" s="104">
        <v>1</v>
      </c>
      <c r="D417" s="73">
        <v>15</v>
      </c>
      <c r="E417" s="104">
        <v>0</v>
      </c>
      <c r="F417" s="104">
        <v>0</v>
      </c>
      <c r="G417" s="73">
        <v>34.375</v>
      </c>
      <c r="H417" s="104">
        <v>0.6</v>
      </c>
      <c r="I417" s="104">
        <v>0.20624999999999999</v>
      </c>
      <c r="J417" s="73">
        <v>9.8000000000000007</v>
      </c>
      <c r="K417" s="73">
        <v>54.834446206896565</v>
      </c>
      <c r="L417" s="164">
        <f t="shared" si="25"/>
        <v>-1.3944462068965677</v>
      </c>
      <c r="M417" s="164">
        <f t="shared" si="27"/>
        <v>-2.609367902126811E-2</v>
      </c>
      <c r="N417" s="66"/>
      <c r="O417" s="66"/>
      <c r="P417" s="66">
        <f t="shared" si="26"/>
        <v>5.3906249999999996E-2</v>
      </c>
      <c r="Q417" s="66"/>
      <c r="R417" s="66"/>
      <c r="S417" s="66"/>
      <c r="T417" s="66"/>
      <c r="U417" s="66"/>
      <c r="V417" s="66"/>
      <c r="W417" s="66"/>
      <c r="X417" s="66"/>
      <c r="Y417" s="66"/>
      <c r="Z417" s="66"/>
      <c r="AA417" s="66"/>
      <c r="AB417" s="66"/>
      <c r="AC417" s="66"/>
      <c r="AD417" s="66"/>
    </row>
    <row r="418" spans="1:30" x14ac:dyDescent="0.2">
      <c r="A418" s="103" t="s">
        <v>33</v>
      </c>
      <c r="B418" s="104">
        <v>116</v>
      </c>
      <c r="C418" s="104">
        <v>1</v>
      </c>
      <c r="D418" s="73">
        <v>16</v>
      </c>
      <c r="E418" s="104">
        <v>0</v>
      </c>
      <c r="F418" s="104">
        <v>0</v>
      </c>
      <c r="G418" s="73">
        <v>41.17647058823529</v>
      </c>
      <c r="H418" s="104">
        <v>1</v>
      </c>
      <c r="I418" s="104">
        <v>0.41176470588235292</v>
      </c>
      <c r="J418" s="73">
        <v>10</v>
      </c>
      <c r="K418" s="73">
        <v>53.924275862068967</v>
      </c>
      <c r="L418" s="164">
        <f t="shared" si="25"/>
        <v>-0.48427586206896933</v>
      </c>
      <c r="M418" s="164">
        <f t="shared" si="27"/>
        <v>-9.0620483171588578E-3</v>
      </c>
      <c r="N418" s="66"/>
      <c r="O418" s="66"/>
      <c r="P418" s="66">
        <f t="shared" si="26"/>
        <v>0.18235294117647058</v>
      </c>
      <c r="Q418" s="66"/>
      <c r="R418" s="66"/>
      <c r="S418" s="66"/>
      <c r="T418" s="66"/>
      <c r="U418" s="66"/>
      <c r="V418" s="66"/>
      <c r="W418" s="66"/>
      <c r="X418" s="66"/>
      <c r="Y418" s="66"/>
      <c r="Z418" s="66"/>
      <c r="AA418" s="66"/>
      <c r="AB418" s="66"/>
      <c r="AC418" s="66"/>
      <c r="AD418" s="66"/>
    </row>
    <row r="419" spans="1:30" x14ac:dyDescent="0.2">
      <c r="A419" s="103" t="s">
        <v>33</v>
      </c>
      <c r="B419" s="104">
        <v>117</v>
      </c>
      <c r="C419" s="104">
        <v>1</v>
      </c>
      <c r="D419" s="73">
        <v>17</v>
      </c>
      <c r="E419" s="104">
        <v>0</v>
      </c>
      <c r="F419" s="104">
        <v>0</v>
      </c>
      <c r="G419" s="73">
        <v>40.625</v>
      </c>
      <c r="H419" s="104">
        <v>1.2</v>
      </c>
      <c r="I419" s="104">
        <v>0.48749999999999999</v>
      </c>
      <c r="J419" s="73">
        <v>9.9700000000000006</v>
      </c>
      <c r="K419" s="73">
        <v>58.562652310344831</v>
      </c>
      <c r="L419" s="164">
        <f t="shared" si="25"/>
        <v>-5.1226523103448329</v>
      </c>
      <c r="M419" s="164">
        <f t="shared" si="27"/>
        <v>-9.5858014789386853E-2</v>
      </c>
      <c r="N419" s="66"/>
      <c r="O419" s="66"/>
      <c r="P419" s="66">
        <f t="shared" si="26"/>
        <v>0.22968749999999999</v>
      </c>
      <c r="Q419" s="66"/>
      <c r="R419" s="66"/>
      <c r="S419" s="66"/>
      <c r="T419" s="66"/>
      <c r="U419" s="66"/>
      <c r="V419" s="66"/>
      <c r="W419" s="66"/>
      <c r="X419" s="66"/>
      <c r="Y419" s="66"/>
      <c r="Z419" s="66"/>
      <c r="AA419" s="66"/>
      <c r="AB419" s="66"/>
      <c r="AC419" s="66"/>
      <c r="AD419" s="66"/>
    </row>
    <row r="420" spans="1:30" x14ac:dyDescent="0.2">
      <c r="A420" s="103" t="s">
        <v>33</v>
      </c>
      <c r="B420" s="104">
        <v>118</v>
      </c>
      <c r="C420" s="104">
        <v>1</v>
      </c>
      <c r="D420" s="73">
        <v>18</v>
      </c>
      <c r="E420" s="104">
        <v>0</v>
      </c>
      <c r="F420" s="104">
        <v>0</v>
      </c>
      <c r="G420" s="73">
        <v>40.625</v>
      </c>
      <c r="H420" s="104">
        <v>1.6</v>
      </c>
      <c r="I420" s="104">
        <v>0.65</v>
      </c>
      <c r="J420" s="73">
        <v>9.89</v>
      </c>
      <c r="K420" s="73">
        <v>57.110785827586206</v>
      </c>
      <c r="L420" s="164">
        <f t="shared" si="25"/>
        <v>-3.670785827586208</v>
      </c>
      <c r="M420" s="164">
        <f t="shared" si="27"/>
        <v>-6.8689854558125152E-2</v>
      </c>
      <c r="N420" s="66"/>
      <c r="O420" s="66"/>
      <c r="P420" s="66">
        <f t="shared" si="26"/>
        <v>0.33124999999999999</v>
      </c>
      <c r="Q420" s="66"/>
      <c r="R420" s="66"/>
      <c r="S420" s="66"/>
      <c r="T420" s="66"/>
      <c r="U420" s="66"/>
      <c r="V420" s="66"/>
      <c r="W420" s="66"/>
      <c r="X420" s="66"/>
      <c r="Y420" s="66"/>
      <c r="Z420" s="66"/>
      <c r="AA420" s="66"/>
      <c r="AB420" s="66"/>
      <c r="AC420" s="66"/>
      <c r="AD420" s="66"/>
    </row>
    <row r="421" spans="1:30" x14ac:dyDescent="0.2">
      <c r="A421" s="103" t="s">
        <v>33</v>
      </c>
      <c r="B421" s="104">
        <v>119</v>
      </c>
      <c r="C421" s="104">
        <v>1</v>
      </c>
      <c r="D421" s="73">
        <v>19</v>
      </c>
      <c r="E421" s="104">
        <v>0</v>
      </c>
      <c r="F421" s="104">
        <v>0</v>
      </c>
      <c r="G421" s="73">
        <v>46.031746031746032</v>
      </c>
      <c r="H421" s="104">
        <v>1.1000000000000001</v>
      </c>
      <c r="I421" s="104">
        <v>0.50634920634920644</v>
      </c>
      <c r="J421" s="73">
        <v>9.77</v>
      </c>
      <c r="K421" s="73">
        <v>56.471534482758621</v>
      </c>
      <c r="L421" s="164">
        <f t="shared" si="25"/>
        <v>-3.031534482758623</v>
      </c>
      <c r="M421" s="164">
        <f t="shared" si="27"/>
        <v>-5.6727815919884413E-2</v>
      </c>
      <c r="N421" s="66"/>
      <c r="O421" s="66"/>
      <c r="P421" s="66">
        <f t="shared" si="26"/>
        <v>0.24146825396825403</v>
      </c>
      <c r="Q421" s="66"/>
      <c r="R421" s="66"/>
      <c r="S421" s="66"/>
      <c r="T421" s="66"/>
      <c r="U421" s="66"/>
      <c r="V421" s="66"/>
      <c r="W421" s="66"/>
      <c r="X421" s="66"/>
      <c r="Y421" s="66"/>
      <c r="Z421" s="66"/>
      <c r="AA421" s="66"/>
      <c r="AB421" s="66"/>
      <c r="AC421" s="66"/>
      <c r="AD421" s="66"/>
    </row>
    <row r="422" spans="1:30" x14ac:dyDescent="0.2">
      <c r="A422" s="103" t="s">
        <v>33</v>
      </c>
      <c r="B422" s="104">
        <v>120</v>
      </c>
      <c r="C422" s="104">
        <v>1</v>
      </c>
      <c r="D422" s="73">
        <v>20</v>
      </c>
      <c r="E422" s="104">
        <v>0</v>
      </c>
      <c r="F422" s="104">
        <v>0</v>
      </c>
      <c r="G422" s="73">
        <v>43.75</v>
      </c>
      <c r="H422" s="104">
        <v>0.8</v>
      </c>
      <c r="I422" s="104">
        <v>0.35</v>
      </c>
      <c r="J422" s="73">
        <v>9.7799999999999994</v>
      </c>
      <c r="K422" s="73">
        <v>55.185396275862075</v>
      </c>
      <c r="L422" s="164">
        <f t="shared" si="25"/>
        <v>-1.7453962758620776</v>
      </c>
      <c r="M422" s="164">
        <f t="shared" si="27"/>
        <v>-3.2660858455502949E-2</v>
      </c>
      <c r="N422" s="66"/>
      <c r="O422" s="66"/>
      <c r="P422" s="66">
        <f t="shared" si="26"/>
        <v>0.14374999999999999</v>
      </c>
      <c r="Q422" s="66"/>
      <c r="R422" s="66"/>
      <c r="S422" s="66"/>
      <c r="T422" s="66"/>
      <c r="U422" s="66"/>
      <c r="V422" s="66"/>
      <c r="W422" s="66"/>
      <c r="X422" s="66"/>
      <c r="Y422" s="66"/>
      <c r="Z422" s="66"/>
      <c r="AA422" s="66"/>
      <c r="AB422" s="66"/>
      <c r="AC422" s="66"/>
      <c r="AD422" s="66"/>
    </row>
    <row r="423" spans="1:30" x14ac:dyDescent="0.2">
      <c r="A423" s="103" t="s">
        <v>33</v>
      </c>
      <c r="B423" s="104">
        <v>201</v>
      </c>
      <c r="C423" s="104">
        <v>2</v>
      </c>
      <c r="D423" s="73">
        <v>11</v>
      </c>
      <c r="E423" s="104">
        <v>0</v>
      </c>
      <c r="F423" s="104">
        <v>0</v>
      </c>
      <c r="G423" s="73">
        <v>33.82352941176471</v>
      </c>
      <c r="H423" s="104">
        <v>1</v>
      </c>
      <c r="I423" s="104">
        <v>0.33823529411764708</v>
      </c>
      <c r="J423" s="73">
        <v>10.07</v>
      </c>
      <c r="K423" s="73">
        <v>56.696523551724141</v>
      </c>
      <c r="L423" s="164">
        <f t="shared" si="25"/>
        <v>-3.2565235517241433</v>
      </c>
      <c r="M423" s="164">
        <f t="shared" si="27"/>
        <v>-6.093794071340089E-2</v>
      </c>
      <c r="N423" s="66"/>
      <c r="O423" s="66"/>
      <c r="P423" s="66">
        <f t="shared" si="26"/>
        <v>0.13639705882352943</v>
      </c>
      <c r="Q423" s="66"/>
      <c r="R423" s="66"/>
      <c r="S423" s="66"/>
      <c r="T423" s="66"/>
      <c r="U423" s="66"/>
      <c r="V423" s="66"/>
      <c r="W423" s="66"/>
      <c r="X423" s="66"/>
      <c r="Y423" s="66"/>
      <c r="Z423" s="66"/>
      <c r="AA423" s="66"/>
      <c r="AB423" s="66"/>
      <c r="AC423" s="66"/>
      <c r="AD423" s="66"/>
    </row>
    <row r="424" spans="1:30" x14ac:dyDescent="0.2">
      <c r="A424" s="103" t="s">
        <v>33</v>
      </c>
      <c r="B424" s="104">
        <v>202</v>
      </c>
      <c r="C424" s="104">
        <v>2</v>
      </c>
      <c r="D424" s="73">
        <v>19</v>
      </c>
      <c r="E424" s="104">
        <v>0</v>
      </c>
      <c r="F424" s="104">
        <v>0</v>
      </c>
      <c r="G424" s="73">
        <v>40</v>
      </c>
      <c r="H424" s="104">
        <v>0.7</v>
      </c>
      <c r="I424" s="104">
        <v>0.28000000000000003</v>
      </c>
      <c r="J424" s="73">
        <v>9.94</v>
      </c>
      <c r="K424" s="73">
        <v>52.269271241379307</v>
      </c>
      <c r="L424" s="164">
        <f t="shared" si="25"/>
        <v>1.1707287586206903</v>
      </c>
      <c r="M424" s="164">
        <f t="shared" si="27"/>
        <v>2.1907349525087768E-2</v>
      </c>
      <c r="N424" s="66"/>
      <c r="O424" s="66"/>
      <c r="P424" s="66">
        <f t="shared" si="26"/>
        <v>0.10000000000000002</v>
      </c>
      <c r="Q424" s="66"/>
      <c r="R424" s="66"/>
      <c r="S424" s="66"/>
      <c r="T424" s="66"/>
      <c r="U424" s="66"/>
      <c r="V424" s="66"/>
      <c r="W424" s="66"/>
      <c r="X424" s="66"/>
      <c r="Y424" s="66"/>
      <c r="Z424" s="66"/>
      <c r="AA424" s="66"/>
      <c r="AB424" s="66"/>
      <c r="AC424" s="66"/>
      <c r="AD424" s="66"/>
    </row>
    <row r="425" spans="1:30" x14ac:dyDescent="0.2">
      <c r="A425" s="103" t="s">
        <v>33</v>
      </c>
      <c r="B425" s="104">
        <v>203</v>
      </c>
      <c r="C425" s="104">
        <v>2</v>
      </c>
      <c r="D425" s="73">
        <v>6</v>
      </c>
      <c r="E425" s="104">
        <v>0</v>
      </c>
      <c r="F425" s="104">
        <v>0</v>
      </c>
      <c r="G425" s="73">
        <v>39.0625</v>
      </c>
      <c r="H425" s="104">
        <v>1.9</v>
      </c>
      <c r="I425" s="104">
        <v>0.7421875</v>
      </c>
      <c r="J425" s="73">
        <v>9.8800000000000008</v>
      </c>
      <c r="K425" s="73">
        <v>53.093731862068971</v>
      </c>
      <c r="L425" s="164">
        <f t="shared" si="25"/>
        <v>0.34626813793102684</v>
      </c>
      <c r="M425" s="164">
        <f t="shared" si="27"/>
        <v>6.4795684493081374E-3</v>
      </c>
      <c r="N425" s="66"/>
      <c r="O425" s="66"/>
      <c r="P425" s="66">
        <f t="shared" si="26"/>
        <v>0.38886718749999999</v>
      </c>
      <c r="Q425" s="66"/>
      <c r="R425" s="66"/>
      <c r="S425" s="66"/>
      <c r="T425" s="66"/>
      <c r="U425" s="66"/>
      <c r="V425" s="66"/>
      <c r="W425" s="66"/>
      <c r="X425" s="66"/>
      <c r="Y425" s="66"/>
      <c r="Z425" s="66"/>
      <c r="AA425" s="66"/>
      <c r="AB425" s="66"/>
      <c r="AC425" s="66"/>
      <c r="AD425" s="66"/>
    </row>
    <row r="426" spans="1:30" x14ac:dyDescent="0.2">
      <c r="A426" s="103" t="s">
        <v>33</v>
      </c>
      <c r="B426" s="104">
        <v>204</v>
      </c>
      <c r="C426" s="104">
        <v>2</v>
      </c>
      <c r="D426" s="73">
        <v>18</v>
      </c>
      <c r="E426" s="104">
        <v>0</v>
      </c>
      <c r="F426" s="104">
        <v>0</v>
      </c>
      <c r="G426" s="73">
        <v>29.850746268656714</v>
      </c>
      <c r="H426" s="104">
        <v>1.5</v>
      </c>
      <c r="I426" s="104">
        <v>0.44776119402985076</v>
      </c>
      <c r="J426" s="73">
        <v>10</v>
      </c>
      <c r="K426" s="73">
        <v>53.135689655172413</v>
      </c>
      <c r="L426" s="164">
        <f t="shared" si="25"/>
        <v>0.30431034482758434</v>
      </c>
      <c r="M426" s="164">
        <f t="shared" si="27"/>
        <v>5.6944301053065936E-3</v>
      </c>
      <c r="N426" s="66"/>
      <c r="O426" s="66"/>
      <c r="P426" s="66">
        <f t="shared" si="26"/>
        <v>0.20485074626865671</v>
      </c>
      <c r="Q426" s="66"/>
      <c r="R426" s="66"/>
      <c r="S426" s="66"/>
      <c r="T426" s="66"/>
      <c r="U426" s="66"/>
      <c r="V426" s="66"/>
      <c r="W426" s="66"/>
      <c r="X426" s="66"/>
      <c r="Y426" s="66"/>
      <c r="Z426" s="66"/>
      <c r="AA426" s="66"/>
      <c r="AB426" s="66"/>
      <c r="AC426" s="66"/>
      <c r="AD426" s="66"/>
    </row>
    <row r="427" spans="1:30" x14ac:dyDescent="0.2">
      <c r="A427" s="103" t="s">
        <v>33</v>
      </c>
      <c r="B427" s="104">
        <v>205</v>
      </c>
      <c r="C427" s="104">
        <v>2</v>
      </c>
      <c r="D427" s="73">
        <v>16</v>
      </c>
      <c r="E427" s="104">
        <v>0</v>
      </c>
      <c r="F427" s="104">
        <v>0</v>
      </c>
      <c r="G427" s="73">
        <v>46.268656716417908</v>
      </c>
      <c r="H427" s="104">
        <v>0.6</v>
      </c>
      <c r="I427" s="104">
        <v>0.27761194029850744</v>
      </c>
      <c r="J427" s="73">
        <v>10.01</v>
      </c>
      <c r="K427" s="73">
        <v>55.2324485862069</v>
      </c>
      <c r="L427" s="164">
        <f t="shared" si="25"/>
        <v>-1.792448586206902</v>
      </c>
      <c r="M427" s="164">
        <f t="shared" si="27"/>
        <v>-3.3541328334709991E-2</v>
      </c>
      <c r="N427" s="66"/>
      <c r="O427" s="66"/>
      <c r="P427" s="66">
        <f t="shared" si="26"/>
        <v>9.8507462686567154E-2</v>
      </c>
      <c r="Q427" s="66"/>
      <c r="R427" s="66"/>
      <c r="S427" s="66"/>
      <c r="T427" s="66"/>
      <c r="U427" s="66"/>
      <c r="V427" s="66"/>
      <c r="W427" s="66"/>
      <c r="X427" s="66"/>
      <c r="Y427" s="66"/>
      <c r="Z427" s="66"/>
      <c r="AA427" s="66"/>
      <c r="AB427" s="66"/>
      <c r="AC427" s="66"/>
      <c r="AD427" s="66"/>
    </row>
    <row r="428" spans="1:30" x14ac:dyDescent="0.2">
      <c r="A428" s="103" t="s">
        <v>33</v>
      </c>
      <c r="B428" s="104">
        <v>206</v>
      </c>
      <c r="C428" s="104">
        <v>2</v>
      </c>
      <c r="D428" s="73">
        <v>12</v>
      </c>
      <c r="E428" s="104">
        <v>0</v>
      </c>
      <c r="F428" s="104">
        <v>0</v>
      </c>
      <c r="G428" s="73">
        <v>40</v>
      </c>
      <c r="H428" s="104">
        <v>1.4</v>
      </c>
      <c r="I428" s="104">
        <v>0.56000000000000005</v>
      </c>
      <c r="J428" s="73">
        <v>9.9700000000000006</v>
      </c>
      <c r="K428" s="73">
        <v>54.731099689655167</v>
      </c>
      <c r="L428" s="164">
        <f t="shared" si="25"/>
        <v>-1.2910996896551694</v>
      </c>
      <c r="M428" s="164">
        <f t="shared" si="27"/>
        <v>-2.4159799581870686E-2</v>
      </c>
      <c r="N428" s="66"/>
      <c r="O428" s="66"/>
      <c r="P428" s="66">
        <f t="shared" si="26"/>
        <v>0.27500000000000002</v>
      </c>
      <c r="Q428" s="66"/>
      <c r="R428" s="66"/>
      <c r="S428" s="66"/>
      <c r="T428" s="66"/>
      <c r="U428" s="66"/>
      <c r="V428" s="66"/>
      <c r="W428" s="66"/>
      <c r="X428" s="66"/>
      <c r="Y428" s="66"/>
      <c r="Z428" s="66"/>
      <c r="AA428" s="66"/>
      <c r="AB428" s="66"/>
      <c r="AC428" s="66"/>
      <c r="AD428" s="66"/>
    </row>
    <row r="429" spans="1:30" x14ac:dyDescent="0.2">
      <c r="A429" s="103" t="s">
        <v>33</v>
      </c>
      <c r="B429" s="104">
        <v>207</v>
      </c>
      <c r="C429" s="104">
        <v>2</v>
      </c>
      <c r="D429" s="73">
        <v>7</v>
      </c>
      <c r="E429" s="104">
        <v>0</v>
      </c>
      <c r="F429" s="104">
        <v>0</v>
      </c>
      <c r="G429" s="73">
        <v>167.1641791044776</v>
      </c>
      <c r="H429" s="104">
        <v>0.8</v>
      </c>
      <c r="I429" s="104">
        <v>1.3373134328358207</v>
      </c>
      <c r="J429" s="73">
        <v>10.029999999999999</v>
      </c>
      <c r="K429" s="73">
        <v>57.172212103448281</v>
      </c>
      <c r="L429" s="164">
        <f t="shared" si="25"/>
        <v>-3.7322121034482834</v>
      </c>
      <c r="M429" s="164">
        <f t="shared" si="27"/>
        <v>-6.9839298342969383E-2</v>
      </c>
      <c r="N429" s="66"/>
      <c r="O429" s="66"/>
      <c r="P429" s="66">
        <f t="shared" si="26"/>
        <v>0.76082089552238796</v>
      </c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66"/>
    </row>
    <row r="430" spans="1:30" x14ac:dyDescent="0.2">
      <c r="A430" s="103" t="s">
        <v>33</v>
      </c>
      <c r="B430" s="104">
        <v>208</v>
      </c>
      <c r="C430" s="104">
        <v>2</v>
      </c>
      <c r="D430" s="73">
        <v>8</v>
      </c>
      <c r="E430" s="104">
        <v>0</v>
      </c>
      <c r="F430" s="104">
        <v>0</v>
      </c>
      <c r="G430" s="73">
        <v>32.835820895522389</v>
      </c>
      <c r="H430" s="104">
        <v>1.3</v>
      </c>
      <c r="I430" s="104">
        <v>0.42686567164179112</v>
      </c>
      <c r="J430" s="73">
        <v>9.92</v>
      </c>
      <c r="K430" s="73">
        <v>54.348059586206894</v>
      </c>
      <c r="L430" s="164">
        <f t="shared" si="25"/>
        <v>-0.90805958620689609</v>
      </c>
      <c r="M430" s="164">
        <f t="shared" si="27"/>
        <v>-1.6992132975428446E-2</v>
      </c>
      <c r="N430" s="66"/>
      <c r="O430" s="66"/>
      <c r="P430" s="66">
        <f t="shared" si="26"/>
        <v>0.19179104477611944</v>
      </c>
      <c r="Q430" s="66"/>
      <c r="R430" s="66"/>
      <c r="S430" s="66"/>
      <c r="T430" s="66"/>
      <c r="U430" s="66"/>
      <c r="V430" s="66"/>
      <c r="W430" s="66"/>
      <c r="X430" s="66"/>
      <c r="Y430" s="66"/>
      <c r="Z430" s="66"/>
      <c r="AA430" s="66"/>
      <c r="AB430" s="66"/>
      <c r="AC430" s="66"/>
      <c r="AD430" s="66"/>
    </row>
    <row r="431" spans="1:30" x14ac:dyDescent="0.2">
      <c r="A431" s="103" t="s">
        <v>33</v>
      </c>
      <c r="B431" s="104">
        <v>209</v>
      </c>
      <c r="C431" s="104">
        <v>2</v>
      </c>
      <c r="D431" s="73">
        <v>17</v>
      </c>
      <c r="E431" s="104">
        <v>0</v>
      </c>
      <c r="F431" s="104">
        <v>0</v>
      </c>
      <c r="G431" s="73">
        <v>31.884057971014489</v>
      </c>
      <c r="H431" s="104">
        <v>0.8</v>
      </c>
      <c r="I431" s="104">
        <v>0.25507246376811593</v>
      </c>
      <c r="J431" s="73">
        <v>9.98</v>
      </c>
      <c r="K431" s="73">
        <v>57.729825999999996</v>
      </c>
      <c r="L431" s="164">
        <f t="shared" si="25"/>
        <v>-4.2898259999999979</v>
      </c>
      <c r="M431" s="164">
        <f t="shared" si="27"/>
        <v>-8.0273690119760446E-2</v>
      </c>
      <c r="N431" s="66"/>
      <c r="O431" s="66"/>
      <c r="P431" s="66">
        <f t="shared" si="26"/>
        <v>8.4420289855072453E-2</v>
      </c>
      <c r="Q431" s="66"/>
      <c r="R431" s="66"/>
      <c r="S431" s="66"/>
      <c r="T431" s="66"/>
      <c r="U431" s="66"/>
      <c r="V431" s="66"/>
      <c r="W431" s="66"/>
      <c r="X431" s="66"/>
      <c r="Y431" s="66"/>
      <c r="Z431" s="66"/>
      <c r="AA431" s="66"/>
      <c r="AB431" s="66"/>
      <c r="AC431" s="66"/>
      <c r="AD431" s="66"/>
    </row>
    <row r="432" spans="1:30" x14ac:dyDescent="0.2">
      <c r="A432" s="103" t="s">
        <v>33</v>
      </c>
      <c r="B432" s="104">
        <v>210</v>
      </c>
      <c r="C432" s="104">
        <v>2</v>
      </c>
      <c r="D432" s="73">
        <v>20</v>
      </c>
      <c r="E432" s="104">
        <v>0</v>
      </c>
      <c r="F432" s="104">
        <v>0</v>
      </c>
      <c r="G432" s="73">
        <v>33.802816901408448</v>
      </c>
      <c r="H432" s="104">
        <v>0.8</v>
      </c>
      <c r="I432" s="104">
        <v>0.27042253521126758</v>
      </c>
      <c r="J432" s="73">
        <v>9.7200000000000006</v>
      </c>
      <c r="K432" s="73">
        <v>56.239147724137936</v>
      </c>
      <c r="L432" s="164">
        <f t="shared" si="25"/>
        <v>-2.7991477241379386</v>
      </c>
      <c r="M432" s="164">
        <f t="shared" si="27"/>
        <v>-5.2379261304976395E-2</v>
      </c>
      <c r="N432" s="66"/>
      <c r="O432" s="66"/>
      <c r="P432" s="66">
        <f t="shared" si="26"/>
        <v>9.4014084507042239E-2</v>
      </c>
      <c r="Q432" s="66"/>
      <c r="R432" s="66"/>
      <c r="S432" s="66"/>
      <c r="T432" s="66"/>
      <c r="U432" s="66"/>
      <c r="V432" s="66"/>
      <c r="W432" s="66"/>
      <c r="X432" s="66"/>
      <c r="Y432" s="66"/>
      <c r="Z432" s="66"/>
      <c r="AA432" s="66"/>
      <c r="AB432" s="66"/>
      <c r="AC432" s="66"/>
      <c r="AD432" s="66"/>
    </row>
    <row r="433" spans="1:30" x14ac:dyDescent="0.2">
      <c r="A433" s="103" t="s">
        <v>33</v>
      </c>
      <c r="B433" s="104">
        <v>211</v>
      </c>
      <c r="C433" s="104">
        <v>2</v>
      </c>
      <c r="D433" s="73">
        <v>15</v>
      </c>
      <c r="E433" s="104">
        <v>0</v>
      </c>
      <c r="F433" s="104">
        <v>0</v>
      </c>
      <c r="G433" s="73">
        <v>41.791044776119399</v>
      </c>
      <c r="H433" s="104">
        <v>1.2</v>
      </c>
      <c r="I433" s="104">
        <v>0.5014925373134328</v>
      </c>
      <c r="J433" s="73">
        <v>9.99</v>
      </c>
      <c r="K433" s="73">
        <v>58.174083758620689</v>
      </c>
      <c r="L433" s="164">
        <f t="shared" si="25"/>
        <v>-4.7340837586206916</v>
      </c>
      <c r="M433" s="164">
        <f t="shared" si="27"/>
        <v>-8.858689668077642E-2</v>
      </c>
      <c r="N433" s="66"/>
      <c r="O433" s="66"/>
      <c r="P433" s="66">
        <f t="shared" si="26"/>
        <v>0.2384328358208955</v>
      </c>
      <c r="Q433" s="66"/>
      <c r="R433" s="66"/>
      <c r="S433" s="66"/>
      <c r="T433" s="66"/>
      <c r="U433" s="66"/>
      <c r="V433" s="66"/>
      <c r="W433" s="66"/>
      <c r="X433" s="66"/>
      <c r="Y433" s="66"/>
      <c r="Z433" s="66"/>
      <c r="AA433" s="66"/>
      <c r="AB433" s="66"/>
      <c r="AC433" s="66"/>
      <c r="AD433" s="66"/>
    </row>
    <row r="434" spans="1:30" x14ac:dyDescent="0.2">
      <c r="A434" s="103" t="s">
        <v>33</v>
      </c>
      <c r="B434" s="104">
        <v>212</v>
      </c>
      <c r="C434" s="104">
        <v>2</v>
      </c>
      <c r="D434" s="73">
        <v>13</v>
      </c>
      <c r="E434" s="104">
        <v>0</v>
      </c>
      <c r="F434" s="104">
        <v>0</v>
      </c>
      <c r="G434" s="73">
        <v>44.444444444444443</v>
      </c>
      <c r="H434" s="104">
        <v>0.8</v>
      </c>
      <c r="I434" s="104">
        <v>0.35555555555555557</v>
      </c>
      <c r="J434" s="73">
        <v>9.91</v>
      </c>
      <c r="K434" s="73">
        <v>53.339182448275857</v>
      </c>
      <c r="L434" s="164">
        <f t="shared" si="25"/>
        <v>0.1008175517241412</v>
      </c>
      <c r="M434" s="164">
        <f t="shared" si="27"/>
        <v>1.8865559828619236E-3</v>
      </c>
      <c r="N434" s="66"/>
      <c r="O434" s="66"/>
      <c r="P434" s="66">
        <f t="shared" si="26"/>
        <v>0.14722222222222223</v>
      </c>
      <c r="Q434" s="66"/>
      <c r="R434" s="66"/>
      <c r="S434" s="66"/>
      <c r="T434" s="66"/>
      <c r="U434" s="66"/>
      <c r="V434" s="66"/>
      <c r="W434" s="66"/>
      <c r="X434" s="66"/>
      <c r="Y434" s="66"/>
      <c r="Z434" s="66"/>
      <c r="AA434" s="66"/>
      <c r="AB434" s="66"/>
      <c r="AC434" s="66"/>
      <c r="AD434" s="66"/>
    </row>
    <row r="435" spans="1:30" x14ac:dyDescent="0.2">
      <c r="A435" s="103" t="s">
        <v>33</v>
      </c>
      <c r="B435" s="104">
        <v>213</v>
      </c>
      <c r="C435" s="104">
        <v>2</v>
      </c>
      <c r="D435" s="73">
        <v>10</v>
      </c>
      <c r="E435" s="104">
        <v>0</v>
      </c>
      <c r="F435" s="104">
        <v>0</v>
      </c>
      <c r="G435" s="73">
        <v>36.363636363636367</v>
      </c>
      <c r="H435" s="104">
        <v>0.8</v>
      </c>
      <c r="I435" s="104">
        <v>0.29090909090909095</v>
      </c>
      <c r="J435" s="73">
        <v>9.9</v>
      </c>
      <c r="K435" s="73">
        <v>51.728584827586197</v>
      </c>
      <c r="L435" s="164">
        <f t="shared" si="25"/>
        <v>1.7114151724138011</v>
      </c>
      <c r="M435" s="164">
        <f t="shared" si="27"/>
        <v>3.2024984513731307E-2</v>
      </c>
      <c r="N435" s="66"/>
      <c r="O435" s="66"/>
      <c r="P435" s="66">
        <f t="shared" si="26"/>
        <v>0.10681818181818184</v>
      </c>
      <c r="Q435" s="66"/>
      <c r="R435" s="66"/>
      <c r="S435" s="66"/>
      <c r="T435" s="66"/>
      <c r="U435" s="66"/>
      <c r="V435" s="66"/>
      <c r="W435" s="66"/>
      <c r="X435" s="66"/>
      <c r="Y435" s="66"/>
      <c r="Z435" s="66"/>
      <c r="AA435" s="66"/>
      <c r="AB435" s="66"/>
      <c r="AC435" s="66"/>
      <c r="AD435" s="66"/>
    </row>
    <row r="436" spans="1:30" x14ac:dyDescent="0.2">
      <c r="A436" s="103" t="s">
        <v>33</v>
      </c>
      <c r="B436" s="104">
        <v>214</v>
      </c>
      <c r="C436" s="104">
        <v>2</v>
      </c>
      <c r="D436" s="73">
        <v>2</v>
      </c>
      <c r="E436" s="104">
        <v>0</v>
      </c>
      <c r="F436" s="104">
        <v>0</v>
      </c>
      <c r="G436" s="73">
        <v>34.375</v>
      </c>
      <c r="H436" s="104">
        <v>0.6</v>
      </c>
      <c r="I436" s="104">
        <v>0.20624999999999999</v>
      </c>
      <c r="J436" s="73">
        <v>9.9600000000000009</v>
      </c>
      <c r="K436" s="73">
        <v>53.422284413793108</v>
      </c>
      <c r="L436" s="164">
        <f t="shared" si="25"/>
        <v>1.7715586206890066E-2</v>
      </c>
      <c r="M436" s="164">
        <f t="shared" si="27"/>
        <v>3.3150423291336203E-4</v>
      </c>
      <c r="N436" s="66"/>
      <c r="O436" s="66"/>
      <c r="P436" s="66">
        <f t="shared" si="26"/>
        <v>5.3906249999999996E-2</v>
      </c>
      <c r="Q436" s="66"/>
      <c r="R436" s="66"/>
      <c r="S436" s="66"/>
      <c r="T436" s="66"/>
      <c r="U436" s="66"/>
      <c r="V436" s="66"/>
      <c r="W436" s="66"/>
      <c r="X436" s="66"/>
      <c r="Y436" s="66"/>
      <c r="Z436" s="66"/>
      <c r="AA436" s="66"/>
      <c r="AB436" s="66"/>
      <c r="AC436" s="66"/>
      <c r="AD436" s="66"/>
    </row>
    <row r="437" spans="1:30" x14ac:dyDescent="0.2">
      <c r="A437" s="103" t="s">
        <v>33</v>
      </c>
      <c r="B437" s="104">
        <v>215</v>
      </c>
      <c r="C437" s="104">
        <v>2</v>
      </c>
      <c r="D437" s="73">
        <v>3</v>
      </c>
      <c r="E437" s="104">
        <v>0</v>
      </c>
      <c r="F437" s="104">
        <v>0</v>
      </c>
      <c r="G437" s="73">
        <v>34.848484848484851</v>
      </c>
      <c r="H437" s="104">
        <v>1.2</v>
      </c>
      <c r="I437" s="104">
        <v>0.41818181818181821</v>
      </c>
      <c r="J437" s="73">
        <v>9.8800000000000008</v>
      </c>
      <c r="K437" s="73">
        <v>56.515495034482761</v>
      </c>
      <c r="L437" s="164">
        <f t="shared" si="25"/>
        <v>-3.0754950344827634</v>
      </c>
      <c r="M437" s="164">
        <f t="shared" si="27"/>
        <v>-5.7550431034482853E-2</v>
      </c>
      <c r="N437" s="66"/>
      <c r="O437" s="66"/>
      <c r="P437" s="66">
        <f t="shared" si="26"/>
        <v>0.18636363636363637</v>
      </c>
      <c r="Q437" s="66"/>
      <c r="R437" s="66"/>
      <c r="S437" s="66"/>
      <c r="T437" s="66"/>
      <c r="U437" s="66"/>
      <c r="V437" s="66"/>
      <c r="W437" s="66"/>
      <c r="X437" s="66"/>
      <c r="Y437" s="66"/>
      <c r="Z437" s="66"/>
      <c r="AA437" s="66"/>
      <c r="AB437" s="66"/>
      <c r="AC437" s="66"/>
      <c r="AD437" s="66"/>
    </row>
    <row r="438" spans="1:30" x14ac:dyDescent="0.2">
      <c r="A438" s="103" t="s">
        <v>33</v>
      </c>
      <c r="B438" s="104">
        <v>216</v>
      </c>
      <c r="C438" s="104">
        <v>2</v>
      </c>
      <c r="D438" s="73">
        <v>5</v>
      </c>
      <c r="E438" s="104">
        <v>0</v>
      </c>
      <c r="F438" s="104">
        <v>0</v>
      </c>
      <c r="G438" s="73">
        <v>30.64516129032258</v>
      </c>
      <c r="H438" s="104">
        <v>0.4</v>
      </c>
      <c r="I438" s="104">
        <v>0.12258064516129032</v>
      </c>
      <c r="J438" s="73">
        <v>9.8800000000000008</v>
      </c>
      <c r="K438" s="73">
        <v>55.688255586206907</v>
      </c>
      <c r="L438" s="164">
        <f t="shared" si="25"/>
        <v>-2.2482555862069091</v>
      </c>
      <c r="M438" s="164">
        <f t="shared" si="27"/>
        <v>-4.2070650939500548E-2</v>
      </c>
      <c r="N438" s="66"/>
      <c r="O438" s="66"/>
      <c r="P438" s="66">
        <f t="shared" si="26"/>
        <v>1.6129032258064505E-3</v>
      </c>
      <c r="Q438" s="66"/>
      <c r="R438" s="66"/>
      <c r="S438" s="66"/>
      <c r="T438" s="66"/>
      <c r="U438" s="66"/>
      <c r="V438" s="66"/>
      <c r="W438" s="66"/>
      <c r="X438" s="66"/>
      <c r="Y438" s="66"/>
      <c r="Z438" s="66"/>
      <c r="AA438" s="66"/>
      <c r="AB438" s="66"/>
      <c r="AC438" s="66"/>
      <c r="AD438" s="66"/>
    </row>
    <row r="439" spans="1:30" x14ac:dyDescent="0.2">
      <c r="A439" s="103" t="s">
        <v>33</v>
      </c>
      <c r="B439" s="104">
        <v>217</v>
      </c>
      <c r="C439" s="104">
        <v>2</v>
      </c>
      <c r="D439" s="73">
        <v>4</v>
      </c>
      <c r="E439" s="104">
        <v>0</v>
      </c>
      <c r="F439" s="104">
        <v>0</v>
      </c>
      <c r="G439" s="73">
        <v>33.333333333333329</v>
      </c>
      <c r="H439" s="104">
        <v>0.9</v>
      </c>
      <c r="I439" s="104">
        <v>0.3</v>
      </c>
      <c r="J439" s="73">
        <v>9.8800000000000008</v>
      </c>
      <c r="K439" s="73">
        <v>58.696399034482766</v>
      </c>
      <c r="L439" s="164">
        <f t="shared" si="25"/>
        <v>-5.2563990344827687</v>
      </c>
      <c r="M439" s="164">
        <f t="shared" si="27"/>
        <v>-9.8360760375800313E-2</v>
      </c>
      <c r="N439" s="66"/>
      <c r="O439" s="66"/>
      <c r="P439" s="66">
        <f t="shared" si="26"/>
        <v>0.11249999999999999</v>
      </c>
      <c r="Q439" s="66"/>
      <c r="R439" s="66"/>
      <c r="S439" s="66"/>
      <c r="T439" s="66"/>
      <c r="U439" s="66"/>
      <c r="V439" s="66"/>
      <c r="W439" s="66"/>
      <c r="X439" s="66"/>
      <c r="Y439" s="66"/>
      <c r="Z439" s="66"/>
      <c r="AA439" s="66"/>
      <c r="AB439" s="66"/>
      <c r="AC439" s="66"/>
      <c r="AD439" s="66"/>
    </row>
    <row r="440" spans="1:30" x14ac:dyDescent="0.2">
      <c r="A440" s="103" t="s">
        <v>33</v>
      </c>
      <c r="B440" s="104">
        <v>218</v>
      </c>
      <c r="C440" s="104">
        <v>2</v>
      </c>
      <c r="D440" s="73">
        <v>14</v>
      </c>
      <c r="E440" s="104">
        <v>0</v>
      </c>
      <c r="F440" s="104">
        <v>0</v>
      </c>
      <c r="G440" s="73">
        <v>36.764705882352942</v>
      </c>
      <c r="H440" s="104">
        <v>1.2</v>
      </c>
      <c r="I440" s="104">
        <v>0.44117647058823528</v>
      </c>
      <c r="J440" s="73">
        <v>9.6999999999999993</v>
      </c>
      <c r="K440" s="73">
        <v>59.228081379310339</v>
      </c>
      <c r="L440" s="164">
        <f t="shared" si="25"/>
        <v>-5.7880813793103414</v>
      </c>
      <c r="M440" s="164">
        <f t="shared" si="27"/>
        <v>-0.10830990604996897</v>
      </c>
      <c r="N440" s="66"/>
      <c r="O440" s="66"/>
      <c r="P440" s="66">
        <f t="shared" si="26"/>
        <v>0.20073529411764704</v>
      </c>
      <c r="Q440" s="66"/>
      <c r="R440" s="66"/>
      <c r="S440" s="66"/>
      <c r="T440" s="66"/>
      <c r="U440" s="66"/>
      <c r="V440" s="66"/>
      <c r="W440" s="66"/>
      <c r="X440" s="66"/>
      <c r="Y440" s="66"/>
      <c r="Z440" s="66"/>
      <c r="AA440" s="66"/>
      <c r="AB440" s="66"/>
      <c r="AC440" s="66"/>
      <c r="AD440" s="66"/>
    </row>
    <row r="441" spans="1:30" x14ac:dyDescent="0.2">
      <c r="A441" s="103" t="s">
        <v>33</v>
      </c>
      <c r="B441" s="104">
        <v>219</v>
      </c>
      <c r="C441" s="104">
        <v>2</v>
      </c>
      <c r="D441" s="73">
        <v>1</v>
      </c>
      <c r="E441" s="104">
        <v>0</v>
      </c>
      <c r="F441" s="104">
        <v>0</v>
      </c>
      <c r="G441" s="73">
        <v>37.681159420289859</v>
      </c>
      <c r="H441" s="104">
        <v>0.8</v>
      </c>
      <c r="I441" s="104">
        <v>0.30144927536231891</v>
      </c>
      <c r="J441" s="73">
        <v>9.66</v>
      </c>
      <c r="K441" s="73">
        <v>58.236590689655166</v>
      </c>
      <c r="L441" s="119">
        <f t="shared" si="25"/>
        <v>-4.7965906896551687</v>
      </c>
      <c r="M441" s="119">
        <f>L441/53.44</f>
        <v>-8.9756562306421567E-2</v>
      </c>
      <c r="N441" s="66">
        <f>60-K441</f>
        <v>1.7634093103448336</v>
      </c>
      <c r="O441" s="106">
        <f>N441/60</f>
        <v>2.9390155172413893E-2</v>
      </c>
      <c r="P441" s="106">
        <f t="shared" si="26"/>
        <v>0.11340579710144932</v>
      </c>
      <c r="Q441" s="66"/>
      <c r="R441" s="66"/>
      <c r="S441" s="66"/>
      <c r="T441" s="66"/>
      <c r="U441" s="66"/>
      <c r="V441" s="66"/>
      <c r="W441" s="66"/>
      <c r="X441" s="66"/>
      <c r="Y441" s="66"/>
      <c r="Z441" s="66"/>
      <c r="AA441" s="66"/>
      <c r="AB441" s="66"/>
      <c r="AC441" s="66"/>
      <c r="AD441" s="66"/>
    </row>
    <row r="442" spans="1:30" x14ac:dyDescent="0.2">
      <c r="A442" s="103" t="s">
        <v>33</v>
      </c>
      <c r="B442" s="104">
        <v>220</v>
      </c>
      <c r="C442" s="104">
        <v>2</v>
      </c>
      <c r="D442" s="73">
        <v>9</v>
      </c>
      <c r="E442" s="104">
        <v>0</v>
      </c>
      <c r="F442" s="104">
        <v>0</v>
      </c>
      <c r="G442" s="73">
        <v>34.848484848484851</v>
      </c>
      <c r="H442" s="104">
        <v>0.7</v>
      </c>
      <c r="I442" s="104">
        <v>0.24393939393939396</v>
      </c>
      <c r="J442" s="73">
        <v>9.61</v>
      </c>
      <c r="K442" s="73">
        <v>57.514533620689654</v>
      </c>
      <c r="L442" s="164">
        <f t="shared" si="25"/>
        <v>-4.0745336206896567</v>
      </c>
      <c r="M442" s="164">
        <f>L442/53.44</f>
        <v>-7.6245015357216631E-2</v>
      </c>
      <c r="N442" s="66"/>
      <c r="O442" s="66"/>
      <c r="P442" s="66">
        <f t="shared" si="26"/>
        <v>7.7462121212121218E-2</v>
      </c>
      <c r="Q442" s="66"/>
      <c r="R442" s="66"/>
      <c r="S442" s="66"/>
      <c r="T442" s="66"/>
      <c r="U442" s="66"/>
      <c r="V442" s="66"/>
      <c r="W442" s="66"/>
      <c r="X442" s="66"/>
      <c r="Y442" s="66"/>
      <c r="Z442" s="66"/>
      <c r="AA442" s="66"/>
      <c r="AB442" s="66"/>
      <c r="AC442" s="66"/>
      <c r="AD442" s="66"/>
    </row>
    <row r="443" spans="1:30" x14ac:dyDescent="0.2">
      <c r="A443" s="103" t="s">
        <v>33</v>
      </c>
      <c r="B443" s="104">
        <v>301</v>
      </c>
      <c r="C443" s="104">
        <v>3</v>
      </c>
      <c r="D443" s="73">
        <v>18</v>
      </c>
      <c r="E443" s="104">
        <v>0</v>
      </c>
      <c r="F443" s="104">
        <v>0</v>
      </c>
      <c r="G443" s="73">
        <v>37.5</v>
      </c>
      <c r="H443" s="104">
        <v>1.2</v>
      </c>
      <c r="I443" s="104">
        <v>0.45</v>
      </c>
      <c r="J443" s="73">
        <v>9.83</v>
      </c>
      <c r="K443" s="73">
        <v>55.869642931034484</v>
      </c>
      <c r="L443" s="164">
        <f t="shared" si="25"/>
        <v>-2.4296429310344863</v>
      </c>
      <c r="M443" s="164">
        <f t="shared" ref="M443:M449" si="28">L443/53.44</f>
        <v>-4.5464875206483651E-2</v>
      </c>
      <c r="N443" s="66"/>
      <c r="O443" s="66"/>
      <c r="P443" s="66">
        <f t="shared" si="26"/>
        <v>0.20624999999999999</v>
      </c>
      <c r="Q443" s="66"/>
      <c r="R443" s="66"/>
      <c r="S443" s="66"/>
      <c r="T443" s="66"/>
      <c r="U443" s="66"/>
      <c r="V443" s="66"/>
      <c r="W443" s="66"/>
      <c r="X443" s="66"/>
      <c r="Y443" s="66"/>
      <c r="Z443" s="66"/>
      <c r="AA443" s="66"/>
      <c r="AB443" s="66"/>
      <c r="AC443" s="66"/>
      <c r="AD443" s="66"/>
    </row>
    <row r="444" spans="1:30" x14ac:dyDescent="0.2">
      <c r="A444" s="103" t="s">
        <v>33</v>
      </c>
      <c r="B444" s="104">
        <v>302</v>
      </c>
      <c r="C444" s="104">
        <v>3</v>
      </c>
      <c r="D444" s="73">
        <v>20</v>
      </c>
      <c r="E444" s="104">
        <v>0</v>
      </c>
      <c r="F444" s="104">
        <v>0</v>
      </c>
      <c r="G444" s="73">
        <v>42.1875</v>
      </c>
      <c r="H444" s="104">
        <v>0.8</v>
      </c>
      <c r="I444" s="104">
        <v>0.33750000000000002</v>
      </c>
      <c r="J444" s="73">
        <v>10</v>
      </c>
      <c r="K444" s="73">
        <v>49.117655172413798</v>
      </c>
      <c r="L444" s="164">
        <f t="shared" si="25"/>
        <v>4.3223448275861998</v>
      </c>
      <c r="M444" s="164">
        <f t="shared" si="28"/>
        <v>8.0882201115011224E-2</v>
      </c>
      <c r="N444" s="66"/>
      <c r="O444" s="66"/>
      <c r="P444" s="66">
        <f t="shared" si="26"/>
        <v>0.13593750000000002</v>
      </c>
      <c r="Q444" s="66"/>
      <c r="R444" s="66"/>
      <c r="S444" s="66"/>
      <c r="T444" s="66"/>
      <c r="U444" s="66"/>
      <c r="V444" s="66"/>
      <c r="W444" s="66"/>
      <c r="X444" s="66"/>
      <c r="Y444" s="66"/>
      <c r="Z444" s="66"/>
      <c r="AA444" s="66"/>
      <c r="AB444" s="66"/>
      <c r="AC444" s="66"/>
      <c r="AD444" s="66"/>
    </row>
    <row r="445" spans="1:30" x14ac:dyDescent="0.2">
      <c r="A445" s="103" t="s">
        <v>33</v>
      </c>
      <c r="B445" s="104">
        <v>303</v>
      </c>
      <c r="C445" s="104">
        <v>3</v>
      </c>
      <c r="D445" s="73">
        <v>4</v>
      </c>
      <c r="E445" s="104">
        <v>0</v>
      </c>
      <c r="F445" s="104">
        <v>0</v>
      </c>
      <c r="G445" s="73">
        <v>34.375</v>
      </c>
      <c r="H445" s="104">
        <v>1</v>
      </c>
      <c r="I445" s="104">
        <v>0.34375</v>
      </c>
      <c r="J445" s="73">
        <v>10.07</v>
      </c>
      <c r="K445" s="73">
        <v>54.632785103448285</v>
      </c>
      <c r="L445" s="164">
        <f t="shared" si="25"/>
        <v>-1.192785103448287</v>
      </c>
      <c r="M445" s="164">
        <f t="shared" si="28"/>
        <v>-2.2320080528598185E-2</v>
      </c>
      <c r="N445" s="66"/>
      <c r="O445" s="66"/>
      <c r="P445" s="66">
        <f t="shared" si="26"/>
        <v>0.13984374999999999</v>
      </c>
      <c r="Q445" s="66"/>
      <c r="R445" s="66"/>
      <c r="S445" s="66"/>
      <c r="T445" s="66"/>
      <c r="U445" s="66"/>
      <c r="V445" s="66"/>
      <c r="W445" s="66"/>
      <c r="X445" s="66"/>
      <c r="Y445" s="66"/>
      <c r="Z445" s="66"/>
      <c r="AA445" s="66"/>
      <c r="AB445" s="66"/>
      <c r="AC445" s="66"/>
      <c r="AD445" s="66"/>
    </row>
    <row r="446" spans="1:30" x14ac:dyDescent="0.2">
      <c r="A446" s="103" t="s">
        <v>33</v>
      </c>
      <c r="B446" s="104">
        <v>304</v>
      </c>
      <c r="C446" s="104">
        <v>3</v>
      </c>
      <c r="D446" s="73">
        <v>12</v>
      </c>
      <c r="E446" s="104">
        <v>0</v>
      </c>
      <c r="F446" s="104">
        <v>0</v>
      </c>
      <c r="G446" s="73">
        <v>40.625</v>
      </c>
      <c r="H446" s="104">
        <v>0.5</v>
      </c>
      <c r="I446" s="104">
        <v>0.203125</v>
      </c>
      <c r="J446" s="73">
        <v>9.8800000000000008</v>
      </c>
      <c r="K446" s="73">
        <v>51.815270896551723</v>
      </c>
      <c r="L446" s="164">
        <f t="shared" si="25"/>
        <v>1.6247291034482743</v>
      </c>
      <c r="M446" s="164">
        <f t="shared" si="28"/>
        <v>3.0402864959735671E-2</v>
      </c>
      <c r="N446" s="66"/>
      <c r="O446" s="66"/>
      <c r="P446" s="66">
        <f t="shared" si="26"/>
        <v>5.1953125000000003E-2</v>
      </c>
      <c r="Q446" s="66"/>
      <c r="R446" s="66"/>
      <c r="S446" s="66"/>
      <c r="T446" s="66"/>
      <c r="U446" s="66"/>
      <c r="V446" s="66"/>
      <c r="W446" s="66"/>
      <c r="X446" s="66"/>
      <c r="Y446" s="66"/>
      <c r="Z446" s="66"/>
      <c r="AA446" s="66"/>
      <c r="AB446" s="66"/>
      <c r="AC446" s="66"/>
      <c r="AD446" s="66"/>
    </row>
    <row r="447" spans="1:30" x14ac:dyDescent="0.2">
      <c r="A447" s="103" t="s">
        <v>33</v>
      </c>
      <c r="B447" s="104">
        <v>305</v>
      </c>
      <c r="C447" s="104">
        <v>3</v>
      </c>
      <c r="D447" s="73">
        <v>13</v>
      </c>
      <c r="E447" s="104">
        <v>0</v>
      </c>
      <c r="F447" s="104">
        <v>0</v>
      </c>
      <c r="G447" s="73">
        <v>34.375</v>
      </c>
      <c r="H447" s="104">
        <v>1.3</v>
      </c>
      <c r="I447" s="104">
        <v>0.44687500000000002</v>
      </c>
      <c r="J447" s="73">
        <v>9.9600000000000009</v>
      </c>
      <c r="K447" s="73">
        <v>54.136084275862068</v>
      </c>
      <c r="L447" s="164">
        <f t="shared" si="25"/>
        <v>-0.69608427586207</v>
      </c>
      <c r="M447" s="164">
        <f t="shared" si="28"/>
        <v>-1.3025529114185442E-2</v>
      </c>
      <c r="N447" s="66"/>
      <c r="O447" s="66"/>
      <c r="P447" s="66">
        <f t="shared" si="26"/>
        <v>0.20429687500000002</v>
      </c>
      <c r="Q447" s="66"/>
      <c r="R447" s="66"/>
      <c r="S447" s="66"/>
      <c r="T447" s="66"/>
      <c r="U447" s="66"/>
      <c r="V447" s="66"/>
      <c r="W447" s="66"/>
      <c r="X447" s="66"/>
      <c r="Y447" s="66"/>
      <c r="Z447" s="66"/>
      <c r="AA447" s="66"/>
      <c r="AB447" s="66"/>
      <c r="AC447" s="66"/>
      <c r="AD447" s="66"/>
    </row>
    <row r="448" spans="1:30" x14ac:dyDescent="0.2">
      <c r="A448" s="103" t="s">
        <v>33</v>
      </c>
      <c r="B448" s="104">
        <v>306</v>
      </c>
      <c r="C448" s="104">
        <v>3</v>
      </c>
      <c r="D448" s="73">
        <v>5</v>
      </c>
      <c r="E448" s="104">
        <v>0</v>
      </c>
      <c r="F448" s="104">
        <v>0</v>
      </c>
      <c r="G448" s="73">
        <v>35.483870967741936</v>
      </c>
      <c r="H448" s="104">
        <v>0.9</v>
      </c>
      <c r="I448" s="104">
        <v>0.31935483870967746</v>
      </c>
      <c r="J448" s="73">
        <v>9.89</v>
      </c>
      <c r="K448" s="73">
        <v>54.516550000000009</v>
      </c>
      <c r="L448" s="164">
        <f t="shared" si="25"/>
        <v>-1.0765500000000117</v>
      </c>
      <c r="M448" s="164">
        <f t="shared" si="28"/>
        <v>-2.0145022455090041E-2</v>
      </c>
      <c r="N448" s="66"/>
      <c r="O448" s="66"/>
      <c r="P448" s="66">
        <f t="shared" si="26"/>
        <v>0.12459677419354841</v>
      </c>
      <c r="Q448" s="66"/>
      <c r="R448" s="66"/>
      <c r="S448" s="66"/>
      <c r="T448" s="66"/>
      <c r="U448" s="66"/>
      <c r="V448" s="66"/>
      <c r="W448" s="66"/>
      <c r="X448" s="66"/>
      <c r="Y448" s="66"/>
      <c r="Z448" s="66"/>
      <c r="AA448" s="66"/>
      <c r="AB448" s="66"/>
      <c r="AC448" s="66"/>
      <c r="AD448" s="66"/>
    </row>
    <row r="449" spans="1:30" x14ac:dyDescent="0.2">
      <c r="A449" s="103" t="s">
        <v>33</v>
      </c>
      <c r="B449" s="104">
        <v>307</v>
      </c>
      <c r="C449" s="104">
        <v>3</v>
      </c>
      <c r="D449" s="73">
        <v>15</v>
      </c>
      <c r="E449" s="104">
        <v>0</v>
      </c>
      <c r="F449" s="104">
        <v>0</v>
      </c>
      <c r="G449" s="73">
        <v>35.9375</v>
      </c>
      <c r="H449" s="104">
        <v>0.9</v>
      </c>
      <c r="I449" s="104">
        <v>0.32343749999999999</v>
      </c>
      <c r="J449" s="73">
        <v>10.02</v>
      </c>
      <c r="K449" s="73">
        <v>54.888420551724131</v>
      </c>
      <c r="L449" s="164">
        <f t="shared" si="25"/>
        <v>-1.4484205517241335</v>
      </c>
      <c r="M449" s="164">
        <f t="shared" si="28"/>
        <v>-2.7103677988849804E-2</v>
      </c>
      <c r="N449" s="66"/>
      <c r="O449" s="66"/>
      <c r="P449" s="66">
        <f t="shared" si="26"/>
        <v>0.12714843749999999</v>
      </c>
      <c r="Q449" s="66"/>
      <c r="R449" s="66"/>
      <c r="S449" s="66"/>
      <c r="T449" s="66"/>
      <c r="U449" s="66"/>
      <c r="V449" s="66"/>
      <c r="W449" s="66"/>
      <c r="X449" s="66"/>
      <c r="Y449" s="66"/>
      <c r="Z449" s="66"/>
      <c r="AA449" s="66"/>
      <c r="AB449" s="66"/>
      <c r="AC449" s="66"/>
      <c r="AD449" s="66"/>
    </row>
    <row r="450" spans="1:30" x14ac:dyDescent="0.2">
      <c r="A450" s="103" t="s">
        <v>33</v>
      </c>
      <c r="B450" s="104">
        <v>308</v>
      </c>
      <c r="C450" s="104">
        <v>3</v>
      </c>
      <c r="D450" s="73">
        <v>1</v>
      </c>
      <c r="E450" s="104">
        <v>0</v>
      </c>
      <c r="F450" s="104">
        <v>0</v>
      </c>
      <c r="G450" s="73">
        <v>25.352112676056336</v>
      </c>
      <c r="H450" s="104">
        <v>0.7</v>
      </c>
      <c r="I450" s="104">
        <v>0.17746478873239432</v>
      </c>
      <c r="J450" s="73">
        <v>9.9700000000000006</v>
      </c>
      <c r="K450" s="73">
        <v>53.716865172413797</v>
      </c>
      <c r="L450" s="119">
        <f t="shared" si="25"/>
        <v>-0.2768651724137996</v>
      </c>
      <c r="M450" s="119">
        <f>L450/53.44</f>
        <v>-5.180860262234274E-3</v>
      </c>
      <c r="N450" s="66">
        <f>60-K450</f>
        <v>6.2831348275862027</v>
      </c>
      <c r="O450" s="106">
        <f>N450/60</f>
        <v>0.10471891379310337</v>
      </c>
      <c r="P450" s="106">
        <f t="shared" si="26"/>
        <v>3.5915492957746452E-2</v>
      </c>
      <c r="Q450" s="66"/>
      <c r="R450" s="66"/>
      <c r="S450" s="66"/>
      <c r="T450" s="66"/>
      <c r="U450" s="66"/>
      <c r="V450" s="66"/>
      <c r="W450" s="66"/>
      <c r="X450" s="66"/>
      <c r="Y450" s="66"/>
      <c r="Z450" s="66"/>
      <c r="AA450" s="66"/>
      <c r="AB450" s="66"/>
      <c r="AC450" s="66"/>
      <c r="AD450" s="66"/>
    </row>
    <row r="451" spans="1:30" x14ac:dyDescent="0.2">
      <c r="A451" s="103" t="s">
        <v>33</v>
      </c>
      <c r="B451" s="104">
        <v>309</v>
      </c>
      <c r="C451" s="104">
        <v>3</v>
      </c>
      <c r="D451" s="73">
        <v>7</v>
      </c>
      <c r="E451" s="104">
        <v>0</v>
      </c>
      <c r="F451" s="104">
        <v>0</v>
      </c>
      <c r="G451" s="73">
        <v>33.846153846153847</v>
      </c>
      <c r="H451" s="104">
        <v>1</v>
      </c>
      <c r="I451" s="104">
        <v>0.33846153846153848</v>
      </c>
      <c r="J451" s="73">
        <v>9.91</v>
      </c>
      <c r="K451" s="73">
        <v>53.978200137931026</v>
      </c>
      <c r="L451" s="164">
        <f t="shared" si="25"/>
        <v>-0.53820013793102817</v>
      </c>
      <c r="M451" s="164">
        <f>L451/53.44</f>
        <v>-1.0071110365475826E-2</v>
      </c>
      <c r="N451" s="66"/>
      <c r="O451" s="66"/>
      <c r="P451" s="66">
        <f t="shared" si="26"/>
        <v>0.13653846153846155</v>
      </c>
      <c r="Q451" s="66"/>
      <c r="R451" s="66"/>
      <c r="S451" s="66"/>
      <c r="T451" s="66"/>
      <c r="U451" s="66"/>
      <c r="V451" s="66"/>
      <c r="W451" s="66"/>
      <c r="X451" s="66"/>
      <c r="Y451" s="66"/>
      <c r="Z451" s="66"/>
      <c r="AA451" s="66"/>
      <c r="AB451" s="66"/>
      <c r="AC451" s="66"/>
      <c r="AD451" s="66"/>
    </row>
    <row r="452" spans="1:30" x14ac:dyDescent="0.2">
      <c r="A452" s="103" t="s">
        <v>33</v>
      </c>
      <c r="B452" s="104">
        <v>310</v>
      </c>
      <c r="C452" s="104">
        <v>3</v>
      </c>
      <c r="D452" s="73">
        <v>11</v>
      </c>
      <c r="E452" s="104">
        <v>0</v>
      </c>
      <c r="F452" s="104">
        <v>0</v>
      </c>
      <c r="G452" s="73">
        <v>38.028169014084504</v>
      </c>
      <c r="H452" s="104">
        <v>0.9</v>
      </c>
      <c r="I452" s="104">
        <v>0.34225352112676055</v>
      </c>
      <c r="J452" s="73">
        <v>9.75</v>
      </c>
      <c r="K452" s="73">
        <v>57.802012931034476</v>
      </c>
      <c r="L452" s="164">
        <f t="shared" si="25"/>
        <v>-4.362012931034478</v>
      </c>
      <c r="M452" s="164">
        <f t="shared" ref="M452:M468" si="29">L452/53.44</f>
        <v>-8.1624493469956552E-2</v>
      </c>
      <c r="N452" s="66"/>
      <c r="O452" s="66"/>
      <c r="P452" s="66">
        <f t="shared" si="26"/>
        <v>0.13890845070422533</v>
      </c>
      <c r="Q452" s="66"/>
      <c r="R452" s="66"/>
      <c r="S452" s="66"/>
      <c r="T452" s="66"/>
      <c r="U452" s="66"/>
      <c r="V452" s="66"/>
      <c r="W452" s="66"/>
      <c r="X452" s="66"/>
      <c r="Y452" s="66"/>
      <c r="Z452" s="66"/>
      <c r="AA452" s="66"/>
      <c r="AB452" s="66"/>
      <c r="AC452" s="66"/>
      <c r="AD452" s="66"/>
    </row>
    <row r="453" spans="1:30" x14ac:dyDescent="0.2">
      <c r="A453" s="103" t="s">
        <v>33</v>
      </c>
      <c r="B453" s="104">
        <v>311</v>
      </c>
      <c r="C453" s="104">
        <v>3</v>
      </c>
      <c r="D453" s="73">
        <v>19</v>
      </c>
      <c r="E453" s="104">
        <v>0</v>
      </c>
      <c r="F453" s="104">
        <v>0</v>
      </c>
      <c r="G453" s="73">
        <v>33.846153846153847</v>
      </c>
      <c r="H453" s="104">
        <v>0.5</v>
      </c>
      <c r="I453" s="104">
        <v>0.16923076923076924</v>
      </c>
      <c r="J453" s="73">
        <v>9.94</v>
      </c>
      <c r="K453" s="73">
        <v>54.26083944827586</v>
      </c>
      <c r="L453" s="164">
        <f t="shared" si="25"/>
        <v>-0.82083944827586208</v>
      </c>
      <c r="M453" s="164">
        <f t="shared" si="29"/>
        <v>-1.5360019615940534E-2</v>
      </c>
      <c r="N453" s="66"/>
      <c r="O453" s="66"/>
      <c r="P453" s="66">
        <f t="shared" si="26"/>
        <v>3.0769230769230778E-2</v>
      </c>
      <c r="Q453" s="66"/>
      <c r="R453" s="66"/>
      <c r="S453" s="66"/>
      <c r="T453" s="66"/>
      <c r="U453" s="66"/>
      <c r="V453" s="66"/>
      <c r="W453" s="66"/>
      <c r="X453" s="66"/>
      <c r="Y453" s="66"/>
      <c r="Z453" s="66"/>
      <c r="AA453" s="66"/>
      <c r="AB453" s="66"/>
      <c r="AC453" s="66"/>
      <c r="AD453" s="66"/>
    </row>
    <row r="454" spans="1:30" x14ac:dyDescent="0.2">
      <c r="A454" s="103" t="s">
        <v>33</v>
      </c>
      <c r="B454" s="104">
        <v>312</v>
      </c>
      <c r="C454" s="104">
        <v>3</v>
      </c>
      <c r="D454" s="73">
        <v>6</v>
      </c>
      <c r="E454" s="104">
        <v>0</v>
      </c>
      <c r="F454" s="104">
        <v>0</v>
      </c>
      <c r="G454" s="73">
        <v>32.307692307692307</v>
      </c>
      <c r="H454" s="104">
        <v>0.8</v>
      </c>
      <c r="I454" s="104">
        <v>0.25846153846153846</v>
      </c>
      <c r="J454" s="73">
        <v>9.91</v>
      </c>
      <c r="K454" s="73">
        <v>52.70016475862068</v>
      </c>
      <c r="L454" s="164">
        <f t="shared" si="25"/>
        <v>0.73983524137931767</v>
      </c>
      <c r="M454" s="164">
        <f t="shared" si="29"/>
        <v>1.3844222331199807E-2</v>
      </c>
      <c r="N454" s="66"/>
      <c r="O454" s="66"/>
      <c r="P454" s="66">
        <f t="shared" si="26"/>
        <v>8.6538461538461536E-2</v>
      </c>
      <c r="Q454" s="66"/>
      <c r="R454" s="66"/>
      <c r="S454" s="66"/>
      <c r="T454" s="66"/>
      <c r="U454" s="66"/>
      <c r="V454" s="66"/>
      <c r="W454" s="66"/>
      <c r="X454" s="66"/>
      <c r="Y454" s="66"/>
      <c r="Z454" s="66"/>
      <c r="AA454" s="66"/>
      <c r="AB454" s="66"/>
      <c r="AC454" s="66"/>
      <c r="AD454" s="66"/>
    </row>
    <row r="455" spans="1:30" x14ac:dyDescent="0.2">
      <c r="A455" s="103" t="s">
        <v>33</v>
      </c>
      <c r="B455" s="104">
        <v>313</v>
      </c>
      <c r="C455" s="104">
        <v>3</v>
      </c>
      <c r="D455" s="73">
        <v>14</v>
      </c>
      <c r="E455" s="104">
        <v>0</v>
      </c>
      <c r="F455" s="104">
        <v>0</v>
      </c>
      <c r="G455" s="73">
        <v>29.032258064516132</v>
      </c>
      <c r="H455" s="104">
        <v>1</v>
      </c>
      <c r="I455" s="104">
        <v>0.29032258064516131</v>
      </c>
      <c r="J455" s="73">
        <v>9.67</v>
      </c>
      <c r="K455" s="73">
        <v>54.611960586206891</v>
      </c>
      <c r="L455" s="164">
        <f t="shared" si="25"/>
        <v>-1.1719605862068931</v>
      </c>
      <c r="M455" s="164">
        <f t="shared" si="29"/>
        <v>-2.1930400190997252E-2</v>
      </c>
      <c r="N455" s="66"/>
      <c r="O455" s="66"/>
      <c r="P455" s="66">
        <f t="shared" si="26"/>
        <v>0.10645161290322581</v>
      </c>
      <c r="Q455" s="66"/>
      <c r="R455" s="66"/>
      <c r="S455" s="66"/>
      <c r="T455" s="66"/>
      <c r="U455" s="66"/>
      <c r="V455" s="66"/>
      <c r="W455" s="66"/>
      <c r="X455" s="66"/>
      <c r="Y455" s="66"/>
      <c r="Z455" s="66"/>
      <c r="AA455" s="66"/>
      <c r="AB455" s="66"/>
      <c r="AC455" s="66"/>
      <c r="AD455" s="66"/>
    </row>
    <row r="456" spans="1:30" x14ac:dyDescent="0.2">
      <c r="A456" s="103" t="s">
        <v>33</v>
      </c>
      <c r="B456" s="104">
        <v>314</v>
      </c>
      <c r="C456" s="104">
        <v>3</v>
      </c>
      <c r="D456" s="73">
        <v>9</v>
      </c>
      <c r="E456" s="104">
        <v>0</v>
      </c>
      <c r="F456" s="104">
        <v>0</v>
      </c>
      <c r="G456" s="73">
        <v>29.850746268656714</v>
      </c>
      <c r="H456" s="104">
        <v>0.9</v>
      </c>
      <c r="I456" s="104">
        <v>0.26865671641791045</v>
      </c>
      <c r="J456" s="73">
        <v>9.83</v>
      </c>
      <c r="K456" s="73">
        <v>52.483603965517233</v>
      </c>
      <c r="L456" s="164">
        <f t="shared" si="25"/>
        <v>0.95639603448276489</v>
      </c>
      <c r="M456" s="164">
        <f t="shared" si="29"/>
        <v>1.7896632381788267E-2</v>
      </c>
      <c r="N456" s="66"/>
      <c r="O456" s="66"/>
      <c r="P456" s="66">
        <f t="shared" si="26"/>
        <v>9.2910447761194032E-2</v>
      </c>
      <c r="Q456" s="66"/>
      <c r="R456" s="66"/>
      <c r="S456" s="66"/>
      <c r="T456" s="66"/>
      <c r="U456" s="66"/>
      <c r="V456" s="66"/>
      <c r="W456" s="66"/>
      <c r="X456" s="66"/>
      <c r="Y456" s="66"/>
      <c r="Z456" s="66"/>
      <c r="AA456" s="66"/>
      <c r="AB456" s="66"/>
      <c r="AC456" s="66"/>
      <c r="AD456" s="66"/>
    </row>
    <row r="457" spans="1:30" x14ac:dyDescent="0.2">
      <c r="A457" s="103" t="s">
        <v>33</v>
      </c>
      <c r="B457" s="104">
        <v>315</v>
      </c>
      <c r="C457" s="104">
        <v>3</v>
      </c>
      <c r="D457" s="73">
        <v>3</v>
      </c>
      <c r="E457" s="104">
        <v>0</v>
      </c>
      <c r="F457" s="104">
        <v>0</v>
      </c>
      <c r="G457" s="73">
        <v>29.230769230769234</v>
      </c>
      <c r="H457" s="104">
        <v>1.1000000000000001</v>
      </c>
      <c r="I457" s="104">
        <v>0.32153846153846161</v>
      </c>
      <c r="J457" s="73">
        <v>9.76</v>
      </c>
      <c r="K457" s="73">
        <v>51.620702896551727</v>
      </c>
      <c r="L457" s="164">
        <f t="shared" si="25"/>
        <v>1.819297103448271</v>
      </c>
      <c r="M457" s="164">
        <f t="shared" si="29"/>
        <v>3.4043733223208666E-2</v>
      </c>
      <c r="N457" s="66"/>
      <c r="O457" s="66"/>
      <c r="P457" s="66">
        <f t="shared" si="26"/>
        <v>0.12596153846153849</v>
      </c>
      <c r="Q457" s="66"/>
      <c r="R457" s="66"/>
      <c r="S457" s="66"/>
      <c r="T457" s="66"/>
      <c r="U457" s="66"/>
      <c r="V457" s="66"/>
      <c r="W457" s="66"/>
      <c r="X457" s="66"/>
      <c r="Y457" s="66"/>
      <c r="Z457" s="66"/>
      <c r="AA457" s="66"/>
      <c r="AB457" s="66"/>
      <c r="AC457" s="66"/>
      <c r="AD457" s="66"/>
    </row>
    <row r="458" spans="1:30" x14ac:dyDescent="0.2">
      <c r="A458" s="103" t="s">
        <v>33</v>
      </c>
      <c r="B458" s="104">
        <v>316</v>
      </c>
      <c r="C458" s="104">
        <v>3</v>
      </c>
      <c r="D458" s="73">
        <v>2</v>
      </c>
      <c r="E458" s="104">
        <v>0</v>
      </c>
      <c r="F458" s="104">
        <v>0</v>
      </c>
      <c r="G458" s="73">
        <v>34.375</v>
      </c>
      <c r="H458" s="104">
        <v>0.7</v>
      </c>
      <c r="I458" s="104">
        <v>0.24062500000000001</v>
      </c>
      <c r="J458" s="73">
        <v>9.7899999999999991</v>
      </c>
      <c r="K458" s="73">
        <v>50.210886000000009</v>
      </c>
      <c r="L458" s="164">
        <f t="shared" si="25"/>
        <v>3.2291139999999885</v>
      </c>
      <c r="M458" s="164">
        <f t="shared" si="29"/>
        <v>6.0425037425149486E-2</v>
      </c>
      <c r="N458" s="66"/>
      <c r="O458" s="66"/>
      <c r="P458" s="66">
        <f t="shared" si="26"/>
        <v>7.5390625000000003E-2</v>
      </c>
      <c r="Q458" s="66"/>
      <c r="R458" s="66"/>
      <c r="S458" s="66"/>
      <c r="T458" s="66"/>
      <c r="U458" s="66"/>
      <c r="V458" s="66"/>
      <c r="W458" s="66"/>
      <c r="X458" s="66"/>
      <c r="Y458" s="66"/>
      <c r="Z458" s="66"/>
      <c r="AA458" s="66"/>
      <c r="AB458" s="66"/>
      <c r="AC458" s="66"/>
      <c r="AD458" s="66"/>
    </row>
    <row r="459" spans="1:30" x14ac:dyDescent="0.2">
      <c r="A459" s="103" t="s">
        <v>33</v>
      </c>
      <c r="B459" s="104">
        <v>317</v>
      </c>
      <c r="C459" s="104">
        <v>3</v>
      </c>
      <c r="D459" s="73">
        <v>17</v>
      </c>
      <c r="E459" s="104">
        <v>0</v>
      </c>
      <c r="F459" s="104">
        <v>0</v>
      </c>
      <c r="G459" s="73">
        <v>31.746031746031743</v>
      </c>
      <c r="H459" s="104">
        <v>0.9</v>
      </c>
      <c r="I459" s="104">
        <v>0.2857142857142857</v>
      </c>
      <c r="J459" s="73">
        <v>9.75</v>
      </c>
      <c r="K459" s="73">
        <v>54.262345689655177</v>
      </c>
      <c r="L459" s="164">
        <f t="shared" si="25"/>
        <v>-0.82234568965517951</v>
      </c>
      <c r="M459" s="164">
        <f t="shared" si="29"/>
        <v>-1.538820527049363E-2</v>
      </c>
      <c r="N459" s="66"/>
      <c r="O459" s="66"/>
      <c r="P459" s="66">
        <f t="shared" si="26"/>
        <v>0.10357142857142856</v>
      </c>
      <c r="Q459" s="66"/>
      <c r="R459" s="66"/>
      <c r="S459" s="66"/>
      <c r="T459" s="66"/>
      <c r="U459" s="66"/>
      <c r="V459" s="66"/>
      <c r="W459" s="66"/>
      <c r="X459" s="66"/>
      <c r="Y459" s="66"/>
      <c r="Z459" s="66"/>
      <c r="AA459" s="66"/>
      <c r="AB459" s="66"/>
      <c r="AC459" s="66"/>
      <c r="AD459" s="66"/>
    </row>
    <row r="460" spans="1:30" x14ac:dyDescent="0.2">
      <c r="A460" s="103" t="s">
        <v>33</v>
      </c>
      <c r="B460" s="104">
        <v>318</v>
      </c>
      <c r="C460" s="104">
        <v>3</v>
      </c>
      <c r="D460" s="73">
        <v>8</v>
      </c>
      <c r="E460" s="104">
        <v>0</v>
      </c>
      <c r="F460" s="104">
        <v>0</v>
      </c>
      <c r="G460" s="73">
        <v>33.87096774193548</v>
      </c>
      <c r="H460" s="104">
        <v>0.7</v>
      </c>
      <c r="I460" s="104">
        <v>0.23709677419354835</v>
      </c>
      <c r="J460" s="73">
        <v>9.5500000000000007</v>
      </c>
      <c r="K460" s="73">
        <v>46.910177068965517</v>
      </c>
      <c r="L460" s="164">
        <f t="shared" si="25"/>
        <v>6.5298229310344809</v>
      </c>
      <c r="M460" s="164">
        <f t="shared" si="29"/>
        <v>0.12218980035618415</v>
      </c>
      <c r="N460" s="66"/>
      <c r="O460" s="66"/>
      <c r="P460" s="66">
        <f t="shared" si="26"/>
        <v>7.3185483870967724E-2</v>
      </c>
      <c r="Q460" s="66"/>
      <c r="R460" s="66"/>
      <c r="S460" s="66"/>
      <c r="T460" s="66"/>
      <c r="U460" s="66"/>
      <c r="V460" s="66"/>
      <c r="W460" s="66"/>
      <c r="X460" s="66"/>
      <c r="Y460" s="66"/>
      <c r="Z460" s="66"/>
      <c r="AA460" s="66"/>
      <c r="AB460" s="66"/>
      <c r="AC460" s="66"/>
      <c r="AD460" s="66"/>
    </row>
    <row r="461" spans="1:30" x14ac:dyDescent="0.2">
      <c r="A461" s="103" t="s">
        <v>33</v>
      </c>
      <c r="B461" s="104">
        <v>319</v>
      </c>
      <c r="C461" s="104">
        <v>3</v>
      </c>
      <c r="D461" s="73">
        <v>16</v>
      </c>
      <c r="E461" s="104">
        <v>0</v>
      </c>
      <c r="F461" s="104">
        <v>0</v>
      </c>
      <c r="G461" s="73">
        <v>36.923076923076927</v>
      </c>
      <c r="H461" s="104">
        <v>1.4</v>
      </c>
      <c r="I461" s="104">
        <v>0.51692307692307693</v>
      </c>
      <c r="J461" s="73">
        <v>9.7100000000000009</v>
      </c>
      <c r="K461" s="73">
        <v>54.663122724137928</v>
      </c>
      <c r="L461" s="164">
        <f t="shared" si="25"/>
        <v>-1.2231227241379301</v>
      </c>
      <c r="M461" s="164">
        <f t="shared" si="29"/>
        <v>-2.2887775526533125E-2</v>
      </c>
      <c r="N461" s="66"/>
      <c r="O461" s="66"/>
      <c r="P461" s="66">
        <f t="shared" si="26"/>
        <v>0.24807692307692308</v>
      </c>
      <c r="Q461" s="66"/>
      <c r="R461" s="66"/>
      <c r="S461" s="66"/>
      <c r="T461" s="66"/>
      <c r="U461" s="66"/>
      <c r="V461" s="66"/>
      <c r="W461" s="66"/>
      <c r="X461" s="66"/>
      <c r="Y461" s="66"/>
      <c r="Z461" s="66"/>
      <c r="AA461" s="66"/>
      <c r="AB461" s="66"/>
      <c r="AC461" s="66"/>
      <c r="AD461" s="66"/>
    </row>
    <row r="462" spans="1:30" x14ac:dyDescent="0.2">
      <c r="A462" s="103" t="s">
        <v>33</v>
      </c>
      <c r="B462" s="104">
        <v>320</v>
      </c>
      <c r="C462" s="104">
        <v>3</v>
      </c>
      <c r="D462" s="73">
        <v>10</v>
      </c>
      <c r="E462" s="104">
        <v>0</v>
      </c>
      <c r="F462" s="104">
        <v>0</v>
      </c>
      <c r="G462" s="73">
        <v>38.571428571428577</v>
      </c>
      <c r="H462" s="104">
        <v>0.9</v>
      </c>
      <c r="I462" s="104">
        <v>0.3471428571428572</v>
      </c>
      <c r="J462" s="73">
        <v>9.85</v>
      </c>
      <c r="K462" s="73">
        <v>60.634268275862063</v>
      </c>
      <c r="L462" s="164">
        <f t="shared" si="25"/>
        <v>-7.1942682758620649</v>
      </c>
      <c r="M462" s="164">
        <f t="shared" si="29"/>
        <v>-0.13462328360520331</v>
      </c>
      <c r="N462" s="66"/>
      <c r="O462" s="66"/>
      <c r="P462" s="66">
        <f t="shared" si="26"/>
        <v>0.14196428571428574</v>
      </c>
      <c r="Q462" s="66"/>
      <c r="R462" s="66"/>
      <c r="S462" s="66"/>
      <c r="T462" s="66"/>
      <c r="U462" s="66"/>
      <c r="V462" s="66"/>
      <c r="W462" s="66"/>
      <c r="X462" s="66"/>
      <c r="Y462" s="66"/>
      <c r="Z462" s="66"/>
      <c r="AA462" s="66"/>
      <c r="AB462" s="66"/>
      <c r="AC462" s="66"/>
      <c r="AD462" s="66"/>
    </row>
    <row r="463" spans="1:30" x14ac:dyDescent="0.2">
      <c r="A463" s="103" t="s">
        <v>33</v>
      </c>
      <c r="B463" s="104">
        <v>401</v>
      </c>
      <c r="C463" s="104">
        <v>4</v>
      </c>
      <c r="D463" s="73">
        <v>2</v>
      </c>
      <c r="E463" s="104">
        <v>0</v>
      </c>
      <c r="F463" s="104">
        <v>0</v>
      </c>
      <c r="G463" s="73">
        <v>36.923076923076927</v>
      </c>
      <c r="H463" s="104">
        <v>0.8</v>
      </c>
      <c r="I463" s="104">
        <v>0.29538461538461541</v>
      </c>
      <c r="J463" s="73">
        <v>9.86</v>
      </c>
      <c r="K463" s="73">
        <v>54.948411517241382</v>
      </c>
      <c r="L463" s="164">
        <f t="shared" si="25"/>
        <v>-1.5084115172413846</v>
      </c>
      <c r="M463" s="164">
        <f t="shared" si="29"/>
        <v>-2.8226263421433095E-2</v>
      </c>
      <c r="N463" s="66"/>
      <c r="O463" s="66"/>
      <c r="P463" s="66">
        <f t="shared" si="26"/>
        <v>0.10961538461538463</v>
      </c>
      <c r="Q463" s="66"/>
      <c r="R463" s="66"/>
      <c r="S463" s="66"/>
      <c r="T463" s="66"/>
      <c r="U463" s="66"/>
      <c r="V463" s="66"/>
      <c r="W463" s="66"/>
      <c r="X463" s="66"/>
      <c r="Y463" s="66"/>
      <c r="Z463" s="66"/>
      <c r="AA463" s="66"/>
      <c r="AB463" s="66"/>
      <c r="AC463" s="66"/>
      <c r="AD463" s="66"/>
    </row>
    <row r="464" spans="1:30" x14ac:dyDescent="0.2">
      <c r="A464" s="103" t="s">
        <v>33</v>
      </c>
      <c r="B464" s="104">
        <v>402</v>
      </c>
      <c r="C464" s="104">
        <v>4</v>
      </c>
      <c r="D464" s="73">
        <v>17</v>
      </c>
      <c r="E464" s="104">
        <v>0</v>
      </c>
      <c r="F464" s="104">
        <v>0</v>
      </c>
      <c r="G464" s="73">
        <v>26.153846153846157</v>
      </c>
      <c r="H464" s="104">
        <v>2.5</v>
      </c>
      <c r="I464" s="104">
        <v>0.65384615384615385</v>
      </c>
      <c r="J464" s="73">
        <v>10.02</v>
      </c>
      <c r="K464" s="73">
        <v>51.772320068965513</v>
      </c>
      <c r="L464" s="164">
        <f t="shared" si="25"/>
        <v>1.6676799310344848</v>
      </c>
      <c r="M464" s="164">
        <f t="shared" si="29"/>
        <v>3.1206585535824942E-2</v>
      </c>
      <c r="N464" s="66"/>
      <c r="O464" s="66"/>
      <c r="P464" s="66">
        <f t="shared" si="26"/>
        <v>0.33365384615384613</v>
      </c>
      <c r="Q464" s="66"/>
      <c r="R464" s="66"/>
      <c r="S464" s="66"/>
      <c r="T464" s="66"/>
      <c r="U464" s="66"/>
      <c r="V464" s="66"/>
      <c r="W464" s="66"/>
      <c r="X464" s="66"/>
      <c r="Y464" s="66"/>
      <c r="Z464" s="66"/>
      <c r="AA464" s="66"/>
      <c r="AB464" s="66"/>
      <c r="AC464" s="66"/>
      <c r="AD464" s="66"/>
    </row>
    <row r="465" spans="1:30" x14ac:dyDescent="0.2">
      <c r="A465" s="103" t="s">
        <v>33</v>
      </c>
      <c r="B465" s="104">
        <v>403</v>
      </c>
      <c r="C465" s="104">
        <v>4</v>
      </c>
      <c r="D465" s="73">
        <v>20</v>
      </c>
      <c r="E465" s="104">
        <v>0</v>
      </c>
      <c r="F465" s="104">
        <v>0</v>
      </c>
      <c r="G465" s="73">
        <v>28.35820895522388</v>
      </c>
      <c r="H465" s="104">
        <v>1.6</v>
      </c>
      <c r="I465" s="104">
        <v>0.45373134328358211</v>
      </c>
      <c r="J465" s="73">
        <v>9.92</v>
      </c>
      <c r="K465" s="73">
        <v>50.476793931034486</v>
      </c>
      <c r="L465" s="164">
        <f t="shared" si="25"/>
        <v>2.963206068965512</v>
      </c>
      <c r="M465" s="164">
        <f t="shared" si="29"/>
        <v>5.5449215362378595E-2</v>
      </c>
      <c r="N465" s="66"/>
      <c r="O465" s="66"/>
      <c r="P465" s="66">
        <f t="shared" si="26"/>
        <v>0.20858208955223881</v>
      </c>
      <c r="Q465" s="66"/>
      <c r="R465" s="66"/>
      <c r="S465" s="66"/>
      <c r="T465" s="66"/>
      <c r="U465" s="66"/>
      <c r="V465" s="66"/>
      <c r="W465" s="66"/>
      <c r="X465" s="66"/>
      <c r="Y465" s="66"/>
      <c r="Z465" s="66"/>
      <c r="AA465" s="66"/>
      <c r="AB465" s="66"/>
      <c r="AC465" s="66"/>
      <c r="AD465" s="66"/>
    </row>
    <row r="466" spans="1:30" x14ac:dyDescent="0.2">
      <c r="A466" s="103" t="s">
        <v>33</v>
      </c>
      <c r="B466" s="104">
        <v>404</v>
      </c>
      <c r="C466" s="104">
        <v>4</v>
      </c>
      <c r="D466" s="73">
        <v>9</v>
      </c>
      <c r="E466" s="104">
        <v>0</v>
      </c>
      <c r="F466" s="104">
        <v>0</v>
      </c>
      <c r="G466" s="73">
        <v>41.53846153846154</v>
      </c>
      <c r="H466" s="104">
        <v>1.5</v>
      </c>
      <c r="I466" s="104">
        <v>0.62307692307692308</v>
      </c>
      <c r="J466" s="73">
        <v>9.83</v>
      </c>
      <c r="K466" s="73">
        <v>53.160811758620689</v>
      </c>
      <c r="L466" s="164">
        <f t="shared" si="25"/>
        <v>0.27918824137930898</v>
      </c>
      <c r="M466" s="164">
        <f t="shared" si="29"/>
        <v>5.2243308641337759E-3</v>
      </c>
      <c r="N466" s="66"/>
      <c r="O466" s="66"/>
      <c r="P466" s="66">
        <f t="shared" si="26"/>
        <v>0.31442307692307692</v>
      </c>
      <c r="Q466" s="66"/>
      <c r="R466" s="66"/>
      <c r="S466" s="66"/>
      <c r="T466" s="66"/>
      <c r="U466" s="66"/>
      <c r="V466" s="66"/>
      <c r="W466" s="66"/>
      <c r="X466" s="66"/>
      <c r="Y466" s="66"/>
      <c r="Z466" s="66"/>
      <c r="AA466" s="66"/>
      <c r="AB466" s="66"/>
      <c r="AC466" s="66"/>
      <c r="AD466" s="66"/>
    </row>
    <row r="467" spans="1:30" x14ac:dyDescent="0.2">
      <c r="A467" s="103" t="s">
        <v>33</v>
      </c>
      <c r="B467" s="104">
        <v>405</v>
      </c>
      <c r="C467" s="104">
        <v>4</v>
      </c>
      <c r="D467" s="73">
        <v>5</v>
      </c>
      <c r="E467" s="104">
        <v>0</v>
      </c>
      <c r="F467" s="104">
        <v>0</v>
      </c>
      <c r="G467" s="73">
        <v>31.884057971014489</v>
      </c>
      <c r="H467" s="104">
        <v>1.1000000000000001</v>
      </c>
      <c r="I467" s="104">
        <v>0.35072463768115936</v>
      </c>
      <c r="J467" s="73">
        <v>9.75</v>
      </c>
      <c r="K467" s="73">
        <v>54.827186206896549</v>
      </c>
      <c r="L467" s="164">
        <f t="shared" si="25"/>
        <v>-1.3871862068965513</v>
      </c>
      <c r="M467" s="164">
        <f t="shared" si="29"/>
        <v>-2.5957825727854628E-2</v>
      </c>
      <c r="N467" s="66"/>
      <c r="O467" s="66"/>
      <c r="P467" s="66">
        <f t="shared" si="26"/>
        <v>0.1442028985507246</v>
      </c>
      <c r="Q467" s="66"/>
      <c r="R467" s="66"/>
      <c r="S467" s="66"/>
      <c r="T467" s="66"/>
      <c r="U467" s="66"/>
      <c r="V467" s="66"/>
      <c r="W467" s="66"/>
      <c r="X467" s="66"/>
      <c r="Y467" s="66"/>
      <c r="Z467" s="66"/>
      <c r="AA467" s="66"/>
      <c r="AB467" s="66"/>
      <c r="AC467" s="66"/>
      <c r="AD467" s="66"/>
    </row>
    <row r="468" spans="1:30" x14ac:dyDescent="0.2">
      <c r="A468" s="103" t="s">
        <v>33</v>
      </c>
      <c r="B468" s="104">
        <v>406</v>
      </c>
      <c r="C468" s="104">
        <v>4</v>
      </c>
      <c r="D468" s="73">
        <v>18</v>
      </c>
      <c r="E468" s="104">
        <v>0</v>
      </c>
      <c r="F468" s="104">
        <v>0</v>
      </c>
      <c r="G468" s="73">
        <v>30.882352941176471</v>
      </c>
      <c r="H468" s="104">
        <v>0.9</v>
      </c>
      <c r="I468" s="104">
        <v>0.27794117647058825</v>
      </c>
      <c r="J468" s="73">
        <v>9.94</v>
      </c>
      <c r="K468" s="73">
        <v>47.346715862068976</v>
      </c>
      <c r="L468" s="164">
        <f t="shared" ref="L468:L482" si="30">53.44-K468</f>
        <v>6.0932841379310219</v>
      </c>
      <c r="M468" s="164">
        <f t="shared" si="29"/>
        <v>0.11402103551517631</v>
      </c>
      <c r="N468" s="66"/>
      <c r="O468" s="66"/>
      <c r="P468" s="66">
        <f t="shared" ref="P468:P482" si="31">(I468-0.12)/1.6</f>
        <v>9.8713235294117657E-2</v>
      </c>
      <c r="Q468" s="66"/>
      <c r="R468" s="66"/>
      <c r="S468" s="66"/>
      <c r="T468" s="66"/>
      <c r="U468" s="66"/>
      <c r="V468" s="66"/>
      <c r="W468" s="66"/>
      <c r="X468" s="66"/>
      <c r="Y468" s="66"/>
      <c r="Z468" s="66"/>
      <c r="AA468" s="66"/>
      <c r="AB468" s="66"/>
      <c r="AC468" s="66"/>
      <c r="AD468" s="66"/>
    </row>
    <row r="469" spans="1:30" x14ac:dyDescent="0.2">
      <c r="A469" s="103" t="s">
        <v>33</v>
      </c>
      <c r="B469" s="104">
        <v>407</v>
      </c>
      <c r="C469" s="104">
        <v>4</v>
      </c>
      <c r="D469" s="73">
        <v>1</v>
      </c>
      <c r="E469" s="104">
        <v>0</v>
      </c>
      <c r="F469" s="104">
        <v>0</v>
      </c>
      <c r="G469" s="73">
        <v>32.8125</v>
      </c>
      <c r="H469" s="104">
        <v>0.9</v>
      </c>
      <c r="I469" s="104">
        <v>0.29531249999999998</v>
      </c>
      <c r="J469" s="73">
        <v>9.7899999999999991</v>
      </c>
      <c r="K469" s="73">
        <v>52.055213896551734</v>
      </c>
      <c r="L469" s="119">
        <f t="shared" si="30"/>
        <v>1.3847861034482634</v>
      </c>
      <c r="M469" s="119">
        <f>L469/53.44</f>
        <v>2.5912913612430078E-2</v>
      </c>
      <c r="N469" s="66">
        <f>60-K469</f>
        <v>7.9447861034482656</v>
      </c>
      <c r="O469" s="106">
        <f>N469/60</f>
        <v>0.13241310172413776</v>
      </c>
      <c r="P469" s="106">
        <f t="shared" si="31"/>
        <v>0.10957031249999999</v>
      </c>
      <c r="Q469" s="66"/>
      <c r="R469" s="66"/>
      <c r="S469" s="66"/>
      <c r="T469" s="66"/>
      <c r="U469" s="66"/>
      <c r="V469" s="66"/>
      <c r="W469" s="66"/>
      <c r="X469" s="66"/>
      <c r="Y469" s="66"/>
      <c r="Z469" s="66"/>
      <c r="AA469" s="66"/>
      <c r="AB469" s="66"/>
      <c r="AC469" s="66"/>
      <c r="AD469" s="66"/>
    </row>
    <row r="470" spans="1:30" x14ac:dyDescent="0.2">
      <c r="A470" s="103" t="s">
        <v>33</v>
      </c>
      <c r="B470" s="104">
        <v>408</v>
      </c>
      <c r="C470" s="104">
        <v>4</v>
      </c>
      <c r="D470" s="73">
        <v>13</v>
      </c>
      <c r="E470" s="104">
        <v>0</v>
      </c>
      <c r="F470" s="104">
        <v>0</v>
      </c>
      <c r="G470" s="73">
        <v>31.147540983606557</v>
      </c>
      <c r="H470" s="104">
        <v>0.7</v>
      </c>
      <c r="I470" s="104">
        <v>0.21803278688524588</v>
      </c>
      <c r="J470" s="73">
        <v>9.6199999999999992</v>
      </c>
      <c r="K470" s="73">
        <v>48.608545586206894</v>
      </c>
      <c r="L470" s="164">
        <f t="shared" si="30"/>
        <v>4.8314544137931037</v>
      </c>
      <c r="M470" s="164">
        <f>L470/53.44</f>
        <v>9.0408952353912872E-2</v>
      </c>
      <c r="N470" s="66"/>
      <c r="O470" s="66"/>
      <c r="P470" s="66">
        <f t="shared" si="31"/>
        <v>6.1270491803278676E-2</v>
      </c>
      <c r="Q470" s="66"/>
      <c r="R470" s="66"/>
      <c r="S470" s="66"/>
      <c r="T470" s="66"/>
      <c r="U470" s="66"/>
      <c r="V470" s="66"/>
      <c r="W470" s="66"/>
      <c r="X470" s="66"/>
      <c r="Y470" s="66"/>
      <c r="Z470" s="66"/>
      <c r="AA470" s="66"/>
      <c r="AB470" s="66"/>
      <c r="AC470" s="66"/>
      <c r="AD470" s="66"/>
    </row>
    <row r="471" spans="1:30" x14ac:dyDescent="0.2">
      <c r="A471" s="103" t="s">
        <v>33</v>
      </c>
      <c r="B471" s="104">
        <v>409</v>
      </c>
      <c r="C471" s="104">
        <v>4</v>
      </c>
      <c r="D471" s="73">
        <v>15</v>
      </c>
      <c r="E471" s="104">
        <v>0</v>
      </c>
      <c r="F471" s="104">
        <v>0</v>
      </c>
      <c r="G471" s="73">
        <v>32.835820895522389</v>
      </c>
      <c r="H471" s="104">
        <v>0.9</v>
      </c>
      <c r="I471" s="104">
        <v>0.29552238805970155</v>
      </c>
      <c r="J471" s="73">
        <v>9.6999999999999993</v>
      </c>
      <c r="K471" s="73">
        <v>54.518469310344827</v>
      </c>
      <c r="L471" s="164">
        <f t="shared" si="30"/>
        <v>-1.0784693103448291</v>
      </c>
      <c r="M471" s="164">
        <f t="shared" ref="M471:M482" si="32">L471/53.44</f>
        <v>-2.0180937693578389E-2</v>
      </c>
      <c r="N471" s="66"/>
      <c r="O471" s="66"/>
      <c r="P471" s="66">
        <f t="shared" si="31"/>
        <v>0.10970149253731347</v>
      </c>
      <c r="Q471" s="66"/>
      <c r="R471" s="66"/>
      <c r="S471" s="66"/>
      <c r="T471" s="66"/>
      <c r="U471" s="66"/>
      <c r="V471" s="66"/>
      <c r="W471" s="66"/>
      <c r="X471" s="66"/>
      <c r="Y471" s="66"/>
      <c r="Z471" s="66"/>
      <c r="AA471" s="66"/>
      <c r="AB471" s="66"/>
      <c r="AC471" s="66"/>
      <c r="AD471" s="66"/>
    </row>
    <row r="472" spans="1:30" x14ac:dyDescent="0.2">
      <c r="A472" s="103" t="s">
        <v>33</v>
      </c>
      <c r="B472" s="104">
        <v>410</v>
      </c>
      <c r="C472" s="104">
        <v>4</v>
      </c>
      <c r="D472" s="73">
        <v>7</v>
      </c>
      <c r="E472" s="104">
        <v>0</v>
      </c>
      <c r="F472" s="104">
        <v>0</v>
      </c>
      <c r="G472" s="73">
        <v>30.76923076923077</v>
      </c>
      <c r="H472" s="104">
        <v>1.9</v>
      </c>
      <c r="I472" s="104">
        <v>0.58461538461538465</v>
      </c>
      <c r="J472" s="73">
        <v>9.52</v>
      </c>
      <c r="K472" s="73">
        <v>55.872959999999999</v>
      </c>
      <c r="L472" s="164">
        <f t="shared" si="30"/>
        <v>-2.4329600000000013</v>
      </c>
      <c r="M472" s="164">
        <f t="shared" si="32"/>
        <v>-4.5526946107784461E-2</v>
      </c>
      <c r="N472" s="66"/>
      <c r="O472" s="66"/>
      <c r="P472" s="66">
        <f t="shared" si="31"/>
        <v>0.29038461538461541</v>
      </c>
      <c r="Q472" s="66"/>
      <c r="R472" s="66"/>
      <c r="S472" s="66"/>
      <c r="T472" s="66"/>
      <c r="U472" s="66"/>
      <c r="V472" s="66"/>
      <c r="W472" s="66"/>
      <c r="X472" s="66"/>
      <c r="Y472" s="66"/>
      <c r="Z472" s="66"/>
      <c r="AA472" s="66"/>
      <c r="AB472" s="66"/>
      <c r="AC472" s="66"/>
      <c r="AD472" s="66"/>
    </row>
    <row r="473" spans="1:30" x14ac:dyDescent="0.2">
      <c r="A473" s="103" t="s">
        <v>33</v>
      </c>
      <c r="B473" s="104">
        <v>411</v>
      </c>
      <c r="C473" s="104">
        <v>4</v>
      </c>
      <c r="D473" s="73">
        <v>11</v>
      </c>
      <c r="E473" s="104">
        <v>0</v>
      </c>
      <c r="F473" s="104">
        <v>0</v>
      </c>
      <c r="G473" s="73">
        <v>27.27272727272727</v>
      </c>
      <c r="H473" s="104">
        <v>1.4</v>
      </c>
      <c r="I473" s="104">
        <v>0.38181818181818172</v>
      </c>
      <c r="J473" s="73">
        <v>9.84</v>
      </c>
      <c r="K473" s="73">
        <v>52.778731310344824</v>
      </c>
      <c r="L473" s="164">
        <f t="shared" si="30"/>
        <v>0.6612686896551736</v>
      </c>
      <c r="M473" s="164">
        <f t="shared" si="32"/>
        <v>1.2374039851331842E-2</v>
      </c>
      <c r="N473" s="66"/>
      <c r="O473" s="66"/>
      <c r="P473" s="66">
        <f t="shared" si="31"/>
        <v>0.16363636363636358</v>
      </c>
      <c r="Q473" s="66"/>
      <c r="R473" s="66"/>
      <c r="S473" s="66"/>
      <c r="T473" s="66"/>
      <c r="U473" s="66"/>
      <c r="V473" s="66"/>
      <c r="W473" s="66"/>
      <c r="X473" s="66"/>
      <c r="Y473" s="66"/>
      <c r="Z473" s="66"/>
      <c r="AA473" s="66"/>
      <c r="AB473" s="66"/>
      <c r="AC473" s="66"/>
      <c r="AD473" s="66"/>
    </row>
    <row r="474" spans="1:30" x14ac:dyDescent="0.2">
      <c r="A474" s="103" t="s">
        <v>33</v>
      </c>
      <c r="B474" s="104">
        <v>412</v>
      </c>
      <c r="C474" s="104">
        <v>4</v>
      </c>
      <c r="D474" s="73">
        <v>8</v>
      </c>
      <c r="E474" s="104">
        <v>0</v>
      </c>
      <c r="F474" s="104">
        <v>0</v>
      </c>
      <c r="G474" s="73">
        <v>30</v>
      </c>
      <c r="H474" s="104">
        <v>1</v>
      </c>
      <c r="I474" s="104">
        <v>0.3</v>
      </c>
      <c r="J474" s="73">
        <v>9.92</v>
      </c>
      <c r="K474" s="73">
        <v>52.205708689655161</v>
      </c>
      <c r="L474" s="164">
        <f t="shared" si="30"/>
        <v>1.2342913103448367</v>
      </c>
      <c r="M474" s="164">
        <f t="shared" si="32"/>
        <v>2.3096768531901887E-2</v>
      </c>
      <c r="N474" s="66"/>
      <c r="O474" s="66"/>
      <c r="P474" s="66">
        <f t="shared" si="31"/>
        <v>0.11249999999999999</v>
      </c>
      <c r="Q474" s="66"/>
      <c r="R474" s="66"/>
      <c r="S474" s="66"/>
      <c r="T474" s="66"/>
      <c r="U474" s="66"/>
      <c r="V474" s="66"/>
      <c r="W474" s="66"/>
      <c r="X474" s="66"/>
      <c r="Y474" s="66"/>
      <c r="Z474" s="66"/>
      <c r="AA474" s="66"/>
      <c r="AB474" s="66"/>
      <c r="AC474" s="66"/>
      <c r="AD474" s="66"/>
    </row>
    <row r="475" spans="1:30" x14ac:dyDescent="0.2">
      <c r="A475" s="103" t="s">
        <v>33</v>
      </c>
      <c r="B475" s="104">
        <v>413</v>
      </c>
      <c r="C475" s="104">
        <v>4</v>
      </c>
      <c r="D475" s="73">
        <v>19</v>
      </c>
      <c r="E475" s="104">
        <v>0</v>
      </c>
      <c r="F475" s="104">
        <v>0</v>
      </c>
      <c r="G475" s="73">
        <v>28.125</v>
      </c>
      <c r="H475" s="104">
        <v>0.8</v>
      </c>
      <c r="I475" s="104">
        <v>0.22500000000000001</v>
      </c>
      <c r="J475" s="73">
        <v>9.89</v>
      </c>
      <c r="K475" s="73">
        <v>52.674266586206905</v>
      </c>
      <c r="L475" s="164">
        <f t="shared" si="30"/>
        <v>0.76573341379309312</v>
      </c>
      <c r="M475" s="164">
        <f t="shared" si="32"/>
        <v>1.4328843820978539E-2</v>
      </c>
      <c r="N475" s="66"/>
      <c r="O475" s="66"/>
      <c r="P475" s="66">
        <f t="shared" si="31"/>
        <v>6.5625000000000003E-2</v>
      </c>
      <c r="Q475" s="66"/>
      <c r="R475" s="66"/>
      <c r="S475" s="66"/>
      <c r="T475" s="66"/>
      <c r="U475" s="66"/>
      <c r="V475" s="66"/>
      <c r="W475" s="66"/>
      <c r="X475" s="66"/>
      <c r="Y475" s="66"/>
      <c r="Z475" s="66"/>
      <c r="AA475" s="66"/>
      <c r="AB475" s="66"/>
      <c r="AC475" s="66"/>
      <c r="AD475" s="66"/>
    </row>
    <row r="476" spans="1:30" x14ac:dyDescent="0.2">
      <c r="A476" s="103" t="s">
        <v>33</v>
      </c>
      <c r="B476" s="104">
        <v>414</v>
      </c>
      <c r="C476" s="104">
        <v>4</v>
      </c>
      <c r="D476" s="73">
        <v>12</v>
      </c>
      <c r="E476" s="104">
        <v>0</v>
      </c>
      <c r="F476" s="104">
        <v>0</v>
      </c>
      <c r="G476" s="73">
        <v>26.153846153846157</v>
      </c>
      <c r="H476" s="104">
        <v>1.4</v>
      </c>
      <c r="I476" s="104">
        <v>0.36615384615384622</v>
      </c>
      <c r="J476" s="73">
        <v>9.86</v>
      </c>
      <c r="K476" s="73">
        <v>54.497089862068968</v>
      </c>
      <c r="L476" s="164">
        <f t="shared" si="30"/>
        <v>-1.0570898620689704</v>
      </c>
      <c r="M476" s="164">
        <f t="shared" si="32"/>
        <v>-1.9780873167458277E-2</v>
      </c>
      <c r="N476" s="66"/>
      <c r="O476" s="66"/>
      <c r="P476" s="66">
        <f t="shared" si="31"/>
        <v>0.15384615384615388</v>
      </c>
      <c r="Q476" s="66"/>
      <c r="R476" s="66"/>
      <c r="S476" s="66"/>
      <c r="T476" s="66"/>
      <c r="U476" s="66"/>
      <c r="V476" s="66"/>
      <c r="W476" s="66"/>
      <c r="X476" s="66"/>
      <c r="Y476" s="66"/>
      <c r="Z476" s="66"/>
      <c r="AA476" s="66"/>
      <c r="AB476" s="66"/>
      <c r="AC476" s="66"/>
      <c r="AD476" s="66"/>
    </row>
    <row r="477" spans="1:30" x14ac:dyDescent="0.2">
      <c r="A477" s="103" t="s">
        <v>33</v>
      </c>
      <c r="B477" s="104">
        <v>415</v>
      </c>
      <c r="C477" s="104">
        <v>4</v>
      </c>
      <c r="D477" s="73">
        <v>10</v>
      </c>
      <c r="E477" s="104">
        <v>0</v>
      </c>
      <c r="F477" s="104">
        <v>0</v>
      </c>
      <c r="G477" s="73">
        <v>36.507936507936506</v>
      </c>
      <c r="H477" s="104">
        <v>0.7</v>
      </c>
      <c r="I477" s="104">
        <v>0.25555555555555554</v>
      </c>
      <c r="J477" s="73">
        <v>10</v>
      </c>
      <c r="K477" s="73">
        <v>52.384655172413794</v>
      </c>
      <c r="L477" s="164">
        <f t="shared" si="30"/>
        <v>1.0553448275862038</v>
      </c>
      <c r="M477" s="164">
        <f t="shared" si="32"/>
        <v>1.9748219079083158E-2</v>
      </c>
      <c r="N477" s="66"/>
      <c r="O477" s="66"/>
      <c r="P477" s="66">
        <f t="shared" si="31"/>
        <v>8.4722222222222213E-2</v>
      </c>
      <c r="Q477" s="66"/>
      <c r="R477" s="66"/>
      <c r="S477" s="66"/>
      <c r="T477" s="66"/>
      <c r="U477" s="66"/>
      <c r="V477" s="66"/>
      <c r="W477" s="66"/>
      <c r="X477" s="66"/>
      <c r="Y477" s="66"/>
      <c r="Z477" s="66"/>
      <c r="AA477" s="66"/>
      <c r="AB477" s="66"/>
      <c r="AC477" s="66"/>
      <c r="AD477" s="66"/>
    </row>
    <row r="478" spans="1:30" x14ac:dyDescent="0.2">
      <c r="A478" s="103" t="s">
        <v>33</v>
      </c>
      <c r="B478" s="104">
        <v>416</v>
      </c>
      <c r="C478" s="104">
        <v>4</v>
      </c>
      <c r="D478" s="73">
        <v>14</v>
      </c>
      <c r="E478" s="104">
        <v>0</v>
      </c>
      <c r="F478" s="104">
        <v>0</v>
      </c>
      <c r="G478" s="73">
        <v>24.242424242424242</v>
      </c>
      <c r="H478" s="104">
        <v>0.8</v>
      </c>
      <c r="I478" s="104">
        <v>0.19393939393939394</v>
      </c>
      <c r="J478" s="73">
        <v>9.85</v>
      </c>
      <c r="K478" s="73">
        <v>51.193076379310348</v>
      </c>
      <c r="L478" s="164">
        <f t="shared" si="30"/>
        <v>2.2469236206896497</v>
      </c>
      <c r="M478" s="164">
        <f t="shared" si="32"/>
        <v>4.2045726435060812E-2</v>
      </c>
      <c r="N478" s="66"/>
      <c r="O478" s="66"/>
      <c r="P478" s="66">
        <f t="shared" si="31"/>
        <v>4.6212121212121211E-2</v>
      </c>
      <c r="Q478" s="66"/>
      <c r="R478" s="66"/>
      <c r="S478" s="66"/>
      <c r="T478" s="66"/>
      <c r="U478" s="66"/>
      <c r="V478" s="66"/>
      <c r="W478" s="66"/>
      <c r="X478" s="66"/>
      <c r="Y478" s="66"/>
      <c r="Z478" s="66"/>
      <c r="AA478" s="66"/>
      <c r="AB478" s="66"/>
      <c r="AC478" s="66"/>
      <c r="AD478" s="66"/>
    </row>
    <row r="479" spans="1:30" x14ac:dyDescent="0.2">
      <c r="A479" s="103" t="s">
        <v>33</v>
      </c>
      <c r="B479" s="104">
        <v>417</v>
      </c>
      <c r="C479" s="104">
        <v>4</v>
      </c>
      <c r="D479" s="73">
        <v>16</v>
      </c>
      <c r="E479" s="104">
        <v>0</v>
      </c>
      <c r="F479" s="104">
        <v>0</v>
      </c>
      <c r="G479" s="73">
        <v>30.158730158730158</v>
      </c>
      <c r="H479" s="104">
        <v>1.1000000000000001</v>
      </c>
      <c r="I479" s="104">
        <v>0.33174603174603179</v>
      </c>
      <c r="J479" s="73">
        <v>9.6999999999999993</v>
      </c>
      <c r="K479" s="73">
        <v>55.158976551724137</v>
      </c>
      <c r="L479" s="164">
        <f t="shared" si="30"/>
        <v>-1.7189765517241398</v>
      </c>
      <c r="M479" s="164">
        <f t="shared" si="32"/>
        <v>-3.2166477390047528E-2</v>
      </c>
      <c r="N479" s="66"/>
      <c r="O479" s="66"/>
      <c r="P479" s="66">
        <f t="shared" si="31"/>
        <v>0.13234126984126987</v>
      </c>
      <c r="Q479" s="66"/>
      <c r="R479" s="66"/>
      <c r="S479" s="66"/>
      <c r="T479" s="66"/>
      <c r="U479" s="66"/>
      <c r="V479" s="66"/>
      <c r="W479" s="66"/>
      <c r="X479" s="66"/>
      <c r="Y479" s="66"/>
      <c r="Z479" s="66"/>
      <c r="AA479" s="66"/>
      <c r="AB479" s="66"/>
      <c r="AC479" s="66"/>
      <c r="AD479" s="66"/>
    </row>
    <row r="480" spans="1:30" x14ac:dyDescent="0.2">
      <c r="A480" s="103" t="s">
        <v>33</v>
      </c>
      <c r="B480" s="104">
        <v>418</v>
      </c>
      <c r="C480" s="104">
        <v>4</v>
      </c>
      <c r="D480" s="73">
        <v>6</v>
      </c>
      <c r="E480" s="104">
        <v>0</v>
      </c>
      <c r="F480" s="104">
        <v>0</v>
      </c>
      <c r="G480" s="73">
        <v>28.787878787878789</v>
      </c>
      <c r="H480" s="104">
        <v>0.6</v>
      </c>
      <c r="I480" s="104">
        <v>0.17272727272727273</v>
      </c>
      <c r="J480" s="73">
        <v>9.69</v>
      </c>
      <c r="K480" s="73">
        <v>48.42017362068966</v>
      </c>
      <c r="L480" s="164">
        <f t="shared" si="30"/>
        <v>5.0198263793103379</v>
      </c>
      <c r="M480" s="164">
        <f t="shared" si="32"/>
        <v>9.3933876858352139E-2</v>
      </c>
      <c r="N480" s="66"/>
      <c r="O480" s="66"/>
      <c r="P480" s="66">
        <f t="shared" si="31"/>
        <v>3.2954545454545459E-2</v>
      </c>
      <c r="Q480" s="66"/>
      <c r="R480" s="66"/>
      <c r="S480" s="66"/>
      <c r="T480" s="66"/>
      <c r="U480" s="66"/>
      <c r="V480" s="66"/>
      <c r="W480" s="66"/>
      <c r="X480" s="66"/>
      <c r="Y480" s="66"/>
      <c r="Z480" s="66"/>
      <c r="AA480" s="66"/>
      <c r="AB480" s="66"/>
      <c r="AC480" s="66"/>
      <c r="AD480" s="66"/>
    </row>
    <row r="481" spans="1:30" x14ac:dyDescent="0.2">
      <c r="A481" s="103" t="s">
        <v>33</v>
      </c>
      <c r="B481" s="104">
        <v>419</v>
      </c>
      <c r="C481" s="104">
        <v>4</v>
      </c>
      <c r="D481" s="73">
        <v>3</v>
      </c>
      <c r="E481" s="104">
        <v>0</v>
      </c>
      <c r="F481" s="104">
        <v>0</v>
      </c>
      <c r="G481" s="73">
        <v>26.865671641791046</v>
      </c>
      <c r="H481" s="104">
        <v>0.7</v>
      </c>
      <c r="I481" s="104">
        <v>0.18805970149253731</v>
      </c>
      <c r="J481" s="73">
        <v>9.58</v>
      </c>
      <c r="K481" s="73">
        <v>54.553192137931049</v>
      </c>
      <c r="L481" s="164">
        <f t="shared" si="30"/>
        <v>-1.1131921379310512</v>
      </c>
      <c r="M481" s="164">
        <f t="shared" si="32"/>
        <v>-2.0830691203799611E-2</v>
      </c>
      <c r="N481" s="66"/>
      <c r="O481" s="66"/>
      <c r="P481" s="66">
        <f t="shared" si="31"/>
        <v>4.2537313432835823E-2</v>
      </c>
      <c r="Q481" s="66"/>
      <c r="R481" s="66"/>
      <c r="S481" s="66"/>
      <c r="T481" s="66"/>
      <c r="U481" s="66"/>
      <c r="V481" s="66"/>
      <c r="W481" s="66"/>
      <c r="X481" s="66"/>
      <c r="Y481" s="66"/>
      <c r="Z481" s="66"/>
      <c r="AA481" s="66"/>
      <c r="AB481" s="66"/>
      <c r="AC481" s="66"/>
      <c r="AD481" s="66"/>
    </row>
    <row r="482" spans="1:30" x14ac:dyDescent="0.2">
      <c r="A482" s="103" t="s">
        <v>33</v>
      </c>
      <c r="B482" s="104">
        <v>420</v>
      </c>
      <c r="C482" s="104">
        <v>4</v>
      </c>
      <c r="D482" s="73">
        <v>4</v>
      </c>
      <c r="E482" s="104">
        <v>0</v>
      </c>
      <c r="F482" s="104">
        <v>0</v>
      </c>
      <c r="G482" s="73">
        <v>28.35820895522388</v>
      </c>
      <c r="H482" s="104">
        <v>0.9</v>
      </c>
      <c r="I482" s="104">
        <v>0.2552238805970149</v>
      </c>
      <c r="J482" s="73">
        <v>9.66</v>
      </c>
      <c r="K482" s="73">
        <v>54.919555103448289</v>
      </c>
      <c r="L482" s="164">
        <f t="shared" si="30"/>
        <v>-1.4795551034482912</v>
      </c>
      <c r="M482" s="164">
        <f t="shared" si="32"/>
        <v>-2.7686285618418623E-2</v>
      </c>
      <c r="N482" s="66"/>
      <c r="O482" s="66"/>
      <c r="P482" s="66">
        <f t="shared" si="31"/>
        <v>8.4514925373134306E-2</v>
      </c>
      <c r="Q482" s="66"/>
      <c r="R482" s="66"/>
      <c r="S482" s="66"/>
      <c r="T482" s="66"/>
      <c r="U482" s="66"/>
      <c r="V482" s="66"/>
      <c r="W482" s="66"/>
      <c r="X482" s="66"/>
      <c r="Y482" s="66"/>
      <c r="Z482" s="66"/>
      <c r="AA482" s="66"/>
      <c r="AB482" s="66"/>
      <c r="AC482" s="66"/>
      <c r="AD482" s="66"/>
    </row>
    <row r="483" spans="1:30" x14ac:dyDescent="0.2">
      <c r="A483" s="103" t="s">
        <v>264</v>
      </c>
      <c r="B483" s="104">
        <v>101</v>
      </c>
      <c r="C483" s="104">
        <v>1</v>
      </c>
      <c r="D483" s="73">
        <v>1</v>
      </c>
      <c r="E483" s="104">
        <v>0</v>
      </c>
      <c r="F483" s="104">
        <v>0</v>
      </c>
      <c r="G483" s="73">
        <v>41.558441558441558</v>
      </c>
      <c r="H483" s="104">
        <v>4.5</v>
      </c>
      <c r="I483" s="104">
        <v>1.8701298701298703</v>
      </c>
      <c r="J483" s="73">
        <v>8.36</v>
      </c>
      <c r="K483" s="119">
        <v>75.570022564102558</v>
      </c>
      <c r="L483" s="119">
        <f>47.88-K483</f>
        <v>-27.690022564102556</v>
      </c>
      <c r="M483" s="119">
        <f>L483/47.88</f>
        <v>-0.57832127326864147</v>
      </c>
      <c r="N483" s="66">
        <f>88-K483</f>
        <v>12.429977435897442</v>
      </c>
      <c r="O483" s="106">
        <f>N483/88</f>
        <v>0.14124974358974365</v>
      </c>
      <c r="P483" s="106">
        <f>(I483-0.32)/2.75</f>
        <v>0.56368358913813466</v>
      </c>
      <c r="Q483" s="66"/>
      <c r="R483" s="66"/>
      <c r="S483" s="66"/>
      <c r="T483" s="66">
        <f>AVERAGE(O483,O521,O530)</f>
        <v>0.19694890878278803</v>
      </c>
      <c r="U483" s="66">
        <f>AVERAGE(K484:K520)</f>
        <v>69.618795025210886</v>
      </c>
      <c r="V483" s="66">
        <f>U483/88</f>
        <v>0.79112267074103282</v>
      </c>
      <c r="W483" s="66">
        <f>AVERAGE(K484:K520)</f>
        <v>69.618795025210886</v>
      </c>
      <c r="X483" s="66"/>
      <c r="Y483" s="66"/>
      <c r="Z483" s="66"/>
      <c r="AA483" s="66"/>
      <c r="AB483" s="66"/>
      <c r="AC483" s="66"/>
      <c r="AD483" s="66"/>
    </row>
    <row r="484" spans="1:30" x14ac:dyDescent="0.2">
      <c r="A484" s="103" t="s">
        <v>264</v>
      </c>
      <c r="B484" s="104">
        <v>102</v>
      </c>
      <c r="C484" s="104">
        <v>1</v>
      </c>
      <c r="D484" s="73">
        <v>2</v>
      </c>
      <c r="E484" s="104">
        <v>0</v>
      </c>
      <c r="F484" s="104">
        <v>0</v>
      </c>
      <c r="G484" s="73">
        <v>50</v>
      </c>
      <c r="H484" s="104">
        <v>1</v>
      </c>
      <c r="I484" s="104">
        <v>0.5</v>
      </c>
      <c r="J484" s="73">
        <v>8.36</v>
      </c>
      <c r="K484" s="73">
        <v>75.020992820512816</v>
      </c>
      <c r="L484" s="164">
        <f t="shared" ref="L484:L547" si="33">47.88-K484</f>
        <v>-27.140992820512814</v>
      </c>
      <c r="M484" s="164">
        <f t="shared" ref="M484:M547" si="34">L484/47.88</f>
        <v>-0.56685448664396021</v>
      </c>
      <c r="N484" s="66"/>
      <c r="O484" s="66"/>
      <c r="P484" s="66">
        <f t="shared" ref="P484:P547" si="35">(I484-0.32)/2.75</f>
        <v>6.5454545454545446E-2</v>
      </c>
      <c r="Q484" s="66"/>
      <c r="R484" s="66"/>
      <c r="S484" s="66"/>
      <c r="T484" s="66"/>
      <c r="U484" s="66"/>
      <c r="V484" s="66"/>
      <c r="W484" s="66"/>
      <c r="X484" s="66"/>
      <c r="Y484" s="66"/>
      <c r="Z484" s="66"/>
      <c r="AA484" s="66"/>
      <c r="AB484" s="66"/>
      <c r="AC484" s="66"/>
      <c r="AD484" s="66"/>
    </row>
    <row r="485" spans="1:30" x14ac:dyDescent="0.2">
      <c r="A485" s="103" t="s">
        <v>264</v>
      </c>
      <c r="B485" s="104">
        <v>103</v>
      </c>
      <c r="C485" s="104">
        <v>1</v>
      </c>
      <c r="D485" s="73">
        <v>3</v>
      </c>
      <c r="E485" s="104">
        <v>0</v>
      </c>
      <c r="F485" s="104">
        <v>0</v>
      </c>
      <c r="G485" s="73">
        <v>40.259740259740262</v>
      </c>
      <c r="H485" s="104">
        <v>3.6</v>
      </c>
      <c r="I485" s="104">
        <v>1.4493506493506496</v>
      </c>
      <c r="J485" s="73">
        <v>8.4</v>
      </c>
      <c r="K485" s="73">
        <v>75.889830592396095</v>
      </c>
      <c r="L485" s="164">
        <f t="shared" si="33"/>
        <v>-28.009830592396092</v>
      </c>
      <c r="M485" s="164">
        <f t="shared" si="34"/>
        <v>-0.5850006389389325</v>
      </c>
      <c r="N485" s="66"/>
      <c r="O485" s="66"/>
      <c r="P485" s="66">
        <f t="shared" si="35"/>
        <v>0.41067296340023618</v>
      </c>
      <c r="Q485" s="66"/>
      <c r="R485" s="66"/>
      <c r="S485" s="66"/>
      <c r="T485" s="66"/>
      <c r="U485" s="66"/>
      <c r="V485" s="66"/>
      <c r="W485" s="66"/>
      <c r="X485" s="66"/>
      <c r="Y485" s="66"/>
      <c r="Z485" s="66"/>
      <c r="AA485" s="66"/>
      <c r="AB485" s="66"/>
      <c r="AC485" s="66"/>
      <c r="AD485" s="66"/>
    </row>
    <row r="486" spans="1:30" x14ac:dyDescent="0.2">
      <c r="A486" s="103" t="s">
        <v>264</v>
      </c>
      <c r="B486" s="104">
        <v>104</v>
      </c>
      <c r="C486" s="104">
        <v>1</v>
      </c>
      <c r="D486" s="73">
        <v>4</v>
      </c>
      <c r="E486" s="104">
        <v>0</v>
      </c>
      <c r="F486" s="104">
        <v>0</v>
      </c>
      <c r="G486" s="73">
        <v>37.037037037037038</v>
      </c>
      <c r="H486" s="104">
        <v>1.4</v>
      </c>
      <c r="I486" s="104">
        <v>0.51851851851851849</v>
      </c>
      <c r="J486" s="73">
        <v>8.59</v>
      </c>
      <c r="K486" s="73">
        <v>79.135681803713524</v>
      </c>
      <c r="L486" s="164">
        <f t="shared" si="33"/>
        <v>-31.255681803713522</v>
      </c>
      <c r="M486" s="164">
        <f t="shared" si="34"/>
        <v>-0.65279201762141859</v>
      </c>
      <c r="N486" s="66"/>
      <c r="O486" s="66"/>
      <c r="P486" s="66">
        <f t="shared" si="35"/>
        <v>7.2188552188552177E-2</v>
      </c>
      <c r="Q486" s="66"/>
      <c r="R486" s="66"/>
      <c r="S486" s="66"/>
      <c r="T486" s="66"/>
      <c r="U486" s="66"/>
      <c r="V486" s="66"/>
      <c r="W486" s="66"/>
      <c r="X486" s="66"/>
      <c r="Y486" s="66"/>
      <c r="Z486" s="66"/>
      <c r="AA486" s="66"/>
      <c r="AB486" s="66"/>
      <c r="AC486" s="66"/>
      <c r="AD486" s="66"/>
    </row>
    <row r="487" spans="1:30" x14ac:dyDescent="0.2">
      <c r="A487" s="103" t="s">
        <v>264</v>
      </c>
      <c r="B487" s="104">
        <v>105</v>
      </c>
      <c r="C487" s="104">
        <v>1</v>
      </c>
      <c r="D487" s="73">
        <v>5</v>
      </c>
      <c r="E487" s="104">
        <v>0</v>
      </c>
      <c r="F487" s="104">
        <v>0</v>
      </c>
      <c r="G487" s="73">
        <v>47.560975609756099</v>
      </c>
      <c r="H487" s="104">
        <v>4.5</v>
      </c>
      <c r="I487" s="104">
        <v>2.1402439024390243</v>
      </c>
      <c r="J487" s="73">
        <v>8.44</v>
      </c>
      <c r="K487" s="73">
        <v>74.602861326259955</v>
      </c>
      <c r="L487" s="164">
        <f t="shared" si="33"/>
        <v>-26.722861326259952</v>
      </c>
      <c r="M487" s="164">
        <f t="shared" si="34"/>
        <v>-0.55812158158437664</v>
      </c>
      <c r="N487" s="66"/>
      <c r="O487" s="66"/>
      <c r="P487" s="66">
        <f t="shared" si="35"/>
        <v>0.66190687361419065</v>
      </c>
      <c r="Q487" s="66"/>
      <c r="R487" s="66"/>
      <c r="S487" s="66"/>
      <c r="T487" s="66"/>
      <c r="U487" s="66"/>
      <c r="V487" s="66"/>
      <c r="W487" s="66"/>
      <c r="X487" s="66"/>
      <c r="Y487" s="66"/>
      <c r="Z487" s="66"/>
      <c r="AA487" s="66"/>
      <c r="AB487" s="66"/>
      <c r="AC487" s="66"/>
      <c r="AD487" s="66"/>
    </row>
    <row r="488" spans="1:30" x14ac:dyDescent="0.2">
      <c r="A488" s="103" t="s">
        <v>264</v>
      </c>
      <c r="B488" s="104">
        <v>106</v>
      </c>
      <c r="C488" s="104">
        <v>1</v>
      </c>
      <c r="D488" s="73">
        <v>6</v>
      </c>
      <c r="E488" s="104">
        <v>0</v>
      </c>
      <c r="F488" s="104">
        <v>0</v>
      </c>
      <c r="G488" s="73">
        <v>37.179487179487182</v>
      </c>
      <c r="H488" s="104">
        <v>4</v>
      </c>
      <c r="I488" s="104">
        <v>1.4871794871794872</v>
      </c>
      <c r="J488" s="73">
        <v>8.4600000000000009</v>
      </c>
      <c r="K488" s="73">
        <v>73.137141573828487</v>
      </c>
      <c r="L488" s="164">
        <f t="shared" si="33"/>
        <v>-25.257141573828484</v>
      </c>
      <c r="M488" s="164">
        <f t="shared" si="34"/>
        <v>-0.5275092225110376</v>
      </c>
      <c r="N488" s="66"/>
      <c r="O488" s="66"/>
      <c r="P488" s="66">
        <f t="shared" si="35"/>
        <v>0.42442890442890441</v>
      </c>
      <c r="Q488" s="66"/>
      <c r="R488" s="66"/>
      <c r="S488" s="66"/>
      <c r="T488" s="66"/>
      <c r="U488" s="66"/>
      <c r="V488" s="66"/>
      <c r="W488" s="66"/>
      <c r="X488" s="66"/>
      <c r="Y488" s="66"/>
      <c r="Z488" s="66"/>
      <c r="AA488" s="66"/>
      <c r="AB488" s="66"/>
      <c r="AC488" s="66"/>
      <c r="AD488" s="66"/>
    </row>
    <row r="489" spans="1:30" x14ac:dyDescent="0.2">
      <c r="A489" s="103" t="s">
        <v>264</v>
      </c>
      <c r="B489" s="104">
        <v>107</v>
      </c>
      <c r="C489" s="104">
        <v>1</v>
      </c>
      <c r="D489" s="73">
        <v>7</v>
      </c>
      <c r="E489" s="104">
        <v>0</v>
      </c>
      <c r="F489" s="104">
        <v>0</v>
      </c>
      <c r="G489" s="73">
        <v>49.367088607594937</v>
      </c>
      <c r="H489" s="104">
        <v>1.3</v>
      </c>
      <c r="I489" s="104">
        <v>0.64177215189873427</v>
      </c>
      <c r="J489" s="73">
        <v>8.43</v>
      </c>
      <c r="K489" s="73">
        <v>74.415077029177709</v>
      </c>
      <c r="L489" s="164">
        <f t="shared" si="33"/>
        <v>-26.535077029177707</v>
      </c>
      <c r="M489" s="164">
        <f t="shared" si="34"/>
        <v>-0.55419960378399546</v>
      </c>
      <c r="N489" s="66"/>
      <c r="O489" s="66"/>
      <c r="P489" s="66">
        <f t="shared" si="35"/>
        <v>0.11700805523590337</v>
      </c>
      <c r="Q489" s="66"/>
      <c r="R489" s="66"/>
      <c r="S489" s="66"/>
      <c r="T489" s="66"/>
      <c r="U489" s="66"/>
      <c r="V489" s="66"/>
      <c r="W489" s="66"/>
      <c r="X489" s="66"/>
      <c r="Y489" s="66"/>
      <c r="Z489" s="66"/>
      <c r="AA489" s="66"/>
      <c r="AB489" s="66"/>
      <c r="AC489" s="66"/>
      <c r="AD489" s="66"/>
    </row>
    <row r="490" spans="1:30" x14ac:dyDescent="0.2">
      <c r="A490" s="103" t="s">
        <v>264</v>
      </c>
      <c r="B490" s="104">
        <v>108</v>
      </c>
      <c r="C490" s="104">
        <v>1</v>
      </c>
      <c r="D490" s="73">
        <v>8</v>
      </c>
      <c r="E490" s="104">
        <v>0</v>
      </c>
      <c r="F490" s="104">
        <v>0</v>
      </c>
      <c r="G490" s="73">
        <v>46.05263157894737</v>
      </c>
      <c r="H490" s="104">
        <v>1.6</v>
      </c>
      <c r="I490" s="104">
        <v>0.73684210526315796</v>
      </c>
      <c r="J490" s="73">
        <v>8.42</v>
      </c>
      <c r="K490" s="73">
        <v>69.250026737400532</v>
      </c>
      <c r="L490" s="164">
        <f t="shared" si="33"/>
        <v>-21.370026737400529</v>
      </c>
      <c r="M490" s="164">
        <f t="shared" si="34"/>
        <v>-0.44632470211780551</v>
      </c>
      <c r="N490" s="66"/>
      <c r="O490" s="66"/>
      <c r="P490" s="66">
        <f t="shared" si="35"/>
        <v>0.15157894736842106</v>
      </c>
      <c r="Q490" s="66"/>
      <c r="R490" s="66"/>
      <c r="S490" s="66"/>
      <c r="T490" s="66"/>
      <c r="U490" s="66"/>
      <c r="V490" s="66"/>
      <c r="W490" s="66"/>
      <c r="X490" s="66"/>
      <c r="Y490" s="66"/>
      <c r="Z490" s="66"/>
      <c r="AA490" s="66"/>
      <c r="AB490" s="66"/>
      <c r="AC490" s="66"/>
      <c r="AD490" s="66"/>
    </row>
    <row r="491" spans="1:30" x14ac:dyDescent="0.2">
      <c r="A491" s="103" t="s">
        <v>264</v>
      </c>
      <c r="B491" s="104">
        <v>109</v>
      </c>
      <c r="C491" s="104">
        <v>1</v>
      </c>
      <c r="D491" s="73">
        <v>9</v>
      </c>
      <c r="E491" s="104">
        <v>0</v>
      </c>
      <c r="F491" s="104">
        <v>0</v>
      </c>
      <c r="G491" s="73">
        <v>46.153846153846153</v>
      </c>
      <c r="H491" s="104">
        <v>2.1</v>
      </c>
      <c r="I491" s="104">
        <v>0.96923076923076923</v>
      </c>
      <c r="J491" s="73">
        <v>8.4700000000000006</v>
      </c>
      <c r="K491" s="73">
        <v>70.073943660477454</v>
      </c>
      <c r="L491" s="164">
        <f t="shared" si="33"/>
        <v>-22.193943660477451</v>
      </c>
      <c r="M491" s="164">
        <f t="shared" si="34"/>
        <v>-0.46353265790470866</v>
      </c>
      <c r="N491" s="66"/>
      <c r="O491" s="66"/>
      <c r="P491" s="66">
        <f t="shared" si="35"/>
        <v>0.2360839160839161</v>
      </c>
      <c r="Q491" s="66"/>
      <c r="R491" s="66"/>
      <c r="S491" s="66"/>
      <c r="T491" s="66"/>
      <c r="U491" s="66"/>
      <c r="V491" s="66"/>
      <c r="W491" s="66"/>
      <c r="X491" s="66"/>
      <c r="Y491" s="66"/>
      <c r="Z491" s="66"/>
      <c r="AA491" s="66"/>
      <c r="AB491" s="66"/>
      <c r="AC491" s="66"/>
      <c r="AD491" s="66"/>
    </row>
    <row r="492" spans="1:30" x14ac:dyDescent="0.2">
      <c r="A492" s="103" t="s">
        <v>264</v>
      </c>
      <c r="B492" s="104">
        <v>110</v>
      </c>
      <c r="C492" s="104">
        <v>1</v>
      </c>
      <c r="D492" s="73">
        <v>10</v>
      </c>
      <c r="E492" s="104">
        <v>0</v>
      </c>
      <c r="F492" s="104">
        <v>0</v>
      </c>
      <c r="G492" s="73">
        <v>59.420289855072461</v>
      </c>
      <c r="H492" s="104">
        <v>2.4</v>
      </c>
      <c r="I492" s="104">
        <v>1.4260869565217391</v>
      </c>
      <c r="J492" s="73">
        <v>8.34</v>
      </c>
      <c r="K492" s="73">
        <v>65.309573474801056</v>
      </c>
      <c r="L492" s="164">
        <f t="shared" si="33"/>
        <v>-17.429573474801053</v>
      </c>
      <c r="M492" s="164">
        <f t="shared" si="34"/>
        <v>-0.36402617950712307</v>
      </c>
      <c r="N492" s="66"/>
      <c r="O492" s="66"/>
      <c r="P492" s="66">
        <f t="shared" si="35"/>
        <v>0.40221343873517784</v>
      </c>
      <c r="Q492" s="66"/>
      <c r="R492" s="66"/>
      <c r="S492" s="66"/>
      <c r="T492" s="66"/>
      <c r="U492" s="66"/>
      <c r="V492" s="66"/>
      <c r="W492" s="66"/>
      <c r="X492" s="66"/>
      <c r="Y492" s="66"/>
      <c r="Z492" s="66"/>
      <c r="AA492" s="66"/>
      <c r="AB492" s="66"/>
      <c r="AC492" s="66"/>
      <c r="AD492" s="66"/>
    </row>
    <row r="493" spans="1:30" x14ac:dyDescent="0.2">
      <c r="A493" s="103" t="s">
        <v>264</v>
      </c>
      <c r="B493" s="104">
        <v>111</v>
      </c>
      <c r="C493" s="104">
        <v>1</v>
      </c>
      <c r="D493" s="73">
        <v>11</v>
      </c>
      <c r="E493" s="104">
        <v>0</v>
      </c>
      <c r="F493" s="104">
        <v>0</v>
      </c>
      <c r="G493" s="73">
        <v>65.333333333333329</v>
      </c>
      <c r="H493" s="104">
        <v>4.7</v>
      </c>
      <c r="I493" s="104">
        <v>3.0706666666666664</v>
      </c>
      <c r="J493" s="73">
        <v>8.35</v>
      </c>
      <c r="K493" s="73">
        <v>64.714137931034486</v>
      </c>
      <c r="L493" s="164">
        <f t="shared" si="33"/>
        <v>-16.834137931034483</v>
      </c>
      <c r="M493" s="164">
        <f t="shared" si="34"/>
        <v>-0.35159018235243278</v>
      </c>
      <c r="N493" s="66"/>
      <c r="O493" s="66"/>
      <c r="P493" s="66">
        <f t="shared" si="35"/>
        <v>1.0002424242424242</v>
      </c>
      <c r="Q493" s="66"/>
      <c r="R493" s="66"/>
      <c r="S493" s="66"/>
      <c r="T493" s="66"/>
      <c r="U493" s="66"/>
      <c r="V493" s="66"/>
      <c r="W493" s="66"/>
      <c r="X493" s="66"/>
      <c r="Y493" s="66"/>
      <c r="Z493" s="66"/>
      <c r="AA493" s="66"/>
      <c r="AB493" s="66"/>
      <c r="AC493" s="66"/>
      <c r="AD493" s="66"/>
    </row>
    <row r="494" spans="1:30" x14ac:dyDescent="0.2">
      <c r="A494" s="103" t="s">
        <v>264</v>
      </c>
      <c r="B494" s="104">
        <v>112</v>
      </c>
      <c r="C494" s="104">
        <v>1</v>
      </c>
      <c r="D494" s="73">
        <v>12</v>
      </c>
      <c r="E494" s="104">
        <v>0</v>
      </c>
      <c r="F494" s="104">
        <v>0</v>
      </c>
      <c r="G494" s="73">
        <v>50.666666666666671</v>
      </c>
      <c r="H494" s="104">
        <v>4.5</v>
      </c>
      <c r="I494" s="104">
        <v>2.2800000000000002</v>
      </c>
      <c r="J494" s="73">
        <v>8.3000000000000007</v>
      </c>
      <c r="K494" s="73">
        <v>64.906411317418218</v>
      </c>
      <c r="L494" s="164">
        <f t="shared" si="33"/>
        <v>-17.026411317418216</v>
      </c>
      <c r="M494" s="164">
        <f t="shared" si="34"/>
        <v>-0.35560591723931106</v>
      </c>
      <c r="N494" s="66"/>
      <c r="O494" s="66"/>
      <c r="P494" s="66">
        <f t="shared" si="35"/>
        <v>0.71272727272727276</v>
      </c>
      <c r="Q494" s="66"/>
      <c r="R494" s="66"/>
      <c r="S494" s="66"/>
      <c r="T494" s="66"/>
      <c r="U494" s="66"/>
      <c r="V494" s="66"/>
      <c r="W494" s="66"/>
      <c r="X494" s="66"/>
      <c r="Y494" s="66"/>
      <c r="Z494" s="66"/>
      <c r="AA494" s="66"/>
      <c r="AB494" s="66"/>
      <c r="AC494" s="66"/>
      <c r="AD494" s="66"/>
    </row>
    <row r="495" spans="1:30" x14ac:dyDescent="0.2">
      <c r="A495" s="103" t="s">
        <v>264</v>
      </c>
      <c r="B495" s="104">
        <v>113</v>
      </c>
      <c r="C495" s="104">
        <v>1</v>
      </c>
      <c r="D495" s="73">
        <v>13</v>
      </c>
      <c r="E495" s="104">
        <v>0</v>
      </c>
      <c r="F495" s="104">
        <v>0</v>
      </c>
      <c r="G495" s="73">
        <v>64.705882352941174</v>
      </c>
      <c r="H495" s="104">
        <v>3.2</v>
      </c>
      <c r="I495" s="104">
        <v>2.0705882352941178</v>
      </c>
      <c r="J495" s="73">
        <v>8.4</v>
      </c>
      <c r="K495" s="73">
        <v>60.837302210433236</v>
      </c>
      <c r="L495" s="164">
        <f t="shared" si="33"/>
        <v>-12.957302210433234</v>
      </c>
      <c r="M495" s="164">
        <f t="shared" si="34"/>
        <v>-0.27062034691798731</v>
      </c>
      <c r="N495" s="66"/>
      <c r="O495" s="66"/>
      <c r="P495" s="66">
        <f t="shared" si="35"/>
        <v>0.63657754010695189</v>
      </c>
      <c r="Q495" s="66"/>
      <c r="R495" s="66"/>
      <c r="S495" s="66"/>
      <c r="T495" s="66"/>
      <c r="U495" s="66"/>
      <c r="V495" s="66"/>
      <c r="W495" s="66"/>
      <c r="X495" s="66"/>
      <c r="Y495" s="66"/>
      <c r="Z495" s="66"/>
      <c r="AA495" s="66"/>
      <c r="AB495" s="66"/>
      <c r="AC495" s="66"/>
      <c r="AD495" s="66"/>
    </row>
    <row r="496" spans="1:30" x14ac:dyDescent="0.2">
      <c r="A496" s="103" t="s">
        <v>264</v>
      </c>
      <c r="B496" s="104">
        <v>114</v>
      </c>
      <c r="C496" s="104">
        <v>1</v>
      </c>
      <c r="D496" s="73">
        <v>14</v>
      </c>
      <c r="E496" s="104">
        <v>0</v>
      </c>
      <c r="F496" s="104">
        <v>0</v>
      </c>
      <c r="G496" s="73">
        <v>51.351351351351347</v>
      </c>
      <c r="H496" s="104">
        <v>2.7</v>
      </c>
      <c r="I496" s="104">
        <v>1.3864864864864865</v>
      </c>
      <c r="J496" s="73">
        <v>8.32</v>
      </c>
      <c r="K496" s="73">
        <v>61.635872254641917</v>
      </c>
      <c r="L496" s="164">
        <f t="shared" si="33"/>
        <v>-13.755872254641915</v>
      </c>
      <c r="M496" s="164">
        <f t="shared" si="34"/>
        <v>-0.28729891926988127</v>
      </c>
      <c r="N496" s="66"/>
      <c r="O496" s="66"/>
      <c r="P496" s="66">
        <f t="shared" si="35"/>
        <v>0.3878132678132678</v>
      </c>
      <c r="Q496" s="66"/>
      <c r="R496" s="66"/>
      <c r="S496" s="66"/>
      <c r="T496" s="66"/>
      <c r="U496" s="66"/>
      <c r="V496" s="66"/>
      <c r="W496" s="66"/>
      <c r="X496" s="66"/>
      <c r="Y496" s="66"/>
      <c r="Z496" s="66"/>
      <c r="AA496" s="66"/>
      <c r="AB496" s="66"/>
      <c r="AC496" s="66"/>
      <c r="AD496" s="66"/>
    </row>
    <row r="497" spans="1:30" x14ac:dyDescent="0.2">
      <c r="A497" s="103" t="s">
        <v>264</v>
      </c>
      <c r="B497" s="104">
        <v>115</v>
      </c>
      <c r="C497" s="104">
        <v>1</v>
      </c>
      <c r="D497" s="73">
        <v>15</v>
      </c>
      <c r="E497" s="104">
        <v>0</v>
      </c>
      <c r="F497" s="104">
        <v>0</v>
      </c>
      <c r="G497" s="73">
        <v>45.333333333333329</v>
      </c>
      <c r="H497" s="104">
        <v>3.4</v>
      </c>
      <c r="I497" s="104">
        <v>1.5413333333333332</v>
      </c>
      <c r="J497" s="73">
        <v>8.48</v>
      </c>
      <c r="K497" s="73">
        <v>62.429101609195406</v>
      </c>
      <c r="L497" s="164">
        <f t="shared" si="33"/>
        <v>-14.549101609195404</v>
      </c>
      <c r="M497" s="164">
        <f t="shared" si="34"/>
        <v>-0.30386594839589398</v>
      </c>
      <c r="N497" s="66"/>
      <c r="O497" s="66"/>
      <c r="P497" s="66">
        <f t="shared" si="35"/>
        <v>0.44412121212121208</v>
      </c>
      <c r="Q497" s="66"/>
      <c r="R497" s="66"/>
      <c r="S497" s="66"/>
      <c r="T497" s="66"/>
      <c r="U497" s="66"/>
      <c r="V497" s="66"/>
      <c r="W497" s="66"/>
      <c r="X497" s="66"/>
      <c r="Y497" s="66"/>
      <c r="Z497" s="66"/>
      <c r="AA497" s="66"/>
      <c r="AB497" s="66"/>
      <c r="AC497" s="66"/>
      <c r="AD497" s="66"/>
    </row>
    <row r="498" spans="1:30" x14ac:dyDescent="0.2">
      <c r="A498" s="103" t="s">
        <v>264</v>
      </c>
      <c r="B498" s="104">
        <v>116</v>
      </c>
      <c r="C498" s="104">
        <v>1</v>
      </c>
      <c r="D498" s="73">
        <v>16</v>
      </c>
      <c r="E498" s="104">
        <v>0</v>
      </c>
      <c r="F498" s="104">
        <v>0</v>
      </c>
      <c r="G498" s="73">
        <v>53.333333333333336</v>
      </c>
      <c r="H498" s="104">
        <v>2.2999999999999998</v>
      </c>
      <c r="I498" s="104">
        <v>1.2266666666666666</v>
      </c>
      <c r="J498" s="73">
        <v>8.34</v>
      </c>
      <c r="K498" s="73">
        <v>61.465526507515463</v>
      </c>
      <c r="L498" s="164">
        <f t="shared" si="33"/>
        <v>-13.585526507515461</v>
      </c>
      <c r="M498" s="164">
        <f t="shared" si="34"/>
        <v>-0.28374115512772474</v>
      </c>
      <c r="N498" s="66"/>
      <c r="O498" s="66"/>
      <c r="P498" s="66">
        <f t="shared" si="35"/>
        <v>0.32969696969696966</v>
      </c>
      <c r="Q498" s="66"/>
      <c r="R498" s="66"/>
      <c r="S498" s="66"/>
      <c r="T498" s="66"/>
      <c r="U498" s="66"/>
      <c r="V498" s="66"/>
      <c r="W498" s="66"/>
      <c r="X498" s="66"/>
      <c r="Y498" s="66"/>
      <c r="Z498" s="66"/>
      <c r="AA498" s="66"/>
      <c r="AB498" s="66"/>
      <c r="AC498" s="66"/>
      <c r="AD498" s="66"/>
    </row>
    <row r="499" spans="1:30" x14ac:dyDescent="0.2">
      <c r="A499" s="103" t="s">
        <v>264</v>
      </c>
      <c r="B499" s="104">
        <v>117</v>
      </c>
      <c r="C499" s="104">
        <v>1</v>
      </c>
      <c r="D499" s="73">
        <v>17</v>
      </c>
      <c r="E499" s="104">
        <v>0</v>
      </c>
      <c r="F499" s="104">
        <v>0</v>
      </c>
      <c r="G499" s="73">
        <v>53.333333333333336</v>
      </c>
      <c r="H499" s="104">
        <v>2</v>
      </c>
      <c r="I499" s="104">
        <v>1.0666666666666667</v>
      </c>
      <c r="J499" s="73">
        <v>8.31</v>
      </c>
      <c r="K499" s="73">
        <v>59.719942634836428</v>
      </c>
      <c r="L499" s="164">
        <f t="shared" si="33"/>
        <v>-11.839942634836426</v>
      </c>
      <c r="M499" s="164">
        <f t="shared" si="34"/>
        <v>-0.24728368076099469</v>
      </c>
      <c r="N499" s="66"/>
      <c r="O499" s="66"/>
      <c r="P499" s="66">
        <f t="shared" si="35"/>
        <v>0.27151515151515149</v>
      </c>
      <c r="Q499" s="66"/>
      <c r="R499" s="66"/>
      <c r="S499" s="66"/>
      <c r="T499" s="66"/>
      <c r="U499" s="66"/>
      <c r="V499" s="66"/>
      <c r="W499" s="66"/>
      <c r="X499" s="66"/>
      <c r="Y499" s="66"/>
      <c r="Z499" s="66"/>
      <c r="AA499" s="66"/>
      <c r="AB499" s="66"/>
      <c r="AC499" s="66"/>
      <c r="AD499" s="66"/>
    </row>
    <row r="500" spans="1:30" x14ac:dyDescent="0.2">
      <c r="A500" s="103" t="s">
        <v>264</v>
      </c>
      <c r="B500" s="104">
        <v>118</v>
      </c>
      <c r="C500" s="104">
        <v>1</v>
      </c>
      <c r="D500" s="73">
        <v>18</v>
      </c>
      <c r="E500" s="104">
        <v>0</v>
      </c>
      <c r="F500" s="104">
        <v>0</v>
      </c>
      <c r="G500" s="73">
        <v>54.054054054054056</v>
      </c>
      <c r="H500" s="104">
        <v>4.2</v>
      </c>
      <c r="I500" s="104">
        <v>2.2702702702702702</v>
      </c>
      <c r="J500" s="73">
        <v>8.23</v>
      </c>
      <c r="K500" s="73">
        <v>58.43679915119364</v>
      </c>
      <c r="L500" s="164">
        <f t="shared" si="33"/>
        <v>-10.556799151193637</v>
      </c>
      <c r="M500" s="164">
        <f t="shared" si="34"/>
        <v>-0.22048452696728563</v>
      </c>
      <c r="N500" s="66"/>
      <c r="O500" s="66"/>
      <c r="P500" s="66">
        <f t="shared" si="35"/>
        <v>0.70918918918918916</v>
      </c>
      <c r="Q500" s="66"/>
      <c r="R500" s="66"/>
      <c r="S500" s="66"/>
      <c r="T500" s="66"/>
      <c r="U500" s="66"/>
      <c r="V500" s="66"/>
      <c r="W500" s="66"/>
      <c r="X500" s="66"/>
      <c r="Y500" s="66"/>
      <c r="Z500" s="66"/>
      <c r="AA500" s="66"/>
      <c r="AB500" s="66"/>
      <c r="AC500" s="66"/>
      <c r="AD500" s="66"/>
    </row>
    <row r="501" spans="1:30" x14ac:dyDescent="0.2">
      <c r="A501" s="103" t="s">
        <v>264</v>
      </c>
      <c r="B501" s="104">
        <v>119</v>
      </c>
      <c r="C501" s="104">
        <v>1</v>
      </c>
      <c r="D501" s="73">
        <v>19</v>
      </c>
      <c r="E501" s="104">
        <v>0</v>
      </c>
      <c r="F501" s="104">
        <v>0</v>
      </c>
      <c r="G501" s="73">
        <v>62.857142857142854</v>
      </c>
      <c r="H501" s="104">
        <v>3.2</v>
      </c>
      <c r="I501" s="104">
        <v>2.0114285714285716</v>
      </c>
      <c r="J501" s="73">
        <v>8.34</v>
      </c>
      <c r="K501" s="73">
        <v>55.464106242263483</v>
      </c>
      <c r="L501" s="164">
        <f t="shared" si="33"/>
        <v>-7.5841062422634806</v>
      </c>
      <c r="M501" s="164">
        <f t="shared" si="34"/>
        <v>-0.15839820890274603</v>
      </c>
      <c r="N501" s="66"/>
      <c r="O501" s="66"/>
      <c r="P501" s="66">
        <f t="shared" si="35"/>
        <v>0.61506493506493509</v>
      </c>
      <c r="Q501" s="66"/>
      <c r="R501" s="66"/>
      <c r="S501" s="66"/>
      <c r="T501" s="66"/>
      <c r="U501" s="66"/>
      <c r="V501" s="66"/>
      <c r="W501" s="66"/>
      <c r="X501" s="66"/>
      <c r="Y501" s="66"/>
      <c r="Z501" s="66"/>
      <c r="AA501" s="66"/>
      <c r="AB501" s="66"/>
      <c r="AC501" s="66"/>
      <c r="AD501" s="66"/>
    </row>
    <row r="502" spans="1:30" x14ac:dyDescent="0.2">
      <c r="A502" s="103" t="s">
        <v>264</v>
      </c>
      <c r="B502" s="104">
        <v>120</v>
      </c>
      <c r="C502" s="104">
        <v>1</v>
      </c>
      <c r="D502" s="73">
        <v>20</v>
      </c>
      <c r="E502" s="104">
        <v>0</v>
      </c>
      <c r="F502" s="104">
        <v>0</v>
      </c>
      <c r="G502" s="73">
        <v>59.722222222222221</v>
      </c>
      <c r="H502" s="104">
        <v>4.8</v>
      </c>
      <c r="I502" s="104">
        <v>2.8666666666666663</v>
      </c>
      <c r="J502" s="73">
        <v>8.2899999999999991</v>
      </c>
      <c r="K502" s="73">
        <v>54.120738779840842</v>
      </c>
      <c r="L502" s="164">
        <f t="shared" si="33"/>
        <v>-6.2407387798408394</v>
      </c>
      <c r="M502" s="164">
        <f t="shared" si="34"/>
        <v>-0.1303412443575781</v>
      </c>
      <c r="N502" s="66"/>
      <c r="O502" s="66"/>
      <c r="P502" s="66">
        <f t="shared" si="35"/>
        <v>0.92606060606060592</v>
      </c>
      <c r="Q502" s="66"/>
      <c r="R502" s="66"/>
      <c r="S502" s="66"/>
      <c r="T502" s="66"/>
      <c r="U502" s="66"/>
      <c r="V502" s="66"/>
      <c r="W502" s="66"/>
      <c r="X502" s="66"/>
      <c r="Y502" s="66"/>
      <c r="Z502" s="66"/>
      <c r="AA502" s="66"/>
      <c r="AB502" s="66"/>
      <c r="AC502" s="66"/>
      <c r="AD502" s="66"/>
    </row>
    <row r="503" spans="1:30" x14ac:dyDescent="0.2">
      <c r="A503" s="103" t="s">
        <v>264</v>
      </c>
      <c r="B503" s="104">
        <v>201</v>
      </c>
      <c r="C503" s="104">
        <v>2</v>
      </c>
      <c r="D503" s="73">
        <v>11</v>
      </c>
      <c r="E503" s="104">
        <v>0</v>
      </c>
      <c r="F503" s="104">
        <v>0</v>
      </c>
      <c r="G503" s="73">
        <v>38.75</v>
      </c>
      <c r="H503" s="104">
        <v>1.9</v>
      </c>
      <c r="I503" s="104">
        <v>0.73624999999999996</v>
      </c>
      <c r="J503" s="73">
        <v>8.34</v>
      </c>
      <c r="K503" s="73">
        <v>81.182313793103447</v>
      </c>
      <c r="L503" s="164">
        <f t="shared" si="33"/>
        <v>-33.302313793103444</v>
      </c>
      <c r="M503" s="164">
        <f t="shared" si="34"/>
        <v>-0.69553704663958738</v>
      </c>
      <c r="N503" s="66"/>
      <c r="O503" s="66"/>
      <c r="P503" s="66">
        <f t="shared" si="35"/>
        <v>0.15136363636363634</v>
      </c>
      <c r="Q503" s="66"/>
      <c r="R503" s="66"/>
      <c r="S503" s="66"/>
      <c r="T503" s="66"/>
      <c r="U503" s="66"/>
      <c r="V503" s="66"/>
      <c r="W503" s="66"/>
      <c r="X503" s="66"/>
      <c r="Y503" s="66"/>
      <c r="Z503" s="66"/>
      <c r="AA503" s="66"/>
      <c r="AB503" s="66"/>
      <c r="AC503" s="66"/>
      <c r="AD503" s="66"/>
    </row>
    <row r="504" spans="1:30" x14ac:dyDescent="0.2">
      <c r="A504" s="103" t="s">
        <v>264</v>
      </c>
      <c r="B504" s="104">
        <v>202</v>
      </c>
      <c r="C504" s="104">
        <v>2</v>
      </c>
      <c r="D504" s="73">
        <v>19</v>
      </c>
      <c r="E504" s="104">
        <v>0</v>
      </c>
      <c r="F504" s="104">
        <v>0</v>
      </c>
      <c r="G504" s="73">
        <v>44.444444444444443</v>
      </c>
      <c r="H504" s="104">
        <v>1.7</v>
      </c>
      <c r="I504" s="104">
        <v>0.75555555555555554</v>
      </c>
      <c r="J504" s="73">
        <v>8.43</v>
      </c>
      <c r="K504" s="73">
        <v>83.742343793103444</v>
      </c>
      <c r="L504" s="164">
        <f t="shared" si="33"/>
        <v>-35.862343793103442</v>
      </c>
      <c r="M504" s="164">
        <f t="shared" si="34"/>
        <v>-0.74900467404142523</v>
      </c>
      <c r="N504" s="66"/>
      <c r="O504" s="66"/>
      <c r="P504" s="66">
        <f t="shared" si="35"/>
        <v>0.15838383838383838</v>
      </c>
      <c r="Q504" s="66"/>
      <c r="R504" s="66"/>
      <c r="S504" s="66"/>
      <c r="T504" s="66"/>
      <c r="U504" s="66"/>
      <c r="V504" s="66"/>
      <c r="W504" s="66"/>
      <c r="X504" s="66"/>
      <c r="Y504" s="66"/>
      <c r="Z504" s="66"/>
      <c r="AA504" s="66"/>
      <c r="AB504" s="66"/>
      <c r="AC504" s="66"/>
      <c r="AD504" s="66"/>
    </row>
    <row r="505" spans="1:30" x14ac:dyDescent="0.2">
      <c r="A505" s="103" t="s">
        <v>264</v>
      </c>
      <c r="B505" s="104">
        <v>203</v>
      </c>
      <c r="C505" s="104">
        <v>2</v>
      </c>
      <c r="D505" s="73">
        <v>6</v>
      </c>
      <c r="E505" s="104">
        <v>0</v>
      </c>
      <c r="F505" s="104">
        <v>0</v>
      </c>
      <c r="G505" s="73">
        <v>39.743589743589745</v>
      </c>
      <c r="H505" s="104">
        <v>1.8</v>
      </c>
      <c r="I505" s="104">
        <v>0.71538461538461551</v>
      </c>
      <c r="J505" s="73">
        <v>8.48</v>
      </c>
      <c r="K505" s="73">
        <v>76.198289655172402</v>
      </c>
      <c r="L505" s="164">
        <f t="shared" si="33"/>
        <v>-28.3182896551724</v>
      </c>
      <c r="M505" s="164">
        <f t="shared" si="34"/>
        <v>-0.59144297525422718</v>
      </c>
      <c r="N505" s="66"/>
      <c r="O505" s="66"/>
      <c r="P505" s="66">
        <f t="shared" si="35"/>
        <v>0.14377622377622382</v>
      </c>
      <c r="Q505" s="66"/>
      <c r="R505" s="66"/>
      <c r="S505" s="66"/>
      <c r="T505" s="66"/>
      <c r="U505" s="66"/>
      <c r="V505" s="66"/>
      <c r="W505" s="66"/>
      <c r="X505" s="66"/>
      <c r="Y505" s="66"/>
      <c r="Z505" s="66"/>
      <c r="AA505" s="66"/>
      <c r="AB505" s="66"/>
      <c r="AC505" s="66"/>
      <c r="AD505" s="66"/>
    </row>
    <row r="506" spans="1:30" x14ac:dyDescent="0.2">
      <c r="A506" s="103" t="s">
        <v>264</v>
      </c>
      <c r="B506" s="104">
        <v>204</v>
      </c>
      <c r="C506" s="104">
        <v>2</v>
      </c>
      <c r="D506" s="73">
        <v>18</v>
      </c>
      <c r="E506" s="104">
        <v>0</v>
      </c>
      <c r="F506" s="104">
        <v>0</v>
      </c>
      <c r="G506" s="73">
        <v>37.5</v>
      </c>
      <c r="H506" s="104">
        <v>2.2000000000000002</v>
      </c>
      <c r="I506" s="104">
        <v>0.82499999999999996</v>
      </c>
      <c r="J506" s="73">
        <v>8.42</v>
      </c>
      <c r="K506" s="73">
        <v>80.76408620689655</v>
      </c>
      <c r="L506" s="164">
        <f t="shared" si="33"/>
        <v>-32.884086206896548</v>
      </c>
      <c r="M506" s="164">
        <f t="shared" si="34"/>
        <v>-0.68680213464696216</v>
      </c>
      <c r="N506" s="66"/>
      <c r="O506" s="66"/>
      <c r="P506" s="66">
        <f t="shared" si="35"/>
        <v>0.1836363636363636</v>
      </c>
      <c r="Q506" s="66"/>
      <c r="R506" s="66"/>
      <c r="S506" s="66"/>
      <c r="T506" s="66"/>
      <c r="U506" s="66"/>
      <c r="V506" s="66"/>
      <c r="W506" s="66"/>
      <c r="X506" s="66"/>
      <c r="Y506" s="66"/>
      <c r="Z506" s="66"/>
      <c r="AA506" s="66"/>
      <c r="AB506" s="66"/>
      <c r="AC506" s="66"/>
      <c r="AD506" s="66"/>
    </row>
    <row r="507" spans="1:30" x14ac:dyDescent="0.2">
      <c r="A507" s="103" t="s">
        <v>264</v>
      </c>
      <c r="B507" s="104">
        <v>205</v>
      </c>
      <c r="C507" s="104">
        <v>2</v>
      </c>
      <c r="D507" s="73">
        <v>16</v>
      </c>
      <c r="E507" s="104">
        <v>0</v>
      </c>
      <c r="F507" s="104">
        <v>0</v>
      </c>
      <c r="G507" s="73">
        <v>42.857142857142854</v>
      </c>
      <c r="H507" s="104">
        <v>4.7</v>
      </c>
      <c r="I507" s="104">
        <v>2.0142857142857142</v>
      </c>
      <c r="J507" s="73">
        <v>8.4700000000000006</v>
      </c>
      <c r="K507" s="73">
        <v>78.0814024137931</v>
      </c>
      <c r="L507" s="164">
        <f t="shared" si="33"/>
        <v>-30.201402413793097</v>
      </c>
      <c r="M507" s="164">
        <f t="shared" si="34"/>
        <v>-0.63077281565983911</v>
      </c>
      <c r="N507" s="66"/>
      <c r="O507" s="66"/>
      <c r="P507" s="66">
        <f t="shared" si="35"/>
        <v>0.61610389610389604</v>
      </c>
      <c r="Q507" s="66"/>
      <c r="R507" s="66"/>
      <c r="S507" s="66"/>
      <c r="T507" s="66"/>
      <c r="U507" s="66"/>
      <c r="V507" s="66"/>
      <c r="W507" s="66"/>
      <c r="X507" s="66"/>
      <c r="Y507" s="66"/>
      <c r="Z507" s="66"/>
      <c r="AA507" s="66"/>
      <c r="AB507" s="66"/>
      <c r="AC507" s="66"/>
      <c r="AD507" s="66"/>
    </row>
    <row r="508" spans="1:30" x14ac:dyDescent="0.2">
      <c r="A508" s="103" t="s">
        <v>264</v>
      </c>
      <c r="B508" s="104">
        <v>206</v>
      </c>
      <c r="C508" s="104">
        <v>2</v>
      </c>
      <c r="D508" s="73">
        <v>12</v>
      </c>
      <c r="E508" s="104">
        <v>0</v>
      </c>
      <c r="F508" s="104">
        <v>0</v>
      </c>
      <c r="G508" s="73">
        <v>37.333333333333336</v>
      </c>
      <c r="H508" s="104">
        <v>1.2</v>
      </c>
      <c r="I508" s="104">
        <v>0.44800000000000006</v>
      </c>
      <c r="J508" s="73">
        <v>8.51</v>
      </c>
      <c r="K508" s="73">
        <v>78.567826206896555</v>
      </c>
      <c r="L508" s="164">
        <f t="shared" si="33"/>
        <v>-30.687826206896553</v>
      </c>
      <c r="M508" s="164">
        <f t="shared" si="34"/>
        <v>-0.64093204275055449</v>
      </c>
      <c r="N508" s="66"/>
      <c r="O508" s="66"/>
      <c r="P508" s="66">
        <f t="shared" si="35"/>
        <v>4.6545454545454563E-2</v>
      </c>
      <c r="Q508" s="66"/>
      <c r="R508" s="66"/>
      <c r="S508" s="66"/>
      <c r="T508" s="66"/>
      <c r="U508" s="66"/>
      <c r="V508" s="66"/>
      <c r="W508" s="66"/>
      <c r="X508" s="66"/>
      <c r="Y508" s="66"/>
      <c r="Z508" s="66"/>
      <c r="AA508" s="66"/>
      <c r="AB508" s="66"/>
      <c r="AC508" s="66"/>
      <c r="AD508" s="66"/>
    </row>
    <row r="509" spans="1:30" x14ac:dyDescent="0.2">
      <c r="A509" s="103" t="s">
        <v>264</v>
      </c>
      <c r="B509" s="104">
        <v>207</v>
      </c>
      <c r="C509" s="104">
        <v>2</v>
      </c>
      <c r="D509" s="73">
        <v>7</v>
      </c>
      <c r="E509" s="104">
        <v>0</v>
      </c>
      <c r="F509" s="104">
        <v>0</v>
      </c>
      <c r="G509" s="73">
        <v>38.461538461538467</v>
      </c>
      <c r="H509" s="104">
        <v>3.6</v>
      </c>
      <c r="I509" s="104">
        <v>1.3846153846153848</v>
      </c>
      <c r="J509" s="73">
        <v>8.52</v>
      </c>
      <c r="K509" s="73">
        <v>76.685475862068969</v>
      </c>
      <c r="L509" s="164">
        <f t="shared" si="33"/>
        <v>-28.805475862068967</v>
      </c>
      <c r="M509" s="164">
        <f t="shared" si="34"/>
        <v>-0.60161812577420559</v>
      </c>
      <c r="N509" s="66"/>
      <c r="O509" s="66"/>
      <c r="P509" s="66">
        <f t="shared" si="35"/>
        <v>0.38713286713286715</v>
      </c>
      <c r="Q509" s="66"/>
      <c r="R509" s="66"/>
      <c r="S509" s="66"/>
      <c r="T509" s="66"/>
      <c r="U509" s="66"/>
      <c r="V509" s="66"/>
      <c r="W509" s="66"/>
      <c r="X509" s="66"/>
      <c r="Y509" s="66"/>
      <c r="Z509" s="66"/>
      <c r="AA509" s="66"/>
      <c r="AB509" s="66"/>
      <c r="AC509" s="66"/>
      <c r="AD509" s="66"/>
    </row>
    <row r="510" spans="1:30" x14ac:dyDescent="0.2">
      <c r="A510" s="103" t="s">
        <v>264</v>
      </c>
      <c r="B510" s="104">
        <v>208</v>
      </c>
      <c r="C510" s="104">
        <v>2</v>
      </c>
      <c r="D510" s="73">
        <v>8</v>
      </c>
      <c r="E510" s="104">
        <v>0</v>
      </c>
      <c r="F510" s="104">
        <v>0</v>
      </c>
      <c r="G510" s="73">
        <v>33.333333333333329</v>
      </c>
      <c r="H510" s="104">
        <v>4</v>
      </c>
      <c r="I510" s="104">
        <v>1.333333333333333</v>
      </c>
      <c r="J510" s="73">
        <v>8.41</v>
      </c>
      <c r="K510" s="73">
        <v>75.631232068965517</v>
      </c>
      <c r="L510" s="164">
        <f t="shared" si="33"/>
        <v>-27.751232068965514</v>
      </c>
      <c r="M510" s="164">
        <f t="shared" si="34"/>
        <v>-0.57959966727162726</v>
      </c>
      <c r="N510" s="66"/>
      <c r="O510" s="66"/>
      <c r="P510" s="66">
        <f t="shared" si="35"/>
        <v>0.36848484848484836</v>
      </c>
      <c r="Q510" s="66"/>
      <c r="R510" s="66"/>
      <c r="S510" s="66"/>
      <c r="T510" s="66"/>
      <c r="U510" s="66"/>
      <c r="V510" s="66"/>
      <c r="W510" s="66"/>
      <c r="X510" s="66"/>
      <c r="Y510" s="66"/>
      <c r="Z510" s="66"/>
      <c r="AA510" s="66"/>
      <c r="AB510" s="66"/>
      <c r="AC510" s="66"/>
      <c r="AD510" s="66"/>
    </row>
    <row r="511" spans="1:30" x14ac:dyDescent="0.2">
      <c r="A511" s="103" t="s">
        <v>264</v>
      </c>
      <c r="B511" s="104">
        <v>209</v>
      </c>
      <c r="C511" s="104">
        <v>2</v>
      </c>
      <c r="D511" s="73">
        <v>17</v>
      </c>
      <c r="E511" s="104">
        <v>0</v>
      </c>
      <c r="F511" s="104">
        <v>0</v>
      </c>
      <c r="G511" s="73">
        <v>48.051948051948052</v>
      </c>
      <c r="H511" s="104">
        <v>3.1</v>
      </c>
      <c r="I511" s="104">
        <v>1.4896103896103898</v>
      </c>
      <c r="J511" s="73">
        <v>8.4700000000000006</v>
      </c>
      <c r="K511" s="73">
        <v>75.685841379310361</v>
      </c>
      <c r="L511" s="164">
        <f t="shared" si="33"/>
        <v>-27.805841379310358</v>
      </c>
      <c r="M511" s="164">
        <f t="shared" si="34"/>
        <v>-0.58074021260046693</v>
      </c>
      <c r="N511" s="66"/>
      <c r="O511" s="66"/>
      <c r="P511" s="66">
        <f t="shared" si="35"/>
        <v>0.42531286894923265</v>
      </c>
      <c r="Q511" s="66"/>
      <c r="R511" s="66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  <c r="AC511" s="66"/>
      <c r="AD511" s="66"/>
    </row>
    <row r="512" spans="1:30" x14ac:dyDescent="0.2">
      <c r="A512" s="103" t="s">
        <v>264</v>
      </c>
      <c r="B512" s="104">
        <v>210</v>
      </c>
      <c r="C512" s="104">
        <v>2</v>
      </c>
      <c r="D512" s="73">
        <v>20</v>
      </c>
      <c r="E512" s="104">
        <v>0</v>
      </c>
      <c r="F512" s="104">
        <v>0</v>
      </c>
      <c r="G512" s="73">
        <v>25.97402597402597</v>
      </c>
      <c r="H512" s="104">
        <v>2.4</v>
      </c>
      <c r="I512" s="104">
        <v>0.62337662337662325</v>
      </c>
      <c r="J512" s="73">
        <v>8.4</v>
      </c>
      <c r="K512" s="73">
        <v>72.512455172413794</v>
      </c>
      <c r="L512" s="164">
        <f t="shared" si="33"/>
        <v>-24.632455172413792</v>
      </c>
      <c r="M512" s="164">
        <f t="shared" si="34"/>
        <v>-0.51446230518825797</v>
      </c>
      <c r="N512" s="66"/>
      <c r="O512" s="66"/>
      <c r="P512" s="66">
        <f t="shared" si="35"/>
        <v>0.1103187721369539</v>
      </c>
      <c r="Q512" s="66"/>
      <c r="R512" s="66"/>
      <c r="S512" s="66"/>
      <c r="T512" s="66"/>
      <c r="U512" s="66"/>
      <c r="V512" s="66"/>
      <c r="W512" s="66"/>
      <c r="X512" s="66"/>
      <c r="Y512" s="66"/>
      <c r="Z512" s="66"/>
      <c r="AA512" s="66"/>
      <c r="AB512" s="66"/>
      <c r="AC512" s="66"/>
      <c r="AD512" s="66"/>
    </row>
    <row r="513" spans="1:30" x14ac:dyDescent="0.2">
      <c r="A513" s="103" t="s">
        <v>264</v>
      </c>
      <c r="B513" s="104">
        <v>211</v>
      </c>
      <c r="C513" s="104">
        <v>2</v>
      </c>
      <c r="D513" s="73">
        <v>15</v>
      </c>
      <c r="E513" s="104">
        <v>0</v>
      </c>
      <c r="F513" s="104">
        <v>0</v>
      </c>
      <c r="G513" s="73">
        <v>44.155844155844157</v>
      </c>
      <c r="H513" s="104">
        <v>2.1</v>
      </c>
      <c r="I513" s="104">
        <v>0.92727272727272736</v>
      </c>
      <c r="J513" s="73">
        <v>8.39</v>
      </c>
      <c r="K513" s="73">
        <v>69.601487241379303</v>
      </c>
      <c r="L513" s="164">
        <f t="shared" si="33"/>
        <v>-21.7214872413793</v>
      </c>
      <c r="M513" s="164">
        <f t="shared" si="34"/>
        <v>-0.45366514706305971</v>
      </c>
      <c r="N513" s="66"/>
      <c r="O513" s="66"/>
      <c r="P513" s="66">
        <f t="shared" si="35"/>
        <v>0.22082644628099179</v>
      </c>
      <c r="Q513" s="66"/>
      <c r="R513" s="66"/>
      <c r="S513" s="66"/>
      <c r="T513" s="66"/>
      <c r="U513" s="66"/>
      <c r="V513" s="66"/>
      <c r="W513" s="66"/>
      <c r="X513" s="66"/>
      <c r="Y513" s="66"/>
      <c r="Z513" s="66"/>
      <c r="AA513" s="66"/>
      <c r="AB513" s="66"/>
      <c r="AC513" s="66"/>
      <c r="AD513" s="66"/>
    </row>
    <row r="514" spans="1:30" x14ac:dyDescent="0.2">
      <c r="A514" s="103" t="s">
        <v>264</v>
      </c>
      <c r="B514" s="104">
        <v>212</v>
      </c>
      <c r="C514" s="104">
        <v>2</v>
      </c>
      <c r="D514" s="73">
        <v>13</v>
      </c>
      <c r="E514" s="104">
        <v>0</v>
      </c>
      <c r="F514" s="104">
        <v>0</v>
      </c>
      <c r="G514" s="73">
        <v>42.857142857142854</v>
      </c>
      <c r="H514" s="104">
        <v>1.7</v>
      </c>
      <c r="I514" s="104">
        <v>0.72857142857142843</v>
      </c>
      <c r="J514" s="73">
        <v>8.34</v>
      </c>
      <c r="K514" s="73">
        <v>74.611239999999995</v>
      </c>
      <c r="L514" s="164">
        <f t="shared" si="33"/>
        <v>-26.731239999999993</v>
      </c>
      <c r="M514" s="164">
        <f t="shared" si="34"/>
        <v>-0.55829657477025885</v>
      </c>
      <c r="N514" s="66"/>
      <c r="O514" s="66"/>
      <c r="P514" s="66">
        <f t="shared" si="35"/>
        <v>0.14857142857142852</v>
      </c>
      <c r="Q514" s="66"/>
      <c r="R514" s="66"/>
      <c r="S514" s="66"/>
      <c r="T514" s="66"/>
      <c r="U514" s="66"/>
      <c r="V514" s="66"/>
      <c r="W514" s="66"/>
      <c r="X514" s="66"/>
      <c r="Y514" s="66"/>
      <c r="Z514" s="66"/>
      <c r="AA514" s="66"/>
      <c r="AB514" s="66"/>
      <c r="AC514" s="66"/>
      <c r="AD514" s="66"/>
    </row>
    <row r="515" spans="1:30" x14ac:dyDescent="0.2">
      <c r="A515" s="103" t="s">
        <v>264</v>
      </c>
      <c r="B515" s="104">
        <v>213</v>
      </c>
      <c r="C515" s="104">
        <v>2</v>
      </c>
      <c r="D515" s="73">
        <v>10</v>
      </c>
      <c r="E515" s="104">
        <v>0.1</v>
      </c>
      <c r="F515" s="104">
        <v>0</v>
      </c>
      <c r="G515" s="73">
        <v>44.303797468354425</v>
      </c>
      <c r="H515" s="104">
        <v>2.1</v>
      </c>
      <c r="I515" s="104">
        <v>0.93037974683544289</v>
      </c>
      <c r="J515" s="73">
        <v>8.41</v>
      </c>
      <c r="K515" s="73">
        <v>67.988204482758618</v>
      </c>
      <c r="L515" s="164">
        <f t="shared" si="33"/>
        <v>-20.108204482758616</v>
      </c>
      <c r="M515" s="164">
        <f t="shared" si="34"/>
        <v>-0.4199708538587848</v>
      </c>
      <c r="N515" s="66"/>
      <c r="O515" s="66"/>
      <c r="P515" s="66">
        <f t="shared" si="35"/>
        <v>0.22195627157652467</v>
      </c>
      <c r="Q515" s="66"/>
      <c r="R515" s="66"/>
      <c r="S515" s="66"/>
      <c r="T515" s="66"/>
      <c r="U515" s="66"/>
      <c r="V515" s="66"/>
      <c r="W515" s="66"/>
      <c r="X515" s="66"/>
      <c r="Y515" s="66"/>
      <c r="Z515" s="66"/>
      <c r="AA515" s="66"/>
      <c r="AB515" s="66"/>
      <c r="AC515" s="66"/>
      <c r="AD515" s="66"/>
    </row>
    <row r="516" spans="1:30" x14ac:dyDescent="0.2">
      <c r="A516" s="103" t="s">
        <v>264</v>
      </c>
      <c r="B516" s="104">
        <v>214</v>
      </c>
      <c r="C516" s="104">
        <v>2</v>
      </c>
      <c r="D516" s="73">
        <v>2</v>
      </c>
      <c r="E516" s="104">
        <v>0</v>
      </c>
      <c r="F516" s="104">
        <v>0</v>
      </c>
      <c r="G516" s="73">
        <v>45.714285714285715</v>
      </c>
      <c r="H516" s="104">
        <v>4.4000000000000004</v>
      </c>
      <c r="I516" s="104">
        <v>2.0114285714285716</v>
      </c>
      <c r="J516" s="73">
        <v>8.26</v>
      </c>
      <c r="K516" s="73">
        <v>70.257022758620693</v>
      </c>
      <c r="L516" s="164">
        <f t="shared" si="33"/>
        <v>-22.37702275862069</v>
      </c>
      <c r="M516" s="164">
        <f t="shared" si="34"/>
        <v>-0.46735636505055739</v>
      </c>
      <c r="N516" s="66"/>
      <c r="O516" s="66"/>
      <c r="P516" s="66">
        <f t="shared" si="35"/>
        <v>0.61506493506493509</v>
      </c>
      <c r="Q516" s="66"/>
      <c r="R516" s="66"/>
      <c r="S516" s="66"/>
      <c r="T516" s="66"/>
      <c r="U516" s="66"/>
      <c r="V516" s="66"/>
      <c r="W516" s="66"/>
      <c r="X516" s="66"/>
      <c r="Y516" s="66"/>
      <c r="Z516" s="66"/>
      <c r="AA516" s="66"/>
      <c r="AB516" s="66"/>
      <c r="AC516" s="66"/>
      <c r="AD516" s="66"/>
    </row>
    <row r="517" spans="1:30" x14ac:dyDescent="0.2">
      <c r="A517" s="103" t="s">
        <v>264</v>
      </c>
      <c r="B517" s="104">
        <v>215</v>
      </c>
      <c r="C517" s="104">
        <v>2</v>
      </c>
      <c r="D517" s="73">
        <v>3</v>
      </c>
      <c r="E517" s="104">
        <v>0.1</v>
      </c>
      <c r="F517" s="104">
        <v>0</v>
      </c>
      <c r="G517" s="73">
        <v>53.94736842105263</v>
      </c>
      <c r="H517" s="104">
        <v>3</v>
      </c>
      <c r="I517" s="104">
        <v>1.618421052631579</v>
      </c>
      <c r="J517" s="73">
        <v>8.3000000000000007</v>
      </c>
      <c r="K517" s="73">
        <v>65.5655</v>
      </c>
      <c r="L517" s="164">
        <f t="shared" si="33"/>
        <v>-17.685499999999998</v>
      </c>
      <c r="M517" s="164">
        <f t="shared" si="34"/>
        <v>-0.36937134502923968</v>
      </c>
      <c r="N517" s="66"/>
      <c r="O517" s="66"/>
      <c r="P517" s="66">
        <f t="shared" si="35"/>
        <v>0.47215311004784688</v>
      </c>
      <c r="Q517" s="66"/>
      <c r="R517" s="66"/>
      <c r="S517" s="66"/>
      <c r="T517" s="66"/>
      <c r="U517" s="66"/>
      <c r="V517" s="66"/>
      <c r="W517" s="66"/>
      <c r="X517" s="66"/>
      <c r="Y517" s="66"/>
      <c r="Z517" s="66"/>
      <c r="AA517" s="66"/>
      <c r="AB517" s="66"/>
      <c r="AC517" s="66"/>
      <c r="AD517" s="66"/>
    </row>
    <row r="518" spans="1:30" x14ac:dyDescent="0.2">
      <c r="A518" s="103" t="s">
        <v>264</v>
      </c>
      <c r="B518" s="104">
        <v>216</v>
      </c>
      <c r="C518" s="104">
        <v>2</v>
      </c>
      <c r="D518" s="73">
        <v>5</v>
      </c>
      <c r="E518" s="104">
        <v>0</v>
      </c>
      <c r="F518" s="104">
        <v>0</v>
      </c>
      <c r="G518" s="73">
        <v>53.246753246753244</v>
      </c>
      <c r="H518" s="104">
        <v>3.2</v>
      </c>
      <c r="I518" s="104">
        <v>1.703896103896104</v>
      </c>
      <c r="J518" s="73">
        <v>8.25</v>
      </c>
      <c r="K518" s="73">
        <v>66.018870689655159</v>
      </c>
      <c r="L518" s="164">
        <f t="shared" si="33"/>
        <v>-18.138870689655157</v>
      </c>
      <c r="M518" s="164">
        <f t="shared" si="34"/>
        <v>-0.37884023996773508</v>
      </c>
      <c r="N518" s="66"/>
      <c r="O518" s="66"/>
      <c r="P518" s="66">
        <f t="shared" si="35"/>
        <v>0.50323494687131054</v>
      </c>
      <c r="Q518" s="66"/>
      <c r="R518" s="66"/>
      <c r="S518" s="66"/>
      <c r="T518" s="66"/>
      <c r="U518" s="66"/>
      <c r="V518" s="66"/>
      <c r="W518" s="66"/>
      <c r="X518" s="66"/>
      <c r="Y518" s="66"/>
      <c r="Z518" s="66"/>
      <c r="AA518" s="66"/>
      <c r="AB518" s="66"/>
      <c r="AC518" s="66"/>
      <c r="AD518" s="66"/>
    </row>
    <row r="519" spans="1:30" x14ac:dyDescent="0.2">
      <c r="A519" s="103" t="s">
        <v>264</v>
      </c>
      <c r="B519" s="104">
        <v>217</v>
      </c>
      <c r="C519" s="104">
        <v>2</v>
      </c>
      <c r="D519" s="73">
        <v>4</v>
      </c>
      <c r="E519" s="104">
        <v>0</v>
      </c>
      <c r="F519" s="104">
        <v>0</v>
      </c>
      <c r="G519" s="73">
        <v>65.333333333333329</v>
      </c>
      <c r="H519" s="104">
        <v>3.5</v>
      </c>
      <c r="I519" s="104">
        <v>2.2866666666666666</v>
      </c>
      <c r="J519" s="73">
        <v>8.23</v>
      </c>
      <c r="K519" s="73">
        <v>60.115678965517233</v>
      </c>
      <c r="L519" s="164">
        <f t="shared" si="33"/>
        <v>-12.235678965517231</v>
      </c>
      <c r="M519" s="164">
        <f t="shared" si="34"/>
        <v>-0.25554885057471238</v>
      </c>
      <c r="N519" s="66"/>
      <c r="O519" s="66"/>
      <c r="P519" s="66">
        <f t="shared" si="35"/>
        <v>0.71515151515151509</v>
      </c>
      <c r="Q519" s="66"/>
      <c r="R519" s="66"/>
      <c r="S519" s="66"/>
      <c r="T519" s="66"/>
      <c r="U519" s="66"/>
      <c r="V519" s="66"/>
      <c r="W519" s="66"/>
      <c r="X519" s="66"/>
      <c r="Y519" s="66"/>
      <c r="Z519" s="66"/>
      <c r="AA519" s="66"/>
      <c r="AB519" s="66"/>
      <c r="AC519" s="66"/>
      <c r="AD519" s="66"/>
    </row>
    <row r="520" spans="1:30" x14ac:dyDescent="0.2">
      <c r="A520" s="103" t="s">
        <v>264</v>
      </c>
      <c r="B520" s="104">
        <v>218</v>
      </c>
      <c r="C520" s="104">
        <v>2</v>
      </c>
      <c r="D520" s="73">
        <v>14</v>
      </c>
      <c r="E520" s="104">
        <v>0</v>
      </c>
      <c r="F520" s="104">
        <v>0</v>
      </c>
      <c r="G520" s="73">
        <v>50</v>
      </c>
      <c r="H520" s="104">
        <v>2.6</v>
      </c>
      <c r="I520" s="104">
        <v>1.3</v>
      </c>
      <c r="J520" s="73">
        <v>8.25</v>
      </c>
      <c r="K520" s="73">
        <v>62.121077586206901</v>
      </c>
      <c r="L520" s="164">
        <f t="shared" si="33"/>
        <v>-14.241077586206899</v>
      </c>
      <c r="M520" s="164">
        <f t="shared" si="34"/>
        <v>-0.29743269812462192</v>
      </c>
      <c r="N520" s="66"/>
      <c r="O520" s="66"/>
      <c r="P520" s="66">
        <f t="shared" si="35"/>
        <v>0.35636363636363638</v>
      </c>
      <c r="Q520" s="66"/>
      <c r="R520" s="66"/>
      <c r="S520" s="66"/>
      <c r="T520" s="66"/>
      <c r="U520" s="66"/>
      <c r="V520" s="66"/>
      <c r="W520" s="66"/>
      <c r="X520" s="66"/>
      <c r="Y520" s="66"/>
      <c r="Z520" s="66"/>
      <c r="AA520" s="66"/>
      <c r="AB520" s="66"/>
      <c r="AC520" s="66"/>
      <c r="AD520" s="66"/>
    </row>
    <row r="521" spans="1:30" x14ac:dyDescent="0.2">
      <c r="A521" s="103" t="s">
        <v>264</v>
      </c>
      <c r="B521" s="104">
        <v>219</v>
      </c>
      <c r="C521" s="104">
        <v>2</v>
      </c>
      <c r="D521" s="73">
        <v>1</v>
      </c>
      <c r="E521" s="104">
        <v>0</v>
      </c>
      <c r="F521" s="104">
        <v>0</v>
      </c>
      <c r="G521" s="73">
        <v>47.887323943661968</v>
      </c>
      <c r="H521" s="104">
        <v>4.4000000000000004</v>
      </c>
      <c r="I521" s="104">
        <v>2.1070422535211266</v>
      </c>
      <c r="J521" s="73">
        <v>8.33</v>
      </c>
      <c r="K521" s="119">
        <v>59.111344827586215</v>
      </c>
      <c r="L521" s="119">
        <f t="shared" si="33"/>
        <v>-11.231344827586213</v>
      </c>
      <c r="M521" s="119">
        <f t="shared" si="34"/>
        <v>-0.23457278253104036</v>
      </c>
      <c r="N521" s="66">
        <f>88-K521</f>
        <v>28.888655172413785</v>
      </c>
      <c r="O521" s="106">
        <f>N521/88</f>
        <v>0.32828017241379298</v>
      </c>
      <c r="P521" s="106">
        <f t="shared" si="35"/>
        <v>0.64983354673495508</v>
      </c>
      <c r="Q521" s="66"/>
      <c r="R521" s="66"/>
      <c r="S521" s="66"/>
      <c r="T521" s="66"/>
      <c r="U521" s="66"/>
      <c r="V521" s="66"/>
      <c r="W521" s="66"/>
      <c r="X521" s="66"/>
      <c r="Y521" s="66"/>
      <c r="Z521" s="66"/>
      <c r="AA521" s="66"/>
      <c r="AB521" s="66"/>
      <c r="AC521" s="66"/>
      <c r="AD521" s="66"/>
    </row>
    <row r="522" spans="1:30" x14ac:dyDescent="0.2">
      <c r="A522" s="103" t="s">
        <v>264</v>
      </c>
      <c r="B522" s="104">
        <v>220</v>
      </c>
      <c r="C522" s="104">
        <v>2</v>
      </c>
      <c r="D522" s="73">
        <v>9</v>
      </c>
      <c r="E522" s="104">
        <v>0</v>
      </c>
      <c r="F522" s="104">
        <v>0</v>
      </c>
      <c r="G522" s="73">
        <v>56.756756756756758</v>
      </c>
      <c r="H522" s="104">
        <v>4.2</v>
      </c>
      <c r="I522" s="104">
        <v>2.3837837837837839</v>
      </c>
      <c r="J522" s="73">
        <v>8.33</v>
      </c>
      <c r="K522" s="73">
        <v>60.988999310344816</v>
      </c>
      <c r="L522" s="164">
        <f t="shared" si="33"/>
        <v>-13.108999310344814</v>
      </c>
      <c r="M522" s="164">
        <f t="shared" si="34"/>
        <v>-0.2737886238584965</v>
      </c>
      <c r="N522" s="66"/>
      <c r="O522" s="66"/>
      <c r="P522" s="66">
        <f t="shared" si="35"/>
        <v>0.7504668304668306</v>
      </c>
      <c r="Q522" s="66"/>
      <c r="R522" s="66"/>
      <c r="S522" s="66"/>
      <c r="T522" s="66"/>
      <c r="U522" s="66"/>
      <c r="V522" s="66"/>
      <c r="W522" s="66"/>
      <c r="X522" s="66"/>
      <c r="Y522" s="66"/>
      <c r="Z522" s="66"/>
      <c r="AA522" s="66"/>
      <c r="AB522" s="66"/>
      <c r="AC522" s="66"/>
      <c r="AD522" s="66"/>
    </row>
    <row r="523" spans="1:30" x14ac:dyDescent="0.2">
      <c r="A523" s="103" t="s">
        <v>264</v>
      </c>
      <c r="B523" s="104">
        <v>301</v>
      </c>
      <c r="C523" s="104">
        <v>3</v>
      </c>
      <c r="D523" s="73">
        <v>18</v>
      </c>
      <c r="E523" s="104">
        <v>0</v>
      </c>
      <c r="F523" s="104">
        <v>0</v>
      </c>
      <c r="G523" s="73">
        <v>41.975308641975303</v>
      </c>
      <c r="H523" s="104">
        <v>3.1</v>
      </c>
      <c r="I523" s="104">
        <v>1.3012345679012345</v>
      </c>
      <c r="J523" s="73">
        <v>8.36</v>
      </c>
      <c r="K523" s="73">
        <v>79.565640000000002</v>
      </c>
      <c r="L523" s="164">
        <f t="shared" si="33"/>
        <v>-31.685639999999999</v>
      </c>
      <c r="M523" s="164">
        <f t="shared" si="34"/>
        <v>-0.66177192982456134</v>
      </c>
      <c r="N523" s="66"/>
      <c r="O523" s="66"/>
      <c r="P523" s="66">
        <f t="shared" si="35"/>
        <v>0.35681257014590345</v>
      </c>
      <c r="Q523" s="66"/>
      <c r="R523" s="66"/>
      <c r="S523" s="66"/>
      <c r="T523" s="66"/>
      <c r="U523" s="66"/>
      <c r="V523" s="66"/>
      <c r="W523" s="66"/>
      <c r="X523" s="66"/>
      <c r="Y523" s="66"/>
      <c r="Z523" s="66"/>
      <c r="AA523" s="66"/>
      <c r="AB523" s="66"/>
      <c r="AC523" s="66"/>
      <c r="AD523" s="66"/>
    </row>
    <row r="524" spans="1:30" x14ac:dyDescent="0.2">
      <c r="A524" s="103" t="s">
        <v>264</v>
      </c>
      <c r="B524" s="104">
        <v>302</v>
      </c>
      <c r="C524" s="104">
        <v>3</v>
      </c>
      <c r="D524" s="73">
        <v>20</v>
      </c>
      <c r="E524" s="104">
        <v>0.1</v>
      </c>
      <c r="F524" s="104">
        <v>0.1</v>
      </c>
      <c r="G524" s="73">
        <v>49.367088607594937</v>
      </c>
      <c r="H524" s="104">
        <v>1.6</v>
      </c>
      <c r="I524" s="104">
        <v>0.78987341772151909</v>
      </c>
      <c r="J524" s="73">
        <v>8.31</v>
      </c>
      <c r="K524" s="73">
        <v>76.722397931034479</v>
      </c>
      <c r="L524" s="164">
        <f t="shared" si="33"/>
        <v>-28.842397931034476</v>
      </c>
      <c r="M524" s="164">
        <f t="shared" si="34"/>
        <v>-0.60238926338835574</v>
      </c>
      <c r="N524" s="66"/>
      <c r="O524" s="66"/>
      <c r="P524" s="66">
        <f t="shared" si="35"/>
        <v>0.1708630609896433</v>
      </c>
      <c r="Q524" s="66"/>
      <c r="R524" s="66"/>
      <c r="S524" s="66"/>
      <c r="T524" s="66"/>
      <c r="U524" s="66"/>
      <c r="V524" s="66"/>
      <c r="W524" s="66"/>
      <c r="X524" s="66"/>
      <c r="Y524" s="66"/>
      <c r="Z524" s="66"/>
      <c r="AA524" s="66"/>
      <c r="AB524" s="66"/>
      <c r="AC524" s="66"/>
      <c r="AD524" s="66"/>
    </row>
    <row r="525" spans="1:30" x14ac:dyDescent="0.2">
      <c r="A525" s="103" t="s">
        <v>264</v>
      </c>
      <c r="B525" s="104">
        <v>303</v>
      </c>
      <c r="C525" s="104">
        <v>3</v>
      </c>
      <c r="D525" s="73">
        <v>4</v>
      </c>
      <c r="E525" s="104">
        <v>0</v>
      </c>
      <c r="F525" s="104">
        <v>0</v>
      </c>
      <c r="G525" s="73">
        <v>38.461538461538467</v>
      </c>
      <c r="H525" s="104">
        <v>5</v>
      </c>
      <c r="I525" s="104">
        <v>1.9230769230769231</v>
      </c>
      <c r="J525" s="73">
        <v>8.44</v>
      </c>
      <c r="K525" s="73">
        <v>72.584979310344821</v>
      </c>
      <c r="L525" s="164">
        <f t="shared" si="33"/>
        <v>-24.704979310344818</v>
      </c>
      <c r="M525" s="164">
        <f t="shared" si="34"/>
        <v>-0.51597701149425268</v>
      </c>
      <c r="N525" s="66"/>
      <c r="O525" s="66"/>
      <c r="P525" s="66">
        <f t="shared" si="35"/>
        <v>0.58293706293706293</v>
      </c>
      <c r="Q525" s="66"/>
      <c r="R525" s="66"/>
      <c r="S525" s="66"/>
      <c r="T525" s="66"/>
      <c r="U525" s="66"/>
      <c r="V525" s="66"/>
      <c r="W525" s="66"/>
      <c r="X525" s="66"/>
      <c r="Y525" s="66"/>
      <c r="Z525" s="66"/>
      <c r="AA525" s="66"/>
      <c r="AB525" s="66"/>
      <c r="AC525" s="66"/>
      <c r="AD525" s="66"/>
    </row>
    <row r="526" spans="1:30" x14ac:dyDescent="0.2">
      <c r="A526" s="103" t="s">
        <v>264</v>
      </c>
      <c r="B526" s="104">
        <v>304</v>
      </c>
      <c r="C526" s="104">
        <v>3</v>
      </c>
      <c r="D526" s="73">
        <v>12</v>
      </c>
      <c r="E526" s="104">
        <v>0</v>
      </c>
      <c r="F526" s="104">
        <v>0</v>
      </c>
      <c r="G526" s="73">
        <v>46.25</v>
      </c>
      <c r="H526" s="104">
        <v>2.2000000000000002</v>
      </c>
      <c r="I526" s="104">
        <v>1.0175000000000001</v>
      </c>
      <c r="J526" s="73">
        <v>8.5</v>
      </c>
      <c r="K526" s="73">
        <v>90.862655172413781</v>
      </c>
      <c r="L526" s="164">
        <f t="shared" si="33"/>
        <v>-42.982655172413779</v>
      </c>
      <c r="M526" s="164">
        <f t="shared" si="34"/>
        <v>-0.89771627344222593</v>
      </c>
      <c r="N526" s="66"/>
      <c r="O526" s="66"/>
      <c r="P526" s="66">
        <f t="shared" si="35"/>
        <v>0.25363636363636366</v>
      </c>
      <c r="Q526" s="66"/>
      <c r="R526" s="66"/>
      <c r="S526" s="66"/>
      <c r="T526" s="66"/>
      <c r="U526" s="66"/>
      <c r="V526" s="66"/>
      <c r="W526" s="66"/>
      <c r="X526" s="66"/>
      <c r="Y526" s="66"/>
      <c r="Z526" s="66"/>
      <c r="AA526" s="66"/>
      <c r="AB526" s="66"/>
      <c r="AC526" s="66"/>
      <c r="AD526" s="66"/>
    </row>
    <row r="527" spans="1:30" x14ac:dyDescent="0.2">
      <c r="A527" s="103" t="s">
        <v>264</v>
      </c>
      <c r="B527" s="104">
        <v>305</v>
      </c>
      <c r="C527" s="104">
        <v>3</v>
      </c>
      <c r="D527" s="73">
        <v>13</v>
      </c>
      <c r="E527" s="104">
        <v>0</v>
      </c>
      <c r="F527" s="104">
        <v>0</v>
      </c>
      <c r="G527" s="73">
        <v>44.871794871794876</v>
      </c>
      <c r="H527" s="104">
        <v>1.5</v>
      </c>
      <c r="I527" s="104">
        <v>0.67307692307692324</v>
      </c>
      <c r="J527" s="73">
        <v>8.52</v>
      </c>
      <c r="K527" s="73">
        <v>80.155406896551725</v>
      </c>
      <c r="L527" s="164">
        <f t="shared" si="33"/>
        <v>-32.275406896551722</v>
      </c>
      <c r="M527" s="164">
        <f t="shared" si="34"/>
        <v>-0.67408953418027817</v>
      </c>
      <c r="N527" s="66"/>
      <c r="O527" s="66"/>
      <c r="P527" s="66">
        <f t="shared" si="35"/>
        <v>0.12839160839160846</v>
      </c>
      <c r="Q527" s="66"/>
      <c r="R527" s="66"/>
      <c r="S527" s="66"/>
      <c r="T527" s="66"/>
      <c r="U527" s="66"/>
      <c r="V527" s="66"/>
      <c r="W527" s="66"/>
      <c r="X527" s="66"/>
      <c r="Y527" s="66"/>
      <c r="Z527" s="66"/>
      <c r="AA527" s="66"/>
      <c r="AB527" s="66"/>
      <c r="AC527" s="66"/>
      <c r="AD527" s="66"/>
    </row>
    <row r="528" spans="1:30" x14ac:dyDescent="0.2">
      <c r="A528" s="103" t="s">
        <v>264</v>
      </c>
      <c r="B528" s="104">
        <v>306</v>
      </c>
      <c r="C528" s="104">
        <v>3</v>
      </c>
      <c r="D528" s="73">
        <v>5</v>
      </c>
      <c r="E528" s="104">
        <v>0.2</v>
      </c>
      <c r="F528" s="104">
        <v>0</v>
      </c>
      <c r="G528" s="73">
        <v>38.961038961038966</v>
      </c>
      <c r="H528" s="104">
        <v>5.5</v>
      </c>
      <c r="I528" s="104">
        <v>2.1428571428571432</v>
      </c>
      <c r="J528" s="73">
        <v>8.41</v>
      </c>
      <c r="K528" s="73">
        <v>80.633941034482774</v>
      </c>
      <c r="L528" s="164">
        <f t="shared" si="33"/>
        <v>-32.753941034482771</v>
      </c>
      <c r="M528" s="164">
        <f t="shared" si="34"/>
        <v>-0.6840839815054881</v>
      </c>
      <c r="N528" s="66"/>
      <c r="O528" s="66"/>
      <c r="P528" s="66">
        <f t="shared" si="35"/>
        <v>0.66285714285714292</v>
      </c>
      <c r="Q528" s="66"/>
      <c r="R528" s="66"/>
      <c r="S528" s="66"/>
      <c r="T528" s="66"/>
      <c r="U528" s="66"/>
      <c r="V528" s="66"/>
      <c r="W528" s="66"/>
      <c r="X528" s="66"/>
      <c r="Y528" s="66"/>
      <c r="Z528" s="66"/>
      <c r="AA528" s="66"/>
      <c r="AB528" s="66"/>
      <c r="AC528" s="66"/>
      <c r="AD528" s="66"/>
    </row>
    <row r="529" spans="1:30" x14ac:dyDescent="0.2">
      <c r="A529" s="103" t="s">
        <v>264</v>
      </c>
      <c r="B529" s="104">
        <v>307</v>
      </c>
      <c r="C529" s="104">
        <v>3</v>
      </c>
      <c r="D529" s="73">
        <v>15</v>
      </c>
      <c r="E529" s="104">
        <v>0</v>
      </c>
      <c r="F529" s="104">
        <v>0</v>
      </c>
      <c r="G529" s="73">
        <v>41.463414634146339</v>
      </c>
      <c r="H529" s="104">
        <v>2</v>
      </c>
      <c r="I529" s="104">
        <v>0.82926829268292679</v>
      </c>
      <c r="J529" s="73">
        <v>8.57</v>
      </c>
      <c r="K529" s="73">
        <v>79.972875172413808</v>
      </c>
      <c r="L529" s="164">
        <f t="shared" si="33"/>
        <v>-32.092875172413805</v>
      </c>
      <c r="M529" s="164">
        <f t="shared" si="34"/>
        <v>-0.67027725924005432</v>
      </c>
      <c r="N529" s="66"/>
      <c r="O529" s="66"/>
      <c r="P529" s="66">
        <f t="shared" si="35"/>
        <v>0.18518847006651884</v>
      </c>
      <c r="Q529" s="66"/>
      <c r="R529" s="66"/>
      <c r="S529" s="66"/>
      <c r="T529" s="66"/>
      <c r="U529" s="66"/>
      <c r="V529" s="66"/>
      <c r="W529" s="66"/>
      <c r="X529" s="66"/>
      <c r="Y529" s="66"/>
      <c r="Z529" s="66"/>
      <c r="AA529" s="66"/>
      <c r="AB529" s="66"/>
      <c r="AC529" s="66"/>
      <c r="AD529" s="66"/>
    </row>
    <row r="530" spans="1:30" x14ac:dyDescent="0.2">
      <c r="A530" s="103" t="s">
        <v>264</v>
      </c>
      <c r="B530" s="104">
        <v>308</v>
      </c>
      <c r="C530" s="104">
        <v>3</v>
      </c>
      <c r="D530" s="73">
        <v>1</v>
      </c>
      <c r="E530" s="104">
        <v>0.1</v>
      </c>
      <c r="F530" s="104">
        <v>0</v>
      </c>
      <c r="G530" s="73">
        <v>47.142857142857139</v>
      </c>
      <c r="H530" s="104">
        <v>2.2999999999999998</v>
      </c>
      <c r="I530" s="104">
        <v>1.0842857142857141</v>
      </c>
      <c r="J530" s="73">
        <v>8.3800000000000008</v>
      </c>
      <c r="K530" s="119">
        <v>77.324120689655189</v>
      </c>
      <c r="L530" s="119">
        <f t="shared" si="33"/>
        <v>-29.444120689655186</v>
      </c>
      <c r="M530" s="119">
        <f t="shared" si="34"/>
        <v>-0.61495657246564717</v>
      </c>
      <c r="N530" s="66">
        <f>88-K530</f>
        <v>10.675879310344811</v>
      </c>
      <c r="O530" s="106">
        <f>N530/88</f>
        <v>0.1213168103448274</v>
      </c>
      <c r="P530" s="106">
        <f t="shared" si="35"/>
        <v>0.27792207792207785</v>
      </c>
      <c r="Q530" s="66"/>
      <c r="R530" s="66"/>
      <c r="S530" s="66"/>
      <c r="T530" s="66"/>
      <c r="U530" s="66"/>
      <c r="V530" s="66"/>
      <c r="W530" s="66"/>
      <c r="X530" s="66"/>
      <c r="Y530" s="66"/>
      <c r="Z530" s="66"/>
      <c r="AA530" s="66"/>
      <c r="AB530" s="66"/>
      <c r="AC530" s="66"/>
      <c r="AD530" s="66"/>
    </row>
    <row r="531" spans="1:30" x14ac:dyDescent="0.2">
      <c r="A531" s="103" t="s">
        <v>264</v>
      </c>
      <c r="B531" s="104">
        <v>309</v>
      </c>
      <c r="C531" s="104">
        <v>3</v>
      </c>
      <c r="D531" s="73">
        <v>7</v>
      </c>
      <c r="E531" s="104">
        <v>0</v>
      </c>
      <c r="F531" s="104">
        <v>0</v>
      </c>
      <c r="G531" s="73">
        <v>34.177215189873415</v>
      </c>
      <c r="H531" s="104">
        <v>1.7</v>
      </c>
      <c r="I531" s="104">
        <v>0.58101265822784809</v>
      </c>
      <c r="J531" s="73">
        <v>8.49</v>
      </c>
      <c r="K531" s="73">
        <v>75.842856896551737</v>
      </c>
      <c r="L531" s="164">
        <f t="shared" si="33"/>
        <v>-27.962856896551735</v>
      </c>
      <c r="M531" s="164">
        <f t="shared" si="34"/>
        <v>-0.58401956759715401</v>
      </c>
      <c r="N531" s="66"/>
      <c r="O531" s="66"/>
      <c r="P531" s="66">
        <f t="shared" si="35"/>
        <v>9.491369390103567E-2</v>
      </c>
      <c r="Q531" s="66"/>
      <c r="R531" s="66"/>
      <c r="S531" s="66"/>
      <c r="T531" s="66"/>
      <c r="U531" s="66"/>
      <c r="V531" s="66"/>
      <c r="W531" s="66"/>
      <c r="X531" s="66"/>
      <c r="Y531" s="66"/>
      <c r="Z531" s="66"/>
      <c r="AA531" s="66"/>
      <c r="AB531" s="66"/>
      <c r="AC531" s="66"/>
      <c r="AD531" s="66"/>
    </row>
    <row r="532" spans="1:30" x14ac:dyDescent="0.2">
      <c r="A532" s="103" t="s">
        <v>264</v>
      </c>
      <c r="B532" s="104">
        <v>310</v>
      </c>
      <c r="C532" s="104">
        <v>3</v>
      </c>
      <c r="D532" s="73">
        <v>11</v>
      </c>
      <c r="E532" s="104">
        <v>0</v>
      </c>
      <c r="F532" s="104">
        <v>0</v>
      </c>
      <c r="G532" s="73">
        <v>42.5</v>
      </c>
      <c r="H532" s="104">
        <v>3.8</v>
      </c>
      <c r="I532" s="104">
        <v>1.615</v>
      </c>
      <c r="J532" s="73">
        <v>8.3699999999999992</v>
      </c>
      <c r="K532" s="73">
        <v>77.506341379310328</v>
      </c>
      <c r="L532" s="164">
        <f t="shared" si="33"/>
        <v>-29.626341379310325</v>
      </c>
      <c r="M532" s="164">
        <f t="shared" si="34"/>
        <v>-0.61876235128049961</v>
      </c>
      <c r="N532" s="66"/>
      <c r="O532" s="66"/>
      <c r="P532" s="66">
        <f t="shared" si="35"/>
        <v>0.47090909090909089</v>
      </c>
      <c r="Q532" s="66"/>
      <c r="R532" s="66"/>
      <c r="S532" s="66"/>
      <c r="T532" s="66"/>
      <c r="U532" s="66"/>
      <c r="V532" s="66"/>
      <c r="W532" s="66"/>
      <c r="X532" s="66"/>
      <c r="Y532" s="66"/>
      <c r="Z532" s="66"/>
      <c r="AA532" s="66"/>
      <c r="AB532" s="66"/>
      <c r="AC532" s="66"/>
      <c r="AD532" s="66"/>
    </row>
    <row r="533" spans="1:30" x14ac:dyDescent="0.2">
      <c r="A533" s="103" t="s">
        <v>264</v>
      </c>
      <c r="B533" s="104">
        <v>311</v>
      </c>
      <c r="C533" s="104">
        <v>3</v>
      </c>
      <c r="D533" s="73">
        <v>19</v>
      </c>
      <c r="E533" s="104">
        <v>0</v>
      </c>
      <c r="F533" s="104">
        <v>0</v>
      </c>
      <c r="G533" s="73">
        <v>46.05263157894737</v>
      </c>
      <c r="H533" s="104">
        <v>2</v>
      </c>
      <c r="I533" s="104">
        <v>0.92105263157894735</v>
      </c>
      <c r="J533" s="73">
        <v>8.33</v>
      </c>
      <c r="K533" s="73">
        <v>72.150612068965529</v>
      </c>
      <c r="L533" s="164">
        <f t="shared" si="33"/>
        <v>-24.270612068965526</v>
      </c>
      <c r="M533" s="164">
        <f t="shared" si="34"/>
        <v>-0.50690501397171106</v>
      </c>
      <c r="N533" s="66"/>
      <c r="O533" s="66"/>
      <c r="P533" s="66">
        <f t="shared" si="35"/>
        <v>0.21856459330143538</v>
      </c>
      <c r="Q533" s="66"/>
      <c r="R533" s="66"/>
      <c r="S533" s="66"/>
      <c r="T533" s="66"/>
      <c r="U533" s="66"/>
      <c r="V533" s="66"/>
      <c r="W533" s="66"/>
      <c r="X533" s="66"/>
      <c r="Y533" s="66"/>
      <c r="Z533" s="66"/>
      <c r="AA533" s="66"/>
      <c r="AB533" s="66"/>
      <c r="AC533" s="66"/>
      <c r="AD533" s="66"/>
    </row>
    <row r="534" spans="1:30" x14ac:dyDescent="0.2">
      <c r="A534" s="103" t="s">
        <v>264</v>
      </c>
      <c r="B534" s="104">
        <v>312</v>
      </c>
      <c r="C534" s="104">
        <v>3</v>
      </c>
      <c r="D534" s="73">
        <v>6</v>
      </c>
      <c r="E534" s="104">
        <v>0</v>
      </c>
      <c r="F534" s="104">
        <v>0</v>
      </c>
      <c r="G534" s="73">
        <v>39.743589743589745</v>
      </c>
      <c r="H534" s="104">
        <v>2.5</v>
      </c>
      <c r="I534" s="104">
        <v>0.99358974358974361</v>
      </c>
      <c r="J534" s="73">
        <v>8.35</v>
      </c>
      <c r="K534" s="73">
        <v>79.470031034482787</v>
      </c>
      <c r="L534" s="164">
        <f t="shared" si="33"/>
        <v>-31.590031034482784</v>
      </c>
      <c r="M534" s="164">
        <f t="shared" si="34"/>
        <v>-0.65977508426238063</v>
      </c>
      <c r="N534" s="66"/>
      <c r="O534" s="66"/>
      <c r="P534" s="66">
        <f t="shared" si="35"/>
        <v>0.24494172494172492</v>
      </c>
      <c r="Q534" s="66"/>
      <c r="R534" s="66"/>
      <c r="S534" s="66"/>
      <c r="T534" s="66"/>
      <c r="U534" s="66"/>
      <c r="V534" s="66"/>
      <c r="W534" s="66"/>
      <c r="X534" s="66"/>
      <c r="Y534" s="66"/>
      <c r="Z534" s="66"/>
      <c r="AA534" s="66"/>
      <c r="AB534" s="66"/>
      <c r="AC534" s="66"/>
      <c r="AD534" s="66"/>
    </row>
    <row r="535" spans="1:30" x14ac:dyDescent="0.2">
      <c r="A535" s="103" t="s">
        <v>264</v>
      </c>
      <c r="B535" s="104">
        <v>313</v>
      </c>
      <c r="C535" s="104">
        <v>3</v>
      </c>
      <c r="D535" s="73">
        <v>14</v>
      </c>
      <c r="E535" s="104">
        <v>0</v>
      </c>
      <c r="F535" s="104">
        <v>0</v>
      </c>
      <c r="G535" s="73">
        <v>36.25</v>
      </c>
      <c r="H535" s="104">
        <v>1.4</v>
      </c>
      <c r="I535" s="104">
        <v>0.50749999999999995</v>
      </c>
      <c r="J535" s="73">
        <v>8.44</v>
      </c>
      <c r="K535" s="73">
        <v>74.564569655172406</v>
      </c>
      <c r="L535" s="164">
        <f t="shared" si="33"/>
        <v>-26.684569655172403</v>
      </c>
      <c r="M535" s="164">
        <f t="shared" si="34"/>
        <v>-0.55732183908045951</v>
      </c>
      <c r="N535" s="66"/>
      <c r="O535" s="66"/>
      <c r="P535" s="66">
        <f t="shared" si="35"/>
        <v>6.8181818181818163E-2</v>
      </c>
      <c r="Q535" s="66"/>
      <c r="R535" s="66"/>
      <c r="S535" s="66"/>
      <c r="T535" s="66"/>
      <c r="U535" s="66"/>
      <c r="V535" s="66"/>
      <c r="W535" s="66"/>
      <c r="X535" s="66"/>
      <c r="Y535" s="66"/>
      <c r="Z535" s="66"/>
      <c r="AA535" s="66"/>
      <c r="AB535" s="66"/>
      <c r="AC535" s="66"/>
      <c r="AD535" s="66"/>
    </row>
    <row r="536" spans="1:30" x14ac:dyDescent="0.2">
      <c r="A536" s="103" t="s">
        <v>264</v>
      </c>
      <c r="B536" s="104">
        <v>314</v>
      </c>
      <c r="C536" s="104">
        <v>3</v>
      </c>
      <c r="D536" s="73">
        <v>9</v>
      </c>
      <c r="E536" s="104">
        <v>0</v>
      </c>
      <c r="F536" s="104">
        <v>0</v>
      </c>
      <c r="G536" s="73">
        <v>40.259740259740262</v>
      </c>
      <c r="H536" s="104">
        <v>3.5</v>
      </c>
      <c r="I536" s="104">
        <v>1.4090909090909092</v>
      </c>
      <c r="J536" s="73">
        <v>8.3000000000000007</v>
      </c>
      <c r="K536" s="73">
        <v>79.6525172413793</v>
      </c>
      <c r="L536" s="164">
        <f t="shared" si="33"/>
        <v>-31.772517241379298</v>
      </c>
      <c r="M536" s="164">
        <f t="shared" si="34"/>
        <v>-0.66358640855011064</v>
      </c>
      <c r="N536" s="66"/>
      <c r="O536" s="66"/>
      <c r="P536" s="66">
        <f t="shared" si="35"/>
        <v>0.39603305785123966</v>
      </c>
      <c r="Q536" s="66"/>
      <c r="R536" s="66"/>
      <c r="S536" s="66"/>
      <c r="T536" s="66"/>
      <c r="U536" s="66"/>
      <c r="V536" s="66"/>
      <c r="W536" s="66"/>
      <c r="X536" s="66"/>
      <c r="Y536" s="66"/>
      <c r="Z536" s="66"/>
      <c r="AA536" s="66"/>
      <c r="AB536" s="66"/>
      <c r="AC536" s="66"/>
      <c r="AD536" s="66"/>
    </row>
    <row r="537" spans="1:30" x14ac:dyDescent="0.2">
      <c r="A537" s="103" t="s">
        <v>264</v>
      </c>
      <c r="B537" s="104">
        <v>315</v>
      </c>
      <c r="C537" s="104">
        <v>3</v>
      </c>
      <c r="D537" s="73">
        <v>3</v>
      </c>
      <c r="E537" s="104">
        <v>0</v>
      </c>
      <c r="F537" s="104">
        <v>0</v>
      </c>
      <c r="G537" s="73">
        <v>40.243902439024396</v>
      </c>
      <c r="H537" s="104">
        <v>1.8</v>
      </c>
      <c r="I537" s="104">
        <v>0.72439024390243911</v>
      </c>
      <c r="J537" s="73">
        <v>8.2899999999999991</v>
      </c>
      <c r="K537" s="73">
        <v>73.747489655172402</v>
      </c>
      <c r="L537" s="164">
        <f t="shared" si="33"/>
        <v>-25.867489655172399</v>
      </c>
      <c r="M537" s="164">
        <f t="shared" si="34"/>
        <v>-0.54025667617319129</v>
      </c>
      <c r="N537" s="66"/>
      <c r="O537" s="66"/>
      <c r="P537" s="66">
        <f t="shared" si="35"/>
        <v>0.14705099778270514</v>
      </c>
      <c r="Q537" s="66"/>
      <c r="R537" s="66"/>
      <c r="S537" s="66"/>
      <c r="T537" s="66"/>
      <c r="U537" s="66"/>
      <c r="V537" s="66"/>
      <c r="W537" s="66"/>
      <c r="X537" s="66"/>
      <c r="Y537" s="66"/>
      <c r="Z537" s="66"/>
      <c r="AA537" s="66"/>
      <c r="AB537" s="66"/>
      <c r="AC537" s="66"/>
      <c r="AD537" s="66"/>
    </row>
    <row r="538" spans="1:30" x14ac:dyDescent="0.2">
      <c r="A538" s="103" t="s">
        <v>264</v>
      </c>
      <c r="B538" s="104">
        <v>316</v>
      </c>
      <c r="C538" s="104">
        <v>3</v>
      </c>
      <c r="D538" s="73">
        <v>2</v>
      </c>
      <c r="E538" s="104">
        <v>0</v>
      </c>
      <c r="F538" s="104">
        <v>0</v>
      </c>
      <c r="G538" s="73">
        <v>44.871794871794876</v>
      </c>
      <c r="H538" s="104">
        <v>5.2</v>
      </c>
      <c r="I538" s="104">
        <v>2.3333333333333339</v>
      </c>
      <c r="J538" s="73">
        <v>8.24</v>
      </c>
      <c r="K538" s="73">
        <v>77.546692413793124</v>
      </c>
      <c r="L538" s="164">
        <f t="shared" si="33"/>
        <v>-29.666692413793122</v>
      </c>
      <c r="M538" s="164">
        <f t="shared" si="34"/>
        <v>-0.61960510471581287</v>
      </c>
      <c r="N538" s="66"/>
      <c r="O538" s="66"/>
      <c r="P538" s="66">
        <f t="shared" si="35"/>
        <v>0.73212121212121239</v>
      </c>
      <c r="Q538" s="66"/>
      <c r="R538" s="66"/>
      <c r="S538" s="66"/>
      <c r="T538" s="66"/>
      <c r="U538" s="66"/>
      <c r="V538" s="66"/>
      <c r="W538" s="66"/>
      <c r="X538" s="66"/>
      <c r="Y538" s="66"/>
      <c r="Z538" s="66"/>
      <c r="AA538" s="66"/>
      <c r="AB538" s="66"/>
      <c r="AC538" s="66"/>
      <c r="AD538" s="66"/>
    </row>
    <row r="539" spans="1:30" x14ac:dyDescent="0.2">
      <c r="A539" s="103" t="s">
        <v>264</v>
      </c>
      <c r="B539" s="104">
        <v>317</v>
      </c>
      <c r="C539" s="104">
        <v>3</v>
      </c>
      <c r="D539" s="73">
        <v>17</v>
      </c>
      <c r="E539" s="104">
        <v>0</v>
      </c>
      <c r="F539" s="104">
        <v>0</v>
      </c>
      <c r="G539" s="73">
        <v>44.303797468354425</v>
      </c>
      <c r="H539" s="104">
        <v>3</v>
      </c>
      <c r="I539" s="104">
        <v>1.3291139240506329</v>
      </c>
      <c r="J539" s="73">
        <v>8.2799999999999994</v>
      </c>
      <c r="K539" s="73">
        <v>72.085594482758609</v>
      </c>
      <c r="L539" s="164">
        <f t="shared" si="33"/>
        <v>-24.205594482758606</v>
      </c>
      <c r="M539" s="164">
        <f t="shared" si="34"/>
        <v>-0.50554708610606947</v>
      </c>
      <c r="N539" s="66"/>
      <c r="O539" s="66"/>
      <c r="P539" s="66">
        <f t="shared" si="35"/>
        <v>0.36695051783659377</v>
      </c>
      <c r="Q539" s="66"/>
      <c r="R539" s="66"/>
      <c r="S539" s="66"/>
      <c r="T539" s="66"/>
      <c r="U539" s="66"/>
      <c r="V539" s="66"/>
      <c r="W539" s="66"/>
      <c r="X539" s="66"/>
      <c r="Y539" s="66"/>
      <c r="Z539" s="66"/>
      <c r="AA539" s="66"/>
      <c r="AB539" s="66"/>
      <c r="AC539" s="66"/>
      <c r="AD539" s="66"/>
    </row>
    <row r="540" spans="1:30" x14ac:dyDescent="0.2">
      <c r="A540" s="103" t="s">
        <v>264</v>
      </c>
      <c r="B540" s="104">
        <v>318</v>
      </c>
      <c r="C540" s="104">
        <v>3</v>
      </c>
      <c r="D540" s="73">
        <v>8</v>
      </c>
      <c r="E540" s="104">
        <v>0</v>
      </c>
      <c r="F540" s="104">
        <v>0</v>
      </c>
      <c r="G540" s="73">
        <v>35.897435897435898</v>
      </c>
      <c r="H540" s="104">
        <v>5.3</v>
      </c>
      <c r="I540" s="104">
        <v>1.9025641025641025</v>
      </c>
      <c r="J540" s="73">
        <v>8.27</v>
      </c>
      <c r="K540" s="73">
        <v>75.572867586206911</v>
      </c>
      <c r="L540" s="164">
        <f t="shared" si="33"/>
        <v>-27.692867586206908</v>
      </c>
      <c r="M540" s="164">
        <f t="shared" si="34"/>
        <v>-0.57838069311209084</v>
      </c>
      <c r="N540" s="66"/>
      <c r="O540" s="66"/>
      <c r="P540" s="66">
        <f t="shared" si="35"/>
        <v>0.57547785547785546</v>
      </c>
      <c r="Q540" s="66"/>
      <c r="R540" s="66"/>
      <c r="S540" s="66"/>
      <c r="T540" s="66"/>
      <c r="U540" s="66"/>
      <c r="V540" s="66"/>
      <c r="W540" s="66"/>
      <c r="X540" s="66"/>
      <c r="Y540" s="66"/>
      <c r="Z540" s="66"/>
      <c r="AA540" s="66"/>
      <c r="AB540" s="66"/>
      <c r="AC540" s="66"/>
      <c r="AD540" s="66"/>
    </row>
    <row r="541" spans="1:30" x14ac:dyDescent="0.2">
      <c r="A541" s="103" t="s">
        <v>264</v>
      </c>
      <c r="B541" s="104">
        <v>319</v>
      </c>
      <c r="C541" s="104">
        <v>3</v>
      </c>
      <c r="D541" s="73">
        <v>16</v>
      </c>
      <c r="E541" s="104">
        <v>0</v>
      </c>
      <c r="F541" s="104">
        <v>0</v>
      </c>
      <c r="G541" s="73">
        <v>44.736842105263158</v>
      </c>
      <c r="H541" s="104">
        <v>3.9</v>
      </c>
      <c r="I541" s="104">
        <v>1.7447368421052629</v>
      </c>
      <c r="J541" s="73">
        <v>8.18</v>
      </c>
      <c r="K541" s="73">
        <v>68.193764137931026</v>
      </c>
      <c r="L541" s="164">
        <f t="shared" si="33"/>
        <v>-20.313764137931024</v>
      </c>
      <c r="M541" s="164">
        <f t="shared" si="34"/>
        <v>-0.42426407973957858</v>
      </c>
      <c r="N541" s="66"/>
      <c r="O541" s="66"/>
      <c r="P541" s="66">
        <f t="shared" si="35"/>
        <v>0.51808612440191382</v>
      </c>
      <c r="Q541" s="66"/>
      <c r="R541" s="66"/>
      <c r="S541" s="66"/>
      <c r="T541" s="66"/>
      <c r="U541" s="66"/>
      <c r="V541" s="66"/>
      <c r="W541" s="66"/>
      <c r="X541" s="66"/>
      <c r="Y541" s="66"/>
      <c r="Z541" s="66"/>
      <c r="AA541" s="66"/>
      <c r="AB541" s="66"/>
      <c r="AC541" s="66"/>
      <c r="AD541" s="66"/>
    </row>
    <row r="542" spans="1:30" x14ac:dyDescent="0.2">
      <c r="A542" s="103" t="s">
        <v>264</v>
      </c>
      <c r="B542" s="104">
        <v>320</v>
      </c>
      <c r="C542" s="104">
        <v>3</v>
      </c>
      <c r="D542" s="73">
        <v>10</v>
      </c>
      <c r="E542" s="104">
        <v>0</v>
      </c>
      <c r="F542" s="104">
        <v>0</v>
      </c>
      <c r="G542" s="73">
        <v>47.435897435897431</v>
      </c>
      <c r="H542" s="104">
        <v>1.3</v>
      </c>
      <c r="I542" s="104">
        <v>0.6166666666666667</v>
      </c>
      <c r="J542" s="73">
        <v>8.32</v>
      </c>
      <c r="K542" s="73">
        <v>63.812441379310357</v>
      </c>
      <c r="L542" s="164">
        <f t="shared" si="33"/>
        <v>-15.932441379310355</v>
      </c>
      <c r="M542" s="164">
        <f t="shared" si="34"/>
        <v>-0.33275775646011602</v>
      </c>
      <c r="N542" s="66"/>
      <c r="O542" s="66"/>
      <c r="P542" s="66">
        <f t="shared" si="35"/>
        <v>0.10787878787878789</v>
      </c>
      <c r="Q542" s="66"/>
      <c r="R542" s="66"/>
      <c r="S542" s="66"/>
      <c r="T542" s="66"/>
      <c r="U542" s="66"/>
      <c r="V542" s="66"/>
      <c r="W542" s="66"/>
      <c r="X542" s="66"/>
      <c r="Y542" s="66"/>
      <c r="Z542" s="66"/>
      <c r="AA542" s="66"/>
      <c r="AB542" s="66"/>
      <c r="AC542" s="66"/>
      <c r="AD542" s="66"/>
    </row>
    <row r="543" spans="1:30" x14ac:dyDescent="0.2">
      <c r="A543" s="103" t="s">
        <v>264</v>
      </c>
      <c r="B543" s="104">
        <v>401</v>
      </c>
      <c r="C543" s="104">
        <v>4</v>
      </c>
      <c r="D543" s="73">
        <v>2</v>
      </c>
      <c r="E543" s="104">
        <v>0</v>
      </c>
      <c r="F543" s="104">
        <v>0</v>
      </c>
      <c r="G543" s="73">
        <v>45.679012345679013</v>
      </c>
      <c r="H543" s="104">
        <v>2.1</v>
      </c>
      <c r="I543" s="104">
        <v>0.95925925925925926</v>
      </c>
      <c r="J543" s="73">
        <v>8.33</v>
      </c>
      <c r="K543" s="73">
        <v>80.182800689655167</v>
      </c>
      <c r="L543" s="164">
        <f t="shared" si="33"/>
        <v>-32.302800689655164</v>
      </c>
      <c r="M543" s="164">
        <f t="shared" si="34"/>
        <v>-0.67466166853916376</v>
      </c>
      <c r="N543" s="66"/>
      <c r="O543" s="66"/>
      <c r="P543" s="66">
        <f t="shared" si="35"/>
        <v>0.23245791245791245</v>
      </c>
      <c r="Q543" s="66"/>
      <c r="R543" s="66"/>
      <c r="S543" s="66"/>
      <c r="T543" s="66"/>
      <c r="U543" s="66"/>
      <c r="V543" s="66"/>
      <c r="W543" s="66"/>
      <c r="X543" s="66"/>
      <c r="Y543" s="66"/>
      <c r="Z543" s="66"/>
      <c r="AA543" s="66"/>
      <c r="AB543" s="66"/>
      <c r="AC543" s="66"/>
      <c r="AD543" s="66"/>
    </row>
    <row r="544" spans="1:30" x14ac:dyDescent="0.2">
      <c r="A544" s="103" t="s">
        <v>264</v>
      </c>
      <c r="B544" s="104">
        <v>402</v>
      </c>
      <c r="C544" s="104">
        <v>4</v>
      </c>
      <c r="D544" s="73">
        <v>17</v>
      </c>
      <c r="E544" s="104">
        <v>0</v>
      </c>
      <c r="F544" s="104">
        <v>0</v>
      </c>
      <c r="G544" s="73">
        <v>47.368421052631575</v>
      </c>
      <c r="H544" s="104">
        <v>4.5999999999999996</v>
      </c>
      <c r="I544" s="104">
        <v>2.1789473684210523</v>
      </c>
      <c r="J544" s="73">
        <v>8.4</v>
      </c>
      <c r="K544" s="73">
        <v>85.055337931034472</v>
      </c>
      <c r="L544" s="164">
        <f t="shared" si="33"/>
        <v>-37.17533793103447</v>
      </c>
      <c r="M544" s="164">
        <f t="shared" si="34"/>
        <v>-0.77642727508426201</v>
      </c>
      <c r="N544" s="66"/>
      <c r="O544" s="66"/>
      <c r="P544" s="66">
        <f t="shared" si="35"/>
        <v>0.67598086124401902</v>
      </c>
      <c r="Q544" s="66"/>
      <c r="R544" s="66"/>
      <c r="S544" s="66"/>
      <c r="T544" s="66"/>
      <c r="U544" s="66"/>
      <c r="V544" s="66"/>
      <c r="W544" s="66"/>
      <c r="X544" s="66"/>
      <c r="Y544" s="66"/>
      <c r="Z544" s="66"/>
      <c r="AA544" s="66"/>
      <c r="AB544" s="66"/>
      <c r="AC544" s="66"/>
      <c r="AD544" s="66"/>
    </row>
    <row r="545" spans="1:30" x14ac:dyDescent="0.2">
      <c r="A545" s="103" t="s">
        <v>264</v>
      </c>
      <c r="B545" s="104">
        <v>403</v>
      </c>
      <c r="C545" s="104">
        <v>4</v>
      </c>
      <c r="D545" s="73">
        <v>20</v>
      </c>
      <c r="E545" s="104">
        <v>0</v>
      </c>
      <c r="F545" s="104">
        <v>0</v>
      </c>
      <c r="G545" s="73">
        <v>36.986301369863014</v>
      </c>
      <c r="H545" s="104">
        <v>3.2</v>
      </c>
      <c r="I545" s="104">
        <v>1.1835616438356165</v>
      </c>
      <c r="J545" s="73">
        <v>8.4600000000000009</v>
      </c>
      <c r="K545" s="73">
        <v>79.65242620689655</v>
      </c>
      <c r="L545" s="164">
        <f t="shared" si="33"/>
        <v>-31.772426206896547</v>
      </c>
      <c r="M545" s="164">
        <f t="shared" si="34"/>
        <v>-0.66358450724512419</v>
      </c>
      <c r="N545" s="66"/>
      <c r="O545" s="66"/>
      <c r="P545" s="66">
        <f t="shared" si="35"/>
        <v>0.31402241594022412</v>
      </c>
      <c r="Q545" s="66"/>
      <c r="R545" s="66"/>
      <c r="S545" s="66"/>
      <c r="T545" s="66"/>
      <c r="U545" s="66"/>
      <c r="V545" s="66"/>
      <c r="W545" s="66"/>
      <c r="X545" s="66"/>
      <c r="Y545" s="66"/>
      <c r="Z545" s="66"/>
      <c r="AA545" s="66"/>
      <c r="AB545" s="66"/>
      <c r="AC545" s="66"/>
      <c r="AD545" s="66"/>
    </row>
    <row r="546" spans="1:30" x14ac:dyDescent="0.2">
      <c r="A546" s="103" t="s">
        <v>264</v>
      </c>
      <c r="B546" s="104">
        <v>404</v>
      </c>
      <c r="C546" s="104">
        <v>4</v>
      </c>
      <c r="D546" s="73">
        <v>9</v>
      </c>
      <c r="E546" s="104">
        <v>0</v>
      </c>
      <c r="F546" s="104">
        <v>0</v>
      </c>
      <c r="G546" s="73">
        <v>35.802469135802468</v>
      </c>
      <c r="H546" s="104">
        <v>1.2</v>
      </c>
      <c r="I546" s="104">
        <v>0.42962962962962964</v>
      </c>
      <c r="J546" s="73">
        <v>8.52</v>
      </c>
      <c r="K546" s="73">
        <v>82.792554482758618</v>
      </c>
      <c r="L546" s="164">
        <f t="shared" si="33"/>
        <v>-34.912554482758615</v>
      </c>
      <c r="M546" s="164">
        <f t="shared" si="34"/>
        <v>-0.7291678045688933</v>
      </c>
      <c r="N546" s="66"/>
      <c r="O546" s="66"/>
      <c r="P546" s="66">
        <f t="shared" si="35"/>
        <v>3.9865319865319868E-2</v>
      </c>
      <c r="Q546" s="66"/>
      <c r="R546" s="66"/>
      <c r="S546" s="66"/>
      <c r="T546" s="66"/>
      <c r="U546" s="66"/>
      <c r="V546" s="66"/>
      <c r="W546" s="66"/>
      <c r="X546" s="66"/>
      <c r="Y546" s="66"/>
      <c r="Z546" s="66"/>
      <c r="AA546" s="66"/>
      <c r="AB546" s="66"/>
      <c r="AC546" s="66"/>
      <c r="AD546" s="66"/>
    </row>
    <row r="547" spans="1:30" x14ac:dyDescent="0.2">
      <c r="A547" s="103" t="s">
        <v>264</v>
      </c>
      <c r="B547" s="104">
        <v>405</v>
      </c>
      <c r="C547" s="104">
        <v>4</v>
      </c>
      <c r="D547" s="73">
        <v>5</v>
      </c>
      <c r="E547" s="104">
        <v>0</v>
      </c>
      <c r="F547" s="104">
        <v>0</v>
      </c>
      <c r="G547" s="73">
        <v>46.05263157894737</v>
      </c>
      <c r="H547" s="104">
        <v>3.8</v>
      </c>
      <c r="I547" s="104">
        <v>1.75</v>
      </c>
      <c r="J547" s="73">
        <v>8.4499999999999993</v>
      </c>
      <c r="K547" s="73">
        <v>79.904208620689658</v>
      </c>
      <c r="L547" s="164">
        <f t="shared" si="33"/>
        <v>-32.024208620689656</v>
      </c>
      <c r="M547" s="164">
        <f t="shared" si="34"/>
        <v>-0.66884312073286667</v>
      </c>
      <c r="N547" s="66"/>
      <c r="O547" s="66"/>
      <c r="P547" s="66">
        <f t="shared" si="35"/>
        <v>0.52</v>
      </c>
      <c r="Q547" s="66"/>
      <c r="R547" s="66"/>
      <c r="S547" s="66"/>
      <c r="T547" s="66"/>
      <c r="U547" s="66"/>
      <c r="V547" s="66"/>
      <c r="W547" s="66"/>
      <c r="X547" s="66"/>
      <c r="Y547" s="66"/>
      <c r="Z547" s="66"/>
      <c r="AA547" s="66"/>
      <c r="AB547" s="66"/>
      <c r="AC547" s="66"/>
      <c r="AD547" s="66"/>
    </row>
    <row r="548" spans="1:30" x14ac:dyDescent="0.2">
      <c r="A548" s="103" t="s">
        <v>264</v>
      </c>
      <c r="B548" s="104">
        <v>406</v>
      </c>
      <c r="C548" s="104">
        <v>4</v>
      </c>
      <c r="D548" s="73">
        <v>18</v>
      </c>
      <c r="E548" s="104">
        <v>0</v>
      </c>
      <c r="F548" s="104">
        <v>0</v>
      </c>
      <c r="G548" s="73">
        <v>40.259740259740262</v>
      </c>
      <c r="H548" s="104">
        <v>1.6</v>
      </c>
      <c r="I548" s="104">
        <v>0.64415584415584415</v>
      </c>
      <c r="J548" s="73">
        <v>8.7200000000000006</v>
      </c>
      <c r="K548" s="73">
        <v>86.835608275862072</v>
      </c>
      <c r="L548" s="164">
        <f t="shared" ref="L548:L562" si="36">47.88-K548</f>
        <v>-38.955608275862069</v>
      </c>
      <c r="M548" s="164">
        <f t="shared" ref="M548:M562" si="37">L548/47.88</f>
        <v>-0.81360919540229881</v>
      </c>
      <c r="N548" s="66"/>
      <c r="O548" s="66"/>
      <c r="P548" s="66">
        <f t="shared" ref="P548:P562" si="38">(I548-0.32)/2.75</f>
        <v>0.11787485242030696</v>
      </c>
      <c r="Q548" s="66"/>
      <c r="R548" s="66"/>
      <c r="S548" s="66"/>
      <c r="T548" s="66"/>
      <c r="U548" s="66"/>
      <c r="V548" s="66"/>
      <c r="W548" s="66"/>
      <c r="X548" s="66"/>
      <c r="Y548" s="66"/>
      <c r="Z548" s="66"/>
      <c r="AA548" s="66"/>
      <c r="AB548" s="66"/>
      <c r="AC548" s="66"/>
      <c r="AD548" s="66"/>
    </row>
    <row r="549" spans="1:30" x14ac:dyDescent="0.2">
      <c r="A549" s="103" t="s">
        <v>264</v>
      </c>
      <c r="B549" s="104">
        <v>407</v>
      </c>
      <c r="C549" s="104">
        <v>4</v>
      </c>
      <c r="D549" s="73">
        <v>1</v>
      </c>
      <c r="E549" s="104">
        <v>0</v>
      </c>
      <c r="F549" s="104">
        <v>0</v>
      </c>
      <c r="G549" s="73">
        <v>43.037974683544306</v>
      </c>
      <c r="H549" s="104">
        <v>0.8</v>
      </c>
      <c r="I549" s="104">
        <v>0.34430379746835449</v>
      </c>
      <c r="J549" s="73">
        <v>8.6</v>
      </c>
      <c r="K549" s="119">
        <v>82.616144827586197</v>
      </c>
      <c r="L549" s="119">
        <f t="shared" si="36"/>
        <v>-34.736144827586195</v>
      </c>
      <c r="M549" s="119">
        <f t="shared" si="37"/>
        <v>-0.72548339238901827</v>
      </c>
      <c r="N549" s="66">
        <f>88-K549</f>
        <v>5.3838551724138028</v>
      </c>
      <c r="O549" s="106">
        <f>N549/88</f>
        <v>6.1180172413793213E-2</v>
      </c>
      <c r="P549" s="106">
        <f t="shared" si="38"/>
        <v>8.8377445339470843E-3</v>
      </c>
      <c r="Q549" s="66"/>
      <c r="R549" s="66"/>
      <c r="S549" s="66"/>
      <c r="T549" s="66"/>
      <c r="U549" s="66"/>
      <c r="V549" s="66"/>
      <c r="W549" s="66"/>
      <c r="X549" s="66"/>
      <c r="Y549" s="66"/>
      <c r="Z549" s="66"/>
      <c r="AA549" s="66"/>
      <c r="AB549" s="66"/>
      <c r="AC549" s="66"/>
      <c r="AD549" s="66"/>
    </row>
    <row r="550" spans="1:30" x14ac:dyDescent="0.2">
      <c r="A550" s="103" t="s">
        <v>264</v>
      </c>
      <c r="B550" s="104">
        <v>408</v>
      </c>
      <c r="C550" s="104">
        <v>4</v>
      </c>
      <c r="D550" s="73">
        <v>13</v>
      </c>
      <c r="E550" s="104">
        <v>0</v>
      </c>
      <c r="F550" s="104">
        <v>0</v>
      </c>
      <c r="G550" s="73">
        <v>42.666666666666671</v>
      </c>
      <c r="H550" s="104">
        <v>2.2999999999999998</v>
      </c>
      <c r="I550" s="104">
        <v>0.98133333333333339</v>
      </c>
      <c r="J550" s="73">
        <v>8.5399999999999991</v>
      </c>
      <c r="K550" s="73">
        <v>79.201206206896558</v>
      </c>
      <c r="L550" s="164">
        <f t="shared" si="36"/>
        <v>-31.321206206896555</v>
      </c>
      <c r="M550" s="164">
        <f t="shared" si="37"/>
        <v>-0.65416053063693724</v>
      </c>
      <c r="N550" s="66"/>
      <c r="O550" s="66"/>
      <c r="P550" s="66">
        <f t="shared" si="38"/>
        <v>0.2404848484848485</v>
      </c>
      <c r="Q550" s="66"/>
      <c r="R550" s="66"/>
      <c r="S550" s="66"/>
      <c r="T550" s="66"/>
      <c r="U550" s="66"/>
      <c r="V550" s="66"/>
      <c r="W550" s="66"/>
      <c r="X550" s="66"/>
      <c r="Y550" s="66"/>
      <c r="Z550" s="66"/>
      <c r="AA550" s="66"/>
      <c r="AB550" s="66"/>
      <c r="AC550" s="66"/>
      <c r="AD550" s="66"/>
    </row>
    <row r="551" spans="1:30" x14ac:dyDescent="0.2">
      <c r="A551" s="103" t="s">
        <v>264</v>
      </c>
      <c r="B551" s="104">
        <v>409</v>
      </c>
      <c r="C551" s="104">
        <v>4</v>
      </c>
      <c r="D551" s="73">
        <v>15</v>
      </c>
      <c r="E551" s="104">
        <v>0</v>
      </c>
      <c r="F551" s="104">
        <v>0</v>
      </c>
      <c r="G551" s="73">
        <v>38.15789473684211</v>
      </c>
      <c r="H551" s="104">
        <v>2</v>
      </c>
      <c r="I551" s="104">
        <v>0.76315789473684215</v>
      </c>
      <c r="J551" s="73">
        <v>8.39</v>
      </c>
      <c r="K551" s="73">
        <v>82.076242068965513</v>
      </c>
      <c r="L551" s="164">
        <f t="shared" si="36"/>
        <v>-34.19624206896551</v>
      </c>
      <c r="M551" s="164">
        <f t="shared" si="37"/>
        <v>-0.71420722783971402</v>
      </c>
      <c r="N551" s="66"/>
      <c r="O551" s="66"/>
      <c r="P551" s="66">
        <f t="shared" si="38"/>
        <v>0.16114832535885168</v>
      </c>
      <c r="Q551" s="66"/>
      <c r="R551" s="66"/>
      <c r="S551" s="66"/>
      <c r="T551" s="66"/>
      <c r="U551" s="66"/>
      <c r="V551" s="66"/>
      <c r="W551" s="66"/>
      <c r="X551" s="66"/>
      <c r="Y551" s="66"/>
      <c r="Z551" s="66"/>
      <c r="AA551" s="66"/>
      <c r="AB551" s="66"/>
      <c r="AC551" s="66"/>
      <c r="AD551" s="66"/>
    </row>
    <row r="552" spans="1:30" x14ac:dyDescent="0.2">
      <c r="A552" s="103" t="s">
        <v>264</v>
      </c>
      <c r="B552" s="104">
        <v>410</v>
      </c>
      <c r="C552" s="104">
        <v>4</v>
      </c>
      <c r="D552" s="73">
        <v>7</v>
      </c>
      <c r="E552" s="104">
        <v>0</v>
      </c>
      <c r="F552" s="104">
        <v>0</v>
      </c>
      <c r="G552" s="73">
        <v>44.736842105263158</v>
      </c>
      <c r="H552" s="104">
        <v>1.9</v>
      </c>
      <c r="I552" s="104">
        <v>0.85</v>
      </c>
      <c r="J552" s="73">
        <v>8.39</v>
      </c>
      <c r="K552" s="73">
        <v>77.628418620689658</v>
      </c>
      <c r="L552" s="164">
        <f t="shared" si="36"/>
        <v>-29.748418620689655</v>
      </c>
      <c r="M552" s="164">
        <f t="shared" si="37"/>
        <v>-0.62131200126753661</v>
      </c>
      <c r="N552" s="66"/>
      <c r="O552" s="66"/>
      <c r="P552" s="66">
        <f t="shared" si="38"/>
        <v>0.19272727272727275</v>
      </c>
      <c r="Q552" s="66"/>
      <c r="R552" s="66"/>
      <c r="S552" s="66"/>
      <c r="T552" s="66"/>
      <c r="U552" s="66"/>
      <c r="V552" s="66"/>
      <c r="W552" s="66"/>
      <c r="X552" s="66"/>
      <c r="Y552" s="66"/>
      <c r="Z552" s="66"/>
      <c r="AA552" s="66"/>
      <c r="AB552" s="66"/>
      <c r="AC552" s="66"/>
      <c r="AD552" s="66"/>
    </row>
    <row r="553" spans="1:30" x14ac:dyDescent="0.2">
      <c r="A553" s="103" t="s">
        <v>264</v>
      </c>
      <c r="B553" s="104">
        <v>411</v>
      </c>
      <c r="C553" s="104">
        <v>4</v>
      </c>
      <c r="D553" s="73">
        <v>11</v>
      </c>
      <c r="E553" s="104">
        <v>0</v>
      </c>
      <c r="F553" s="104">
        <v>0</v>
      </c>
      <c r="G553" s="73">
        <v>41.095890410958901</v>
      </c>
      <c r="H553" s="104">
        <v>1.9</v>
      </c>
      <c r="I553" s="104">
        <v>0.78082191780821919</v>
      </c>
      <c r="J553" s="73">
        <v>8.4</v>
      </c>
      <c r="K553" s="73">
        <v>75.43102068965517</v>
      </c>
      <c r="L553" s="164">
        <f t="shared" si="36"/>
        <v>-27.551020689655168</v>
      </c>
      <c r="M553" s="164">
        <f t="shared" si="37"/>
        <v>-0.57541814305879624</v>
      </c>
      <c r="N553" s="66"/>
      <c r="O553" s="66"/>
      <c r="P553" s="66">
        <f t="shared" si="38"/>
        <v>0.16757160647571606</v>
      </c>
      <c r="Q553" s="66"/>
      <c r="R553" s="66"/>
      <c r="S553" s="66"/>
      <c r="T553" s="66"/>
      <c r="U553" s="66"/>
      <c r="V553" s="66"/>
      <c r="W553" s="66"/>
      <c r="X553" s="66"/>
      <c r="Y553" s="66"/>
      <c r="Z553" s="66"/>
      <c r="AA553" s="66"/>
      <c r="AB553" s="66"/>
      <c r="AC553" s="66"/>
      <c r="AD553" s="66"/>
    </row>
    <row r="554" spans="1:30" x14ac:dyDescent="0.2">
      <c r="A554" s="103" t="s">
        <v>264</v>
      </c>
      <c r="B554" s="104">
        <v>412</v>
      </c>
      <c r="C554" s="104">
        <v>4</v>
      </c>
      <c r="D554" s="73">
        <v>8</v>
      </c>
      <c r="E554" s="104">
        <v>0</v>
      </c>
      <c r="F554" s="104">
        <v>0</v>
      </c>
      <c r="G554" s="73">
        <v>40.789473684210527</v>
      </c>
      <c r="H554" s="104">
        <v>1</v>
      </c>
      <c r="I554" s="104">
        <v>0.40789473684210525</v>
      </c>
      <c r="J554" s="73">
        <v>8.4700000000000006</v>
      </c>
      <c r="K554" s="73">
        <v>81.587948275862061</v>
      </c>
      <c r="L554" s="164">
        <f t="shared" si="36"/>
        <v>-33.707948275862059</v>
      </c>
      <c r="M554" s="164">
        <f t="shared" si="37"/>
        <v>-0.70400894477573217</v>
      </c>
      <c r="N554" s="66"/>
      <c r="O554" s="66"/>
      <c r="P554" s="66">
        <f t="shared" si="38"/>
        <v>3.1961722488038274E-2</v>
      </c>
      <c r="Q554" s="66"/>
      <c r="R554" s="66"/>
      <c r="S554" s="66"/>
      <c r="T554" s="66"/>
      <c r="U554" s="66"/>
      <c r="V554" s="66"/>
      <c r="W554" s="66"/>
      <c r="X554" s="66"/>
      <c r="Y554" s="66"/>
      <c r="Z554" s="66"/>
      <c r="AA554" s="66"/>
      <c r="AB554" s="66"/>
      <c r="AC554" s="66"/>
      <c r="AD554" s="66"/>
    </row>
    <row r="555" spans="1:30" x14ac:dyDescent="0.2">
      <c r="A555" s="103" t="s">
        <v>264</v>
      </c>
      <c r="B555" s="104">
        <v>413</v>
      </c>
      <c r="C555" s="104">
        <v>4</v>
      </c>
      <c r="D555" s="73">
        <v>19</v>
      </c>
      <c r="E555" s="104">
        <v>0</v>
      </c>
      <c r="F555" s="104">
        <v>0</v>
      </c>
      <c r="G555" s="73">
        <v>40</v>
      </c>
      <c r="H555" s="104">
        <v>0.8</v>
      </c>
      <c r="I555" s="104">
        <v>0.32</v>
      </c>
      <c r="J555" s="73">
        <v>8.34</v>
      </c>
      <c r="K555" s="73">
        <v>78.26183655172413</v>
      </c>
      <c r="L555" s="164">
        <f t="shared" si="36"/>
        <v>-30.381836551724128</v>
      </c>
      <c r="M555" s="164">
        <f t="shared" si="37"/>
        <v>-0.63454128136433008</v>
      </c>
      <c r="N555" s="66"/>
      <c r="O555" s="66"/>
      <c r="P555" s="66">
        <f t="shared" si="38"/>
        <v>0</v>
      </c>
      <c r="Q555" s="66"/>
      <c r="R555" s="66"/>
      <c r="S555" s="66"/>
      <c r="T555" s="66"/>
      <c r="U555" s="66"/>
      <c r="V555" s="66"/>
      <c r="W555" s="66"/>
      <c r="X555" s="66"/>
      <c r="Y555" s="66"/>
      <c r="Z555" s="66"/>
      <c r="AA555" s="66"/>
      <c r="AB555" s="66"/>
      <c r="AC555" s="66"/>
      <c r="AD555" s="66"/>
    </row>
    <row r="556" spans="1:30" x14ac:dyDescent="0.2">
      <c r="A556" s="103" t="s">
        <v>264</v>
      </c>
      <c r="B556" s="104">
        <v>414</v>
      </c>
      <c r="C556" s="104">
        <v>4</v>
      </c>
      <c r="D556" s="73">
        <v>12</v>
      </c>
      <c r="E556" s="104">
        <v>0</v>
      </c>
      <c r="F556" s="104">
        <v>0</v>
      </c>
      <c r="G556" s="73">
        <v>41.891891891891895</v>
      </c>
      <c r="H556" s="104">
        <v>1.2</v>
      </c>
      <c r="I556" s="104">
        <v>0.50270270270270279</v>
      </c>
      <c r="J556" s="73">
        <v>8.3699999999999992</v>
      </c>
      <c r="K556" s="73">
        <v>80.008788275862074</v>
      </c>
      <c r="L556" s="164">
        <f t="shared" si="36"/>
        <v>-32.128788275862071</v>
      </c>
      <c r="M556" s="164">
        <f t="shared" si="37"/>
        <v>-0.67102732405726961</v>
      </c>
      <c r="N556" s="66"/>
      <c r="O556" s="66"/>
      <c r="P556" s="66">
        <f t="shared" si="38"/>
        <v>6.6437346437346459E-2</v>
      </c>
      <c r="Q556" s="66"/>
      <c r="R556" s="66"/>
      <c r="S556" s="66"/>
      <c r="T556" s="66"/>
      <c r="U556" s="66"/>
      <c r="V556" s="66"/>
      <c r="W556" s="66"/>
      <c r="X556" s="66"/>
      <c r="Y556" s="66"/>
      <c r="Z556" s="66"/>
      <c r="AA556" s="66"/>
      <c r="AB556" s="66"/>
      <c r="AC556" s="66"/>
      <c r="AD556" s="66"/>
    </row>
    <row r="557" spans="1:30" x14ac:dyDescent="0.2">
      <c r="A557" s="103" t="s">
        <v>264</v>
      </c>
      <c r="B557" s="104">
        <v>415</v>
      </c>
      <c r="C557" s="104">
        <v>4</v>
      </c>
      <c r="D557" s="73">
        <v>10</v>
      </c>
      <c r="E557" s="104">
        <v>0</v>
      </c>
      <c r="F557" s="104">
        <v>0</v>
      </c>
      <c r="G557" s="73">
        <v>32.87671232876712</v>
      </c>
      <c r="H557" s="104">
        <v>1.5</v>
      </c>
      <c r="I557" s="104">
        <v>0.49315068493150677</v>
      </c>
      <c r="J557" s="73">
        <v>8.32</v>
      </c>
      <c r="K557" s="73">
        <v>75.288248275862074</v>
      </c>
      <c r="L557" s="164">
        <f t="shared" si="36"/>
        <v>-27.408248275862071</v>
      </c>
      <c r="M557" s="164">
        <f t="shared" si="37"/>
        <v>-0.57243626307147177</v>
      </c>
      <c r="N557" s="66"/>
      <c r="O557" s="66"/>
      <c r="P557" s="66">
        <f t="shared" si="38"/>
        <v>6.2963885429638822E-2</v>
      </c>
      <c r="Q557" s="66"/>
      <c r="R557" s="66"/>
      <c r="S557" s="66"/>
      <c r="T557" s="66"/>
      <c r="U557" s="66"/>
      <c r="V557" s="66"/>
      <c r="W557" s="66"/>
      <c r="X557" s="66"/>
      <c r="Y557" s="66"/>
      <c r="Z557" s="66"/>
      <c r="AA557" s="66"/>
      <c r="AB557" s="66"/>
      <c r="AC557" s="66"/>
      <c r="AD557" s="66"/>
    </row>
    <row r="558" spans="1:30" x14ac:dyDescent="0.2">
      <c r="A558" s="103" t="s">
        <v>264</v>
      </c>
      <c r="B558" s="104">
        <v>416</v>
      </c>
      <c r="C558" s="104">
        <v>4</v>
      </c>
      <c r="D558" s="73">
        <v>14</v>
      </c>
      <c r="E558" s="104">
        <v>0</v>
      </c>
      <c r="F558" s="104">
        <v>0</v>
      </c>
      <c r="G558" s="73">
        <v>44.736842105263158</v>
      </c>
      <c r="H558" s="104">
        <v>1.3</v>
      </c>
      <c r="I558" s="104">
        <v>0.58157894736842108</v>
      </c>
      <c r="J558" s="73">
        <v>8.4499999999999993</v>
      </c>
      <c r="K558" s="73">
        <v>79.105513793103455</v>
      </c>
      <c r="L558" s="164">
        <f t="shared" si="36"/>
        <v>-31.225513793103453</v>
      </c>
      <c r="M558" s="164">
        <f t="shared" si="37"/>
        <v>-0.65216194221185153</v>
      </c>
      <c r="N558" s="66"/>
      <c r="O558" s="66"/>
      <c r="P558" s="66">
        <f t="shared" si="38"/>
        <v>9.5119617224880396E-2</v>
      </c>
      <c r="Q558" s="66"/>
      <c r="R558" s="66"/>
      <c r="S558" s="66"/>
      <c r="T558" s="66"/>
      <c r="U558" s="66"/>
      <c r="V558" s="66"/>
      <c r="W558" s="66"/>
      <c r="X558" s="66"/>
      <c r="Y558" s="66"/>
      <c r="Z558" s="66"/>
      <c r="AA558" s="66"/>
      <c r="AB558" s="66"/>
      <c r="AC558" s="66"/>
      <c r="AD558" s="66"/>
    </row>
    <row r="559" spans="1:30" x14ac:dyDescent="0.2">
      <c r="A559" s="103" t="s">
        <v>264</v>
      </c>
      <c r="B559" s="104">
        <v>417</v>
      </c>
      <c r="C559" s="104">
        <v>4</v>
      </c>
      <c r="D559" s="73">
        <v>16</v>
      </c>
      <c r="E559" s="104">
        <v>0</v>
      </c>
      <c r="F559" s="104">
        <v>0</v>
      </c>
      <c r="G559" s="73">
        <v>39.743589743589745</v>
      </c>
      <c r="H559" s="104">
        <v>1.4</v>
      </c>
      <c r="I559" s="104">
        <v>0.55641025641025643</v>
      </c>
      <c r="J559" s="73">
        <v>8.31</v>
      </c>
      <c r="K559" s="73">
        <v>82.182695517241385</v>
      </c>
      <c r="L559" s="164">
        <f t="shared" si="36"/>
        <v>-34.302695517241382</v>
      </c>
      <c r="M559" s="164">
        <f t="shared" si="37"/>
        <v>-0.71643056635842484</v>
      </c>
      <c r="N559" s="66"/>
      <c r="O559" s="66"/>
      <c r="P559" s="66">
        <f t="shared" si="38"/>
        <v>8.5967365967365969E-2</v>
      </c>
      <c r="Q559" s="66"/>
      <c r="R559" s="66"/>
      <c r="S559" s="66"/>
      <c r="T559" s="66"/>
      <c r="U559" s="66"/>
      <c r="V559" s="66"/>
      <c r="W559" s="66"/>
      <c r="X559" s="66"/>
      <c r="Y559" s="66"/>
      <c r="Z559" s="66"/>
      <c r="AA559" s="66"/>
      <c r="AB559" s="66"/>
      <c r="AC559" s="66"/>
      <c r="AD559" s="66"/>
    </row>
    <row r="560" spans="1:30" x14ac:dyDescent="0.2">
      <c r="A560" s="103" t="s">
        <v>264</v>
      </c>
      <c r="B560" s="104">
        <v>418</v>
      </c>
      <c r="C560" s="104">
        <v>4</v>
      </c>
      <c r="D560" s="73">
        <v>6</v>
      </c>
      <c r="E560" s="104">
        <v>0</v>
      </c>
      <c r="F560" s="104">
        <v>0</v>
      </c>
      <c r="G560" s="73">
        <v>41.891891891891895</v>
      </c>
      <c r="H560" s="104">
        <v>1.2</v>
      </c>
      <c r="I560" s="104">
        <v>0.50270270270270279</v>
      </c>
      <c r="J560" s="73">
        <v>8.4</v>
      </c>
      <c r="K560" s="73">
        <v>80.26055172413794</v>
      </c>
      <c r="L560" s="164">
        <f t="shared" si="36"/>
        <v>-32.380551724137938</v>
      </c>
      <c r="M560" s="164">
        <f t="shared" si="37"/>
        <v>-0.67628554143980657</v>
      </c>
      <c r="N560" s="66"/>
      <c r="O560" s="66"/>
      <c r="P560" s="66">
        <f t="shared" si="38"/>
        <v>6.6437346437346459E-2</v>
      </c>
      <c r="Q560" s="66"/>
      <c r="R560" s="66"/>
      <c r="S560" s="66"/>
      <c r="T560" s="66"/>
      <c r="U560" s="66"/>
      <c r="V560" s="66"/>
      <c r="W560" s="66"/>
      <c r="X560" s="66"/>
      <c r="Y560" s="66"/>
      <c r="Z560" s="66"/>
      <c r="AA560" s="66"/>
      <c r="AB560" s="66"/>
      <c r="AC560" s="66"/>
      <c r="AD560" s="66"/>
    </row>
    <row r="561" spans="1:30" x14ac:dyDescent="0.2">
      <c r="A561" s="103" t="s">
        <v>264</v>
      </c>
      <c r="B561" s="104">
        <v>419</v>
      </c>
      <c r="C561" s="104">
        <v>4</v>
      </c>
      <c r="D561" s="73">
        <v>3</v>
      </c>
      <c r="E561" s="104">
        <v>0.1</v>
      </c>
      <c r="F561" s="104">
        <v>0</v>
      </c>
      <c r="G561" s="73">
        <v>44</v>
      </c>
      <c r="H561" s="104">
        <v>2.2999999999999998</v>
      </c>
      <c r="I561" s="104">
        <v>1.0119999999999998</v>
      </c>
      <c r="J561" s="73">
        <v>8.4</v>
      </c>
      <c r="K561" s="73">
        <v>79.21820689655172</v>
      </c>
      <c r="L561" s="164">
        <f t="shared" si="36"/>
        <v>-31.338206896551718</v>
      </c>
      <c r="M561" s="164">
        <f t="shared" si="37"/>
        <v>-0.65451559934318537</v>
      </c>
      <c r="N561" s="66"/>
      <c r="O561" s="66"/>
      <c r="P561" s="66">
        <f t="shared" si="38"/>
        <v>0.25163636363636355</v>
      </c>
      <c r="Q561" s="66"/>
      <c r="R561" s="66"/>
      <c r="S561" s="66"/>
      <c r="T561" s="66"/>
      <c r="U561" s="66"/>
      <c r="V561" s="66"/>
      <c r="W561" s="66"/>
      <c r="X561" s="66"/>
      <c r="Y561" s="66"/>
      <c r="Z561" s="66"/>
      <c r="AA561" s="66"/>
      <c r="AB561" s="66"/>
      <c r="AC561" s="66"/>
      <c r="AD561" s="66"/>
    </row>
    <row r="562" spans="1:30" x14ac:dyDescent="0.2">
      <c r="A562" s="103" t="s">
        <v>264</v>
      </c>
      <c r="B562" s="104">
        <v>420</v>
      </c>
      <c r="C562" s="104">
        <v>4</v>
      </c>
      <c r="D562" s="73">
        <v>4</v>
      </c>
      <c r="E562" s="104">
        <v>0</v>
      </c>
      <c r="F562" s="104">
        <v>0</v>
      </c>
      <c r="G562" s="73">
        <v>49.315068493150683</v>
      </c>
      <c r="H562" s="104">
        <v>1</v>
      </c>
      <c r="I562" s="104">
        <v>0.49315068493150682</v>
      </c>
      <c r="J562" s="73">
        <v>8.49</v>
      </c>
      <c r="K562" s="73">
        <v>78.758554827586224</v>
      </c>
      <c r="L562" s="164">
        <f t="shared" si="36"/>
        <v>-30.878554827586221</v>
      </c>
      <c r="M562" s="164">
        <f t="shared" si="37"/>
        <v>-0.64491551436061445</v>
      </c>
      <c r="N562" s="66"/>
      <c r="O562" s="66"/>
      <c r="P562" s="66">
        <f t="shared" si="38"/>
        <v>6.2963885429638836E-2</v>
      </c>
      <c r="Q562" s="66"/>
      <c r="R562" s="66"/>
      <c r="S562" s="66"/>
      <c r="T562" s="66"/>
      <c r="U562" s="66"/>
      <c r="V562" s="66"/>
      <c r="W562" s="66"/>
      <c r="X562" s="66"/>
      <c r="Y562" s="66"/>
      <c r="Z562" s="66"/>
      <c r="AA562" s="66"/>
      <c r="AB562" s="66"/>
      <c r="AC562" s="66"/>
      <c r="AD562" s="66"/>
    </row>
    <row r="563" spans="1:30" x14ac:dyDescent="0.2">
      <c r="A563" s="103"/>
      <c r="B563" s="103"/>
      <c r="C563" s="103"/>
      <c r="D563" s="66"/>
      <c r="E563" s="66"/>
      <c r="F563" s="66"/>
      <c r="G563" s="103"/>
      <c r="H563" s="103"/>
      <c r="I563" s="66"/>
      <c r="J563" s="66"/>
      <c r="K563" s="66"/>
      <c r="L563" s="66"/>
      <c r="M563" s="66"/>
      <c r="N563" s="66"/>
      <c r="O563" s="66"/>
      <c r="P563" s="66"/>
      <c r="Q563" s="66"/>
      <c r="R563" s="66"/>
      <c r="S563" s="66"/>
      <c r="T563" s="66"/>
      <c r="U563" s="66"/>
      <c r="V563" s="66"/>
      <c r="W563" s="66"/>
      <c r="X563" s="66"/>
      <c r="Y563" s="66"/>
      <c r="Z563" s="66"/>
      <c r="AA563" s="66"/>
      <c r="AB563" s="66"/>
      <c r="AC563" s="66"/>
      <c r="AD563" s="66"/>
    </row>
    <row r="564" spans="1:30" x14ac:dyDescent="0.2">
      <c r="A564" s="103"/>
      <c r="B564" s="103"/>
      <c r="C564" s="103"/>
      <c r="D564" s="66"/>
      <c r="E564" s="66"/>
      <c r="F564" s="66"/>
      <c r="G564" s="103"/>
      <c r="H564" s="103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  <c r="T564" s="66"/>
      <c r="U564" s="66"/>
      <c r="V564" s="66"/>
      <c r="W564" s="66"/>
      <c r="X564" s="66"/>
      <c r="Y564" s="66"/>
      <c r="Z564" s="66"/>
      <c r="AA564" s="66"/>
      <c r="AB564" s="66"/>
      <c r="AC564" s="66"/>
      <c r="AD564" s="66"/>
    </row>
    <row r="565" spans="1:30" x14ac:dyDescent="0.2">
      <c r="A565" s="103"/>
      <c r="B565" s="103"/>
      <c r="C565" s="103"/>
      <c r="D565" s="66"/>
      <c r="E565" s="66"/>
      <c r="F565" s="66"/>
      <c r="G565" s="103"/>
      <c r="H565" s="103"/>
      <c r="I565" s="66"/>
      <c r="J565" s="66"/>
      <c r="K565" s="66"/>
      <c r="L565" s="66"/>
      <c r="M565" s="66"/>
      <c r="N565" s="66"/>
      <c r="O565" s="66"/>
      <c r="P565" s="66"/>
      <c r="Q565" s="66"/>
      <c r="R565" s="66"/>
      <c r="S565" s="66"/>
      <c r="T565" s="66"/>
      <c r="U565" s="66"/>
      <c r="V565" s="66"/>
      <c r="W565" s="66"/>
      <c r="X565" s="66"/>
      <c r="Y565" s="66"/>
      <c r="Z565" s="66"/>
      <c r="AA565" s="66"/>
      <c r="AB565" s="66"/>
      <c r="AC565" s="66"/>
      <c r="AD565" s="66"/>
    </row>
    <row r="566" spans="1:30" x14ac:dyDescent="0.2">
      <c r="A566" s="103"/>
      <c r="B566" s="103"/>
      <c r="C566" s="103"/>
      <c r="D566" s="66"/>
      <c r="E566" s="66"/>
      <c r="F566" s="66"/>
      <c r="G566" s="103"/>
      <c r="H566" s="103"/>
      <c r="I566" s="66"/>
      <c r="J566" s="66"/>
      <c r="K566" s="66"/>
      <c r="L566" s="66"/>
      <c r="M566" s="66"/>
      <c r="N566" s="66"/>
      <c r="O566" s="66"/>
      <c r="P566" s="66"/>
      <c r="Q566" s="66"/>
      <c r="R566" s="66"/>
      <c r="S566" s="66"/>
      <c r="T566" s="66"/>
      <c r="U566" s="66"/>
      <c r="V566" s="66"/>
      <c r="W566" s="66"/>
      <c r="X566" s="66"/>
      <c r="Y566" s="66"/>
      <c r="Z566" s="66"/>
      <c r="AA566" s="66"/>
      <c r="AB566" s="66"/>
      <c r="AC566" s="66"/>
      <c r="AD566" s="66"/>
    </row>
    <row r="567" spans="1:30" x14ac:dyDescent="0.2">
      <c r="A567" s="103"/>
      <c r="B567" s="103"/>
      <c r="C567" s="103"/>
      <c r="D567" s="66"/>
      <c r="E567" s="66"/>
      <c r="F567" s="66"/>
      <c r="G567" s="103"/>
      <c r="H567" s="103"/>
      <c r="I567" s="66"/>
      <c r="J567" s="66"/>
      <c r="K567" s="66"/>
      <c r="L567" s="66"/>
      <c r="M567" s="66"/>
      <c r="N567" s="66"/>
      <c r="O567" s="66"/>
      <c r="P567" s="66"/>
      <c r="Q567" s="66"/>
      <c r="R567" s="66"/>
      <c r="S567" s="66"/>
      <c r="T567" s="66"/>
      <c r="U567" s="66"/>
      <c r="V567" s="66"/>
      <c r="W567" s="66"/>
      <c r="X567" s="66"/>
      <c r="Y567" s="66"/>
      <c r="Z567" s="66"/>
      <c r="AA567" s="66"/>
      <c r="AB567" s="66"/>
      <c r="AC567" s="66"/>
      <c r="AD567" s="66"/>
    </row>
    <row r="568" spans="1:30" x14ac:dyDescent="0.2">
      <c r="A568" s="103"/>
      <c r="B568" s="103"/>
      <c r="C568" s="103"/>
      <c r="D568" s="66"/>
      <c r="E568" s="66"/>
      <c r="F568" s="66"/>
      <c r="G568" s="103"/>
      <c r="H568" s="103"/>
      <c r="I568" s="66"/>
      <c r="J568" s="66"/>
      <c r="K568" s="66"/>
      <c r="L568" s="66"/>
      <c r="M568" s="66"/>
      <c r="N568" s="66"/>
      <c r="O568" s="66"/>
      <c r="P568" s="66"/>
      <c r="Q568" s="66"/>
      <c r="R568" s="66"/>
      <c r="S568" s="66"/>
      <c r="T568" s="66"/>
      <c r="U568" s="66"/>
      <c r="V568" s="66"/>
      <c r="W568" s="66"/>
      <c r="X568" s="66"/>
      <c r="Y568" s="66"/>
      <c r="Z568" s="66"/>
      <c r="AA568" s="66"/>
      <c r="AB568" s="66"/>
      <c r="AC568" s="66"/>
      <c r="AD568" s="66"/>
    </row>
    <row r="569" spans="1:30" x14ac:dyDescent="0.2">
      <c r="A569" s="103"/>
      <c r="B569" s="103"/>
      <c r="C569" s="103"/>
      <c r="D569" s="66"/>
      <c r="E569" s="66"/>
      <c r="F569" s="66"/>
      <c r="G569" s="103"/>
      <c r="H569" s="103"/>
      <c r="I569" s="66"/>
      <c r="J569" s="66"/>
      <c r="K569" s="66"/>
      <c r="L569" s="66"/>
      <c r="M569" s="66"/>
      <c r="N569" s="66"/>
      <c r="O569" s="66"/>
      <c r="P569" s="66"/>
      <c r="Q569" s="66"/>
      <c r="R569" s="66"/>
      <c r="S569" s="66"/>
      <c r="T569" s="66"/>
      <c r="U569" s="66"/>
      <c r="V569" s="66"/>
      <c r="W569" s="66"/>
      <c r="X569" s="66"/>
      <c r="Y569" s="66"/>
      <c r="Z569" s="66"/>
      <c r="AA569" s="66"/>
      <c r="AB569" s="66"/>
      <c r="AC569" s="66"/>
      <c r="AD569" s="66"/>
    </row>
    <row r="570" spans="1:30" x14ac:dyDescent="0.2">
      <c r="A570" s="103"/>
      <c r="B570" s="103"/>
      <c r="C570" s="103"/>
      <c r="D570" s="66"/>
      <c r="E570" s="66"/>
      <c r="F570" s="66"/>
      <c r="G570" s="103"/>
      <c r="H570" s="103"/>
      <c r="I570" s="66"/>
      <c r="J570" s="66"/>
      <c r="K570" s="66"/>
      <c r="L570" s="66"/>
      <c r="M570" s="66"/>
      <c r="N570" s="66"/>
      <c r="O570" s="66"/>
      <c r="P570" s="66"/>
      <c r="Q570" s="66"/>
      <c r="R570" s="66"/>
      <c r="S570" s="66"/>
      <c r="T570" s="66"/>
      <c r="U570" s="66"/>
      <c r="V570" s="66"/>
      <c r="W570" s="66"/>
      <c r="X570" s="66"/>
      <c r="Y570" s="66"/>
      <c r="Z570" s="66"/>
      <c r="AA570" s="66"/>
      <c r="AB570" s="66"/>
      <c r="AC570" s="66"/>
      <c r="AD570" s="66"/>
    </row>
    <row r="571" spans="1:30" x14ac:dyDescent="0.2">
      <c r="A571" s="103"/>
      <c r="B571" s="103"/>
      <c r="C571" s="103"/>
      <c r="D571" s="66"/>
      <c r="E571" s="66"/>
      <c r="F571" s="66"/>
      <c r="G571" s="103"/>
      <c r="H571" s="103"/>
      <c r="I571" s="66"/>
      <c r="J571" s="66"/>
      <c r="K571" s="66"/>
      <c r="L571" s="66"/>
      <c r="M571" s="66"/>
      <c r="N571" s="66"/>
      <c r="O571" s="66"/>
      <c r="P571" s="66"/>
      <c r="Q571" s="66"/>
      <c r="R571" s="66"/>
      <c r="S571" s="66"/>
      <c r="T571" s="66"/>
      <c r="U571" s="66"/>
      <c r="V571" s="66"/>
      <c r="W571" s="66"/>
      <c r="X571" s="66"/>
      <c r="Y571" s="66"/>
      <c r="Z571" s="66"/>
      <c r="AA571" s="66"/>
      <c r="AB571" s="66"/>
      <c r="AC571" s="66"/>
      <c r="AD571" s="66"/>
    </row>
    <row r="572" spans="1:30" x14ac:dyDescent="0.2">
      <c r="A572" s="103"/>
      <c r="B572" s="103"/>
      <c r="C572" s="103"/>
      <c r="D572" s="66"/>
      <c r="E572" s="66"/>
      <c r="F572" s="66"/>
      <c r="G572" s="103"/>
      <c r="H572" s="103"/>
      <c r="I572" s="66"/>
      <c r="J572" s="66"/>
      <c r="K572" s="66"/>
      <c r="L572" s="66"/>
      <c r="M572" s="66"/>
      <c r="N572" s="66"/>
      <c r="O572" s="66"/>
      <c r="P572" s="66"/>
      <c r="Q572" s="66"/>
      <c r="R572" s="66"/>
      <c r="S572" s="66"/>
      <c r="T572" s="66"/>
      <c r="U572" s="66"/>
      <c r="V572" s="66"/>
      <c r="W572" s="66"/>
      <c r="X572" s="66"/>
      <c r="Y572" s="66"/>
      <c r="Z572" s="66"/>
      <c r="AA572" s="66"/>
      <c r="AB572" s="66"/>
      <c r="AC572" s="66"/>
      <c r="AD572" s="66"/>
    </row>
    <row r="573" spans="1:30" x14ac:dyDescent="0.2">
      <c r="A573" s="103"/>
      <c r="B573" s="103"/>
      <c r="C573" s="103"/>
      <c r="D573" s="66"/>
      <c r="E573" s="66"/>
      <c r="F573" s="66"/>
      <c r="G573" s="103"/>
      <c r="H573" s="103"/>
      <c r="I573" s="66"/>
      <c r="J573" s="66"/>
      <c r="K573" s="66"/>
      <c r="L573" s="66"/>
      <c r="M573" s="66"/>
      <c r="N573" s="66"/>
      <c r="O573" s="66"/>
      <c r="P573" s="66"/>
      <c r="Q573" s="66"/>
      <c r="R573" s="66"/>
      <c r="S573" s="66"/>
      <c r="T573" s="66"/>
      <c r="U573" s="66"/>
      <c r="V573" s="66"/>
      <c r="W573" s="66"/>
      <c r="X573" s="66"/>
      <c r="Y573" s="66"/>
      <c r="Z573" s="66"/>
      <c r="AA573" s="66"/>
      <c r="AB573" s="66"/>
      <c r="AC573" s="66"/>
      <c r="AD573" s="66"/>
    </row>
    <row r="574" spans="1:30" x14ac:dyDescent="0.2">
      <c r="A574" s="103"/>
      <c r="B574" s="103"/>
      <c r="C574" s="103"/>
      <c r="D574" s="66"/>
      <c r="E574" s="66"/>
      <c r="F574" s="66"/>
      <c r="G574" s="103"/>
      <c r="H574" s="103"/>
      <c r="I574" s="66"/>
      <c r="J574" s="66"/>
      <c r="K574" s="66"/>
      <c r="L574" s="66"/>
      <c r="M574" s="66"/>
      <c r="N574" s="66"/>
      <c r="O574" s="66"/>
      <c r="P574" s="66"/>
      <c r="Q574" s="66"/>
      <c r="R574" s="66"/>
      <c r="S574" s="66"/>
      <c r="T574" s="66"/>
      <c r="U574" s="66"/>
      <c r="V574" s="66"/>
      <c r="W574" s="66"/>
      <c r="X574" s="66"/>
      <c r="Y574" s="66"/>
      <c r="Z574" s="66"/>
      <c r="AA574" s="66"/>
      <c r="AB574" s="66"/>
      <c r="AC574" s="66"/>
      <c r="AD574" s="66"/>
    </row>
    <row r="575" spans="1:30" x14ac:dyDescent="0.2">
      <c r="A575" s="103"/>
      <c r="B575" s="103"/>
      <c r="C575" s="103"/>
      <c r="D575" s="66"/>
      <c r="E575" s="66"/>
      <c r="F575" s="66"/>
      <c r="G575" s="103"/>
      <c r="H575" s="103"/>
      <c r="I575" s="66"/>
      <c r="J575" s="66"/>
      <c r="K575" s="66"/>
      <c r="L575" s="66"/>
      <c r="M575" s="66"/>
      <c r="N575" s="66"/>
      <c r="O575" s="66"/>
      <c r="P575" s="66"/>
      <c r="Q575" s="66"/>
      <c r="R575" s="66"/>
      <c r="S575" s="66"/>
      <c r="T575" s="66"/>
      <c r="U575" s="66"/>
      <c r="V575" s="66"/>
      <c r="W575" s="66"/>
      <c r="X575" s="66"/>
      <c r="Y575" s="66"/>
      <c r="Z575" s="66"/>
      <c r="AA575" s="66"/>
      <c r="AB575" s="66"/>
      <c r="AC575" s="66"/>
      <c r="AD575" s="66"/>
    </row>
    <row r="576" spans="1:30" x14ac:dyDescent="0.2">
      <c r="A576" s="103"/>
      <c r="B576" s="103"/>
      <c r="C576" s="103"/>
      <c r="D576" s="66"/>
      <c r="E576" s="66"/>
      <c r="F576" s="66"/>
      <c r="G576" s="103"/>
      <c r="H576" s="103"/>
      <c r="I576" s="66"/>
      <c r="J576" s="66"/>
      <c r="K576" s="66"/>
      <c r="L576" s="66"/>
      <c r="M576" s="66"/>
      <c r="N576" s="66"/>
      <c r="O576" s="66"/>
      <c r="P576" s="66"/>
      <c r="Q576" s="66"/>
      <c r="R576" s="66"/>
      <c r="S576" s="66"/>
      <c r="T576" s="66"/>
      <c r="U576" s="66"/>
      <c r="V576" s="66"/>
      <c r="W576" s="66"/>
      <c r="X576" s="66"/>
      <c r="Y576" s="66"/>
      <c r="Z576" s="66"/>
      <c r="AA576" s="66"/>
      <c r="AB576" s="66"/>
      <c r="AC576" s="66"/>
      <c r="AD576" s="66"/>
    </row>
    <row r="577" spans="1:30" x14ac:dyDescent="0.2">
      <c r="A577" s="103"/>
      <c r="B577" s="103"/>
      <c r="C577" s="103"/>
      <c r="D577" s="66"/>
      <c r="E577" s="66"/>
      <c r="F577" s="66"/>
      <c r="G577" s="103"/>
      <c r="H577" s="103"/>
      <c r="I577" s="66"/>
      <c r="J577" s="66"/>
      <c r="K577" s="66"/>
      <c r="L577" s="66"/>
      <c r="M577" s="66"/>
      <c r="N577" s="66"/>
      <c r="O577" s="66"/>
      <c r="P577" s="66"/>
      <c r="Q577" s="66"/>
      <c r="R577" s="66"/>
      <c r="S577" s="66"/>
      <c r="T577" s="66"/>
      <c r="U577" s="66"/>
      <c r="V577" s="66"/>
      <c r="W577" s="66"/>
      <c r="X577" s="66"/>
      <c r="Y577" s="66"/>
      <c r="Z577" s="66"/>
      <c r="AA577" s="66"/>
      <c r="AB577" s="66"/>
      <c r="AC577" s="66"/>
      <c r="AD577" s="66"/>
    </row>
    <row r="578" spans="1:30" x14ac:dyDescent="0.2">
      <c r="A578" s="103"/>
      <c r="B578" s="103"/>
      <c r="C578" s="103"/>
      <c r="D578" s="66"/>
      <c r="E578" s="66"/>
      <c r="F578" s="66"/>
      <c r="G578" s="103"/>
      <c r="H578" s="103"/>
      <c r="I578" s="66"/>
      <c r="J578" s="66"/>
      <c r="K578" s="66"/>
      <c r="L578" s="66"/>
      <c r="M578" s="66"/>
      <c r="N578" s="66"/>
      <c r="O578" s="66"/>
      <c r="P578" s="66"/>
      <c r="Q578" s="66"/>
      <c r="R578" s="66"/>
      <c r="S578" s="66"/>
      <c r="T578" s="66"/>
      <c r="U578" s="66"/>
      <c r="V578" s="66"/>
      <c r="W578" s="66"/>
      <c r="X578" s="66"/>
      <c r="Y578" s="66"/>
      <c r="Z578" s="66"/>
      <c r="AA578" s="66"/>
      <c r="AB578" s="66"/>
      <c r="AC578" s="66"/>
      <c r="AD578" s="66"/>
    </row>
    <row r="579" spans="1:30" x14ac:dyDescent="0.2">
      <c r="A579" s="103"/>
      <c r="B579" s="103"/>
      <c r="C579" s="103"/>
      <c r="D579" s="66"/>
      <c r="E579" s="66"/>
      <c r="F579" s="66"/>
      <c r="G579" s="103"/>
      <c r="H579" s="103"/>
      <c r="I579" s="66"/>
      <c r="J579" s="66"/>
      <c r="K579" s="66"/>
      <c r="L579" s="66"/>
      <c r="M579" s="66"/>
      <c r="N579" s="66"/>
      <c r="O579" s="66"/>
      <c r="P579" s="66"/>
      <c r="Q579" s="66"/>
      <c r="R579" s="66"/>
      <c r="S579" s="66"/>
      <c r="T579" s="66"/>
      <c r="U579" s="66"/>
      <c r="V579" s="66"/>
      <c r="W579" s="66"/>
      <c r="X579" s="66"/>
      <c r="Y579" s="66"/>
      <c r="Z579" s="66"/>
      <c r="AA579" s="66"/>
      <c r="AB579" s="66"/>
      <c r="AC579" s="66"/>
      <c r="AD579" s="66"/>
    </row>
    <row r="580" spans="1:30" x14ac:dyDescent="0.2">
      <c r="A580" s="103"/>
      <c r="B580" s="103"/>
      <c r="C580" s="103"/>
      <c r="D580" s="66"/>
      <c r="E580" s="66"/>
      <c r="F580" s="66"/>
      <c r="G580" s="103"/>
      <c r="H580" s="103"/>
      <c r="I580" s="66"/>
      <c r="J580" s="66"/>
      <c r="K580" s="66"/>
      <c r="L580" s="66"/>
      <c r="M580" s="66"/>
      <c r="N580" s="66"/>
      <c r="O580" s="66"/>
      <c r="P580" s="66"/>
      <c r="Q580" s="66"/>
      <c r="R580" s="66"/>
      <c r="S580" s="66"/>
      <c r="T580" s="66"/>
      <c r="U580" s="66"/>
      <c r="V580" s="66"/>
      <c r="W580" s="66"/>
      <c r="X580" s="66"/>
      <c r="Y580" s="66"/>
      <c r="Z580" s="66"/>
      <c r="AA580" s="66"/>
      <c r="AB580" s="66"/>
      <c r="AC580" s="66"/>
      <c r="AD580" s="66"/>
    </row>
    <row r="581" spans="1:30" x14ac:dyDescent="0.2">
      <c r="A581" s="103"/>
      <c r="B581" s="103"/>
      <c r="C581" s="103"/>
      <c r="D581" s="66"/>
      <c r="E581" s="66"/>
      <c r="F581" s="66"/>
      <c r="G581" s="103"/>
      <c r="H581" s="103"/>
      <c r="I581" s="66"/>
      <c r="J581" s="66"/>
      <c r="K581" s="66"/>
      <c r="L581" s="66"/>
      <c r="M581" s="66"/>
      <c r="N581" s="66"/>
      <c r="O581" s="66"/>
      <c r="P581" s="66"/>
      <c r="Q581" s="66"/>
      <c r="R581" s="66"/>
      <c r="S581" s="66"/>
      <c r="T581" s="66"/>
      <c r="U581" s="66"/>
      <c r="V581" s="66"/>
      <c r="W581" s="66"/>
      <c r="X581" s="66"/>
      <c r="Y581" s="66"/>
      <c r="Z581" s="66"/>
      <c r="AA581" s="66"/>
      <c r="AB581" s="66"/>
      <c r="AC581" s="66"/>
      <c r="AD581" s="66"/>
    </row>
    <row r="582" spans="1:30" x14ac:dyDescent="0.2">
      <c r="A582" s="103"/>
      <c r="B582" s="103"/>
      <c r="C582" s="103"/>
      <c r="D582" s="66"/>
      <c r="E582" s="66"/>
      <c r="F582" s="66"/>
      <c r="G582" s="103"/>
      <c r="H582" s="103"/>
      <c r="I582" s="66"/>
      <c r="J582" s="66"/>
      <c r="K582" s="66"/>
      <c r="L582" s="66"/>
      <c r="M582" s="66"/>
      <c r="N582" s="66"/>
      <c r="O582" s="66"/>
      <c r="P582" s="66"/>
      <c r="Q582" s="66"/>
      <c r="R582" s="66"/>
      <c r="S582" s="66"/>
      <c r="T582" s="66"/>
      <c r="U582" s="66"/>
      <c r="V582" s="66"/>
      <c r="W582" s="66"/>
      <c r="X582" s="66"/>
      <c r="Y582" s="66"/>
      <c r="Z582" s="66"/>
      <c r="AA582" s="66"/>
      <c r="AB582" s="66"/>
      <c r="AC582" s="66"/>
      <c r="AD582" s="66"/>
    </row>
    <row r="583" spans="1:30" x14ac:dyDescent="0.2">
      <c r="A583" s="103"/>
      <c r="B583" s="103"/>
      <c r="C583" s="103"/>
      <c r="D583" s="66"/>
      <c r="E583" s="66"/>
      <c r="F583" s="66"/>
      <c r="G583" s="103"/>
      <c r="H583" s="103"/>
      <c r="I583" s="66"/>
      <c r="J583" s="66"/>
      <c r="K583" s="66"/>
      <c r="L583" s="66"/>
      <c r="M583" s="66"/>
      <c r="N583" s="66"/>
      <c r="O583" s="66"/>
      <c r="P583" s="66"/>
      <c r="Q583" s="66"/>
      <c r="R583" s="66"/>
      <c r="S583" s="66"/>
      <c r="T583" s="66"/>
      <c r="U583" s="66"/>
      <c r="V583" s="66"/>
      <c r="W583" s="66"/>
      <c r="X583" s="66"/>
      <c r="Y583" s="66"/>
      <c r="Z583" s="66"/>
      <c r="AA583" s="66"/>
      <c r="AB583" s="66"/>
      <c r="AC583" s="66"/>
      <c r="AD583" s="66"/>
    </row>
    <row r="584" spans="1:30" x14ac:dyDescent="0.2">
      <c r="A584" s="103"/>
      <c r="B584" s="103"/>
      <c r="C584" s="103"/>
      <c r="D584" s="66"/>
      <c r="E584" s="66"/>
      <c r="F584" s="66"/>
      <c r="G584" s="103"/>
      <c r="H584" s="103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66"/>
      <c r="U584" s="66"/>
      <c r="V584" s="66"/>
      <c r="W584" s="66"/>
      <c r="X584" s="66"/>
      <c r="Y584" s="66"/>
      <c r="Z584" s="66"/>
      <c r="AA584" s="66"/>
      <c r="AB584" s="66"/>
      <c r="AC584" s="66"/>
      <c r="AD584" s="66"/>
    </row>
    <row r="585" spans="1:30" x14ac:dyDescent="0.2">
      <c r="A585" s="103"/>
      <c r="B585" s="103"/>
      <c r="C585" s="103"/>
      <c r="D585" s="66"/>
      <c r="E585" s="66"/>
      <c r="F585" s="66"/>
      <c r="G585" s="103"/>
      <c r="H585" s="103"/>
      <c r="I585" s="66"/>
      <c r="J585" s="66"/>
      <c r="K585" s="66"/>
      <c r="L585" s="66"/>
      <c r="M585" s="66"/>
      <c r="N585" s="66"/>
      <c r="O585" s="66"/>
      <c r="P585" s="66"/>
      <c r="Q585" s="66"/>
      <c r="R585" s="66"/>
      <c r="S585" s="66"/>
      <c r="T585" s="66"/>
      <c r="U585" s="66"/>
      <c r="V585" s="66"/>
      <c r="W585" s="66"/>
      <c r="X585" s="66"/>
      <c r="Y585" s="66"/>
      <c r="Z585" s="66"/>
      <c r="AA585" s="66"/>
      <c r="AB585" s="66"/>
      <c r="AC585" s="66"/>
      <c r="AD585" s="66"/>
    </row>
    <row r="586" spans="1:30" x14ac:dyDescent="0.2">
      <c r="A586" s="103"/>
      <c r="B586" s="103"/>
      <c r="C586" s="103"/>
      <c r="D586" s="66"/>
      <c r="E586" s="66"/>
      <c r="F586" s="66"/>
      <c r="G586" s="103"/>
      <c r="H586" s="103"/>
      <c r="I586" s="66"/>
      <c r="J586" s="66"/>
      <c r="K586" s="66"/>
      <c r="L586" s="66"/>
      <c r="M586" s="66"/>
      <c r="N586" s="66"/>
      <c r="O586" s="66"/>
      <c r="P586" s="66"/>
      <c r="Q586" s="66"/>
      <c r="R586" s="66"/>
      <c r="S586" s="66"/>
      <c r="T586" s="66"/>
      <c r="U586" s="66"/>
      <c r="V586" s="66"/>
      <c r="W586" s="66"/>
      <c r="X586" s="66"/>
      <c r="Y586" s="66"/>
      <c r="Z586" s="66"/>
      <c r="AA586" s="66"/>
      <c r="AB586" s="66"/>
      <c r="AC586" s="66"/>
      <c r="AD586" s="66"/>
    </row>
    <row r="587" spans="1:30" x14ac:dyDescent="0.2">
      <c r="A587" s="103"/>
      <c r="B587" s="103"/>
      <c r="C587" s="103"/>
      <c r="D587" s="66"/>
      <c r="E587" s="66"/>
      <c r="F587" s="66"/>
      <c r="G587" s="103"/>
      <c r="H587" s="103"/>
      <c r="I587" s="66"/>
      <c r="J587" s="66"/>
      <c r="K587" s="66"/>
      <c r="L587" s="66"/>
      <c r="M587" s="66"/>
      <c r="N587" s="66"/>
      <c r="O587" s="66"/>
      <c r="P587" s="66"/>
      <c r="Q587" s="66"/>
      <c r="R587" s="66"/>
      <c r="S587" s="66"/>
      <c r="T587" s="66"/>
      <c r="U587" s="66"/>
      <c r="V587" s="66"/>
      <c r="W587" s="66"/>
      <c r="X587" s="66"/>
      <c r="Y587" s="66"/>
      <c r="Z587" s="66"/>
      <c r="AA587" s="66"/>
      <c r="AB587" s="66"/>
      <c r="AC587" s="66"/>
      <c r="AD587" s="66"/>
    </row>
    <row r="588" spans="1:30" x14ac:dyDescent="0.2">
      <c r="A588" s="103"/>
      <c r="B588" s="103"/>
      <c r="C588" s="103"/>
      <c r="D588" s="66"/>
      <c r="E588" s="66"/>
      <c r="F588" s="66"/>
      <c r="G588" s="103"/>
      <c r="H588" s="103"/>
      <c r="I588" s="66"/>
      <c r="J588" s="66"/>
      <c r="K588" s="66"/>
      <c r="L588" s="66"/>
      <c r="M588" s="66"/>
      <c r="N588" s="66"/>
      <c r="O588" s="66"/>
      <c r="P588" s="66"/>
      <c r="Q588" s="66"/>
      <c r="R588" s="66"/>
      <c r="S588" s="66"/>
      <c r="T588" s="66"/>
      <c r="U588" s="66"/>
      <c r="V588" s="66"/>
      <c r="W588" s="66"/>
      <c r="X588" s="66"/>
      <c r="Y588" s="66"/>
      <c r="Z588" s="66"/>
      <c r="AA588" s="66"/>
      <c r="AB588" s="66"/>
      <c r="AC588" s="66"/>
      <c r="AD588" s="66"/>
    </row>
    <row r="589" spans="1:30" x14ac:dyDescent="0.2">
      <c r="A589" s="103"/>
      <c r="B589" s="103"/>
      <c r="C589" s="103"/>
      <c r="D589" s="66"/>
      <c r="E589" s="66"/>
      <c r="F589" s="66"/>
      <c r="G589" s="103"/>
      <c r="H589" s="103"/>
      <c r="I589" s="66"/>
      <c r="J589" s="66"/>
      <c r="K589" s="66"/>
      <c r="L589" s="66"/>
      <c r="M589" s="66"/>
      <c r="N589" s="66"/>
      <c r="O589" s="66"/>
      <c r="P589" s="66"/>
      <c r="Q589" s="66"/>
      <c r="R589" s="66"/>
      <c r="S589" s="66"/>
      <c r="T589" s="66"/>
      <c r="U589" s="66"/>
      <c r="V589" s="66"/>
      <c r="W589" s="66"/>
      <c r="X589" s="66"/>
      <c r="Y589" s="66"/>
      <c r="Z589" s="66"/>
      <c r="AA589" s="66"/>
      <c r="AB589" s="66"/>
      <c r="AC589" s="66"/>
      <c r="AD589" s="66"/>
    </row>
    <row r="590" spans="1:30" x14ac:dyDescent="0.2">
      <c r="A590" s="103"/>
      <c r="B590" s="103"/>
      <c r="C590" s="103"/>
      <c r="D590" s="66"/>
      <c r="E590" s="66"/>
      <c r="F590" s="66"/>
      <c r="G590" s="103"/>
      <c r="H590" s="103"/>
      <c r="I590" s="66"/>
      <c r="J590" s="66"/>
      <c r="K590" s="66"/>
      <c r="L590" s="66"/>
      <c r="M590" s="66"/>
      <c r="N590" s="66"/>
      <c r="O590" s="66"/>
      <c r="P590" s="66"/>
      <c r="Q590" s="66"/>
      <c r="R590" s="66"/>
      <c r="S590" s="66"/>
      <c r="T590" s="66"/>
      <c r="U590" s="66"/>
      <c r="V590" s="66"/>
      <c r="W590" s="66"/>
      <c r="X590" s="66"/>
      <c r="Y590" s="66"/>
      <c r="Z590" s="66"/>
      <c r="AA590" s="66"/>
      <c r="AB590" s="66"/>
      <c r="AC590" s="66"/>
      <c r="AD590" s="66"/>
    </row>
    <row r="591" spans="1:30" x14ac:dyDescent="0.2">
      <c r="A591" s="103"/>
      <c r="B591" s="103"/>
      <c r="C591" s="103"/>
      <c r="D591" s="66"/>
      <c r="E591" s="66"/>
      <c r="F591" s="66"/>
      <c r="G591" s="103"/>
      <c r="H591" s="103"/>
      <c r="I591" s="66"/>
      <c r="J591" s="66"/>
      <c r="K591" s="66"/>
      <c r="L591" s="66"/>
      <c r="M591" s="66"/>
      <c r="N591" s="66"/>
      <c r="O591" s="66"/>
      <c r="P591" s="66"/>
      <c r="Q591" s="66"/>
      <c r="R591" s="66"/>
      <c r="S591" s="66"/>
      <c r="T591" s="66"/>
      <c r="U591" s="66"/>
      <c r="V591" s="66"/>
      <c r="W591" s="66"/>
      <c r="X591" s="66"/>
      <c r="Y591" s="66"/>
      <c r="Z591" s="66"/>
      <c r="AA591" s="66"/>
      <c r="AB591" s="66"/>
      <c r="AC591" s="66"/>
      <c r="AD591" s="66"/>
    </row>
    <row r="592" spans="1:30" x14ac:dyDescent="0.2">
      <c r="A592" s="103"/>
      <c r="B592" s="103"/>
      <c r="C592" s="103"/>
      <c r="D592" s="66"/>
      <c r="E592" s="66"/>
      <c r="F592" s="66"/>
      <c r="G592" s="103"/>
      <c r="H592" s="103"/>
      <c r="I592" s="66"/>
      <c r="J592" s="66"/>
      <c r="K592" s="66"/>
      <c r="L592" s="66"/>
      <c r="M592" s="66"/>
      <c r="N592" s="66"/>
      <c r="O592" s="66"/>
      <c r="P592" s="66"/>
      <c r="Q592" s="66"/>
      <c r="R592" s="66"/>
      <c r="S592" s="66"/>
      <c r="T592" s="66"/>
      <c r="U592" s="66"/>
      <c r="V592" s="66"/>
      <c r="W592" s="66"/>
      <c r="X592" s="66"/>
      <c r="Y592" s="66"/>
      <c r="Z592" s="66"/>
      <c r="AA592" s="66"/>
      <c r="AB592" s="66"/>
      <c r="AC592" s="66"/>
      <c r="AD592" s="66"/>
    </row>
    <row r="593" spans="1:30" x14ac:dyDescent="0.2">
      <c r="A593" s="103"/>
      <c r="B593" s="103"/>
      <c r="C593" s="103"/>
      <c r="D593" s="66"/>
      <c r="E593" s="66"/>
      <c r="F593" s="66"/>
      <c r="G593" s="103"/>
      <c r="H593" s="103"/>
      <c r="I593" s="66"/>
      <c r="J593" s="66"/>
      <c r="K593" s="66"/>
      <c r="L593" s="66"/>
      <c r="M593" s="66"/>
      <c r="N593" s="66"/>
      <c r="O593" s="66"/>
      <c r="P593" s="66"/>
      <c r="Q593" s="66"/>
      <c r="R593" s="66"/>
      <c r="S593" s="66"/>
      <c r="T593" s="66"/>
      <c r="U593" s="66"/>
      <c r="V593" s="66"/>
      <c r="W593" s="66"/>
      <c r="X593" s="66"/>
      <c r="Y593" s="66"/>
      <c r="Z593" s="66"/>
      <c r="AA593" s="66"/>
      <c r="AB593" s="66"/>
      <c r="AC593" s="66"/>
      <c r="AD593" s="66"/>
    </row>
    <row r="594" spans="1:30" x14ac:dyDescent="0.2">
      <c r="A594" s="103"/>
      <c r="B594" s="103"/>
      <c r="C594" s="103"/>
      <c r="D594" s="66"/>
      <c r="E594" s="66"/>
      <c r="F594" s="66"/>
      <c r="G594" s="103"/>
      <c r="H594" s="103"/>
      <c r="I594" s="66"/>
      <c r="J594" s="66"/>
      <c r="K594" s="66"/>
      <c r="L594" s="66"/>
      <c r="M594" s="66"/>
      <c r="N594" s="66"/>
      <c r="O594" s="66"/>
      <c r="P594" s="66"/>
      <c r="Q594" s="66"/>
      <c r="R594" s="66"/>
      <c r="S594" s="66"/>
      <c r="T594" s="66"/>
      <c r="U594" s="66"/>
      <c r="V594" s="66"/>
      <c r="W594" s="66"/>
      <c r="X594" s="66"/>
      <c r="Y594" s="66"/>
      <c r="Z594" s="66"/>
      <c r="AA594" s="66"/>
      <c r="AB594" s="66"/>
      <c r="AC594" s="66"/>
      <c r="AD594" s="66"/>
    </row>
    <row r="595" spans="1:30" x14ac:dyDescent="0.2">
      <c r="A595" s="103"/>
      <c r="B595" s="103"/>
      <c r="C595" s="103"/>
      <c r="D595" s="66"/>
      <c r="E595" s="66"/>
      <c r="F595" s="66"/>
      <c r="G595" s="103"/>
      <c r="H595" s="103"/>
      <c r="I595" s="66"/>
      <c r="J595" s="66"/>
      <c r="K595" s="66"/>
      <c r="L595" s="66"/>
      <c r="M595" s="66"/>
      <c r="N595" s="66"/>
      <c r="O595" s="66"/>
      <c r="P595" s="66"/>
      <c r="Q595" s="66"/>
      <c r="R595" s="66"/>
      <c r="S595" s="66"/>
      <c r="T595" s="66"/>
      <c r="U595" s="66"/>
      <c r="V595" s="66"/>
      <c r="W595" s="66"/>
      <c r="X595" s="66"/>
      <c r="Y595" s="66"/>
      <c r="Z595" s="66"/>
      <c r="AA595" s="66"/>
      <c r="AB595" s="66"/>
      <c r="AC595" s="66"/>
      <c r="AD595" s="66"/>
    </row>
    <row r="596" spans="1:30" x14ac:dyDescent="0.2">
      <c r="A596" s="103"/>
      <c r="B596" s="103"/>
      <c r="C596" s="103"/>
      <c r="D596" s="66"/>
      <c r="E596" s="66"/>
      <c r="F596" s="66"/>
      <c r="G596" s="103"/>
      <c r="H596" s="103"/>
      <c r="I596" s="66"/>
      <c r="J596" s="66"/>
      <c r="K596" s="66"/>
      <c r="L596" s="66"/>
      <c r="M596" s="66"/>
      <c r="N596" s="66"/>
      <c r="O596" s="66"/>
      <c r="P596" s="66"/>
      <c r="Q596" s="66"/>
      <c r="R596" s="66"/>
      <c r="S596" s="66"/>
      <c r="T596" s="66"/>
      <c r="U596" s="66"/>
      <c r="V596" s="66"/>
      <c r="W596" s="66"/>
      <c r="X596" s="66"/>
      <c r="Y596" s="66"/>
      <c r="Z596" s="66"/>
      <c r="AA596" s="66"/>
      <c r="AB596" s="66"/>
      <c r="AC596" s="66"/>
      <c r="AD596" s="66"/>
    </row>
    <row r="597" spans="1:30" x14ac:dyDescent="0.2">
      <c r="A597" s="103"/>
      <c r="B597" s="103"/>
      <c r="C597" s="103"/>
      <c r="D597" s="66"/>
      <c r="E597" s="66"/>
      <c r="F597" s="66"/>
      <c r="G597" s="103"/>
      <c r="H597" s="103"/>
      <c r="I597" s="66"/>
      <c r="J597" s="66"/>
      <c r="K597" s="66"/>
      <c r="L597" s="66"/>
      <c r="M597" s="66"/>
      <c r="N597" s="66"/>
      <c r="O597" s="66"/>
      <c r="P597" s="66"/>
      <c r="Q597" s="66"/>
      <c r="R597" s="66"/>
      <c r="S597" s="66"/>
      <c r="T597" s="66"/>
      <c r="U597" s="66"/>
      <c r="V597" s="66"/>
      <c r="W597" s="66"/>
      <c r="X597" s="66"/>
      <c r="Y597" s="66"/>
      <c r="Z597" s="66"/>
      <c r="AA597" s="66"/>
      <c r="AB597" s="66"/>
      <c r="AC597" s="66"/>
      <c r="AD597" s="66"/>
    </row>
    <row r="598" spans="1:30" x14ac:dyDescent="0.2">
      <c r="A598" s="103"/>
      <c r="B598" s="103"/>
      <c r="C598" s="103"/>
      <c r="D598" s="66"/>
      <c r="E598" s="66"/>
      <c r="F598" s="66"/>
      <c r="G598" s="103"/>
      <c r="H598" s="103"/>
      <c r="I598" s="66"/>
      <c r="J598" s="66"/>
      <c r="K598" s="66"/>
      <c r="L598" s="66"/>
      <c r="M598" s="66"/>
      <c r="N598" s="66"/>
      <c r="O598" s="66"/>
      <c r="P598" s="66"/>
      <c r="Q598" s="66"/>
      <c r="R598" s="66"/>
      <c r="S598" s="66"/>
      <c r="T598" s="66"/>
      <c r="U598" s="66"/>
      <c r="V598" s="66"/>
      <c r="W598" s="66"/>
      <c r="X598" s="66"/>
      <c r="Y598" s="66"/>
      <c r="Z598" s="66"/>
      <c r="AA598" s="66"/>
      <c r="AB598" s="66"/>
      <c r="AC598" s="66"/>
      <c r="AD598" s="66"/>
    </row>
    <row r="599" spans="1:30" x14ac:dyDescent="0.2">
      <c r="A599" s="103"/>
      <c r="B599" s="103"/>
      <c r="C599" s="103"/>
      <c r="D599" s="66"/>
      <c r="E599" s="66"/>
      <c r="F599" s="66"/>
      <c r="G599" s="103"/>
      <c r="H599" s="103"/>
      <c r="I599" s="66"/>
      <c r="J599" s="66"/>
      <c r="K599" s="66"/>
      <c r="L599" s="66"/>
      <c r="M599" s="66"/>
      <c r="N599" s="66"/>
      <c r="O599" s="66"/>
      <c r="P599" s="66"/>
      <c r="Q599" s="66"/>
      <c r="R599" s="66"/>
      <c r="S599" s="66"/>
      <c r="T599" s="66"/>
      <c r="U599" s="66"/>
      <c r="V599" s="66"/>
      <c r="W599" s="66"/>
      <c r="X599" s="66"/>
      <c r="Y599" s="66"/>
      <c r="Z599" s="66"/>
      <c r="AA599" s="66"/>
      <c r="AB599" s="66"/>
      <c r="AC599" s="66"/>
      <c r="AD599" s="66"/>
    </row>
    <row r="600" spans="1:30" x14ac:dyDescent="0.2">
      <c r="A600" s="103"/>
      <c r="B600" s="103"/>
      <c r="C600" s="103"/>
      <c r="D600" s="66"/>
      <c r="E600" s="66"/>
      <c r="F600" s="66"/>
      <c r="G600" s="103"/>
      <c r="H600" s="103"/>
      <c r="I600" s="66"/>
      <c r="J600" s="66"/>
      <c r="K600" s="66"/>
      <c r="L600" s="66"/>
      <c r="M600" s="66"/>
      <c r="N600" s="66"/>
      <c r="O600" s="66"/>
      <c r="P600" s="66"/>
      <c r="Q600" s="66"/>
      <c r="R600" s="66"/>
      <c r="S600" s="66"/>
      <c r="T600" s="66"/>
      <c r="U600" s="66"/>
      <c r="V600" s="66"/>
      <c r="W600" s="66"/>
      <c r="X600" s="66"/>
      <c r="Y600" s="66"/>
      <c r="Z600" s="66"/>
      <c r="AA600" s="66"/>
      <c r="AB600" s="66"/>
      <c r="AC600" s="66"/>
      <c r="AD600" s="66"/>
    </row>
    <row r="601" spans="1:30" x14ac:dyDescent="0.2">
      <c r="A601" s="103"/>
      <c r="B601" s="103"/>
      <c r="C601" s="103"/>
      <c r="D601" s="66"/>
      <c r="E601" s="66"/>
      <c r="F601" s="66"/>
      <c r="G601" s="103"/>
      <c r="H601" s="103"/>
      <c r="I601" s="66"/>
      <c r="J601" s="66"/>
      <c r="K601" s="66"/>
      <c r="L601" s="66"/>
      <c r="M601" s="66"/>
      <c r="N601" s="66"/>
      <c r="O601" s="66"/>
      <c r="P601" s="66"/>
      <c r="Q601" s="66"/>
      <c r="R601" s="66"/>
      <c r="S601" s="66"/>
      <c r="T601" s="66"/>
      <c r="U601" s="66"/>
      <c r="V601" s="66"/>
      <c r="W601" s="66"/>
      <c r="X601" s="66"/>
      <c r="Y601" s="66"/>
      <c r="Z601" s="66"/>
      <c r="AA601" s="66"/>
      <c r="AB601" s="66"/>
      <c r="AC601" s="66"/>
      <c r="AD601" s="66"/>
    </row>
    <row r="602" spans="1:30" x14ac:dyDescent="0.2">
      <c r="A602" s="103"/>
      <c r="B602" s="103"/>
      <c r="C602" s="103"/>
      <c r="D602" s="66"/>
      <c r="E602" s="66"/>
      <c r="F602" s="66"/>
      <c r="G602" s="103"/>
      <c r="H602" s="103"/>
      <c r="I602" s="66"/>
      <c r="J602" s="66"/>
      <c r="K602" s="66"/>
      <c r="L602" s="66"/>
      <c r="M602" s="66"/>
      <c r="N602" s="66"/>
      <c r="O602" s="66"/>
      <c r="P602" s="66"/>
      <c r="Q602" s="66"/>
      <c r="R602" s="66"/>
      <c r="S602" s="66"/>
      <c r="T602" s="66"/>
      <c r="U602" s="66"/>
      <c r="V602" s="66"/>
      <c r="W602" s="66"/>
      <c r="X602" s="66"/>
      <c r="Y602" s="66"/>
      <c r="Z602" s="66"/>
      <c r="AA602" s="66"/>
      <c r="AB602" s="66"/>
      <c r="AC602" s="66"/>
      <c r="AD602" s="66"/>
    </row>
    <row r="603" spans="1:30" x14ac:dyDescent="0.2">
      <c r="A603" s="103"/>
      <c r="B603" s="103"/>
      <c r="C603" s="103"/>
      <c r="D603" s="66"/>
      <c r="E603" s="66"/>
      <c r="F603" s="66"/>
      <c r="G603" s="103"/>
      <c r="H603" s="103"/>
      <c r="I603" s="66"/>
      <c r="J603" s="66"/>
      <c r="K603" s="66"/>
      <c r="L603" s="66"/>
      <c r="M603" s="66"/>
      <c r="N603" s="66"/>
      <c r="O603" s="66"/>
      <c r="P603" s="66"/>
      <c r="Q603" s="66"/>
      <c r="R603" s="66"/>
      <c r="S603" s="66"/>
      <c r="T603" s="66"/>
      <c r="U603" s="66"/>
      <c r="V603" s="66"/>
      <c r="W603" s="66"/>
      <c r="X603" s="66"/>
      <c r="Y603" s="66"/>
      <c r="Z603" s="66"/>
      <c r="AA603" s="66"/>
      <c r="AB603" s="66"/>
      <c r="AC603" s="66"/>
      <c r="AD603" s="66"/>
    </row>
    <row r="604" spans="1:30" x14ac:dyDescent="0.2">
      <c r="A604" s="103"/>
      <c r="B604" s="103"/>
      <c r="C604" s="103"/>
      <c r="D604" s="66"/>
      <c r="E604" s="66"/>
      <c r="F604" s="66"/>
      <c r="G604" s="103"/>
      <c r="H604" s="103"/>
      <c r="I604" s="66"/>
      <c r="J604" s="66"/>
      <c r="K604" s="66"/>
      <c r="L604" s="66"/>
      <c r="M604" s="66"/>
      <c r="N604" s="66"/>
      <c r="O604" s="66"/>
      <c r="P604" s="66"/>
      <c r="Q604" s="66"/>
      <c r="R604" s="66"/>
      <c r="S604" s="66"/>
      <c r="T604" s="66"/>
      <c r="U604" s="66"/>
      <c r="V604" s="66"/>
      <c r="W604" s="66"/>
      <c r="X604" s="66"/>
      <c r="Y604" s="66"/>
      <c r="Z604" s="66"/>
      <c r="AA604" s="66"/>
      <c r="AB604" s="66"/>
      <c r="AC604" s="66"/>
      <c r="AD604" s="66"/>
    </row>
    <row r="605" spans="1:30" x14ac:dyDescent="0.2">
      <c r="A605" s="103"/>
      <c r="B605" s="103"/>
      <c r="C605" s="103"/>
      <c r="D605" s="66"/>
      <c r="E605" s="66"/>
      <c r="F605" s="66"/>
      <c r="G605" s="103"/>
      <c r="H605" s="103"/>
      <c r="I605" s="66"/>
      <c r="J605" s="66"/>
      <c r="K605" s="66"/>
      <c r="L605" s="66"/>
      <c r="M605" s="66"/>
      <c r="N605" s="66"/>
      <c r="O605" s="66"/>
      <c r="P605" s="66"/>
      <c r="Q605" s="66"/>
      <c r="R605" s="66"/>
      <c r="S605" s="66"/>
      <c r="T605" s="66"/>
      <c r="U605" s="66"/>
      <c r="V605" s="66"/>
      <c r="W605" s="66"/>
      <c r="X605" s="66"/>
      <c r="Y605" s="66"/>
      <c r="Z605" s="66"/>
      <c r="AA605" s="66"/>
      <c r="AB605" s="66"/>
      <c r="AC605" s="66"/>
      <c r="AD605" s="66"/>
    </row>
    <row r="606" spans="1:30" x14ac:dyDescent="0.2">
      <c r="A606" s="103"/>
      <c r="B606" s="103"/>
      <c r="C606" s="103"/>
      <c r="D606" s="66"/>
      <c r="E606" s="66"/>
      <c r="F606" s="66"/>
      <c r="G606" s="103"/>
      <c r="H606" s="103"/>
      <c r="I606" s="66"/>
      <c r="J606" s="66"/>
      <c r="K606" s="66"/>
      <c r="L606" s="66"/>
      <c r="M606" s="66"/>
      <c r="N606" s="66"/>
      <c r="O606" s="66"/>
      <c r="P606" s="66"/>
      <c r="Q606" s="66"/>
      <c r="R606" s="66"/>
      <c r="S606" s="66"/>
      <c r="T606" s="66"/>
      <c r="U606" s="66"/>
      <c r="V606" s="66"/>
      <c r="W606" s="66"/>
      <c r="X606" s="66"/>
      <c r="Y606" s="66"/>
      <c r="Z606" s="66"/>
      <c r="AA606" s="66"/>
      <c r="AB606" s="66"/>
      <c r="AC606" s="66"/>
      <c r="AD606" s="66"/>
    </row>
    <row r="607" spans="1:30" x14ac:dyDescent="0.2">
      <c r="A607" s="103"/>
      <c r="B607" s="103"/>
      <c r="C607" s="103"/>
      <c r="D607" s="66"/>
      <c r="E607" s="66"/>
      <c r="F607" s="66"/>
      <c r="G607" s="103"/>
      <c r="H607" s="103"/>
      <c r="I607" s="66"/>
      <c r="J607" s="66"/>
      <c r="K607" s="66"/>
      <c r="L607" s="66"/>
      <c r="M607" s="66"/>
      <c r="N607" s="66"/>
      <c r="O607" s="66"/>
      <c r="P607" s="66"/>
      <c r="Q607" s="66"/>
      <c r="R607" s="66"/>
      <c r="S607" s="66"/>
      <c r="T607" s="66"/>
      <c r="U607" s="66"/>
      <c r="V607" s="66"/>
      <c r="W607" s="66"/>
      <c r="X607" s="66"/>
      <c r="Y607" s="66"/>
      <c r="Z607" s="66"/>
      <c r="AA607" s="66"/>
      <c r="AB607" s="66"/>
      <c r="AC607" s="66"/>
      <c r="AD607" s="66"/>
    </row>
    <row r="608" spans="1:30" x14ac:dyDescent="0.2">
      <c r="A608" s="103"/>
      <c r="B608" s="103"/>
      <c r="C608" s="103"/>
      <c r="D608" s="66"/>
      <c r="E608" s="66"/>
      <c r="F608" s="66"/>
      <c r="G608" s="103"/>
      <c r="H608" s="103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  <c r="T608" s="66"/>
      <c r="U608" s="66"/>
      <c r="V608" s="66"/>
      <c r="W608" s="66"/>
      <c r="X608" s="66"/>
      <c r="Y608" s="66"/>
      <c r="Z608" s="66"/>
      <c r="AA608" s="66"/>
      <c r="AB608" s="66"/>
      <c r="AC608" s="66"/>
      <c r="AD608" s="66"/>
    </row>
    <row r="609" spans="1:30" x14ac:dyDescent="0.2">
      <c r="A609" s="103"/>
      <c r="B609" s="103"/>
      <c r="C609" s="103"/>
      <c r="D609" s="66"/>
      <c r="E609" s="66"/>
      <c r="F609" s="66"/>
      <c r="G609" s="103"/>
      <c r="H609" s="103"/>
      <c r="I609" s="66"/>
      <c r="J609" s="66"/>
      <c r="K609" s="66"/>
      <c r="L609" s="66"/>
      <c r="M609" s="66"/>
      <c r="N609" s="66"/>
      <c r="O609" s="66"/>
      <c r="P609" s="66"/>
      <c r="Q609" s="66"/>
      <c r="R609" s="66"/>
      <c r="S609" s="66"/>
      <c r="T609" s="66"/>
      <c r="U609" s="66"/>
      <c r="V609" s="66"/>
      <c r="W609" s="66"/>
      <c r="X609" s="66"/>
      <c r="Y609" s="66"/>
      <c r="Z609" s="66"/>
      <c r="AA609" s="66"/>
      <c r="AB609" s="66"/>
      <c r="AC609" s="66"/>
      <c r="AD609" s="66"/>
    </row>
    <row r="610" spans="1:30" x14ac:dyDescent="0.2">
      <c r="A610" s="103"/>
      <c r="B610" s="103"/>
      <c r="C610" s="103"/>
      <c r="D610" s="66"/>
      <c r="E610" s="66"/>
      <c r="F610" s="66"/>
      <c r="G610" s="103"/>
      <c r="H610" s="103"/>
      <c r="I610" s="66"/>
      <c r="J610" s="66"/>
      <c r="K610" s="66"/>
      <c r="L610" s="66"/>
      <c r="M610" s="66"/>
      <c r="N610" s="66"/>
      <c r="O610" s="66"/>
      <c r="P610" s="66"/>
      <c r="Q610" s="66"/>
      <c r="R610" s="66"/>
      <c r="S610" s="66"/>
      <c r="T610" s="66"/>
      <c r="U610" s="66"/>
      <c r="V610" s="66"/>
      <c r="W610" s="66"/>
      <c r="X610" s="66"/>
      <c r="Y610" s="66"/>
      <c r="Z610" s="66"/>
      <c r="AA610" s="66"/>
      <c r="AB610" s="66"/>
      <c r="AC610" s="66"/>
      <c r="AD610" s="66"/>
    </row>
    <row r="611" spans="1:30" x14ac:dyDescent="0.2">
      <c r="A611" s="103"/>
      <c r="B611" s="103"/>
      <c r="C611" s="103"/>
      <c r="D611" s="66"/>
      <c r="E611" s="66"/>
      <c r="F611" s="66"/>
      <c r="G611" s="103"/>
      <c r="H611" s="103"/>
      <c r="I611" s="66"/>
      <c r="J611" s="66"/>
      <c r="K611" s="66"/>
      <c r="L611" s="66"/>
      <c r="M611" s="66"/>
      <c r="N611" s="66"/>
      <c r="O611" s="66"/>
      <c r="P611" s="66"/>
      <c r="Q611" s="66"/>
      <c r="R611" s="66"/>
      <c r="S611" s="66"/>
      <c r="T611" s="66"/>
      <c r="U611" s="66"/>
      <c r="V611" s="66"/>
      <c r="W611" s="66"/>
      <c r="X611" s="66"/>
      <c r="Y611" s="66"/>
      <c r="Z611" s="66"/>
      <c r="AA611" s="66"/>
      <c r="AB611" s="66"/>
      <c r="AC611" s="66"/>
      <c r="AD611" s="66"/>
    </row>
    <row r="612" spans="1:30" x14ac:dyDescent="0.2">
      <c r="A612" s="103"/>
      <c r="B612" s="103"/>
      <c r="C612" s="103"/>
      <c r="D612" s="66"/>
      <c r="E612" s="66"/>
      <c r="F612" s="66"/>
      <c r="G612" s="103"/>
      <c r="H612" s="103"/>
      <c r="I612" s="66"/>
      <c r="J612" s="66"/>
      <c r="K612" s="66"/>
      <c r="L612" s="66"/>
      <c r="M612" s="66"/>
      <c r="N612" s="66"/>
      <c r="O612" s="66"/>
      <c r="P612" s="66"/>
      <c r="Q612" s="66"/>
      <c r="R612" s="66"/>
      <c r="S612" s="66"/>
      <c r="T612" s="66"/>
      <c r="U612" s="66"/>
      <c r="V612" s="66"/>
      <c r="W612" s="66"/>
      <c r="X612" s="66"/>
      <c r="Y612" s="66"/>
      <c r="Z612" s="66"/>
      <c r="AA612" s="66"/>
      <c r="AB612" s="66"/>
      <c r="AC612" s="66"/>
      <c r="AD612" s="66"/>
    </row>
    <row r="613" spans="1:30" x14ac:dyDescent="0.2">
      <c r="A613" s="103"/>
      <c r="B613" s="103"/>
      <c r="C613" s="103"/>
      <c r="D613" s="66"/>
      <c r="E613" s="66"/>
      <c r="F613" s="66"/>
      <c r="G613" s="103"/>
      <c r="H613" s="103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  <c r="T613" s="66"/>
      <c r="U613" s="66"/>
      <c r="V613" s="66"/>
      <c r="W613" s="66"/>
      <c r="X613" s="66"/>
      <c r="Y613" s="66"/>
      <c r="Z613" s="66"/>
      <c r="AA613" s="66"/>
      <c r="AB613" s="66"/>
      <c r="AC613" s="66"/>
      <c r="AD613" s="66"/>
    </row>
    <row r="614" spans="1:30" x14ac:dyDescent="0.2">
      <c r="A614" s="103"/>
      <c r="B614" s="103"/>
      <c r="C614" s="103"/>
      <c r="D614" s="66"/>
      <c r="E614" s="66"/>
      <c r="F614" s="66"/>
      <c r="G614" s="103"/>
      <c r="H614" s="103"/>
      <c r="I614" s="66"/>
      <c r="J614" s="66"/>
      <c r="K614" s="66"/>
      <c r="L614" s="66"/>
      <c r="M614" s="66"/>
      <c r="N614" s="66"/>
      <c r="O614" s="66"/>
      <c r="P614" s="66"/>
      <c r="Q614" s="66"/>
      <c r="R614" s="66"/>
      <c r="S614" s="66"/>
      <c r="T614" s="66"/>
      <c r="U614" s="66"/>
      <c r="V614" s="66"/>
      <c r="W614" s="66"/>
      <c r="X614" s="66"/>
      <c r="Y614" s="66"/>
      <c r="Z614" s="66"/>
      <c r="AA614" s="66"/>
      <c r="AB614" s="66"/>
      <c r="AC614" s="66"/>
      <c r="AD614" s="66"/>
    </row>
    <row r="615" spans="1:30" x14ac:dyDescent="0.2">
      <c r="A615" s="103"/>
      <c r="B615" s="103"/>
      <c r="C615" s="103"/>
      <c r="D615" s="66"/>
      <c r="E615" s="66"/>
      <c r="F615" s="66"/>
      <c r="G615" s="103"/>
      <c r="H615" s="103"/>
      <c r="I615" s="66"/>
      <c r="J615" s="66"/>
      <c r="K615" s="66"/>
      <c r="L615" s="66"/>
      <c r="M615" s="66"/>
      <c r="N615" s="66"/>
      <c r="O615" s="66"/>
      <c r="P615" s="66"/>
      <c r="Q615" s="66"/>
      <c r="R615" s="66"/>
      <c r="S615" s="66"/>
      <c r="T615" s="66"/>
      <c r="U615" s="66"/>
      <c r="V615" s="66"/>
      <c r="W615" s="66"/>
      <c r="X615" s="66"/>
      <c r="Y615" s="66"/>
      <c r="Z615" s="66"/>
      <c r="AA615" s="66"/>
      <c r="AB615" s="66"/>
      <c r="AC615" s="66"/>
      <c r="AD615" s="66"/>
    </row>
    <row r="616" spans="1:30" x14ac:dyDescent="0.2">
      <c r="A616" s="103"/>
      <c r="B616" s="103"/>
      <c r="C616" s="103"/>
      <c r="D616" s="66"/>
      <c r="E616" s="66"/>
      <c r="F616" s="66"/>
      <c r="G616" s="103"/>
      <c r="H616" s="103"/>
      <c r="I616" s="66"/>
      <c r="J616" s="66"/>
      <c r="K616" s="66"/>
      <c r="L616" s="66"/>
      <c r="M616" s="66"/>
      <c r="N616" s="66"/>
      <c r="O616" s="66"/>
      <c r="P616" s="66"/>
      <c r="Q616" s="66"/>
      <c r="R616" s="66"/>
      <c r="S616" s="66"/>
      <c r="T616" s="66"/>
      <c r="U616" s="66"/>
      <c r="V616" s="66"/>
      <c r="W616" s="66"/>
      <c r="X616" s="66"/>
      <c r="Y616" s="66"/>
      <c r="Z616" s="66"/>
      <c r="AA616" s="66"/>
      <c r="AB616" s="66"/>
      <c r="AC616" s="66"/>
      <c r="AD616" s="66"/>
    </row>
    <row r="617" spans="1:30" x14ac:dyDescent="0.2">
      <c r="A617" s="103"/>
      <c r="B617" s="103"/>
      <c r="C617" s="103"/>
      <c r="D617" s="66"/>
      <c r="E617" s="66"/>
      <c r="F617" s="66"/>
      <c r="G617" s="103"/>
      <c r="H617" s="103"/>
      <c r="I617" s="66"/>
      <c r="J617" s="66"/>
      <c r="K617" s="66"/>
      <c r="L617" s="66"/>
      <c r="M617" s="66"/>
      <c r="N617" s="66"/>
      <c r="O617" s="66"/>
      <c r="P617" s="66"/>
      <c r="Q617" s="66"/>
      <c r="R617" s="66"/>
      <c r="S617" s="66"/>
      <c r="T617" s="66"/>
      <c r="U617" s="66"/>
      <c r="V617" s="66"/>
      <c r="W617" s="66"/>
      <c r="X617" s="66"/>
      <c r="Y617" s="66"/>
      <c r="Z617" s="66"/>
      <c r="AA617" s="66"/>
      <c r="AB617" s="66"/>
      <c r="AC617" s="66"/>
      <c r="AD617" s="66"/>
    </row>
    <row r="618" spans="1:30" x14ac:dyDescent="0.2">
      <c r="A618" s="103"/>
      <c r="B618" s="103"/>
      <c r="C618" s="103"/>
      <c r="D618" s="66"/>
      <c r="E618" s="66"/>
      <c r="F618" s="66"/>
      <c r="G618" s="103"/>
      <c r="H618" s="103"/>
      <c r="I618" s="66"/>
      <c r="J618" s="66"/>
      <c r="K618" s="66"/>
      <c r="L618" s="66"/>
      <c r="M618" s="66"/>
      <c r="N618" s="66"/>
      <c r="O618" s="66"/>
      <c r="P618" s="66"/>
      <c r="Q618" s="66"/>
      <c r="R618" s="66"/>
      <c r="S618" s="66"/>
      <c r="T618" s="66"/>
      <c r="U618" s="66"/>
      <c r="V618" s="66"/>
      <c r="W618" s="66"/>
      <c r="X618" s="66"/>
      <c r="Y618" s="66"/>
      <c r="Z618" s="66"/>
      <c r="AA618" s="66"/>
      <c r="AB618" s="66"/>
      <c r="AC618" s="66"/>
      <c r="AD618" s="66"/>
    </row>
    <row r="619" spans="1:30" x14ac:dyDescent="0.2">
      <c r="A619" s="103"/>
      <c r="B619" s="103"/>
      <c r="C619" s="103"/>
      <c r="D619" s="66"/>
      <c r="E619" s="66"/>
      <c r="F619" s="66"/>
      <c r="G619" s="103"/>
      <c r="H619" s="103"/>
      <c r="I619" s="66"/>
      <c r="J619" s="66"/>
      <c r="K619" s="66"/>
      <c r="L619" s="66"/>
      <c r="M619" s="66"/>
      <c r="N619" s="66"/>
      <c r="O619" s="66"/>
      <c r="P619" s="66"/>
      <c r="Q619" s="66"/>
      <c r="R619" s="66"/>
      <c r="S619" s="66"/>
      <c r="T619" s="66"/>
      <c r="U619" s="66"/>
      <c r="V619" s="66"/>
      <c r="W619" s="66"/>
      <c r="X619" s="66"/>
      <c r="Y619" s="66"/>
      <c r="Z619" s="66"/>
      <c r="AA619" s="66"/>
      <c r="AB619" s="66"/>
      <c r="AC619" s="66"/>
      <c r="AD619" s="66"/>
    </row>
    <row r="620" spans="1:30" x14ac:dyDescent="0.2">
      <c r="A620" s="103"/>
      <c r="B620" s="103"/>
      <c r="C620" s="103"/>
      <c r="D620" s="66"/>
      <c r="E620" s="66"/>
      <c r="F620" s="66"/>
      <c r="G620" s="103"/>
      <c r="H620" s="103"/>
      <c r="I620" s="66"/>
      <c r="J620" s="66"/>
      <c r="K620" s="66"/>
      <c r="L620" s="66"/>
      <c r="M620" s="66"/>
      <c r="N620" s="66"/>
      <c r="O620" s="66"/>
      <c r="P620" s="66"/>
      <c r="Q620" s="66"/>
      <c r="R620" s="66"/>
      <c r="S620" s="66"/>
      <c r="T620" s="66"/>
      <c r="U620" s="66"/>
      <c r="V620" s="66"/>
      <c r="W620" s="66"/>
      <c r="X620" s="66"/>
      <c r="Y620" s="66"/>
      <c r="Z620" s="66"/>
      <c r="AA620" s="66"/>
      <c r="AB620" s="66"/>
      <c r="AC620" s="66"/>
      <c r="AD620" s="66"/>
    </row>
    <row r="621" spans="1:30" x14ac:dyDescent="0.2">
      <c r="A621" s="103"/>
      <c r="B621" s="103"/>
      <c r="C621" s="103"/>
      <c r="D621" s="66"/>
      <c r="E621" s="66"/>
      <c r="F621" s="66"/>
      <c r="G621" s="103"/>
      <c r="H621" s="103"/>
      <c r="I621" s="66"/>
      <c r="J621" s="66"/>
      <c r="K621" s="66"/>
      <c r="L621" s="66"/>
      <c r="M621" s="66"/>
      <c r="N621" s="66"/>
      <c r="O621" s="66"/>
      <c r="P621" s="66"/>
      <c r="Q621" s="66"/>
      <c r="R621" s="66"/>
      <c r="S621" s="66"/>
      <c r="T621" s="66"/>
      <c r="U621" s="66"/>
      <c r="V621" s="66"/>
      <c r="W621" s="66"/>
      <c r="X621" s="66"/>
      <c r="Y621" s="66"/>
      <c r="Z621" s="66"/>
      <c r="AA621" s="66"/>
      <c r="AB621" s="66"/>
      <c r="AC621" s="66"/>
      <c r="AD621" s="66"/>
    </row>
    <row r="622" spans="1:30" x14ac:dyDescent="0.2">
      <c r="A622" s="103"/>
      <c r="B622" s="103"/>
      <c r="C622" s="103"/>
      <c r="D622" s="66"/>
      <c r="E622" s="66"/>
      <c r="F622" s="66"/>
      <c r="G622" s="103"/>
      <c r="H622" s="103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  <c r="T622" s="66"/>
      <c r="U622" s="66"/>
      <c r="V622" s="66"/>
      <c r="W622" s="66"/>
      <c r="X622" s="66"/>
      <c r="Y622" s="66"/>
      <c r="Z622" s="66"/>
      <c r="AA622" s="66"/>
      <c r="AB622" s="66"/>
      <c r="AC622" s="66"/>
      <c r="AD622" s="66"/>
    </row>
    <row r="623" spans="1:30" x14ac:dyDescent="0.2">
      <c r="A623" s="103"/>
      <c r="B623" s="103"/>
      <c r="C623" s="103"/>
      <c r="D623" s="66"/>
      <c r="E623" s="66"/>
      <c r="F623" s="66"/>
      <c r="G623" s="103"/>
      <c r="H623" s="103"/>
      <c r="I623" s="66"/>
      <c r="J623" s="66"/>
      <c r="K623" s="66"/>
      <c r="L623" s="66"/>
      <c r="M623" s="66"/>
      <c r="N623" s="66"/>
      <c r="O623" s="66"/>
      <c r="P623" s="66"/>
      <c r="Q623" s="66"/>
      <c r="R623" s="66"/>
      <c r="S623" s="66"/>
      <c r="T623" s="66"/>
      <c r="U623" s="66"/>
      <c r="V623" s="66"/>
      <c r="W623" s="66"/>
      <c r="X623" s="66"/>
      <c r="Y623" s="66"/>
      <c r="Z623" s="66"/>
      <c r="AA623" s="66"/>
      <c r="AB623" s="66"/>
      <c r="AC623" s="66"/>
      <c r="AD623" s="66"/>
    </row>
    <row r="624" spans="1:30" x14ac:dyDescent="0.2">
      <c r="A624" s="103"/>
      <c r="B624" s="103"/>
      <c r="C624" s="103"/>
      <c r="D624" s="66"/>
      <c r="E624" s="66"/>
      <c r="F624" s="66"/>
      <c r="G624" s="103"/>
      <c r="H624" s="103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  <c r="T624" s="66"/>
      <c r="U624" s="66"/>
      <c r="V624" s="66"/>
      <c r="W624" s="66"/>
      <c r="X624" s="66"/>
      <c r="Y624" s="66"/>
      <c r="Z624" s="66"/>
      <c r="AA624" s="66"/>
      <c r="AB624" s="66"/>
      <c r="AC624" s="66"/>
      <c r="AD624" s="66"/>
    </row>
    <row r="625" spans="1:30" x14ac:dyDescent="0.2">
      <c r="A625" s="103"/>
      <c r="B625" s="103"/>
      <c r="C625" s="103"/>
      <c r="D625" s="66"/>
      <c r="E625" s="66"/>
      <c r="F625" s="66"/>
      <c r="G625" s="103"/>
      <c r="H625" s="103"/>
      <c r="I625" s="66"/>
      <c r="J625" s="66"/>
      <c r="K625" s="66"/>
      <c r="L625" s="66"/>
      <c r="M625" s="66"/>
      <c r="N625" s="66"/>
      <c r="O625" s="66"/>
      <c r="P625" s="66"/>
      <c r="Q625" s="66"/>
      <c r="R625" s="66"/>
      <c r="S625" s="66"/>
      <c r="T625" s="66"/>
      <c r="U625" s="66"/>
      <c r="V625" s="66"/>
      <c r="W625" s="66"/>
      <c r="X625" s="66"/>
      <c r="Y625" s="66"/>
      <c r="Z625" s="66"/>
      <c r="AA625" s="66"/>
      <c r="AB625" s="66"/>
      <c r="AC625" s="66"/>
      <c r="AD625" s="66"/>
    </row>
    <row r="626" spans="1:30" x14ac:dyDescent="0.2">
      <c r="A626" s="103"/>
      <c r="B626" s="103"/>
      <c r="C626" s="103"/>
      <c r="D626" s="66"/>
      <c r="E626" s="66"/>
      <c r="F626" s="66"/>
      <c r="G626" s="103"/>
      <c r="H626" s="103"/>
      <c r="I626" s="66"/>
      <c r="J626" s="66"/>
      <c r="K626" s="66"/>
      <c r="L626" s="66"/>
      <c r="M626" s="66"/>
      <c r="N626" s="66"/>
      <c r="O626" s="66"/>
      <c r="P626" s="66"/>
      <c r="Q626" s="66"/>
      <c r="R626" s="66"/>
      <c r="S626" s="66"/>
      <c r="T626" s="66"/>
      <c r="U626" s="66"/>
      <c r="V626" s="66"/>
      <c r="W626" s="66"/>
      <c r="X626" s="66"/>
      <c r="Y626" s="66"/>
      <c r="Z626" s="66"/>
      <c r="AA626" s="66"/>
      <c r="AB626" s="66"/>
      <c r="AC626" s="66"/>
      <c r="AD626" s="66"/>
    </row>
    <row r="627" spans="1:30" x14ac:dyDescent="0.2">
      <c r="A627" s="103"/>
      <c r="B627" s="103"/>
      <c r="C627" s="103"/>
      <c r="D627" s="66"/>
      <c r="E627" s="66"/>
      <c r="F627" s="66"/>
      <c r="G627" s="103"/>
      <c r="H627" s="103"/>
      <c r="I627" s="66"/>
      <c r="J627" s="66"/>
      <c r="K627" s="66"/>
      <c r="L627" s="66"/>
      <c r="M627" s="66"/>
      <c r="N627" s="66"/>
      <c r="O627" s="66"/>
      <c r="P627" s="66"/>
      <c r="Q627" s="66"/>
      <c r="R627" s="66"/>
      <c r="S627" s="66"/>
      <c r="T627" s="66"/>
      <c r="U627" s="66"/>
      <c r="V627" s="66"/>
      <c r="W627" s="66"/>
      <c r="X627" s="66"/>
      <c r="Y627" s="66"/>
      <c r="Z627" s="66"/>
      <c r="AA627" s="66"/>
      <c r="AB627" s="66"/>
      <c r="AC627" s="66"/>
      <c r="AD627" s="66"/>
    </row>
    <row r="628" spans="1:30" x14ac:dyDescent="0.2">
      <c r="A628" s="103"/>
      <c r="B628" s="103"/>
      <c r="C628" s="103"/>
      <c r="D628" s="66"/>
      <c r="E628" s="66"/>
      <c r="F628" s="66"/>
      <c r="G628" s="103"/>
      <c r="H628" s="103"/>
      <c r="I628" s="66"/>
      <c r="J628" s="66"/>
      <c r="K628" s="66"/>
      <c r="L628" s="66"/>
      <c r="M628" s="66"/>
      <c r="N628" s="66"/>
      <c r="O628" s="66"/>
      <c r="P628" s="66"/>
      <c r="Q628" s="66"/>
      <c r="R628" s="66"/>
      <c r="S628" s="66"/>
      <c r="T628" s="66"/>
      <c r="U628" s="66"/>
      <c r="V628" s="66"/>
      <c r="W628" s="66"/>
      <c r="X628" s="66"/>
      <c r="Y628" s="66"/>
      <c r="Z628" s="66"/>
      <c r="AA628" s="66"/>
      <c r="AB628" s="66"/>
      <c r="AC628" s="66"/>
      <c r="AD628" s="66"/>
    </row>
    <row r="629" spans="1:30" x14ac:dyDescent="0.2">
      <c r="A629" s="103"/>
      <c r="B629" s="103"/>
      <c r="C629" s="103"/>
      <c r="D629" s="66"/>
      <c r="E629" s="66"/>
      <c r="F629" s="66"/>
      <c r="G629" s="103"/>
      <c r="H629" s="103"/>
      <c r="I629" s="66"/>
      <c r="J629" s="66"/>
      <c r="K629" s="66"/>
      <c r="L629" s="66"/>
      <c r="M629" s="66"/>
      <c r="N629" s="66"/>
      <c r="O629" s="66"/>
      <c r="P629" s="66"/>
      <c r="Q629" s="66"/>
      <c r="R629" s="66"/>
      <c r="S629" s="66"/>
      <c r="T629" s="66"/>
      <c r="U629" s="66"/>
      <c r="V629" s="66"/>
      <c r="W629" s="66"/>
      <c r="X629" s="66"/>
      <c r="Y629" s="66"/>
      <c r="Z629" s="66"/>
      <c r="AA629" s="66"/>
      <c r="AB629" s="66"/>
      <c r="AC629" s="66"/>
      <c r="AD629" s="66"/>
    </row>
    <row r="630" spans="1:30" x14ac:dyDescent="0.2">
      <c r="A630" s="103"/>
      <c r="B630" s="103"/>
      <c r="C630" s="103"/>
      <c r="D630" s="66"/>
      <c r="E630" s="66"/>
      <c r="F630" s="66"/>
      <c r="G630" s="103"/>
      <c r="H630" s="103"/>
      <c r="I630" s="66"/>
      <c r="J630" s="66"/>
      <c r="K630" s="66"/>
      <c r="L630" s="66"/>
      <c r="M630" s="66"/>
      <c r="N630" s="66"/>
      <c r="O630" s="66"/>
      <c r="P630" s="66"/>
      <c r="Q630" s="66"/>
      <c r="R630" s="66"/>
      <c r="S630" s="66"/>
      <c r="T630" s="66"/>
      <c r="U630" s="66"/>
      <c r="V630" s="66"/>
      <c r="W630" s="66"/>
      <c r="X630" s="66"/>
      <c r="Y630" s="66"/>
      <c r="Z630" s="66"/>
      <c r="AA630" s="66"/>
      <c r="AB630" s="66"/>
      <c r="AC630" s="66"/>
      <c r="AD630" s="66"/>
    </row>
    <row r="631" spans="1:30" x14ac:dyDescent="0.2">
      <c r="A631" s="103"/>
      <c r="B631" s="103"/>
      <c r="C631" s="103"/>
      <c r="D631" s="66"/>
      <c r="E631" s="66"/>
      <c r="F631" s="66"/>
      <c r="G631" s="103"/>
      <c r="H631" s="103"/>
      <c r="I631" s="66"/>
      <c r="J631" s="66"/>
      <c r="K631" s="66"/>
      <c r="L631" s="66"/>
      <c r="M631" s="66"/>
      <c r="N631" s="66"/>
      <c r="O631" s="66"/>
      <c r="P631" s="66"/>
      <c r="Q631" s="66"/>
      <c r="R631" s="66"/>
      <c r="S631" s="66"/>
      <c r="T631" s="66"/>
      <c r="U631" s="66"/>
      <c r="V631" s="66"/>
      <c r="W631" s="66"/>
      <c r="X631" s="66"/>
      <c r="Y631" s="66"/>
      <c r="Z631" s="66"/>
      <c r="AA631" s="66"/>
      <c r="AB631" s="66"/>
      <c r="AC631" s="66"/>
      <c r="AD631" s="66"/>
    </row>
    <row r="632" spans="1:30" x14ac:dyDescent="0.2">
      <c r="A632" s="103"/>
      <c r="B632" s="103"/>
      <c r="C632" s="103"/>
      <c r="D632" s="66"/>
      <c r="E632" s="66"/>
      <c r="F632" s="66"/>
      <c r="G632" s="103"/>
      <c r="H632" s="103"/>
      <c r="I632" s="66"/>
      <c r="J632" s="66"/>
      <c r="K632" s="66"/>
      <c r="L632" s="66"/>
      <c r="M632" s="66"/>
      <c r="N632" s="66"/>
      <c r="O632" s="66"/>
      <c r="P632" s="66"/>
      <c r="Q632" s="66"/>
      <c r="R632" s="66"/>
      <c r="S632" s="66"/>
      <c r="T632" s="66"/>
      <c r="U632" s="66"/>
      <c r="V632" s="66"/>
      <c r="W632" s="66"/>
      <c r="X632" s="66"/>
      <c r="Y632" s="66"/>
      <c r="Z632" s="66"/>
      <c r="AA632" s="66"/>
      <c r="AB632" s="66"/>
      <c r="AC632" s="66"/>
      <c r="AD632" s="66"/>
    </row>
    <row r="633" spans="1:30" x14ac:dyDescent="0.2">
      <c r="A633" s="103"/>
      <c r="B633" s="103"/>
      <c r="C633" s="103"/>
      <c r="D633" s="66"/>
      <c r="E633" s="66"/>
      <c r="F633" s="66"/>
      <c r="G633" s="103"/>
      <c r="H633" s="103"/>
      <c r="I633" s="66"/>
      <c r="J633" s="66"/>
      <c r="K633" s="66"/>
      <c r="L633" s="66"/>
      <c r="M633" s="66"/>
      <c r="N633" s="66"/>
      <c r="O633" s="66"/>
      <c r="P633" s="66"/>
      <c r="Q633" s="66"/>
      <c r="R633" s="66"/>
      <c r="S633" s="66"/>
      <c r="T633" s="66"/>
      <c r="U633" s="66"/>
      <c r="V633" s="66"/>
      <c r="W633" s="66"/>
      <c r="X633" s="66"/>
      <c r="Y633" s="66"/>
      <c r="Z633" s="66"/>
      <c r="AA633" s="66"/>
      <c r="AB633" s="66"/>
      <c r="AC633" s="66"/>
      <c r="AD633" s="66"/>
    </row>
    <row r="634" spans="1:30" x14ac:dyDescent="0.2">
      <c r="A634" s="103"/>
      <c r="B634" s="103"/>
      <c r="C634" s="103"/>
      <c r="D634" s="66"/>
      <c r="E634" s="66"/>
      <c r="F634" s="66"/>
      <c r="G634" s="103"/>
      <c r="H634" s="103"/>
      <c r="I634" s="66"/>
      <c r="J634" s="66"/>
      <c r="K634" s="66"/>
      <c r="L634" s="66"/>
      <c r="M634" s="66"/>
      <c r="N634" s="66"/>
      <c r="O634" s="66"/>
      <c r="P634" s="66"/>
      <c r="Q634" s="66"/>
      <c r="R634" s="66"/>
      <c r="S634" s="66"/>
      <c r="T634" s="66"/>
      <c r="U634" s="66"/>
      <c r="V634" s="66"/>
      <c r="W634" s="66"/>
      <c r="X634" s="66"/>
      <c r="Y634" s="66"/>
      <c r="Z634" s="66"/>
      <c r="AA634" s="66"/>
      <c r="AB634" s="66"/>
      <c r="AC634" s="66"/>
      <c r="AD634" s="66"/>
    </row>
    <row r="635" spans="1:30" x14ac:dyDescent="0.2">
      <c r="A635" s="103"/>
      <c r="B635" s="103"/>
      <c r="C635" s="103"/>
      <c r="D635" s="66"/>
      <c r="E635" s="66"/>
      <c r="F635" s="66"/>
      <c r="G635" s="103"/>
      <c r="H635" s="103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  <c r="T635" s="66"/>
      <c r="U635" s="66"/>
      <c r="V635" s="66"/>
      <c r="W635" s="66"/>
      <c r="X635" s="66"/>
      <c r="Y635" s="66"/>
      <c r="Z635" s="66"/>
      <c r="AA635" s="66"/>
      <c r="AB635" s="66"/>
      <c r="AC635" s="66"/>
      <c r="AD635" s="66"/>
    </row>
    <row r="636" spans="1:30" x14ac:dyDescent="0.2">
      <c r="A636" s="103"/>
      <c r="B636" s="103"/>
      <c r="C636" s="103"/>
      <c r="D636" s="66"/>
      <c r="E636" s="66"/>
      <c r="F636" s="66"/>
      <c r="G636" s="103"/>
      <c r="H636" s="103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  <c r="T636" s="66"/>
      <c r="U636" s="66"/>
      <c r="V636" s="66"/>
      <c r="W636" s="66"/>
      <c r="X636" s="66"/>
      <c r="Y636" s="66"/>
      <c r="Z636" s="66"/>
      <c r="AA636" s="66"/>
      <c r="AB636" s="66"/>
      <c r="AC636" s="66"/>
      <c r="AD636" s="66"/>
    </row>
    <row r="637" spans="1:30" x14ac:dyDescent="0.2">
      <c r="A637" s="103"/>
      <c r="B637" s="103"/>
      <c r="C637" s="103"/>
      <c r="D637" s="66"/>
      <c r="E637" s="66"/>
      <c r="F637" s="66"/>
      <c r="G637" s="103"/>
      <c r="H637" s="103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  <c r="T637" s="66"/>
      <c r="U637" s="66"/>
      <c r="V637" s="66"/>
      <c r="W637" s="66"/>
      <c r="X637" s="66"/>
      <c r="Y637" s="66"/>
      <c r="Z637" s="66"/>
      <c r="AA637" s="66"/>
      <c r="AB637" s="66"/>
      <c r="AC637" s="66"/>
      <c r="AD637" s="66"/>
    </row>
    <row r="638" spans="1:30" x14ac:dyDescent="0.2">
      <c r="A638" s="103"/>
      <c r="B638" s="103"/>
      <c r="C638" s="103"/>
      <c r="D638" s="66"/>
      <c r="E638" s="66"/>
      <c r="F638" s="66"/>
      <c r="G638" s="103"/>
      <c r="H638" s="103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  <c r="T638" s="66"/>
      <c r="U638" s="66"/>
      <c r="V638" s="66"/>
      <c r="W638" s="66"/>
      <c r="X638" s="66"/>
      <c r="Y638" s="66"/>
      <c r="Z638" s="66"/>
      <c r="AA638" s="66"/>
      <c r="AB638" s="66"/>
      <c r="AC638" s="66"/>
      <c r="AD638" s="66"/>
    </row>
    <row r="639" spans="1:30" x14ac:dyDescent="0.2">
      <c r="A639" s="103"/>
      <c r="B639" s="103"/>
      <c r="C639" s="103"/>
      <c r="D639" s="66"/>
      <c r="E639" s="66"/>
      <c r="F639" s="66"/>
      <c r="G639" s="103"/>
      <c r="H639" s="103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  <c r="T639" s="66"/>
      <c r="U639" s="66"/>
      <c r="V639" s="66"/>
      <c r="W639" s="66"/>
      <c r="X639" s="66"/>
      <c r="Y639" s="66"/>
      <c r="Z639" s="66"/>
      <c r="AA639" s="66"/>
      <c r="AB639" s="66"/>
      <c r="AC639" s="66"/>
      <c r="AD639" s="66"/>
    </row>
    <row r="640" spans="1:30" x14ac:dyDescent="0.2">
      <c r="A640" s="103"/>
      <c r="B640" s="103"/>
      <c r="C640" s="103"/>
      <c r="D640" s="66"/>
      <c r="E640" s="66"/>
      <c r="F640" s="66"/>
      <c r="G640" s="103"/>
      <c r="H640" s="103"/>
      <c r="I640" s="66"/>
      <c r="J640" s="66"/>
      <c r="K640" s="66"/>
      <c r="L640" s="66"/>
      <c r="M640" s="66"/>
      <c r="N640" s="66"/>
      <c r="O640" s="66"/>
      <c r="P640" s="66"/>
      <c r="Q640" s="66"/>
      <c r="R640" s="66"/>
      <c r="S640" s="66"/>
      <c r="T640" s="66"/>
      <c r="U640" s="66"/>
      <c r="V640" s="66"/>
      <c r="W640" s="66"/>
      <c r="X640" s="66"/>
      <c r="Y640" s="66"/>
      <c r="Z640" s="66"/>
      <c r="AA640" s="66"/>
      <c r="AB640" s="66"/>
      <c r="AC640" s="66"/>
      <c r="AD640" s="66"/>
    </row>
    <row r="641" spans="1:30" x14ac:dyDescent="0.2">
      <c r="A641" s="103"/>
      <c r="B641" s="103"/>
      <c r="C641" s="103"/>
      <c r="D641" s="66"/>
      <c r="E641" s="66"/>
      <c r="F641" s="66"/>
      <c r="G641" s="103"/>
      <c r="H641" s="103"/>
      <c r="I641" s="66"/>
      <c r="J641" s="66"/>
      <c r="K641" s="66"/>
      <c r="L641" s="66"/>
      <c r="M641" s="66"/>
      <c r="N641" s="66"/>
      <c r="O641" s="66"/>
      <c r="P641" s="66"/>
      <c r="Q641" s="66"/>
      <c r="R641" s="66"/>
      <c r="S641" s="66"/>
      <c r="T641" s="66"/>
      <c r="U641" s="66"/>
      <c r="V641" s="66"/>
      <c r="W641" s="66"/>
      <c r="X641" s="66"/>
      <c r="Y641" s="66"/>
      <c r="Z641" s="66"/>
      <c r="AA641" s="66"/>
      <c r="AB641" s="66"/>
      <c r="AC641" s="66"/>
      <c r="AD641" s="66"/>
    </row>
    <row r="642" spans="1:30" x14ac:dyDescent="0.2">
      <c r="A642" s="103"/>
      <c r="B642" s="103"/>
      <c r="C642" s="103"/>
      <c r="D642" s="66"/>
      <c r="E642" s="66"/>
      <c r="F642" s="66"/>
      <c r="G642" s="103"/>
      <c r="H642" s="103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  <c r="T642" s="66"/>
      <c r="U642" s="66"/>
      <c r="V642" s="66"/>
      <c r="W642" s="66"/>
      <c r="X642" s="66"/>
      <c r="Y642" s="66"/>
      <c r="Z642" s="66"/>
      <c r="AA642" s="66"/>
      <c r="AB642" s="66"/>
      <c r="AC642" s="66"/>
      <c r="AD642" s="66"/>
    </row>
    <row r="643" spans="1:30" x14ac:dyDescent="0.2">
      <c r="A643" s="103"/>
      <c r="B643" s="103"/>
      <c r="C643" s="103"/>
      <c r="D643" s="66"/>
      <c r="E643" s="66"/>
      <c r="F643" s="66"/>
      <c r="G643" s="103"/>
      <c r="H643" s="103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  <c r="T643" s="66"/>
      <c r="U643" s="66"/>
      <c r="V643" s="66"/>
      <c r="W643" s="66"/>
      <c r="X643" s="66"/>
      <c r="Y643" s="66"/>
      <c r="Z643" s="66"/>
      <c r="AA643" s="66"/>
      <c r="AB643" s="66"/>
      <c r="AC643" s="66"/>
      <c r="AD643" s="66"/>
    </row>
    <row r="644" spans="1:30" x14ac:dyDescent="0.2">
      <c r="A644" s="103"/>
      <c r="B644" s="103"/>
      <c r="C644" s="103"/>
      <c r="D644" s="66"/>
      <c r="E644" s="66"/>
      <c r="F644" s="66"/>
      <c r="G644" s="103"/>
      <c r="H644" s="103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  <c r="T644" s="66"/>
      <c r="U644" s="66"/>
      <c r="V644" s="66"/>
      <c r="W644" s="66"/>
      <c r="X644" s="66"/>
      <c r="Y644" s="66"/>
      <c r="Z644" s="66"/>
      <c r="AA644" s="66"/>
      <c r="AB644" s="66"/>
      <c r="AC644" s="66"/>
      <c r="AD644" s="66"/>
    </row>
    <row r="645" spans="1:30" x14ac:dyDescent="0.2">
      <c r="A645" s="103"/>
      <c r="B645" s="103"/>
      <c r="C645" s="103"/>
      <c r="D645" s="66"/>
      <c r="E645" s="66"/>
      <c r="F645" s="66"/>
      <c r="G645" s="103"/>
      <c r="H645" s="103"/>
      <c r="I645" s="66"/>
      <c r="J645" s="66"/>
      <c r="K645" s="66"/>
      <c r="L645" s="66"/>
      <c r="M645" s="66"/>
      <c r="N645" s="66"/>
      <c r="O645" s="66"/>
      <c r="P645" s="66"/>
      <c r="Q645" s="66"/>
      <c r="R645" s="66"/>
      <c r="S645" s="66"/>
      <c r="T645" s="66"/>
      <c r="U645" s="66"/>
      <c r="V645" s="66"/>
      <c r="W645" s="66"/>
      <c r="X645" s="66"/>
      <c r="Y645" s="66"/>
      <c r="Z645" s="66"/>
      <c r="AA645" s="66"/>
      <c r="AB645" s="66"/>
      <c r="AC645" s="66"/>
      <c r="AD645" s="66"/>
    </row>
    <row r="646" spans="1:30" x14ac:dyDescent="0.2">
      <c r="A646" s="103"/>
      <c r="B646" s="103"/>
      <c r="C646" s="103"/>
      <c r="D646" s="66"/>
      <c r="E646" s="66"/>
      <c r="F646" s="66"/>
      <c r="G646" s="103"/>
      <c r="H646" s="103"/>
      <c r="I646" s="66"/>
      <c r="J646" s="66"/>
      <c r="K646" s="66"/>
      <c r="L646" s="66"/>
      <c r="M646" s="66"/>
      <c r="N646" s="66"/>
      <c r="O646" s="66"/>
      <c r="P646" s="66"/>
      <c r="Q646" s="66"/>
      <c r="R646" s="66"/>
      <c r="S646" s="66"/>
      <c r="T646" s="66"/>
      <c r="U646" s="66"/>
      <c r="V646" s="66"/>
      <c r="W646" s="66"/>
      <c r="X646" s="66"/>
      <c r="Y646" s="66"/>
      <c r="Z646" s="66"/>
      <c r="AA646" s="66"/>
      <c r="AB646" s="66"/>
      <c r="AC646" s="66"/>
      <c r="AD646" s="66"/>
    </row>
    <row r="647" spans="1:30" x14ac:dyDescent="0.2">
      <c r="A647" s="103"/>
      <c r="B647" s="103"/>
      <c r="C647" s="103"/>
      <c r="D647" s="66"/>
      <c r="E647" s="66"/>
      <c r="F647" s="66"/>
      <c r="G647" s="103"/>
      <c r="H647" s="103"/>
      <c r="I647" s="66"/>
      <c r="J647" s="66"/>
      <c r="K647" s="66"/>
      <c r="L647" s="66"/>
      <c r="M647" s="66"/>
      <c r="N647" s="66"/>
      <c r="O647" s="66"/>
      <c r="P647" s="66"/>
      <c r="Q647" s="66"/>
      <c r="R647" s="66"/>
      <c r="S647" s="66"/>
      <c r="T647" s="66"/>
      <c r="U647" s="66"/>
      <c r="V647" s="66"/>
      <c r="W647" s="66"/>
      <c r="X647" s="66"/>
      <c r="Y647" s="66"/>
      <c r="Z647" s="66"/>
      <c r="AA647" s="66"/>
      <c r="AB647" s="66"/>
      <c r="AC647" s="66"/>
      <c r="AD647" s="66"/>
    </row>
    <row r="648" spans="1:30" x14ac:dyDescent="0.2">
      <c r="A648" s="103"/>
      <c r="B648" s="103"/>
      <c r="C648" s="103"/>
      <c r="D648" s="66"/>
      <c r="E648" s="66"/>
      <c r="F648" s="66"/>
      <c r="G648" s="103"/>
      <c r="H648" s="103"/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66"/>
      <c r="U648" s="66"/>
      <c r="V648" s="66"/>
      <c r="W648" s="66"/>
      <c r="X648" s="66"/>
      <c r="Y648" s="66"/>
      <c r="Z648" s="66"/>
      <c r="AA648" s="66"/>
      <c r="AB648" s="66"/>
      <c r="AC648" s="66"/>
      <c r="AD648" s="66"/>
    </row>
    <row r="649" spans="1:30" x14ac:dyDescent="0.2">
      <c r="A649" s="103"/>
      <c r="B649" s="103"/>
      <c r="C649" s="103"/>
      <c r="D649" s="66"/>
      <c r="E649" s="66"/>
      <c r="F649" s="66"/>
      <c r="G649" s="103"/>
      <c r="H649" s="103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  <c r="T649" s="66"/>
      <c r="U649" s="66"/>
      <c r="V649" s="66"/>
      <c r="W649" s="66"/>
      <c r="X649" s="66"/>
      <c r="Y649" s="66"/>
      <c r="Z649" s="66"/>
      <c r="AA649" s="66"/>
      <c r="AB649" s="66"/>
      <c r="AC649" s="66"/>
      <c r="AD649" s="66"/>
    </row>
    <row r="650" spans="1:30" x14ac:dyDescent="0.2">
      <c r="A650" s="103"/>
      <c r="B650" s="103"/>
      <c r="C650" s="103"/>
      <c r="D650" s="66"/>
      <c r="E650" s="66"/>
      <c r="F650" s="66"/>
      <c r="G650" s="103"/>
      <c r="H650" s="103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  <c r="T650" s="66"/>
      <c r="U650" s="66"/>
      <c r="V650" s="66"/>
      <c r="W650" s="66"/>
      <c r="X650" s="66"/>
      <c r="Y650" s="66"/>
      <c r="Z650" s="66"/>
      <c r="AA650" s="66"/>
      <c r="AB650" s="66"/>
      <c r="AC650" s="66"/>
      <c r="AD650" s="66"/>
    </row>
    <row r="651" spans="1:30" x14ac:dyDescent="0.2">
      <c r="A651" s="103"/>
      <c r="B651" s="103"/>
      <c r="C651" s="103"/>
      <c r="D651" s="66"/>
      <c r="E651" s="66"/>
      <c r="F651" s="66"/>
      <c r="G651" s="103"/>
      <c r="H651" s="103"/>
      <c r="I651" s="66"/>
      <c r="J651" s="66"/>
      <c r="K651" s="66"/>
      <c r="L651" s="66"/>
      <c r="M651" s="66"/>
      <c r="N651" s="66"/>
      <c r="O651" s="66"/>
      <c r="P651" s="66"/>
      <c r="Q651" s="66"/>
      <c r="R651" s="66"/>
      <c r="S651" s="66"/>
      <c r="T651" s="66"/>
      <c r="U651" s="66"/>
      <c r="V651" s="66"/>
      <c r="W651" s="66"/>
      <c r="X651" s="66"/>
      <c r="Y651" s="66"/>
      <c r="Z651" s="66"/>
      <c r="AA651" s="66"/>
      <c r="AB651" s="66"/>
      <c r="AC651" s="66"/>
      <c r="AD651" s="66"/>
    </row>
    <row r="652" spans="1:30" x14ac:dyDescent="0.2">
      <c r="A652" s="103"/>
      <c r="B652" s="103"/>
      <c r="C652" s="103"/>
      <c r="D652" s="66"/>
      <c r="E652" s="66"/>
      <c r="F652" s="66"/>
      <c r="G652" s="103"/>
      <c r="H652" s="103"/>
      <c r="I652" s="66"/>
      <c r="J652" s="66"/>
      <c r="K652" s="66"/>
      <c r="L652" s="66"/>
      <c r="M652" s="66"/>
      <c r="N652" s="66"/>
      <c r="O652" s="66"/>
      <c r="P652" s="66"/>
      <c r="Q652" s="66"/>
      <c r="R652" s="66"/>
      <c r="S652" s="66"/>
      <c r="T652" s="66"/>
      <c r="U652" s="66"/>
      <c r="V652" s="66"/>
      <c r="W652" s="66"/>
      <c r="X652" s="66"/>
      <c r="Y652" s="66"/>
      <c r="Z652" s="66"/>
      <c r="AA652" s="66"/>
      <c r="AB652" s="66"/>
      <c r="AC652" s="66"/>
      <c r="AD652" s="66"/>
    </row>
    <row r="653" spans="1:30" x14ac:dyDescent="0.2">
      <c r="A653" s="103"/>
      <c r="B653" s="103"/>
      <c r="C653" s="103"/>
      <c r="D653" s="66"/>
      <c r="E653" s="66"/>
      <c r="F653" s="66"/>
      <c r="G653" s="103"/>
      <c r="H653" s="103"/>
      <c r="I653" s="66"/>
      <c r="J653" s="66"/>
      <c r="K653" s="66"/>
      <c r="L653" s="66"/>
      <c r="M653" s="66"/>
      <c r="N653" s="66"/>
      <c r="O653" s="66"/>
      <c r="P653" s="66"/>
      <c r="Q653" s="66"/>
      <c r="R653" s="66"/>
      <c r="S653" s="66"/>
      <c r="T653" s="66"/>
      <c r="U653" s="66"/>
      <c r="V653" s="66"/>
      <c r="W653" s="66"/>
      <c r="X653" s="66"/>
      <c r="Y653" s="66"/>
      <c r="Z653" s="66"/>
      <c r="AA653" s="66"/>
      <c r="AB653" s="66"/>
      <c r="AC653" s="66"/>
      <c r="AD653" s="66"/>
    </row>
    <row r="654" spans="1:30" x14ac:dyDescent="0.2">
      <c r="A654" s="103"/>
      <c r="B654" s="103"/>
      <c r="C654" s="103"/>
      <c r="D654" s="66"/>
      <c r="E654" s="66"/>
      <c r="F654" s="66"/>
      <c r="G654" s="103"/>
      <c r="H654" s="103"/>
      <c r="I654" s="66"/>
      <c r="J654" s="66"/>
      <c r="K654" s="66"/>
      <c r="L654" s="66"/>
      <c r="M654" s="66"/>
      <c r="N654" s="66"/>
      <c r="O654" s="66"/>
      <c r="P654" s="66"/>
      <c r="Q654" s="66"/>
      <c r="R654" s="66"/>
      <c r="S654" s="66"/>
      <c r="T654" s="66"/>
      <c r="U654" s="66"/>
      <c r="V654" s="66"/>
      <c r="W654" s="66"/>
      <c r="X654" s="66"/>
      <c r="Y654" s="66"/>
      <c r="Z654" s="66"/>
      <c r="AA654" s="66"/>
      <c r="AB654" s="66"/>
      <c r="AC654" s="66"/>
      <c r="AD654" s="66"/>
    </row>
    <row r="655" spans="1:30" x14ac:dyDescent="0.2">
      <c r="A655" s="103"/>
      <c r="B655" s="103"/>
      <c r="C655" s="103"/>
      <c r="D655" s="66"/>
      <c r="E655" s="66"/>
      <c r="F655" s="66"/>
      <c r="G655" s="103"/>
      <c r="H655" s="103"/>
      <c r="I655" s="66"/>
      <c r="J655" s="66"/>
      <c r="K655" s="66"/>
      <c r="L655" s="66"/>
      <c r="M655" s="66"/>
      <c r="N655" s="66"/>
      <c r="O655" s="66"/>
      <c r="P655" s="66"/>
      <c r="Q655" s="66"/>
      <c r="R655" s="66"/>
      <c r="S655" s="66"/>
      <c r="T655" s="66"/>
      <c r="U655" s="66"/>
      <c r="V655" s="66"/>
      <c r="W655" s="66"/>
      <c r="X655" s="66"/>
      <c r="Y655" s="66"/>
      <c r="Z655" s="66"/>
      <c r="AA655" s="66"/>
      <c r="AB655" s="66"/>
      <c r="AC655" s="66"/>
      <c r="AD655" s="66"/>
    </row>
    <row r="656" spans="1:30" x14ac:dyDescent="0.2">
      <c r="A656" s="103"/>
      <c r="B656" s="103"/>
      <c r="C656" s="103"/>
      <c r="D656" s="66"/>
      <c r="E656" s="66"/>
      <c r="F656" s="66"/>
      <c r="G656" s="103"/>
      <c r="H656" s="103"/>
      <c r="I656" s="66"/>
      <c r="J656" s="66"/>
      <c r="K656" s="66"/>
      <c r="L656" s="66"/>
      <c r="M656" s="66"/>
      <c r="N656" s="66"/>
      <c r="O656" s="66"/>
      <c r="P656" s="66"/>
      <c r="Q656" s="66"/>
      <c r="R656" s="66"/>
      <c r="S656" s="66"/>
      <c r="T656" s="66"/>
      <c r="U656" s="66"/>
      <c r="V656" s="66"/>
      <c r="W656" s="66"/>
      <c r="X656" s="66"/>
      <c r="Y656" s="66"/>
      <c r="Z656" s="66"/>
      <c r="AA656" s="66"/>
      <c r="AB656" s="66"/>
      <c r="AC656" s="66"/>
      <c r="AD656" s="66"/>
    </row>
    <row r="657" spans="1:30" x14ac:dyDescent="0.2">
      <c r="A657" s="103"/>
      <c r="B657" s="103"/>
      <c r="C657" s="103"/>
      <c r="D657" s="66"/>
      <c r="E657" s="66"/>
      <c r="F657" s="66"/>
      <c r="G657" s="103"/>
      <c r="H657" s="103"/>
      <c r="I657" s="66"/>
      <c r="J657" s="66"/>
      <c r="K657" s="66"/>
      <c r="L657" s="66"/>
      <c r="M657" s="66"/>
      <c r="N657" s="66"/>
      <c r="O657" s="66"/>
      <c r="P657" s="66"/>
      <c r="Q657" s="66"/>
      <c r="R657" s="66"/>
      <c r="S657" s="66"/>
      <c r="T657" s="66"/>
      <c r="U657" s="66"/>
      <c r="V657" s="66"/>
      <c r="W657" s="66"/>
      <c r="X657" s="66"/>
      <c r="Y657" s="66"/>
      <c r="Z657" s="66"/>
      <c r="AA657" s="66"/>
      <c r="AB657" s="66"/>
      <c r="AC657" s="66"/>
      <c r="AD657" s="66"/>
    </row>
    <row r="658" spans="1:30" x14ac:dyDescent="0.2">
      <c r="A658" s="103"/>
      <c r="B658" s="103"/>
      <c r="C658" s="103"/>
      <c r="D658" s="66"/>
      <c r="E658" s="66"/>
      <c r="F658" s="66"/>
      <c r="G658" s="103"/>
      <c r="H658" s="103"/>
      <c r="I658" s="66"/>
      <c r="J658" s="66"/>
      <c r="K658" s="66"/>
      <c r="L658" s="66"/>
      <c r="M658" s="66"/>
      <c r="N658" s="66"/>
      <c r="O658" s="66"/>
      <c r="P658" s="66"/>
      <c r="Q658" s="66"/>
      <c r="R658" s="66"/>
      <c r="S658" s="66"/>
      <c r="T658" s="66"/>
      <c r="U658" s="66"/>
      <c r="V658" s="66"/>
      <c r="W658" s="66"/>
      <c r="X658" s="66"/>
      <c r="Y658" s="66"/>
      <c r="Z658" s="66"/>
      <c r="AA658" s="66"/>
      <c r="AB658" s="66"/>
      <c r="AC658" s="66"/>
      <c r="AD658" s="66"/>
    </row>
    <row r="659" spans="1:30" x14ac:dyDescent="0.2">
      <c r="A659" s="103"/>
      <c r="B659" s="103"/>
      <c r="C659" s="103"/>
      <c r="D659" s="66"/>
      <c r="E659" s="66"/>
      <c r="F659" s="66"/>
      <c r="G659" s="103"/>
      <c r="H659" s="103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  <c r="T659" s="66"/>
      <c r="U659" s="66"/>
      <c r="V659" s="66"/>
      <c r="W659" s="66"/>
      <c r="X659" s="66"/>
      <c r="Y659" s="66"/>
      <c r="Z659" s="66"/>
      <c r="AA659" s="66"/>
      <c r="AB659" s="66"/>
      <c r="AC659" s="66"/>
      <c r="AD659" s="66"/>
    </row>
    <row r="660" spans="1:30" x14ac:dyDescent="0.2">
      <c r="A660" s="103"/>
      <c r="B660" s="103"/>
      <c r="C660" s="103"/>
      <c r="D660" s="66"/>
      <c r="E660" s="66"/>
      <c r="F660" s="66"/>
      <c r="G660" s="103"/>
      <c r="H660" s="103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  <c r="T660" s="66"/>
      <c r="U660" s="66"/>
      <c r="V660" s="66"/>
      <c r="W660" s="66"/>
      <c r="X660" s="66"/>
      <c r="Y660" s="66"/>
      <c r="Z660" s="66"/>
      <c r="AA660" s="66"/>
      <c r="AB660" s="66"/>
      <c r="AC660" s="66"/>
      <c r="AD660" s="66"/>
    </row>
    <row r="661" spans="1:30" x14ac:dyDescent="0.2">
      <c r="A661" s="103"/>
      <c r="B661" s="103"/>
      <c r="C661" s="103"/>
      <c r="D661" s="66"/>
      <c r="E661" s="66"/>
      <c r="F661" s="66"/>
      <c r="G661" s="103"/>
      <c r="H661" s="103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  <c r="T661" s="66"/>
      <c r="U661" s="66"/>
      <c r="V661" s="66"/>
      <c r="W661" s="66"/>
      <c r="X661" s="66"/>
      <c r="Y661" s="66"/>
      <c r="Z661" s="66"/>
      <c r="AA661" s="66"/>
      <c r="AB661" s="66"/>
      <c r="AC661" s="66"/>
      <c r="AD661" s="66"/>
    </row>
    <row r="662" spans="1:30" x14ac:dyDescent="0.2">
      <c r="A662" s="103"/>
      <c r="B662" s="103"/>
      <c r="C662" s="103"/>
      <c r="D662" s="66"/>
      <c r="E662" s="66"/>
      <c r="F662" s="66"/>
      <c r="G662" s="103"/>
      <c r="H662" s="103"/>
      <c r="I662" s="66"/>
      <c r="J662" s="66"/>
      <c r="K662" s="66"/>
      <c r="L662" s="66"/>
      <c r="M662" s="66"/>
      <c r="N662" s="66"/>
      <c r="O662" s="66"/>
      <c r="P662" s="66"/>
      <c r="Q662" s="66"/>
      <c r="R662" s="66"/>
      <c r="S662" s="66"/>
      <c r="T662" s="66"/>
      <c r="U662" s="66"/>
      <c r="V662" s="66"/>
      <c r="W662" s="66"/>
      <c r="X662" s="66"/>
      <c r="Y662" s="66"/>
      <c r="Z662" s="66"/>
      <c r="AA662" s="66"/>
      <c r="AB662" s="66"/>
      <c r="AC662" s="66"/>
      <c r="AD662" s="66"/>
    </row>
    <row r="663" spans="1:30" x14ac:dyDescent="0.2">
      <c r="A663" s="103"/>
      <c r="B663" s="103"/>
      <c r="C663" s="103"/>
      <c r="D663" s="66"/>
      <c r="E663" s="66"/>
      <c r="F663" s="66"/>
      <c r="G663" s="103"/>
      <c r="H663" s="103"/>
      <c r="I663" s="66"/>
      <c r="J663" s="66"/>
      <c r="K663" s="66"/>
      <c r="L663" s="66"/>
      <c r="M663" s="66"/>
      <c r="N663" s="66"/>
      <c r="O663" s="66"/>
      <c r="P663" s="66"/>
      <c r="Q663" s="66"/>
      <c r="R663" s="66"/>
      <c r="S663" s="66"/>
      <c r="T663" s="66"/>
      <c r="U663" s="66"/>
      <c r="V663" s="66"/>
      <c r="W663" s="66"/>
      <c r="X663" s="66"/>
      <c r="Y663" s="66"/>
      <c r="Z663" s="66"/>
      <c r="AA663" s="66"/>
      <c r="AB663" s="66"/>
      <c r="AC663" s="66"/>
      <c r="AD663" s="66"/>
    </row>
    <row r="664" spans="1:30" x14ac:dyDescent="0.2">
      <c r="A664" s="103"/>
      <c r="B664" s="103"/>
      <c r="C664" s="103"/>
      <c r="D664" s="66"/>
      <c r="E664" s="66"/>
      <c r="F664" s="66"/>
      <c r="G664" s="103"/>
      <c r="H664" s="103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  <c r="T664" s="66"/>
      <c r="U664" s="66"/>
      <c r="V664" s="66"/>
      <c r="W664" s="66"/>
      <c r="X664" s="66"/>
      <c r="Y664" s="66"/>
      <c r="Z664" s="66"/>
      <c r="AA664" s="66"/>
      <c r="AB664" s="66"/>
      <c r="AC664" s="66"/>
      <c r="AD664" s="66"/>
    </row>
    <row r="665" spans="1:30" x14ac:dyDescent="0.2">
      <c r="A665" s="103"/>
      <c r="B665" s="103"/>
      <c r="C665" s="103"/>
      <c r="D665" s="66"/>
      <c r="E665" s="66"/>
      <c r="F665" s="66"/>
      <c r="G665" s="103"/>
      <c r="H665" s="103"/>
      <c r="I665" s="66"/>
      <c r="J665" s="66"/>
      <c r="K665" s="66"/>
      <c r="L665" s="66"/>
      <c r="M665" s="66"/>
      <c r="N665" s="66"/>
      <c r="O665" s="66"/>
      <c r="P665" s="66"/>
      <c r="Q665" s="66"/>
      <c r="R665" s="66"/>
      <c r="S665" s="66"/>
      <c r="T665" s="66"/>
      <c r="U665" s="66"/>
      <c r="V665" s="66"/>
      <c r="W665" s="66"/>
      <c r="X665" s="66"/>
      <c r="Y665" s="66"/>
      <c r="Z665" s="66"/>
      <c r="AA665" s="66"/>
      <c r="AB665" s="66"/>
      <c r="AC665" s="66"/>
      <c r="AD665" s="66"/>
    </row>
    <row r="666" spans="1:30" x14ac:dyDescent="0.2">
      <c r="A666" s="103"/>
      <c r="B666" s="103"/>
      <c r="C666" s="103"/>
      <c r="D666" s="66"/>
      <c r="E666" s="66"/>
      <c r="F666" s="66"/>
      <c r="G666" s="103"/>
      <c r="H666" s="103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  <c r="T666" s="66"/>
      <c r="U666" s="66"/>
      <c r="V666" s="66"/>
      <c r="W666" s="66"/>
      <c r="X666" s="66"/>
      <c r="Y666" s="66"/>
      <c r="Z666" s="66"/>
      <c r="AA666" s="66"/>
      <c r="AB666" s="66"/>
      <c r="AC666" s="66"/>
      <c r="AD666" s="66"/>
    </row>
    <row r="667" spans="1:30" x14ac:dyDescent="0.2">
      <c r="A667" s="103"/>
      <c r="B667" s="103"/>
      <c r="C667" s="103"/>
      <c r="D667" s="66"/>
      <c r="E667" s="66"/>
      <c r="F667" s="66"/>
      <c r="G667" s="103"/>
      <c r="H667" s="103"/>
      <c r="I667" s="66"/>
      <c r="J667" s="66"/>
      <c r="K667" s="66"/>
      <c r="L667" s="66"/>
      <c r="M667" s="66"/>
      <c r="N667" s="66"/>
      <c r="O667" s="66"/>
      <c r="P667" s="66"/>
      <c r="Q667" s="66"/>
      <c r="R667" s="66"/>
      <c r="S667" s="66"/>
      <c r="T667" s="66"/>
      <c r="U667" s="66"/>
      <c r="V667" s="66"/>
      <c r="W667" s="66"/>
      <c r="X667" s="66"/>
      <c r="Y667" s="66"/>
      <c r="Z667" s="66"/>
      <c r="AA667" s="66"/>
      <c r="AB667" s="66"/>
      <c r="AC667" s="66"/>
      <c r="AD667" s="66"/>
    </row>
    <row r="668" spans="1:30" x14ac:dyDescent="0.2">
      <c r="A668" s="103"/>
      <c r="B668" s="103"/>
      <c r="C668" s="103"/>
      <c r="D668" s="66"/>
      <c r="E668" s="66"/>
      <c r="F668" s="66"/>
      <c r="G668" s="103"/>
      <c r="H668" s="103"/>
      <c r="I668" s="66"/>
      <c r="J668" s="66"/>
      <c r="K668" s="66"/>
      <c r="L668" s="66"/>
      <c r="M668" s="66"/>
      <c r="N668" s="66"/>
      <c r="O668" s="66"/>
      <c r="P668" s="66"/>
      <c r="Q668" s="66"/>
      <c r="R668" s="66"/>
      <c r="S668" s="66"/>
      <c r="T668" s="66"/>
      <c r="U668" s="66"/>
      <c r="V668" s="66"/>
      <c r="W668" s="66"/>
      <c r="X668" s="66"/>
      <c r="Y668" s="66"/>
      <c r="Z668" s="66"/>
      <c r="AA668" s="66"/>
      <c r="AB668" s="66"/>
      <c r="AC668" s="66"/>
      <c r="AD668" s="66"/>
    </row>
    <row r="669" spans="1:30" x14ac:dyDescent="0.2">
      <c r="A669" s="103"/>
      <c r="B669" s="103"/>
      <c r="C669" s="103"/>
      <c r="D669" s="66"/>
      <c r="E669" s="66"/>
      <c r="F669" s="66"/>
      <c r="G669" s="103"/>
      <c r="H669" s="103"/>
      <c r="I669" s="66"/>
      <c r="J669" s="66"/>
      <c r="K669" s="66"/>
      <c r="L669" s="66"/>
      <c r="M669" s="66"/>
      <c r="N669" s="66"/>
      <c r="O669" s="66"/>
      <c r="P669" s="66"/>
      <c r="Q669" s="66"/>
      <c r="R669" s="66"/>
      <c r="S669" s="66"/>
      <c r="T669" s="66"/>
      <c r="U669" s="66"/>
      <c r="V669" s="66"/>
      <c r="W669" s="66"/>
      <c r="X669" s="66"/>
      <c r="Y669" s="66"/>
      <c r="Z669" s="66"/>
      <c r="AA669" s="66"/>
      <c r="AB669" s="66"/>
      <c r="AC669" s="66"/>
      <c r="AD669" s="66"/>
    </row>
    <row r="670" spans="1:30" x14ac:dyDescent="0.2">
      <c r="A670" s="103"/>
      <c r="B670" s="103"/>
      <c r="C670" s="103"/>
      <c r="D670" s="66"/>
      <c r="E670" s="66"/>
      <c r="F670" s="66"/>
      <c r="G670" s="103"/>
      <c r="H670" s="103"/>
      <c r="I670" s="66"/>
      <c r="J670" s="66"/>
      <c r="K670" s="66"/>
      <c r="L670" s="66"/>
      <c r="M670" s="66"/>
      <c r="N670" s="66"/>
      <c r="O670" s="66"/>
      <c r="P670" s="66"/>
      <c r="Q670" s="66"/>
      <c r="R670" s="66"/>
      <c r="S670" s="66"/>
      <c r="T670" s="66"/>
      <c r="U670" s="66"/>
      <c r="V670" s="66"/>
      <c r="W670" s="66"/>
      <c r="X670" s="66"/>
      <c r="Y670" s="66"/>
      <c r="Z670" s="66"/>
      <c r="AA670" s="66"/>
      <c r="AB670" s="66"/>
      <c r="AC670" s="66"/>
      <c r="AD670" s="66"/>
    </row>
    <row r="671" spans="1:30" x14ac:dyDescent="0.2">
      <c r="A671" s="103"/>
      <c r="B671" s="103"/>
      <c r="C671" s="103"/>
      <c r="D671" s="66"/>
      <c r="E671" s="66"/>
      <c r="F671" s="66"/>
      <c r="G671" s="103"/>
      <c r="H671" s="103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  <c r="T671" s="66"/>
      <c r="U671" s="66"/>
      <c r="V671" s="66"/>
      <c r="W671" s="66"/>
      <c r="X671" s="66"/>
      <c r="Y671" s="66"/>
      <c r="Z671" s="66"/>
      <c r="AA671" s="66"/>
      <c r="AB671" s="66"/>
      <c r="AC671" s="66"/>
      <c r="AD671" s="66"/>
    </row>
    <row r="672" spans="1:30" x14ac:dyDescent="0.2">
      <c r="A672" s="103"/>
      <c r="B672" s="103"/>
      <c r="C672" s="103"/>
      <c r="D672" s="66"/>
      <c r="E672" s="66"/>
      <c r="F672" s="66"/>
      <c r="G672" s="103"/>
      <c r="H672" s="103"/>
      <c r="I672" s="66"/>
      <c r="J672" s="66"/>
      <c r="K672" s="66"/>
      <c r="L672" s="66"/>
      <c r="M672" s="66"/>
      <c r="N672" s="66"/>
      <c r="O672" s="66"/>
      <c r="P672" s="66"/>
      <c r="Q672" s="66"/>
      <c r="R672" s="66"/>
      <c r="S672" s="66"/>
      <c r="T672" s="66"/>
      <c r="U672" s="66"/>
      <c r="V672" s="66"/>
      <c r="W672" s="66"/>
      <c r="X672" s="66"/>
      <c r="Y672" s="66"/>
      <c r="Z672" s="66"/>
      <c r="AA672" s="66"/>
      <c r="AB672" s="66"/>
      <c r="AC672" s="66"/>
      <c r="AD672" s="66"/>
    </row>
    <row r="673" spans="1:30" x14ac:dyDescent="0.2">
      <c r="A673" s="103"/>
      <c r="B673" s="103"/>
      <c r="C673" s="103"/>
      <c r="D673" s="66"/>
      <c r="E673" s="66"/>
      <c r="F673" s="66"/>
      <c r="G673" s="103"/>
      <c r="H673" s="103"/>
      <c r="I673" s="66"/>
      <c r="J673" s="66"/>
      <c r="K673" s="66"/>
      <c r="L673" s="66"/>
      <c r="M673" s="66"/>
      <c r="N673" s="66"/>
      <c r="O673" s="66"/>
      <c r="P673" s="66"/>
      <c r="Q673" s="66"/>
      <c r="R673" s="66"/>
      <c r="S673" s="66"/>
      <c r="T673" s="66"/>
      <c r="U673" s="66"/>
      <c r="V673" s="66"/>
      <c r="W673" s="66"/>
      <c r="X673" s="66"/>
      <c r="Y673" s="66"/>
      <c r="Z673" s="66"/>
      <c r="AA673" s="66"/>
      <c r="AB673" s="66"/>
      <c r="AC673" s="66"/>
      <c r="AD673" s="66"/>
    </row>
    <row r="674" spans="1:30" x14ac:dyDescent="0.2">
      <c r="A674" s="103"/>
      <c r="B674" s="103"/>
      <c r="C674" s="103"/>
      <c r="D674" s="66"/>
      <c r="E674" s="66"/>
      <c r="F674" s="66"/>
      <c r="G674" s="103"/>
      <c r="H674" s="103"/>
      <c r="I674" s="66"/>
      <c r="J674" s="66"/>
      <c r="K674" s="66"/>
      <c r="L674" s="66"/>
      <c r="M674" s="66"/>
      <c r="N674" s="66"/>
      <c r="O674" s="66"/>
      <c r="P674" s="66"/>
      <c r="Q674" s="66"/>
      <c r="R674" s="66"/>
      <c r="S674" s="66"/>
      <c r="T674" s="66"/>
      <c r="U674" s="66"/>
      <c r="V674" s="66"/>
      <c r="W674" s="66"/>
      <c r="X674" s="66"/>
      <c r="Y674" s="66"/>
      <c r="Z674" s="66"/>
      <c r="AA674" s="66"/>
      <c r="AB674" s="66"/>
      <c r="AC674" s="66"/>
      <c r="AD674" s="66"/>
    </row>
    <row r="675" spans="1:30" x14ac:dyDescent="0.2">
      <c r="A675" s="103"/>
      <c r="B675" s="103"/>
      <c r="C675" s="103"/>
      <c r="D675" s="66"/>
      <c r="E675" s="66"/>
      <c r="F675" s="66"/>
      <c r="G675" s="103"/>
      <c r="H675" s="103"/>
      <c r="I675" s="66"/>
      <c r="J675" s="66"/>
      <c r="K675" s="66"/>
      <c r="L675" s="66"/>
      <c r="M675" s="66"/>
      <c r="N675" s="66"/>
      <c r="O675" s="66"/>
      <c r="P675" s="66"/>
      <c r="Q675" s="66"/>
      <c r="R675" s="66"/>
      <c r="S675" s="66"/>
      <c r="T675" s="66"/>
      <c r="U675" s="66"/>
      <c r="V675" s="66"/>
      <c r="W675" s="66"/>
      <c r="X675" s="66"/>
      <c r="Y675" s="66"/>
      <c r="Z675" s="66"/>
      <c r="AA675" s="66"/>
      <c r="AB675" s="66"/>
      <c r="AC675" s="66"/>
      <c r="AD675" s="66"/>
    </row>
    <row r="676" spans="1:30" x14ac:dyDescent="0.2">
      <c r="A676" s="103"/>
      <c r="B676" s="103"/>
      <c r="C676" s="103"/>
      <c r="D676" s="66"/>
      <c r="E676" s="66"/>
      <c r="F676" s="66"/>
      <c r="G676" s="103"/>
      <c r="H676" s="103"/>
      <c r="I676" s="66"/>
      <c r="J676" s="66"/>
      <c r="K676" s="66"/>
      <c r="L676" s="66"/>
      <c r="M676" s="66"/>
      <c r="N676" s="66"/>
      <c r="O676" s="66"/>
      <c r="P676" s="66"/>
      <c r="Q676" s="66"/>
      <c r="R676" s="66"/>
      <c r="S676" s="66"/>
      <c r="T676" s="66"/>
      <c r="U676" s="66"/>
      <c r="V676" s="66"/>
      <c r="W676" s="66"/>
      <c r="X676" s="66"/>
      <c r="Y676" s="66"/>
      <c r="Z676" s="66"/>
      <c r="AA676" s="66"/>
      <c r="AB676" s="66"/>
      <c r="AC676" s="66"/>
      <c r="AD676" s="66"/>
    </row>
    <row r="677" spans="1:30" x14ac:dyDescent="0.2">
      <c r="A677" s="103"/>
      <c r="B677" s="103"/>
      <c r="C677" s="103"/>
      <c r="D677" s="66"/>
      <c r="E677" s="66"/>
      <c r="F677" s="66"/>
      <c r="G677" s="103"/>
      <c r="H677" s="103"/>
      <c r="I677" s="66"/>
      <c r="J677" s="66"/>
      <c r="K677" s="66"/>
      <c r="L677" s="66"/>
      <c r="M677" s="66"/>
      <c r="N677" s="66"/>
      <c r="O677" s="66"/>
      <c r="P677" s="66"/>
      <c r="Q677" s="66"/>
      <c r="R677" s="66"/>
      <c r="S677" s="66"/>
      <c r="T677" s="66"/>
      <c r="U677" s="66"/>
      <c r="V677" s="66"/>
      <c r="W677" s="66"/>
      <c r="X677" s="66"/>
      <c r="Y677" s="66"/>
      <c r="Z677" s="66"/>
      <c r="AA677" s="66"/>
      <c r="AB677" s="66"/>
      <c r="AC677" s="66"/>
      <c r="AD677" s="66"/>
    </row>
    <row r="678" spans="1:30" x14ac:dyDescent="0.2">
      <c r="A678" s="103"/>
      <c r="B678" s="103"/>
      <c r="C678" s="103"/>
      <c r="D678" s="66"/>
      <c r="E678" s="66"/>
      <c r="F678" s="66"/>
      <c r="G678" s="103"/>
      <c r="H678" s="103"/>
      <c r="I678" s="66"/>
      <c r="J678" s="66"/>
      <c r="K678" s="66"/>
      <c r="L678" s="66"/>
      <c r="M678" s="66"/>
      <c r="N678" s="66"/>
      <c r="O678" s="66"/>
      <c r="P678" s="66"/>
      <c r="Q678" s="66"/>
      <c r="R678" s="66"/>
      <c r="S678" s="66"/>
      <c r="T678" s="66"/>
      <c r="U678" s="66"/>
      <c r="V678" s="66"/>
      <c r="W678" s="66"/>
      <c r="X678" s="66"/>
      <c r="Y678" s="66"/>
      <c r="Z678" s="66"/>
      <c r="AA678" s="66"/>
      <c r="AB678" s="66"/>
      <c r="AC678" s="66"/>
      <c r="AD678" s="66"/>
    </row>
    <row r="679" spans="1:30" x14ac:dyDescent="0.2">
      <c r="A679" s="103"/>
      <c r="B679" s="103"/>
      <c r="C679" s="103"/>
      <c r="D679" s="66"/>
      <c r="E679" s="66"/>
      <c r="F679" s="66"/>
      <c r="G679" s="103"/>
      <c r="H679" s="103"/>
      <c r="I679" s="66"/>
      <c r="J679" s="66"/>
      <c r="K679" s="66"/>
      <c r="L679" s="66"/>
      <c r="M679" s="66"/>
      <c r="N679" s="66"/>
      <c r="O679" s="66"/>
      <c r="P679" s="66"/>
      <c r="Q679" s="66"/>
      <c r="R679" s="66"/>
      <c r="S679" s="66"/>
      <c r="T679" s="66"/>
      <c r="U679" s="66"/>
      <c r="V679" s="66"/>
      <c r="W679" s="66"/>
      <c r="X679" s="66"/>
      <c r="Y679" s="66"/>
      <c r="Z679" s="66"/>
      <c r="AA679" s="66"/>
      <c r="AB679" s="66"/>
      <c r="AC679" s="66"/>
      <c r="AD679" s="66"/>
    </row>
    <row r="680" spans="1:30" x14ac:dyDescent="0.2">
      <c r="A680" s="103"/>
      <c r="B680" s="103"/>
      <c r="C680" s="103"/>
      <c r="D680" s="66"/>
      <c r="E680" s="66"/>
      <c r="F680" s="66"/>
      <c r="G680" s="103"/>
      <c r="H680" s="103"/>
      <c r="I680" s="66"/>
      <c r="J680" s="66"/>
      <c r="K680" s="66"/>
      <c r="L680" s="66"/>
      <c r="M680" s="66"/>
      <c r="N680" s="66"/>
      <c r="O680" s="66"/>
      <c r="P680" s="66"/>
      <c r="Q680" s="66"/>
      <c r="R680" s="66"/>
      <c r="S680" s="66"/>
      <c r="T680" s="66"/>
      <c r="U680" s="66"/>
      <c r="V680" s="66"/>
      <c r="W680" s="66"/>
      <c r="X680" s="66"/>
      <c r="Y680" s="66"/>
      <c r="Z680" s="66"/>
      <c r="AA680" s="66"/>
      <c r="AB680" s="66"/>
      <c r="AC680" s="66"/>
      <c r="AD680" s="66"/>
    </row>
    <row r="681" spans="1:30" x14ac:dyDescent="0.2">
      <c r="A681" s="103"/>
      <c r="B681" s="103"/>
      <c r="C681" s="103"/>
      <c r="D681" s="66"/>
      <c r="E681" s="66"/>
      <c r="F681" s="66"/>
      <c r="G681" s="103"/>
      <c r="H681" s="103"/>
      <c r="I681" s="66"/>
      <c r="J681" s="66"/>
      <c r="K681" s="66"/>
      <c r="L681" s="66"/>
      <c r="M681" s="66"/>
      <c r="N681" s="66"/>
      <c r="O681" s="66"/>
      <c r="P681" s="66"/>
      <c r="Q681" s="66"/>
      <c r="R681" s="66"/>
      <c r="S681" s="66"/>
      <c r="T681" s="66"/>
      <c r="U681" s="66"/>
      <c r="V681" s="66"/>
      <c r="W681" s="66"/>
      <c r="X681" s="66"/>
      <c r="Y681" s="66"/>
      <c r="Z681" s="66"/>
      <c r="AA681" s="66"/>
      <c r="AB681" s="66"/>
      <c r="AC681" s="66"/>
      <c r="AD681" s="66"/>
    </row>
    <row r="682" spans="1:30" x14ac:dyDescent="0.2">
      <c r="A682" s="103"/>
      <c r="B682" s="103"/>
      <c r="C682" s="103"/>
      <c r="D682" s="66"/>
      <c r="E682" s="66"/>
      <c r="F682" s="66"/>
      <c r="G682" s="103"/>
      <c r="H682" s="103"/>
      <c r="I682" s="66"/>
      <c r="J682" s="66"/>
      <c r="K682" s="66"/>
      <c r="L682" s="66"/>
      <c r="M682" s="66"/>
      <c r="N682" s="66"/>
      <c r="O682" s="66"/>
      <c r="P682" s="66"/>
      <c r="Q682" s="66"/>
      <c r="R682" s="66"/>
      <c r="S682" s="66"/>
      <c r="T682" s="66"/>
      <c r="U682" s="66"/>
      <c r="V682" s="66"/>
      <c r="W682" s="66"/>
      <c r="X682" s="66"/>
      <c r="Y682" s="66"/>
      <c r="Z682" s="66"/>
      <c r="AA682" s="66"/>
      <c r="AB682" s="66"/>
      <c r="AC682" s="66"/>
      <c r="AD682" s="66"/>
    </row>
    <row r="683" spans="1:30" x14ac:dyDescent="0.2">
      <c r="A683" s="103"/>
      <c r="B683" s="103"/>
      <c r="C683" s="103"/>
      <c r="D683" s="66"/>
      <c r="E683" s="66"/>
      <c r="F683" s="66"/>
      <c r="G683" s="103"/>
      <c r="H683" s="103"/>
      <c r="I683" s="66"/>
      <c r="J683" s="66"/>
      <c r="K683" s="66"/>
      <c r="L683" s="66"/>
      <c r="M683" s="66"/>
      <c r="N683" s="66"/>
      <c r="O683" s="66"/>
      <c r="P683" s="66"/>
      <c r="Q683" s="66"/>
      <c r="R683" s="66"/>
      <c r="S683" s="66"/>
      <c r="T683" s="66"/>
      <c r="U683" s="66"/>
      <c r="V683" s="66"/>
      <c r="W683" s="66"/>
      <c r="X683" s="66"/>
      <c r="Y683" s="66"/>
      <c r="Z683" s="66"/>
      <c r="AA683" s="66"/>
      <c r="AB683" s="66"/>
      <c r="AC683" s="66"/>
      <c r="AD683" s="66"/>
    </row>
    <row r="684" spans="1:30" x14ac:dyDescent="0.2">
      <c r="A684" s="103"/>
      <c r="B684" s="103"/>
      <c r="C684" s="103"/>
      <c r="D684" s="66"/>
      <c r="E684" s="66"/>
      <c r="F684" s="66"/>
      <c r="G684" s="103"/>
      <c r="H684" s="103"/>
      <c r="I684" s="66"/>
      <c r="J684" s="66"/>
      <c r="K684" s="66"/>
      <c r="L684" s="66"/>
      <c r="M684" s="66"/>
      <c r="N684" s="66"/>
      <c r="O684" s="66"/>
      <c r="P684" s="66"/>
      <c r="Q684" s="66"/>
      <c r="R684" s="66"/>
      <c r="S684" s="66"/>
      <c r="T684" s="66"/>
      <c r="U684" s="66"/>
      <c r="V684" s="66"/>
      <c r="W684" s="66"/>
      <c r="X684" s="66"/>
      <c r="Y684" s="66"/>
      <c r="Z684" s="66"/>
      <c r="AA684" s="66"/>
      <c r="AB684" s="66"/>
      <c r="AC684" s="66"/>
      <c r="AD684" s="66"/>
    </row>
    <row r="685" spans="1:30" x14ac:dyDescent="0.2">
      <c r="A685" s="103"/>
      <c r="B685" s="103"/>
      <c r="C685" s="103"/>
      <c r="D685" s="66"/>
      <c r="E685" s="66"/>
      <c r="F685" s="66"/>
      <c r="G685" s="103"/>
      <c r="H685" s="103"/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66"/>
      <c r="U685" s="66"/>
      <c r="V685" s="66"/>
      <c r="W685" s="66"/>
      <c r="X685" s="66"/>
      <c r="Y685" s="66"/>
      <c r="Z685" s="66"/>
      <c r="AA685" s="66"/>
      <c r="AB685" s="66"/>
      <c r="AC685" s="66"/>
      <c r="AD685" s="66"/>
    </row>
    <row r="686" spans="1:30" x14ac:dyDescent="0.2">
      <c r="A686" s="103"/>
      <c r="B686" s="103"/>
      <c r="C686" s="103"/>
      <c r="D686" s="66"/>
      <c r="E686" s="66"/>
      <c r="F686" s="66"/>
      <c r="G686" s="103"/>
      <c r="H686" s="103"/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66"/>
      <c r="U686" s="66"/>
      <c r="V686" s="66"/>
      <c r="W686" s="66"/>
      <c r="X686" s="66"/>
      <c r="Y686" s="66"/>
      <c r="Z686" s="66"/>
      <c r="AA686" s="66"/>
      <c r="AB686" s="66"/>
      <c r="AC686" s="66"/>
      <c r="AD686" s="66"/>
    </row>
    <row r="687" spans="1:30" x14ac:dyDescent="0.2">
      <c r="A687" s="103"/>
      <c r="B687" s="103"/>
      <c r="C687" s="103"/>
      <c r="D687" s="66"/>
      <c r="E687" s="66"/>
      <c r="F687" s="66"/>
      <c r="G687" s="103"/>
      <c r="H687" s="103"/>
      <c r="I687" s="66"/>
      <c r="J687" s="66"/>
      <c r="K687" s="66"/>
      <c r="L687" s="66"/>
      <c r="M687" s="66"/>
      <c r="N687" s="66"/>
      <c r="O687" s="66"/>
      <c r="P687" s="66"/>
      <c r="Q687" s="66"/>
      <c r="R687" s="66"/>
      <c r="S687" s="66"/>
      <c r="T687" s="66"/>
      <c r="U687" s="66"/>
      <c r="V687" s="66"/>
      <c r="W687" s="66"/>
      <c r="X687" s="66"/>
      <c r="Y687" s="66"/>
      <c r="Z687" s="66"/>
      <c r="AA687" s="66"/>
      <c r="AB687" s="66"/>
      <c r="AC687" s="66"/>
      <c r="AD687" s="66"/>
    </row>
    <row r="688" spans="1:30" x14ac:dyDescent="0.2">
      <c r="A688" s="103"/>
      <c r="B688" s="103"/>
      <c r="C688" s="103"/>
      <c r="D688" s="66"/>
      <c r="E688" s="66"/>
      <c r="F688" s="66"/>
      <c r="G688" s="103"/>
      <c r="H688" s="103"/>
      <c r="I688" s="66"/>
      <c r="J688" s="66"/>
      <c r="K688" s="66"/>
      <c r="L688" s="66"/>
      <c r="M688" s="66"/>
      <c r="N688" s="66"/>
      <c r="O688" s="66"/>
      <c r="P688" s="66"/>
      <c r="Q688" s="66"/>
      <c r="R688" s="66"/>
      <c r="S688" s="66"/>
      <c r="T688" s="66"/>
      <c r="U688" s="66"/>
      <c r="V688" s="66"/>
      <c r="W688" s="66"/>
      <c r="X688" s="66"/>
      <c r="Y688" s="66"/>
      <c r="Z688" s="66"/>
      <c r="AA688" s="66"/>
      <c r="AB688" s="66"/>
      <c r="AC688" s="66"/>
      <c r="AD688" s="66"/>
    </row>
    <row r="689" spans="1:30" x14ac:dyDescent="0.2">
      <c r="A689" s="103"/>
      <c r="B689" s="103"/>
      <c r="C689" s="103"/>
      <c r="D689" s="66"/>
      <c r="E689" s="66"/>
      <c r="F689" s="66"/>
      <c r="G689" s="103"/>
      <c r="H689" s="103"/>
      <c r="I689" s="66"/>
      <c r="J689" s="66"/>
      <c r="K689" s="66"/>
      <c r="L689" s="66"/>
      <c r="M689" s="66"/>
      <c r="N689" s="66"/>
      <c r="O689" s="66"/>
      <c r="P689" s="66"/>
      <c r="Q689" s="66"/>
      <c r="R689" s="66"/>
      <c r="S689" s="66"/>
      <c r="T689" s="66"/>
      <c r="U689" s="66"/>
      <c r="V689" s="66"/>
      <c r="W689" s="66"/>
      <c r="X689" s="66"/>
      <c r="Y689" s="66"/>
      <c r="Z689" s="66"/>
      <c r="AA689" s="66"/>
      <c r="AB689" s="66"/>
      <c r="AC689" s="66"/>
      <c r="AD689" s="66"/>
    </row>
    <row r="690" spans="1:30" x14ac:dyDescent="0.2">
      <c r="A690" s="103"/>
      <c r="B690" s="103"/>
      <c r="C690" s="103"/>
      <c r="D690" s="66"/>
      <c r="E690" s="66"/>
      <c r="F690" s="66"/>
      <c r="G690" s="103"/>
      <c r="H690" s="103"/>
      <c r="I690" s="66"/>
      <c r="J690" s="66"/>
      <c r="K690" s="66"/>
      <c r="L690" s="66"/>
      <c r="M690" s="66"/>
      <c r="N690" s="66"/>
      <c r="O690" s="66"/>
      <c r="P690" s="66"/>
      <c r="Q690" s="66"/>
      <c r="R690" s="66"/>
      <c r="S690" s="66"/>
      <c r="T690" s="66"/>
      <c r="U690" s="66"/>
      <c r="V690" s="66"/>
      <c r="W690" s="66"/>
      <c r="X690" s="66"/>
      <c r="Y690" s="66"/>
      <c r="Z690" s="66"/>
      <c r="AA690" s="66"/>
      <c r="AB690" s="66"/>
      <c r="AC690" s="66"/>
      <c r="AD690" s="66"/>
    </row>
    <row r="691" spans="1:30" x14ac:dyDescent="0.2">
      <c r="A691" s="103"/>
      <c r="B691" s="103"/>
      <c r="C691" s="103"/>
      <c r="D691" s="66"/>
      <c r="E691" s="66"/>
      <c r="F691" s="66"/>
      <c r="G691" s="103"/>
      <c r="H691" s="103"/>
      <c r="I691" s="66"/>
      <c r="J691" s="66"/>
      <c r="K691" s="66"/>
      <c r="L691" s="66"/>
      <c r="M691" s="66"/>
      <c r="N691" s="66"/>
      <c r="O691" s="66"/>
      <c r="P691" s="66"/>
      <c r="Q691" s="66"/>
      <c r="R691" s="66"/>
      <c r="S691" s="66"/>
      <c r="T691" s="66"/>
      <c r="U691" s="66"/>
      <c r="V691" s="66"/>
      <c r="W691" s="66"/>
      <c r="X691" s="66"/>
      <c r="Y691" s="66"/>
      <c r="Z691" s="66"/>
      <c r="AA691" s="66"/>
      <c r="AB691" s="66"/>
      <c r="AC691" s="66"/>
      <c r="AD691" s="66"/>
    </row>
    <row r="692" spans="1:30" x14ac:dyDescent="0.2">
      <c r="A692" s="103"/>
      <c r="B692" s="103"/>
      <c r="C692" s="103"/>
      <c r="D692" s="66"/>
      <c r="E692" s="66"/>
      <c r="F692" s="66"/>
      <c r="G692" s="103"/>
      <c r="H692" s="103"/>
      <c r="I692" s="66"/>
      <c r="J692" s="66"/>
      <c r="K692" s="66"/>
      <c r="L692" s="66"/>
      <c r="M692" s="66"/>
      <c r="N692" s="66"/>
      <c r="O692" s="66"/>
      <c r="P692" s="66"/>
      <c r="Q692" s="66"/>
      <c r="R692" s="66"/>
      <c r="S692" s="66"/>
      <c r="T692" s="66"/>
      <c r="U692" s="66"/>
      <c r="V692" s="66"/>
      <c r="W692" s="66"/>
      <c r="X692" s="66"/>
      <c r="Y692" s="66"/>
      <c r="Z692" s="66"/>
      <c r="AA692" s="66"/>
      <c r="AB692" s="66"/>
      <c r="AC692" s="66"/>
      <c r="AD692" s="66"/>
    </row>
    <row r="693" spans="1:30" x14ac:dyDescent="0.2">
      <c r="A693" s="103"/>
      <c r="B693" s="103"/>
      <c r="C693" s="103"/>
      <c r="D693" s="66"/>
      <c r="E693" s="66"/>
      <c r="F693" s="66"/>
      <c r="G693" s="103"/>
      <c r="H693" s="103"/>
      <c r="I693" s="66"/>
      <c r="J693" s="66"/>
      <c r="K693" s="66"/>
      <c r="L693" s="66"/>
      <c r="M693" s="66"/>
      <c r="N693" s="66"/>
      <c r="O693" s="66"/>
      <c r="P693" s="66"/>
      <c r="Q693" s="66"/>
      <c r="R693" s="66"/>
      <c r="S693" s="66"/>
      <c r="T693" s="66"/>
      <c r="U693" s="66"/>
      <c r="V693" s="66"/>
      <c r="W693" s="66"/>
      <c r="X693" s="66"/>
      <c r="Y693" s="66"/>
      <c r="Z693" s="66"/>
      <c r="AA693" s="66"/>
      <c r="AB693" s="66"/>
      <c r="AC693" s="66"/>
      <c r="AD693" s="66"/>
    </row>
    <row r="694" spans="1:30" x14ac:dyDescent="0.2">
      <c r="A694" s="103"/>
      <c r="B694" s="103"/>
      <c r="C694" s="103"/>
      <c r="D694" s="66"/>
      <c r="E694" s="66"/>
      <c r="F694" s="66"/>
      <c r="G694" s="103"/>
      <c r="H694" s="103"/>
      <c r="I694" s="66"/>
      <c r="J694" s="66"/>
      <c r="K694" s="66"/>
      <c r="L694" s="66"/>
      <c r="M694" s="66"/>
      <c r="N694" s="66"/>
      <c r="O694" s="66"/>
      <c r="P694" s="66"/>
      <c r="Q694" s="66"/>
      <c r="R694" s="66"/>
      <c r="S694" s="66"/>
      <c r="T694" s="66"/>
      <c r="U694" s="66"/>
      <c r="V694" s="66"/>
      <c r="W694" s="66"/>
      <c r="X694" s="66"/>
      <c r="Y694" s="66"/>
      <c r="Z694" s="66"/>
      <c r="AA694" s="66"/>
      <c r="AB694" s="66"/>
      <c r="AC694" s="66"/>
      <c r="AD694" s="66"/>
    </row>
    <row r="695" spans="1:30" x14ac:dyDescent="0.2">
      <c r="A695" s="103"/>
      <c r="B695" s="103"/>
      <c r="C695" s="103"/>
      <c r="D695" s="66"/>
      <c r="E695" s="66"/>
      <c r="F695" s="66"/>
      <c r="G695" s="103"/>
      <c r="H695" s="103"/>
      <c r="I695" s="66"/>
      <c r="J695" s="66"/>
      <c r="K695" s="66"/>
      <c r="L695" s="66"/>
      <c r="M695" s="66"/>
      <c r="N695" s="66"/>
      <c r="O695" s="66"/>
      <c r="P695" s="66"/>
      <c r="Q695" s="66"/>
      <c r="R695" s="66"/>
      <c r="S695" s="66"/>
      <c r="T695" s="66"/>
      <c r="U695" s="66"/>
      <c r="V695" s="66"/>
      <c r="W695" s="66"/>
      <c r="X695" s="66"/>
      <c r="Y695" s="66"/>
      <c r="Z695" s="66"/>
      <c r="AA695" s="66"/>
      <c r="AB695" s="66"/>
      <c r="AC695" s="66"/>
      <c r="AD695" s="66"/>
    </row>
    <row r="696" spans="1:30" x14ac:dyDescent="0.2">
      <c r="A696" s="103"/>
      <c r="B696" s="103"/>
      <c r="C696" s="103"/>
      <c r="D696" s="66"/>
      <c r="E696" s="66"/>
      <c r="F696" s="66"/>
      <c r="G696" s="103"/>
      <c r="H696" s="103"/>
      <c r="I696" s="66"/>
      <c r="J696" s="66"/>
      <c r="K696" s="66"/>
      <c r="L696" s="66"/>
      <c r="M696" s="66"/>
      <c r="N696" s="66"/>
      <c r="O696" s="66"/>
      <c r="P696" s="66"/>
      <c r="Q696" s="66"/>
      <c r="R696" s="66"/>
      <c r="S696" s="66"/>
      <c r="T696" s="66"/>
      <c r="U696" s="66"/>
      <c r="V696" s="66"/>
      <c r="W696" s="66"/>
      <c r="X696" s="66"/>
      <c r="Y696" s="66"/>
      <c r="Z696" s="66"/>
      <c r="AA696" s="66"/>
      <c r="AB696" s="66"/>
      <c r="AC696" s="66"/>
      <c r="AD696" s="66"/>
    </row>
    <row r="697" spans="1:30" x14ac:dyDescent="0.2">
      <c r="A697" s="103"/>
      <c r="B697" s="103"/>
      <c r="C697" s="103"/>
      <c r="D697" s="66"/>
      <c r="E697" s="66"/>
      <c r="F697" s="66"/>
      <c r="G697" s="103"/>
      <c r="H697" s="103"/>
      <c r="I697" s="66"/>
      <c r="J697" s="66"/>
      <c r="K697" s="66"/>
      <c r="L697" s="66"/>
      <c r="M697" s="66"/>
      <c r="N697" s="66"/>
      <c r="O697" s="66"/>
      <c r="P697" s="66"/>
      <c r="Q697" s="66"/>
      <c r="R697" s="66"/>
      <c r="S697" s="66"/>
      <c r="T697" s="66"/>
      <c r="U697" s="66"/>
      <c r="V697" s="66"/>
      <c r="W697" s="66"/>
      <c r="X697" s="66"/>
      <c r="Y697" s="66"/>
      <c r="Z697" s="66"/>
      <c r="AA697" s="66"/>
      <c r="AB697" s="66"/>
      <c r="AC697" s="66"/>
      <c r="AD697" s="66"/>
    </row>
    <row r="698" spans="1:30" x14ac:dyDescent="0.2">
      <c r="A698" s="103"/>
      <c r="B698" s="103"/>
      <c r="C698" s="103"/>
      <c r="D698" s="66"/>
      <c r="E698" s="66"/>
      <c r="F698" s="66"/>
      <c r="G698" s="103"/>
      <c r="H698" s="103"/>
      <c r="I698" s="66"/>
      <c r="J698" s="66"/>
      <c r="K698" s="66"/>
      <c r="L698" s="66"/>
      <c r="M698" s="66"/>
      <c r="N698" s="66"/>
      <c r="O698" s="66"/>
      <c r="P698" s="66"/>
      <c r="Q698" s="66"/>
      <c r="R698" s="66"/>
      <c r="S698" s="66"/>
      <c r="T698" s="66"/>
      <c r="U698" s="66"/>
      <c r="V698" s="66"/>
      <c r="W698" s="66"/>
      <c r="X698" s="66"/>
      <c r="Y698" s="66"/>
      <c r="Z698" s="66"/>
      <c r="AA698" s="66"/>
      <c r="AB698" s="66"/>
      <c r="AC698" s="66"/>
      <c r="AD698" s="66"/>
    </row>
    <row r="699" spans="1:30" x14ac:dyDescent="0.2">
      <c r="A699" s="103"/>
      <c r="B699" s="103"/>
      <c r="C699" s="103"/>
      <c r="D699" s="66"/>
      <c r="E699" s="66"/>
      <c r="F699" s="66"/>
      <c r="G699" s="103"/>
      <c r="H699" s="103"/>
      <c r="I699" s="66"/>
      <c r="J699" s="66"/>
      <c r="K699" s="66"/>
      <c r="L699" s="66"/>
      <c r="M699" s="66"/>
      <c r="N699" s="66"/>
      <c r="O699" s="66"/>
      <c r="P699" s="66"/>
      <c r="Q699" s="66"/>
      <c r="R699" s="66"/>
      <c r="S699" s="66"/>
      <c r="T699" s="66"/>
      <c r="U699" s="66"/>
      <c r="V699" s="66"/>
      <c r="W699" s="66"/>
      <c r="X699" s="66"/>
      <c r="Y699" s="66"/>
      <c r="Z699" s="66"/>
      <c r="AA699" s="66"/>
      <c r="AB699" s="66"/>
      <c r="AC699" s="66"/>
      <c r="AD699" s="66"/>
    </row>
    <row r="700" spans="1:30" x14ac:dyDescent="0.2">
      <c r="A700" s="103"/>
      <c r="B700" s="103"/>
      <c r="C700" s="103"/>
      <c r="D700" s="66"/>
      <c r="E700" s="66"/>
      <c r="F700" s="66"/>
      <c r="G700" s="103"/>
      <c r="H700" s="103"/>
      <c r="I700" s="66"/>
      <c r="J700" s="66"/>
      <c r="K700" s="66"/>
      <c r="L700" s="66"/>
      <c r="M700" s="66"/>
      <c r="N700" s="66"/>
      <c r="O700" s="66"/>
      <c r="P700" s="66"/>
      <c r="Q700" s="66"/>
      <c r="R700" s="66"/>
      <c r="S700" s="66"/>
      <c r="T700" s="66"/>
      <c r="U700" s="66"/>
      <c r="V700" s="66"/>
      <c r="W700" s="66"/>
      <c r="X700" s="66"/>
      <c r="Y700" s="66"/>
      <c r="Z700" s="66"/>
      <c r="AA700" s="66"/>
      <c r="AB700" s="66"/>
      <c r="AC700" s="66"/>
      <c r="AD700" s="66"/>
    </row>
    <row r="701" spans="1:30" x14ac:dyDescent="0.2">
      <c r="A701" s="103"/>
      <c r="B701" s="103"/>
      <c r="C701" s="103"/>
      <c r="D701" s="66"/>
      <c r="E701" s="66"/>
      <c r="F701" s="66"/>
      <c r="G701" s="103"/>
      <c r="H701" s="103"/>
      <c r="I701" s="66"/>
      <c r="J701" s="66"/>
      <c r="K701" s="66"/>
      <c r="L701" s="66"/>
      <c r="M701" s="66"/>
      <c r="N701" s="66"/>
      <c r="O701" s="66"/>
      <c r="P701" s="66"/>
      <c r="Q701" s="66"/>
      <c r="R701" s="66"/>
      <c r="S701" s="66"/>
      <c r="T701" s="66"/>
      <c r="U701" s="66"/>
      <c r="V701" s="66"/>
      <c r="W701" s="66"/>
      <c r="X701" s="66"/>
      <c r="Y701" s="66"/>
      <c r="Z701" s="66"/>
      <c r="AA701" s="66"/>
      <c r="AB701" s="66"/>
      <c r="AC701" s="66"/>
      <c r="AD701" s="66"/>
    </row>
    <row r="702" spans="1:30" x14ac:dyDescent="0.2">
      <c r="A702" s="103"/>
      <c r="B702" s="103"/>
      <c r="C702" s="103"/>
      <c r="D702" s="66"/>
      <c r="E702" s="66"/>
      <c r="F702" s="66"/>
      <c r="G702" s="103"/>
      <c r="H702" s="103"/>
      <c r="I702" s="66"/>
      <c r="J702" s="66"/>
      <c r="K702" s="66"/>
      <c r="L702" s="66"/>
      <c r="M702" s="66"/>
      <c r="N702" s="66"/>
      <c r="O702" s="66"/>
      <c r="P702" s="66"/>
      <c r="Q702" s="66"/>
      <c r="R702" s="66"/>
      <c r="S702" s="66"/>
      <c r="T702" s="66"/>
      <c r="U702" s="66"/>
      <c r="V702" s="66"/>
      <c r="W702" s="66"/>
      <c r="X702" s="66"/>
      <c r="Y702" s="66"/>
      <c r="Z702" s="66"/>
      <c r="AA702" s="66"/>
      <c r="AB702" s="66"/>
      <c r="AC702" s="66"/>
      <c r="AD702" s="66"/>
    </row>
    <row r="703" spans="1:30" x14ac:dyDescent="0.2">
      <c r="A703" s="103"/>
      <c r="B703" s="103"/>
      <c r="C703" s="103"/>
      <c r="D703" s="66"/>
      <c r="E703" s="66"/>
      <c r="F703" s="66"/>
      <c r="G703" s="103"/>
      <c r="H703" s="103"/>
      <c r="I703" s="66"/>
      <c r="J703" s="66"/>
      <c r="K703" s="66"/>
      <c r="L703" s="66"/>
      <c r="M703" s="66"/>
      <c r="N703" s="66"/>
      <c r="O703" s="66"/>
      <c r="P703" s="66"/>
      <c r="Q703" s="66"/>
      <c r="R703" s="66"/>
      <c r="S703" s="66"/>
      <c r="T703" s="66"/>
      <c r="U703" s="66"/>
      <c r="V703" s="66"/>
      <c r="W703" s="66"/>
      <c r="X703" s="66"/>
      <c r="Y703" s="66"/>
      <c r="Z703" s="66"/>
      <c r="AA703" s="66"/>
      <c r="AB703" s="66"/>
      <c r="AC703" s="66"/>
      <c r="AD703" s="66"/>
    </row>
    <row r="704" spans="1:30" x14ac:dyDescent="0.2">
      <c r="A704" s="103"/>
      <c r="B704" s="103"/>
      <c r="C704" s="103"/>
      <c r="D704" s="66"/>
      <c r="E704" s="66"/>
      <c r="F704" s="66"/>
      <c r="G704" s="103"/>
      <c r="H704" s="103"/>
      <c r="I704" s="66"/>
      <c r="J704" s="66"/>
      <c r="K704" s="66"/>
      <c r="L704" s="66"/>
      <c r="M704" s="66"/>
      <c r="N704" s="66"/>
      <c r="O704" s="66"/>
      <c r="P704" s="66"/>
      <c r="Q704" s="66"/>
      <c r="R704" s="66"/>
      <c r="S704" s="66"/>
      <c r="T704" s="66"/>
      <c r="U704" s="66"/>
      <c r="V704" s="66"/>
      <c r="W704" s="66"/>
      <c r="X704" s="66"/>
      <c r="Y704" s="66"/>
      <c r="Z704" s="66"/>
      <c r="AA704" s="66"/>
      <c r="AB704" s="66"/>
      <c r="AC704" s="66"/>
      <c r="AD704" s="66"/>
    </row>
    <row r="705" spans="1:30" x14ac:dyDescent="0.2">
      <c r="A705" s="103"/>
      <c r="B705" s="103"/>
      <c r="C705" s="103"/>
      <c r="D705" s="66"/>
      <c r="E705" s="66"/>
      <c r="F705" s="66"/>
      <c r="G705" s="103"/>
      <c r="H705" s="103"/>
      <c r="I705" s="66"/>
      <c r="J705" s="66"/>
      <c r="K705" s="66"/>
      <c r="L705" s="66"/>
      <c r="M705" s="66"/>
      <c r="N705" s="66"/>
      <c r="O705" s="66"/>
      <c r="P705" s="66"/>
      <c r="Q705" s="66"/>
      <c r="R705" s="66"/>
      <c r="S705" s="66"/>
      <c r="T705" s="66"/>
      <c r="U705" s="66"/>
      <c r="V705" s="66"/>
      <c r="W705" s="66"/>
      <c r="X705" s="66"/>
      <c r="Y705" s="66"/>
      <c r="Z705" s="66"/>
      <c r="AA705" s="66"/>
      <c r="AB705" s="66"/>
      <c r="AC705" s="66"/>
      <c r="AD705" s="66"/>
    </row>
    <row r="706" spans="1:30" x14ac:dyDescent="0.2">
      <c r="A706" s="103"/>
      <c r="B706" s="103"/>
      <c r="C706" s="103"/>
      <c r="D706" s="66"/>
      <c r="E706" s="66"/>
      <c r="F706" s="66"/>
      <c r="G706" s="103"/>
      <c r="H706" s="103"/>
      <c r="I706" s="66"/>
      <c r="J706" s="66"/>
      <c r="K706" s="66"/>
      <c r="L706" s="66"/>
      <c r="M706" s="66"/>
      <c r="N706" s="66"/>
      <c r="O706" s="66"/>
      <c r="P706" s="66"/>
      <c r="Q706" s="66"/>
      <c r="R706" s="66"/>
      <c r="S706" s="66"/>
      <c r="T706" s="66"/>
      <c r="U706" s="66"/>
      <c r="V706" s="66"/>
      <c r="W706" s="66"/>
      <c r="X706" s="66"/>
      <c r="Y706" s="66"/>
      <c r="Z706" s="66"/>
      <c r="AA706" s="66"/>
      <c r="AB706" s="66"/>
      <c r="AC706" s="66"/>
      <c r="AD706" s="66"/>
    </row>
    <row r="707" spans="1:30" x14ac:dyDescent="0.2">
      <c r="A707" s="103"/>
      <c r="B707" s="103"/>
      <c r="C707" s="103"/>
      <c r="D707" s="66"/>
      <c r="E707" s="66"/>
      <c r="F707" s="66"/>
      <c r="G707" s="103"/>
      <c r="H707" s="103"/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66"/>
      <c r="U707" s="66"/>
      <c r="V707" s="66"/>
      <c r="W707" s="66"/>
      <c r="X707" s="66"/>
      <c r="Y707" s="66"/>
      <c r="Z707" s="66"/>
      <c r="AA707" s="66"/>
      <c r="AB707" s="66"/>
      <c r="AC707" s="66"/>
      <c r="AD707" s="66"/>
    </row>
    <row r="708" spans="1:30" x14ac:dyDescent="0.2">
      <c r="A708" s="103"/>
      <c r="B708" s="103"/>
      <c r="C708" s="103"/>
      <c r="D708" s="66"/>
      <c r="E708" s="66"/>
      <c r="F708" s="66"/>
      <c r="G708" s="103"/>
      <c r="H708" s="103"/>
      <c r="I708" s="66"/>
      <c r="J708" s="66"/>
      <c r="K708" s="66"/>
      <c r="L708" s="66"/>
      <c r="M708" s="66"/>
      <c r="N708" s="66"/>
      <c r="O708" s="66"/>
      <c r="P708" s="66"/>
      <c r="Q708" s="66"/>
      <c r="R708" s="66"/>
      <c r="S708" s="66"/>
      <c r="T708" s="66"/>
      <c r="U708" s="66"/>
      <c r="V708" s="66"/>
      <c r="W708" s="66"/>
      <c r="X708" s="66"/>
      <c r="Y708" s="66"/>
      <c r="Z708" s="66"/>
      <c r="AA708" s="66"/>
      <c r="AB708" s="66"/>
      <c r="AC708" s="66"/>
      <c r="AD708" s="66"/>
    </row>
    <row r="709" spans="1:30" x14ac:dyDescent="0.2">
      <c r="A709" s="103"/>
      <c r="B709" s="103"/>
      <c r="C709" s="103"/>
      <c r="D709" s="66"/>
      <c r="E709" s="66"/>
      <c r="F709" s="66"/>
      <c r="G709" s="103"/>
      <c r="H709" s="103"/>
      <c r="I709" s="66"/>
      <c r="J709" s="66"/>
      <c r="K709" s="66"/>
      <c r="L709" s="66"/>
      <c r="M709" s="66"/>
      <c r="N709" s="66"/>
      <c r="O709" s="66"/>
      <c r="P709" s="66"/>
      <c r="Q709" s="66"/>
      <c r="R709" s="66"/>
      <c r="S709" s="66"/>
      <c r="T709" s="66"/>
      <c r="U709" s="66"/>
      <c r="V709" s="66"/>
      <c r="W709" s="66"/>
      <c r="X709" s="66"/>
      <c r="Y709" s="66"/>
      <c r="Z709" s="66"/>
      <c r="AA709" s="66"/>
      <c r="AB709" s="66"/>
      <c r="AC709" s="66"/>
      <c r="AD709" s="66"/>
    </row>
    <row r="710" spans="1:30" x14ac:dyDescent="0.2">
      <c r="A710" s="103"/>
      <c r="B710" s="103"/>
      <c r="C710" s="103"/>
      <c r="D710" s="66"/>
      <c r="E710" s="66"/>
      <c r="F710" s="66"/>
      <c r="G710" s="103"/>
      <c r="H710" s="103"/>
      <c r="I710" s="66"/>
      <c r="J710" s="66"/>
      <c r="K710" s="66"/>
      <c r="L710" s="66"/>
      <c r="M710" s="66"/>
      <c r="N710" s="66"/>
      <c r="O710" s="66"/>
      <c r="P710" s="66"/>
      <c r="Q710" s="66"/>
      <c r="R710" s="66"/>
      <c r="S710" s="66"/>
      <c r="T710" s="66"/>
      <c r="U710" s="66"/>
      <c r="V710" s="66"/>
      <c r="W710" s="66"/>
      <c r="X710" s="66"/>
      <c r="Y710" s="66"/>
      <c r="Z710" s="66"/>
      <c r="AA710" s="66"/>
      <c r="AB710" s="66"/>
      <c r="AC710" s="66"/>
      <c r="AD710" s="66"/>
    </row>
    <row r="711" spans="1:30" x14ac:dyDescent="0.2">
      <c r="A711" s="103"/>
      <c r="B711" s="103"/>
      <c r="C711" s="103"/>
      <c r="D711" s="66"/>
      <c r="E711" s="66"/>
      <c r="F711" s="66"/>
      <c r="G711" s="103"/>
      <c r="H711" s="103"/>
      <c r="I711" s="66"/>
      <c r="J711" s="66"/>
      <c r="K711" s="66"/>
      <c r="L711" s="66"/>
      <c r="M711" s="66"/>
      <c r="N711" s="66"/>
      <c r="O711" s="66"/>
      <c r="P711" s="66"/>
      <c r="Q711" s="66"/>
      <c r="R711" s="66"/>
      <c r="S711" s="66"/>
      <c r="T711" s="66"/>
      <c r="U711" s="66"/>
      <c r="V711" s="66"/>
      <c r="W711" s="66"/>
      <c r="X711" s="66"/>
      <c r="Y711" s="66"/>
      <c r="Z711" s="66"/>
      <c r="AA711" s="66"/>
      <c r="AB711" s="66"/>
      <c r="AC711" s="66"/>
      <c r="AD711" s="66"/>
    </row>
    <row r="712" spans="1:30" x14ac:dyDescent="0.2">
      <c r="A712" s="103"/>
      <c r="B712" s="103"/>
      <c r="C712" s="103"/>
      <c r="D712" s="66"/>
      <c r="E712" s="66"/>
      <c r="F712" s="66"/>
      <c r="G712" s="103"/>
      <c r="H712" s="103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  <c r="AB712" s="66"/>
      <c r="AC712" s="66"/>
      <c r="AD712" s="66"/>
    </row>
    <row r="713" spans="1:30" x14ac:dyDescent="0.2">
      <c r="A713" s="103"/>
      <c r="B713" s="103"/>
      <c r="C713" s="103"/>
      <c r="D713" s="66"/>
      <c r="E713" s="66"/>
      <c r="F713" s="66"/>
      <c r="G713" s="103"/>
      <c r="H713" s="103"/>
      <c r="I713" s="66"/>
      <c r="J713" s="66"/>
      <c r="K713" s="66"/>
      <c r="L713" s="66"/>
      <c r="M713" s="66"/>
      <c r="N713" s="66"/>
      <c r="O713" s="66"/>
      <c r="P713" s="66"/>
      <c r="Q713" s="66"/>
      <c r="R713" s="66"/>
      <c r="S713" s="66"/>
      <c r="T713" s="66"/>
      <c r="U713" s="66"/>
      <c r="V713" s="66"/>
      <c r="W713" s="66"/>
      <c r="X713" s="66"/>
      <c r="Y713" s="66"/>
      <c r="Z713" s="66"/>
      <c r="AA713" s="66"/>
      <c r="AB713" s="66"/>
      <c r="AC713" s="66"/>
      <c r="AD713" s="66"/>
    </row>
    <row r="714" spans="1:30" x14ac:dyDescent="0.2">
      <c r="A714" s="103"/>
      <c r="B714" s="103"/>
      <c r="C714" s="103"/>
      <c r="D714" s="66"/>
      <c r="E714" s="66"/>
      <c r="F714" s="66"/>
      <c r="G714" s="103"/>
      <c r="H714" s="103"/>
      <c r="I714" s="66"/>
      <c r="J714" s="66"/>
      <c r="K714" s="66"/>
      <c r="L714" s="66"/>
      <c r="M714" s="66"/>
      <c r="N714" s="66"/>
      <c r="O714" s="66"/>
      <c r="P714" s="66"/>
      <c r="Q714" s="66"/>
      <c r="R714" s="66"/>
      <c r="S714" s="66"/>
      <c r="T714" s="66"/>
      <c r="U714" s="66"/>
      <c r="V714" s="66"/>
      <c r="W714" s="66"/>
      <c r="X714" s="66"/>
      <c r="Y714" s="66"/>
      <c r="Z714" s="66"/>
      <c r="AA714" s="66"/>
      <c r="AB714" s="66"/>
      <c r="AC714" s="66"/>
      <c r="AD714" s="66"/>
    </row>
    <row r="715" spans="1:30" x14ac:dyDescent="0.2">
      <c r="A715" s="103"/>
      <c r="B715" s="103"/>
      <c r="C715" s="103"/>
      <c r="D715" s="66"/>
      <c r="E715" s="66"/>
      <c r="F715" s="66"/>
      <c r="G715" s="103"/>
      <c r="H715" s="103"/>
      <c r="I715" s="66"/>
      <c r="J715" s="66"/>
      <c r="K715" s="66"/>
      <c r="L715" s="66"/>
      <c r="M715" s="66"/>
      <c r="N715" s="66"/>
      <c r="O715" s="66"/>
      <c r="P715" s="66"/>
      <c r="Q715" s="66"/>
      <c r="R715" s="66"/>
      <c r="S715" s="66"/>
      <c r="T715" s="66"/>
      <c r="U715" s="66"/>
      <c r="V715" s="66"/>
      <c r="W715" s="66"/>
      <c r="X715" s="66"/>
      <c r="Y715" s="66"/>
      <c r="Z715" s="66"/>
      <c r="AA715" s="66"/>
      <c r="AB715" s="66"/>
      <c r="AC715" s="66"/>
      <c r="AD715" s="66"/>
    </row>
    <row r="716" spans="1:30" x14ac:dyDescent="0.2">
      <c r="A716" s="103"/>
      <c r="B716" s="103"/>
      <c r="C716" s="103"/>
      <c r="D716" s="66"/>
      <c r="E716" s="66"/>
      <c r="F716" s="66"/>
      <c r="G716" s="103"/>
      <c r="H716" s="103"/>
      <c r="I716" s="66"/>
      <c r="J716" s="66"/>
      <c r="K716" s="66"/>
      <c r="L716" s="66"/>
      <c r="M716" s="66"/>
      <c r="N716" s="66"/>
      <c r="O716" s="66"/>
      <c r="P716" s="66"/>
      <c r="Q716" s="66"/>
      <c r="R716" s="66"/>
      <c r="S716" s="66"/>
      <c r="T716" s="66"/>
      <c r="U716" s="66"/>
      <c r="V716" s="66"/>
      <c r="W716" s="66"/>
      <c r="X716" s="66"/>
      <c r="Y716" s="66"/>
      <c r="Z716" s="66"/>
      <c r="AA716" s="66"/>
      <c r="AB716" s="66"/>
      <c r="AC716" s="66"/>
      <c r="AD716" s="66"/>
    </row>
    <row r="717" spans="1:30" x14ac:dyDescent="0.2">
      <c r="A717" s="103"/>
      <c r="B717" s="103"/>
      <c r="C717" s="103"/>
      <c r="D717" s="66"/>
      <c r="E717" s="66"/>
      <c r="F717" s="66"/>
      <c r="G717" s="103"/>
      <c r="H717" s="103"/>
      <c r="I717" s="66"/>
      <c r="J717" s="66"/>
      <c r="K717" s="66"/>
      <c r="L717" s="66"/>
      <c r="M717" s="66"/>
      <c r="N717" s="66"/>
      <c r="O717" s="66"/>
      <c r="P717" s="66"/>
      <c r="Q717" s="66"/>
      <c r="R717" s="66"/>
      <c r="S717" s="66"/>
      <c r="T717" s="66"/>
      <c r="U717" s="66"/>
      <c r="V717" s="66"/>
      <c r="W717" s="66"/>
      <c r="X717" s="66"/>
      <c r="Y717" s="66"/>
      <c r="Z717" s="66"/>
      <c r="AA717" s="66"/>
      <c r="AB717" s="66"/>
      <c r="AC717" s="66"/>
      <c r="AD717" s="66"/>
    </row>
    <row r="718" spans="1:30" x14ac:dyDescent="0.2">
      <c r="A718" s="103"/>
      <c r="B718" s="103"/>
      <c r="C718" s="103"/>
      <c r="D718" s="66"/>
      <c r="E718" s="66"/>
      <c r="F718" s="66"/>
      <c r="G718" s="103"/>
      <c r="H718" s="103"/>
      <c r="I718" s="66"/>
      <c r="J718" s="66"/>
      <c r="K718" s="66"/>
      <c r="L718" s="66"/>
      <c r="M718" s="66"/>
      <c r="N718" s="66"/>
      <c r="O718" s="66"/>
      <c r="P718" s="66"/>
      <c r="Q718" s="66"/>
      <c r="R718" s="66"/>
      <c r="S718" s="66"/>
      <c r="T718" s="66"/>
      <c r="U718" s="66"/>
      <c r="V718" s="66"/>
      <c r="W718" s="66"/>
      <c r="X718" s="66"/>
      <c r="Y718" s="66"/>
      <c r="Z718" s="66"/>
      <c r="AA718" s="66"/>
      <c r="AB718" s="66"/>
      <c r="AC718" s="66"/>
      <c r="AD718" s="66"/>
    </row>
    <row r="719" spans="1:30" x14ac:dyDescent="0.2">
      <c r="A719" s="103"/>
      <c r="B719" s="103"/>
      <c r="C719" s="103"/>
      <c r="D719" s="66"/>
      <c r="E719" s="66"/>
      <c r="F719" s="66"/>
      <c r="G719" s="103"/>
      <c r="H719" s="103"/>
      <c r="I719" s="66"/>
      <c r="J719" s="66"/>
      <c r="K719" s="66"/>
      <c r="L719" s="66"/>
      <c r="M719" s="66"/>
      <c r="N719" s="66"/>
      <c r="O719" s="66"/>
      <c r="P719" s="66"/>
      <c r="Q719" s="66"/>
      <c r="R719" s="66"/>
      <c r="S719" s="66"/>
      <c r="T719" s="66"/>
      <c r="U719" s="66"/>
      <c r="V719" s="66"/>
      <c r="W719" s="66"/>
      <c r="X719" s="66"/>
      <c r="Y719" s="66"/>
      <c r="Z719" s="66"/>
      <c r="AA719" s="66"/>
      <c r="AB719" s="66"/>
      <c r="AC719" s="66"/>
      <c r="AD719" s="66"/>
    </row>
    <row r="720" spans="1:30" x14ac:dyDescent="0.2">
      <c r="A720" s="103"/>
      <c r="B720" s="103"/>
      <c r="C720" s="103"/>
      <c r="D720" s="66"/>
      <c r="E720" s="66"/>
      <c r="F720" s="66"/>
      <c r="G720" s="103"/>
      <c r="H720" s="103"/>
      <c r="I720" s="66"/>
      <c r="J720" s="66"/>
      <c r="K720" s="66"/>
      <c r="L720" s="66"/>
      <c r="M720" s="66"/>
      <c r="N720" s="66"/>
      <c r="O720" s="66"/>
      <c r="P720" s="66"/>
      <c r="Q720" s="66"/>
      <c r="R720" s="66"/>
      <c r="S720" s="66"/>
      <c r="T720" s="66"/>
      <c r="U720" s="66"/>
      <c r="V720" s="66"/>
      <c r="W720" s="66"/>
      <c r="X720" s="66"/>
      <c r="Y720" s="66"/>
      <c r="Z720" s="66"/>
      <c r="AA720" s="66"/>
      <c r="AB720" s="66"/>
      <c r="AC720" s="66"/>
      <c r="AD720" s="66"/>
    </row>
    <row r="721" spans="1:30" x14ac:dyDescent="0.2">
      <c r="A721" s="103"/>
      <c r="B721" s="103"/>
      <c r="C721" s="103"/>
      <c r="D721" s="66"/>
      <c r="E721" s="66"/>
      <c r="F721" s="66"/>
      <c r="G721" s="103"/>
      <c r="H721" s="103"/>
      <c r="I721" s="66"/>
      <c r="J721" s="66"/>
      <c r="K721" s="66"/>
      <c r="L721" s="66"/>
      <c r="M721" s="66"/>
      <c r="N721" s="66"/>
      <c r="O721" s="66"/>
      <c r="P721" s="66"/>
      <c r="Q721" s="66"/>
      <c r="R721" s="66"/>
      <c r="S721" s="66"/>
      <c r="T721" s="66"/>
      <c r="U721" s="66"/>
      <c r="V721" s="66"/>
      <c r="W721" s="66"/>
      <c r="X721" s="66"/>
      <c r="Y721" s="66"/>
      <c r="Z721" s="66"/>
      <c r="AA721" s="66"/>
      <c r="AB721" s="66"/>
      <c r="AC721" s="66"/>
      <c r="AD721" s="66"/>
    </row>
    <row r="722" spans="1:30" x14ac:dyDescent="0.2">
      <c r="A722" s="103"/>
      <c r="B722" s="103"/>
      <c r="C722" s="103"/>
      <c r="D722" s="66"/>
      <c r="E722" s="66"/>
      <c r="F722" s="66"/>
      <c r="G722" s="103"/>
      <c r="H722" s="103"/>
      <c r="I722" s="66"/>
      <c r="J722" s="66"/>
      <c r="K722" s="66"/>
      <c r="L722" s="66"/>
      <c r="M722" s="66"/>
      <c r="N722" s="66"/>
      <c r="O722" s="66"/>
      <c r="P722" s="66"/>
      <c r="Q722" s="66"/>
      <c r="R722" s="66"/>
      <c r="S722" s="66"/>
      <c r="T722" s="66"/>
      <c r="U722" s="66"/>
      <c r="V722" s="66"/>
      <c r="W722" s="66"/>
      <c r="X722" s="66"/>
      <c r="Y722" s="66"/>
      <c r="Z722" s="66"/>
      <c r="AA722" s="66"/>
      <c r="AB722" s="66"/>
      <c r="AC722" s="66"/>
      <c r="AD722" s="66"/>
    </row>
    <row r="723" spans="1:30" x14ac:dyDescent="0.2">
      <c r="A723" s="103"/>
      <c r="B723" s="103"/>
      <c r="C723" s="103"/>
      <c r="D723" s="66"/>
      <c r="E723" s="66"/>
      <c r="F723" s="66"/>
      <c r="G723" s="103"/>
      <c r="H723" s="103"/>
      <c r="I723" s="66"/>
      <c r="J723" s="66"/>
      <c r="K723" s="66"/>
      <c r="L723" s="66"/>
      <c r="M723" s="66"/>
      <c r="N723" s="66"/>
      <c r="O723" s="66"/>
      <c r="P723" s="66"/>
      <c r="Q723" s="66"/>
      <c r="R723" s="66"/>
      <c r="S723" s="66"/>
      <c r="T723" s="66"/>
      <c r="U723" s="66"/>
      <c r="V723" s="66"/>
      <c r="W723" s="66"/>
      <c r="X723" s="66"/>
      <c r="Y723" s="66"/>
      <c r="Z723" s="66"/>
      <c r="AA723" s="66"/>
      <c r="AB723" s="66"/>
      <c r="AC723" s="66"/>
      <c r="AD723" s="66"/>
    </row>
    <row r="724" spans="1:30" x14ac:dyDescent="0.2">
      <c r="A724" s="103"/>
      <c r="B724" s="103"/>
      <c r="C724" s="103"/>
      <c r="D724" s="66"/>
      <c r="E724" s="66"/>
      <c r="F724" s="66"/>
      <c r="G724" s="103"/>
      <c r="H724" s="103"/>
      <c r="I724" s="66"/>
      <c r="J724" s="66"/>
      <c r="K724" s="66"/>
      <c r="L724" s="66"/>
      <c r="M724" s="66"/>
      <c r="N724" s="66"/>
      <c r="O724" s="66"/>
      <c r="P724" s="66"/>
      <c r="Q724" s="66"/>
      <c r="R724" s="66"/>
      <c r="S724" s="66"/>
      <c r="T724" s="66"/>
      <c r="U724" s="66"/>
      <c r="V724" s="66"/>
      <c r="W724" s="66"/>
      <c r="X724" s="66"/>
      <c r="Y724" s="66"/>
      <c r="Z724" s="66"/>
      <c r="AA724" s="66"/>
      <c r="AB724" s="66"/>
      <c r="AC724" s="66"/>
      <c r="AD724" s="66"/>
    </row>
    <row r="725" spans="1:30" x14ac:dyDescent="0.2">
      <c r="A725" s="103"/>
      <c r="B725" s="103"/>
      <c r="C725" s="103"/>
      <c r="D725" s="66"/>
      <c r="E725" s="66"/>
      <c r="F725" s="66"/>
      <c r="G725" s="103"/>
      <c r="H725" s="103"/>
      <c r="I725" s="66"/>
      <c r="J725" s="66"/>
      <c r="K725" s="66"/>
      <c r="L725" s="66"/>
      <c r="M725" s="66"/>
      <c r="N725" s="66"/>
      <c r="O725" s="66"/>
      <c r="P725" s="66"/>
      <c r="Q725" s="66"/>
      <c r="R725" s="66"/>
      <c r="S725" s="66"/>
      <c r="T725" s="66"/>
      <c r="U725" s="66"/>
      <c r="V725" s="66"/>
      <c r="W725" s="66"/>
      <c r="X725" s="66"/>
      <c r="Y725" s="66"/>
      <c r="Z725" s="66"/>
      <c r="AA725" s="66"/>
      <c r="AB725" s="66"/>
      <c r="AC725" s="66"/>
      <c r="AD725" s="66"/>
    </row>
    <row r="726" spans="1:30" x14ac:dyDescent="0.2">
      <c r="A726" s="103"/>
      <c r="B726" s="103"/>
      <c r="C726" s="103"/>
      <c r="D726" s="66"/>
      <c r="E726" s="66"/>
      <c r="F726" s="66"/>
      <c r="G726" s="103"/>
      <c r="H726" s="103"/>
      <c r="I726" s="66"/>
      <c r="J726" s="66"/>
      <c r="K726" s="66"/>
      <c r="L726" s="66"/>
      <c r="M726" s="66"/>
      <c r="N726" s="66"/>
      <c r="O726" s="66"/>
      <c r="P726" s="66"/>
      <c r="Q726" s="66"/>
      <c r="R726" s="66"/>
      <c r="S726" s="66"/>
      <c r="T726" s="66"/>
      <c r="U726" s="66"/>
      <c r="V726" s="66"/>
      <c r="W726" s="66"/>
      <c r="X726" s="66"/>
      <c r="Y726" s="66"/>
      <c r="Z726" s="66"/>
      <c r="AA726" s="66"/>
      <c r="AB726" s="66"/>
      <c r="AC726" s="66"/>
      <c r="AD726" s="66"/>
    </row>
    <row r="727" spans="1:30" x14ac:dyDescent="0.2">
      <c r="A727" s="103"/>
      <c r="B727" s="103"/>
      <c r="C727" s="103"/>
      <c r="D727" s="66"/>
      <c r="E727" s="66"/>
      <c r="F727" s="66"/>
      <c r="G727" s="103"/>
      <c r="H727" s="103"/>
      <c r="I727" s="66"/>
      <c r="J727" s="66"/>
      <c r="K727" s="66"/>
      <c r="L727" s="66"/>
      <c r="M727" s="66"/>
      <c r="N727" s="66"/>
      <c r="O727" s="66"/>
      <c r="P727" s="66"/>
      <c r="Q727" s="66"/>
      <c r="R727" s="66"/>
      <c r="S727" s="66"/>
      <c r="T727" s="66"/>
      <c r="U727" s="66"/>
      <c r="V727" s="66"/>
      <c r="W727" s="66"/>
      <c r="X727" s="66"/>
      <c r="Y727" s="66"/>
      <c r="Z727" s="66"/>
      <c r="AA727" s="66"/>
      <c r="AB727" s="66"/>
      <c r="AC727" s="66"/>
      <c r="AD727" s="66"/>
    </row>
    <row r="728" spans="1:30" x14ac:dyDescent="0.2">
      <c r="A728" s="103"/>
      <c r="B728" s="103"/>
      <c r="C728" s="103"/>
      <c r="D728" s="66"/>
      <c r="E728" s="66"/>
      <c r="F728" s="66"/>
      <c r="G728" s="103"/>
      <c r="H728" s="103"/>
      <c r="I728" s="66"/>
      <c r="J728" s="66"/>
      <c r="K728" s="66"/>
      <c r="L728" s="66"/>
      <c r="M728" s="66"/>
      <c r="N728" s="66"/>
      <c r="O728" s="66"/>
      <c r="P728" s="66"/>
      <c r="Q728" s="66"/>
      <c r="R728" s="66"/>
      <c r="S728" s="66"/>
      <c r="T728" s="66"/>
      <c r="U728" s="66"/>
      <c r="V728" s="66"/>
      <c r="W728" s="66"/>
      <c r="X728" s="66"/>
      <c r="Y728" s="66"/>
      <c r="Z728" s="66"/>
      <c r="AA728" s="66"/>
      <c r="AB728" s="66"/>
      <c r="AC728" s="66"/>
      <c r="AD728" s="66"/>
    </row>
    <row r="729" spans="1:30" x14ac:dyDescent="0.2">
      <c r="A729" s="103"/>
      <c r="B729" s="103"/>
      <c r="C729" s="103"/>
      <c r="D729" s="66"/>
      <c r="E729" s="66"/>
      <c r="F729" s="66"/>
      <c r="G729" s="103"/>
      <c r="H729" s="103"/>
      <c r="I729" s="66"/>
      <c r="J729" s="66"/>
      <c r="K729" s="66"/>
      <c r="L729" s="66"/>
      <c r="M729" s="66"/>
      <c r="N729" s="66"/>
      <c r="O729" s="66"/>
      <c r="P729" s="66"/>
      <c r="Q729" s="66"/>
      <c r="R729" s="66"/>
      <c r="S729" s="66"/>
      <c r="T729" s="66"/>
      <c r="U729" s="66"/>
      <c r="V729" s="66"/>
      <c r="W729" s="66"/>
      <c r="X729" s="66"/>
      <c r="Y729" s="66"/>
      <c r="Z729" s="66"/>
      <c r="AA729" s="66"/>
      <c r="AB729" s="66"/>
      <c r="AC729" s="66"/>
      <c r="AD729" s="66"/>
    </row>
    <row r="730" spans="1:30" x14ac:dyDescent="0.2">
      <c r="A730" s="103"/>
      <c r="B730" s="103"/>
      <c r="C730" s="103"/>
      <c r="D730" s="66"/>
      <c r="E730" s="66"/>
      <c r="F730" s="66"/>
      <c r="G730" s="103"/>
      <c r="H730" s="103"/>
      <c r="I730" s="66"/>
      <c r="J730" s="66"/>
      <c r="K730" s="66"/>
      <c r="L730" s="66"/>
      <c r="M730" s="66"/>
      <c r="N730" s="66"/>
      <c r="O730" s="66"/>
      <c r="P730" s="66"/>
      <c r="Q730" s="66"/>
      <c r="R730" s="66"/>
      <c r="S730" s="66"/>
      <c r="T730" s="66"/>
      <c r="U730" s="66"/>
      <c r="V730" s="66"/>
      <c r="W730" s="66"/>
      <c r="X730" s="66"/>
      <c r="Y730" s="66"/>
      <c r="Z730" s="66"/>
      <c r="AA730" s="66"/>
      <c r="AB730" s="66"/>
      <c r="AC730" s="66"/>
      <c r="AD730" s="66"/>
    </row>
    <row r="731" spans="1:30" x14ac:dyDescent="0.2">
      <c r="A731" s="103"/>
      <c r="B731" s="103"/>
      <c r="C731" s="103"/>
      <c r="D731" s="66"/>
      <c r="E731" s="66"/>
      <c r="F731" s="66"/>
      <c r="G731" s="103"/>
      <c r="H731" s="103"/>
      <c r="I731" s="66"/>
      <c r="J731" s="66"/>
      <c r="K731" s="66"/>
      <c r="L731" s="66"/>
      <c r="M731" s="66"/>
      <c r="N731" s="66"/>
      <c r="O731" s="66"/>
      <c r="P731" s="66"/>
      <c r="Q731" s="66"/>
      <c r="R731" s="66"/>
      <c r="S731" s="66"/>
      <c r="T731" s="66"/>
      <c r="U731" s="66"/>
      <c r="V731" s="66"/>
      <c r="W731" s="66"/>
      <c r="X731" s="66"/>
      <c r="Y731" s="66"/>
      <c r="Z731" s="66"/>
      <c r="AA731" s="66"/>
      <c r="AB731" s="66"/>
      <c r="AC731" s="66"/>
      <c r="AD731" s="66"/>
    </row>
    <row r="732" spans="1:30" x14ac:dyDescent="0.2">
      <c r="A732" s="103"/>
      <c r="B732" s="103"/>
      <c r="C732" s="103"/>
      <c r="D732" s="66"/>
      <c r="E732" s="66"/>
      <c r="F732" s="66"/>
      <c r="G732" s="103"/>
      <c r="H732" s="103"/>
      <c r="I732" s="66"/>
      <c r="J732" s="66"/>
      <c r="K732" s="66"/>
      <c r="L732" s="66"/>
      <c r="M732" s="66"/>
      <c r="N732" s="66"/>
      <c r="O732" s="66"/>
      <c r="P732" s="66"/>
      <c r="Q732" s="66"/>
      <c r="R732" s="66"/>
      <c r="S732" s="66"/>
      <c r="T732" s="66"/>
      <c r="U732" s="66"/>
      <c r="V732" s="66"/>
      <c r="W732" s="66"/>
      <c r="X732" s="66"/>
      <c r="Y732" s="66"/>
      <c r="Z732" s="66"/>
      <c r="AA732" s="66"/>
      <c r="AB732" s="66"/>
      <c r="AC732" s="66"/>
      <c r="AD732" s="66"/>
    </row>
    <row r="733" spans="1:30" x14ac:dyDescent="0.2">
      <c r="A733" s="103"/>
      <c r="B733" s="103"/>
      <c r="C733" s="103"/>
      <c r="D733" s="66"/>
      <c r="E733" s="66"/>
      <c r="F733" s="66"/>
      <c r="G733" s="103"/>
      <c r="H733" s="103"/>
      <c r="I733" s="66"/>
      <c r="J733" s="66"/>
      <c r="K733" s="66"/>
      <c r="L733" s="66"/>
      <c r="M733" s="66"/>
      <c r="N733" s="66"/>
      <c r="O733" s="66"/>
      <c r="P733" s="66"/>
      <c r="Q733" s="66"/>
      <c r="R733" s="66"/>
      <c r="S733" s="66"/>
      <c r="T733" s="66"/>
      <c r="U733" s="66"/>
      <c r="V733" s="66"/>
      <c r="W733" s="66"/>
      <c r="X733" s="66"/>
      <c r="Y733" s="66"/>
      <c r="Z733" s="66"/>
      <c r="AA733" s="66"/>
      <c r="AB733" s="66"/>
      <c r="AC733" s="66"/>
      <c r="AD733" s="66"/>
    </row>
    <row r="734" spans="1:30" x14ac:dyDescent="0.2">
      <c r="A734" s="103"/>
      <c r="B734" s="103"/>
      <c r="C734" s="103"/>
      <c r="D734" s="66"/>
      <c r="E734" s="66"/>
      <c r="F734" s="66"/>
      <c r="G734" s="103"/>
      <c r="H734" s="103"/>
      <c r="I734" s="66"/>
      <c r="J734" s="66"/>
      <c r="K734" s="66"/>
      <c r="L734" s="66"/>
      <c r="M734" s="66"/>
      <c r="N734" s="66"/>
      <c r="O734" s="66"/>
      <c r="P734" s="66"/>
      <c r="Q734" s="66"/>
      <c r="R734" s="66"/>
      <c r="S734" s="66"/>
      <c r="T734" s="66"/>
      <c r="U734" s="66"/>
      <c r="V734" s="66"/>
      <c r="W734" s="66"/>
      <c r="X734" s="66"/>
      <c r="Y734" s="66"/>
      <c r="Z734" s="66"/>
      <c r="AA734" s="66"/>
      <c r="AB734" s="66"/>
      <c r="AC734" s="66"/>
      <c r="AD734" s="66"/>
    </row>
    <row r="735" spans="1:30" x14ac:dyDescent="0.2">
      <c r="A735" s="103"/>
      <c r="B735" s="103"/>
      <c r="C735" s="103"/>
      <c r="D735" s="66"/>
      <c r="E735" s="66"/>
      <c r="F735" s="66"/>
      <c r="G735" s="103"/>
      <c r="H735" s="103"/>
      <c r="I735" s="66"/>
      <c r="J735" s="66"/>
      <c r="K735" s="66"/>
      <c r="L735" s="66"/>
      <c r="M735" s="66"/>
      <c r="N735" s="66"/>
      <c r="O735" s="66"/>
      <c r="P735" s="66"/>
      <c r="Q735" s="66"/>
      <c r="R735" s="66"/>
      <c r="S735" s="66"/>
      <c r="T735" s="66"/>
      <c r="U735" s="66"/>
      <c r="V735" s="66"/>
      <c r="W735" s="66"/>
      <c r="X735" s="66"/>
      <c r="Y735" s="66"/>
      <c r="Z735" s="66"/>
      <c r="AA735" s="66"/>
      <c r="AB735" s="66"/>
      <c r="AC735" s="66"/>
      <c r="AD735" s="66"/>
    </row>
    <row r="736" spans="1:30" x14ac:dyDescent="0.2">
      <c r="A736" s="103"/>
      <c r="B736" s="103"/>
      <c r="C736" s="103"/>
      <c r="D736" s="66"/>
      <c r="E736" s="66"/>
      <c r="F736" s="66"/>
      <c r="G736" s="103"/>
      <c r="H736" s="103"/>
      <c r="I736" s="66"/>
      <c r="J736" s="66"/>
      <c r="K736" s="66"/>
      <c r="L736" s="66"/>
      <c r="M736" s="66"/>
      <c r="N736" s="66"/>
      <c r="O736" s="66"/>
      <c r="P736" s="66"/>
      <c r="Q736" s="66"/>
      <c r="R736" s="66"/>
      <c r="S736" s="66"/>
      <c r="T736" s="66"/>
      <c r="U736" s="66"/>
      <c r="V736" s="66"/>
      <c r="W736" s="66"/>
      <c r="X736" s="66"/>
      <c r="Y736" s="66"/>
      <c r="Z736" s="66"/>
      <c r="AA736" s="66"/>
      <c r="AB736" s="66"/>
      <c r="AC736" s="66"/>
      <c r="AD736" s="66"/>
    </row>
    <row r="737" spans="1:30" x14ac:dyDescent="0.2">
      <c r="A737" s="103"/>
      <c r="B737" s="103"/>
      <c r="C737" s="103"/>
      <c r="D737" s="66"/>
      <c r="E737" s="66"/>
      <c r="F737" s="66"/>
      <c r="G737" s="103"/>
      <c r="H737" s="103"/>
      <c r="I737" s="66"/>
      <c r="J737" s="66"/>
      <c r="K737" s="66"/>
      <c r="L737" s="66"/>
      <c r="M737" s="66"/>
      <c r="N737" s="66"/>
      <c r="O737" s="66"/>
      <c r="P737" s="66"/>
      <c r="Q737" s="66"/>
      <c r="R737" s="66"/>
      <c r="S737" s="66"/>
      <c r="T737" s="66"/>
      <c r="U737" s="66"/>
      <c r="V737" s="66"/>
      <c r="W737" s="66"/>
      <c r="X737" s="66"/>
      <c r="Y737" s="66"/>
      <c r="Z737" s="66"/>
      <c r="AA737" s="66"/>
      <c r="AB737" s="66"/>
      <c r="AC737" s="66"/>
      <c r="AD737" s="66"/>
    </row>
    <row r="738" spans="1:30" x14ac:dyDescent="0.2">
      <c r="A738" s="103"/>
      <c r="B738" s="103"/>
      <c r="C738" s="103"/>
      <c r="D738" s="66"/>
      <c r="E738" s="66"/>
      <c r="F738" s="66"/>
      <c r="G738" s="103"/>
      <c r="H738" s="103"/>
      <c r="I738" s="66"/>
      <c r="J738" s="66"/>
      <c r="K738" s="66"/>
      <c r="L738" s="66"/>
      <c r="M738" s="66"/>
      <c r="N738" s="66"/>
      <c r="O738" s="66"/>
      <c r="P738" s="66"/>
      <c r="Q738" s="66"/>
      <c r="R738" s="66"/>
      <c r="S738" s="66"/>
      <c r="T738" s="66"/>
      <c r="U738" s="66"/>
      <c r="V738" s="66"/>
      <c r="W738" s="66"/>
      <c r="X738" s="66"/>
      <c r="Y738" s="66"/>
      <c r="Z738" s="66"/>
      <c r="AA738" s="66"/>
      <c r="AB738" s="66"/>
      <c r="AC738" s="66"/>
      <c r="AD738" s="66"/>
    </row>
    <row r="739" spans="1:30" x14ac:dyDescent="0.2">
      <c r="A739" s="103"/>
      <c r="B739" s="103"/>
      <c r="C739" s="103"/>
      <c r="D739" s="66"/>
      <c r="E739" s="66"/>
      <c r="F739" s="66"/>
      <c r="G739" s="103"/>
      <c r="H739" s="103"/>
      <c r="I739" s="66"/>
      <c r="J739" s="66"/>
      <c r="K739" s="66"/>
      <c r="L739" s="66"/>
      <c r="M739" s="66"/>
      <c r="N739" s="66"/>
      <c r="O739" s="66"/>
      <c r="P739" s="66"/>
      <c r="Q739" s="66"/>
      <c r="R739" s="66"/>
      <c r="S739" s="66"/>
      <c r="T739" s="66"/>
      <c r="U739" s="66"/>
      <c r="V739" s="66"/>
      <c r="W739" s="66"/>
      <c r="X739" s="66"/>
      <c r="Y739" s="66"/>
      <c r="Z739" s="66"/>
      <c r="AA739" s="66"/>
      <c r="AB739" s="66"/>
      <c r="AC739" s="66"/>
      <c r="AD739" s="66"/>
    </row>
    <row r="740" spans="1:30" x14ac:dyDescent="0.2">
      <c r="A740" s="103"/>
      <c r="B740" s="103"/>
      <c r="C740" s="103"/>
      <c r="D740" s="66"/>
      <c r="E740" s="66"/>
      <c r="F740" s="66"/>
      <c r="G740" s="103"/>
      <c r="H740" s="103"/>
      <c r="I740" s="66"/>
      <c r="J740" s="66"/>
      <c r="K740" s="66"/>
      <c r="L740" s="66"/>
      <c r="M740" s="66"/>
      <c r="N740" s="66"/>
      <c r="O740" s="66"/>
      <c r="P740" s="66"/>
      <c r="Q740" s="66"/>
      <c r="R740" s="66"/>
      <c r="S740" s="66"/>
      <c r="T740" s="66"/>
      <c r="U740" s="66"/>
      <c r="V740" s="66"/>
      <c r="W740" s="66"/>
      <c r="X740" s="66"/>
      <c r="Y740" s="66"/>
      <c r="Z740" s="66"/>
      <c r="AA740" s="66"/>
      <c r="AB740" s="66"/>
      <c r="AC740" s="66"/>
      <c r="AD740" s="66"/>
    </row>
    <row r="741" spans="1:30" x14ac:dyDescent="0.2">
      <c r="A741" s="103"/>
      <c r="B741" s="103"/>
      <c r="C741" s="103"/>
      <c r="D741" s="66"/>
      <c r="E741" s="66"/>
      <c r="F741" s="66"/>
      <c r="G741" s="103"/>
      <c r="H741" s="103"/>
      <c r="I741" s="66"/>
      <c r="J741" s="66"/>
      <c r="K741" s="66"/>
      <c r="L741" s="66"/>
      <c r="M741" s="66"/>
      <c r="N741" s="66"/>
      <c r="O741" s="66"/>
      <c r="P741" s="66"/>
      <c r="Q741" s="66"/>
      <c r="R741" s="66"/>
      <c r="S741" s="66"/>
      <c r="T741" s="66"/>
      <c r="U741" s="66"/>
      <c r="V741" s="66"/>
      <c r="W741" s="66"/>
      <c r="X741" s="66"/>
      <c r="Y741" s="66"/>
      <c r="Z741" s="66"/>
      <c r="AA741" s="66"/>
      <c r="AB741" s="66"/>
      <c r="AC741" s="66"/>
      <c r="AD741" s="66"/>
    </row>
    <row r="742" spans="1:30" x14ac:dyDescent="0.2">
      <c r="A742" s="103"/>
      <c r="B742" s="103"/>
      <c r="C742" s="103"/>
      <c r="D742" s="66"/>
      <c r="E742" s="66"/>
      <c r="F742" s="66"/>
      <c r="G742" s="103"/>
      <c r="H742" s="103"/>
      <c r="I742" s="66"/>
      <c r="J742" s="66"/>
      <c r="K742" s="66"/>
      <c r="L742" s="66"/>
      <c r="M742" s="66"/>
      <c r="N742" s="66"/>
      <c r="O742" s="66"/>
      <c r="P742" s="66"/>
      <c r="Q742" s="66"/>
      <c r="R742" s="66"/>
      <c r="S742" s="66"/>
      <c r="T742" s="66"/>
      <c r="U742" s="66"/>
      <c r="V742" s="66"/>
      <c r="W742" s="66"/>
      <c r="X742" s="66"/>
      <c r="Y742" s="66"/>
      <c r="Z742" s="66"/>
      <c r="AA742" s="66"/>
      <c r="AB742" s="66"/>
      <c r="AC742" s="66"/>
      <c r="AD742" s="66"/>
    </row>
    <row r="743" spans="1:30" x14ac:dyDescent="0.2">
      <c r="A743" s="103"/>
      <c r="B743" s="103"/>
      <c r="C743" s="103"/>
      <c r="D743" s="66"/>
      <c r="E743" s="66"/>
      <c r="F743" s="66"/>
      <c r="G743" s="103"/>
      <c r="H743" s="103"/>
      <c r="I743" s="66"/>
      <c r="J743" s="66"/>
      <c r="K743" s="66"/>
      <c r="L743" s="66"/>
      <c r="M743" s="66"/>
      <c r="N743" s="66"/>
      <c r="O743" s="66"/>
      <c r="P743" s="66"/>
      <c r="Q743" s="66"/>
      <c r="R743" s="66"/>
      <c r="S743" s="66"/>
      <c r="T743" s="66"/>
      <c r="U743" s="66"/>
      <c r="V743" s="66"/>
      <c r="W743" s="66"/>
      <c r="X743" s="66"/>
      <c r="Y743" s="66"/>
      <c r="Z743" s="66"/>
      <c r="AA743" s="66"/>
      <c r="AB743" s="66"/>
      <c r="AC743" s="66"/>
      <c r="AD743" s="66"/>
    </row>
    <row r="744" spans="1:30" x14ac:dyDescent="0.2">
      <c r="A744" s="103"/>
      <c r="B744" s="103"/>
      <c r="C744" s="103"/>
      <c r="D744" s="66"/>
      <c r="E744" s="66"/>
      <c r="F744" s="66"/>
      <c r="G744" s="103"/>
      <c r="H744" s="103"/>
      <c r="I744" s="66"/>
      <c r="J744" s="66"/>
      <c r="K744" s="66"/>
      <c r="L744" s="66"/>
      <c r="M744" s="66"/>
      <c r="N744" s="66"/>
      <c r="O744" s="66"/>
      <c r="P744" s="66"/>
      <c r="Q744" s="66"/>
      <c r="R744" s="66"/>
      <c r="S744" s="66"/>
      <c r="T744" s="66"/>
      <c r="U744" s="66"/>
      <c r="V744" s="66"/>
      <c r="W744" s="66"/>
      <c r="X744" s="66"/>
      <c r="Y744" s="66"/>
      <c r="Z744" s="66"/>
      <c r="AA744" s="66"/>
      <c r="AB744" s="66"/>
      <c r="AC744" s="66"/>
      <c r="AD744" s="66"/>
    </row>
    <row r="745" spans="1:30" x14ac:dyDescent="0.2">
      <c r="A745" s="103"/>
      <c r="B745" s="103"/>
      <c r="C745" s="103"/>
      <c r="D745" s="66"/>
      <c r="E745" s="66"/>
      <c r="F745" s="66"/>
      <c r="G745" s="103"/>
      <c r="H745" s="103"/>
      <c r="I745" s="66"/>
      <c r="J745" s="66"/>
      <c r="K745" s="66"/>
      <c r="L745" s="66"/>
      <c r="M745" s="66"/>
      <c r="N745" s="66"/>
      <c r="O745" s="66"/>
      <c r="P745" s="66"/>
      <c r="Q745" s="66"/>
      <c r="R745" s="66"/>
      <c r="S745" s="66"/>
      <c r="T745" s="66"/>
      <c r="U745" s="66"/>
      <c r="V745" s="66"/>
      <c r="W745" s="66"/>
      <c r="X745" s="66"/>
      <c r="Y745" s="66"/>
      <c r="Z745" s="66"/>
      <c r="AA745" s="66"/>
      <c r="AB745" s="66"/>
      <c r="AC745" s="66"/>
      <c r="AD745" s="66"/>
    </row>
    <row r="746" spans="1:30" x14ac:dyDescent="0.2">
      <c r="A746" s="103"/>
      <c r="B746" s="103"/>
      <c r="C746" s="103"/>
      <c r="D746" s="66"/>
      <c r="E746" s="66"/>
      <c r="F746" s="66"/>
      <c r="G746" s="103"/>
      <c r="H746" s="103"/>
      <c r="I746" s="66"/>
      <c r="J746" s="66"/>
      <c r="K746" s="66"/>
      <c r="L746" s="66"/>
      <c r="M746" s="66"/>
      <c r="N746" s="66"/>
      <c r="O746" s="66"/>
      <c r="P746" s="66"/>
      <c r="Q746" s="66"/>
      <c r="R746" s="66"/>
      <c r="S746" s="66"/>
      <c r="T746" s="66"/>
      <c r="U746" s="66"/>
      <c r="V746" s="66"/>
      <c r="W746" s="66"/>
      <c r="X746" s="66"/>
      <c r="Y746" s="66"/>
      <c r="Z746" s="66"/>
      <c r="AA746" s="66"/>
      <c r="AB746" s="66"/>
      <c r="AC746" s="66"/>
      <c r="AD746" s="66"/>
    </row>
    <row r="747" spans="1:30" x14ac:dyDescent="0.2">
      <c r="A747" s="103"/>
      <c r="B747" s="103"/>
      <c r="C747" s="103"/>
      <c r="D747" s="66"/>
      <c r="E747" s="66"/>
      <c r="F747" s="66"/>
      <c r="G747" s="103"/>
      <c r="H747" s="103"/>
      <c r="I747" s="66"/>
      <c r="J747" s="66"/>
      <c r="K747" s="66"/>
      <c r="L747" s="66"/>
      <c r="M747" s="66"/>
      <c r="N747" s="66"/>
      <c r="O747" s="66"/>
      <c r="P747" s="66"/>
      <c r="Q747" s="66"/>
      <c r="R747" s="66"/>
      <c r="S747" s="66"/>
      <c r="T747" s="66"/>
      <c r="U747" s="66"/>
      <c r="V747" s="66"/>
      <c r="W747" s="66"/>
      <c r="X747" s="66"/>
      <c r="Y747" s="66"/>
      <c r="Z747" s="66"/>
      <c r="AA747" s="66"/>
      <c r="AB747" s="66"/>
      <c r="AC747" s="66"/>
      <c r="AD747" s="66"/>
    </row>
    <row r="748" spans="1:30" x14ac:dyDescent="0.2">
      <c r="A748" s="103"/>
      <c r="B748" s="103"/>
      <c r="C748" s="103"/>
      <c r="D748" s="66"/>
      <c r="E748" s="66"/>
      <c r="F748" s="66"/>
      <c r="G748" s="103"/>
      <c r="H748" s="103"/>
      <c r="I748" s="66"/>
      <c r="J748" s="66"/>
      <c r="K748" s="66"/>
      <c r="L748" s="66"/>
      <c r="M748" s="66"/>
      <c r="N748" s="66"/>
      <c r="O748" s="66"/>
      <c r="P748" s="66"/>
      <c r="Q748" s="66"/>
      <c r="R748" s="66"/>
      <c r="S748" s="66"/>
      <c r="T748" s="66"/>
      <c r="U748" s="66"/>
      <c r="V748" s="66"/>
      <c r="W748" s="66"/>
      <c r="X748" s="66"/>
      <c r="Y748" s="66"/>
      <c r="Z748" s="66"/>
      <c r="AA748" s="66"/>
      <c r="AB748" s="66"/>
      <c r="AC748" s="66"/>
      <c r="AD748" s="66"/>
    </row>
    <row r="749" spans="1:30" x14ac:dyDescent="0.2">
      <c r="A749" s="103"/>
      <c r="B749" s="103"/>
      <c r="C749" s="103"/>
      <c r="D749" s="66"/>
      <c r="E749" s="66"/>
      <c r="F749" s="66"/>
      <c r="G749" s="103"/>
      <c r="H749" s="103"/>
      <c r="I749" s="66"/>
      <c r="J749" s="66"/>
      <c r="K749" s="66"/>
      <c r="L749" s="66"/>
      <c r="M749" s="66"/>
      <c r="N749" s="66"/>
      <c r="O749" s="66"/>
      <c r="P749" s="66"/>
      <c r="Q749" s="66"/>
      <c r="R749" s="66"/>
      <c r="S749" s="66"/>
      <c r="T749" s="66"/>
      <c r="U749" s="66"/>
      <c r="V749" s="66"/>
      <c r="W749" s="66"/>
      <c r="X749" s="66"/>
      <c r="Y749" s="66"/>
      <c r="Z749" s="66"/>
      <c r="AA749" s="66"/>
      <c r="AB749" s="66"/>
      <c r="AC749" s="66"/>
      <c r="AD749" s="66"/>
    </row>
    <row r="750" spans="1:30" x14ac:dyDescent="0.2">
      <c r="A750" s="103"/>
      <c r="B750" s="103"/>
      <c r="C750" s="103"/>
      <c r="D750" s="66"/>
      <c r="E750" s="66"/>
      <c r="F750" s="66"/>
      <c r="G750" s="103"/>
      <c r="H750" s="103"/>
      <c r="I750" s="66"/>
      <c r="J750" s="66"/>
      <c r="K750" s="66"/>
      <c r="L750" s="66"/>
      <c r="M750" s="66"/>
      <c r="N750" s="66"/>
      <c r="O750" s="66"/>
      <c r="P750" s="66"/>
      <c r="Q750" s="66"/>
      <c r="R750" s="66"/>
      <c r="S750" s="66"/>
      <c r="T750" s="66"/>
      <c r="U750" s="66"/>
      <c r="V750" s="66"/>
      <c r="W750" s="66"/>
      <c r="X750" s="66"/>
      <c r="Y750" s="66"/>
      <c r="Z750" s="66"/>
      <c r="AA750" s="66"/>
      <c r="AB750" s="66"/>
      <c r="AC750" s="66"/>
      <c r="AD750" s="66"/>
    </row>
    <row r="751" spans="1:30" x14ac:dyDescent="0.2">
      <c r="A751" s="103"/>
      <c r="B751" s="103"/>
      <c r="C751" s="103"/>
      <c r="D751" s="66"/>
      <c r="E751" s="66"/>
      <c r="F751" s="66"/>
      <c r="G751" s="103"/>
      <c r="H751" s="103"/>
      <c r="I751" s="66"/>
      <c r="J751" s="66"/>
      <c r="K751" s="66"/>
      <c r="L751" s="66"/>
      <c r="M751" s="66"/>
      <c r="N751" s="66"/>
      <c r="O751" s="66"/>
      <c r="P751" s="66"/>
      <c r="Q751" s="66"/>
      <c r="R751" s="66"/>
      <c r="S751" s="66"/>
      <c r="T751" s="66"/>
      <c r="U751" s="66"/>
      <c r="V751" s="66"/>
      <c r="W751" s="66"/>
      <c r="X751" s="66"/>
      <c r="Y751" s="66"/>
      <c r="Z751" s="66"/>
      <c r="AA751" s="66"/>
      <c r="AB751" s="66"/>
      <c r="AC751" s="66"/>
      <c r="AD751" s="66"/>
    </row>
    <row r="752" spans="1:30" x14ac:dyDescent="0.2">
      <c r="A752" s="103"/>
      <c r="B752" s="103"/>
      <c r="C752" s="103"/>
      <c r="D752" s="66"/>
      <c r="E752" s="66"/>
      <c r="F752" s="66"/>
      <c r="G752" s="103"/>
      <c r="H752" s="103"/>
      <c r="I752" s="66"/>
      <c r="J752" s="66"/>
      <c r="K752" s="66"/>
      <c r="L752" s="66"/>
      <c r="M752" s="66"/>
      <c r="N752" s="66"/>
      <c r="O752" s="66"/>
      <c r="P752" s="66"/>
      <c r="Q752" s="66"/>
      <c r="R752" s="66"/>
      <c r="S752" s="66"/>
      <c r="T752" s="66"/>
      <c r="U752" s="66"/>
      <c r="V752" s="66"/>
      <c r="W752" s="66"/>
      <c r="X752" s="66"/>
      <c r="Y752" s="66"/>
      <c r="Z752" s="66"/>
      <c r="AA752" s="66"/>
      <c r="AB752" s="66"/>
      <c r="AC752" s="66"/>
      <c r="AD752" s="66"/>
    </row>
    <row r="753" spans="1:30" x14ac:dyDescent="0.2">
      <c r="A753" s="103"/>
      <c r="B753" s="103"/>
      <c r="C753" s="103"/>
      <c r="D753" s="66"/>
      <c r="E753" s="66"/>
      <c r="F753" s="66"/>
      <c r="G753" s="103"/>
      <c r="H753" s="103"/>
      <c r="I753" s="66"/>
      <c r="J753" s="66"/>
      <c r="K753" s="66"/>
      <c r="L753" s="66"/>
      <c r="M753" s="66"/>
      <c r="N753" s="66"/>
      <c r="O753" s="66"/>
      <c r="P753" s="66"/>
      <c r="Q753" s="66"/>
      <c r="R753" s="66"/>
      <c r="S753" s="66"/>
      <c r="T753" s="66"/>
      <c r="U753" s="66"/>
      <c r="V753" s="66"/>
      <c r="W753" s="66"/>
      <c r="X753" s="66"/>
      <c r="Y753" s="66"/>
      <c r="Z753" s="66"/>
      <c r="AA753" s="66"/>
      <c r="AB753" s="66"/>
      <c r="AC753" s="66"/>
      <c r="AD753" s="66"/>
    </row>
    <row r="754" spans="1:30" x14ac:dyDescent="0.2">
      <c r="A754" s="103"/>
      <c r="B754" s="103"/>
      <c r="C754" s="103"/>
      <c r="D754" s="66"/>
      <c r="E754" s="66"/>
      <c r="F754" s="66"/>
      <c r="G754" s="103"/>
      <c r="H754" s="103"/>
      <c r="I754" s="66"/>
      <c r="J754" s="66"/>
      <c r="K754" s="66"/>
      <c r="L754" s="66"/>
      <c r="M754" s="66"/>
      <c r="N754" s="66"/>
      <c r="O754" s="66"/>
      <c r="P754" s="66"/>
      <c r="Q754" s="66"/>
      <c r="R754" s="66"/>
      <c r="S754" s="66"/>
      <c r="T754" s="66"/>
      <c r="U754" s="66"/>
      <c r="V754" s="66"/>
      <c r="W754" s="66"/>
      <c r="X754" s="66"/>
      <c r="Y754" s="66"/>
      <c r="Z754" s="66"/>
      <c r="AA754" s="66"/>
      <c r="AB754" s="66"/>
      <c r="AC754" s="66"/>
      <c r="AD754" s="66"/>
    </row>
    <row r="755" spans="1:30" x14ac:dyDescent="0.2">
      <c r="A755" s="103"/>
      <c r="B755" s="103"/>
      <c r="C755" s="103"/>
      <c r="D755" s="66"/>
      <c r="E755" s="66"/>
      <c r="F755" s="66"/>
      <c r="G755" s="103"/>
      <c r="H755" s="103"/>
      <c r="I755" s="66"/>
      <c r="J755" s="66"/>
      <c r="K755" s="66"/>
      <c r="L755" s="66"/>
      <c r="M755" s="66"/>
      <c r="N755" s="66"/>
      <c r="O755" s="66"/>
      <c r="P755" s="66"/>
      <c r="Q755" s="66"/>
      <c r="R755" s="66"/>
      <c r="S755" s="66"/>
      <c r="T755" s="66"/>
      <c r="U755" s="66"/>
      <c r="V755" s="66"/>
      <c r="W755" s="66"/>
      <c r="X755" s="66"/>
      <c r="Y755" s="66"/>
      <c r="Z755" s="66"/>
      <c r="AA755" s="66"/>
      <c r="AB755" s="66"/>
      <c r="AC755" s="66"/>
      <c r="AD755" s="66"/>
    </row>
    <row r="756" spans="1:30" x14ac:dyDescent="0.2">
      <c r="A756" s="103"/>
      <c r="B756" s="103"/>
      <c r="C756" s="103"/>
      <c r="D756" s="66"/>
      <c r="E756" s="66"/>
      <c r="F756" s="66"/>
      <c r="G756" s="103"/>
      <c r="H756" s="103"/>
      <c r="I756" s="66"/>
      <c r="J756" s="66"/>
      <c r="K756" s="66"/>
      <c r="L756" s="66"/>
      <c r="M756" s="66"/>
      <c r="N756" s="66"/>
      <c r="O756" s="66"/>
      <c r="P756" s="66"/>
      <c r="Q756" s="66"/>
      <c r="R756" s="66"/>
      <c r="S756" s="66"/>
      <c r="T756" s="66"/>
      <c r="U756" s="66"/>
      <c r="V756" s="66"/>
      <c r="W756" s="66"/>
      <c r="X756" s="66"/>
      <c r="Y756" s="66"/>
      <c r="Z756" s="66"/>
      <c r="AA756" s="66"/>
      <c r="AB756" s="66"/>
      <c r="AC756" s="66"/>
      <c r="AD756" s="66"/>
    </row>
    <row r="757" spans="1:30" x14ac:dyDescent="0.2">
      <c r="A757" s="103"/>
      <c r="B757" s="103"/>
      <c r="C757" s="103"/>
      <c r="D757" s="66"/>
      <c r="E757" s="66"/>
      <c r="F757" s="66"/>
      <c r="G757" s="103"/>
      <c r="H757" s="103"/>
      <c r="I757" s="66"/>
      <c r="J757" s="66"/>
      <c r="K757" s="66"/>
      <c r="L757" s="66"/>
      <c r="M757" s="66"/>
      <c r="N757" s="66"/>
      <c r="O757" s="66"/>
      <c r="P757" s="66"/>
      <c r="Q757" s="66"/>
      <c r="R757" s="66"/>
      <c r="S757" s="66"/>
      <c r="T757" s="66"/>
      <c r="U757" s="66"/>
      <c r="V757" s="66"/>
      <c r="W757" s="66"/>
      <c r="X757" s="66"/>
      <c r="Y757" s="66"/>
      <c r="Z757" s="66"/>
      <c r="AA757" s="66"/>
      <c r="AB757" s="66"/>
      <c r="AC757" s="66"/>
      <c r="AD757" s="66"/>
    </row>
    <row r="758" spans="1:30" x14ac:dyDescent="0.2">
      <c r="A758" s="103"/>
      <c r="B758" s="103"/>
      <c r="C758" s="103"/>
      <c r="D758" s="66"/>
      <c r="E758" s="66"/>
      <c r="F758" s="66"/>
      <c r="G758" s="103"/>
      <c r="H758" s="103"/>
      <c r="I758" s="66"/>
      <c r="J758" s="66"/>
      <c r="K758" s="66"/>
      <c r="L758" s="66"/>
      <c r="M758" s="66"/>
      <c r="N758" s="66"/>
      <c r="O758" s="66"/>
      <c r="P758" s="66"/>
      <c r="Q758" s="66"/>
      <c r="R758" s="66"/>
      <c r="S758" s="66"/>
      <c r="T758" s="66"/>
      <c r="U758" s="66"/>
      <c r="V758" s="66"/>
      <c r="W758" s="66"/>
      <c r="X758" s="66"/>
      <c r="Y758" s="66"/>
      <c r="Z758" s="66"/>
      <c r="AA758" s="66"/>
      <c r="AB758" s="66"/>
      <c r="AC758" s="66"/>
      <c r="AD758" s="66"/>
    </row>
    <row r="759" spans="1:30" x14ac:dyDescent="0.2">
      <c r="A759" s="103"/>
      <c r="B759" s="103"/>
      <c r="C759" s="103"/>
      <c r="D759" s="66"/>
      <c r="E759" s="66"/>
      <c r="F759" s="66"/>
      <c r="G759" s="103"/>
      <c r="H759" s="103"/>
      <c r="I759" s="66"/>
      <c r="J759" s="66"/>
      <c r="K759" s="66"/>
      <c r="L759" s="66"/>
      <c r="M759" s="66"/>
      <c r="N759" s="66"/>
      <c r="O759" s="66"/>
      <c r="P759" s="66"/>
      <c r="Q759" s="66"/>
      <c r="R759" s="66"/>
      <c r="S759" s="66"/>
      <c r="T759" s="66"/>
      <c r="U759" s="66"/>
      <c r="V759" s="66"/>
      <c r="W759" s="66"/>
      <c r="X759" s="66"/>
      <c r="Y759" s="66"/>
      <c r="Z759" s="66"/>
      <c r="AA759" s="66"/>
      <c r="AB759" s="66"/>
      <c r="AC759" s="66"/>
      <c r="AD759" s="66"/>
    </row>
    <row r="760" spans="1:30" x14ac:dyDescent="0.2">
      <c r="A760" s="103"/>
      <c r="B760" s="103"/>
      <c r="C760" s="103"/>
      <c r="D760" s="66"/>
      <c r="E760" s="66"/>
      <c r="F760" s="66"/>
      <c r="G760" s="103"/>
      <c r="H760" s="103"/>
      <c r="I760" s="66"/>
      <c r="J760" s="66"/>
      <c r="K760" s="66"/>
      <c r="L760" s="66"/>
      <c r="M760" s="66"/>
      <c r="N760" s="66"/>
      <c r="O760" s="66"/>
      <c r="P760" s="66"/>
      <c r="Q760" s="66"/>
      <c r="R760" s="66"/>
      <c r="S760" s="66"/>
      <c r="T760" s="66"/>
      <c r="U760" s="66"/>
      <c r="V760" s="66"/>
      <c r="W760" s="66"/>
      <c r="X760" s="66"/>
      <c r="Y760" s="66"/>
      <c r="Z760" s="66"/>
      <c r="AA760" s="66"/>
      <c r="AB760" s="66"/>
      <c r="AC760" s="66"/>
      <c r="AD760" s="66"/>
    </row>
    <row r="761" spans="1:30" x14ac:dyDescent="0.2">
      <c r="A761" s="103"/>
      <c r="B761" s="103"/>
      <c r="C761" s="103"/>
      <c r="D761" s="66"/>
      <c r="E761" s="66"/>
      <c r="F761" s="66"/>
      <c r="G761" s="103"/>
      <c r="H761" s="103"/>
      <c r="I761" s="66"/>
      <c r="J761" s="66"/>
      <c r="K761" s="66"/>
      <c r="L761" s="66"/>
      <c r="M761" s="66"/>
      <c r="N761" s="66"/>
      <c r="O761" s="66"/>
      <c r="P761" s="66"/>
      <c r="Q761" s="66"/>
      <c r="R761" s="66"/>
      <c r="S761" s="66"/>
      <c r="T761" s="66"/>
      <c r="U761" s="66"/>
      <c r="V761" s="66"/>
      <c r="W761" s="66"/>
      <c r="X761" s="66"/>
      <c r="Y761" s="66"/>
      <c r="Z761" s="66"/>
      <c r="AA761" s="66"/>
      <c r="AB761" s="66"/>
      <c r="AC761" s="66"/>
      <c r="AD761" s="66"/>
    </row>
    <row r="762" spans="1:30" x14ac:dyDescent="0.2">
      <c r="A762" s="103"/>
      <c r="B762" s="103"/>
      <c r="C762" s="103"/>
      <c r="D762" s="66"/>
      <c r="E762" s="66"/>
      <c r="F762" s="66"/>
      <c r="G762" s="103"/>
      <c r="H762" s="103"/>
      <c r="I762" s="66"/>
      <c r="J762" s="66"/>
      <c r="K762" s="66"/>
      <c r="L762" s="66"/>
      <c r="M762" s="66"/>
      <c r="N762" s="66"/>
      <c r="O762" s="66"/>
      <c r="P762" s="66"/>
      <c r="Q762" s="66"/>
      <c r="R762" s="66"/>
      <c r="S762" s="66"/>
      <c r="T762" s="66"/>
      <c r="U762" s="66"/>
      <c r="V762" s="66"/>
      <c r="W762" s="66"/>
      <c r="X762" s="66"/>
      <c r="Y762" s="66"/>
      <c r="Z762" s="66"/>
      <c r="AA762" s="66"/>
      <c r="AB762" s="66"/>
      <c r="AC762" s="66"/>
      <c r="AD762" s="66"/>
    </row>
    <row r="763" spans="1:30" x14ac:dyDescent="0.2">
      <c r="A763" s="66"/>
      <c r="B763" s="66"/>
      <c r="C763" s="66"/>
      <c r="D763" s="66"/>
      <c r="E763" s="66"/>
      <c r="F763" s="66"/>
      <c r="G763" s="66"/>
      <c r="H763" s="66"/>
      <c r="I763" s="66"/>
      <c r="J763" s="66"/>
      <c r="K763" s="66"/>
      <c r="L763" s="66"/>
      <c r="M763" s="66"/>
      <c r="N763" s="66"/>
      <c r="O763" s="66"/>
      <c r="P763" s="66"/>
      <c r="Q763" s="66"/>
      <c r="R763" s="66"/>
      <c r="S763" s="66"/>
      <c r="T763" s="66"/>
      <c r="U763" s="66"/>
      <c r="V763" s="66"/>
      <c r="W763" s="66"/>
      <c r="X763" s="66"/>
      <c r="Y763" s="66"/>
      <c r="Z763" s="66"/>
      <c r="AA763" s="66"/>
      <c r="AB763" s="66"/>
      <c r="AC763" s="66"/>
      <c r="AD763" s="66"/>
    </row>
    <row r="764" spans="1:30" x14ac:dyDescent="0.2">
      <c r="A764" s="66"/>
      <c r="B764" s="66"/>
      <c r="C764" s="66"/>
      <c r="D764" s="66"/>
      <c r="E764" s="66"/>
      <c r="F764" s="66"/>
      <c r="G764" s="66"/>
      <c r="H764" s="66"/>
      <c r="I764" s="66"/>
      <c r="J764" s="66"/>
      <c r="K764" s="66"/>
      <c r="L764" s="66"/>
      <c r="M764" s="66"/>
      <c r="N764" s="66"/>
      <c r="O764" s="66"/>
      <c r="P764" s="66"/>
      <c r="Q764" s="66"/>
      <c r="R764" s="66"/>
      <c r="S764" s="66"/>
      <c r="T764" s="66"/>
      <c r="U764" s="66"/>
      <c r="V764" s="66"/>
      <c r="W764" s="66"/>
      <c r="X764" s="66"/>
      <c r="Y764" s="66"/>
      <c r="Z764" s="66"/>
      <c r="AA764" s="66"/>
      <c r="AB764" s="66"/>
      <c r="AC764" s="66"/>
      <c r="AD764" s="66"/>
    </row>
    <row r="765" spans="1:30" x14ac:dyDescent="0.2">
      <c r="A765" s="66"/>
      <c r="B765" s="66"/>
      <c r="C765" s="66"/>
      <c r="D765" s="66"/>
      <c r="E765" s="66"/>
      <c r="F765" s="66"/>
      <c r="G765" s="66"/>
      <c r="H765" s="66"/>
      <c r="I765" s="66"/>
      <c r="J765" s="66"/>
      <c r="K765" s="66"/>
      <c r="L765" s="66"/>
      <c r="M765" s="66"/>
      <c r="N765" s="66"/>
      <c r="O765" s="66"/>
      <c r="P765" s="66"/>
      <c r="Q765" s="66"/>
      <c r="R765" s="66"/>
      <c r="S765" s="66"/>
      <c r="T765" s="66"/>
      <c r="U765" s="66"/>
      <c r="V765" s="66"/>
      <c r="W765" s="66"/>
      <c r="X765" s="66"/>
      <c r="Y765" s="66"/>
      <c r="Z765" s="66"/>
      <c r="AA765" s="66"/>
      <c r="AB765" s="66"/>
      <c r="AC765" s="66"/>
      <c r="AD765" s="66"/>
    </row>
    <row r="766" spans="1:30" x14ac:dyDescent="0.2">
      <c r="A766" s="66"/>
      <c r="B766" s="66"/>
      <c r="C766" s="66"/>
      <c r="D766" s="66"/>
      <c r="E766" s="66"/>
      <c r="F766" s="66"/>
      <c r="G766" s="66"/>
      <c r="H766" s="66"/>
      <c r="I766" s="66"/>
      <c r="J766" s="66"/>
      <c r="K766" s="66"/>
      <c r="L766" s="66"/>
      <c r="M766" s="66"/>
      <c r="N766" s="66"/>
      <c r="O766" s="66"/>
      <c r="P766" s="66"/>
      <c r="Q766" s="66"/>
      <c r="R766" s="66"/>
      <c r="S766" s="66"/>
      <c r="T766" s="66"/>
      <c r="U766" s="66"/>
      <c r="V766" s="66"/>
      <c r="W766" s="66"/>
      <c r="X766" s="66"/>
      <c r="Y766" s="66"/>
      <c r="Z766" s="66"/>
      <c r="AA766" s="66"/>
      <c r="AB766" s="66"/>
      <c r="AC766" s="66"/>
      <c r="AD766" s="66"/>
    </row>
    <row r="767" spans="1:30" x14ac:dyDescent="0.2">
      <c r="A767" s="66"/>
      <c r="B767" s="66"/>
      <c r="C767" s="66"/>
      <c r="D767" s="66"/>
      <c r="E767" s="66"/>
      <c r="F767" s="66"/>
      <c r="G767" s="66"/>
      <c r="H767" s="66"/>
      <c r="I767" s="66"/>
      <c r="J767" s="66"/>
      <c r="K767" s="66"/>
      <c r="L767" s="66"/>
      <c r="M767" s="66"/>
      <c r="N767" s="66"/>
      <c r="O767" s="66"/>
      <c r="P767" s="66"/>
      <c r="Q767" s="66"/>
      <c r="R767" s="66"/>
      <c r="S767" s="66"/>
      <c r="T767" s="66"/>
      <c r="U767" s="66"/>
      <c r="V767" s="66"/>
      <c r="W767" s="66"/>
      <c r="X767" s="66"/>
      <c r="Y767" s="66"/>
      <c r="Z767" s="66"/>
      <c r="AA767" s="66"/>
      <c r="AB767" s="66"/>
      <c r="AC767" s="66"/>
      <c r="AD767" s="66"/>
    </row>
    <row r="768" spans="1:30" x14ac:dyDescent="0.2">
      <c r="A768" s="66"/>
      <c r="B768" s="66"/>
      <c r="C768" s="66"/>
      <c r="D768" s="66"/>
      <c r="E768" s="66"/>
      <c r="F768" s="66"/>
      <c r="G768" s="66"/>
      <c r="H768" s="66"/>
      <c r="I768" s="66"/>
      <c r="J768" s="66"/>
      <c r="K768" s="66"/>
      <c r="L768" s="66"/>
      <c r="M768" s="66"/>
      <c r="N768" s="66"/>
      <c r="O768" s="66"/>
      <c r="P768" s="66"/>
      <c r="Q768" s="66"/>
      <c r="R768" s="66"/>
      <c r="S768" s="66"/>
      <c r="T768" s="66"/>
      <c r="U768" s="66"/>
      <c r="V768" s="66"/>
      <c r="W768" s="66"/>
      <c r="X768" s="66"/>
      <c r="Y768" s="66"/>
      <c r="Z768" s="66"/>
      <c r="AA768" s="66"/>
      <c r="AB768" s="66"/>
      <c r="AC768" s="66"/>
      <c r="AD768" s="66"/>
    </row>
    <row r="769" spans="1:30" x14ac:dyDescent="0.2">
      <c r="A769" s="66"/>
      <c r="B769" s="66"/>
      <c r="C769" s="66"/>
      <c r="D769" s="66"/>
      <c r="E769" s="66"/>
      <c r="F769" s="66"/>
      <c r="G769" s="66"/>
      <c r="H769" s="66"/>
      <c r="I769" s="66"/>
      <c r="J769" s="66"/>
      <c r="K769" s="66"/>
      <c r="L769" s="66"/>
      <c r="M769" s="66"/>
      <c r="N769" s="66"/>
      <c r="O769" s="66"/>
      <c r="P769" s="66"/>
      <c r="Q769" s="66"/>
      <c r="R769" s="66"/>
      <c r="S769" s="66"/>
      <c r="T769" s="66"/>
      <c r="U769" s="66"/>
      <c r="V769" s="66"/>
      <c r="W769" s="66"/>
      <c r="X769" s="66"/>
      <c r="Y769" s="66"/>
      <c r="Z769" s="66"/>
      <c r="AA769" s="66"/>
      <c r="AB769" s="66"/>
      <c r="AC769" s="66"/>
      <c r="AD769" s="66"/>
    </row>
    <row r="770" spans="1:30" x14ac:dyDescent="0.2">
      <c r="A770" s="66"/>
      <c r="B770" s="66"/>
      <c r="C770" s="66"/>
      <c r="D770" s="66"/>
      <c r="E770" s="66"/>
      <c r="F770" s="66"/>
      <c r="G770" s="66"/>
      <c r="H770" s="66"/>
      <c r="I770" s="66"/>
      <c r="J770" s="66"/>
      <c r="K770" s="66"/>
      <c r="L770" s="66"/>
      <c r="M770" s="66"/>
      <c r="N770" s="66"/>
      <c r="O770" s="66"/>
      <c r="P770" s="66"/>
      <c r="Q770" s="66"/>
      <c r="R770" s="66"/>
      <c r="S770" s="66"/>
      <c r="T770" s="66"/>
      <c r="U770" s="66"/>
      <c r="V770" s="66"/>
      <c r="W770" s="66"/>
      <c r="X770" s="66"/>
      <c r="Y770" s="66"/>
      <c r="Z770" s="66"/>
      <c r="AA770" s="66"/>
      <c r="AB770" s="66"/>
      <c r="AC770" s="66"/>
      <c r="AD770" s="66"/>
    </row>
    <row r="771" spans="1:30" x14ac:dyDescent="0.2">
      <c r="A771" s="66"/>
      <c r="B771" s="66"/>
      <c r="C771" s="66"/>
      <c r="D771" s="66"/>
      <c r="E771" s="66"/>
      <c r="F771" s="66"/>
      <c r="G771" s="66"/>
      <c r="H771" s="66"/>
      <c r="I771" s="66"/>
      <c r="J771" s="66"/>
      <c r="K771" s="66"/>
      <c r="L771" s="66"/>
      <c r="M771" s="66"/>
      <c r="N771" s="66"/>
      <c r="O771" s="66"/>
      <c r="P771" s="66"/>
      <c r="Q771" s="66"/>
      <c r="R771" s="66"/>
      <c r="S771" s="66"/>
      <c r="T771" s="66"/>
      <c r="U771" s="66"/>
      <c r="V771" s="66"/>
      <c r="W771" s="66"/>
      <c r="X771" s="66"/>
      <c r="Y771" s="66"/>
      <c r="Z771" s="66"/>
      <c r="AA771" s="66"/>
      <c r="AB771" s="66"/>
      <c r="AC771" s="66"/>
      <c r="AD771" s="66"/>
    </row>
    <row r="772" spans="1:30" x14ac:dyDescent="0.2">
      <c r="A772" s="66"/>
      <c r="B772" s="66"/>
      <c r="C772" s="66"/>
      <c r="D772" s="66"/>
      <c r="E772" s="66"/>
      <c r="F772" s="66"/>
      <c r="G772" s="66"/>
      <c r="H772" s="66"/>
      <c r="I772" s="66"/>
      <c r="J772" s="66"/>
      <c r="K772" s="66"/>
      <c r="L772" s="66"/>
      <c r="M772" s="66"/>
      <c r="N772" s="66"/>
      <c r="O772" s="66"/>
      <c r="P772" s="66"/>
      <c r="Q772" s="66"/>
      <c r="R772" s="66"/>
      <c r="S772" s="66"/>
      <c r="T772" s="66"/>
      <c r="U772" s="66"/>
      <c r="V772" s="66"/>
      <c r="W772" s="66"/>
      <c r="X772" s="66"/>
      <c r="Y772" s="66"/>
      <c r="Z772" s="66"/>
      <c r="AA772" s="66"/>
      <c r="AB772" s="66"/>
      <c r="AC772" s="66"/>
      <c r="AD772" s="66"/>
    </row>
    <row r="773" spans="1:30" x14ac:dyDescent="0.2">
      <c r="A773" s="66"/>
      <c r="B773" s="66"/>
      <c r="C773" s="66"/>
      <c r="D773" s="66"/>
      <c r="E773" s="66"/>
      <c r="F773" s="66"/>
      <c r="G773" s="66"/>
      <c r="H773" s="66"/>
      <c r="I773" s="66"/>
      <c r="J773" s="66"/>
      <c r="K773" s="66"/>
      <c r="L773" s="66"/>
      <c r="M773" s="66"/>
      <c r="N773" s="66"/>
      <c r="O773" s="66"/>
      <c r="P773" s="66"/>
      <c r="Q773" s="66"/>
      <c r="R773" s="66"/>
      <c r="S773" s="66"/>
      <c r="T773" s="66"/>
      <c r="U773" s="66"/>
      <c r="V773" s="66"/>
      <c r="W773" s="66"/>
      <c r="X773" s="66"/>
      <c r="Y773" s="66"/>
      <c r="Z773" s="66"/>
      <c r="AA773" s="66"/>
      <c r="AB773" s="66"/>
      <c r="AC773" s="66"/>
      <c r="AD773" s="66"/>
    </row>
    <row r="774" spans="1:30" x14ac:dyDescent="0.2">
      <c r="A774" s="66"/>
      <c r="B774" s="66"/>
      <c r="C774" s="66"/>
      <c r="D774" s="66"/>
      <c r="E774" s="66"/>
      <c r="F774" s="66"/>
      <c r="G774" s="66"/>
      <c r="H774" s="66"/>
      <c r="I774" s="66"/>
      <c r="J774" s="66"/>
      <c r="K774" s="66"/>
      <c r="L774" s="66"/>
      <c r="M774" s="66"/>
      <c r="N774" s="66"/>
      <c r="O774" s="66"/>
      <c r="P774" s="66"/>
      <c r="Q774" s="66"/>
      <c r="R774" s="66"/>
      <c r="S774" s="66"/>
      <c r="T774" s="66"/>
      <c r="U774" s="66"/>
      <c r="V774" s="66"/>
      <c r="W774" s="66"/>
      <c r="X774" s="66"/>
      <c r="Y774" s="66"/>
      <c r="Z774" s="66"/>
      <c r="AA774" s="66"/>
      <c r="AB774" s="66"/>
      <c r="AC774" s="66"/>
      <c r="AD774" s="66"/>
    </row>
    <row r="775" spans="1:30" x14ac:dyDescent="0.2">
      <c r="A775" s="66"/>
      <c r="B775" s="66"/>
      <c r="C775" s="66"/>
      <c r="D775" s="66"/>
      <c r="E775" s="66"/>
      <c r="F775" s="66"/>
      <c r="G775" s="66"/>
      <c r="H775" s="66"/>
      <c r="I775" s="66"/>
      <c r="J775" s="66"/>
      <c r="K775" s="66"/>
      <c r="L775" s="66"/>
      <c r="M775" s="66"/>
      <c r="N775" s="66"/>
      <c r="O775" s="66"/>
      <c r="P775" s="66"/>
      <c r="Q775" s="66"/>
      <c r="R775" s="66"/>
      <c r="S775" s="66"/>
      <c r="T775" s="66"/>
      <c r="U775" s="66"/>
      <c r="V775" s="66"/>
      <c r="W775" s="66"/>
      <c r="X775" s="66"/>
      <c r="Y775" s="66"/>
      <c r="Z775" s="66"/>
      <c r="AA775" s="66"/>
      <c r="AB775" s="66"/>
      <c r="AC775" s="66"/>
      <c r="AD775" s="66"/>
    </row>
    <row r="776" spans="1:30" x14ac:dyDescent="0.2">
      <c r="A776" s="66"/>
      <c r="B776" s="66"/>
      <c r="C776" s="66"/>
      <c r="D776" s="66"/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</row>
    <row r="777" spans="1:30" x14ac:dyDescent="0.2">
      <c r="A777" s="66"/>
      <c r="B777" s="66"/>
      <c r="C777" s="66"/>
      <c r="D777" s="66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</row>
    <row r="778" spans="1:30" x14ac:dyDescent="0.2">
      <c r="A778" s="66"/>
      <c r="B778" s="66"/>
      <c r="C778" s="66"/>
      <c r="D778" s="66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</row>
    <row r="779" spans="1:30" x14ac:dyDescent="0.2">
      <c r="A779" s="66"/>
      <c r="B779" s="66"/>
      <c r="C779" s="66"/>
      <c r="D779" s="66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</row>
    <row r="780" spans="1:30" x14ac:dyDescent="0.2">
      <c r="A780" s="66"/>
      <c r="B780" s="66"/>
      <c r="C780" s="66"/>
      <c r="D780" s="66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</row>
    <row r="781" spans="1:30" x14ac:dyDescent="0.2">
      <c r="A781" s="66"/>
      <c r="B781" s="66"/>
      <c r="C781" s="66"/>
      <c r="D781" s="66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</row>
    <row r="782" spans="1:30" x14ac:dyDescent="0.2">
      <c r="A782" s="66"/>
      <c r="B782" s="66"/>
      <c r="C782" s="66"/>
      <c r="D782" s="66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</row>
    <row r="783" spans="1:30" x14ac:dyDescent="0.2">
      <c r="A783" s="66"/>
      <c r="B783" s="66"/>
      <c r="C783" s="66"/>
      <c r="D783" s="66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</row>
    <row r="784" spans="1:30" x14ac:dyDescent="0.2">
      <c r="A784" s="66"/>
      <c r="B784" s="66"/>
      <c r="C784" s="66"/>
      <c r="D784" s="6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</row>
    <row r="785" spans="1:30" x14ac:dyDescent="0.2">
      <c r="A785" s="66"/>
      <c r="B785" s="66"/>
      <c r="C785" s="66"/>
      <c r="D785" s="66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</row>
    <row r="786" spans="1:30" x14ac:dyDescent="0.2">
      <c r="A786" s="66"/>
      <c r="B786" s="66"/>
      <c r="C786" s="66"/>
      <c r="D786" s="66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</row>
    <row r="787" spans="1:30" x14ac:dyDescent="0.2">
      <c r="A787" s="66"/>
      <c r="B787" s="66"/>
      <c r="C787" s="66"/>
      <c r="D787" s="66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</row>
    <row r="788" spans="1:30" x14ac:dyDescent="0.2">
      <c r="A788" s="66"/>
      <c r="B788" s="66"/>
      <c r="C788" s="66"/>
      <c r="D788" s="66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</row>
    <row r="789" spans="1:30" x14ac:dyDescent="0.2">
      <c r="A789" s="66"/>
      <c r="B789" s="66"/>
      <c r="C789" s="66"/>
      <c r="D789" s="66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</row>
    <row r="790" spans="1:30" x14ac:dyDescent="0.2">
      <c r="A790" s="66"/>
      <c r="B790" s="66"/>
      <c r="C790" s="66"/>
      <c r="D790" s="6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</row>
    <row r="791" spans="1:30" x14ac:dyDescent="0.2">
      <c r="A791" s="66"/>
      <c r="B791" s="66"/>
      <c r="C791" s="66"/>
      <c r="D791" s="66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</row>
    <row r="792" spans="1:30" x14ac:dyDescent="0.2">
      <c r="A792" s="66"/>
      <c r="B792" s="66"/>
      <c r="C792" s="66"/>
      <c r="D792" s="66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</row>
    <row r="793" spans="1:30" x14ac:dyDescent="0.2">
      <c r="A793" s="66"/>
      <c r="B793" s="66"/>
      <c r="C793" s="66"/>
      <c r="D793" s="66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</row>
    <row r="794" spans="1:30" x14ac:dyDescent="0.2">
      <c r="A794" s="66"/>
      <c r="B794" s="66"/>
      <c r="C794" s="66"/>
      <c r="D794" s="66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</row>
    <row r="795" spans="1:30" x14ac:dyDescent="0.2">
      <c r="A795" s="66"/>
      <c r="B795" s="66"/>
      <c r="C795" s="66"/>
      <c r="D795" s="66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</row>
    <row r="796" spans="1:30" x14ac:dyDescent="0.2">
      <c r="A796" s="66"/>
      <c r="B796" s="66"/>
      <c r="C796" s="66"/>
      <c r="D796" s="66"/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66"/>
      <c r="AD796" s="66"/>
    </row>
    <row r="797" spans="1:30" x14ac:dyDescent="0.2">
      <c r="A797" s="66"/>
      <c r="B797" s="66"/>
      <c r="C797" s="66"/>
      <c r="D797" s="66"/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66"/>
      <c r="AD797" s="66"/>
    </row>
    <row r="798" spans="1:30" x14ac:dyDescent="0.2">
      <c r="A798" s="66"/>
      <c r="B798" s="66"/>
      <c r="C798" s="66"/>
      <c r="D798" s="66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</row>
    <row r="799" spans="1:30" x14ac:dyDescent="0.2">
      <c r="A799" s="66"/>
      <c r="B799" s="66"/>
      <c r="C799" s="66"/>
      <c r="D799" s="66"/>
      <c r="E799" s="66"/>
      <c r="F799" s="66"/>
      <c r="G799" s="66"/>
      <c r="H799" s="66"/>
      <c r="I799" s="66"/>
      <c r="J799" s="66"/>
      <c r="K799" s="66"/>
      <c r="L799" s="66"/>
      <c r="M799" s="66"/>
      <c r="N799" s="66"/>
      <c r="O799" s="66"/>
      <c r="P799" s="66"/>
      <c r="Q799" s="66"/>
      <c r="R799" s="66"/>
      <c r="S799" s="66"/>
      <c r="T799" s="66"/>
      <c r="U799" s="66"/>
      <c r="V799" s="66"/>
      <c r="W799" s="66"/>
      <c r="X799" s="66"/>
      <c r="Y799" s="66"/>
      <c r="Z799" s="66"/>
      <c r="AA799" s="66"/>
      <c r="AB799" s="66"/>
      <c r="AC799" s="66"/>
      <c r="AD799" s="66"/>
    </row>
    <row r="800" spans="1:30" x14ac:dyDescent="0.2">
      <c r="A800" s="66"/>
      <c r="B800" s="66"/>
      <c r="C800" s="66"/>
      <c r="D800" s="66"/>
      <c r="E800" s="66"/>
      <c r="F800" s="66"/>
      <c r="G800" s="66"/>
      <c r="H800" s="66"/>
      <c r="I800" s="66"/>
      <c r="J800" s="66"/>
      <c r="K800" s="66"/>
      <c r="L800" s="66"/>
      <c r="M800" s="66"/>
      <c r="N800" s="66"/>
      <c r="O800" s="66"/>
      <c r="P800" s="66"/>
      <c r="Q800" s="66"/>
      <c r="R800" s="66"/>
      <c r="S800" s="66"/>
      <c r="T800" s="66"/>
      <c r="U800" s="66"/>
      <c r="V800" s="66"/>
      <c r="W800" s="66"/>
      <c r="X800" s="66"/>
      <c r="Y800" s="66"/>
      <c r="Z800" s="66"/>
      <c r="AA800" s="66"/>
      <c r="AB800" s="66"/>
      <c r="AC800" s="66"/>
      <c r="AD800" s="66"/>
    </row>
    <row r="801" spans="1:30" x14ac:dyDescent="0.2">
      <c r="A801" s="66"/>
      <c r="B801" s="66"/>
      <c r="C801" s="66"/>
      <c r="D801" s="66"/>
      <c r="E801" s="66"/>
      <c r="F801" s="66"/>
      <c r="G801" s="66"/>
      <c r="H801" s="66"/>
      <c r="I801" s="66"/>
      <c r="J801" s="66"/>
      <c r="K801" s="66"/>
      <c r="L801" s="66"/>
      <c r="M801" s="66"/>
      <c r="N801" s="66"/>
      <c r="O801" s="66"/>
      <c r="P801" s="66"/>
      <c r="Q801" s="66"/>
      <c r="R801" s="66"/>
      <c r="S801" s="66"/>
      <c r="T801" s="66"/>
      <c r="U801" s="66"/>
      <c r="V801" s="66"/>
      <c r="W801" s="66"/>
      <c r="X801" s="66"/>
      <c r="Y801" s="66"/>
      <c r="Z801" s="66"/>
      <c r="AA801" s="66"/>
      <c r="AB801" s="66"/>
      <c r="AC801" s="66"/>
      <c r="AD801" s="66"/>
    </row>
    <row r="802" spans="1:30" x14ac:dyDescent="0.2">
      <c r="A802" s="66"/>
      <c r="B802" s="66"/>
      <c r="C802" s="66"/>
      <c r="D802" s="66"/>
      <c r="E802" s="66"/>
      <c r="F802" s="66"/>
      <c r="G802" s="66"/>
      <c r="H802" s="66"/>
      <c r="I802" s="66"/>
      <c r="J802" s="66"/>
      <c r="K802" s="66"/>
      <c r="L802" s="66"/>
      <c r="M802" s="66"/>
      <c r="N802" s="66"/>
      <c r="O802" s="66"/>
      <c r="P802" s="66"/>
      <c r="Q802" s="66"/>
      <c r="R802" s="66"/>
      <c r="S802" s="66"/>
      <c r="T802" s="66"/>
      <c r="U802" s="66"/>
      <c r="V802" s="66"/>
      <c r="W802" s="66"/>
      <c r="X802" s="66"/>
      <c r="Y802" s="66"/>
      <c r="Z802" s="66"/>
      <c r="AA802" s="66"/>
      <c r="AB802" s="66"/>
      <c r="AC802" s="66"/>
      <c r="AD802" s="66"/>
    </row>
    <row r="803" spans="1:30" x14ac:dyDescent="0.2">
      <c r="A803" s="66"/>
      <c r="B803" s="66"/>
      <c r="C803" s="66"/>
      <c r="D803" s="66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</row>
    <row r="804" spans="1:30" x14ac:dyDescent="0.2">
      <c r="A804" s="66"/>
      <c r="B804" s="66"/>
      <c r="C804" s="66"/>
      <c r="D804" s="66"/>
      <c r="E804" s="66"/>
      <c r="F804" s="66"/>
      <c r="G804" s="66"/>
      <c r="H804" s="66"/>
      <c r="I804" s="66"/>
      <c r="J804" s="66"/>
      <c r="K804" s="66"/>
      <c r="L804" s="66"/>
      <c r="M804" s="66"/>
      <c r="N804" s="66"/>
      <c r="O804" s="66"/>
      <c r="P804" s="66"/>
      <c r="Q804" s="66"/>
      <c r="R804" s="66"/>
      <c r="S804" s="66"/>
      <c r="T804" s="66"/>
      <c r="U804" s="66"/>
      <c r="V804" s="66"/>
      <c r="W804" s="66"/>
      <c r="X804" s="66"/>
      <c r="Y804" s="66"/>
      <c r="Z804" s="66"/>
      <c r="AA804" s="66"/>
      <c r="AB804" s="66"/>
      <c r="AC804" s="66"/>
      <c r="AD804" s="66"/>
    </row>
    <row r="805" spans="1:30" x14ac:dyDescent="0.2">
      <c r="A805" s="66"/>
      <c r="B805" s="66"/>
      <c r="C805" s="66"/>
      <c r="D805" s="66"/>
      <c r="E805" s="66"/>
      <c r="F805" s="66"/>
      <c r="G805" s="66"/>
      <c r="H805" s="66"/>
      <c r="I805" s="66"/>
      <c r="J805" s="66"/>
      <c r="K805" s="66"/>
      <c r="L805" s="66"/>
      <c r="M805" s="66"/>
      <c r="N805" s="66"/>
      <c r="O805" s="66"/>
      <c r="P805" s="66"/>
      <c r="Q805" s="66"/>
      <c r="R805" s="66"/>
      <c r="S805" s="66"/>
      <c r="T805" s="66"/>
      <c r="U805" s="66"/>
      <c r="V805" s="66"/>
      <c r="W805" s="66"/>
      <c r="X805" s="66"/>
      <c r="Y805" s="66"/>
      <c r="Z805" s="66"/>
      <c r="AA805" s="66"/>
      <c r="AB805" s="66"/>
      <c r="AC805" s="66"/>
      <c r="AD805" s="66"/>
    </row>
    <row r="806" spans="1:30" x14ac:dyDescent="0.2">
      <c r="A806" s="66"/>
      <c r="B806" s="66"/>
      <c r="C806" s="66"/>
      <c r="D806" s="66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</row>
    <row r="807" spans="1:30" x14ac:dyDescent="0.2">
      <c r="A807" s="66"/>
      <c r="B807" s="66"/>
      <c r="C807" s="66"/>
      <c r="D807" s="66"/>
      <c r="E807" s="66"/>
      <c r="F807" s="66"/>
      <c r="G807" s="66"/>
      <c r="H807" s="66"/>
      <c r="I807" s="66"/>
      <c r="J807" s="66"/>
      <c r="K807" s="66"/>
      <c r="L807" s="66"/>
      <c r="M807" s="66"/>
      <c r="N807" s="66"/>
      <c r="O807" s="66"/>
      <c r="P807" s="66"/>
      <c r="Q807" s="66"/>
      <c r="R807" s="66"/>
      <c r="S807" s="66"/>
      <c r="T807" s="66"/>
      <c r="U807" s="66"/>
      <c r="V807" s="66"/>
      <c r="W807" s="66"/>
      <c r="X807" s="66"/>
      <c r="Y807" s="66"/>
      <c r="Z807" s="66"/>
      <c r="AA807" s="66"/>
      <c r="AB807" s="66"/>
      <c r="AC807" s="66"/>
      <c r="AD807" s="66"/>
    </row>
    <row r="808" spans="1:30" x14ac:dyDescent="0.2">
      <c r="A808" s="66"/>
      <c r="B808" s="66"/>
      <c r="C808" s="66"/>
      <c r="D808" s="66"/>
      <c r="E808" s="66"/>
      <c r="F808" s="66"/>
      <c r="G808" s="66"/>
      <c r="H808" s="66"/>
      <c r="I808" s="66"/>
      <c r="J808" s="66"/>
      <c r="K808" s="66"/>
      <c r="L808" s="66"/>
      <c r="M808" s="66"/>
      <c r="N808" s="66"/>
      <c r="O808" s="66"/>
      <c r="P808" s="66"/>
      <c r="Q808" s="66"/>
      <c r="R808" s="66"/>
      <c r="S808" s="66"/>
      <c r="T808" s="66"/>
      <c r="U808" s="66"/>
      <c r="V808" s="66"/>
      <c r="W808" s="66"/>
      <c r="X808" s="66"/>
      <c r="Y808" s="66"/>
      <c r="Z808" s="66"/>
      <c r="AA808" s="66"/>
      <c r="AB808" s="66"/>
      <c r="AC808" s="66"/>
      <c r="AD808" s="66"/>
    </row>
    <row r="809" spans="1:30" x14ac:dyDescent="0.2">
      <c r="A809" s="66"/>
      <c r="B809" s="66"/>
      <c r="C809" s="66"/>
      <c r="D809" s="66"/>
      <c r="E809" s="66"/>
      <c r="F809" s="66"/>
      <c r="G809" s="66"/>
      <c r="H809" s="66"/>
      <c r="I809" s="66"/>
      <c r="J809" s="66"/>
      <c r="K809" s="66"/>
      <c r="L809" s="66"/>
      <c r="M809" s="66"/>
      <c r="N809" s="66"/>
      <c r="O809" s="66"/>
      <c r="P809" s="66"/>
      <c r="Q809" s="66"/>
      <c r="R809" s="66"/>
      <c r="S809" s="66"/>
      <c r="T809" s="66"/>
      <c r="U809" s="66"/>
      <c r="V809" s="66"/>
      <c r="W809" s="66"/>
      <c r="X809" s="66"/>
      <c r="Y809" s="66"/>
      <c r="Z809" s="66"/>
      <c r="AA809" s="66"/>
      <c r="AB809" s="66"/>
      <c r="AC809" s="66"/>
      <c r="AD809" s="66"/>
    </row>
    <row r="810" spans="1:30" x14ac:dyDescent="0.2">
      <c r="A810" s="66"/>
      <c r="B810" s="66"/>
      <c r="C810" s="66"/>
      <c r="D810" s="66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</row>
    <row r="811" spans="1:30" x14ac:dyDescent="0.2">
      <c r="A811" s="66"/>
      <c r="B811" s="66"/>
      <c r="C811" s="66"/>
      <c r="D811" s="66"/>
      <c r="E811" s="66"/>
      <c r="F811" s="66"/>
      <c r="G811" s="66"/>
      <c r="H811" s="66"/>
      <c r="I811" s="66"/>
      <c r="J811" s="66"/>
      <c r="K811" s="66"/>
      <c r="L811" s="66"/>
      <c r="M811" s="66"/>
      <c r="N811" s="66"/>
      <c r="O811" s="66"/>
      <c r="P811" s="66"/>
      <c r="Q811" s="66"/>
      <c r="R811" s="66"/>
      <c r="S811" s="66"/>
      <c r="T811" s="66"/>
      <c r="U811" s="66"/>
      <c r="V811" s="66"/>
      <c r="W811" s="66"/>
      <c r="X811" s="66"/>
      <c r="Y811" s="66"/>
      <c r="Z811" s="66"/>
      <c r="AA811" s="66"/>
      <c r="AB811" s="66"/>
      <c r="AC811" s="66"/>
      <c r="AD811" s="66"/>
    </row>
    <row r="812" spans="1:30" x14ac:dyDescent="0.2">
      <c r="A812" s="66"/>
      <c r="B812" s="66"/>
      <c r="C812" s="66"/>
      <c r="D812" s="66"/>
      <c r="E812" s="66"/>
      <c r="F812" s="66"/>
      <c r="G812" s="66"/>
      <c r="H812" s="66"/>
      <c r="I812" s="66"/>
      <c r="J812" s="66"/>
      <c r="K812" s="66"/>
      <c r="L812" s="66"/>
      <c r="M812" s="66"/>
      <c r="N812" s="66"/>
      <c r="O812" s="66"/>
      <c r="P812" s="66"/>
      <c r="Q812" s="66"/>
      <c r="R812" s="66"/>
      <c r="S812" s="66"/>
      <c r="T812" s="66"/>
      <c r="U812" s="66"/>
      <c r="V812" s="66"/>
      <c r="W812" s="66"/>
      <c r="X812" s="66"/>
      <c r="Y812" s="66"/>
      <c r="Z812" s="66"/>
      <c r="AA812" s="66"/>
      <c r="AB812" s="66"/>
      <c r="AC812" s="66"/>
      <c r="AD812" s="66"/>
    </row>
    <row r="813" spans="1:30" x14ac:dyDescent="0.2">
      <c r="A813" s="66"/>
      <c r="B813" s="66"/>
      <c r="C813" s="66"/>
      <c r="D813" s="66"/>
      <c r="E813" s="66"/>
      <c r="F813" s="66"/>
      <c r="G813" s="66"/>
      <c r="H813" s="66"/>
      <c r="I813" s="66"/>
      <c r="J813" s="66"/>
      <c r="K813" s="66"/>
      <c r="L813" s="66"/>
      <c r="M813" s="66"/>
      <c r="N813" s="66"/>
      <c r="O813" s="66"/>
      <c r="P813" s="66"/>
      <c r="Q813" s="66"/>
      <c r="R813" s="66"/>
      <c r="S813" s="66"/>
      <c r="T813" s="66"/>
      <c r="U813" s="66"/>
      <c r="V813" s="66"/>
      <c r="W813" s="66"/>
      <c r="X813" s="66"/>
      <c r="Y813" s="66"/>
      <c r="Z813" s="66"/>
      <c r="AA813" s="66"/>
      <c r="AB813" s="66"/>
      <c r="AC813" s="66"/>
      <c r="AD813" s="66"/>
    </row>
    <row r="814" spans="1:30" x14ac:dyDescent="0.2">
      <c r="A814" s="66"/>
      <c r="B814" s="66"/>
      <c r="C814" s="66"/>
      <c r="D814" s="66"/>
      <c r="E814" s="66"/>
      <c r="F814" s="66"/>
      <c r="G814" s="66"/>
      <c r="H814" s="66"/>
      <c r="I814" s="66"/>
      <c r="J814" s="66"/>
      <c r="K814" s="66"/>
      <c r="L814" s="66"/>
      <c r="M814" s="66"/>
      <c r="N814" s="66"/>
      <c r="O814" s="66"/>
      <c r="P814" s="66"/>
      <c r="Q814" s="66"/>
      <c r="R814" s="66"/>
      <c r="S814" s="66"/>
      <c r="T814" s="66"/>
      <c r="U814" s="66"/>
      <c r="V814" s="66"/>
      <c r="W814" s="66"/>
      <c r="X814" s="66"/>
      <c r="Y814" s="66"/>
      <c r="Z814" s="66"/>
      <c r="AA814" s="66"/>
      <c r="AB814" s="66"/>
      <c r="AC814" s="66"/>
      <c r="AD814" s="66"/>
    </row>
    <row r="815" spans="1:30" x14ac:dyDescent="0.2">
      <c r="A815" s="66"/>
      <c r="B815" s="66"/>
      <c r="C815" s="66"/>
      <c r="D815" s="66"/>
      <c r="E815" s="66"/>
      <c r="F815" s="66"/>
      <c r="G815" s="66"/>
      <c r="H815" s="66"/>
      <c r="I815" s="66"/>
      <c r="J815" s="66"/>
      <c r="K815" s="66"/>
      <c r="L815" s="66"/>
      <c r="M815" s="66"/>
      <c r="N815" s="66"/>
      <c r="O815" s="66"/>
      <c r="P815" s="66"/>
      <c r="Q815" s="66"/>
      <c r="R815" s="66"/>
      <c r="S815" s="66"/>
      <c r="T815" s="66"/>
      <c r="U815" s="66"/>
      <c r="V815" s="66"/>
      <c r="W815" s="66"/>
      <c r="X815" s="66"/>
      <c r="Y815" s="66"/>
      <c r="Z815" s="66"/>
      <c r="AA815" s="66"/>
      <c r="AB815" s="66"/>
      <c r="AC815" s="66"/>
      <c r="AD815" s="66"/>
    </row>
    <row r="816" spans="1:30" x14ac:dyDescent="0.2">
      <c r="A816" s="66"/>
      <c r="B816" s="66"/>
      <c r="C816" s="66"/>
      <c r="D816" s="66"/>
      <c r="E816" s="66"/>
      <c r="F816" s="66"/>
      <c r="G816" s="66"/>
      <c r="H816" s="66"/>
      <c r="I816" s="66"/>
      <c r="J816" s="66"/>
      <c r="K816" s="66"/>
      <c r="L816" s="66"/>
      <c r="M816" s="66"/>
      <c r="N816" s="66"/>
      <c r="O816" s="66"/>
      <c r="P816" s="66"/>
      <c r="Q816" s="66"/>
      <c r="R816" s="66"/>
      <c r="S816" s="66"/>
      <c r="T816" s="66"/>
      <c r="U816" s="66"/>
      <c r="V816" s="66"/>
      <c r="W816" s="66"/>
      <c r="X816" s="66"/>
      <c r="Y816" s="66"/>
      <c r="Z816" s="66"/>
      <c r="AA816" s="66"/>
      <c r="AB816" s="66"/>
      <c r="AC816" s="66"/>
      <c r="AD816" s="66"/>
    </row>
    <row r="817" spans="1:30" x14ac:dyDescent="0.2">
      <c r="A817" s="66"/>
      <c r="B817" s="66"/>
      <c r="C817" s="66"/>
      <c r="D817" s="66"/>
      <c r="E817" s="66"/>
      <c r="F817" s="66"/>
      <c r="G817" s="66"/>
      <c r="H817" s="66"/>
      <c r="I817" s="66"/>
      <c r="J817" s="66"/>
      <c r="K817" s="66"/>
      <c r="L817" s="66"/>
      <c r="M817" s="66"/>
      <c r="N817" s="66"/>
      <c r="O817" s="66"/>
      <c r="P817" s="66"/>
      <c r="Q817" s="66"/>
      <c r="R817" s="66"/>
      <c r="S817" s="66"/>
      <c r="T817" s="66"/>
      <c r="U817" s="66"/>
      <c r="V817" s="66"/>
      <c r="W817" s="66"/>
      <c r="X817" s="66"/>
      <c r="Y817" s="66"/>
      <c r="Z817" s="66"/>
      <c r="AA817" s="66"/>
      <c r="AB817" s="66"/>
      <c r="AC817" s="66"/>
      <c r="AD817" s="66"/>
    </row>
    <row r="818" spans="1:30" x14ac:dyDescent="0.2">
      <c r="A818" s="66"/>
      <c r="B818" s="66"/>
      <c r="C818" s="66"/>
      <c r="D818" s="66"/>
      <c r="E818" s="66"/>
      <c r="F818" s="66"/>
      <c r="G818" s="66"/>
      <c r="H818" s="66"/>
      <c r="I818" s="66"/>
      <c r="J818" s="66"/>
      <c r="K818" s="66"/>
      <c r="L818" s="66"/>
      <c r="M818" s="66"/>
      <c r="N818" s="66"/>
      <c r="O818" s="66"/>
      <c r="P818" s="66"/>
      <c r="Q818" s="66"/>
      <c r="R818" s="66"/>
      <c r="S818" s="66"/>
      <c r="T818" s="66"/>
      <c r="U818" s="66"/>
      <c r="V818" s="66"/>
      <c r="W818" s="66"/>
      <c r="X818" s="66"/>
      <c r="Y818" s="66"/>
      <c r="Z818" s="66"/>
      <c r="AA818" s="66"/>
      <c r="AB818" s="66"/>
      <c r="AC818" s="66"/>
      <c r="AD818" s="66"/>
    </row>
    <row r="819" spans="1:30" x14ac:dyDescent="0.2">
      <c r="A819" s="66"/>
      <c r="B819" s="66"/>
      <c r="C819" s="66"/>
      <c r="D819" s="66"/>
      <c r="E819" s="66"/>
      <c r="F819" s="66"/>
      <c r="G819" s="66"/>
      <c r="H819" s="66"/>
      <c r="I819" s="66"/>
      <c r="J819" s="66"/>
      <c r="K819" s="66"/>
      <c r="L819" s="66"/>
      <c r="M819" s="66"/>
      <c r="N819" s="66"/>
      <c r="O819" s="66"/>
      <c r="P819" s="66"/>
      <c r="Q819" s="66"/>
      <c r="R819" s="66"/>
      <c r="S819" s="66"/>
      <c r="T819" s="66"/>
      <c r="U819" s="66"/>
      <c r="V819" s="66"/>
      <c r="W819" s="66"/>
      <c r="X819" s="66"/>
      <c r="Y819" s="66"/>
      <c r="Z819" s="66"/>
      <c r="AA819" s="66"/>
      <c r="AB819" s="66"/>
      <c r="AC819" s="66"/>
      <c r="AD819" s="66"/>
    </row>
    <row r="820" spans="1:30" x14ac:dyDescent="0.2">
      <c r="A820" s="66"/>
      <c r="B820" s="66"/>
      <c r="C820" s="66"/>
      <c r="D820" s="66"/>
      <c r="E820" s="66"/>
      <c r="F820" s="66"/>
      <c r="G820" s="66"/>
      <c r="H820" s="66"/>
      <c r="I820" s="66"/>
      <c r="J820" s="66"/>
      <c r="K820" s="66"/>
      <c r="L820" s="66"/>
      <c r="M820" s="66"/>
      <c r="N820" s="66"/>
      <c r="O820" s="66"/>
      <c r="P820" s="66"/>
      <c r="Q820" s="66"/>
      <c r="R820" s="66"/>
      <c r="S820" s="66"/>
      <c r="T820" s="66"/>
      <c r="U820" s="66"/>
      <c r="V820" s="66"/>
      <c r="W820" s="66"/>
      <c r="X820" s="66"/>
      <c r="Y820" s="66"/>
      <c r="Z820" s="66"/>
      <c r="AA820" s="66"/>
      <c r="AB820" s="66"/>
      <c r="AC820" s="66"/>
      <c r="AD820" s="66"/>
    </row>
    <row r="821" spans="1:30" x14ac:dyDescent="0.2">
      <c r="A821" s="66"/>
      <c r="B821" s="66"/>
      <c r="C821" s="66"/>
      <c r="D821" s="66"/>
      <c r="E821" s="66"/>
      <c r="F821" s="66"/>
      <c r="G821" s="66"/>
      <c r="H821" s="66"/>
      <c r="I821" s="66"/>
      <c r="J821" s="66"/>
      <c r="K821" s="66"/>
      <c r="L821" s="66"/>
      <c r="M821" s="66"/>
      <c r="N821" s="66"/>
      <c r="O821" s="66"/>
      <c r="P821" s="66"/>
      <c r="Q821" s="66"/>
      <c r="R821" s="66"/>
      <c r="S821" s="66"/>
      <c r="T821" s="66"/>
      <c r="U821" s="66"/>
      <c r="V821" s="66"/>
      <c r="W821" s="66"/>
      <c r="X821" s="66"/>
      <c r="Y821" s="66"/>
      <c r="Z821" s="66"/>
      <c r="AA821" s="66"/>
      <c r="AB821" s="66"/>
      <c r="AC821" s="66"/>
      <c r="AD821" s="66"/>
    </row>
    <row r="822" spans="1:30" x14ac:dyDescent="0.2">
      <c r="A822" s="66"/>
      <c r="B822" s="66"/>
      <c r="C822" s="66"/>
      <c r="D822" s="66"/>
      <c r="E822" s="66"/>
      <c r="F822" s="66"/>
      <c r="G822" s="66"/>
      <c r="H822" s="66"/>
      <c r="I822" s="66"/>
      <c r="J822" s="66"/>
      <c r="K822" s="66"/>
      <c r="L822" s="66"/>
      <c r="M822" s="66"/>
      <c r="N822" s="66"/>
      <c r="O822" s="66"/>
      <c r="P822" s="66"/>
      <c r="Q822" s="66"/>
      <c r="R822" s="66"/>
      <c r="S822" s="66"/>
      <c r="T822" s="66"/>
      <c r="U822" s="66"/>
      <c r="V822" s="66"/>
      <c r="W822" s="66"/>
      <c r="X822" s="66"/>
      <c r="Y822" s="66"/>
      <c r="Z822" s="66"/>
      <c r="AA822" s="66"/>
      <c r="AB822" s="66"/>
      <c r="AC822" s="66"/>
      <c r="AD822" s="66"/>
    </row>
    <row r="823" spans="1:30" x14ac:dyDescent="0.2">
      <c r="A823" s="66"/>
      <c r="B823" s="66"/>
      <c r="C823" s="66"/>
      <c r="D823" s="66"/>
      <c r="E823" s="66"/>
      <c r="F823" s="66"/>
      <c r="G823" s="66"/>
      <c r="H823" s="66"/>
      <c r="I823" s="66"/>
      <c r="J823" s="66"/>
      <c r="K823" s="66"/>
      <c r="L823" s="66"/>
      <c r="M823" s="66"/>
      <c r="N823" s="66"/>
      <c r="O823" s="66"/>
      <c r="P823" s="66"/>
      <c r="Q823" s="66"/>
      <c r="R823" s="66"/>
      <c r="S823" s="66"/>
      <c r="T823" s="66"/>
      <c r="U823" s="66"/>
      <c r="V823" s="66"/>
      <c r="W823" s="66"/>
      <c r="X823" s="66"/>
      <c r="Y823" s="66"/>
      <c r="Z823" s="66"/>
      <c r="AA823" s="66"/>
      <c r="AB823" s="66"/>
      <c r="AC823" s="66"/>
      <c r="AD823" s="66"/>
    </row>
    <row r="824" spans="1:30" x14ac:dyDescent="0.2">
      <c r="A824" s="66"/>
      <c r="B824" s="66"/>
      <c r="C824" s="66"/>
      <c r="D824" s="66"/>
      <c r="E824" s="66"/>
      <c r="F824" s="66"/>
      <c r="G824" s="66"/>
      <c r="H824" s="66"/>
      <c r="I824" s="66"/>
      <c r="J824" s="66"/>
      <c r="K824" s="66"/>
      <c r="L824" s="66"/>
      <c r="M824" s="66"/>
      <c r="N824" s="66"/>
      <c r="O824" s="66"/>
      <c r="P824" s="66"/>
      <c r="Q824" s="66"/>
      <c r="R824" s="66"/>
      <c r="S824" s="66"/>
      <c r="T824" s="66"/>
      <c r="U824" s="66"/>
      <c r="V824" s="66"/>
      <c r="W824" s="66"/>
      <c r="X824" s="66"/>
      <c r="Y824" s="66"/>
      <c r="Z824" s="66"/>
      <c r="AA824" s="66"/>
      <c r="AB824" s="66"/>
      <c r="AC824" s="66"/>
      <c r="AD824" s="66"/>
    </row>
    <row r="825" spans="1:30" x14ac:dyDescent="0.2">
      <c r="A825" s="66"/>
      <c r="B825" s="66"/>
      <c r="C825" s="66"/>
      <c r="D825" s="66"/>
      <c r="E825" s="66"/>
      <c r="F825" s="66"/>
      <c r="G825" s="66"/>
      <c r="H825" s="66"/>
      <c r="I825" s="66"/>
      <c r="J825" s="66"/>
      <c r="K825" s="66"/>
      <c r="L825" s="66"/>
      <c r="M825" s="66"/>
      <c r="N825" s="66"/>
      <c r="O825" s="66"/>
      <c r="P825" s="66"/>
      <c r="Q825" s="66"/>
      <c r="R825" s="66"/>
      <c r="S825" s="66"/>
      <c r="T825" s="66"/>
      <c r="U825" s="66"/>
      <c r="V825" s="66"/>
      <c r="W825" s="66"/>
      <c r="X825" s="66"/>
      <c r="Y825" s="66"/>
      <c r="Z825" s="66"/>
      <c r="AA825" s="66"/>
      <c r="AB825" s="66"/>
      <c r="AC825" s="66"/>
      <c r="AD825" s="66"/>
    </row>
    <row r="826" spans="1:30" x14ac:dyDescent="0.2">
      <c r="A826" s="66"/>
      <c r="B826" s="66"/>
      <c r="C826" s="66"/>
      <c r="D826" s="66"/>
      <c r="E826" s="66"/>
      <c r="F826" s="66"/>
      <c r="G826" s="66"/>
      <c r="H826" s="66"/>
      <c r="I826" s="66"/>
      <c r="J826" s="66"/>
      <c r="K826" s="66"/>
      <c r="L826" s="66"/>
      <c r="M826" s="66"/>
      <c r="N826" s="66"/>
      <c r="O826" s="66"/>
      <c r="P826" s="66"/>
      <c r="Q826" s="66"/>
      <c r="R826" s="66"/>
      <c r="S826" s="66"/>
      <c r="T826" s="66"/>
      <c r="U826" s="66"/>
      <c r="V826" s="66"/>
      <c r="W826" s="66"/>
      <c r="X826" s="66"/>
      <c r="Y826" s="66"/>
      <c r="Z826" s="66"/>
      <c r="AA826" s="66"/>
      <c r="AB826" s="66"/>
      <c r="AC826" s="66"/>
      <c r="AD826" s="66"/>
    </row>
    <row r="827" spans="1:30" x14ac:dyDescent="0.2">
      <c r="A827" s="66"/>
      <c r="B827" s="66"/>
      <c r="C827" s="66"/>
      <c r="D827" s="66"/>
      <c r="E827" s="66"/>
      <c r="F827" s="66"/>
      <c r="G827" s="66"/>
      <c r="H827" s="66"/>
      <c r="I827" s="66"/>
      <c r="J827" s="66"/>
      <c r="K827" s="66"/>
      <c r="L827" s="66"/>
      <c r="M827" s="66"/>
      <c r="N827" s="66"/>
      <c r="O827" s="66"/>
      <c r="P827" s="66"/>
      <c r="Q827" s="66"/>
      <c r="R827" s="66"/>
      <c r="S827" s="66"/>
      <c r="T827" s="66"/>
      <c r="U827" s="66"/>
      <c r="V827" s="66"/>
      <c r="W827" s="66"/>
      <c r="X827" s="66"/>
      <c r="Y827" s="66"/>
      <c r="Z827" s="66"/>
      <c r="AA827" s="66"/>
      <c r="AB827" s="66"/>
      <c r="AC827" s="66"/>
      <c r="AD827" s="66"/>
    </row>
    <row r="828" spans="1:30" x14ac:dyDescent="0.2">
      <c r="A828" s="66"/>
      <c r="B828" s="66"/>
      <c r="C828" s="66"/>
      <c r="D828" s="66"/>
      <c r="E828" s="66"/>
      <c r="F828" s="66"/>
      <c r="G828" s="66"/>
      <c r="H828" s="66"/>
      <c r="I828" s="66"/>
      <c r="J828" s="66"/>
      <c r="K828" s="66"/>
      <c r="L828" s="66"/>
      <c r="M828" s="66"/>
      <c r="N828" s="66"/>
      <c r="O828" s="66"/>
      <c r="P828" s="66"/>
      <c r="Q828" s="66"/>
      <c r="R828" s="66"/>
      <c r="S828" s="66"/>
      <c r="T828" s="66"/>
      <c r="U828" s="66"/>
      <c r="V828" s="66"/>
      <c r="W828" s="66"/>
      <c r="X828" s="66"/>
      <c r="Y828" s="66"/>
      <c r="Z828" s="66"/>
      <c r="AA828" s="66"/>
      <c r="AB828" s="66"/>
      <c r="AC828" s="66"/>
      <c r="AD828" s="66"/>
    </row>
    <row r="829" spans="1:30" x14ac:dyDescent="0.2">
      <c r="A829" s="66"/>
      <c r="B829" s="66"/>
      <c r="C829" s="66"/>
      <c r="D829" s="66"/>
      <c r="E829" s="66"/>
      <c r="F829" s="66"/>
      <c r="G829" s="66"/>
      <c r="H829" s="66"/>
      <c r="I829" s="66"/>
      <c r="J829" s="66"/>
      <c r="K829" s="66"/>
      <c r="L829" s="66"/>
      <c r="M829" s="66"/>
      <c r="N829" s="66"/>
      <c r="O829" s="66"/>
      <c r="P829" s="66"/>
      <c r="Q829" s="66"/>
      <c r="R829" s="66"/>
      <c r="S829" s="66"/>
      <c r="T829" s="66"/>
      <c r="U829" s="66"/>
      <c r="V829" s="66"/>
      <c r="W829" s="66"/>
      <c r="X829" s="66"/>
      <c r="Y829" s="66"/>
      <c r="Z829" s="66"/>
      <c r="AA829" s="66"/>
      <c r="AB829" s="66"/>
      <c r="AC829" s="66"/>
      <c r="AD829" s="66"/>
    </row>
    <row r="830" spans="1:30" x14ac:dyDescent="0.2">
      <c r="A830" s="66"/>
      <c r="B830" s="66"/>
      <c r="C830" s="66"/>
      <c r="D830" s="66"/>
      <c r="E830" s="66"/>
      <c r="F830" s="66"/>
      <c r="G830" s="66"/>
      <c r="H830" s="66"/>
      <c r="I830" s="66"/>
      <c r="J830" s="66"/>
      <c r="K830" s="66"/>
      <c r="L830" s="66"/>
      <c r="M830" s="66"/>
      <c r="N830" s="66"/>
      <c r="O830" s="66"/>
      <c r="P830" s="66"/>
      <c r="Q830" s="66"/>
      <c r="R830" s="66"/>
      <c r="S830" s="66"/>
      <c r="T830" s="66"/>
      <c r="U830" s="66"/>
      <c r="V830" s="66"/>
      <c r="W830" s="66"/>
      <c r="X830" s="66"/>
      <c r="Y830" s="66"/>
      <c r="Z830" s="66"/>
      <c r="AA830" s="66"/>
      <c r="AB830" s="66"/>
      <c r="AC830" s="66"/>
      <c r="AD830" s="66"/>
    </row>
    <row r="831" spans="1:30" x14ac:dyDescent="0.2">
      <c r="A831" s="66"/>
      <c r="B831" s="66"/>
      <c r="C831" s="66"/>
      <c r="D831" s="66"/>
      <c r="E831" s="66"/>
      <c r="F831" s="66"/>
      <c r="G831" s="66"/>
      <c r="H831" s="66"/>
      <c r="I831" s="66"/>
      <c r="J831" s="66"/>
      <c r="K831" s="66"/>
      <c r="L831" s="66"/>
      <c r="M831" s="66"/>
      <c r="N831" s="66"/>
      <c r="O831" s="66"/>
      <c r="P831" s="66"/>
      <c r="Q831" s="66"/>
      <c r="R831" s="66"/>
      <c r="S831" s="66"/>
      <c r="T831" s="66"/>
      <c r="U831" s="66"/>
      <c r="V831" s="66"/>
      <c r="W831" s="66"/>
      <c r="X831" s="66"/>
      <c r="Y831" s="66"/>
      <c r="Z831" s="66"/>
      <c r="AA831" s="66"/>
      <c r="AB831" s="66"/>
      <c r="AC831" s="66"/>
      <c r="AD831" s="66"/>
    </row>
    <row r="832" spans="1:30" x14ac:dyDescent="0.2">
      <c r="A832" s="66"/>
      <c r="B832" s="66"/>
      <c r="C832" s="66"/>
      <c r="D832" s="66"/>
      <c r="E832" s="66"/>
      <c r="F832" s="66"/>
      <c r="G832" s="66"/>
      <c r="H832" s="66"/>
      <c r="I832" s="66"/>
      <c r="J832" s="66"/>
      <c r="K832" s="66"/>
      <c r="L832" s="66"/>
      <c r="M832" s="66"/>
      <c r="N832" s="66"/>
      <c r="O832" s="66"/>
      <c r="P832" s="66"/>
      <c r="Q832" s="66"/>
      <c r="R832" s="66"/>
      <c r="S832" s="66"/>
      <c r="T832" s="66"/>
      <c r="U832" s="66"/>
      <c r="V832" s="66"/>
      <c r="W832" s="66"/>
      <c r="X832" s="66"/>
      <c r="Y832" s="66"/>
      <c r="Z832" s="66"/>
      <c r="AA832" s="66"/>
      <c r="AB832" s="66"/>
      <c r="AC832" s="66"/>
      <c r="AD832" s="66"/>
    </row>
    <row r="833" spans="1:30" x14ac:dyDescent="0.2">
      <c r="A833" s="66"/>
      <c r="B833" s="66"/>
      <c r="C833" s="66"/>
      <c r="D833" s="66"/>
      <c r="E833" s="66"/>
      <c r="F833" s="66"/>
      <c r="G833" s="66"/>
      <c r="H833" s="66"/>
      <c r="I833" s="66"/>
      <c r="J833" s="66"/>
      <c r="K833" s="66"/>
      <c r="L833" s="66"/>
      <c r="M833" s="66"/>
      <c r="N833" s="66"/>
      <c r="O833" s="66"/>
      <c r="P833" s="66"/>
      <c r="Q833" s="66"/>
      <c r="R833" s="66"/>
      <c r="S833" s="66"/>
      <c r="T833" s="66"/>
      <c r="U833" s="66"/>
      <c r="V833" s="66"/>
      <c r="W833" s="66"/>
      <c r="X833" s="66"/>
      <c r="Y833" s="66"/>
      <c r="Z833" s="66"/>
      <c r="AA833" s="66"/>
      <c r="AB833" s="66"/>
      <c r="AC833" s="66"/>
      <c r="AD833" s="66"/>
    </row>
    <row r="834" spans="1:30" x14ac:dyDescent="0.2">
      <c r="A834" s="66"/>
      <c r="B834" s="66"/>
      <c r="C834" s="66"/>
      <c r="D834" s="66"/>
      <c r="E834" s="66"/>
      <c r="F834" s="66"/>
      <c r="G834" s="66"/>
      <c r="H834" s="66"/>
      <c r="I834" s="66"/>
      <c r="J834" s="66"/>
      <c r="K834" s="66"/>
      <c r="L834" s="66"/>
      <c r="M834" s="66"/>
      <c r="N834" s="66"/>
      <c r="O834" s="66"/>
      <c r="P834" s="66"/>
      <c r="Q834" s="66"/>
      <c r="R834" s="66"/>
      <c r="S834" s="66"/>
      <c r="T834" s="66"/>
      <c r="U834" s="66"/>
      <c r="V834" s="66"/>
      <c r="W834" s="66"/>
      <c r="X834" s="66"/>
      <c r="Y834" s="66"/>
      <c r="Z834" s="66"/>
      <c r="AA834" s="66"/>
      <c r="AB834" s="66"/>
      <c r="AC834" s="66"/>
      <c r="AD834" s="66"/>
    </row>
    <row r="835" spans="1:30" x14ac:dyDescent="0.2">
      <c r="A835" s="66"/>
      <c r="B835" s="66"/>
      <c r="C835" s="66"/>
      <c r="D835" s="66"/>
      <c r="E835" s="66"/>
      <c r="F835" s="66"/>
      <c r="G835" s="66"/>
      <c r="H835" s="66"/>
      <c r="I835" s="66"/>
      <c r="J835" s="66"/>
      <c r="K835" s="66"/>
      <c r="L835" s="66"/>
      <c r="M835" s="66"/>
      <c r="N835" s="66"/>
      <c r="O835" s="66"/>
      <c r="P835" s="66"/>
      <c r="Q835" s="66"/>
      <c r="R835" s="66"/>
      <c r="S835" s="66"/>
      <c r="T835" s="66"/>
      <c r="U835" s="66"/>
      <c r="V835" s="66"/>
      <c r="W835" s="66"/>
      <c r="X835" s="66"/>
      <c r="Y835" s="66"/>
      <c r="Z835" s="66"/>
      <c r="AA835" s="66"/>
      <c r="AB835" s="66"/>
      <c r="AC835" s="66"/>
      <c r="AD835" s="66"/>
    </row>
    <row r="836" spans="1:30" x14ac:dyDescent="0.2">
      <c r="A836" s="66"/>
      <c r="B836" s="66"/>
      <c r="C836" s="66"/>
      <c r="D836" s="66"/>
      <c r="E836" s="66"/>
      <c r="F836" s="66"/>
      <c r="G836" s="66"/>
      <c r="H836" s="66"/>
      <c r="I836" s="66"/>
      <c r="J836" s="66"/>
      <c r="K836" s="66"/>
      <c r="L836" s="66"/>
      <c r="M836" s="66"/>
      <c r="N836" s="66"/>
      <c r="O836" s="66"/>
      <c r="P836" s="66"/>
      <c r="Q836" s="66"/>
      <c r="R836" s="66"/>
      <c r="S836" s="66"/>
      <c r="T836" s="66"/>
      <c r="U836" s="66"/>
      <c r="V836" s="66"/>
      <c r="W836" s="66"/>
      <c r="X836" s="66"/>
      <c r="Y836" s="66"/>
      <c r="Z836" s="66"/>
      <c r="AA836" s="66"/>
      <c r="AB836" s="66"/>
      <c r="AC836" s="66"/>
      <c r="AD836" s="66"/>
    </row>
    <row r="837" spans="1:30" x14ac:dyDescent="0.2">
      <c r="A837" s="66"/>
      <c r="B837" s="66"/>
      <c r="C837" s="66"/>
      <c r="D837" s="66"/>
      <c r="E837" s="66"/>
      <c r="F837" s="66"/>
      <c r="G837" s="66"/>
      <c r="H837" s="66"/>
      <c r="I837" s="66"/>
      <c r="J837" s="66"/>
      <c r="K837" s="66"/>
      <c r="L837" s="66"/>
      <c r="M837" s="66"/>
      <c r="N837" s="66"/>
      <c r="O837" s="66"/>
      <c r="P837" s="66"/>
      <c r="Q837" s="66"/>
      <c r="R837" s="66"/>
      <c r="S837" s="66"/>
      <c r="T837" s="66"/>
      <c r="U837" s="66"/>
      <c r="V837" s="66"/>
      <c r="W837" s="66"/>
      <c r="X837" s="66"/>
      <c r="Y837" s="66"/>
      <c r="Z837" s="66"/>
      <c r="AA837" s="66"/>
      <c r="AB837" s="66"/>
      <c r="AC837" s="66"/>
      <c r="AD837" s="66"/>
    </row>
    <row r="838" spans="1:30" x14ac:dyDescent="0.2">
      <c r="A838" s="66"/>
      <c r="B838" s="66"/>
      <c r="C838" s="66"/>
      <c r="D838" s="66"/>
      <c r="E838" s="66"/>
      <c r="F838" s="66"/>
      <c r="G838" s="66"/>
      <c r="H838" s="66"/>
      <c r="I838" s="66"/>
      <c r="J838" s="66"/>
      <c r="K838" s="66"/>
      <c r="L838" s="66"/>
      <c r="M838" s="66"/>
      <c r="N838" s="66"/>
      <c r="O838" s="66"/>
      <c r="P838" s="66"/>
      <c r="Q838" s="66"/>
      <c r="R838" s="66"/>
      <c r="S838" s="66"/>
      <c r="T838" s="66"/>
      <c r="U838" s="66"/>
      <c r="V838" s="66"/>
      <c r="W838" s="66"/>
      <c r="X838" s="66"/>
      <c r="Y838" s="66"/>
      <c r="Z838" s="66"/>
      <c r="AA838" s="66"/>
      <c r="AB838" s="66"/>
      <c r="AC838" s="66"/>
      <c r="AD838" s="66"/>
    </row>
    <row r="839" spans="1:30" x14ac:dyDescent="0.2">
      <c r="A839" s="66"/>
      <c r="B839" s="66"/>
      <c r="C839" s="66"/>
      <c r="D839" s="66"/>
      <c r="E839" s="66"/>
      <c r="F839" s="66"/>
      <c r="G839" s="66"/>
      <c r="H839" s="66"/>
      <c r="I839" s="66"/>
      <c r="J839" s="66"/>
      <c r="K839" s="66"/>
      <c r="L839" s="66"/>
      <c r="M839" s="66"/>
      <c r="N839" s="66"/>
      <c r="O839" s="66"/>
      <c r="P839" s="66"/>
      <c r="Q839" s="66"/>
      <c r="R839" s="66"/>
      <c r="S839" s="66"/>
      <c r="T839" s="66"/>
      <c r="U839" s="66"/>
      <c r="V839" s="66"/>
      <c r="W839" s="66"/>
      <c r="X839" s="66"/>
      <c r="Y839" s="66"/>
      <c r="Z839" s="66"/>
      <c r="AA839" s="66"/>
      <c r="AB839" s="66"/>
      <c r="AC839" s="66"/>
      <c r="AD839" s="66"/>
    </row>
    <row r="840" spans="1:30" x14ac:dyDescent="0.2">
      <c r="A840" s="66"/>
      <c r="B840" s="66"/>
      <c r="C840" s="66"/>
      <c r="D840" s="66"/>
      <c r="E840" s="66"/>
      <c r="F840" s="66"/>
      <c r="G840" s="66"/>
      <c r="H840" s="66"/>
      <c r="I840" s="66"/>
      <c r="J840" s="66"/>
      <c r="K840" s="66"/>
      <c r="L840" s="66"/>
      <c r="M840" s="66"/>
      <c r="N840" s="66"/>
      <c r="O840" s="66"/>
      <c r="P840" s="66"/>
      <c r="Q840" s="66"/>
      <c r="R840" s="66"/>
      <c r="S840" s="66"/>
      <c r="T840" s="66"/>
      <c r="U840" s="66"/>
      <c r="V840" s="66"/>
      <c r="W840" s="66"/>
      <c r="X840" s="66"/>
      <c r="Y840" s="66"/>
      <c r="Z840" s="66"/>
      <c r="AA840" s="66"/>
      <c r="AB840" s="66"/>
      <c r="AC840" s="66"/>
      <c r="AD840" s="66"/>
    </row>
    <row r="841" spans="1:30" x14ac:dyDescent="0.2">
      <c r="A841" s="66"/>
      <c r="B841" s="66"/>
      <c r="C841" s="66"/>
      <c r="D841" s="66"/>
      <c r="E841" s="66"/>
      <c r="F841" s="66"/>
      <c r="G841" s="66"/>
      <c r="H841" s="66"/>
      <c r="I841" s="66"/>
      <c r="J841" s="66"/>
      <c r="K841" s="66"/>
      <c r="L841" s="66"/>
      <c r="M841" s="66"/>
      <c r="N841" s="66"/>
      <c r="O841" s="66"/>
      <c r="P841" s="66"/>
      <c r="Q841" s="66"/>
      <c r="R841" s="66"/>
      <c r="S841" s="66"/>
      <c r="T841" s="66"/>
      <c r="U841" s="66"/>
      <c r="V841" s="66"/>
      <c r="W841" s="66"/>
      <c r="X841" s="66"/>
      <c r="Y841" s="66"/>
      <c r="Z841" s="66"/>
      <c r="AA841" s="66"/>
      <c r="AB841" s="66"/>
      <c r="AC841" s="66"/>
      <c r="AD841" s="66"/>
    </row>
    <row r="842" spans="1:30" x14ac:dyDescent="0.2">
      <c r="A842" s="66"/>
      <c r="B842" s="66"/>
      <c r="C842" s="66"/>
      <c r="D842" s="66"/>
      <c r="E842" s="66"/>
      <c r="F842" s="66"/>
      <c r="G842" s="66"/>
      <c r="H842" s="66"/>
      <c r="I842" s="66"/>
      <c r="J842" s="66"/>
      <c r="K842" s="66"/>
      <c r="L842" s="66"/>
      <c r="M842" s="66"/>
      <c r="N842" s="66"/>
      <c r="O842" s="66"/>
      <c r="P842" s="66"/>
      <c r="Q842" s="66"/>
      <c r="R842" s="66"/>
      <c r="S842" s="66"/>
      <c r="T842" s="66"/>
      <c r="U842" s="66"/>
      <c r="V842" s="66"/>
      <c r="W842" s="66"/>
      <c r="X842" s="66"/>
      <c r="Y842" s="66"/>
      <c r="Z842" s="66"/>
      <c r="AA842" s="66"/>
      <c r="AB842" s="66"/>
      <c r="AC842" s="66"/>
      <c r="AD842" s="66"/>
    </row>
    <row r="843" spans="1:30" x14ac:dyDescent="0.2">
      <c r="A843" s="66"/>
      <c r="B843" s="66"/>
      <c r="C843" s="66"/>
      <c r="D843" s="66"/>
      <c r="E843" s="66"/>
      <c r="F843" s="66"/>
      <c r="G843" s="66"/>
      <c r="H843" s="66"/>
      <c r="I843" s="66"/>
      <c r="J843" s="66"/>
      <c r="K843" s="66"/>
      <c r="L843" s="66"/>
      <c r="M843" s="66"/>
      <c r="N843" s="66"/>
      <c r="O843" s="66"/>
      <c r="P843" s="66"/>
      <c r="Q843" s="66"/>
      <c r="R843" s="66"/>
      <c r="S843" s="66"/>
      <c r="T843" s="66"/>
      <c r="U843" s="66"/>
      <c r="V843" s="66"/>
      <c r="W843" s="66"/>
      <c r="X843" s="66"/>
      <c r="Y843" s="66"/>
      <c r="Z843" s="66"/>
      <c r="AA843" s="66"/>
      <c r="AB843" s="66"/>
      <c r="AC843" s="66"/>
      <c r="AD843" s="66"/>
    </row>
    <row r="844" spans="1:30" x14ac:dyDescent="0.2">
      <c r="A844" s="66"/>
      <c r="B844" s="66"/>
      <c r="C844" s="66"/>
      <c r="D844" s="66"/>
      <c r="E844" s="66"/>
      <c r="F844" s="66"/>
      <c r="G844" s="66"/>
      <c r="H844" s="66"/>
      <c r="I844" s="66"/>
      <c r="J844" s="66"/>
      <c r="K844" s="66"/>
      <c r="L844" s="66"/>
      <c r="M844" s="66"/>
      <c r="N844" s="66"/>
      <c r="O844" s="66"/>
      <c r="P844" s="66"/>
      <c r="Q844" s="66"/>
      <c r="R844" s="66"/>
      <c r="S844" s="66"/>
      <c r="T844" s="66"/>
      <c r="U844" s="66"/>
      <c r="V844" s="66"/>
      <c r="W844" s="66"/>
      <c r="X844" s="66"/>
      <c r="Y844" s="66"/>
      <c r="Z844" s="66"/>
      <c r="AA844" s="66"/>
      <c r="AB844" s="66"/>
      <c r="AC844" s="66"/>
      <c r="AD844" s="66"/>
    </row>
    <row r="845" spans="1:30" x14ac:dyDescent="0.2">
      <c r="A845" s="66"/>
      <c r="B845" s="66"/>
      <c r="C845" s="66"/>
      <c r="D845" s="66"/>
      <c r="E845" s="66"/>
      <c r="F845" s="66"/>
      <c r="G845" s="66"/>
      <c r="H845" s="66"/>
      <c r="I845" s="66"/>
      <c r="J845" s="66"/>
      <c r="K845" s="66"/>
      <c r="L845" s="66"/>
      <c r="M845" s="66"/>
      <c r="N845" s="66"/>
      <c r="O845" s="66"/>
      <c r="P845" s="66"/>
      <c r="Q845" s="66"/>
      <c r="R845" s="66"/>
      <c r="S845" s="66"/>
      <c r="T845" s="66"/>
      <c r="U845" s="66"/>
      <c r="V845" s="66"/>
      <c r="W845" s="66"/>
      <c r="X845" s="66"/>
      <c r="Y845" s="66"/>
      <c r="Z845" s="66"/>
      <c r="AA845" s="66"/>
      <c r="AB845" s="66"/>
      <c r="AC845" s="66"/>
      <c r="AD845" s="66"/>
    </row>
    <row r="846" spans="1:30" x14ac:dyDescent="0.2">
      <c r="A846" s="66"/>
      <c r="B846" s="66"/>
      <c r="C846" s="66"/>
      <c r="D846" s="66"/>
      <c r="E846" s="66"/>
      <c r="F846" s="66"/>
      <c r="G846" s="66"/>
      <c r="H846" s="66"/>
      <c r="I846" s="66"/>
      <c r="J846" s="66"/>
      <c r="K846" s="66"/>
      <c r="L846" s="66"/>
      <c r="M846" s="66"/>
      <c r="N846" s="66"/>
      <c r="O846" s="66"/>
      <c r="P846" s="66"/>
      <c r="Q846" s="66"/>
      <c r="R846" s="66"/>
      <c r="S846" s="66"/>
      <c r="T846" s="66"/>
      <c r="U846" s="66"/>
      <c r="V846" s="66"/>
      <c r="W846" s="66"/>
      <c r="X846" s="66"/>
      <c r="Y846" s="66"/>
      <c r="Z846" s="66"/>
      <c r="AA846" s="66"/>
      <c r="AB846" s="66"/>
      <c r="AC846" s="66"/>
      <c r="AD846" s="66"/>
    </row>
    <row r="847" spans="1:30" x14ac:dyDescent="0.2">
      <c r="A847" s="66"/>
      <c r="B847" s="66"/>
      <c r="C847" s="66"/>
      <c r="D847" s="66"/>
      <c r="E847" s="66"/>
      <c r="F847" s="66"/>
      <c r="G847" s="66"/>
      <c r="H847" s="66"/>
      <c r="I847" s="66"/>
      <c r="J847" s="66"/>
      <c r="K847" s="66"/>
      <c r="L847" s="66"/>
      <c r="M847" s="66"/>
      <c r="N847" s="66"/>
      <c r="O847" s="66"/>
      <c r="P847" s="66"/>
      <c r="Q847" s="66"/>
      <c r="R847" s="66"/>
      <c r="S847" s="66"/>
      <c r="T847" s="66"/>
      <c r="U847" s="66"/>
      <c r="V847" s="66"/>
      <c r="W847" s="66"/>
      <c r="X847" s="66"/>
      <c r="Y847" s="66"/>
      <c r="Z847" s="66"/>
      <c r="AA847" s="66"/>
      <c r="AB847" s="66"/>
      <c r="AC847" s="66"/>
      <c r="AD847" s="66"/>
    </row>
    <row r="848" spans="1:30" x14ac:dyDescent="0.2">
      <c r="A848" s="66"/>
      <c r="B848" s="66"/>
      <c r="C848" s="66"/>
      <c r="D848" s="66"/>
      <c r="E848" s="66"/>
      <c r="F848" s="66"/>
      <c r="G848" s="66"/>
      <c r="H848" s="66"/>
      <c r="I848" s="66"/>
      <c r="J848" s="66"/>
      <c r="K848" s="66"/>
      <c r="L848" s="66"/>
      <c r="M848" s="66"/>
      <c r="N848" s="66"/>
      <c r="O848" s="66"/>
      <c r="P848" s="66"/>
      <c r="Q848" s="66"/>
      <c r="R848" s="66"/>
      <c r="S848" s="66"/>
      <c r="T848" s="66"/>
      <c r="U848" s="66"/>
      <c r="V848" s="66"/>
      <c r="W848" s="66"/>
      <c r="X848" s="66"/>
      <c r="Y848" s="66"/>
      <c r="Z848" s="66"/>
      <c r="AA848" s="66"/>
      <c r="AB848" s="66"/>
      <c r="AC848" s="66"/>
      <c r="AD848" s="66"/>
    </row>
    <row r="849" spans="1:30" x14ac:dyDescent="0.2">
      <c r="A849" s="66"/>
      <c r="B849" s="66"/>
      <c r="C849" s="66"/>
      <c r="D849" s="66"/>
      <c r="E849" s="66"/>
      <c r="F849" s="66"/>
      <c r="G849" s="66"/>
      <c r="H849" s="66"/>
      <c r="I849" s="66"/>
      <c r="J849" s="66"/>
      <c r="K849" s="66"/>
      <c r="L849" s="66"/>
      <c r="M849" s="66"/>
      <c r="N849" s="66"/>
      <c r="O849" s="66"/>
      <c r="P849" s="66"/>
      <c r="Q849" s="66"/>
      <c r="R849" s="66"/>
      <c r="S849" s="66"/>
      <c r="T849" s="66"/>
      <c r="U849" s="66"/>
      <c r="V849" s="66"/>
      <c r="W849" s="66"/>
      <c r="X849" s="66"/>
      <c r="Y849" s="66"/>
      <c r="Z849" s="66"/>
      <c r="AA849" s="66"/>
      <c r="AB849" s="66"/>
      <c r="AC849" s="66"/>
      <c r="AD849" s="66"/>
    </row>
    <row r="850" spans="1:30" x14ac:dyDescent="0.2">
      <c r="A850" s="66"/>
      <c r="B850" s="66"/>
      <c r="C850" s="66"/>
      <c r="D850" s="66"/>
      <c r="E850" s="66"/>
      <c r="F850" s="66"/>
      <c r="G850" s="66"/>
      <c r="H850" s="66"/>
      <c r="I850" s="66"/>
      <c r="J850" s="66"/>
      <c r="K850" s="66"/>
      <c r="L850" s="66"/>
      <c r="M850" s="66"/>
      <c r="N850" s="66"/>
      <c r="O850" s="66"/>
      <c r="P850" s="66"/>
      <c r="Q850" s="66"/>
      <c r="R850" s="66"/>
      <c r="S850" s="66"/>
      <c r="T850" s="66"/>
      <c r="U850" s="66"/>
      <c r="V850" s="66"/>
      <c r="W850" s="66"/>
      <c r="X850" s="66"/>
      <c r="Y850" s="66"/>
      <c r="Z850" s="66"/>
      <c r="AA850" s="66"/>
      <c r="AB850" s="66"/>
      <c r="AC850" s="66"/>
      <c r="AD850" s="66"/>
    </row>
    <row r="851" spans="1:30" x14ac:dyDescent="0.2">
      <c r="A851" s="66"/>
      <c r="B851" s="66"/>
      <c r="C851" s="66"/>
      <c r="D851" s="66"/>
      <c r="E851" s="66"/>
      <c r="F851" s="66"/>
      <c r="G851" s="66"/>
      <c r="H851" s="66"/>
      <c r="I851" s="66"/>
      <c r="J851" s="66"/>
      <c r="K851" s="66"/>
      <c r="L851" s="66"/>
      <c r="M851" s="66"/>
      <c r="N851" s="66"/>
      <c r="O851" s="66"/>
      <c r="P851" s="66"/>
      <c r="Q851" s="66"/>
      <c r="R851" s="66"/>
      <c r="S851" s="66"/>
      <c r="T851" s="66"/>
      <c r="U851" s="66"/>
      <c r="V851" s="66"/>
      <c r="W851" s="66"/>
      <c r="X851" s="66"/>
      <c r="Y851" s="66"/>
      <c r="Z851" s="66"/>
      <c r="AA851" s="66"/>
      <c r="AB851" s="66"/>
      <c r="AC851" s="66"/>
      <c r="AD851" s="66"/>
    </row>
    <row r="852" spans="1:30" x14ac:dyDescent="0.2">
      <c r="A852" s="66"/>
      <c r="B852" s="66"/>
      <c r="C852" s="66"/>
      <c r="D852" s="66"/>
      <c r="E852" s="66"/>
      <c r="F852" s="66"/>
      <c r="G852" s="66"/>
      <c r="H852" s="66"/>
      <c r="I852" s="66"/>
      <c r="J852" s="66"/>
      <c r="K852" s="66"/>
      <c r="L852" s="66"/>
      <c r="M852" s="66"/>
      <c r="N852" s="66"/>
      <c r="O852" s="66"/>
      <c r="P852" s="66"/>
      <c r="Q852" s="66"/>
      <c r="R852" s="66"/>
      <c r="S852" s="66"/>
      <c r="T852" s="66"/>
      <c r="U852" s="66"/>
      <c r="V852" s="66"/>
      <c r="W852" s="66"/>
      <c r="X852" s="66"/>
      <c r="Y852" s="66"/>
      <c r="Z852" s="66"/>
      <c r="AA852" s="66"/>
      <c r="AB852" s="66"/>
      <c r="AC852" s="66"/>
      <c r="AD852" s="66"/>
    </row>
    <row r="853" spans="1:30" x14ac:dyDescent="0.2">
      <c r="A853" s="66"/>
      <c r="B853" s="66"/>
      <c r="C853" s="66"/>
      <c r="D853" s="66"/>
      <c r="E853" s="66"/>
      <c r="F853" s="66"/>
      <c r="G853" s="66"/>
      <c r="H853" s="66"/>
      <c r="I853" s="66"/>
      <c r="J853" s="66"/>
      <c r="K853" s="66"/>
      <c r="L853" s="66"/>
      <c r="M853" s="66"/>
      <c r="N853" s="66"/>
      <c r="O853" s="66"/>
      <c r="P853" s="66"/>
      <c r="Q853" s="66"/>
      <c r="R853" s="66"/>
      <c r="S853" s="66"/>
      <c r="T853" s="66"/>
      <c r="U853" s="66"/>
      <c r="V853" s="66"/>
      <c r="W853" s="66"/>
      <c r="X853" s="66"/>
      <c r="Y853" s="66"/>
      <c r="Z853" s="66"/>
      <c r="AA853" s="66"/>
      <c r="AB853" s="66"/>
      <c r="AC853" s="66"/>
      <c r="AD853" s="66"/>
    </row>
    <row r="854" spans="1:30" x14ac:dyDescent="0.2">
      <c r="A854" s="66"/>
      <c r="B854" s="66"/>
      <c r="C854" s="66"/>
      <c r="D854" s="66"/>
      <c r="E854" s="66"/>
      <c r="F854" s="66"/>
      <c r="G854" s="66"/>
      <c r="H854" s="66"/>
      <c r="I854" s="66"/>
      <c r="J854" s="66"/>
      <c r="K854" s="66"/>
      <c r="L854" s="66"/>
      <c r="M854" s="66"/>
      <c r="N854" s="66"/>
      <c r="O854" s="66"/>
      <c r="P854" s="66"/>
      <c r="Q854" s="66"/>
      <c r="R854" s="66"/>
      <c r="S854" s="66"/>
      <c r="T854" s="66"/>
      <c r="U854" s="66"/>
      <c r="V854" s="66"/>
      <c r="W854" s="66"/>
      <c r="X854" s="66"/>
      <c r="Y854" s="66"/>
      <c r="Z854" s="66"/>
      <c r="AA854" s="66"/>
      <c r="AB854" s="66"/>
      <c r="AC854" s="66"/>
      <c r="AD854" s="66"/>
    </row>
    <row r="855" spans="1:30" x14ac:dyDescent="0.2">
      <c r="A855" s="66"/>
      <c r="B855" s="66"/>
      <c r="C855" s="66"/>
      <c r="D855" s="66"/>
      <c r="E855" s="66"/>
      <c r="F855" s="66"/>
      <c r="G855" s="66"/>
      <c r="H855" s="66"/>
      <c r="I855" s="66"/>
      <c r="J855" s="66"/>
      <c r="K855" s="66"/>
      <c r="L855" s="66"/>
      <c r="M855" s="66"/>
      <c r="N855" s="66"/>
      <c r="O855" s="66"/>
      <c r="P855" s="66"/>
      <c r="Q855" s="66"/>
      <c r="R855" s="66"/>
      <c r="S855" s="66"/>
      <c r="T855" s="66"/>
      <c r="U855" s="66"/>
      <c r="V855" s="66"/>
      <c r="W855" s="66"/>
      <c r="X855" s="66"/>
      <c r="Y855" s="66"/>
      <c r="Z855" s="66"/>
      <c r="AA855" s="66"/>
      <c r="AB855" s="66"/>
      <c r="AC855" s="66"/>
      <c r="AD855" s="66"/>
    </row>
    <row r="856" spans="1:30" x14ac:dyDescent="0.2">
      <c r="A856" s="66"/>
      <c r="B856" s="66"/>
      <c r="C856" s="66"/>
      <c r="D856" s="66"/>
      <c r="E856" s="66"/>
      <c r="F856" s="66"/>
      <c r="G856" s="66"/>
      <c r="H856" s="66"/>
      <c r="I856" s="66"/>
      <c r="J856" s="66"/>
      <c r="K856" s="66"/>
      <c r="L856" s="66"/>
      <c r="M856" s="66"/>
      <c r="N856" s="66"/>
      <c r="O856" s="66"/>
      <c r="P856" s="66"/>
      <c r="Q856" s="66"/>
      <c r="R856" s="66"/>
      <c r="S856" s="66"/>
      <c r="T856" s="66"/>
      <c r="U856" s="66"/>
      <c r="V856" s="66"/>
      <c r="W856" s="66"/>
      <c r="X856" s="66"/>
      <c r="Y856" s="66"/>
      <c r="Z856" s="66"/>
      <c r="AA856" s="66"/>
      <c r="AB856" s="66"/>
      <c r="AC856" s="66"/>
      <c r="AD856" s="66"/>
    </row>
    <row r="857" spans="1:30" x14ac:dyDescent="0.2">
      <c r="A857" s="66"/>
      <c r="B857" s="66"/>
      <c r="C857" s="66"/>
      <c r="D857" s="66"/>
      <c r="E857" s="66"/>
      <c r="F857" s="66"/>
      <c r="G857" s="66"/>
      <c r="H857" s="66"/>
      <c r="I857" s="66"/>
      <c r="J857" s="66"/>
      <c r="K857" s="66"/>
      <c r="L857" s="66"/>
      <c r="M857" s="66"/>
      <c r="N857" s="66"/>
      <c r="O857" s="66"/>
      <c r="P857" s="66"/>
      <c r="Q857" s="66"/>
      <c r="R857" s="66"/>
      <c r="S857" s="66"/>
      <c r="T857" s="66"/>
      <c r="U857" s="66"/>
      <c r="V857" s="66"/>
      <c r="W857" s="66"/>
      <c r="X857" s="66"/>
      <c r="Y857" s="66"/>
      <c r="Z857" s="66"/>
      <c r="AA857" s="66"/>
      <c r="AB857" s="66"/>
      <c r="AC857" s="66"/>
      <c r="AD857" s="66"/>
    </row>
    <row r="858" spans="1:30" x14ac:dyDescent="0.2">
      <c r="A858" s="66"/>
      <c r="B858" s="66"/>
      <c r="C858" s="66"/>
      <c r="D858" s="66"/>
      <c r="E858" s="66"/>
      <c r="F858" s="66"/>
      <c r="G858" s="66"/>
      <c r="H858" s="66"/>
      <c r="I858" s="66"/>
      <c r="J858" s="66"/>
      <c r="K858" s="66"/>
      <c r="L858" s="66"/>
      <c r="M858" s="66"/>
      <c r="N858" s="66"/>
      <c r="O858" s="66"/>
      <c r="P858" s="66"/>
      <c r="Q858" s="66"/>
      <c r="R858" s="66"/>
      <c r="S858" s="66"/>
      <c r="T858" s="66"/>
      <c r="U858" s="66"/>
      <c r="V858" s="66"/>
      <c r="W858" s="66"/>
      <c r="X858" s="66"/>
      <c r="Y858" s="66"/>
      <c r="Z858" s="66"/>
      <c r="AA858" s="66"/>
      <c r="AB858" s="66"/>
      <c r="AC858" s="66"/>
      <c r="AD858" s="66"/>
    </row>
    <row r="859" spans="1:30" x14ac:dyDescent="0.2">
      <c r="A859" s="66"/>
      <c r="B859" s="66"/>
      <c r="C859" s="66"/>
      <c r="D859" s="66"/>
      <c r="E859" s="66"/>
      <c r="F859" s="66"/>
      <c r="G859" s="66"/>
      <c r="H859" s="66"/>
      <c r="I859" s="66"/>
      <c r="J859" s="66"/>
      <c r="K859" s="66"/>
      <c r="L859" s="66"/>
      <c r="M859" s="66"/>
      <c r="N859" s="66"/>
      <c r="O859" s="66"/>
      <c r="P859" s="66"/>
      <c r="Q859" s="66"/>
      <c r="R859" s="66"/>
      <c r="S859" s="66"/>
      <c r="T859" s="66"/>
      <c r="U859" s="66"/>
      <c r="V859" s="66"/>
      <c r="W859" s="66"/>
      <c r="X859" s="66"/>
      <c r="Y859" s="66"/>
      <c r="Z859" s="66"/>
      <c r="AA859" s="66"/>
      <c r="AB859" s="66"/>
      <c r="AC859" s="66"/>
      <c r="AD859" s="66"/>
    </row>
    <row r="860" spans="1:30" x14ac:dyDescent="0.2">
      <c r="A860" s="66"/>
      <c r="B860" s="66"/>
      <c r="C860" s="66"/>
      <c r="D860" s="66"/>
      <c r="E860" s="66"/>
      <c r="F860" s="66"/>
      <c r="G860" s="66"/>
      <c r="H860" s="66"/>
      <c r="I860" s="66"/>
      <c r="J860" s="66"/>
      <c r="K860" s="66"/>
      <c r="L860" s="66"/>
      <c r="M860" s="66"/>
      <c r="N860" s="66"/>
      <c r="O860" s="66"/>
      <c r="P860" s="66"/>
      <c r="Q860" s="66"/>
      <c r="R860" s="66"/>
      <c r="S860" s="66"/>
      <c r="T860" s="66"/>
      <c r="U860" s="66"/>
      <c r="V860" s="66"/>
      <c r="W860" s="66"/>
      <c r="X860" s="66"/>
      <c r="Y860" s="66"/>
      <c r="Z860" s="66"/>
      <c r="AA860" s="66"/>
      <c r="AB860" s="66"/>
      <c r="AC860" s="66"/>
      <c r="AD860" s="66"/>
    </row>
    <row r="861" spans="1:30" x14ac:dyDescent="0.2">
      <c r="A861" s="66"/>
      <c r="B861" s="66"/>
      <c r="C861" s="66"/>
      <c r="D861" s="66"/>
      <c r="E861" s="66"/>
      <c r="F861" s="66"/>
      <c r="G861" s="66"/>
      <c r="H861" s="66"/>
      <c r="I861" s="66"/>
      <c r="J861" s="66"/>
      <c r="K861" s="66"/>
      <c r="L861" s="66"/>
      <c r="M861" s="66"/>
      <c r="N861" s="66"/>
      <c r="O861" s="66"/>
      <c r="P861" s="66"/>
      <c r="Q861" s="66"/>
      <c r="R861" s="66"/>
      <c r="S861" s="66"/>
      <c r="T861" s="66"/>
      <c r="U861" s="66"/>
      <c r="V861" s="66"/>
      <c r="W861" s="66"/>
      <c r="X861" s="66"/>
      <c r="Y861" s="66"/>
      <c r="Z861" s="66"/>
      <c r="AA861" s="66"/>
      <c r="AB861" s="66"/>
      <c r="AC861" s="66"/>
      <c r="AD861" s="66"/>
    </row>
    <row r="862" spans="1:30" x14ac:dyDescent="0.2">
      <c r="A862" s="66"/>
      <c r="B862" s="66"/>
      <c r="C862" s="66"/>
      <c r="D862" s="66"/>
      <c r="E862" s="66"/>
      <c r="F862" s="66"/>
      <c r="G862" s="66"/>
      <c r="H862" s="66"/>
      <c r="I862" s="66"/>
      <c r="J862" s="66"/>
      <c r="K862" s="66"/>
      <c r="L862" s="66"/>
      <c r="M862" s="66"/>
      <c r="N862" s="66"/>
      <c r="O862" s="66"/>
      <c r="P862" s="66"/>
      <c r="Q862" s="66"/>
      <c r="R862" s="66"/>
      <c r="S862" s="66"/>
      <c r="T862" s="66"/>
      <c r="U862" s="66"/>
      <c r="V862" s="66"/>
      <c r="W862" s="66"/>
      <c r="X862" s="66"/>
      <c r="Y862" s="66"/>
      <c r="Z862" s="66"/>
      <c r="AA862" s="66"/>
      <c r="AB862" s="66"/>
      <c r="AC862" s="66"/>
      <c r="AD862" s="66"/>
    </row>
    <row r="863" spans="1:30" x14ac:dyDescent="0.2">
      <c r="A863" s="66"/>
      <c r="B863" s="66"/>
      <c r="C863" s="66"/>
      <c r="D863" s="66"/>
      <c r="E863" s="66"/>
      <c r="F863" s="66"/>
      <c r="G863" s="66"/>
      <c r="H863" s="66"/>
      <c r="I863" s="66"/>
      <c r="J863" s="66"/>
      <c r="K863" s="66"/>
      <c r="L863" s="66"/>
      <c r="M863" s="66"/>
      <c r="N863" s="66"/>
      <c r="O863" s="66"/>
      <c r="P863" s="66"/>
      <c r="Q863" s="66"/>
      <c r="R863" s="66"/>
      <c r="S863" s="66"/>
      <c r="T863" s="66"/>
      <c r="U863" s="66"/>
      <c r="V863" s="66"/>
      <c r="W863" s="66"/>
      <c r="X863" s="66"/>
      <c r="Y863" s="66"/>
      <c r="Z863" s="66"/>
      <c r="AA863" s="66"/>
      <c r="AB863" s="66"/>
      <c r="AC863" s="66"/>
      <c r="AD863" s="66"/>
    </row>
    <row r="864" spans="1:30" x14ac:dyDescent="0.2">
      <c r="A864" s="66"/>
      <c r="B864" s="66"/>
      <c r="C864" s="66"/>
      <c r="D864" s="66"/>
      <c r="E864" s="66"/>
      <c r="F864" s="66"/>
      <c r="G864" s="66"/>
      <c r="H864" s="66"/>
      <c r="I864" s="66"/>
      <c r="J864" s="66"/>
      <c r="K864" s="66"/>
      <c r="L864" s="66"/>
      <c r="M864" s="66"/>
      <c r="N864" s="66"/>
      <c r="O864" s="66"/>
      <c r="P864" s="66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</row>
    <row r="865" spans="1:30" x14ac:dyDescent="0.2">
      <c r="A865" s="66"/>
      <c r="B865" s="66"/>
      <c r="C865" s="66"/>
      <c r="D865" s="66"/>
      <c r="E865" s="66"/>
      <c r="F865" s="66"/>
      <c r="G865" s="66"/>
      <c r="H865" s="66"/>
      <c r="I865" s="66"/>
      <c r="J865" s="66"/>
      <c r="K865" s="66"/>
      <c r="L865" s="66"/>
      <c r="M865" s="66"/>
      <c r="N865" s="66"/>
      <c r="O865" s="66"/>
      <c r="P865" s="66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</row>
    <row r="866" spans="1:30" x14ac:dyDescent="0.2">
      <c r="A866" s="66"/>
      <c r="B866" s="66"/>
      <c r="C866" s="66"/>
      <c r="D866" s="66"/>
      <c r="E866" s="66"/>
      <c r="F866" s="66"/>
      <c r="G866" s="66"/>
      <c r="H866" s="66"/>
      <c r="I866" s="66"/>
      <c r="J866" s="66"/>
      <c r="K866" s="66"/>
      <c r="L866" s="66"/>
      <c r="M866" s="66"/>
      <c r="N866" s="66"/>
      <c r="O866" s="66"/>
      <c r="P866" s="66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  <c r="AC866" s="66"/>
      <c r="AD866" s="66"/>
    </row>
    <row r="867" spans="1:30" x14ac:dyDescent="0.2">
      <c r="A867" s="66"/>
      <c r="B867" s="66"/>
      <c r="C867" s="66"/>
      <c r="D867" s="66"/>
      <c r="E867" s="66"/>
      <c r="F867" s="66"/>
      <c r="G867" s="66"/>
      <c r="H867" s="66"/>
      <c r="I867" s="66"/>
      <c r="J867" s="66"/>
      <c r="K867" s="66"/>
      <c r="L867" s="66"/>
      <c r="M867" s="66"/>
      <c r="N867" s="66"/>
      <c r="O867" s="66"/>
      <c r="P867" s="66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  <c r="AC867" s="66"/>
      <c r="AD867" s="66"/>
    </row>
    <row r="868" spans="1:30" x14ac:dyDescent="0.2">
      <c r="A868" s="66"/>
      <c r="B868" s="66"/>
      <c r="C868" s="66"/>
      <c r="D868" s="66"/>
      <c r="E868" s="66"/>
      <c r="F868" s="66"/>
      <c r="G868" s="66"/>
      <c r="H868" s="66"/>
      <c r="I868" s="66"/>
      <c r="J868" s="66"/>
      <c r="K868" s="66"/>
      <c r="L868" s="66"/>
      <c r="M868" s="66"/>
      <c r="N868" s="66"/>
      <c r="O868" s="66"/>
      <c r="P868" s="66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  <c r="AC868" s="66"/>
      <c r="AD868" s="66"/>
    </row>
    <row r="869" spans="1:30" x14ac:dyDescent="0.2">
      <c r="A869" s="66"/>
      <c r="B869" s="66"/>
      <c r="C869" s="66"/>
      <c r="D869" s="66"/>
      <c r="E869" s="66"/>
      <c r="F869" s="66"/>
      <c r="G869" s="66"/>
      <c r="H869" s="66"/>
      <c r="I869" s="66"/>
      <c r="J869" s="66"/>
      <c r="K869" s="66"/>
      <c r="L869" s="66"/>
      <c r="M869" s="66"/>
      <c r="N869" s="66"/>
      <c r="O869" s="66"/>
      <c r="P869" s="66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</row>
    <row r="870" spans="1:30" x14ac:dyDescent="0.2">
      <c r="A870" s="66"/>
      <c r="B870" s="66"/>
      <c r="C870" s="66"/>
      <c r="D870" s="66"/>
      <c r="E870" s="66"/>
      <c r="F870" s="66"/>
      <c r="G870" s="66"/>
      <c r="H870" s="66"/>
      <c r="I870" s="66"/>
      <c r="J870" s="66"/>
      <c r="K870" s="66"/>
      <c r="L870" s="66"/>
      <c r="M870" s="66"/>
      <c r="N870" s="66"/>
      <c r="O870" s="66"/>
      <c r="P870" s="66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</row>
    <row r="871" spans="1:30" x14ac:dyDescent="0.2">
      <c r="A871" s="66"/>
      <c r="B871" s="66"/>
      <c r="C871" s="66"/>
      <c r="D871" s="66"/>
      <c r="E871" s="66"/>
      <c r="F871" s="66"/>
      <c r="G871" s="66"/>
      <c r="H871" s="66"/>
      <c r="I871" s="66"/>
      <c r="J871" s="66"/>
      <c r="K871" s="66"/>
      <c r="L871" s="66"/>
      <c r="M871" s="66"/>
      <c r="N871" s="66"/>
      <c r="O871" s="66"/>
      <c r="P871" s="66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  <c r="AC871" s="66"/>
      <c r="AD871" s="66"/>
    </row>
    <row r="872" spans="1:30" x14ac:dyDescent="0.2">
      <c r="A872" s="66"/>
      <c r="B872" s="66"/>
      <c r="C872" s="66"/>
      <c r="D872" s="66"/>
      <c r="E872" s="66"/>
      <c r="F872" s="66"/>
      <c r="G872" s="66"/>
      <c r="H872" s="66"/>
      <c r="I872" s="66"/>
      <c r="J872" s="66"/>
      <c r="K872" s="66"/>
      <c r="L872" s="66"/>
      <c r="M872" s="66"/>
      <c r="N872" s="66"/>
      <c r="O872" s="66"/>
      <c r="P872" s="66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  <c r="AC872" s="66"/>
      <c r="AD872" s="66"/>
    </row>
    <row r="873" spans="1:30" x14ac:dyDescent="0.2">
      <c r="A873" s="66"/>
      <c r="B873" s="66"/>
      <c r="C873" s="66"/>
      <c r="D873" s="66"/>
      <c r="E873" s="66"/>
      <c r="F873" s="66"/>
      <c r="G873" s="66"/>
      <c r="H873" s="66"/>
      <c r="I873" s="66"/>
      <c r="J873" s="66"/>
      <c r="K873" s="66"/>
      <c r="L873" s="66"/>
      <c r="M873" s="66"/>
      <c r="N873" s="66"/>
      <c r="O873" s="66"/>
      <c r="P873" s="66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  <c r="AC873" s="66"/>
      <c r="AD873" s="66"/>
    </row>
    <row r="874" spans="1:30" x14ac:dyDescent="0.2">
      <c r="A874" s="66"/>
      <c r="B874" s="66"/>
      <c r="C874" s="66"/>
      <c r="D874" s="66"/>
      <c r="E874" s="66"/>
      <c r="F874" s="66"/>
      <c r="G874" s="66"/>
      <c r="H874" s="66"/>
      <c r="I874" s="66"/>
      <c r="J874" s="66"/>
      <c r="K874" s="66"/>
      <c r="L874" s="66"/>
      <c r="M874" s="66"/>
      <c r="N874" s="66"/>
      <c r="O874" s="66"/>
      <c r="P874" s="66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  <c r="AC874" s="66"/>
      <c r="AD874" s="66"/>
    </row>
    <row r="875" spans="1:30" x14ac:dyDescent="0.2">
      <c r="A875" s="66"/>
      <c r="B875" s="66"/>
      <c r="C875" s="66"/>
      <c r="D875" s="66"/>
      <c r="E875" s="66"/>
      <c r="F875" s="66"/>
      <c r="G875" s="66"/>
      <c r="H875" s="66"/>
      <c r="I875" s="66"/>
      <c r="J875" s="66"/>
      <c r="K875" s="66"/>
      <c r="L875" s="66"/>
      <c r="M875" s="66"/>
      <c r="N875" s="66"/>
      <c r="O875" s="66"/>
      <c r="P875" s="66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</row>
    <row r="876" spans="1:30" x14ac:dyDescent="0.2">
      <c r="A876" s="66"/>
      <c r="B876" s="66"/>
      <c r="C876" s="66"/>
      <c r="D876" s="66"/>
      <c r="E876" s="66"/>
      <c r="F876" s="66"/>
      <c r="G876" s="66"/>
      <c r="H876" s="66"/>
      <c r="I876" s="66"/>
      <c r="J876" s="66"/>
      <c r="K876" s="66"/>
      <c r="L876" s="66"/>
      <c r="M876" s="66"/>
      <c r="N876" s="66"/>
      <c r="O876" s="66"/>
      <c r="P876" s="66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  <c r="AC876" s="66"/>
      <c r="AD876" s="66"/>
    </row>
    <row r="877" spans="1:30" x14ac:dyDescent="0.2">
      <c r="A877" s="66"/>
      <c r="B877" s="66"/>
      <c r="C877" s="66"/>
      <c r="D877" s="66"/>
      <c r="E877" s="66"/>
      <c r="F877" s="66"/>
      <c r="G877" s="66"/>
      <c r="H877" s="66"/>
      <c r="I877" s="66"/>
      <c r="J877" s="66"/>
      <c r="K877" s="66"/>
      <c r="L877" s="66"/>
      <c r="M877" s="66"/>
      <c r="N877" s="66"/>
      <c r="O877" s="66"/>
      <c r="P877" s="66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</row>
    <row r="878" spans="1:30" x14ac:dyDescent="0.2">
      <c r="A878" s="66"/>
      <c r="B878" s="66"/>
      <c r="C878" s="66"/>
      <c r="D878" s="66"/>
      <c r="E878" s="66"/>
      <c r="F878" s="66"/>
      <c r="G878" s="66"/>
      <c r="H878" s="66"/>
      <c r="I878" s="66"/>
      <c r="J878" s="66"/>
      <c r="K878" s="66"/>
      <c r="L878" s="66"/>
      <c r="M878" s="66"/>
      <c r="N878" s="66"/>
      <c r="O878" s="66"/>
      <c r="P878" s="66"/>
      <c r="Q878" s="66"/>
      <c r="R878" s="66"/>
      <c r="S878" s="66"/>
      <c r="T878" s="66"/>
      <c r="U878" s="66"/>
      <c r="V878" s="66"/>
      <c r="W878" s="66"/>
      <c r="X878" s="66"/>
      <c r="Y878" s="66"/>
      <c r="Z878" s="66"/>
      <c r="AA878" s="66"/>
      <c r="AB878" s="66"/>
      <c r="AC878" s="66"/>
      <c r="AD878" s="66"/>
    </row>
    <row r="879" spans="1:30" x14ac:dyDescent="0.2">
      <c r="A879" s="66"/>
      <c r="B879" s="66"/>
      <c r="C879" s="66"/>
      <c r="D879" s="66"/>
      <c r="E879" s="66"/>
      <c r="F879" s="66"/>
      <c r="G879" s="66"/>
      <c r="H879" s="66"/>
      <c r="I879" s="66"/>
      <c r="J879" s="66"/>
      <c r="K879" s="66"/>
      <c r="L879" s="66"/>
      <c r="M879" s="66"/>
      <c r="N879" s="66"/>
      <c r="O879" s="66"/>
      <c r="P879" s="66"/>
      <c r="Q879" s="66"/>
      <c r="R879" s="66"/>
      <c r="S879" s="66"/>
      <c r="T879" s="66"/>
      <c r="U879" s="66"/>
      <c r="V879" s="66"/>
      <c r="W879" s="66"/>
      <c r="X879" s="66"/>
      <c r="Y879" s="66"/>
      <c r="Z879" s="66"/>
      <c r="AA879" s="66"/>
      <c r="AB879" s="66"/>
      <c r="AC879" s="66"/>
      <c r="AD879" s="66"/>
    </row>
    <row r="880" spans="1:30" x14ac:dyDescent="0.2">
      <c r="A880" s="66"/>
      <c r="B880" s="66"/>
      <c r="C880" s="66"/>
      <c r="D880" s="66"/>
      <c r="E880" s="66"/>
      <c r="F880" s="66"/>
      <c r="G880" s="66"/>
      <c r="H880" s="66"/>
      <c r="I880" s="66"/>
      <c r="J880" s="66"/>
      <c r="K880" s="66"/>
      <c r="L880" s="66"/>
      <c r="M880" s="66"/>
      <c r="N880" s="66"/>
      <c r="O880" s="66"/>
      <c r="P880" s="66"/>
      <c r="Q880" s="66"/>
      <c r="R880" s="66"/>
      <c r="S880" s="66"/>
      <c r="T880" s="66"/>
      <c r="U880" s="66"/>
      <c r="V880" s="66"/>
      <c r="W880" s="66"/>
      <c r="X880" s="66"/>
      <c r="Y880" s="66"/>
      <c r="Z880" s="66"/>
      <c r="AA880" s="66"/>
      <c r="AB880" s="66"/>
      <c r="AC880" s="66"/>
      <c r="AD880" s="66"/>
    </row>
    <row r="881" spans="1:30" x14ac:dyDescent="0.2">
      <c r="A881" s="66"/>
      <c r="B881" s="66"/>
      <c r="C881" s="66"/>
      <c r="D881" s="66"/>
      <c r="E881" s="66"/>
      <c r="F881" s="66"/>
      <c r="G881" s="66"/>
      <c r="H881" s="66"/>
      <c r="I881" s="66"/>
      <c r="J881" s="66"/>
      <c r="K881" s="66"/>
      <c r="L881" s="66"/>
      <c r="M881" s="66"/>
      <c r="N881" s="66"/>
      <c r="O881" s="66"/>
      <c r="P881" s="66"/>
      <c r="Q881" s="66"/>
      <c r="R881" s="66"/>
      <c r="S881" s="66"/>
      <c r="T881" s="66"/>
      <c r="U881" s="66"/>
      <c r="V881" s="66"/>
      <c r="W881" s="66"/>
      <c r="X881" s="66"/>
      <c r="Y881" s="66"/>
      <c r="Z881" s="66"/>
      <c r="AA881" s="66"/>
      <c r="AB881" s="66"/>
      <c r="AC881" s="66"/>
      <c r="AD881" s="66"/>
    </row>
    <row r="882" spans="1:30" x14ac:dyDescent="0.2">
      <c r="A882" s="66"/>
      <c r="B882" s="66"/>
      <c r="C882" s="66"/>
      <c r="D882" s="66"/>
      <c r="E882" s="66"/>
      <c r="F882" s="66"/>
      <c r="G882" s="66"/>
      <c r="H882" s="66"/>
      <c r="I882" s="66"/>
      <c r="J882" s="66"/>
      <c r="K882" s="66"/>
      <c r="L882" s="66"/>
      <c r="M882" s="66"/>
      <c r="N882" s="66"/>
      <c r="O882" s="66"/>
      <c r="P882" s="66"/>
      <c r="Q882" s="66"/>
      <c r="R882" s="66"/>
      <c r="S882" s="66"/>
      <c r="T882" s="66"/>
      <c r="U882" s="66"/>
      <c r="V882" s="66"/>
      <c r="W882" s="66"/>
      <c r="X882" s="66"/>
      <c r="Y882" s="66"/>
      <c r="Z882" s="66"/>
      <c r="AA882" s="66"/>
      <c r="AB882" s="66"/>
      <c r="AC882" s="66"/>
      <c r="AD882" s="66"/>
    </row>
    <row r="883" spans="1:30" x14ac:dyDescent="0.2">
      <c r="A883" s="66"/>
      <c r="B883" s="66"/>
      <c r="C883" s="66"/>
      <c r="D883" s="66"/>
      <c r="E883" s="66"/>
      <c r="F883" s="66"/>
      <c r="G883" s="66"/>
      <c r="H883" s="66"/>
      <c r="I883" s="66"/>
      <c r="J883" s="66"/>
      <c r="K883" s="66"/>
      <c r="L883" s="66"/>
      <c r="M883" s="66"/>
      <c r="N883" s="66"/>
      <c r="O883" s="66"/>
      <c r="P883" s="66"/>
      <c r="Q883" s="66"/>
      <c r="R883" s="66"/>
      <c r="S883" s="66"/>
      <c r="T883" s="66"/>
      <c r="U883" s="66"/>
      <c r="V883" s="66"/>
      <c r="W883" s="66"/>
      <c r="X883" s="66"/>
      <c r="Y883" s="66"/>
      <c r="Z883" s="66"/>
      <c r="AA883" s="66"/>
      <c r="AB883" s="66"/>
      <c r="AC883" s="66"/>
      <c r="AD883" s="66"/>
    </row>
    <row r="884" spans="1:30" x14ac:dyDescent="0.2">
      <c r="A884" s="66"/>
      <c r="B884" s="66"/>
      <c r="C884" s="66"/>
      <c r="D884" s="66"/>
      <c r="E884" s="66"/>
      <c r="F884" s="66"/>
      <c r="G884" s="66"/>
      <c r="H884" s="66"/>
      <c r="I884" s="66"/>
      <c r="J884" s="66"/>
      <c r="K884" s="66"/>
      <c r="L884" s="66"/>
      <c r="M884" s="66"/>
      <c r="N884" s="66"/>
      <c r="O884" s="66"/>
      <c r="P884" s="66"/>
      <c r="Q884" s="66"/>
      <c r="R884" s="66"/>
      <c r="S884" s="66"/>
      <c r="T884" s="66"/>
      <c r="U884" s="66"/>
      <c r="V884" s="66"/>
      <c r="W884" s="66"/>
      <c r="X884" s="66"/>
      <c r="Y884" s="66"/>
      <c r="Z884" s="66"/>
      <c r="AA884" s="66"/>
      <c r="AB884" s="66"/>
      <c r="AC884" s="66"/>
      <c r="AD884" s="66"/>
    </row>
    <row r="885" spans="1:30" x14ac:dyDescent="0.2">
      <c r="A885" s="66"/>
      <c r="B885" s="66"/>
      <c r="C885" s="66"/>
      <c r="D885" s="66"/>
      <c r="E885" s="66"/>
      <c r="F885" s="66"/>
      <c r="G885" s="66"/>
      <c r="H885" s="66"/>
      <c r="I885" s="66"/>
      <c r="J885" s="66"/>
      <c r="K885" s="66"/>
      <c r="L885" s="66"/>
      <c r="M885" s="66"/>
      <c r="N885" s="66"/>
      <c r="O885" s="66"/>
      <c r="P885" s="66"/>
      <c r="Q885" s="66"/>
      <c r="R885" s="66"/>
      <c r="S885" s="66"/>
      <c r="T885" s="66"/>
      <c r="U885" s="66"/>
      <c r="V885" s="66"/>
      <c r="W885" s="66"/>
      <c r="X885" s="66"/>
      <c r="Y885" s="66"/>
      <c r="Z885" s="66"/>
      <c r="AA885" s="66"/>
      <c r="AB885" s="66"/>
      <c r="AC885" s="66"/>
      <c r="AD885" s="66"/>
    </row>
    <row r="886" spans="1:30" x14ac:dyDescent="0.2">
      <c r="A886" s="66"/>
      <c r="B886" s="66"/>
      <c r="C886" s="66"/>
      <c r="D886" s="66"/>
      <c r="E886" s="66"/>
      <c r="F886" s="66"/>
      <c r="G886" s="66"/>
      <c r="H886" s="66"/>
      <c r="I886" s="66"/>
      <c r="J886" s="66"/>
      <c r="K886" s="66"/>
      <c r="L886" s="66"/>
      <c r="M886" s="66"/>
      <c r="N886" s="66"/>
      <c r="O886" s="66"/>
      <c r="P886" s="66"/>
      <c r="Q886" s="66"/>
      <c r="R886" s="66"/>
      <c r="S886" s="66"/>
      <c r="T886" s="66"/>
      <c r="U886" s="66"/>
      <c r="V886" s="66"/>
      <c r="W886" s="66"/>
      <c r="X886" s="66"/>
      <c r="Y886" s="66"/>
      <c r="Z886" s="66"/>
      <c r="AA886" s="66"/>
      <c r="AB886" s="66"/>
      <c r="AC886" s="66"/>
      <c r="AD886" s="66"/>
    </row>
    <row r="887" spans="1:30" x14ac:dyDescent="0.2">
      <c r="A887" s="66"/>
      <c r="B887" s="66"/>
      <c r="C887" s="66"/>
      <c r="D887" s="66"/>
      <c r="E887" s="66"/>
      <c r="F887" s="66"/>
      <c r="G887" s="66"/>
      <c r="H887" s="66"/>
      <c r="I887" s="66"/>
      <c r="J887" s="66"/>
      <c r="K887" s="66"/>
      <c r="L887" s="66"/>
      <c r="M887" s="66"/>
      <c r="N887" s="66"/>
      <c r="O887" s="66"/>
      <c r="P887" s="66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  <c r="AB887" s="66"/>
      <c r="AC887" s="66"/>
      <c r="AD887" s="66"/>
    </row>
    <row r="888" spans="1:30" x14ac:dyDescent="0.2">
      <c r="A888" s="66"/>
      <c r="B888" s="66"/>
      <c r="C888" s="66"/>
      <c r="D888" s="66"/>
      <c r="E888" s="66"/>
      <c r="F888" s="66"/>
      <c r="G888" s="66"/>
      <c r="H888" s="66"/>
      <c r="I888" s="66"/>
      <c r="J888" s="66"/>
      <c r="K888" s="66"/>
      <c r="L888" s="66"/>
      <c r="M888" s="66"/>
      <c r="N888" s="66"/>
      <c r="O888" s="66"/>
      <c r="P888" s="66"/>
      <c r="Q888" s="66"/>
      <c r="R888" s="66"/>
      <c r="S888" s="66"/>
      <c r="T888" s="66"/>
      <c r="U888" s="66"/>
      <c r="V888" s="66"/>
      <c r="W888" s="66"/>
      <c r="X888" s="66"/>
      <c r="Y888" s="66"/>
      <c r="Z888" s="66"/>
      <c r="AA888" s="66"/>
      <c r="AB888" s="66"/>
      <c r="AC888" s="66"/>
      <c r="AD888" s="66"/>
    </row>
    <row r="889" spans="1:30" x14ac:dyDescent="0.2">
      <c r="A889" s="66"/>
      <c r="B889" s="66"/>
      <c r="C889" s="66"/>
      <c r="D889" s="66"/>
      <c r="E889" s="66"/>
      <c r="F889" s="66"/>
      <c r="G889" s="66"/>
      <c r="H889" s="66"/>
      <c r="I889" s="66"/>
      <c r="J889" s="66"/>
      <c r="K889" s="66"/>
      <c r="L889" s="66"/>
      <c r="M889" s="66"/>
      <c r="N889" s="66"/>
      <c r="O889" s="66"/>
      <c r="P889" s="66"/>
      <c r="Q889" s="66"/>
      <c r="R889" s="66"/>
      <c r="S889" s="66"/>
      <c r="T889" s="66"/>
      <c r="U889" s="66"/>
      <c r="V889" s="66"/>
      <c r="W889" s="66"/>
      <c r="X889" s="66"/>
      <c r="Y889" s="66"/>
      <c r="Z889" s="66"/>
      <c r="AA889" s="66"/>
      <c r="AB889" s="66"/>
      <c r="AC889" s="66"/>
      <c r="AD889" s="66"/>
    </row>
    <row r="890" spans="1:30" x14ac:dyDescent="0.2">
      <c r="A890" s="66"/>
      <c r="B890" s="66"/>
      <c r="C890" s="66"/>
      <c r="D890" s="66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66"/>
      <c r="S890" s="66"/>
      <c r="T890" s="66"/>
      <c r="U890" s="66"/>
      <c r="V890" s="66"/>
      <c r="W890" s="66"/>
      <c r="X890" s="66"/>
      <c r="Y890" s="66"/>
      <c r="Z890" s="66"/>
      <c r="AA890" s="66"/>
      <c r="AB890" s="66"/>
      <c r="AC890" s="66"/>
      <c r="AD890" s="66"/>
    </row>
    <row r="891" spans="1:30" x14ac:dyDescent="0.2">
      <c r="A891" s="66"/>
      <c r="B891" s="66"/>
      <c r="C891" s="66"/>
      <c r="D891" s="66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66"/>
      <c r="S891" s="66"/>
      <c r="T891" s="66"/>
      <c r="U891" s="66"/>
      <c r="V891" s="66"/>
      <c r="W891" s="66"/>
      <c r="X891" s="66"/>
      <c r="Y891" s="66"/>
      <c r="Z891" s="66"/>
      <c r="AA891" s="66"/>
      <c r="AB891" s="66"/>
      <c r="AC891" s="66"/>
      <c r="AD891" s="66"/>
    </row>
    <row r="892" spans="1:30" x14ac:dyDescent="0.2">
      <c r="A892" s="66"/>
      <c r="B892" s="66"/>
      <c r="C892" s="66"/>
      <c r="D892" s="66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66"/>
      <c r="S892" s="66"/>
      <c r="T892" s="66"/>
      <c r="U892" s="66"/>
      <c r="V892" s="66"/>
      <c r="W892" s="66"/>
      <c r="X892" s="66"/>
      <c r="Y892" s="66"/>
      <c r="Z892" s="66"/>
      <c r="AA892" s="66"/>
      <c r="AB892" s="66"/>
      <c r="AC892" s="66"/>
      <c r="AD892" s="66"/>
    </row>
    <row r="893" spans="1:30" x14ac:dyDescent="0.2">
      <c r="A893" s="66"/>
      <c r="B893" s="66"/>
      <c r="C893" s="66"/>
      <c r="D893" s="66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66"/>
      <c r="S893" s="66"/>
      <c r="T893" s="66"/>
      <c r="U893" s="66"/>
      <c r="V893" s="66"/>
      <c r="W893" s="66"/>
      <c r="X893" s="66"/>
      <c r="Y893" s="66"/>
      <c r="Z893" s="66"/>
      <c r="AA893" s="66"/>
      <c r="AB893" s="66"/>
      <c r="AC893" s="66"/>
      <c r="AD893" s="66"/>
    </row>
    <row r="894" spans="1:30" x14ac:dyDescent="0.2">
      <c r="A894" s="66"/>
      <c r="B894" s="66"/>
      <c r="C894" s="66"/>
      <c r="D894" s="66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66"/>
      <c r="S894" s="66"/>
      <c r="T894" s="66"/>
      <c r="U894" s="66"/>
      <c r="V894" s="66"/>
      <c r="W894" s="66"/>
      <c r="X894" s="66"/>
      <c r="Y894" s="66"/>
      <c r="Z894" s="66"/>
      <c r="AA894" s="66"/>
      <c r="AB894" s="66"/>
      <c r="AC894" s="66"/>
      <c r="AD894" s="66"/>
    </row>
    <row r="895" spans="1:30" x14ac:dyDescent="0.2">
      <c r="A895" s="66"/>
      <c r="B895" s="66"/>
      <c r="C895" s="66"/>
      <c r="D895" s="66"/>
      <c r="E895" s="66"/>
      <c r="F895" s="66"/>
      <c r="G895" s="66"/>
      <c r="H895" s="66"/>
      <c r="I895" s="66"/>
      <c r="J895" s="66"/>
      <c r="K895" s="66"/>
      <c r="L895" s="66"/>
      <c r="M895" s="66"/>
      <c r="N895" s="66"/>
      <c r="O895" s="66"/>
      <c r="P895" s="66"/>
      <c r="Q895" s="66"/>
      <c r="R895" s="66"/>
      <c r="S895" s="66"/>
      <c r="T895" s="66"/>
      <c r="U895" s="66"/>
      <c r="V895" s="66"/>
      <c r="W895" s="66"/>
      <c r="X895" s="66"/>
      <c r="Y895" s="66"/>
      <c r="Z895" s="66"/>
      <c r="AA895" s="66"/>
      <c r="AB895" s="66"/>
      <c r="AC895" s="66"/>
      <c r="AD895" s="66"/>
    </row>
    <row r="896" spans="1:30" x14ac:dyDescent="0.2">
      <c r="A896" s="66"/>
      <c r="B896" s="66"/>
      <c r="C896" s="66"/>
      <c r="D896" s="66"/>
      <c r="E896" s="66"/>
      <c r="F896" s="66"/>
      <c r="G896" s="66"/>
      <c r="H896" s="66"/>
      <c r="I896" s="66"/>
      <c r="J896" s="66"/>
      <c r="K896" s="66"/>
      <c r="L896" s="66"/>
      <c r="M896" s="66"/>
      <c r="N896" s="66"/>
      <c r="O896" s="66"/>
      <c r="P896" s="66"/>
      <c r="Q896" s="66"/>
      <c r="R896" s="66"/>
      <c r="S896" s="66"/>
      <c r="T896" s="66"/>
      <c r="U896" s="66"/>
      <c r="V896" s="66"/>
      <c r="W896" s="66"/>
      <c r="X896" s="66"/>
      <c r="Y896" s="66"/>
      <c r="Z896" s="66"/>
      <c r="AA896" s="66"/>
      <c r="AB896" s="66"/>
      <c r="AC896" s="66"/>
      <c r="AD896" s="66"/>
    </row>
    <row r="897" spans="1:30" x14ac:dyDescent="0.2">
      <c r="A897" s="66"/>
      <c r="B897" s="66"/>
      <c r="C897" s="66"/>
      <c r="D897" s="66"/>
      <c r="E897" s="66"/>
      <c r="F897" s="66"/>
      <c r="G897" s="66"/>
      <c r="H897" s="66"/>
      <c r="I897" s="66"/>
      <c r="J897" s="66"/>
      <c r="K897" s="66"/>
      <c r="L897" s="66"/>
      <c r="M897" s="66"/>
      <c r="N897" s="66"/>
      <c r="O897" s="66"/>
      <c r="P897" s="66"/>
      <c r="Q897" s="66"/>
      <c r="R897" s="66"/>
      <c r="S897" s="66"/>
      <c r="T897" s="66"/>
      <c r="U897" s="66"/>
      <c r="V897" s="66"/>
      <c r="W897" s="66"/>
      <c r="X897" s="66"/>
      <c r="Y897" s="66"/>
      <c r="Z897" s="66"/>
      <c r="AA897" s="66"/>
      <c r="AB897" s="66"/>
      <c r="AC897" s="66"/>
      <c r="AD897" s="66"/>
    </row>
    <row r="898" spans="1:30" x14ac:dyDescent="0.2">
      <c r="A898" s="66"/>
      <c r="B898" s="66"/>
      <c r="C898" s="66"/>
      <c r="D898" s="66"/>
      <c r="E898" s="66"/>
      <c r="F898" s="66"/>
      <c r="G898" s="66"/>
      <c r="H898" s="66"/>
      <c r="I898" s="66"/>
      <c r="J898" s="66"/>
      <c r="K898" s="66"/>
      <c r="L898" s="66"/>
      <c r="M898" s="66"/>
      <c r="N898" s="66"/>
      <c r="O898" s="66"/>
      <c r="P898" s="66"/>
      <c r="Q898" s="66"/>
      <c r="R898" s="66"/>
      <c r="S898" s="66"/>
      <c r="T898" s="66"/>
      <c r="U898" s="66"/>
      <c r="V898" s="66"/>
      <c r="W898" s="66"/>
      <c r="X898" s="66"/>
      <c r="Y898" s="66"/>
      <c r="Z898" s="66"/>
      <c r="AA898" s="66"/>
      <c r="AB898" s="66"/>
      <c r="AC898" s="66"/>
      <c r="AD898" s="66"/>
    </row>
    <row r="899" spans="1:30" x14ac:dyDescent="0.2">
      <c r="A899" s="66"/>
      <c r="B899" s="66"/>
      <c r="C899" s="66"/>
      <c r="D899" s="66"/>
      <c r="E899" s="66"/>
      <c r="F899" s="66"/>
      <c r="G899" s="66"/>
      <c r="H899" s="66"/>
      <c r="I899" s="66"/>
      <c r="J899" s="66"/>
      <c r="K899" s="66"/>
      <c r="L899" s="66"/>
      <c r="M899" s="66"/>
      <c r="N899" s="66"/>
      <c r="O899" s="66"/>
      <c r="P899" s="66"/>
      <c r="Q899" s="66"/>
      <c r="R899" s="66"/>
      <c r="S899" s="66"/>
      <c r="T899" s="66"/>
      <c r="U899" s="66"/>
      <c r="V899" s="66"/>
      <c r="W899" s="66"/>
      <c r="X899" s="66"/>
      <c r="Y899" s="66"/>
      <c r="Z899" s="66"/>
      <c r="AA899" s="66"/>
      <c r="AB899" s="66"/>
      <c r="AC899" s="66"/>
      <c r="AD899" s="66"/>
    </row>
    <row r="900" spans="1:30" x14ac:dyDescent="0.2">
      <c r="A900" s="66"/>
      <c r="B900" s="66"/>
      <c r="C900" s="66"/>
      <c r="D900" s="66"/>
      <c r="E900" s="66"/>
      <c r="F900" s="66"/>
      <c r="G900" s="66"/>
      <c r="H900" s="66"/>
      <c r="I900" s="66"/>
      <c r="J900" s="66"/>
      <c r="K900" s="66"/>
      <c r="L900" s="66"/>
      <c r="M900" s="66"/>
      <c r="N900" s="66"/>
      <c r="O900" s="66"/>
      <c r="P900" s="66"/>
      <c r="Q900" s="66"/>
      <c r="R900" s="66"/>
      <c r="S900" s="66"/>
      <c r="T900" s="66"/>
      <c r="U900" s="66"/>
      <c r="V900" s="66"/>
      <c r="W900" s="66"/>
      <c r="X900" s="66"/>
      <c r="Y900" s="66"/>
      <c r="Z900" s="66"/>
      <c r="AA900" s="66"/>
      <c r="AB900" s="66"/>
      <c r="AC900" s="66"/>
      <c r="AD900" s="66"/>
    </row>
    <row r="901" spans="1:30" x14ac:dyDescent="0.2">
      <c r="A901" s="66"/>
      <c r="B901" s="66"/>
      <c r="C901" s="66"/>
      <c r="D901" s="66"/>
      <c r="E901" s="66"/>
      <c r="F901" s="66"/>
      <c r="G901" s="66"/>
      <c r="H901" s="66"/>
      <c r="I901" s="66"/>
      <c r="J901" s="66"/>
      <c r="K901" s="66"/>
      <c r="L901" s="66"/>
      <c r="M901" s="66"/>
      <c r="N901" s="66"/>
      <c r="O901" s="66"/>
      <c r="P901" s="66"/>
      <c r="Q901" s="66"/>
      <c r="R901" s="66"/>
      <c r="S901" s="66"/>
      <c r="T901" s="66"/>
      <c r="U901" s="66"/>
      <c r="V901" s="66"/>
      <c r="W901" s="66"/>
      <c r="X901" s="66"/>
      <c r="Y901" s="66"/>
      <c r="Z901" s="66"/>
      <c r="AA901" s="66"/>
      <c r="AB901" s="66"/>
      <c r="AC901" s="66"/>
      <c r="AD901" s="66"/>
    </row>
    <row r="902" spans="1:30" x14ac:dyDescent="0.2">
      <c r="A902" s="66"/>
      <c r="B902" s="66"/>
      <c r="C902" s="66"/>
      <c r="D902" s="66"/>
      <c r="E902" s="66"/>
      <c r="F902" s="66"/>
      <c r="G902" s="66"/>
      <c r="H902" s="66"/>
      <c r="I902" s="66"/>
      <c r="J902" s="66"/>
      <c r="K902" s="66"/>
      <c r="L902" s="66"/>
      <c r="M902" s="66"/>
      <c r="N902" s="66"/>
      <c r="O902" s="66"/>
      <c r="P902" s="66"/>
      <c r="Q902" s="66"/>
      <c r="R902" s="66"/>
      <c r="S902" s="66"/>
      <c r="T902" s="66"/>
      <c r="U902" s="66"/>
      <c r="V902" s="66"/>
      <c r="W902" s="66"/>
      <c r="X902" s="66"/>
      <c r="Y902" s="66"/>
      <c r="Z902" s="66"/>
      <c r="AA902" s="66"/>
      <c r="AB902" s="66"/>
      <c r="AC902" s="66"/>
      <c r="AD902" s="66"/>
    </row>
    <row r="903" spans="1:30" x14ac:dyDescent="0.2">
      <c r="A903" s="66"/>
      <c r="B903" s="66"/>
      <c r="C903" s="66"/>
      <c r="D903" s="66"/>
      <c r="E903" s="66"/>
      <c r="F903" s="66"/>
      <c r="G903" s="66"/>
      <c r="H903" s="66"/>
      <c r="I903" s="66"/>
      <c r="J903" s="66"/>
      <c r="K903" s="66"/>
      <c r="L903" s="66"/>
      <c r="M903" s="66"/>
      <c r="N903" s="66"/>
      <c r="O903" s="66"/>
      <c r="P903" s="66"/>
      <c r="Q903" s="66"/>
      <c r="R903" s="66"/>
      <c r="S903" s="66"/>
      <c r="T903" s="66"/>
      <c r="U903" s="66"/>
      <c r="V903" s="66"/>
      <c r="W903" s="66"/>
      <c r="X903" s="66"/>
      <c r="Y903" s="66"/>
      <c r="Z903" s="66"/>
      <c r="AA903" s="66"/>
      <c r="AB903" s="66"/>
      <c r="AC903" s="66"/>
      <c r="AD903" s="66"/>
    </row>
    <row r="904" spans="1:30" x14ac:dyDescent="0.2">
      <c r="A904" s="66"/>
      <c r="B904" s="66"/>
      <c r="C904" s="66"/>
      <c r="D904" s="66"/>
      <c r="E904" s="66"/>
      <c r="F904" s="66"/>
      <c r="G904" s="66"/>
      <c r="H904" s="66"/>
      <c r="I904" s="66"/>
      <c r="J904" s="66"/>
      <c r="K904" s="66"/>
      <c r="L904" s="66"/>
      <c r="M904" s="66"/>
      <c r="N904" s="66"/>
      <c r="O904" s="66"/>
      <c r="P904" s="66"/>
      <c r="Q904" s="66"/>
      <c r="R904" s="66"/>
      <c r="S904" s="66"/>
      <c r="T904" s="66"/>
      <c r="U904" s="66"/>
      <c r="V904" s="66"/>
      <c r="W904" s="66"/>
      <c r="X904" s="66"/>
      <c r="Y904" s="66"/>
      <c r="Z904" s="66"/>
      <c r="AA904" s="66"/>
      <c r="AB904" s="66"/>
      <c r="AC904" s="66"/>
      <c r="AD904" s="66"/>
    </row>
    <row r="905" spans="1:30" x14ac:dyDescent="0.2">
      <c r="A905" s="66"/>
      <c r="B905" s="66"/>
      <c r="C905" s="66"/>
      <c r="D905" s="66"/>
      <c r="E905" s="66"/>
      <c r="F905" s="66"/>
      <c r="G905" s="66"/>
      <c r="H905" s="66"/>
      <c r="I905" s="66"/>
      <c r="J905" s="66"/>
      <c r="K905" s="66"/>
      <c r="L905" s="66"/>
      <c r="M905" s="66"/>
      <c r="N905" s="66"/>
      <c r="O905" s="66"/>
      <c r="P905" s="66"/>
      <c r="Q905" s="66"/>
      <c r="R905" s="66"/>
      <c r="S905" s="66"/>
      <c r="T905" s="66"/>
      <c r="U905" s="66"/>
      <c r="V905" s="66"/>
      <c r="W905" s="66"/>
      <c r="X905" s="66"/>
      <c r="Y905" s="66"/>
      <c r="Z905" s="66"/>
      <c r="AA905" s="66"/>
      <c r="AB905" s="66"/>
      <c r="AC905" s="66"/>
      <c r="AD905" s="66"/>
    </row>
    <row r="906" spans="1:30" x14ac:dyDescent="0.2">
      <c r="A906" s="66"/>
      <c r="B906" s="66"/>
      <c r="C906" s="66"/>
      <c r="D906" s="66"/>
      <c r="E906" s="66"/>
      <c r="F906" s="66"/>
      <c r="G906" s="66"/>
      <c r="H906" s="66"/>
      <c r="I906" s="66"/>
      <c r="J906" s="66"/>
      <c r="K906" s="66"/>
      <c r="L906" s="66"/>
      <c r="M906" s="66"/>
      <c r="N906" s="66"/>
      <c r="O906" s="66"/>
      <c r="P906" s="66"/>
      <c r="Q906" s="66"/>
      <c r="R906" s="66"/>
      <c r="S906" s="66"/>
      <c r="T906" s="66"/>
      <c r="U906" s="66"/>
      <c r="V906" s="66"/>
      <c r="W906" s="66"/>
      <c r="X906" s="66"/>
      <c r="Y906" s="66"/>
      <c r="Z906" s="66"/>
      <c r="AA906" s="66"/>
      <c r="AB906" s="66"/>
      <c r="AC906" s="66"/>
      <c r="AD906" s="66"/>
    </row>
    <row r="907" spans="1:30" x14ac:dyDescent="0.2">
      <c r="A907" s="66"/>
      <c r="B907" s="66"/>
      <c r="C907" s="66"/>
      <c r="D907" s="66"/>
      <c r="E907" s="66"/>
      <c r="F907" s="66"/>
      <c r="G907" s="66"/>
      <c r="H907" s="66"/>
      <c r="I907" s="66"/>
      <c r="J907" s="66"/>
      <c r="K907" s="66"/>
      <c r="L907" s="66"/>
      <c r="M907" s="66"/>
      <c r="N907" s="66"/>
      <c r="O907" s="66"/>
      <c r="P907" s="66"/>
      <c r="Q907" s="66"/>
      <c r="R907" s="66"/>
      <c r="S907" s="66"/>
      <c r="T907" s="66"/>
      <c r="U907" s="66"/>
      <c r="V907" s="66"/>
      <c r="W907" s="66"/>
      <c r="X907" s="66"/>
      <c r="Y907" s="66"/>
      <c r="Z907" s="66"/>
      <c r="AA907" s="66"/>
      <c r="AB907" s="66"/>
      <c r="AC907" s="66"/>
      <c r="AD907" s="66"/>
    </row>
    <row r="908" spans="1:30" x14ac:dyDescent="0.2">
      <c r="A908" s="66"/>
      <c r="B908" s="66"/>
      <c r="C908" s="66"/>
      <c r="D908" s="66"/>
      <c r="E908" s="66"/>
      <c r="F908" s="66"/>
      <c r="G908" s="66"/>
      <c r="H908" s="66"/>
      <c r="I908" s="66"/>
      <c r="J908" s="66"/>
      <c r="K908" s="66"/>
      <c r="L908" s="66"/>
      <c r="M908" s="66"/>
      <c r="N908" s="66"/>
      <c r="O908" s="66"/>
      <c r="P908" s="66"/>
      <c r="Q908" s="66"/>
      <c r="R908" s="66"/>
      <c r="S908" s="66"/>
      <c r="T908" s="66"/>
      <c r="U908" s="66"/>
      <c r="V908" s="66"/>
      <c r="W908" s="66"/>
      <c r="X908" s="66"/>
      <c r="Y908" s="66"/>
      <c r="Z908" s="66"/>
      <c r="AA908" s="66"/>
      <c r="AB908" s="66"/>
      <c r="AC908" s="66"/>
      <c r="AD908" s="66"/>
    </row>
    <row r="909" spans="1:30" x14ac:dyDescent="0.2">
      <c r="A909" s="66"/>
      <c r="B909" s="66"/>
      <c r="C909" s="66"/>
      <c r="D909" s="66"/>
      <c r="E909" s="66"/>
      <c r="F909" s="66"/>
      <c r="G909" s="66"/>
      <c r="H909" s="66"/>
      <c r="I909" s="66"/>
      <c r="J909" s="66"/>
      <c r="K909" s="66"/>
      <c r="L909" s="66"/>
      <c r="M909" s="66"/>
      <c r="N909" s="66"/>
      <c r="O909" s="66"/>
      <c r="P909" s="66"/>
      <c r="Q909" s="66"/>
      <c r="R909" s="66"/>
      <c r="S909" s="66"/>
      <c r="T909" s="66"/>
      <c r="U909" s="66"/>
      <c r="V909" s="66"/>
      <c r="W909" s="66"/>
      <c r="X909" s="66"/>
      <c r="Y909" s="66"/>
      <c r="Z909" s="66"/>
      <c r="AA909" s="66"/>
      <c r="AB909" s="66"/>
      <c r="AC909" s="66"/>
      <c r="AD909" s="66"/>
    </row>
    <row r="910" spans="1:30" x14ac:dyDescent="0.2">
      <c r="A910" s="66"/>
      <c r="B910" s="66"/>
      <c r="C910" s="66"/>
      <c r="D910" s="66"/>
      <c r="E910" s="66"/>
      <c r="F910" s="66"/>
      <c r="G910" s="66"/>
      <c r="H910" s="66"/>
      <c r="I910" s="66"/>
      <c r="J910" s="66"/>
      <c r="K910" s="66"/>
      <c r="L910" s="66"/>
      <c r="M910" s="66"/>
      <c r="N910" s="66"/>
      <c r="O910" s="66"/>
      <c r="P910" s="66"/>
      <c r="Q910" s="66"/>
      <c r="R910" s="66"/>
      <c r="S910" s="66"/>
      <c r="T910" s="66"/>
      <c r="U910" s="66"/>
      <c r="V910" s="66"/>
      <c r="W910" s="66"/>
      <c r="X910" s="66"/>
      <c r="Y910" s="66"/>
      <c r="Z910" s="66"/>
      <c r="AA910" s="66"/>
      <c r="AB910" s="66"/>
      <c r="AC910" s="66"/>
      <c r="AD910" s="66"/>
    </row>
    <row r="911" spans="1:30" x14ac:dyDescent="0.2">
      <c r="A911" s="66"/>
      <c r="B911" s="66"/>
      <c r="C911" s="66"/>
      <c r="D911" s="66"/>
      <c r="E911" s="66"/>
      <c r="F911" s="66"/>
      <c r="G911" s="66"/>
      <c r="H911" s="66"/>
      <c r="I911" s="66"/>
      <c r="J911" s="66"/>
      <c r="K911" s="66"/>
      <c r="L911" s="66"/>
      <c r="M911" s="66"/>
      <c r="N911" s="66"/>
      <c r="O911" s="66"/>
      <c r="P911" s="66"/>
      <c r="Q911" s="66"/>
      <c r="R911" s="66"/>
      <c r="S911" s="66"/>
      <c r="T911" s="66"/>
      <c r="U911" s="66"/>
      <c r="V911" s="66"/>
      <c r="W911" s="66"/>
      <c r="X911" s="66"/>
      <c r="Y911" s="66"/>
      <c r="Z911" s="66"/>
      <c r="AA911" s="66"/>
      <c r="AB911" s="66"/>
      <c r="AC911" s="66"/>
      <c r="AD911" s="66"/>
    </row>
    <row r="912" spans="1:30" x14ac:dyDescent="0.2">
      <c r="A912" s="66"/>
      <c r="B912" s="66"/>
      <c r="C912" s="66"/>
      <c r="D912" s="66"/>
      <c r="E912" s="66"/>
      <c r="F912" s="66"/>
      <c r="G912" s="66"/>
      <c r="H912" s="66"/>
      <c r="I912" s="66"/>
      <c r="J912" s="66"/>
      <c r="K912" s="66"/>
      <c r="L912" s="66"/>
      <c r="M912" s="66"/>
      <c r="N912" s="66"/>
      <c r="O912" s="66"/>
      <c r="P912" s="66"/>
      <c r="Q912" s="66"/>
      <c r="R912" s="66"/>
      <c r="S912" s="66"/>
      <c r="T912" s="66"/>
      <c r="U912" s="66"/>
      <c r="V912" s="66"/>
      <c r="W912" s="66"/>
      <c r="X912" s="66"/>
      <c r="Y912" s="66"/>
      <c r="Z912" s="66"/>
      <c r="AA912" s="66"/>
      <c r="AB912" s="66"/>
      <c r="AC912" s="66"/>
      <c r="AD912" s="66"/>
    </row>
    <row r="913" spans="1:30" x14ac:dyDescent="0.2">
      <c r="A913" s="66"/>
      <c r="B913" s="66"/>
      <c r="C913" s="66"/>
      <c r="D913" s="66"/>
      <c r="E913" s="66"/>
      <c r="F913" s="66"/>
      <c r="G913" s="66"/>
      <c r="H913" s="66"/>
      <c r="I913" s="66"/>
      <c r="J913" s="66"/>
      <c r="K913" s="66"/>
      <c r="L913" s="66"/>
      <c r="M913" s="66"/>
      <c r="N913" s="66"/>
      <c r="O913" s="66"/>
      <c r="P913" s="66"/>
      <c r="Q913" s="66"/>
      <c r="R913" s="66"/>
      <c r="S913" s="66"/>
      <c r="T913" s="66"/>
      <c r="U913" s="66"/>
      <c r="V913" s="66"/>
      <c r="W913" s="66"/>
      <c r="X913" s="66"/>
      <c r="Y913" s="66"/>
      <c r="Z913" s="66"/>
      <c r="AA913" s="66"/>
      <c r="AB913" s="66"/>
      <c r="AC913" s="66"/>
      <c r="AD913" s="66"/>
    </row>
    <row r="914" spans="1:30" x14ac:dyDescent="0.2">
      <c r="A914" s="66"/>
      <c r="B914" s="66"/>
      <c r="C914" s="66"/>
      <c r="D914" s="66"/>
      <c r="E914" s="66"/>
      <c r="F914" s="66"/>
      <c r="G914" s="66"/>
      <c r="H914" s="66"/>
      <c r="I914" s="66"/>
      <c r="J914" s="66"/>
      <c r="K914" s="66"/>
      <c r="L914" s="66"/>
      <c r="M914" s="66"/>
      <c r="N914" s="66"/>
      <c r="O914" s="66"/>
      <c r="P914" s="66"/>
      <c r="Q914" s="66"/>
      <c r="R914" s="66"/>
      <c r="S914" s="66"/>
      <c r="T914" s="66"/>
      <c r="U914" s="66"/>
      <c r="V914" s="66"/>
      <c r="W914" s="66"/>
      <c r="X914" s="66"/>
      <c r="Y914" s="66"/>
      <c r="Z914" s="66"/>
      <c r="AA914" s="66"/>
      <c r="AB914" s="66"/>
      <c r="AC914" s="66"/>
      <c r="AD914" s="66"/>
    </row>
    <row r="915" spans="1:30" x14ac:dyDescent="0.2">
      <c r="A915" s="66"/>
      <c r="B915" s="66"/>
      <c r="C915" s="66"/>
      <c r="D915" s="66"/>
      <c r="E915" s="66"/>
      <c r="F915" s="66"/>
      <c r="G915" s="66"/>
      <c r="H915" s="66"/>
      <c r="I915" s="66"/>
      <c r="J915" s="66"/>
      <c r="K915" s="66"/>
      <c r="L915" s="66"/>
      <c r="M915" s="66"/>
      <c r="N915" s="66"/>
      <c r="O915" s="66"/>
      <c r="P915" s="66"/>
      <c r="Q915" s="66"/>
      <c r="R915" s="66"/>
      <c r="S915" s="66"/>
      <c r="T915" s="66"/>
      <c r="U915" s="66"/>
      <c r="V915" s="66"/>
      <c r="W915" s="66"/>
      <c r="X915" s="66"/>
      <c r="Y915" s="66"/>
      <c r="Z915" s="66"/>
      <c r="AA915" s="66"/>
      <c r="AB915" s="66"/>
      <c r="AC915" s="66"/>
      <c r="AD915" s="66"/>
    </row>
    <row r="916" spans="1:30" x14ac:dyDescent="0.2">
      <c r="A916" s="66"/>
      <c r="B916" s="66"/>
      <c r="C916" s="66"/>
      <c r="D916" s="66"/>
      <c r="E916" s="66"/>
      <c r="F916" s="66"/>
      <c r="G916" s="66"/>
      <c r="H916" s="66"/>
      <c r="I916" s="66"/>
      <c r="J916" s="66"/>
      <c r="K916" s="66"/>
      <c r="L916" s="66"/>
      <c r="M916" s="66"/>
      <c r="N916" s="66"/>
      <c r="O916" s="66"/>
      <c r="P916" s="66"/>
      <c r="Q916" s="66"/>
      <c r="R916" s="66"/>
      <c r="S916" s="66"/>
      <c r="T916" s="66"/>
      <c r="U916" s="66"/>
      <c r="V916" s="66"/>
      <c r="W916" s="66"/>
      <c r="X916" s="66"/>
      <c r="Y916" s="66"/>
      <c r="Z916" s="66"/>
      <c r="AA916" s="66"/>
      <c r="AB916" s="66"/>
      <c r="AC916" s="66"/>
      <c r="AD916" s="66"/>
    </row>
    <row r="917" spans="1:30" x14ac:dyDescent="0.2">
      <c r="A917" s="66"/>
      <c r="B917" s="66"/>
      <c r="C917" s="66"/>
      <c r="D917" s="66"/>
      <c r="E917" s="66"/>
      <c r="F917" s="66"/>
      <c r="G917" s="66"/>
      <c r="H917" s="66"/>
      <c r="I917" s="66"/>
      <c r="J917" s="66"/>
      <c r="K917" s="66"/>
      <c r="L917" s="66"/>
      <c r="M917" s="66"/>
      <c r="N917" s="66"/>
      <c r="O917" s="66"/>
      <c r="P917" s="66"/>
      <c r="Q917" s="66"/>
      <c r="R917" s="66"/>
      <c r="S917" s="66"/>
      <c r="T917" s="66"/>
      <c r="U917" s="66"/>
      <c r="V917" s="66"/>
      <c r="W917" s="66"/>
      <c r="X917" s="66"/>
      <c r="Y917" s="66"/>
      <c r="Z917" s="66"/>
      <c r="AA917" s="66"/>
      <c r="AB917" s="66"/>
      <c r="AC917" s="66"/>
      <c r="AD917" s="66"/>
    </row>
    <row r="918" spans="1:30" x14ac:dyDescent="0.2">
      <c r="A918" s="66"/>
      <c r="B918" s="66"/>
      <c r="C918" s="66"/>
      <c r="D918" s="66"/>
      <c r="E918" s="66"/>
      <c r="F918" s="66"/>
      <c r="G918" s="66"/>
      <c r="H918" s="66"/>
      <c r="I918" s="66"/>
      <c r="J918" s="66"/>
      <c r="K918" s="66"/>
      <c r="L918" s="66"/>
      <c r="M918" s="66"/>
      <c r="N918" s="66"/>
      <c r="O918" s="66"/>
      <c r="P918" s="66"/>
      <c r="Q918" s="66"/>
      <c r="R918" s="66"/>
      <c r="S918" s="66"/>
      <c r="T918" s="66"/>
      <c r="U918" s="66"/>
      <c r="V918" s="66"/>
      <c r="W918" s="66"/>
      <c r="X918" s="66"/>
      <c r="Y918" s="66"/>
      <c r="Z918" s="66"/>
      <c r="AA918" s="66"/>
      <c r="AB918" s="66"/>
      <c r="AC918" s="66"/>
      <c r="AD918" s="66"/>
    </row>
    <row r="919" spans="1:30" x14ac:dyDescent="0.2">
      <c r="A919" s="66"/>
      <c r="B919" s="66"/>
      <c r="C919" s="66"/>
      <c r="D919" s="66"/>
      <c r="E919" s="66"/>
      <c r="F919" s="66"/>
      <c r="G919" s="66"/>
      <c r="H919" s="66"/>
      <c r="I919" s="66"/>
      <c r="J919" s="66"/>
      <c r="K919" s="66"/>
      <c r="L919" s="66"/>
      <c r="M919" s="66"/>
      <c r="N919" s="66"/>
      <c r="O919" s="66"/>
      <c r="P919" s="66"/>
      <c r="Q919" s="66"/>
      <c r="R919" s="66"/>
      <c r="S919" s="66"/>
      <c r="T919" s="66"/>
      <c r="U919" s="66"/>
      <c r="V919" s="66"/>
      <c r="W919" s="66"/>
      <c r="X919" s="66"/>
      <c r="Y919" s="66"/>
      <c r="Z919" s="66"/>
      <c r="AA919" s="66"/>
      <c r="AB919" s="66"/>
      <c r="AC919" s="66"/>
      <c r="AD919" s="66"/>
    </row>
    <row r="920" spans="1:30" x14ac:dyDescent="0.2">
      <c r="A920" s="66"/>
      <c r="B920" s="66"/>
      <c r="C920" s="66"/>
      <c r="D920" s="66"/>
      <c r="E920" s="66"/>
      <c r="F920" s="66"/>
      <c r="G920" s="66"/>
      <c r="H920" s="66"/>
      <c r="I920" s="66"/>
      <c r="J920" s="66"/>
      <c r="K920" s="66"/>
      <c r="L920" s="66"/>
      <c r="M920" s="66"/>
      <c r="N920" s="66"/>
      <c r="O920" s="66"/>
      <c r="P920" s="66"/>
      <c r="Q920" s="66"/>
      <c r="R920" s="66"/>
      <c r="S920" s="66"/>
      <c r="T920" s="66"/>
      <c r="U920" s="66"/>
      <c r="V920" s="66"/>
      <c r="W920" s="66"/>
      <c r="X920" s="66"/>
      <c r="Y920" s="66"/>
      <c r="Z920" s="66"/>
      <c r="AA920" s="66"/>
      <c r="AB920" s="66"/>
      <c r="AC920" s="66"/>
      <c r="AD920" s="66"/>
    </row>
    <row r="921" spans="1:30" x14ac:dyDescent="0.2">
      <c r="A921" s="66"/>
      <c r="B921" s="66"/>
      <c r="C921" s="66"/>
      <c r="D921" s="66"/>
      <c r="E921" s="66"/>
      <c r="F921" s="66"/>
      <c r="G921" s="66"/>
      <c r="H921" s="66"/>
      <c r="I921" s="66"/>
      <c r="J921" s="66"/>
      <c r="K921" s="66"/>
      <c r="L921" s="66"/>
      <c r="M921" s="66"/>
      <c r="N921" s="66"/>
      <c r="O921" s="66"/>
      <c r="P921" s="66"/>
      <c r="Q921" s="66"/>
      <c r="R921" s="66"/>
      <c r="S921" s="66"/>
      <c r="T921" s="66"/>
      <c r="U921" s="66"/>
      <c r="V921" s="66"/>
      <c r="W921" s="66"/>
      <c r="X921" s="66"/>
      <c r="Y921" s="66"/>
      <c r="Z921" s="66"/>
      <c r="AA921" s="66"/>
      <c r="AB921" s="66"/>
      <c r="AC921" s="66"/>
      <c r="AD921" s="66"/>
    </row>
    <row r="922" spans="1:30" x14ac:dyDescent="0.2">
      <c r="A922" s="66"/>
      <c r="B922" s="66"/>
      <c r="C922" s="66"/>
      <c r="D922" s="66"/>
      <c r="E922" s="66"/>
      <c r="F922" s="66"/>
      <c r="G922" s="66"/>
      <c r="H922" s="66"/>
      <c r="I922" s="66"/>
      <c r="J922" s="66"/>
      <c r="K922" s="66"/>
      <c r="L922" s="66"/>
      <c r="M922" s="66"/>
      <c r="N922" s="66"/>
      <c r="O922" s="66"/>
      <c r="P922" s="66"/>
      <c r="Q922" s="66"/>
      <c r="R922" s="66"/>
      <c r="S922" s="66"/>
      <c r="T922" s="66"/>
      <c r="U922" s="66"/>
      <c r="V922" s="66"/>
      <c r="W922" s="66"/>
      <c r="X922" s="66"/>
      <c r="Y922" s="66"/>
      <c r="Z922" s="66"/>
      <c r="AA922" s="66"/>
      <c r="AB922" s="66"/>
      <c r="AC922" s="66"/>
      <c r="AD922" s="66"/>
    </row>
    <row r="923" spans="1:30" x14ac:dyDescent="0.2">
      <c r="A923" s="66"/>
      <c r="B923" s="66"/>
      <c r="C923" s="66"/>
      <c r="D923" s="66"/>
      <c r="E923" s="66"/>
      <c r="F923" s="66"/>
      <c r="G923" s="66"/>
      <c r="H923" s="66"/>
      <c r="I923" s="66"/>
      <c r="J923" s="66"/>
      <c r="K923" s="66"/>
      <c r="L923" s="66"/>
      <c r="M923" s="66"/>
      <c r="N923" s="66"/>
      <c r="O923" s="66"/>
      <c r="P923" s="66"/>
      <c r="Q923" s="66"/>
      <c r="R923" s="66"/>
      <c r="S923" s="66"/>
      <c r="T923" s="66"/>
      <c r="U923" s="66"/>
      <c r="V923" s="66"/>
      <c r="W923" s="66"/>
      <c r="X923" s="66"/>
      <c r="Y923" s="66"/>
      <c r="Z923" s="66"/>
      <c r="AA923" s="66"/>
      <c r="AB923" s="66"/>
      <c r="AC923" s="66"/>
      <c r="AD923" s="66"/>
    </row>
    <row r="924" spans="1:30" x14ac:dyDescent="0.2">
      <c r="A924" s="66"/>
      <c r="B924" s="66"/>
      <c r="C924" s="66"/>
      <c r="D924" s="66"/>
      <c r="E924" s="66"/>
      <c r="F924" s="66"/>
      <c r="G924" s="66"/>
      <c r="H924" s="66"/>
      <c r="I924" s="66"/>
      <c r="J924" s="66"/>
      <c r="K924" s="66"/>
      <c r="L924" s="66"/>
      <c r="M924" s="66"/>
      <c r="N924" s="66"/>
      <c r="O924" s="66"/>
      <c r="P924" s="66"/>
      <c r="Q924" s="66"/>
      <c r="R924" s="66"/>
      <c r="S924" s="66"/>
      <c r="T924" s="66"/>
      <c r="U924" s="66"/>
      <c r="V924" s="66"/>
      <c r="W924" s="66"/>
      <c r="X924" s="66"/>
      <c r="Y924" s="66"/>
      <c r="Z924" s="66"/>
      <c r="AA924" s="66"/>
      <c r="AB924" s="66"/>
      <c r="AC924" s="66"/>
      <c r="AD924" s="66"/>
    </row>
    <row r="925" spans="1:30" x14ac:dyDescent="0.2">
      <c r="A925" s="66"/>
      <c r="B925" s="66"/>
      <c r="C925" s="66"/>
      <c r="D925" s="66"/>
      <c r="E925" s="66"/>
      <c r="F925" s="66"/>
      <c r="G925" s="66"/>
      <c r="H925" s="66"/>
      <c r="I925" s="66"/>
      <c r="J925" s="66"/>
      <c r="K925" s="66"/>
      <c r="L925" s="66"/>
      <c r="M925" s="66"/>
      <c r="N925" s="66"/>
      <c r="O925" s="66"/>
      <c r="P925" s="66"/>
      <c r="Q925" s="66"/>
      <c r="R925" s="66"/>
      <c r="S925" s="66"/>
      <c r="T925" s="66"/>
      <c r="U925" s="66"/>
      <c r="V925" s="66"/>
      <c r="W925" s="66"/>
      <c r="X925" s="66"/>
      <c r="Y925" s="66"/>
      <c r="Z925" s="66"/>
      <c r="AA925" s="66"/>
      <c r="AB925" s="66"/>
      <c r="AC925" s="66"/>
      <c r="AD925" s="66"/>
    </row>
    <row r="926" spans="1:30" x14ac:dyDescent="0.2">
      <c r="A926" s="66"/>
      <c r="B926" s="66"/>
      <c r="C926" s="66"/>
      <c r="D926" s="66"/>
      <c r="E926" s="66"/>
      <c r="F926" s="66"/>
      <c r="G926" s="66"/>
      <c r="H926" s="66"/>
      <c r="I926" s="66"/>
      <c r="J926" s="66"/>
      <c r="K926" s="66"/>
      <c r="L926" s="66"/>
      <c r="M926" s="66"/>
      <c r="N926" s="66"/>
      <c r="O926" s="66"/>
      <c r="P926" s="66"/>
      <c r="Q926" s="66"/>
      <c r="R926" s="66"/>
      <c r="S926" s="66"/>
      <c r="T926" s="66"/>
      <c r="U926" s="66"/>
      <c r="V926" s="66"/>
      <c r="W926" s="66"/>
      <c r="X926" s="66"/>
      <c r="Y926" s="66"/>
      <c r="Z926" s="66"/>
      <c r="AA926" s="66"/>
      <c r="AB926" s="66"/>
      <c r="AC926" s="66"/>
      <c r="AD926" s="66"/>
    </row>
    <row r="927" spans="1:30" x14ac:dyDescent="0.2">
      <c r="A927" s="66"/>
      <c r="B927" s="66"/>
      <c r="C927" s="66"/>
      <c r="D927" s="66"/>
      <c r="E927" s="66"/>
      <c r="F927" s="66"/>
      <c r="G927" s="66"/>
      <c r="H927" s="66"/>
      <c r="I927" s="66"/>
      <c r="J927" s="66"/>
      <c r="K927" s="66"/>
      <c r="L927" s="66"/>
      <c r="M927" s="66"/>
      <c r="N927" s="66"/>
      <c r="O927" s="66"/>
      <c r="P927" s="66"/>
      <c r="Q927" s="66"/>
      <c r="R927" s="66"/>
      <c r="S927" s="66"/>
      <c r="T927" s="66"/>
      <c r="U927" s="66"/>
      <c r="V927" s="66"/>
      <c r="W927" s="66"/>
      <c r="X927" s="66"/>
      <c r="Y927" s="66"/>
      <c r="Z927" s="66"/>
      <c r="AA927" s="66"/>
      <c r="AB927" s="66"/>
      <c r="AC927" s="66"/>
      <c r="AD927" s="66"/>
    </row>
    <row r="928" spans="1:30" x14ac:dyDescent="0.2">
      <c r="A928" s="66"/>
      <c r="B928" s="66"/>
      <c r="C928" s="66"/>
      <c r="D928" s="66"/>
      <c r="E928" s="66"/>
      <c r="F928" s="66"/>
      <c r="G928" s="66"/>
      <c r="H928" s="66"/>
      <c r="I928" s="66"/>
      <c r="J928" s="66"/>
      <c r="K928" s="66"/>
      <c r="L928" s="66"/>
      <c r="M928" s="66"/>
      <c r="N928" s="66"/>
      <c r="O928" s="66"/>
      <c r="P928" s="66"/>
      <c r="Q928" s="66"/>
      <c r="R928" s="66"/>
      <c r="S928" s="66"/>
      <c r="T928" s="66"/>
      <c r="U928" s="66"/>
      <c r="V928" s="66"/>
      <c r="W928" s="66"/>
      <c r="X928" s="66"/>
      <c r="Y928" s="66"/>
      <c r="Z928" s="66"/>
      <c r="AA928" s="66"/>
      <c r="AB928" s="66"/>
      <c r="AC928" s="66"/>
      <c r="AD928" s="66"/>
    </row>
    <row r="929" spans="1:30" x14ac:dyDescent="0.2">
      <c r="A929" s="66"/>
      <c r="B929" s="66"/>
      <c r="C929" s="66"/>
      <c r="D929" s="66"/>
      <c r="E929" s="66"/>
      <c r="F929" s="66"/>
      <c r="G929" s="66"/>
      <c r="H929" s="66"/>
      <c r="I929" s="66"/>
      <c r="J929" s="66"/>
      <c r="K929" s="66"/>
      <c r="L929" s="66"/>
      <c r="M929" s="66"/>
      <c r="N929" s="66"/>
      <c r="O929" s="66"/>
      <c r="P929" s="66"/>
      <c r="Q929" s="66"/>
      <c r="R929" s="66"/>
      <c r="S929" s="66"/>
      <c r="T929" s="66"/>
      <c r="U929" s="66"/>
      <c r="V929" s="66"/>
      <c r="W929" s="66"/>
      <c r="X929" s="66"/>
      <c r="Y929" s="66"/>
      <c r="Z929" s="66"/>
      <c r="AA929" s="66"/>
      <c r="AB929" s="66"/>
      <c r="AC929" s="66"/>
      <c r="AD929" s="66"/>
    </row>
    <row r="930" spans="1:30" x14ac:dyDescent="0.2">
      <c r="A930" s="66"/>
      <c r="B930" s="66"/>
      <c r="C930" s="66"/>
      <c r="D930" s="66"/>
      <c r="E930" s="66"/>
      <c r="F930" s="66"/>
      <c r="G930" s="66"/>
      <c r="H930" s="66"/>
      <c r="I930" s="66"/>
      <c r="J930" s="66"/>
      <c r="K930" s="66"/>
      <c r="L930" s="66"/>
      <c r="M930" s="66"/>
      <c r="N930" s="66"/>
      <c r="O930" s="66"/>
      <c r="P930" s="66"/>
      <c r="Q930" s="66"/>
      <c r="R930" s="66"/>
      <c r="S930" s="66"/>
      <c r="T930" s="66"/>
      <c r="U930" s="66"/>
      <c r="V930" s="66"/>
      <c r="W930" s="66"/>
      <c r="X930" s="66"/>
      <c r="Y930" s="66"/>
      <c r="Z930" s="66"/>
      <c r="AA930" s="66"/>
      <c r="AB930" s="66"/>
      <c r="AC930" s="66"/>
      <c r="AD930" s="66"/>
    </row>
    <row r="931" spans="1:30" x14ac:dyDescent="0.2">
      <c r="A931" s="66"/>
      <c r="B931" s="66"/>
      <c r="C931" s="66"/>
      <c r="D931" s="66"/>
      <c r="E931" s="66"/>
      <c r="F931" s="66"/>
      <c r="G931" s="66"/>
      <c r="H931" s="66"/>
      <c r="I931" s="66"/>
      <c r="J931" s="66"/>
      <c r="K931" s="66"/>
      <c r="L931" s="66"/>
      <c r="M931" s="66"/>
      <c r="N931" s="66"/>
      <c r="O931" s="66"/>
      <c r="P931" s="66"/>
      <c r="Q931" s="66"/>
      <c r="R931" s="66"/>
      <c r="S931" s="66"/>
      <c r="T931" s="66"/>
      <c r="U931" s="66"/>
      <c r="V931" s="66"/>
      <c r="W931" s="66"/>
      <c r="X931" s="66"/>
      <c r="Y931" s="66"/>
      <c r="Z931" s="66"/>
      <c r="AA931" s="66"/>
      <c r="AB931" s="66"/>
      <c r="AC931" s="66"/>
      <c r="AD931" s="66"/>
    </row>
    <row r="932" spans="1:30" x14ac:dyDescent="0.2">
      <c r="A932" s="66"/>
      <c r="B932" s="66"/>
      <c r="C932" s="66"/>
      <c r="D932" s="66"/>
      <c r="E932" s="66"/>
      <c r="F932" s="66"/>
      <c r="G932" s="66"/>
      <c r="H932" s="66"/>
      <c r="I932" s="66"/>
      <c r="J932" s="66"/>
      <c r="K932" s="66"/>
      <c r="L932" s="66"/>
      <c r="M932" s="66"/>
      <c r="N932" s="66"/>
      <c r="O932" s="66"/>
      <c r="P932" s="66"/>
      <c r="Q932" s="66"/>
      <c r="R932" s="66"/>
      <c r="S932" s="66"/>
      <c r="T932" s="66"/>
      <c r="U932" s="66"/>
      <c r="V932" s="66"/>
      <c r="W932" s="66"/>
      <c r="X932" s="66"/>
      <c r="Y932" s="66"/>
      <c r="Z932" s="66"/>
      <c r="AA932" s="66"/>
      <c r="AB932" s="66"/>
      <c r="AC932" s="66"/>
      <c r="AD932" s="66"/>
    </row>
    <row r="933" spans="1:30" x14ac:dyDescent="0.2">
      <c r="A933" s="66"/>
      <c r="B933" s="66"/>
      <c r="C933" s="66"/>
      <c r="D933" s="66"/>
      <c r="E933" s="66"/>
      <c r="F933" s="66"/>
      <c r="G933" s="66"/>
      <c r="H933" s="66"/>
      <c r="I933" s="66"/>
      <c r="J933" s="66"/>
      <c r="K933" s="66"/>
      <c r="L933" s="66"/>
      <c r="M933" s="66"/>
      <c r="N933" s="66"/>
      <c r="O933" s="66"/>
      <c r="P933" s="66"/>
      <c r="Q933" s="66"/>
      <c r="R933" s="66"/>
      <c r="S933" s="66"/>
      <c r="T933" s="66"/>
      <c r="U933" s="66"/>
      <c r="V933" s="66"/>
      <c r="W933" s="66"/>
      <c r="X933" s="66"/>
      <c r="Y933" s="66"/>
      <c r="Z933" s="66"/>
      <c r="AA933" s="66"/>
      <c r="AB933" s="66"/>
      <c r="AC933" s="66"/>
      <c r="AD933" s="66"/>
    </row>
    <row r="934" spans="1:30" x14ac:dyDescent="0.2">
      <c r="A934" s="66"/>
      <c r="B934" s="66"/>
      <c r="C934" s="66"/>
      <c r="D934" s="66"/>
      <c r="E934" s="66"/>
      <c r="F934" s="66"/>
      <c r="G934" s="66"/>
      <c r="H934" s="66"/>
      <c r="I934" s="66"/>
      <c r="J934" s="66"/>
      <c r="K934" s="66"/>
      <c r="L934" s="66"/>
      <c r="M934" s="66"/>
      <c r="N934" s="66"/>
      <c r="O934" s="66"/>
      <c r="P934" s="66"/>
      <c r="Q934" s="66"/>
      <c r="R934" s="66"/>
      <c r="S934" s="66"/>
      <c r="T934" s="66"/>
      <c r="U934" s="66"/>
      <c r="V934" s="66"/>
      <c r="W934" s="66"/>
      <c r="X934" s="66"/>
      <c r="Y934" s="66"/>
      <c r="Z934" s="66"/>
      <c r="AA934" s="66"/>
      <c r="AB934" s="66"/>
      <c r="AC934" s="66"/>
      <c r="AD934" s="66"/>
    </row>
    <row r="935" spans="1:30" x14ac:dyDescent="0.2">
      <c r="A935" s="66"/>
      <c r="B935" s="66"/>
      <c r="C935" s="66"/>
      <c r="D935" s="66"/>
      <c r="E935" s="66"/>
      <c r="F935" s="66"/>
      <c r="G935" s="66"/>
      <c r="H935" s="66"/>
      <c r="I935" s="66"/>
      <c r="J935" s="66"/>
      <c r="K935" s="66"/>
      <c r="L935" s="66"/>
      <c r="M935" s="66"/>
      <c r="N935" s="66"/>
      <c r="O935" s="66"/>
      <c r="P935" s="66"/>
      <c r="Q935" s="66"/>
      <c r="R935" s="66"/>
      <c r="S935" s="66"/>
      <c r="T935" s="66"/>
      <c r="U935" s="66"/>
      <c r="V935" s="66"/>
      <c r="W935" s="66"/>
      <c r="X935" s="66"/>
      <c r="Y935" s="66"/>
      <c r="Z935" s="66"/>
      <c r="AA935" s="66"/>
      <c r="AB935" s="66"/>
      <c r="AC935" s="66"/>
      <c r="AD935" s="66"/>
    </row>
    <row r="936" spans="1:30" x14ac:dyDescent="0.2">
      <c r="A936" s="66"/>
      <c r="B936" s="66"/>
      <c r="C936" s="66"/>
      <c r="D936" s="66"/>
      <c r="E936" s="66"/>
      <c r="F936" s="66"/>
      <c r="G936" s="66"/>
      <c r="H936" s="66"/>
      <c r="I936" s="66"/>
      <c r="J936" s="66"/>
      <c r="K936" s="66"/>
      <c r="L936" s="66"/>
      <c r="M936" s="66"/>
      <c r="N936" s="66"/>
      <c r="O936" s="66"/>
      <c r="P936" s="66"/>
      <c r="Q936" s="66"/>
      <c r="R936" s="66"/>
      <c r="S936" s="66"/>
      <c r="T936" s="66"/>
      <c r="U936" s="66"/>
      <c r="V936" s="66"/>
      <c r="W936" s="66"/>
      <c r="X936" s="66"/>
      <c r="Y936" s="66"/>
      <c r="Z936" s="66"/>
      <c r="AA936" s="66"/>
      <c r="AB936" s="66"/>
      <c r="AC936" s="66"/>
      <c r="AD936" s="66"/>
    </row>
    <row r="937" spans="1:30" x14ac:dyDescent="0.2">
      <c r="A937" s="66"/>
      <c r="B937" s="66"/>
      <c r="C937" s="66"/>
      <c r="D937" s="66"/>
      <c r="E937" s="66"/>
      <c r="F937" s="66"/>
      <c r="G937" s="66"/>
      <c r="H937" s="66"/>
      <c r="I937" s="66"/>
      <c r="J937" s="66"/>
      <c r="K937" s="66"/>
      <c r="L937" s="66"/>
      <c r="M937" s="66"/>
      <c r="N937" s="66"/>
      <c r="O937" s="66"/>
      <c r="P937" s="66"/>
      <c r="Q937" s="66"/>
      <c r="R937" s="66"/>
      <c r="S937" s="66"/>
      <c r="T937" s="66"/>
      <c r="U937" s="66"/>
      <c r="V937" s="66"/>
      <c r="W937" s="66"/>
      <c r="X937" s="66"/>
      <c r="Y937" s="66"/>
      <c r="Z937" s="66"/>
      <c r="AA937" s="66"/>
      <c r="AB937" s="66"/>
      <c r="AC937" s="66"/>
      <c r="AD937" s="66"/>
    </row>
    <row r="938" spans="1:30" x14ac:dyDescent="0.2">
      <c r="A938" s="66"/>
      <c r="B938" s="66"/>
      <c r="C938" s="66"/>
      <c r="D938" s="66"/>
      <c r="E938" s="66"/>
      <c r="F938" s="66"/>
      <c r="G938" s="66"/>
      <c r="H938" s="66"/>
      <c r="I938" s="66"/>
      <c r="J938" s="66"/>
      <c r="K938" s="66"/>
      <c r="L938" s="66"/>
      <c r="M938" s="66"/>
      <c r="N938" s="66"/>
      <c r="O938" s="66"/>
      <c r="P938" s="66"/>
      <c r="Q938" s="66"/>
      <c r="R938" s="66"/>
      <c r="S938" s="66"/>
      <c r="T938" s="66"/>
      <c r="U938" s="66"/>
      <c r="V938" s="66"/>
      <c r="W938" s="66"/>
      <c r="X938" s="66"/>
      <c r="Y938" s="66"/>
      <c r="Z938" s="66"/>
      <c r="AA938" s="66"/>
      <c r="AB938" s="66"/>
      <c r="AC938" s="66"/>
      <c r="AD938" s="66"/>
    </row>
    <row r="939" spans="1:30" x14ac:dyDescent="0.2">
      <c r="A939" s="66"/>
      <c r="B939" s="66"/>
      <c r="C939" s="66"/>
      <c r="D939" s="66"/>
      <c r="E939" s="66"/>
      <c r="F939" s="66"/>
      <c r="G939" s="66"/>
      <c r="H939" s="66"/>
      <c r="I939" s="66"/>
      <c r="J939" s="66"/>
      <c r="K939" s="66"/>
      <c r="L939" s="66"/>
      <c r="M939" s="66"/>
      <c r="N939" s="66"/>
      <c r="O939" s="66"/>
      <c r="P939" s="66"/>
      <c r="Q939" s="66"/>
      <c r="R939" s="66"/>
      <c r="S939" s="66"/>
      <c r="T939" s="66"/>
      <c r="U939" s="66"/>
      <c r="V939" s="66"/>
      <c r="W939" s="66"/>
      <c r="X939" s="66"/>
      <c r="Y939" s="66"/>
      <c r="Z939" s="66"/>
      <c r="AA939" s="66"/>
      <c r="AB939" s="66"/>
      <c r="AC939" s="66"/>
      <c r="AD939" s="66"/>
    </row>
    <row r="940" spans="1:30" x14ac:dyDescent="0.2">
      <c r="A940" s="66"/>
      <c r="B940" s="66"/>
      <c r="C940" s="66"/>
      <c r="D940" s="66"/>
      <c r="E940" s="66"/>
      <c r="F940" s="66"/>
      <c r="G940" s="66"/>
      <c r="H940" s="66"/>
      <c r="I940" s="66"/>
      <c r="J940" s="66"/>
      <c r="K940" s="66"/>
      <c r="L940" s="66"/>
      <c r="M940" s="66"/>
      <c r="N940" s="66"/>
      <c r="O940" s="66"/>
      <c r="P940" s="66"/>
      <c r="Q940" s="66"/>
      <c r="R940" s="66"/>
      <c r="S940" s="66"/>
      <c r="T940" s="66"/>
      <c r="U940" s="66"/>
      <c r="V940" s="66"/>
      <c r="W940" s="66"/>
      <c r="X940" s="66"/>
      <c r="Y940" s="66"/>
      <c r="Z940" s="66"/>
      <c r="AA940" s="66"/>
      <c r="AB940" s="66"/>
      <c r="AC940" s="66"/>
      <c r="AD940" s="66"/>
    </row>
    <row r="941" spans="1:30" x14ac:dyDescent="0.2">
      <c r="A941" s="66"/>
      <c r="B941" s="66"/>
      <c r="C941" s="66"/>
      <c r="D941" s="66"/>
      <c r="E941" s="66"/>
      <c r="F941" s="66"/>
      <c r="G941" s="66"/>
      <c r="H941" s="66"/>
      <c r="I941" s="66"/>
      <c r="J941" s="66"/>
      <c r="K941" s="66"/>
      <c r="L941" s="66"/>
      <c r="M941" s="66"/>
      <c r="N941" s="66"/>
      <c r="O941" s="66"/>
      <c r="P941" s="66"/>
      <c r="Q941" s="66"/>
      <c r="R941" s="66"/>
      <c r="S941" s="66"/>
      <c r="T941" s="66"/>
      <c r="U941" s="66"/>
      <c r="V941" s="66"/>
      <c r="W941" s="66"/>
      <c r="X941" s="66"/>
      <c r="Y941" s="66"/>
      <c r="Z941" s="66"/>
      <c r="AA941" s="66"/>
      <c r="AB941" s="66"/>
      <c r="AC941" s="66"/>
      <c r="AD941" s="66"/>
    </row>
    <row r="942" spans="1:30" x14ac:dyDescent="0.2">
      <c r="A942" s="66"/>
      <c r="B942" s="66"/>
      <c r="C942" s="66"/>
      <c r="D942" s="66"/>
      <c r="E942" s="66"/>
      <c r="F942" s="66"/>
      <c r="G942" s="66"/>
      <c r="H942" s="66"/>
      <c r="I942" s="66"/>
      <c r="J942" s="66"/>
      <c r="K942" s="66"/>
      <c r="L942" s="66"/>
      <c r="M942" s="66"/>
      <c r="N942" s="66"/>
      <c r="O942" s="66"/>
      <c r="P942" s="66"/>
      <c r="Q942" s="66"/>
      <c r="R942" s="66"/>
      <c r="S942" s="66"/>
      <c r="T942" s="66"/>
      <c r="U942" s="66"/>
      <c r="V942" s="66"/>
      <c r="W942" s="66"/>
      <c r="X942" s="66"/>
      <c r="Y942" s="66"/>
      <c r="Z942" s="66"/>
      <c r="AA942" s="66"/>
      <c r="AB942" s="66"/>
      <c r="AC942" s="66"/>
      <c r="AD942" s="66"/>
    </row>
    <row r="943" spans="1:30" x14ac:dyDescent="0.2">
      <c r="A943" s="66"/>
      <c r="B943" s="66"/>
      <c r="C943" s="66"/>
      <c r="D943" s="66"/>
      <c r="E943" s="66"/>
      <c r="F943" s="66"/>
      <c r="G943" s="66"/>
      <c r="H943" s="66"/>
      <c r="I943" s="66"/>
      <c r="J943" s="66"/>
      <c r="K943" s="66"/>
      <c r="L943" s="66"/>
      <c r="M943" s="66"/>
      <c r="N943" s="66"/>
      <c r="O943" s="66"/>
      <c r="P943" s="66"/>
      <c r="Q943" s="66"/>
      <c r="R943" s="66"/>
      <c r="S943" s="66"/>
      <c r="T943" s="66"/>
      <c r="U943" s="66"/>
      <c r="V943" s="66"/>
      <c r="W943" s="66"/>
      <c r="X943" s="66"/>
      <c r="Y943" s="66"/>
      <c r="Z943" s="66"/>
      <c r="AA943" s="66"/>
      <c r="AB943" s="66"/>
      <c r="AC943" s="66"/>
      <c r="AD943" s="66"/>
    </row>
    <row r="944" spans="1:30" x14ac:dyDescent="0.2">
      <c r="A944" s="66"/>
      <c r="B944" s="66"/>
      <c r="C944" s="66"/>
      <c r="D944" s="66"/>
      <c r="E944" s="66"/>
      <c r="F944" s="66"/>
      <c r="G944" s="66"/>
      <c r="H944" s="66"/>
      <c r="I944" s="66"/>
      <c r="J944" s="66"/>
      <c r="K944" s="66"/>
      <c r="L944" s="66"/>
      <c r="M944" s="66"/>
      <c r="N944" s="66"/>
      <c r="O944" s="66"/>
      <c r="P944" s="66"/>
      <c r="Q944" s="66"/>
      <c r="R944" s="66"/>
      <c r="S944" s="66"/>
      <c r="T944" s="66"/>
      <c r="U944" s="66"/>
      <c r="V944" s="66"/>
      <c r="W944" s="66"/>
      <c r="X944" s="66"/>
      <c r="Y944" s="66"/>
      <c r="Z944" s="66"/>
      <c r="AA944" s="66"/>
      <c r="AB944" s="66"/>
      <c r="AC944" s="66"/>
      <c r="AD944" s="66"/>
    </row>
    <row r="945" spans="1:30" x14ac:dyDescent="0.2">
      <c r="A945" s="66"/>
      <c r="B945" s="66"/>
      <c r="C945" s="66"/>
      <c r="D945" s="66"/>
      <c r="E945" s="66"/>
      <c r="F945" s="66"/>
      <c r="G945" s="66"/>
      <c r="H945" s="66"/>
      <c r="I945" s="66"/>
      <c r="J945" s="66"/>
      <c r="K945" s="66"/>
      <c r="L945" s="66"/>
      <c r="M945" s="66"/>
      <c r="N945" s="66"/>
      <c r="O945" s="66"/>
      <c r="P945" s="66"/>
      <c r="Q945" s="66"/>
      <c r="R945" s="66"/>
      <c r="S945" s="66"/>
      <c r="T945" s="66"/>
      <c r="U945" s="66"/>
      <c r="V945" s="66"/>
      <c r="W945" s="66"/>
      <c r="X945" s="66"/>
      <c r="Y945" s="66"/>
      <c r="Z945" s="66"/>
      <c r="AA945" s="66"/>
      <c r="AB945" s="66"/>
      <c r="AC945" s="66"/>
      <c r="AD945" s="66"/>
    </row>
    <row r="946" spans="1:30" x14ac:dyDescent="0.2">
      <c r="A946" s="66"/>
      <c r="B946" s="66"/>
      <c r="C946" s="66"/>
      <c r="D946" s="66"/>
      <c r="E946" s="66"/>
      <c r="F946" s="66"/>
      <c r="G946" s="66"/>
      <c r="H946" s="66"/>
      <c r="I946" s="66"/>
      <c r="J946" s="66"/>
      <c r="K946" s="66"/>
      <c r="L946" s="66"/>
      <c r="M946" s="66"/>
      <c r="N946" s="66"/>
      <c r="O946" s="66"/>
      <c r="P946" s="66"/>
      <c r="Q946" s="66"/>
      <c r="R946" s="66"/>
      <c r="S946" s="66"/>
      <c r="T946" s="66"/>
      <c r="U946" s="66"/>
      <c r="V946" s="66"/>
      <c r="W946" s="66"/>
      <c r="X946" s="66"/>
      <c r="Y946" s="66"/>
      <c r="Z946" s="66"/>
      <c r="AA946" s="66"/>
      <c r="AB946" s="66"/>
      <c r="AC946" s="66"/>
      <c r="AD946" s="66"/>
    </row>
    <row r="947" spans="1:30" x14ac:dyDescent="0.2">
      <c r="A947" s="66"/>
      <c r="B947" s="66"/>
      <c r="C947" s="66"/>
      <c r="D947" s="66"/>
      <c r="E947" s="66"/>
      <c r="F947" s="66"/>
      <c r="G947" s="66"/>
      <c r="H947" s="66"/>
      <c r="I947" s="66"/>
      <c r="J947" s="66"/>
      <c r="K947" s="66"/>
      <c r="L947" s="66"/>
      <c r="M947" s="66"/>
      <c r="N947" s="66"/>
      <c r="O947" s="66"/>
      <c r="P947" s="66"/>
      <c r="Q947" s="66"/>
      <c r="R947" s="66"/>
      <c r="S947" s="66"/>
      <c r="T947" s="66"/>
      <c r="U947" s="66"/>
      <c r="V947" s="66"/>
      <c r="W947" s="66"/>
      <c r="X947" s="66"/>
      <c r="Y947" s="66"/>
      <c r="Z947" s="66"/>
      <c r="AA947" s="66"/>
      <c r="AB947" s="66"/>
      <c r="AC947" s="66"/>
      <c r="AD947" s="66"/>
    </row>
    <row r="948" spans="1:30" x14ac:dyDescent="0.2">
      <c r="A948" s="66"/>
      <c r="B948" s="66"/>
      <c r="C948" s="66"/>
      <c r="D948" s="66"/>
      <c r="E948" s="66"/>
      <c r="F948" s="66"/>
      <c r="G948" s="66"/>
      <c r="H948" s="66"/>
      <c r="I948" s="66"/>
      <c r="J948" s="66"/>
      <c r="K948" s="66"/>
      <c r="L948" s="66"/>
      <c r="M948" s="66"/>
      <c r="N948" s="66"/>
      <c r="O948" s="66"/>
      <c r="P948" s="66"/>
      <c r="Q948" s="66"/>
      <c r="R948" s="66"/>
      <c r="S948" s="66"/>
      <c r="T948" s="66"/>
      <c r="U948" s="66"/>
      <c r="V948" s="66"/>
      <c r="W948" s="66"/>
      <c r="X948" s="66"/>
      <c r="Y948" s="66"/>
      <c r="Z948" s="66"/>
      <c r="AA948" s="66"/>
      <c r="AB948" s="66"/>
      <c r="AC948" s="66"/>
      <c r="AD948" s="66"/>
    </row>
    <row r="949" spans="1:30" x14ac:dyDescent="0.2">
      <c r="A949" s="66"/>
      <c r="B949" s="66"/>
      <c r="C949" s="66"/>
      <c r="D949" s="66"/>
      <c r="E949" s="66"/>
      <c r="F949" s="66"/>
      <c r="G949" s="66"/>
      <c r="H949" s="66"/>
      <c r="I949" s="66"/>
      <c r="J949" s="66"/>
      <c r="K949" s="66"/>
      <c r="L949" s="66"/>
      <c r="M949" s="66"/>
      <c r="N949" s="66"/>
      <c r="O949" s="66"/>
      <c r="P949" s="66"/>
      <c r="Q949" s="66"/>
      <c r="R949" s="66"/>
      <c r="S949" s="66"/>
      <c r="T949" s="66"/>
      <c r="U949" s="66"/>
      <c r="V949" s="66"/>
      <c r="W949" s="66"/>
      <c r="X949" s="66"/>
      <c r="Y949" s="66"/>
      <c r="Z949" s="66"/>
      <c r="AA949" s="66"/>
      <c r="AB949" s="66"/>
      <c r="AC949" s="66"/>
      <c r="AD949" s="66"/>
    </row>
    <row r="950" spans="1:30" x14ac:dyDescent="0.2">
      <c r="A950" s="66"/>
      <c r="B950" s="66"/>
      <c r="C950" s="66"/>
      <c r="D950" s="66"/>
      <c r="E950" s="66"/>
      <c r="F950" s="66"/>
      <c r="G950" s="66"/>
      <c r="H950" s="66"/>
      <c r="I950" s="66"/>
      <c r="J950" s="66"/>
      <c r="K950" s="66"/>
      <c r="L950" s="66"/>
      <c r="M950" s="66"/>
      <c r="N950" s="66"/>
      <c r="O950" s="66"/>
      <c r="P950" s="66"/>
      <c r="Q950" s="66"/>
      <c r="R950" s="66"/>
      <c r="S950" s="66"/>
      <c r="T950" s="66"/>
      <c r="U950" s="66"/>
      <c r="V950" s="66"/>
      <c r="W950" s="66"/>
      <c r="X950" s="66"/>
      <c r="Y950" s="66"/>
      <c r="Z950" s="66"/>
      <c r="AA950" s="66"/>
      <c r="AB950" s="66"/>
      <c r="AC950" s="66"/>
      <c r="AD950" s="66"/>
    </row>
    <row r="951" spans="1:30" x14ac:dyDescent="0.2">
      <c r="A951" s="66"/>
      <c r="B951" s="66"/>
      <c r="C951" s="66"/>
      <c r="D951" s="66"/>
      <c r="E951" s="66"/>
      <c r="F951" s="66"/>
      <c r="G951" s="66"/>
      <c r="H951" s="66"/>
      <c r="I951" s="66"/>
      <c r="J951" s="66"/>
      <c r="K951" s="66"/>
      <c r="L951" s="66"/>
      <c r="M951" s="66"/>
      <c r="N951" s="66"/>
      <c r="O951" s="66"/>
      <c r="P951" s="66"/>
      <c r="Q951" s="66"/>
      <c r="R951" s="66"/>
      <c r="S951" s="66"/>
      <c r="T951" s="66"/>
      <c r="U951" s="66"/>
      <c r="V951" s="66"/>
      <c r="W951" s="66"/>
      <c r="X951" s="66"/>
      <c r="Y951" s="66"/>
      <c r="Z951" s="66"/>
      <c r="AA951" s="66"/>
      <c r="AB951" s="66"/>
      <c r="AC951" s="66"/>
      <c r="AD951" s="66"/>
    </row>
    <row r="952" spans="1:30" x14ac:dyDescent="0.2">
      <c r="A952" s="66"/>
      <c r="B952" s="66"/>
      <c r="C952" s="66"/>
      <c r="D952" s="66"/>
      <c r="E952" s="66"/>
      <c r="F952" s="66"/>
      <c r="G952" s="66"/>
      <c r="H952" s="66"/>
      <c r="I952" s="66"/>
      <c r="J952" s="66"/>
      <c r="K952" s="66"/>
      <c r="L952" s="66"/>
      <c r="M952" s="66"/>
      <c r="N952" s="66"/>
      <c r="O952" s="66"/>
      <c r="P952" s="66"/>
      <c r="Q952" s="66"/>
      <c r="R952" s="66"/>
      <c r="S952" s="66"/>
      <c r="T952" s="66"/>
      <c r="U952" s="66"/>
      <c r="V952" s="66"/>
      <c r="W952" s="66"/>
      <c r="X952" s="66"/>
      <c r="Y952" s="66"/>
      <c r="Z952" s="66"/>
      <c r="AA952" s="66"/>
      <c r="AB952" s="66"/>
      <c r="AC952" s="66"/>
      <c r="AD952" s="66"/>
    </row>
    <row r="953" spans="1:30" x14ac:dyDescent="0.2">
      <c r="A953" s="66"/>
      <c r="B953" s="66"/>
      <c r="C953" s="66"/>
      <c r="D953" s="66"/>
      <c r="E953" s="66"/>
      <c r="F953" s="66"/>
      <c r="G953" s="66"/>
      <c r="H953" s="66"/>
      <c r="I953" s="66"/>
      <c r="J953" s="66"/>
      <c r="K953" s="66"/>
      <c r="L953" s="66"/>
      <c r="M953" s="66"/>
      <c r="N953" s="66"/>
      <c r="O953" s="66"/>
      <c r="P953" s="66"/>
      <c r="Q953" s="66"/>
      <c r="R953" s="66"/>
      <c r="S953" s="66"/>
      <c r="T953" s="66"/>
      <c r="U953" s="66"/>
      <c r="V953" s="66"/>
      <c r="W953" s="66"/>
      <c r="X953" s="66"/>
      <c r="Y953" s="66"/>
      <c r="Z953" s="66"/>
      <c r="AA953" s="66"/>
      <c r="AB953" s="66"/>
      <c r="AC953" s="66"/>
      <c r="AD953" s="66"/>
    </row>
    <row r="954" spans="1:30" x14ac:dyDescent="0.2">
      <c r="A954" s="66"/>
      <c r="B954" s="66"/>
      <c r="C954" s="66"/>
      <c r="D954" s="66"/>
      <c r="E954" s="66"/>
      <c r="F954" s="66"/>
      <c r="G954" s="66"/>
      <c r="H954" s="66"/>
      <c r="I954" s="66"/>
      <c r="J954" s="66"/>
      <c r="K954" s="66"/>
      <c r="L954" s="66"/>
      <c r="M954" s="66"/>
      <c r="N954" s="66"/>
      <c r="O954" s="66"/>
      <c r="P954" s="66"/>
      <c r="Q954" s="66"/>
      <c r="R954" s="66"/>
      <c r="S954" s="66"/>
      <c r="T954" s="66"/>
      <c r="U954" s="66"/>
      <c r="V954" s="66"/>
      <c r="W954" s="66"/>
      <c r="X954" s="66"/>
      <c r="Y954" s="66"/>
      <c r="Z954" s="66"/>
      <c r="AA954" s="66"/>
      <c r="AB954" s="66"/>
      <c r="AC954" s="66"/>
      <c r="AD954" s="66"/>
    </row>
    <row r="955" spans="1:30" x14ac:dyDescent="0.2">
      <c r="A955" s="66"/>
      <c r="B955" s="66"/>
      <c r="C955" s="66"/>
      <c r="D955" s="66"/>
      <c r="E955" s="66"/>
      <c r="F955" s="66"/>
      <c r="G955" s="66"/>
      <c r="H955" s="66"/>
      <c r="I955" s="66"/>
      <c r="J955" s="66"/>
      <c r="K955" s="66"/>
      <c r="L955" s="66"/>
      <c r="M955" s="66"/>
      <c r="N955" s="66"/>
      <c r="O955" s="66"/>
      <c r="P955" s="66"/>
      <c r="Q955" s="66"/>
      <c r="R955" s="66"/>
      <c r="S955" s="66"/>
      <c r="T955" s="66"/>
      <c r="U955" s="66"/>
      <c r="V955" s="66"/>
      <c r="W955" s="66"/>
      <c r="X955" s="66"/>
      <c r="Y955" s="66"/>
      <c r="Z955" s="66"/>
      <c r="AA955" s="66"/>
      <c r="AB955" s="66"/>
      <c r="AC955" s="66"/>
      <c r="AD955" s="66"/>
    </row>
    <row r="956" spans="1:30" x14ac:dyDescent="0.2">
      <c r="A956" s="66"/>
      <c r="B956" s="66"/>
      <c r="C956" s="66"/>
      <c r="D956" s="66"/>
      <c r="E956" s="66"/>
      <c r="F956" s="66"/>
      <c r="G956" s="66"/>
      <c r="H956" s="66"/>
      <c r="I956" s="66"/>
      <c r="J956" s="66"/>
      <c r="K956" s="66"/>
      <c r="L956" s="66"/>
      <c r="M956" s="66"/>
      <c r="N956" s="66"/>
      <c r="O956" s="66"/>
      <c r="P956" s="66"/>
      <c r="Q956" s="66"/>
      <c r="R956" s="66"/>
      <c r="S956" s="66"/>
      <c r="T956" s="66"/>
      <c r="U956" s="66"/>
      <c r="V956" s="66"/>
      <c r="W956" s="66"/>
      <c r="X956" s="66"/>
      <c r="Y956" s="66"/>
      <c r="Z956" s="66"/>
      <c r="AA956" s="66"/>
      <c r="AB956" s="66"/>
      <c r="AC956" s="66"/>
      <c r="AD956" s="66"/>
    </row>
    <row r="957" spans="1:30" x14ac:dyDescent="0.2">
      <c r="A957" s="66"/>
      <c r="B957" s="66"/>
      <c r="C957" s="66"/>
      <c r="D957" s="66"/>
      <c r="E957" s="66"/>
      <c r="F957" s="66"/>
      <c r="G957" s="66"/>
      <c r="H957" s="66"/>
      <c r="I957" s="66"/>
      <c r="J957" s="66"/>
      <c r="K957" s="66"/>
      <c r="L957" s="66"/>
      <c r="M957" s="66"/>
      <c r="N957" s="66"/>
      <c r="O957" s="66"/>
      <c r="P957" s="66"/>
      <c r="Q957" s="66"/>
      <c r="R957" s="66"/>
      <c r="S957" s="66"/>
      <c r="T957" s="66"/>
      <c r="U957" s="66"/>
      <c r="V957" s="66"/>
      <c r="W957" s="66"/>
      <c r="X957" s="66"/>
      <c r="Y957" s="66"/>
      <c r="Z957" s="66"/>
      <c r="AA957" s="66"/>
      <c r="AB957" s="66"/>
      <c r="AC957" s="66"/>
      <c r="AD957" s="66"/>
    </row>
    <row r="958" spans="1:30" x14ac:dyDescent="0.2">
      <c r="A958" s="66"/>
      <c r="B958" s="66"/>
      <c r="C958" s="66"/>
      <c r="D958" s="66"/>
      <c r="E958" s="66"/>
      <c r="F958" s="66"/>
      <c r="G958" s="66"/>
      <c r="H958" s="66"/>
      <c r="I958" s="66"/>
      <c r="J958" s="66"/>
      <c r="K958" s="66"/>
      <c r="L958" s="66"/>
      <c r="M958" s="66"/>
      <c r="N958" s="66"/>
      <c r="O958" s="66"/>
      <c r="P958" s="66"/>
      <c r="Q958" s="66"/>
      <c r="R958" s="66"/>
      <c r="S958" s="66"/>
      <c r="T958" s="66"/>
      <c r="U958" s="66"/>
      <c r="V958" s="66"/>
      <c r="W958" s="66"/>
      <c r="X958" s="66"/>
      <c r="Y958" s="66"/>
      <c r="Z958" s="66"/>
      <c r="AA958" s="66"/>
      <c r="AB958" s="66"/>
      <c r="AC958" s="66"/>
      <c r="AD958" s="66"/>
    </row>
    <row r="959" spans="1:30" x14ac:dyDescent="0.2">
      <c r="A959" s="66"/>
      <c r="B959" s="66"/>
      <c r="C959" s="66"/>
      <c r="D959" s="66"/>
      <c r="E959" s="66"/>
      <c r="F959" s="66"/>
      <c r="G959" s="66"/>
      <c r="H959" s="66"/>
      <c r="I959" s="66"/>
      <c r="J959" s="66"/>
      <c r="K959" s="66"/>
      <c r="L959" s="66"/>
      <c r="M959" s="66"/>
      <c r="N959" s="66"/>
      <c r="O959" s="66"/>
      <c r="P959" s="66"/>
      <c r="Q959" s="66"/>
      <c r="R959" s="66"/>
      <c r="S959" s="66"/>
      <c r="T959" s="66"/>
      <c r="U959" s="66"/>
      <c r="V959" s="66"/>
      <c r="W959" s="66"/>
      <c r="X959" s="66"/>
      <c r="Y959" s="66"/>
      <c r="Z959" s="66"/>
      <c r="AA959" s="66"/>
      <c r="AB959" s="66"/>
      <c r="AC959" s="66"/>
      <c r="AD959" s="66"/>
    </row>
    <row r="960" spans="1:30" x14ac:dyDescent="0.2">
      <c r="A960" s="66"/>
      <c r="B960" s="66"/>
      <c r="C960" s="66"/>
      <c r="D960" s="66"/>
      <c r="E960" s="66"/>
      <c r="F960" s="66"/>
      <c r="G960" s="66"/>
      <c r="H960" s="66"/>
      <c r="I960" s="66"/>
      <c r="J960" s="66"/>
      <c r="K960" s="66"/>
      <c r="L960" s="66"/>
      <c r="M960" s="66"/>
      <c r="N960" s="66"/>
      <c r="O960" s="66"/>
      <c r="P960" s="66"/>
      <c r="Q960" s="66"/>
      <c r="R960" s="66"/>
      <c r="S960" s="66"/>
      <c r="T960" s="66"/>
      <c r="U960" s="66"/>
      <c r="V960" s="66"/>
      <c r="W960" s="66"/>
      <c r="X960" s="66"/>
      <c r="Y960" s="66"/>
      <c r="Z960" s="66"/>
      <c r="AA960" s="66"/>
      <c r="AB960" s="66"/>
      <c r="AC960" s="66"/>
      <c r="AD960" s="66"/>
    </row>
    <row r="961" spans="1:30" x14ac:dyDescent="0.2">
      <c r="A961" s="66"/>
      <c r="B961" s="66"/>
      <c r="C961" s="66"/>
      <c r="D961" s="66"/>
      <c r="E961" s="66"/>
      <c r="F961" s="66"/>
      <c r="G961" s="66"/>
      <c r="H961" s="66"/>
      <c r="I961" s="66"/>
      <c r="J961" s="66"/>
      <c r="K961" s="66"/>
      <c r="L961" s="66"/>
      <c r="M961" s="66"/>
      <c r="N961" s="66"/>
      <c r="O961" s="66"/>
      <c r="P961" s="66"/>
      <c r="Q961" s="66"/>
      <c r="R961" s="66"/>
      <c r="S961" s="66"/>
      <c r="T961" s="66"/>
      <c r="U961" s="66"/>
      <c r="V961" s="66"/>
      <c r="W961" s="66"/>
      <c r="X961" s="66"/>
      <c r="Y961" s="66"/>
      <c r="Z961" s="66"/>
      <c r="AA961" s="66"/>
      <c r="AB961" s="66"/>
      <c r="AC961" s="66"/>
      <c r="AD961" s="66"/>
    </row>
    <row r="962" spans="1:30" x14ac:dyDescent="0.2">
      <c r="A962" s="66"/>
      <c r="B962" s="66"/>
      <c r="C962" s="66"/>
      <c r="D962" s="66"/>
      <c r="E962" s="66"/>
      <c r="F962" s="66"/>
      <c r="G962" s="66"/>
      <c r="H962" s="66"/>
      <c r="I962" s="66"/>
      <c r="J962" s="66"/>
      <c r="K962" s="66"/>
      <c r="L962" s="66"/>
      <c r="M962" s="66"/>
      <c r="N962" s="66"/>
      <c r="O962" s="66"/>
      <c r="P962" s="66"/>
      <c r="Q962" s="66"/>
      <c r="R962" s="66"/>
      <c r="S962" s="66"/>
      <c r="T962" s="66"/>
      <c r="U962" s="66"/>
      <c r="V962" s="66"/>
      <c r="W962" s="66"/>
      <c r="X962" s="66"/>
      <c r="Y962" s="66"/>
      <c r="Z962" s="66"/>
      <c r="AA962" s="66"/>
      <c r="AB962" s="66"/>
      <c r="AC962" s="66"/>
      <c r="AD962" s="66"/>
    </row>
    <row r="963" spans="1:30" x14ac:dyDescent="0.2">
      <c r="A963" s="66"/>
      <c r="B963" s="66"/>
      <c r="C963" s="66"/>
      <c r="D963" s="66"/>
      <c r="E963" s="66"/>
      <c r="F963" s="66"/>
      <c r="G963" s="66"/>
      <c r="H963" s="66"/>
      <c r="I963" s="66"/>
      <c r="J963" s="66"/>
      <c r="K963" s="66"/>
      <c r="L963" s="66"/>
      <c r="M963" s="66"/>
      <c r="N963" s="66"/>
      <c r="O963" s="66"/>
      <c r="P963" s="66"/>
      <c r="Q963" s="66"/>
      <c r="R963" s="66"/>
      <c r="S963" s="66"/>
      <c r="T963" s="66"/>
      <c r="U963" s="66"/>
      <c r="V963" s="66"/>
      <c r="W963" s="66"/>
      <c r="X963" s="66"/>
      <c r="Y963" s="66"/>
      <c r="Z963" s="66"/>
      <c r="AA963" s="66"/>
      <c r="AB963" s="66"/>
      <c r="AC963" s="66"/>
      <c r="AD963" s="66"/>
    </row>
    <row r="964" spans="1:30" x14ac:dyDescent="0.2">
      <c r="A964" s="66"/>
      <c r="B964" s="66"/>
      <c r="C964" s="66"/>
      <c r="D964" s="66"/>
      <c r="E964" s="66"/>
      <c r="F964" s="66"/>
      <c r="G964" s="66"/>
      <c r="H964" s="66"/>
      <c r="I964" s="66"/>
      <c r="J964" s="66"/>
      <c r="K964" s="66"/>
      <c r="L964" s="66"/>
      <c r="M964" s="66"/>
      <c r="N964" s="66"/>
      <c r="O964" s="66"/>
      <c r="P964" s="66"/>
      <c r="Q964" s="66"/>
      <c r="R964" s="66"/>
      <c r="S964" s="66"/>
      <c r="T964" s="66"/>
      <c r="U964" s="66"/>
      <c r="V964" s="66"/>
      <c r="W964" s="66"/>
      <c r="X964" s="66"/>
      <c r="Y964" s="66"/>
      <c r="Z964" s="66"/>
      <c r="AA964" s="66"/>
      <c r="AB964" s="66"/>
      <c r="AC964" s="66"/>
      <c r="AD964" s="66"/>
    </row>
    <row r="965" spans="1:30" x14ac:dyDescent="0.2">
      <c r="A965" s="66"/>
      <c r="B965" s="66"/>
      <c r="C965" s="66"/>
      <c r="D965" s="66"/>
      <c r="E965" s="66"/>
      <c r="F965" s="66"/>
      <c r="G965" s="66"/>
      <c r="H965" s="66"/>
      <c r="I965" s="66"/>
      <c r="J965" s="66"/>
      <c r="K965" s="66"/>
      <c r="L965" s="66"/>
      <c r="M965" s="66"/>
      <c r="N965" s="66"/>
      <c r="O965" s="66"/>
      <c r="P965" s="66"/>
      <c r="Q965" s="66"/>
      <c r="R965" s="66"/>
      <c r="S965" s="66"/>
      <c r="T965" s="66"/>
      <c r="U965" s="66"/>
      <c r="V965" s="66"/>
      <c r="W965" s="66"/>
      <c r="X965" s="66"/>
      <c r="Y965" s="66"/>
      <c r="Z965" s="66"/>
      <c r="AA965" s="66"/>
      <c r="AB965" s="66"/>
      <c r="AC965" s="66"/>
      <c r="AD965" s="66"/>
    </row>
    <row r="966" spans="1:30" x14ac:dyDescent="0.2">
      <c r="A966" s="66"/>
      <c r="B966" s="66"/>
      <c r="C966" s="66"/>
      <c r="D966" s="66"/>
      <c r="E966" s="66"/>
      <c r="F966" s="66"/>
      <c r="G966" s="66"/>
      <c r="H966" s="66"/>
      <c r="I966" s="66"/>
      <c r="J966" s="66"/>
      <c r="K966" s="66"/>
      <c r="L966" s="66"/>
      <c r="M966" s="66"/>
      <c r="N966" s="66"/>
      <c r="O966" s="66"/>
      <c r="P966" s="66"/>
      <c r="Q966" s="66"/>
      <c r="R966" s="66"/>
      <c r="S966" s="66"/>
      <c r="T966" s="66"/>
      <c r="U966" s="66"/>
      <c r="V966" s="66"/>
      <c r="W966" s="66"/>
      <c r="X966" s="66"/>
      <c r="Y966" s="66"/>
      <c r="Z966" s="66"/>
      <c r="AA966" s="66"/>
      <c r="AB966" s="66"/>
      <c r="AC966" s="66"/>
      <c r="AD966" s="66"/>
    </row>
    <row r="967" spans="1:30" x14ac:dyDescent="0.2">
      <c r="A967" s="66"/>
      <c r="B967" s="66"/>
      <c r="C967" s="66"/>
      <c r="D967" s="66"/>
      <c r="E967" s="66"/>
      <c r="F967" s="66"/>
      <c r="G967" s="66"/>
      <c r="H967" s="66"/>
      <c r="I967" s="66"/>
      <c r="J967" s="66"/>
      <c r="K967" s="66"/>
      <c r="L967" s="66"/>
      <c r="M967" s="66"/>
      <c r="N967" s="66"/>
      <c r="O967" s="66"/>
      <c r="P967" s="66"/>
      <c r="Q967" s="66"/>
      <c r="R967" s="66"/>
      <c r="S967" s="66"/>
      <c r="T967" s="66"/>
      <c r="U967" s="66"/>
      <c r="V967" s="66"/>
      <c r="W967" s="66"/>
      <c r="X967" s="66"/>
      <c r="Y967" s="66"/>
      <c r="Z967" s="66"/>
      <c r="AA967" s="66"/>
      <c r="AB967" s="66"/>
      <c r="AC967" s="66"/>
      <c r="AD967" s="66"/>
    </row>
    <row r="968" spans="1:30" x14ac:dyDescent="0.2">
      <c r="A968" s="66"/>
      <c r="B968" s="66"/>
      <c r="C968" s="66"/>
      <c r="D968" s="66"/>
      <c r="E968" s="66"/>
      <c r="F968" s="66"/>
      <c r="G968" s="66"/>
      <c r="H968" s="66"/>
      <c r="I968" s="66"/>
      <c r="J968" s="66"/>
      <c r="K968" s="66"/>
      <c r="L968" s="66"/>
      <c r="M968" s="66"/>
      <c r="N968" s="66"/>
      <c r="O968" s="66"/>
      <c r="P968" s="66"/>
      <c r="Q968" s="66"/>
      <c r="R968" s="66"/>
      <c r="S968" s="66"/>
      <c r="T968" s="66"/>
      <c r="U968" s="66"/>
      <c r="V968" s="66"/>
      <c r="W968" s="66"/>
      <c r="X968" s="66"/>
      <c r="Y968" s="66"/>
      <c r="Z968" s="66"/>
      <c r="AA968" s="66"/>
      <c r="AB968" s="66"/>
      <c r="AC968" s="66"/>
      <c r="AD968" s="66"/>
    </row>
    <row r="969" spans="1:30" x14ac:dyDescent="0.2">
      <c r="A969" s="66"/>
      <c r="B969" s="66"/>
      <c r="C969" s="66"/>
      <c r="D969" s="66"/>
      <c r="E969" s="66"/>
      <c r="F969" s="66"/>
      <c r="G969" s="66"/>
      <c r="H969" s="66"/>
      <c r="I969" s="66"/>
      <c r="J969" s="66"/>
      <c r="K969" s="66"/>
      <c r="L969" s="66"/>
      <c r="M969" s="66"/>
      <c r="N969" s="66"/>
      <c r="O969" s="66"/>
      <c r="P969" s="66"/>
      <c r="Q969" s="66"/>
      <c r="R969" s="66"/>
      <c r="S969" s="66"/>
      <c r="T969" s="66"/>
      <c r="U969" s="66"/>
      <c r="V969" s="66"/>
      <c r="W969" s="66"/>
      <c r="X969" s="66"/>
      <c r="Y969" s="66"/>
      <c r="Z969" s="66"/>
      <c r="AA969" s="66"/>
      <c r="AB969" s="66"/>
      <c r="AC969" s="66"/>
      <c r="AD969" s="66"/>
    </row>
    <row r="970" spans="1:30" x14ac:dyDescent="0.2">
      <c r="A970" s="66"/>
      <c r="B970" s="66"/>
      <c r="C970" s="66"/>
      <c r="D970" s="66"/>
      <c r="E970" s="66"/>
      <c r="F970" s="66"/>
      <c r="G970" s="66"/>
      <c r="H970" s="66"/>
      <c r="I970" s="66"/>
      <c r="J970" s="66"/>
      <c r="K970" s="66"/>
      <c r="L970" s="66"/>
      <c r="M970" s="66"/>
      <c r="N970" s="66"/>
      <c r="O970" s="66"/>
      <c r="P970" s="66"/>
      <c r="Q970" s="66"/>
      <c r="R970" s="66"/>
      <c r="S970" s="66"/>
      <c r="T970" s="66"/>
      <c r="U970" s="66"/>
      <c r="V970" s="66"/>
      <c r="W970" s="66"/>
      <c r="X970" s="66"/>
      <c r="Y970" s="66"/>
      <c r="Z970" s="66"/>
      <c r="AA970" s="66"/>
      <c r="AB970" s="66"/>
      <c r="AC970" s="66"/>
      <c r="AD970" s="66"/>
    </row>
    <row r="971" spans="1:30" x14ac:dyDescent="0.2">
      <c r="A971" s="66"/>
      <c r="B971" s="66"/>
      <c r="C971" s="66"/>
      <c r="D971" s="66"/>
      <c r="E971" s="66"/>
      <c r="F971" s="66"/>
      <c r="G971" s="66"/>
      <c r="H971" s="66"/>
      <c r="I971" s="66"/>
      <c r="J971" s="66"/>
      <c r="K971" s="66"/>
      <c r="L971" s="66"/>
      <c r="M971" s="66"/>
      <c r="N971" s="66"/>
      <c r="O971" s="66"/>
      <c r="P971" s="66"/>
      <c r="Q971" s="66"/>
      <c r="R971" s="66"/>
      <c r="S971" s="66"/>
      <c r="T971" s="66"/>
      <c r="U971" s="66"/>
      <c r="V971" s="66"/>
      <c r="W971" s="66"/>
      <c r="X971" s="66"/>
      <c r="Y971" s="66"/>
      <c r="Z971" s="66"/>
      <c r="AA971" s="66"/>
      <c r="AB971" s="66"/>
      <c r="AC971" s="66"/>
      <c r="AD971" s="66"/>
    </row>
    <row r="972" spans="1:30" x14ac:dyDescent="0.2">
      <c r="A972" s="66"/>
      <c r="B972" s="66"/>
      <c r="C972" s="66"/>
      <c r="D972" s="66"/>
      <c r="E972" s="66"/>
      <c r="F972" s="66"/>
      <c r="G972" s="66"/>
      <c r="H972" s="66"/>
      <c r="I972" s="66"/>
      <c r="J972" s="66"/>
      <c r="K972" s="66"/>
      <c r="L972" s="66"/>
      <c r="M972" s="66"/>
      <c r="N972" s="66"/>
      <c r="O972" s="66"/>
      <c r="P972" s="66"/>
      <c r="Q972" s="66"/>
      <c r="R972" s="66"/>
      <c r="S972" s="66"/>
      <c r="T972" s="66"/>
      <c r="U972" s="66"/>
      <c r="V972" s="66"/>
      <c r="W972" s="66"/>
      <c r="X972" s="66"/>
      <c r="Y972" s="66"/>
      <c r="Z972" s="66"/>
      <c r="AA972" s="66"/>
      <c r="AB972" s="66"/>
      <c r="AC972" s="66"/>
      <c r="AD972" s="66"/>
    </row>
    <row r="973" spans="1:30" x14ac:dyDescent="0.2">
      <c r="A973" s="66"/>
      <c r="B973" s="66"/>
      <c r="C973" s="66"/>
      <c r="D973" s="66"/>
      <c r="E973" s="66"/>
      <c r="F973" s="66"/>
      <c r="G973" s="66"/>
      <c r="H973" s="66"/>
      <c r="I973" s="66"/>
      <c r="J973" s="66"/>
      <c r="K973" s="66"/>
      <c r="L973" s="66"/>
      <c r="M973" s="66"/>
      <c r="N973" s="66"/>
      <c r="O973" s="66"/>
      <c r="P973" s="66"/>
      <c r="Q973" s="66"/>
      <c r="R973" s="66"/>
      <c r="S973" s="66"/>
      <c r="T973" s="66"/>
      <c r="U973" s="66"/>
      <c r="V973" s="66"/>
      <c r="W973" s="66"/>
      <c r="X973" s="66"/>
      <c r="Y973" s="66"/>
      <c r="Z973" s="66"/>
      <c r="AA973" s="66"/>
      <c r="AB973" s="66"/>
      <c r="AC973" s="66"/>
      <c r="AD973" s="66"/>
    </row>
    <row r="974" spans="1:30" x14ac:dyDescent="0.2">
      <c r="A974" s="66"/>
      <c r="B974" s="66"/>
      <c r="C974" s="66"/>
      <c r="D974" s="66"/>
      <c r="E974" s="66"/>
      <c r="F974" s="66"/>
      <c r="G974" s="66"/>
      <c r="H974" s="66"/>
      <c r="I974" s="66"/>
      <c r="J974" s="66"/>
      <c r="K974" s="66"/>
      <c r="L974" s="66"/>
      <c r="M974" s="66"/>
      <c r="N974" s="66"/>
      <c r="O974" s="66"/>
      <c r="P974" s="66"/>
      <c r="Q974" s="66"/>
      <c r="R974" s="66"/>
      <c r="S974" s="66"/>
      <c r="T974" s="66"/>
      <c r="U974" s="66"/>
      <c r="V974" s="66"/>
      <c r="W974" s="66"/>
      <c r="X974" s="66"/>
      <c r="Y974" s="66"/>
      <c r="Z974" s="66"/>
      <c r="AA974" s="66"/>
      <c r="AB974" s="66"/>
      <c r="AC974" s="66"/>
      <c r="AD974" s="66"/>
    </row>
    <row r="975" spans="1:30" x14ac:dyDescent="0.2">
      <c r="A975" s="66"/>
      <c r="B975" s="66"/>
      <c r="C975" s="66"/>
      <c r="D975" s="66"/>
      <c r="E975" s="66"/>
      <c r="F975" s="66"/>
      <c r="G975" s="66"/>
      <c r="H975" s="66"/>
      <c r="I975" s="66"/>
      <c r="J975" s="66"/>
      <c r="K975" s="66"/>
      <c r="L975" s="66"/>
      <c r="M975" s="66"/>
      <c r="N975" s="66"/>
      <c r="O975" s="66"/>
      <c r="P975" s="66"/>
      <c r="Q975" s="66"/>
      <c r="R975" s="66"/>
      <c r="S975" s="66"/>
      <c r="T975" s="66"/>
      <c r="U975" s="66"/>
      <c r="V975" s="66"/>
      <c r="W975" s="66"/>
      <c r="X975" s="66"/>
      <c r="Y975" s="66"/>
      <c r="Z975" s="66"/>
      <c r="AA975" s="66"/>
      <c r="AB975" s="66"/>
      <c r="AC975" s="66"/>
      <c r="AD975" s="66"/>
    </row>
    <row r="976" spans="1:30" x14ac:dyDescent="0.2">
      <c r="A976" s="66"/>
      <c r="B976" s="66"/>
      <c r="C976" s="66"/>
      <c r="D976" s="66"/>
      <c r="E976" s="66"/>
      <c r="F976" s="66"/>
      <c r="G976" s="66"/>
      <c r="H976" s="66"/>
      <c r="I976" s="66"/>
      <c r="J976" s="66"/>
      <c r="K976" s="66"/>
      <c r="L976" s="66"/>
      <c r="M976" s="66"/>
      <c r="N976" s="66"/>
      <c r="O976" s="66"/>
      <c r="P976" s="66"/>
      <c r="Q976" s="66"/>
      <c r="R976" s="66"/>
      <c r="S976" s="66"/>
      <c r="T976" s="66"/>
      <c r="U976" s="66"/>
      <c r="V976" s="66"/>
      <c r="W976" s="66"/>
      <c r="X976" s="66"/>
      <c r="Y976" s="66"/>
      <c r="Z976" s="66"/>
      <c r="AA976" s="66"/>
      <c r="AB976" s="66"/>
      <c r="AC976" s="66"/>
      <c r="AD976" s="66"/>
    </row>
    <row r="977" spans="1:30" x14ac:dyDescent="0.2">
      <c r="A977" s="66"/>
      <c r="B977" s="66"/>
      <c r="C977" s="66"/>
      <c r="D977" s="66"/>
      <c r="E977" s="66"/>
      <c r="F977" s="66"/>
      <c r="G977" s="66"/>
      <c r="H977" s="66"/>
      <c r="I977" s="66"/>
      <c r="J977" s="66"/>
      <c r="K977" s="66"/>
      <c r="L977" s="66"/>
      <c r="M977" s="66"/>
      <c r="N977" s="66"/>
      <c r="O977" s="66"/>
      <c r="P977" s="66"/>
      <c r="Q977" s="66"/>
      <c r="R977" s="66"/>
      <c r="S977" s="66"/>
      <c r="T977" s="66"/>
      <c r="U977" s="66"/>
      <c r="V977" s="66"/>
      <c r="W977" s="66"/>
      <c r="X977" s="66"/>
      <c r="Y977" s="66"/>
      <c r="Z977" s="66"/>
      <c r="AA977" s="66"/>
      <c r="AB977" s="66"/>
      <c r="AC977" s="66"/>
      <c r="AD977" s="66"/>
    </row>
    <row r="978" spans="1:30" x14ac:dyDescent="0.2">
      <c r="A978" s="66"/>
      <c r="B978" s="66"/>
      <c r="C978" s="66"/>
      <c r="D978" s="66"/>
      <c r="E978" s="66"/>
      <c r="F978" s="66"/>
      <c r="G978" s="66"/>
      <c r="H978" s="66"/>
      <c r="I978" s="66"/>
      <c r="J978" s="66"/>
      <c r="K978" s="66"/>
      <c r="L978" s="66"/>
      <c r="M978" s="66"/>
      <c r="N978" s="66"/>
      <c r="O978" s="66"/>
      <c r="P978" s="66"/>
      <c r="Q978" s="66"/>
      <c r="R978" s="66"/>
      <c r="S978" s="66"/>
      <c r="T978" s="66"/>
      <c r="U978" s="66"/>
      <c r="V978" s="66"/>
      <c r="W978" s="66"/>
      <c r="X978" s="66"/>
      <c r="Y978" s="66"/>
      <c r="Z978" s="66"/>
      <c r="AA978" s="66"/>
      <c r="AB978" s="66"/>
      <c r="AC978" s="66"/>
      <c r="AD978" s="66"/>
    </row>
    <row r="979" spans="1:30" x14ac:dyDescent="0.2">
      <c r="A979" s="66"/>
      <c r="B979" s="66"/>
      <c r="C979" s="66"/>
      <c r="D979" s="66"/>
      <c r="E979" s="66"/>
      <c r="F979" s="66"/>
      <c r="G979" s="66"/>
      <c r="H979" s="66"/>
      <c r="I979" s="66"/>
      <c r="J979" s="66"/>
      <c r="K979" s="66"/>
      <c r="L979" s="66"/>
      <c r="M979" s="66"/>
      <c r="N979" s="66"/>
      <c r="O979" s="66"/>
      <c r="P979" s="66"/>
      <c r="Q979" s="66"/>
      <c r="R979" s="66"/>
      <c r="S979" s="66"/>
      <c r="T979" s="66"/>
      <c r="U979" s="66"/>
      <c r="V979" s="66"/>
      <c r="W979" s="66"/>
      <c r="X979" s="66"/>
      <c r="Y979" s="66"/>
      <c r="Z979" s="66"/>
      <c r="AA979" s="66"/>
      <c r="AB979" s="66"/>
      <c r="AC979" s="66"/>
      <c r="AD979" s="66"/>
    </row>
    <row r="980" spans="1:30" x14ac:dyDescent="0.2">
      <c r="A980" s="66"/>
      <c r="B980" s="66"/>
      <c r="C980" s="66"/>
      <c r="D980" s="66"/>
      <c r="E980" s="66"/>
      <c r="F980" s="66"/>
      <c r="G980" s="66"/>
      <c r="H980" s="66"/>
      <c r="I980" s="66"/>
      <c r="J980" s="66"/>
      <c r="K980" s="66"/>
      <c r="L980" s="66"/>
      <c r="M980" s="66"/>
      <c r="N980" s="66"/>
      <c r="O980" s="66"/>
      <c r="P980" s="66"/>
      <c r="Q980" s="66"/>
      <c r="R980" s="66"/>
      <c r="S980" s="66"/>
      <c r="T980" s="66"/>
      <c r="U980" s="66"/>
      <c r="V980" s="66"/>
      <c r="W980" s="66"/>
      <c r="X980" s="66"/>
      <c r="Y980" s="66"/>
      <c r="Z980" s="66"/>
      <c r="AA980" s="66"/>
      <c r="AB980" s="66"/>
      <c r="AC980" s="66"/>
      <c r="AD980" s="66"/>
    </row>
    <row r="981" spans="1:30" x14ac:dyDescent="0.2">
      <c r="A981" s="66"/>
      <c r="B981" s="66"/>
      <c r="C981" s="66"/>
      <c r="D981" s="66"/>
      <c r="E981" s="66"/>
      <c r="F981" s="66"/>
      <c r="G981" s="66"/>
      <c r="H981" s="66"/>
      <c r="I981" s="66"/>
      <c r="J981" s="66"/>
      <c r="K981" s="66"/>
      <c r="L981" s="66"/>
      <c r="M981" s="66"/>
      <c r="N981" s="66"/>
      <c r="O981" s="66"/>
      <c r="P981" s="66"/>
      <c r="Q981" s="66"/>
      <c r="R981" s="66"/>
      <c r="S981" s="66"/>
      <c r="T981" s="66"/>
      <c r="U981" s="66"/>
      <c r="V981" s="66"/>
      <c r="W981" s="66"/>
      <c r="X981" s="66"/>
      <c r="Y981" s="66"/>
      <c r="Z981" s="66"/>
      <c r="AA981" s="66"/>
      <c r="AB981" s="66"/>
      <c r="AC981" s="66"/>
      <c r="AD981" s="66"/>
    </row>
    <row r="982" spans="1:30" x14ac:dyDescent="0.2">
      <c r="A982" s="66"/>
      <c r="B982" s="66"/>
      <c r="C982" s="66"/>
      <c r="D982" s="66"/>
      <c r="E982" s="66"/>
      <c r="F982" s="66"/>
      <c r="G982" s="66"/>
      <c r="H982" s="66"/>
      <c r="I982" s="66"/>
      <c r="J982" s="66"/>
      <c r="K982" s="66"/>
      <c r="L982" s="66"/>
      <c r="M982" s="66"/>
      <c r="N982" s="66"/>
      <c r="O982" s="66"/>
      <c r="P982" s="66"/>
      <c r="Q982" s="66"/>
      <c r="R982" s="66"/>
      <c r="S982" s="66"/>
      <c r="T982" s="66"/>
      <c r="U982" s="66"/>
      <c r="V982" s="66"/>
      <c r="W982" s="66"/>
      <c r="X982" s="66"/>
      <c r="Y982" s="66"/>
      <c r="Z982" s="66"/>
      <c r="AA982" s="66"/>
      <c r="AB982" s="66"/>
      <c r="AC982" s="66"/>
      <c r="AD982" s="66"/>
    </row>
    <row r="983" spans="1:30" x14ac:dyDescent="0.2">
      <c r="A983" s="66"/>
      <c r="B983" s="66"/>
      <c r="C983" s="66"/>
      <c r="D983" s="66"/>
      <c r="E983" s="66"/>
      <c r="F983" s="66"/>
      <c r="G983" s="66"/>
      <c r="H983" s="66"/>
      <c r="I983" s="66"/>
      <c r="J983" s="66"/>
      <c r="K983" s="66"/>
      <c r="L983" s="66"/>
      <c r="M983" s="66"/>
      <c r="N983" s="66"/>
      <c r="O983" s="66"/>
      <c r="P983" s="66"/>
      <c r="Q983" s="66"/>
      <c r="R983" s="66"/>
      <c r="S983" s="66"/>
      <c r="T983" s="66"/>
      <c r="U983" s="66"/>
      <c r="V983" s="66"/>
      <c r="W983" s="66"/>
      <c r="X983" s="66"/>
      <c r="Y983" s="66"/>
      <c r="Z983" s="66"/>
      <c r="AA983" s="66"/>
      <c r="AB983" s="66"/>
      <c r="AC983" s="66"/>
      <c r="AD983" s="66"/>
    </row>
    <row r="984" spans="1:30" x14ac:dyDescent="0.2">
      <c r="A984" s="66"/>
      <c r="B984" s="66"/>
      <c r="C984" s="66"/>
      <c r="D984" s="66"/>
      <c r="E984" s="66"/>
      <c r="F984" s="66"/>
      <c r="G984" s="66"/>
      <c r="H984" s="66"/>
      <c r="I984" s="66"/>
      <c r="J984" s="66"/>
      <c r="K984" s="66"/>
      <c r="L984" s="66"/>
      <c r="M984" s="66"/>
      <c r="N984" s="66"/>
      <c r="O984" s="66"/>
      <c r="P984" s="66"/>
      <c r="Q984" s="66"/>
      <c r="R984" s="66"/>
      <c r="S984" s="66"/>
      <c r="T984" s="66"/>
      <c r="U984" s="66"/>
      <c r="V984" s="66"/>
      <c r="W984" s="66"/>
      <c r="X984" s="66"/>
      <c r="Y984" s="66"/>
      <c r="Z984" s="66"/>
      <c r="AA984" s="66"/>
      <c r="AB984" s="66"/>
      <c r="AC984" s="66"/>
      <c r="AD984" s="66"/>
    </row>
    <row r="985" spans="1:30" x14ac:dyDescent="0.2">
      <c r="A985" s="66"/>
      <c r="B985" s="66"/>
      <c r="C985" s="66"/>
      <c r="D985" s="66"/>
      <c r="E985" s="66"/>
      <c r="F985" s="66"/>
      <c r="G985" s="66"/>
      <c r="H985" s="66"/>
      <c r="I985" s="66"/>
      <c r="J985" s="66"/>
      <c r="K985" s="66"/>
      <c r="L985" s="66"/>
      <c r="M985" s="66"/>
      <c r="N985" s="66"/>
      <c r="O985" s="66"/>
      <c r="P985" s="66"/>
      <c r="Q985" s="66"/>
      <c r="R985" s="66"/>
      <c r="S985" s="66"/>
      <c r="T985" s="66"/>
      <c r="U985" s="66"/>
      <c r="V985" s="66"/>
      <c r="W985" s="66"/>
      <c r="X985" s="66"/>
      <c r="Y985" s="66"/>
      <c r="Z985" s="66"/>
      <c r="AA985" s="66"/>
      <c r="AB985" s="66"/>
      <c r="AC985" s="66"/>
      <c r="AD985" s="66"/>
    </row>
    <row r="986" spans="1:30" x14ac:dyDescent="0.2">
      <c r="A986" s="66"/>
      <c r="B986" s="66"/>
      <c r="C986" s="66"/>
      <c r="D986" s="66"/>
      <c r="E986" s="66"/>
      <c r="F986" s="66"/>
      <c r="G986" s="66"/>
      <c r="H986" s="66"/>
      <c r="I986" s="66"/>
      <c r="J986" s="66"/>
      <c r="K986" s="66"/>
      <c r="L986" s="66"/>
      <c r="M986" s="66"/>
      <c r="N986" s="66"/>
      <c r="O986" s="66"/>
      <c r="P986" s="66"/>
      <c r="Q986" s="66"/>
      <c r="R986" s="66"/>
      <c r="S986" s="66"/>
      <c r="T986" s="66"/>
      <c r="U986" s="66"/>
      <c r="V986" s="66"/>
      <c r="W986" s="66"/>
      <c r="X986" s="66"/>
      <c r="Y986" s="66"/>
      <c r="Z986" s="66"/>
      <c r="AA986" s="66"/>
      <c r="AB986" s="66"/>
      <c r="AC986" s="66"/>
      <c r="AD986" s="66"/>
    </row>
    <row r="987" spans="1:30" x14ac:dyDescent="0.2">
      <c r="A987" s="66"/>
      <c r="B987" s="66"/>
      <c r="C987" s="66"/>
      <c r="D987" s="66"/>
      <c r="E987" s="66"/>
      <c r="F987" s="66"/>
      <c r="G987" s="66"/>
      <c r="H987" s="66"/>
      <c r="I987" s="66"/>
      <c r="J987" s="66"/>
      <c r="K987" s="66"/>
      <c r="L987" s="66"/>
      <c r="M987" s="66"/>
      <c r="N987" s="66"/>
      <c r="O987" s="66"/>
      <c r="P987" s="66"/>
      <c r="Q987" s="66"/>
      <c r="R987" s="66"/>
      <c r="S987" s="66"/>
      <c r="T987" s="66"/>
      <c r="U987" s="66"/>
      <c r="V987" s="66"/>
      <c r="W987" s="66"/>
      <c r="X987" s="66"/>
      <c r="Y987" s="66"/>
      <c r="Z987" s="66"/>
      <c r="AA987" s="66"/>
      <c r="AB987" s="66"/>
      <c r="AC987" s="66"/>
      <c r="AD987" s="66"/>
    </row>
    <row r="988" spans="1:30" x14ac:dyDescent="0.2">
      <c r="A988" s="66"/>
      <c r="B988" s="66"/>
      <c r="C988" s="66"/>
      <c r="D988" s="66"/>
      <c r="E988" s="66"/>
      <c r="F988" s="66"/>
      <c r="G988" s="66"/>
      <c r="H988" s="66"/>
      <c r="I988" s="66"/>
      <c r="J988" s="66"/>
      <c r="K988" s="66"/>
      <c r="L988" s="66"/>
      <c r="M988" s="66"/>
      <c r="N988" s="66"/>
      <c r="O988" s="66"/>
      <c r="P988" s="66"/>
      <c r="Q988" s="66"/>
      <c r="R988" s="66"/>
      <c r="S988" s="66"/>
      <c r="T988" s="66"/>
      <c r="U988" s="66"/>
      <c r="V988" s="66"/>
      <c r="W988" s="66"/>
      <c r="X988" s="66"/>
      <c r="Y988" s="66"/>
      <c r="Z988" s="66"/>
      <c r="AA988" s="66"/>
      <c r="AB988" s="66"/>
      <c r="AC988" s="66"/>
      <c r="AD988" s="66"/>
    </row>
    <row r="989" spans="1:30" x14ac:dyDescent="0.2">
      <c r="A989" s="66"/>
      <c r="B989" s="66"/>
      <c r="C989" s="66"/>
      <c r="D989" s="66"/>
      <c r="E989" s="66"/>
      <c r="F989" s="66"/>
      <c r="G989" s="66"/>
      <c r="H989" s="66"/>
      <c r="I989" s="66"/>
      <c r="J989" s="66"/>
      <c r="K989" s="66"/>
      <c r="L989" s="66"/>
      <c r="M989" s="66"/>
      <c r="N989" s="66"/>
      <c r="O989" s="66"/>
      <c r="P989" s="66"/>
      <c r="Q989" s="66"/>
      <c r="R989" s="66"/>
      <c r="S989" s="66"/>
      <c r="T989" s="66"/>
      <c r="U989" s="66"/>
      <c r="V989" s="66"/>
      <c r="W989" s="66"/>
      <c r="X989" s="66"/>
      <c r="Y989" s="66"/>
      <c r="Z989" s="66"/>
      <c r="AA989" s="66"/>
      <c r="AB989" s="66"/>
      <c r="AC989" s="66"/>
      <c r="AD989" s="66"/>
    </row>
    <row r="990" spans="1:30" x14ac:dyDescent="0.2">
      <c r="A990" s="66"/>
      <c r="B990" s="66"/>
      <c r="C990" s="66"/>
      <c r="D990" s="66"/>
      <c r="E990" s="66"/>
      <c r="F990" s="66"/>
      <c r="G990" s="66"/>
      <c r="H990" s="66"/>
      <c r="I990" s="66"/>
      <c r="J990" s="66"/>
      <c r="K990" s="66"/>
      <c r="L990" s="66"/>
      <c r="M990" s="66"/>
      <c r="N990" s="66"/>
      <c r="O990" s="66"/>
      <c r="P990" s="66"/>
      <c r="Q990" s="66"/>
      <c r="R990" s="66"/>
      <c r="S990" s="66"/>
      <c r="T990" s="66"/>
      <c r="U990" s="66"/>
      <c r="V990" s="66"/>
      <c r="W990" s="66"/>
      <c r="X990" s="66"/>
      <c r="Y990" s="66"/>
      <c r="Z990" s="66"/>
      <c r="AA990" s="66"/>
      <c r="AB990" s="66"/>
      <c r="AC990" s="66"/>
      <c r="AD990" s="66"/>
    </row>
    <row r="991" spans="1:30" x14ac:dyDescent="0.2">
      <c r="A991" s="66"/>
      <c r="B991" s="66"/>
      <c r="C991" s="66"/>
      <c r="D991" s="66"/>
      <c r="E991" s="66"/>
      <c r="F991" s="66"/>
      <c r="G991" s="66"/>
      <c r="H991" s="66"/>
      <c r="I991" s="66"/>
      <c r="J991" s="66"/>
      <c r="K991" s="66"/>
      <c r="L991" s="66"/>
      <c r="M991" s="66"/>
      <c r="N991" s="66"/>
      <c r="O991" s="66"/>
      <c r="P991" s="66"/>
      <c r="Q991" s="66"/>
      <c r="R991" s="66"/>
      <c r="S991" s="66"/>
      <c r="T991" s="66"/>
      <c r="U991" s="66"/>
      <c r="V991" s="66"/>
      <c r="W991" s="66"/>
      <c r="X991" s="66"/>
      <c r="Y991" s="66"/>
      <c r="Z991" s="66"/>
      <c r="AA991" s="66"/>
      <c r="AB991" s="66"/>
      <c r="AC991" s="66"/>
      <c r="AD991" s="66"/>
    </row>
    <row r="992" spans="1:30" x14ac:dyDescent="0.2">
      <c r="A992" s="66"/>
      <c r="B992" s="66"/>
      <c r="C992" s="66"/>
      <c r="D992" s="66"/>
      <c r="E992" s="66"/>
      <c r="F992" s="66"/>
      <c r="G992" s="66"/>
      <c r="H992" s="66"/>
      <c r="I992" s="66"/>
      <c r="J992" s="66"/>
      <c r="K992" s="66"/>
      <c r="L992" s="66"/>
      <c r="M992" s="66"/>
      <c r="N992" s="66"/>
      <c r="O992" s="66"/>
      <c r="P992" s="66"/>
      <c r="Q992" s="66"/>
      <c r="R992" s="66"/>
      <c r="S992" s="66"/>
      <c r="T992" s="66"/>
      <c r="U992" s="66"/>
      <c r="V992" s="66"/>
      <c r="W992" s="66"/>
      <c r="X992" s="66"/>
      <c r="Y992" s="66"/>
      <c r="Z992" s="66"/>
      <c r="AA992" s="66"/>
      <c r="AB992" s="66"/>
      <c r="AC992" s="66"/>
      <c r="AD992" s="66"/>
    </row>
    <row r="993" spans="1:30" x14ac:dyDescent="0.2">
      <c r="A993" s="66"/>
      <c r="B993" s="66"/>
      <c r="C993" s="66"/>
      <c r="D993" s="66"/>
      <c r="E993" s="66"/>
      <c r="F993" s="66"/>
      <c r="G993" s="66"/>
      <c r="H993" s="66"/>
      <c r="I993" s="66"/>
      <c r="J993" s="66"/>
      <c r="K993" s="66"/>
      <c r="L993" s="66"/>
      <c r="M993" s="66"/>
      <c r="N993" s="66"/>
      <c r="O993" s="66"/>
      <c r="P993" s="66"/>
      <c r="Q993" s="66"/>
      <c r="R993" s="66"/>
      <c r="S993" s="66"/>
      <c r="T993" s="66"/>
      <c r="U993" s="66"/>
      <c r="V993" s="66"/>
      <c r="W993" s="66"/>
      <c r="X993" s="66"/>
      <c r="Y993" s="66"/>
      <c r="Z993" s="66"/>
      <c r="AA993" s="66"/>
      <c r="AB993" s="66"/>
      <c r="AC993" s="66"/>
      <c r="AD993" s="66"/>
    </row>
    <row r="994" spans="1:30" x14ac:dyDescent="0.2">
      <c r="A994" s="66"/>
      <c r="B994" s="66"/>
      <c r="C994" s="66"/>
      <c r="D994" s="66"/>
      <c r="E994" s="66"/>
      <c r="F994" s="66"/>
      <c r="G994" s="66"/>
      <c r="H994" s="66"/>
      <c r="I994" s="66"/>
      <c r="J994" s="66"/>
      <c r="K994" s="66"/>
      <c r="L994" s="66"/>
      <c r="M994" s="66"/>
      <c r="N994" s="66"/>
      <c r="O994" s="66"/>
      <c r="P994" s="66"/>
      <c r="Q994" s="66"/>
      <c r="R994" s="66"/>
      <c r="S994" s="66"/>
      <c r="T994" s="66"/>
      <c r="U994" s="66"/>
      <c r="V994" s="66"/>
      <c r="W994" s="66"/>
      <c r="X994" s="66"/>
      <c r="Y994" s="66"/>
      <c r="Z994" s="66"/>
      <c r="AA994" s="66"/>
      <c r="AB994" s="66"/>
      <c r="AC994" s="66"/>
      <c r="AD994" s="66"/>
    </row>
    <row r="995" spans="1:30" x14ac:dyDescent="0.2">
      <c r="A995" s="66"/>
      <c r="B995" s="66"/>
      <c r="C995" s="66"/>
      <c r="D995" s="66"/>
      <c r="E995" s="66"/>
      <c r="F995" s="66"/>
      <c r="G995" s="66"/>
      <c r="H995" s="66"/>
      <c r="I995" s="66"/>
      <c r="J995" s="66"/>
      <c r="K995" s="66"/>
      <c r="L995" s="66"/>
      <c r="M995" s="66"/>
      <c r="N995" s="66"/>
      <c r="O995" s="66"/>
      <c r="P995" s="66"/>
      <c r="Q995" s="66"/>
      <c r="R995" s="66"/>
      <c r="S995" s="66"/>
      <c r="T995" s="66"/>
      <c r="U995" s="66"/>
      <c r="V995" s="66"/>
      <c r="W995" s="66"/>
      <c r="X995" s="66"/>
      <c r="Y995" s="66"/>
      <c r="Z995" s="66"/>
      <c r="AA995" s="66"/>
      <c r="AB995" s="66"/>
      <c r="AC995" s="66"/>
      <c r="AD995" s="66"/>
    </row>
    <row r="996" spans="1:30" x14ac:dyDescent="0.2">
      <c r="A996" s="66"/>
      <c r="B996" s="66"/>
      <c r="C996" s="66"/>
      <c r="D996" s="66"/>
      <c r="E996" s="66"/>
      <c r="F996" s="66"/>
      <c r="G996" s="66"/>
      <c r="H996" s="66"/>
      <c r="I996" s="66"/>
      <c r="J996" s="66"/>
      <c r="K996" s="66"/>
      <c r="L996" s="66"/>
      <c r="M996" s="66"/>
      <c r="N996" s="66"/>
      <c r="O996" s="66"/>
      <c r="P996" s="66"/>
      <c r="Q996" s="66"/>
      <c r="R996" s="66"/>
      <c r="S996" s="66"/>
      <c r="T996" s="66"/>
      <c r="U996" s="66"/>
      <c r="V996" s="66"/>
      <c r="W996" s="66"/>
      <c r="X996" s="66"/>
      <c r="Y996" s="66"/>
      <c r="Z996" s="66"/>
      <c r="AA996" s="66"/>
      <c r="AB996" s="66"/>
      <c r="AC996" s="66"/>
      <c r="AD996" s="66"/>
    </row>
    <row r="997" spans="1:30" x14ac:dyDescent="0.2">
      <c r="A997" s="66"/>
      <c r="B997" s="66"/>
      <c r="C997" s="66"/>
      <c r="D997" s="66"/>
      <c r="E997" s="66"/>
      <c r="F997" s="66"/>
      <c r="G997" s="66"/>
      <c r="H997" s="66"/>
      <c r="I997" s="66"/>
      <c r="J997" s="66"/>
      <c r="K997" s="66"/>
      <c r="L997" s="66"/>
      <c r="M997" s="66"/>
      <c r="N997" s="66"/>
      <c r="O997" s="66"/>
      <c r="P997" s="66"/>
      <c r="Q997" s="66"/>
      <c r="R997" s="66"/>
      <c r="S997" s="66"/>
      <c r="T997" s="66"/>
      <c r="U997" s="66"/>
      <c r="V997" s="66"/>
      <c r="W997" s="66"/>
      <c r="X997" s="66"/>
      <c r="Y997" s="66"/>
      <c r="Z997" s="66"/>
      <c r="AA997" s="66"/>
      <c r="AB997" s="66"/>
      <c r="AC997" s="66"/>
      <c r="AD997" s="66"/>
    </row>
    <row r="998" spans="1:30" x14ac:dyDescent="0.2">
      <c r="A998" s="66"/>
      <c r="B998" s="66"/>
      <c r="C998" s="66"/>
      <c r="D998" s="66"/>
      <c r="E998" s="66"/>
      <c r="F998" s="66"/>
      <c r="G998" s="66"/>
      <c r="H998" s="66"/>
      <c r="I998" s="66"/>
      <c r="J998" s="66"/>
      <c r="K998" s="66"/>
      <c r="L998" s="66"/>
      <c r="M998" s="66"/>
      <c r="N998" s="66"/>
      <c r="O998" s="66"/>
      <c r="P998" s="66"/>
      <c r="Q998" s="66"/>
      <c r="R998" s="66"/>
      <c r="S998" s="66"/>
      <c r="T998" s="66"/>
      <c r="U998" s="66"/>
      <c r="V998" s="66"/>
      <c r="W998" s="66"/>
      <c r="X998" s="66"/>
      <c r="Y998" s="66"/>
      <c r="Z998" s="66"/>
      <c r="AA998" s="66"/>
      <c r="AB998" s="66"/>
      <c r="AC998" s="66"/>
      <c r="AD998" s="66"/>
    </row>
    <row r="999" spans="1:30" x14ac:dyDescent="0.2">
      <c r="A999" s="66"/>
      <c r="B999" s="66"/>
      <c r="C999" s="66"/>
      <c r="D999" s="66"/>
      <c r="E999" s="66"/>
      <c r="F999" s="66"/>
      <c r="G999" s="66"/>
      <c r="H999" s="66"/>
      <c r="I999" s="66"/>
      <c r="J999" s="66"/>
      <c r="K999" s="66"/>
      <c r="L999" s="66"/>
      <c r="M999" s="66"/>
      <c r="N999" s="66"/>
      <c r="O999" s="66"/>
      <c r="P999" s="66"/>
      <c r="Q999" s="66"/>
      <c r="R999" s="66"/>
      <c r="S999" s="66"/>
      <c r="T999" s="66"/>
      <c r="U999" s="66"/>
      <c r="V999" s="66"/>
      <c r="W999" s="66"/>
      <c r="X999" s="66"/>
      <c r="Y999" s="66"/>
      <c r="Z999" s="66"/>
      <c r="AA999" s="66"/>
      <c r="AB999" s="66"/>
      <c r="AC999" s="66"/>
      <c r="AD999" s="66"/>
    </row>
    <row r="1000" spans="1:30" x14ac:dyDescent="0.2">
      <c r="A1000" s="66"/>
      <c r="B1000" s="66"/>
      <c r="C1000" s="66"/>
      <c r="D1000" s="66"/>
      <c r="E1000" s="66"/>
      <c r="F1000" s="66"/>
      <c r="G1000" s="66"/>
      <c r="H1000" s="66"/>
      <c r="I1000" s="66"/>
      <c r="J1000" s="66"/>
      <c r="K1000" s="66"/>
      <c r="L1000" s="66"/>
      <c r="M1000" s="66"/>
      <c r="N1000" s="66"/>
      <c r="O1000" s="66"/>
      <c r="P1000" s="66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  <c r="AA1000" s="66"/>
      <c r="AB1000" s="66"/>
      <c r="AC1000" s="66"/>
      <c r="AD1000" s="66"/>
    </row>
    <row r="1001" spans="1:30" x14ac:dyDescent="0.2">
      <c r="A1001" s="66"/>
      <c r="B1001" s="66"/>
      <c r="C1001" s="66"/>
      <c r="D1001" s="66"/>
      <c r="E1001" s="66"/>
      <c r="F1001" s="66"/>
      <c r="G1001" s="66"/>
      <c r="H1001" s="66"/>
      <c r="I1001" s="66"/>
      <c r="J1001" s="66"/>
      <c r="K1001" s="66"/>
      <c r="L1001" s="66"/>
      <c r="M1001" s="66"/>
      <c r="N1001" s="66"/>
      <c r="O1001" s="66"/>
      <c r="P1001" s="66"/>
      <c r="Q1001" s="66"/>
      <c r="R1001" s="66"/>
      <c r="S1001" s="66"/>
      <c r="T1001" s="66"/>
      <c r="U1001" s="66"/>
      <c r="V1001" s="66"/>
      <c r="W1001" s="66"/>
      <c r="X1001" s="66"/>
      <c r="Y1001" s="66"/>
      <c r="Z1001" s="66"/>
      <c r="AA1001" s="66"/>
      <c r="AB1001" s="66"/>
      <c r="AC1001" s="66"/>
      <c r="AD1001" s="66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Z1001"/>
  <sheetViews>
    <sheetView workbookViewId="0">
      <selection activeCell="L15" sqref="L15"/>
    </sheetView>
  </sheetViews>
  <sheetFormatPr baseColWidth="10" defaultColWidth="11.1640625" defaultRowHeight="15" customHeight="1" x14ac:dyDescent="0.2"/>
  <sheetData>
    <row r="1" spans="1:26" x14ac:dyDescent="0.2">
      <c r="A1" s="5" t="s">
        <v>265</v>
      </c>
      <c r="B1" s="5"/>
      <c r="C1" s="5"/>
      <c r="D1" s="5"/>
      <c r="E1" s="5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</row>
    <row r="2" spans="1:26" x14ac:dyDescent="0.2">
      <c r="A2" s="5" t="s">
        <v>266</v>
      </c>
      <c r="B2" s="5" t="s">
        <v>267</v>
      </c>
      <c r="C2" s="5" t="s">
        <v>195</v>
      </c>
      <c r="D2" s="5" t="s">
        <v>225</v>
      </c>
      <c r="E2" s="5" t="s">
        <v>197</v>
      </c>
      <c r="F2" s="66" t="s">
        <v>268</v>
      </c>
      <c r="G2" s="66" t="s">
        <v>269</v>
      </c>
      <c r="H2" s="66" t="s">
        <v>270</v>
      </c>
      <c r="I2" s="66" t="s">
        <v>271</v>
      </c>
      <c r="J2" s="66" t="s">
        <v>230</v>
      </c>
      <c r="K2" s="66" t="s">
        <v>245</v>
      </c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x14ac:dyDescent="0.2">
      <c r="A3" s="61">
        <v>1</v>
      </c>
      <c r="B3" s="5" t="s">
        <v>272</v>
      </c>
      <c r="C3" s="61">
        <v>101</v>
      </c>
      <c r="D3" s="61">
        <v>1</v>
      </c>
      <c r="E3" s="61">
        <v>1</v>
      </c>
      <c r="F3" s="73">
        <v>45</v>
      </c>
      <c r="G3" s="73">
        <v>5</v>
      </c>
      <c r="H3" s="73">
        <v>2.25</v>
      </c>
      <c r="I3" s="73">
        <v>0.3</v>
      </c>
      <c r="J3" s="73">
        <v>22.69</v>
      </c>
      <c r="K3" s="73">
        <v>65.52584421906694</v>
      </c>
      <c r="L3" s="66">
        <f>78-K3</f>
        <v>12.47415578093306</v>
      </c>
      <c r="M3" s="66">
        <f>L3/78</f>
        <v>0.15992507411452642</v>
      </c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</row>
    <row r="4" spans="1:26" x14ac:dyDescent="0.2">
      <c r="A4" s="61">
        <v>37</v>
      </c>
      <c r="B4" s="5" t="s">
        <v>272</v>
      </c>
      <c r="C4" s="61">
        <v>209</v>
      </c>
      <c r="D4" s="61">
        <v>2</v>
      </c>
      <c r="E4" s="61">
        <v>1</v>
      </c>
      <c r="F4" s="73">
        <v>14.925373134328357</v>
      </c>
      <c r="G4" s="73">
        <v>5</v>
      </c>
      <c r="H4" s="73">
        <v>0.74626865671641784</v>
      </c>
      <c r="I4" s="73">
        <v>0</v>
      </c>
      <c r="J4" s="73">
        <v>15.17</v>
      </c>
      <c r="K4" s="73">
        <v>54.354980229885058</v>
      </c>
      <c r="L4" s="66">
        <f t="shared" ref="L4:L6" si="0">78-K4</f>
        <v>23.645019770114942</v>
      </c>
      <c r="M4" s="66">
        <f t="shared" ref="M4:M14" si="1">L4/78</f>
        <v>0.30314127910403771</v>
      </c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</row>
    <row r="5" spans="1:26" x14ac:dyDescent="0.2">
      <c r="A5" s="61">
        <v>43</v>
      </c>
      <c r="B5" s="5" t="s">
        <v>272</v>
      </c>
      <c r="C5" s="61">
        <v>311</v>
      </c>
      <c r="D5" s="61">
        <v>3</v>
      </c>
      <c r="E5" s="61">
        <v>1</v>
      </c>
      <c r="F5" s="73">
        <v>56.756756756756758</v>
      </c>
      <c r="G5" s="73">
        <v>5</v>
      </c>
      <c r="H5" s="73">
        <v>2.8378378378378382</v>
      </c>
      <c r="I5" s="73">
        <v>0</v>
      </c>
      <c r="J5" s="73">
        <v>15.24</v>
      </c>
      <c r="K5" s="73">
        <v>76.777545043948621</v>
      </c>
      <c r="L5" s="66">
        <f t="shared" si="0"/>
        <v>1.2224549560513793</v>
      </c>
      <c r="M5" s="66">
        <f t="shared" si="1"/>
        <v>1.5672499436556145E-2</v>
      </c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</row>
    <row r="6" spans="1:26" x14ac:dyDescent="0.2">
      <c r="A6" s="61">
        <v>18</v>
      </c>
      <c r="B6" s="5" t="s">
        <v>272</v>
      </c>
      <c r="C6" s="61">
        <v>407</v>
      </c>
      <c r="D6" s="61">
        <v>4</v>
      </c>
      <c r="E6" s="61">
        <v>1</v>
      </c>
      <c r="F6" s="73">
        <v>51.249999999999993</v>
      </c>
      <c r="G6" s="73">
        <v>5</v>
      </c>
      <c r="H6" s="73">
        <v>2.5624999999999996</v>
      </c>
      <c r="I6" s="73">
        <v>0.1</v>
      </c>
      <c r="J6" s="73">
        <v>15.92</v>
      </c>
      <c r="K6" s="73">
        <v>69.557979824205574</v>
      </c>
      <c r="L6" s="66">
        <f t="shared" si="0"/>
        <v>8.4420201757944255</v>
      </c>
      <c r="M6" s="66">
        <f t="shared" si="1"/>
        <v>0.10823102789480032</v>
      </c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</row>
    <row r="7" spans="1:26" x14ac:dyDescent="0.2">
      <c r="A7" s="61">
        <v>1</v>
      </c>
      <c r="B7" s="5" t="s">
        <v>273</v>
      </c>
      <c r="C7" s="61">
        <v>101</v>
      </c>
      <c r="D7" s="61">
        <v>1</v>
      </c>
      <c r="E7" s="61">
        <v>1</v>
      </c>
      <c r="F7" s="73">
        <v>48.148148148148145</v>
      </c>
      <c r="G7" s="73">
        <v>10</v>
      </c>
      <c r="H7" s="73">
        <v>4.8148148148148149</v>
      </c>
      <c r="I7" s="73">
        <v>0.2</v>
      </c>
      <c r="J7" s="73">
        <v>13.22</v>
      </c>
      <c r="K7" s="73">
        <v>76.278622528735625</v>
      </c>
      <c r="L7" s="66">
        <f>80-K7</f>
        <v>3.7213774712643755</v>
      </c>
      <c r="M7" s="66">
        <f t="shared" si="1"/>
        <v>4.7709967580312505E-2</v>
      </c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</row>
    <row r="8" spans="1:26" x14ac:dyDescent="0.2">
      <c r="A8" s="61">
        <v>29</v>
      </c>
      <c r="B8" s="5" t="s">
        <v>273</v>
      </c>
      <c r="C8" s="61">
        <v>209</v>
      </c>
      <c r="D8" s="61">
        <v>2</v>
      </c>
      <c r="E8" s="61">
        <v>1</v>
      </c>
      <c r="F8" s="73">
        <v>24.675324675324674</v>
      </c>
      <c r="G8" s="73">
        <v>10</v>
      </c>
      <c r="H8" s="73">
        <v>2.4675324675324672</v>
      </c>
      <c r="I8" s="73">
        <v>0</v>
      </c>
      <c r="J8" s="73">
        <v>12.67</v>
      </c>
      <c r="K8" s="73">
        <v>61.846905241379325</v>
      </c>
      <c r="L8" s="66">
        <f t="shared" ref="L8:L14" si="2">80-K8</f>
        <v>18.153094758620675</v>
      </c>
      <c r="M8" s="66">
        <f t="shared" si="1"/>
        <v>0.23273198408488044</v>
      </c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</row>
    <row r="9" spans="1:26" x14ac:dyDescent="0.2">
      <c r="A9" s="61">
        <v>60</v>
      </c>
      <c r="B9" s="5" t="s">
        <v>273</v>
      </c>
      <c r="C9" s="61">
        <v>311</v>
      </c>
      <c r="D9" s="61">
        <v>3</v>
      </c>
      <c r="E9" s="61">
        <v>1</v>
      </c>
      <c r="F9" s="73">
        <v>45</v>
      </c>
      <c r="G9" s="73">
        <v>9</v>
      </c>
      <c r="H9" s="73">
        <v>4.05</v>
      </c>
      <c r="I9" s="73">
        <v>0</v>
      </c>
      <c r="J9" s="73">
        <v>12.58</v>
      </c>
      <c r="K9" s="73">
        <v>74.263591448275847</v>
      </c>
      <c r="L9" s="66">
        <f t="shared" si="2"/>
        <v>5.7364085517241534</v>
      </c>
      <c r="M9" s="66">
        <f t="shared" si="1"/>
        <v>7.3543699381078895E-2</v>
      </c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</row>
    <row r="10" spans="1:26" x14ac:dyDescent="0.2">
      <c r="A10" s="61">
        <v>67</v>
      </c>
      <c r="B10" s="5" t="s">
        <v>273</v>
      </c>
      <c r="C10" s="61">
        <v>407</v>
      </c>
      <c r="D10" s="61">
        <v>4</v>
      </c>
      <c r="E10" s="61">
        <v>1</v>
      </c>
      <c r="F10" s="73">
        <v>36.84210526315789</v>
      </c>
      <c r="G10" s="73">
        <v>7</v>
      </c>
      <c r="H10" s="73">
        <v>2.5789473684210522</v>
      </c>
      <c r="I10" s="73">
        <v>0</v>
      </c>
      <c r="J10" s="73">
        <v>12.29</v>
      </c>
      <c r="K10" s="73">
        <v>71.875018068965531</v>
      </c>
      <c r="L10" s="66">
        <f t="shared" si="2"/>
        <v>8.1249819310344691</v>
      </c>
      <c r="M10" s="66">
        <f t="shared" si="1"/>
        <v>0.10416643501326242</v>
      </c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</row>
    <row r="11" spans="1:26" x14ac:dyDescent="0.2">
      <c r="A11" s="61">
        <v>1</v>
      </c>
      <c r="B11" s="5" t="s">
        <v>274</v>
      </c>
      <c r="C11" s="61">
        <v>101</v>
      </c>
      <c r="D11" s="61">
        <v>1</v>
      </c>
      <c r="E11" s="61">
        <v>1</v>
      </c>
      <c r="F11" s="73">
        <v>40.625</v>
      </c>
      <c r="G11" s="73">
        <v>5</v>
      </c>
      <c r="H11" s="73">
        <v>2.03125</v>
      </c>
      <c r="I11" s="73">
        <v>0</v>
      </c>
      <c r="J11" s="73">
        <v>12.57</v>
      </c>
      <c r="K11" s="73">
        <v>58.367062068965524</v>
      </c>
      <c r="L11" s="66">
        <f t="shared" si="2"/>
        <v>21.632937931034476</v>
      </c>
      <c r="M11" s="66">
        <f t="shared" si="1"/>
        <v>0.27734535809018557</v>
      </c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</row>
    <row r="12" spans="1:26" x14ac:dyDescent="0.2">
      <c r="A12" s="61">
        <v>33</v>
      </c>
      <c r="B12" s="5" t="s">
        <v>274</v>
      </c>
      <c r="C12" s="61">
        <v>209</v>
      </c>
      <c r="D12" s="61">
        <v>2</v>
      </c>
      <c r="E12" s="61">
        <v>1</v>
      </c>
      <c r="F12" s="73">
        <v>41.53846153846154</v>
      </c>
      <c r="G12" s="73">
        <v>7</v>
      </c>
      <c r="H12" s="73">
        <v>2.9076923076923076</v>
      </c>
      <c r="I12" s="73">
        <v>0</v>
      </c>
      <c r="J12" s="73">
        <v>13.16</v>
      </c>
      <c r="K12" s="73">
        <v>57.403806699507392</v>
      </c>
      <c r="L12" s="66">
        <f t="shared" si="2"/>
        <v>22.596193300492608</v>
      </c>
      <c r="M12" s="66">
        <f t="shared" si="1"/>
        <v>0.28969478590375136</v>
      </c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</row>
    <row r="13" spans="1:26" x14ac:dyDescent="0.2">
      <c r="A13" s="61">
        <v>51</v>
      </c>
      <c r="B13" s="5" t="s">
        <v>274</v>
      </c>
      <c r="C13" s="61">
        <v>311</v>
      </c>
      <c r="D13" s="61">
        <v>3</v>
      </c>
      <c r="E13" s="61">
        <v>1</v>
      </c>
      <c r="F13" s="73">
        <v>41.17647058823529</v>
      </c>
      <c r="G13" s="73">
        <v>9</v>
      </c>
      <c r="H13" s="73">
        <v>3.7058823529411762</v>
      </c>
      <c r="I13" s="73">
        <v>0</v>
      </c>
      <c r="J13" s="73">
        <v>12.37</v>
      </c>
      <c r="K13" s="73">
        <v>62.156865517241386</v>
      </c>
      <c r="L13" s="66">
        <f t="shared" si="2"/>
        <v>17.843134482758614</v>
      </c>
      <c r="M13" s="66">
        <f t="shared" si="1"/>
        <v>0.2287581343943412</v>
      </c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</row>
    <row r="14" spans="1:26" x14ac:dyDescent="0.2">
      <c r="A14" s="61">
        <v>67</v>
      </c>
      <c r="B14" s="5" t="s">
        <v>274</v>
      </c>
      <c r="C14" s="61">
        <v>407</v>
      </c>
      <c r="D14" s="61">
        <v>4</v>
      </c>
      <c r="E14" s="61">
        <v>1</v>
      </c>
      <c r="F14" s="73">
        <v>39.705882352941174</v>
      </c>
      <c r="G14" s="73">
        <v>8</v>
      </c>
      <c r="H14" s="73">
        <v>3.1764705882352939</v>
      </c>
      <c r="I14" s="73">
        <v>0</v>
      </c>
      <c r="J14" s="73">
        <v>11.93</v>
      </c>
      <c r="K14" s="73">
        <v>60.946609211822647</v>
      </c>
      <c r="L14" s="66">
        <f t="shared" si="2"/>
        <v>19.053390788177353</v>
      </c>
      <c r="M14" s="66">
        <f t="shared" si="1"/>
        <v>0.24427424087406863</v>
      </c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</row>
    <row r="15" spans="1:26" x14ac:dyDescent="0.2">
      <c r="A15" s="61">
        <v>1</v>
      </c>
      <c r="B15" s="5" t="s">
        <v>275</v>
      </c>
      <c r="C15" s="61">
        <v>101</v>
      </c>
      <c r="D15" s="61">
        <v>1</v>
      </c>
      <c r="E15" s="61">
        <v>1</v>
      </c>
      <c r="F15" s="73">
        <v>58.333333333333336</v>
      </c>
      <c r="G15" s="73">
        <v>4.5</v>
      </c>
      <c r="H15" s="73">
        <v>2.625</v>
      </c>
      <c r="I15" s="73">
        <v>0</v>
      </c>
      <c r="J15" s="73">
        <v>15.5</v>
      </c>
      <c r="K15" s="66" t="s">
        <v>18</v>
      </c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</row>
    <row r="16" spans="1:26" x14ac:dyDescent="0.2">
      <c r="A16" s="61">
        <v>29</v>
      </c>
      <c r="B16" s="5" t="s">
        <v>275</v>
      </c>
      <c r="C16" s="61">
        <v>209</v>
      </c>
      <c r="D16" s="61">
        <v>2</v>
      </c>
      <c r="E16" s="61">
        <v>1</v>
      </c>
      <c r="F16" s="73">
        <v>59.154929577464785</v>
      </c>
      <c r="G16" s="73">
        <v>2</v>
      </c>
      <c r="H16" s="73">
        <v>1.1830985915492958</v>
      </c>
      <c r="I16" s="73">
        <v>0</v>
      </c>
      <c r="J16" s="73">
        <v>14.9</v>
      </c>
      <c r="K16" s="66" t="s">
        <v>18</v>
      </c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</row>
    <row r="17" spans="1:26" x14ac:dyDescent="0.2">
      <c r="A17" s="61">
        <v>60</v>
      </c>
      <c r="B17" s="5" t="s">
        <v>275</v>
      </c>
      <c r="C17" s="61">
        <v>311</v>
      </c>
      <c r="D17" s="61">
        <v>3</v>
      </c>
      <c r="E17" s="61">
        <v>1</v>
      </c>
      <c r="F17" s="73">
        <v>72.222222222222214</v>
      </c>
      <c r="G17" s="73">
        <v>5</v>
      </c>
      <c r="H17" s="73">
        <v>3.6111111111111107</v>
      </c>
      <c r="I17" s="73">
        <v>0.1</v>
      </c>
      <c r="J17" s="73">
        <v>14.21</v>
      </c>
      <c r="K17" s="73">
        <v>71.339709896551724</v>
      </c>
      <c r="L17" s="66">
        <f>75-K17</f>
        <v>3.6602901034482755</v>
      </c>
      <c r="M17" s="66">
        <f>L17/75</f>
        <v>4.8803868045977007E-2</v>
      </c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</row>
    <row r="18" spans="1:26" x14ac:dyDescent="0.2">
      <c r="A18" s="61">
        <v>67</v>
      </c>
      <c r="B18" s="5" t="s">
        <v>275</v>
      </c>
      <c r="C18" s="61">
        <v>407</v>
      </c>
      <c r="D18" s="61">
        <v>4</v>
      </c>
      <c r="E18" s="61">
        <v>1</v>
      </c>
      <c r="F18" s="73">
        <v>73.134328358208961</v>
      </c>
      <c r="G18" s="73">
        <v>3</v>
      </c>
      <c r="H18" s="73">
        <v>2.194029850746269</v>
      </c>
      <c r="I18" s="73">
        <v>0</v>
      </c>
      <c r="J18" s="73">
        <v>14.65</v>
      </c>
      <c r="K18" s="73">
        <v>58.5810025862069</v>
      </c>
      <c r="L18" s="66">
        <f t="shared" ref="L18" si="3">75-K18</f>
        <v>16.4189974137931</v>
      </c>
      <c r="M18" s="66">
        <f>L18/75</f>
        <v>0.21891996551724133</v>
      </c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</row>
    <row r="19" spans="1:26" x14ac:dyDescent="0.2">
      <c r="A19" s="61">
        <v>1</v>
      </c>
      <c r="B19" s="5" t="s">
        <v>276</v>
      </c>
      <c r="C19" s="61">
        <v>101</v>
      </c>
      <c r="D19" s="61">
        <v>1</v>
      </c>
      <c r="E19" s="61">
        <v>1</v>
      </c>
      <c r="F19" s="73">
        <v>67.567567567567565</v>
      </c>
      <c r="G19" s="73">
        <v>15</v>
      </c>
      <c r="H19" s="73">
        <v>10.135135135135135</v>
      </c>
      <c r="I19" s="73">
        <v>0</v>
      </c>
      <c r="J19" s="73">
        <v>11.79</v>
      </c>
      <c r="K19" s="73">
        <v>58.372511241379314</v>
      </c>
      <c r="L19" s="66">
        <f>70-K19</f>
        <v>11.627488758620686</v>
      </c>
      <c r="M19" s="66">
        <f>L19/70</f>
        <v>0.16610698226600981</v>
      </c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</row>
    <row r="20" spans="1:26" x14ac:dyDescent="0.2">
      <c r="A20" s="61">
        <v>29</v>
      </c>
      <c r="B20" s="5" t="s">
        <v>276</v>
      </c>
      <c r="C20" s="61">
        <v>209</v>
      </c>
      <c r="D20" s="61">
        <v>2</v>
      </c>
      <c r="E20" s="61">
        <v>1</v>
      </c>
      <c r="F20" s="73">
        <v>38.805970149253731</v>
      </c>
      <c r="G20" s="73">
        <v>4.5</v>
      </c>
      <c r="H20" s="73">
        <v>1.7462686567164178</v>
      </c>
      <c r="I20" s="73">
        <v>0</v>
      </c>
      <c r="J20" s="73">
        <v>12.91</v>
      </c>
      <c r="K20" s="73">
        <v>67.987559275862083</v>
      </c>
      <c r="L20" s="66">
        <f t="shared" ref="L20:L22" si="4">70-K20</f>
        <v>2.0124407241379174</v>
      </c>
      <c r="M20" s="66">
        <f t="shared" ref="M20:M22" si="5">L20/70</f>
        <v>2.8749153201970249E-2</v>
      </c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</row>
    <row r="21" spans="1:26" x14ac:dyDescent="0.2">
      <c r="A21" s="61">
        <v>60</v>
      </c>
      <c r="B21" s="5" t="s">
        <v>276</v>
      </c>
      <c r="C21" s="61">
        <v>311</v>
      </c>
      <c r="D21" s="61">
        <v>3</v>
      </c>
      <c r="E21" s="61">
        <v>1</v>
      </c>
      <c r="F21" s="73">
        <v>65.573770491803273</v>
      </c>
      <c r="G21" s="73">
        <v>9</v>
      </c>
      <c r="H21" s="73">
        <v>5.9016393442622954</v>
      </c>
      <c r="I21" s="73">
        <v>0</v>
      </c>
      <c r="J21" s="73">
        <v>14.94</v>
      </c>
      <c r="K21" s="73">
        <v>51.674243310344828</v>
      </c>
      <c r="L21" s="66">
        <f t="shared" si="4"/>
        <v>18.325756689655172</v>
      </c>
      <c r="M21" s="66">
        <f t="shared" si="5"/>
        <v>0.26179652413793103</v>
      </c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66"/>
    </row>
    <row r="22" spans="1:26" x14ac:dyDescent="0.2">
      <c r="A22" s="61">
        <v>67</v>
      </c>
      <c r="B22" s="5" t="s">
        <v>276</v>
      </c>
      <c r="C22" s="61">
        <v>407</v>
      </c>
      <c r="D22" s="61">
        <v>4</v>
      </c>
      <c r="E22" s="61">
        <v>1</v>
      </c>
      <c r="F22" s="73">
        <v>63.636363636363633</v>
      </c>
      <c r="G22" s="73">
        <v>10.5</v>
      </c>
      <c r="H22" s="73">
        <v>6.6818181818181817</v>
      </c>
      <c r="I22" s="73">
        <v>0</v>
      </c>
      <c r="J22" s="73">
        <v>14.16</v>
      </c>
      <c r="K22" s="73">
        <v>54.117976000000006</v>
      </c>
      <c r="L22" s="66">
        <f t="shared" si="4"/>
        <v>15.882023999999994</v>
      </c>
      <c r="M22" s="66">
        <f t="shared" si="5"/>
        <v>0.22688605714285706</v>
      </c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</row>
    <row r="23" spans="1:26" x14ac:dyDescent="0.2">
      <c r="A23" s="61">
        <v>1</v>
      </c>
      <c r="B23" s="5" t="s">
        <v>277</v>
      </c>
      <c r="C23" s="61">
        <v>101</v>
      </c>
      <c r="D23" s="61">
        <v>1</v>
      </c>
      <c r="E23" s="61">
        <v>1</v>
      </c>
      <c r="F23" s="73">
        <v>56.578947368421048</v>
      </c>
      <c r="G23" s="73">
        <v>13.5</v>
      </c>
      <c r="H23" s="73">
        <v>7.6381578947368416</v>
      </c>
      <c r="I23" s="73">
        <v>0</v>
      </c>
      <c r="J23" s="73">
        <v>11.95</v>
      </c>
      <c r="K23" s="73">
        <v>77.179407724137945</v>
      </c>
      <c r="L23" s="66">
        <f>82-K23</f>
        <v>4.8205922758620545</v>
      </c>
      <c r="M23" s="66">
        <f>82/L23</f>
        <v>17.01035792024874</v>
      </c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</row>
    <row r="24" spans="1:26" x14ac:dyDescent="0.2">
      <c r="A24" s="61">
        <v>29</v>
      </c>
      <c r="B24" s="5" t="s">
        <v>277</v>
      </c>
      <c r="C24" s="61">
        <v>209</v>
      </c>
      <c r="D24" s="61">
        <v>2</v>
      </c>
      <c r="E24" s="61">
        <v>1</v>
      </c>
      <c r="F24" s="73">
        <v>36.708860759493675</v>
      </c>
      <c r="G24" s="73">
        <v>6</v>
      </c>
      <c r="H24" s="73">
        <v>2.2025316455696204</v>
      </c>
      <c r="I24" s="73">
        <v>0</v>
      </c>
      <c r="J24" s="73">
        <v>11.91</v>
      </c>
      <c r="K24" s="73">
        <v>78.449430399999997</v>
      </c>
      <c r="L24" s="66">
        <f t="shared" ref="L24:L26" si="6">82-K24</f>
        <v>3.5505696000000029</v>
      </c>
      <c r="M24" s="66">
        <f t="shared" ref="M24:M26" si="7">82/L24</f>
        <v>23.094885958579699</v>
      </c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</row>
    <row r="25" spans="1:26" x14ac:dyDescent="0.2">
      <c r="A25" s="61">
        <v>60</v>
      </c>
      <c r="B25" s="5" t="s">
        <v>277</v>
      </c>
      <c r="C25" s="61">
        <v>311</v>
      </c>
      <c r="D25" s="61">
        <v>3</v>
      </c>
      <c r="E25" s="61">
        <v>1</v>
      </c>
      <c r="F25" s="73">
        <v>46.153846153846153</v>
      </c>
      <c r="G25" s="73">
        <v>5</v>
      </c>
      <c r="H25" s="73">
        <v>2.3076923076923079</v>
      </c>
      <c r="I25" s="73">
        <v>0</v>
      </c>
      <c r="J25" s="73">
        <v>11.93</v>
      </c>
      <c r="K25" s="73">
        <v>75.433109020689642</v>
      </c>
      <c r="L25" s="66">
        <f t="shared" si="6"/>
        <v>6.566890979310358</v>
      </c>
      <c r="M25" s="66">
        <f t="shared" si="7"/>
        <v>12.486883101660913</v>
      </c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</row>
    <row r="26" spans="1:26" x14ac:dyDescent="0.2">
      <c r="A26" s="61">
        <v>67</v>
      </c>
      <c r="B26" s="5" t="s">
        <v>277</v>
      </c>
      <c r="C26" s="61">
        <v>407</v>
      </c>
      <c r="D26" s="61">
        <v>4</v>
      </c>
      <c r="E26" s="61">
        <v>1</v>
      </c>
      <c r="F26" s="73">
        <v>62.337662337662337</v>
      </c>
      <c r="G26" s="73">
        <v>9.5</v>
      </c>
      <c r="H26" s="73">
        <v>5.9220779220779214</v>
      </c>
      <c r="I26" s="73">
        <v>0</v>
      </c>
      <c r="J26" s="73">
        <v>11.88</v>
      </c>
      <c r="K26" s="73">
        <v>77.417248662068971</v>
      </c>
      <c r="L26" s="66">
        <f t="shared" si="6"/>
        <v>4.582751337931029</v>
      </c>
      <c r="M26" s="66">
        <f t="shared" si="7"/>
        <v>17.893181181639342</v>
      </c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</row>
    <row r="27" spans="1:26" x14ac:dyDescent="0.2">
      <c r="A27" s="61">
        <v>1</v>
      </c>
      <c r="B27" s="5" t="s">
        <v>278</v>
      </c>
      <c r="C27" s="61">
        <v>101</v>
      </c>
      <c r="D27" s="61">
        <v>1</v>
      </c>
      <c r="E27" s="61">
        <v>1</v>
      </c>
      <c r="F27" s="73">
        <v>50.704225352112672</v>
      </c>
      <c r="G27" s="73">
        <v>7</v>
      </c>
      <c r="H27" s="73">
        <v>3.5492957746478875</v>
      </c>
      <c r="I27" s="73">
        <v>0</v>
      </c>
      <c r="J27" s="73">
        <v>22</v>
      </c>
      <c r="K27" s="73">
        <v>54.540642092746729</v>
      </c>
      <c r="L27" s="66">
        <f>67-K27</f>
        <v>12.459357907253271</v>
      </c>
      <c r="M27" s="66">
        <f>L27/67</f>
        <v>0.18596056577989956</v>
      </c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</row>
    <row r="28" spans="1:26" x14ac:dyDescent="0.2">
      <c r="A28" s="61">
        <v>29</v>
      </c>
      <c r="B28" s="5" t="s">
        <v>278</v>
      </c>
      <c r="C28" s="61">
        <v>209</v>
      </c>
      <c r="D28" s="61">
        <v>2</v>
      </c>
      <c r="E28" s="61">
        <v>1</v>
      </c>
      <c r="F28" s="73">
        <v>38.805970149253731</v>
      </c>
      <c r="G28" s="73">
        <v>3.5</v>
      </c>
      <c r="H28" s="73">
        <v>1.3582089552238807</v>
      </c>
      <c r="I28" s="73">
        <v>0</v>
      </c>
      <c r="J28" s="73">
        <v>13.11</v>
      </c>
      <c r="K28" s="73">
        <v>62.107029631391207</v>
      </c>
      <c r="L28" s="66">
        <f t="shared" ref="L28:L30" si="8">67-K28</f>
        <v>4.8929703686087933</v>
      </c>
      <c r="M28" s="66">
        <f t="shared" ref="M28:M30" si="9">L28/67</f>
        <v>7.3029408486698408E-2</v>
      </c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</row>
    <row r="29" spans="1:26" x14ac:dyDescent="0.2">
      <c r="A29" s="61">
        <v>60</v>
      </c>
      <c r="B29" s="5" t="s">
        <v>278</v>
      </c>
      <c r="C29" s="61">
        <v>311</v>
      </c>
      <c r="D29" s="61">
        <v>3</v>
      </c>
      <c r="E29" s="61">
        <v>1</v>
      </c>
      <c r="F29" s="73">
        <v>27.692307692307693</v>
      </c>
      <c r="G29" s="73">
        <v>5</v>
      </c>
      <c r="H29" s="73">
        <v>1.3846153846153846</v>
      </c>
      <c r="I29" s="73">
        <v>0</v>
      </c>
      <c r="J29" s="73">
        <v>12.77</v>
      </c>
      <c r="K29" s="73">
        <v>57.078914197384059</v>
      </c>
      <c r="L29" s="66">
        <f t="shared" si="8"/>
        <v>9.9210858026159414</v>
      </c>
      <c r="M29" s="66">
        <f t="shared" si="9"/>
        <v>0.14807590750173047</v>
      </c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</row>
    <row r="30" spans="1:26" x14ac:dyDescent="0.2">
      <c r="A30" s="61">
        <v>67</v>
      </c>
      <c r="B30" s="5" t="s">
        <v>278</v>
      </c>
      <c r="C30" s="61">
        <v>407</v>
      </c>
      <c r="D30" s="61">
        <v>4</v>
      </c>
      <c r="E30" s="61">
        <v>1</v>
      </c>
      <c r="F30" s="73">
        <v>26.47058823529412</v>
      </c>
      <c r="G30" s="73">
        <v>6</v>
      </c>
      <c r="H30" s="73">
        <v>1.5882352941176472</v>
      </c>
      <c r="I30" s="73">
        <v>0.1</v>
      </c>
      <c r="J30" s="73">
        <v>12.87</v>
      </c>
      <c r="K30" s="73">
        <v>59.620955862068953</v>
      </c>
      <c r="L30" s="66">
        <f t="shared" si="8"/>
        <v>7.3790441379310465</v>
      </c>
      <c r="M30" s="66">
        <f t="shared" si="9"/>
        <v>0.11013498713329921</v>
      </c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</row>
    <row r="31" spans="1:26" x14ac:dyDescent="0.2">
      <c r="A31" s="61">
        <v>2</v>
      </c>
      <c r="B31" s="5" t="s">
        <v>272</v>
      </c>
      <c r="C31" s="61">
        <v>102</v>
      </c>
      <c r="D31" s="61">
        <v>1</v>
      </c>
      <c r="E31" s="61">
        <v>2</v>
      </c>
      <c r="F31" s="73">
        <v>42.105263157894733</v>
      </c>
      <c r="G31" s="73">
        <v>5</v>
      </c>
      <c r="H31" s="73">
        <v>2.1052631578947367</v>
      </c>
      <c r="I31" s="73">
        <v>0.5</v>
      </c>
      <c r="J31" s="73">
        <v>16.05</v>
      </c>
      <c r="K31" s="73">
        <v>69.725157809330625</v>
      </c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</row>
    <row r="32" spans="1:26" x14ac:dyDescent="0.2">
      <c r="A32" s="61">
        <v>8</v>
      </c>
      <c r="B32" s="5" t="s">
        <v>272</v>
      </c>
      <c r="C32" s="61">
        <v>204</v>
      </c>
      <c r="D32" s="61">
        <v>2</v>
      </c>
      <c r="E32" s="61">
        <v>2</v>
      </c>
      <c r="F32" s="73">
        <v>49.122807017543856</v>
      </c>
      <c r="G32" s="73">
        <v>7.5</v>
      </c>
      <c r="H32" s="73">
        <v>3.6842105263157889</v>
      </c>
      <c r="I32" s="73">
        <v>0.1</v>
      </c>
      <c r="J32" s="73">
        <v>15.94</v>
      </c>
      <c r="K32" s="73">
        <v>39.337124543610543</v>
      </c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</row>
    <row r="33" spans="1:26" x14ac:dyDescent="0.2">
      <c r="A33" s="61">
        <v>74</v>
      </c>
      <c r="B33" s="5" t="s">
        <v>272</v>
      </c>
      <c r="C33" s="61">
        <v>318</v>
      </c>
      <c r="D33" s="61">
        <v>3</v>
      </c>
      <c r="E33" s="61">
        <v>2</v>
      </c>
      <c r="F33" s="73">
        <v>17.391304347826086</v>
      </c>
      <c r="G33" s="73">
        <v>2.5</v>
      </c>
      <c r="H33" s="73">
        <v>0.43478260869565216</v>
      </c>
      <c r="I33" s="73">
        <v>0.2</v>
      </c>
      <c r="J33" s="73">
        <v>14.47</v>
      </c>
      <c r="K33" s="73">
        <v>62.192743367139954</v>
      </c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</row>
    <row r="34" spans="1:26" x14ac:dyDescent="0.2">
      <c r="A34" s="61">
        <v>49</v>
      </c>
      <c r="B34" s="5" t="s">
        <v>272</v>
      </c>
      <c r="C34" s="61">
        <v>416</v>
      </c>
      <c r="D34" s="61">
        <v>4</v>
      </c>
      <c r="E34" s="61">
        <v>2</v>
      </c>
      <c r="F34" s="73">
        <v>50</v>
      </c>
      <c r="G34" s="73">
        <v>5</v>
      </c>
      <c r="H34" s="73">
        <v>2.5</v>
      </c>
      <c r="I34" s="73">
        <v>0</v>
      </c>
      <c r="J34" s="73">
        <v>15.66</v>
      </c>
      <c r="K34" s="73">
        <v>73.747489060175795</v>
      </c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</row>
    <row r="35" spans="1:26" x14ac:dyDescent="0.2">
      <c r="A35" s="61">
        <v>2</v>
      </c>
      <c r="B35" s="5" t="s">
        <v>273</v>
      </c>
      <c r="C35" s="61">
        <v>102</v>
      </c>
      <c r="D35" s="61">
        <v>1</v>
      </c>
      <c r="E35" s="61">
        <v>2</v>
      </c>
      <c r="F35" s="73">
        <v>22.222222222222221</v>
      </c>
      <c r="G35" s="73">
        <v>7.5</v>
      </c>
      <c r="H35" s="73">
        <v>1.6666666666666665</v>
      </c>
      <c r="I35" s="73">
        <v>0</v>
      </c>
      <c r="J35" s="73">
        <v>13.19</v>
      </c>
      <c r="K35" s="73">
        <v>68.191549977011505</v>
      </c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</row>
    <row r="36" spans="1:26" x14ac:dyDescent="0.2">
      <c r="A36" s="61">
        <v>24</v>
      </c>
      <c r="B36" s="5" t="s">
        <v>273</v>
      </c>
      <c r="C36" s="61">
        <v>204</v>
      </c>
      <c r="D36" s="61">
        <v>2</v>
      </c>
      <c r="E36" s="61">
        <v>2</v>
      </c>
      <c r="F36" s="73">
        <v>36.144578313253014</v>
      </c>
      <c r="G36" s="73">
        <v>8.5</v>
      </c>
      <c r="H36" s="73">
        <v>3.072289156626506</v>
      </c>
      <c r="I36" s="73">
        <v>0</v>
      </c>
      <c r="J36" s="73">
        <v>12.38</v>
      </c>
      <c r="K36" s="73">
        <v>83.646281931034494</v>
      </c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</row>
    <row r="37" spans="1:26" x14ac:dyDescent="0.2">
      <c r="A37" s="61">
        <v>53</v>
      </c>
      <c r="B37" s="5" t="s">
        <v>273</v>
      </c>
      <c r="C37" s="61">
        <v>318</v>
      </c>
      <c r="D37" s="61">
        <v>3</v>
      </c>
      <c r="E37" s="61">
        <v>2</v>
      </c>
      <c r="F37" s="73">
        <v>40.476190476190474</v>
      </c>
      <c r="G37" s="73">
        <v>9</v>
      </c>
      <c r="H37" s="73">
        <v>3.6428571428571428</v>
      </c>
      <c r="I37" s="73">
        <v>0</v>
      </c>
      <c r="J37" s="73">
        <v>12.53</v>
      </c>
      <c r="K37" s="73">
        <v>83.113792919540217</v>
      </c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</row>
    <row r="38" spans="1:26" x14ac:dyDescent="0.2">
      <c r="A38" s="61">
        <v>75</v>
      </c>
      <c r="B38" s="5" t="s">
        <v>273</v>
      </c>
      <c r="C38" s="61">
        <v>416</v>
      </c>
      <c r="D38" s="61">
        <v>4</v>
      </c>
      <c r="E38" s="61">
        <v>2</v>
      </c>
      <c r="F38" s="73">
        <v>34.523809523809526</v>
      </c>
      <c r="G38" s="73">
        <v>5</v>
      </c>
      <c r="H38" s="73">
        <v>1.7261904761904763</v>
      </c>
      <c r="I38" s="73">
        <v>0.1</v>
      </c>
      <c r="J38" s="73">
        <v>12.58</v>
      </c>
      <c r="K38" s="73">
        <v>81.655907034482752</v>
      </c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</row>
    <row r="39" spans="1:26" x14ac:dyDescent="0.2">
      <c r="A39" s="61">
        <v>2</v>
      </c>
      <c r="B39" s="5" t="s">
        <v>274</v>
      </c>
      <c r="C39" s="61">
        <v>102</v>
      </c>
      <c r="D39" s="61">
        <v>1</v>
      </c>
      <c r="E39" s="61">
        <v>2</v>
      </c>
      <c r="F39" s="73">
        <v>33.333333333333329</v>
      </c>
      <c r="G39" s="73">
        <v>4.5</v>
      </c>
      <c r="H39" s="73">
        <v>1.4999999999999998</v>
      </c>
      <c r="I39" s="73">
        <v>0</v>
      </c>
      <c r="J39" s="73">
        <v>12.8</v>
      </c>
      <c r="K39" s="73">
        <v>65.802065024630551</v>
      </c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</row>
    <row r="40" spans="1:26" x14ac:dyDescent="0.2">
      <c r="A40" s="61">
        <v>24</v>
      </c>
      <c r="B40" s="5" t="s">
        <v>274</v>
      </c>
      <c r="C40" s="61">
        <v>204</v>
      </c>
      <c r="D40" s="61">
        <v>2</v>
      </c>
      <c r="E40" s="61">
        <v>2</v>
      </c>
      <c r="F40" s="73">
        <v>34.782608695652172</v>
      </c>
      <c r="G40" s="73">
        <v>6</v>
      </c>
      <c r="H40" s="73">
        <v>2.0869565217391304</v>
      </c>
      <c r="I40" s="73">
        <v>0</v>
      </c>
      <c r="J40" s="73">
        <v>12.87</v>
      </c>
      <c r="K40" s="73">
        <v>69.852078078817712</v>
      </c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</row>
    <row r="41" spans="1:26" x14ac:dyDescent="0.2">
      <c r="A41" s="61">
        <v>58</v>
      </c>
      <c r="B41" s="5" t="s">
        <v>274</v>
      </c>
      <c r="C41" s="61">
        <v>318</v>
      </c>
      <c r="D41" s="61">
        <v>3</v>
      </c>
      <c r="E41" s="61">
        <v>2</v>
      </c>
      <c r="F41" s="73">
        <v>44.927536231884055</v>
      </c>
      <c r="G41" s="73">
        <v>7</v>
      </c>
      <c r="H41" s="73">
        <v>3.1449275362318838</v>
      </c>
      <c r="I41" s="73">
        <v>0</v>
      </c>
      <c r="J41" s="73">
        <v>12.61</v>
      </c>
      <c r="K41" s="73">
        <v>73.237985911330057</v>
      </c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</row>
    <row r="42" spans="1:26" x14ac:dyDescent="0.2">
      <c r="A42" s="61">
        <v>76</v>
      </c>
      <c r="B42" s="5" t="s">
        <v>274</v>
      </c>
      <c r="C42" s="61">
        <v>416</v>
      </c>
      <c r="D42" s="61">
        <v>4</v>
      </c>
      <c r="E42" s="61">
        <v>2</v>
      </c>
      <c r="F42" s="73">
        <v>42.622950819672127</v>
      </c>
      <c r="G42" s="73">
        <v>6.5</v>
      </c>
      <c r="H42" s="73">
        <v>2.7704918032786883</v>
      </c>
      <c r="I42" s="73">
        <v>0</v>
      </c>
      <c r="J42" s="73">
        <v>12.4</v>
      </c>
      <c r="K42" s="73">
        <v>59.942565517241384</v>
      </c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</row>
    <row r="43" spans="1:26" x14ac:dyDescent="0.2">
      <c r="A43" s="61">
        <v>2</v>
      </c>
      <c r="B43" s="5" t="s">
        <v>275</v>
      </c>
      <c r="C43" s="61">
        <v>102</v>
      </c>
      <c r="D43" s="61">
        <v>1</v>
      </c>
      <c r="E43" s="61">
        <v>2</v>
      </c>
      <c r="F43" s="73">
        <v>61.333333333333329</v>
      </c>
      <c r="G43" s="73">
        <v>3</v>
      </c>
      <c r="H43" s="73">
        <v>1.84</v>
      </c>
      <c r="I43" s="73">
        <v>0</v>
      </c>
      <c r="J43" s="73">
        <v>15.09</v>
      </c>
      <c r="K43" s="73">
        <v>75.744990275862065</v>
      </c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</row>
    <row r="44" spans="1:26" x14ac:dyDescent="0.2">
      <c r="A44" s="61">
        <v>24</v>
      </c>
      <c r="B44" s="5" t="s">
        <v>275</v>
      </c>
      <c r="C44" s="61">
        <v>204</v>
      </c>
      <c r="D44" s="61">
        <v>2</v>
      </c>
      <c r="E44" s="61">
        <v>2</v>
      </c>
      <c r="F44" s="73">
        <v>63.636363636363633</v>
      </c>
      <c r="G44" s="73">
        <v>4.5</v>
      </c>
      <c r="H44" s="73">
        <v>2.8636363636363638</v>
      </c>
      <c r="I44" s="73">
        <v>0</v>
      </c>
      <c r="J44" s="73">
        <v>14.84</v>
      </c>
      <c r="K44" s="73">
        <v>59.694223448275849</v>
      </c>
      <c r="L44" s="66"/>
      <c r="M44" s="66"/>
      <c r="N44" s="66"/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66"/>
      <c r="Z44" s="66"/>
    </row>
    <row r="45" spans="1:26" x14ac:dyDescent="0.2">
      <c r="A45" s="61">
        <v>53</v>
      </c>
      <c r="B45" s="5" t="s">
        <v>275</v>
      </c>
      <c r="C45" s="61">
        <v>318</v>
      </c>
      <c r="D45" s="61">
        <v>3</v>
      </c>
      <c r="E45" s="61">
        <v>2</v>
      </c>
      <c r="F45" s="73">
        <v>60</v>
      </c>
      <c r="G45" s="73">
        <v>2.5</v>
      </c>
      <c r="H45" s="73">
        <v>1.5</v>
      </c>
      <c r="I45" s="73">
        <v>0</v>
      </c>
      <c r="J45" s="73">
        <v>14.36</v>
      </c>
      <c r="K45" s="73">
        <v>59.709093931034495</v>
      </c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</row>
    <row r="46" spans="1:26" x14ac:dyDescent="0.2">
      <c r="A46" s="61">
        <v>75</v>
      </c>
      <c r="B46" s="5" t="s">
        <v>275</v>
      </c>
      <c r="C46" s="61">
        <v>416</v>
      </c>
      <c r="D46" s="61">
        <v>4</v>
      </c>
      <c r="E46" s="61">
        <v>2</v>
      </c>
      <c r="F46" s="73">
        <v>67.142857142857139</v>
      </c>
      <c r="G46" s="73">
        <v>1.5</v>
      </c>
      <c r="H46" s="73">
        <v>1.0071428571428571</v>
      </c>
      <c r="I46" s="73">
        <v>0</v>
      </c>
      <c r="J46" s="73">
        <v>14.43</v>
      </c>
      <c r="K46" s="73">
        <v>53.519313896551722</v>
      </c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</row>
    <row r="47" spans="1:26" x14ac:dyDescent="0.2">
      <c r="A47" s="61">
        <v>2</v>
      </c>
      <c r="B47" s="5" t="s">
        <v>276</v>
      </c>
      <c r="C47" s="61">
        <v>102</v>
      </c>
      <c r="D47" s="61">
        <v>1</v>
      </c>
      <c r="E47" s="61">
        <v>2</v>
      </c>
      <c r="F47" s="73">
        <v>61.111111111111114</v>
      </c>
      <c r="G47" s="73">
        <v>10</v>
      </c>
      <c r="H47" s="73">
        <v>6.1111111111111107</v>
      </c>
      <c r="I47" s="73">
        <v>0</v>
      </c>
      <c r="J47" s="73">
        <v>12.62</v>
      </c>
      <c r="K47" s="73">
        <v>61.833703724137919</v>
      </c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</row>
    <row r="48" spans="1:26" x14ac:dyDescent="0.2">
      <c r="A48" s="61">
        <v>24</v>
      </c>
      <c r="B48" s="5" t="s">
        <v>276</v>
      </c>
      <c r="C48" s="61">
        <v>204</v>
      </c>
      <c r="D48" s="61">
        <v>2</v>
      </c>
      <c r="E48" s="61">
        <v>2</v>
      </c>
      <c r="F48" s="73">
        <v>43.75</v>
      </c>
      <c r="G48" s="73">
        <v>6</v>
      </c>
      <c r="H48" s="73">
        <v>2.625</v>
      </c>
      <c r="I48" s="73">
        <v>0</v>
      </c>
      <c r="J48" s="73">
        <v>12.18</v>
      </c>
      <c r="K48" s="73">
        <v>56.795313793103439</v>
      </c>
      <c r="L48" s="66"/>
      <c r="M48" s="66"/>
      <c r="N48" s="66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</row>
    <row r="49" spans="1:26" x14ac:dyDescent="0.2">
      <c r="A49" s="61">
        <v>53</v>
      </c>
      <c r="B49" s="5" t="s">
        <v>276</v>
      </c>
      <c r="C49" s="61">
        <v>318</v>
      </c>
      <c r="D49" s="61">
        <v>3</v>
      </c>
      <c r="E49" s="61">
        <v>2</v>
      </c>
      <c r="F49" s="73">
        <v>43.333333333333336</v>
      </c>
      <c r="G49" s="73">
        <v>7.5</v>
      </c>
      <c r="H49" s="73">
        <v>3.25</v>
      </c>
      <c r="I49" s="73">
        <v>0</v>
      </c>
      <c r="J49" s="73">
        <v>15.52</v>
      </c>
      <c r="K49" s="73">
        <v>55.904203034482755</v>
      </c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</row>
    <row r="50" spans="1:26" x14ac:dyDescent="0.2">
      <c r="A50" s="61">
        <v>75</v>
      </c>
      <c r="B50" s="5" t="s">
        <v>276</v>
      </c>
      <c r="C50" s="61">
        <v>416</v>
      </c>
      <c r="D50" s="61">
        <v>4</v>
      </c>
      <c r="E50" s="61">
        <v>2</v>
      </c>
      <c r="F50" s="73">
        <v>49.122807017543856</v>
      </c>
      <c r="G50" s="73">
        <v>5.5</v>
      </c>
      <c r="H50" s="73">
        <v>2.7017543859649122</v>
      </c>
      <c r="I50" s="73">
        <v>0</v>
      </c>
      <c r="J50" s="73">
        <v>13.92</v>
      </c>
      <c r="K50" s="73">
        <v>56.603833379310345</v>
      </c>
      <c r="L50" s="66"/>
      <c r="M50" s="66"/>
      <c r="N50" s="66"/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</row>
    <row r="51" spans="1:26" x14ac:dyDescent="0.2">
      <c r="A51" s="61">
        <v>2</v>
      </c>
      <c r="B51" s="5" t="s">
        <v>277</v>
      </c>
      <c r="C51" s="61">
        <v>102</v>
      </c>
      <c r="D51" s="61">
        <v>1</v>
      </c>
      <c r="E51" s="61">
        <v>2</v>
      </c>
      <c r="F51" s="73">
        <v>55.555555555555557</v>
      </c>
      <c r="G51" s="73">
        <v>13</v>
      </c>
      <c r="H51" s="73">
        <v>7.2222222222222232</v>
      </c>
      <c r="I51" s="73">
        <v>0</v>
      </c>
      <c r="J51" s="73">
        <v>12.15</v>
      </c>
      <c r="K51" s="73">
        <v>84.804210206896556</v>
      </c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</row>
    <row r="52" spans="1:26" x14ac:dyDescent="0.2">
      <c r="A52" s="61">
        <v>24</v>
      </c>
      <c r="B52" s="5" t="s">
        <v>277</v>
      </c>
      <c r="C52" s="61">
        <v>204</v>
      </c>
      <c r="D52" s="61">
        <v>2</v>
      </c>
      <c r="E52" s="61">
        <v>2</v>
      </c>
      <c r="F52" s="73">
        <v>57.142857142857139</v>
      </c>
      <c r="G52" s="73">
        <v>9</v>
      </c>
      <c r="H52" s="73">
        <v>5.1428571428571423</v>
      </c>
      <c r="I52" s="73">
        <v>0</v>
      </c>
      <c r="J52" s="73">
        <v>11.85</v>
      </c>
      <c r="K52" s="73">
        <v>78.032082206896561</v>
      </c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</row>
    <row r="53" spans="1:26" x14ac:dyDescent="0.2">
      <c r="A53" s="61">
        <v>53</v>
      </c>
      <c r="B53" s="5" t="s">
        <v>277</v>
      </c>
      <c r="C53" s="61">
        <v>318</v>
      </c>
      <c r="D53" s="61">
        <v>3</v>
      </c>
      <c r="E53" s="61">
        <v>2</v>
      </c>
      <c r="F53" s="73">
        <v>53.086419753086425</v>
      </c>
      <c r="G53" s="73">
        <v>8.5</v>
      </c>
      <c r="H53" s="73">
        <v>4.5123456790123457</v>
      </c>
      <c r="I53" s="73">
        <v>0</v>
      </c>
      <c r="J53" s="73">
        <v>12.02</v>
      </c>
      <c r="K53" s="73">
        <v>77.646657986206904</v>
      </c>
      <c r="L53" s="66"/>
      <c r="M53" s="66"/>
      <c r="N53" s="66"/>
      <c r="O53" s="66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</row>
    <row r="54" spans="1:26" x14ac:dyDescent="0.2">
      <c r="A54" s="61">
        <v>75</v>
      </c>
      <c r="B54" s="5" t="s">
        <v>277</v>
      </c>
      <c r="C54" s="61">
        <v>416</v>
      </c>
      <c r="D54" s="61">
        <v>4</v>
      </c>
      <c r="E54" s="61">
        <v>2</v>
      </c>
      <c r="F54" s="73">
        <v>56.578947368421048</v>
      </c>
      <c r="G54" s="73">
        <v>8.5</v>
      </c>
      <c r="H54" s="73">
        <v>4.8092105263157894</v>
      </c>
      <c r="I54" s="73">
        <v>0</v>
      </c>
      <c r="J54" s="73">
        <v>11.89</v>
      </c>
      <c r="K54" s="73">
        <v>83.290565296551719</v>
      </c>
      <c r="L54" s="66"/>
      <c r="M54" s="66"/>
      <c r="N54" s="66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</row>
    <row r="55" spans="1:26" x14ac:dyDescent="0.2">
      <c r="A55" s="61">
        <v>2</v>
      </c>
      <c r="B55" s="5" t="s">
        <v>278</v>
      </c>
      <c r="C55" s="61">
        <v>102</v>
      </c>
      <c r="D55" s="61">
        <v>1</v>
      </c>
      <c r="E55" s="61">
        <v>2</v>
      </c>
      <c r="F55" s="73">
        <v>85.13513513513513</v>
      </c>
      <c r="G55" s="73">
        <v>4.5</v>
      </c>
      <c r="H55" s="73">
        <v>3.8310810810810807</v>
      </c>
      <c r="I55" s="73">
        <v>0</v>
      </c>
      <c r="J55" s="73">
        <v>13.59</v>
      </c>
      <c r="K55" s="73">
        <v>55.299112104637331</v>
      </c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x14ac:dyDescent="0.2">
      <c r="A56" s="61">
        <v>24</v>
      </c>
      <c r="B56" s="5" t="s">
        <v>278</v>
      </c>
      <c r="C56" s="61">
        <v>204</v>
      </c>
      <c r="D56" s="61">
        <v>2</v>
      </c>
      <c r="E56" s="61">
        <v>2</v>
      </c>
      <c r="F56" s="73">
        <v>34.567901234567898</v>
      </c>
      <c r="G56" s="73">
        <v>5.5</v>
      </c>
      <c r="H56" s="73">
        <v>1.9012345679012344</v>
      </c>
      <c r="I56" s="73">
        <v>0.1</v>
      </c>
      <c r="J56" s="73">
        <v>13</v>
      </c>
      <c r="K56" s="73">
        <v>42.358344827586208</v>
      </c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</row>
    <row r="57" spans="1:26" x14ac:dyDescent="0.2">
      <c r="A57" s="61">
        <v>53</v>
      </c>
      <c r="B57" s="5" t="s">
        <v>278</v>
      </c>
      <c r="C57" s="61">
        <v>318</v>
      </c>
      <c r="D57" s="61">
        <v>3</v>
      </c>
      <c r="E57" s="61">
        <v>2</v>
      </c>
      <c r="F57" s="73">
        <v>20.8955223880597</v>
      </c>
      <c r="G57" s="73">
        <v>6</v>
      </c>
      <c r="H57" s="73">
        <v>1.2537313432835819</v>
      </c>
      <c r="I57" s="73">
        <v>0.1</v>
      </c>
      <c r="J57" s="73">
        <v>13.03</v>
      </c>
      <c r="K57" s="73">
        <v>51.102786064209276</v>
      </c>
      <c r="L57" s="66"/>
      <c r="M57" s="66"/>
      <c r="N57" s="66"/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  <c r="Z57" s="66"/>
    </row>
    <row r="58" spans="1:26" x14ac:dyDescent="0.2">
      <c r="A58" s="61">
        <v>75</v>
      </c>
      <c r="B58" s="5" t="s">
        <v>278</v>
      </c>
      <c r="C58" s="61">
        <v>416</v>
      </c>
      <c r="D58" s="61">
        <v>4</v>
      </c>
      <c r="E58" s="61">
        <v>2</v>
      </c>
      <c r="F58" s="73">
        <v>25.714285714285712</v>
      </c>
      <c r="G58" s="73">
        <v>3</v>
      </c>
      <c r="H58" s="73">
        <v>0.77142857142857135</v>
      </c>
      <c r="I58" s="73">
        <v>0</v>
      </c>
      <c r="J58" s="73">
        <v>13.11</v>
      </c>
      <c r="K58" s="73">
        <v>44.705059976218784</v>
      </c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</row>
    <row r="59" spans="1:26" x14ac:dyDescent="0.2">
      <c r="A59" s="61">
        <v>3</v>
      </c>
      <c r="B59" s="5" t="s">
        <v>272</v>
      </c>
      <c r="C59" s="61">
        <v>103</v>
      </c>
      <c r="D59" s="61">
        <v>1</v>
      </c>
      <c r="E59" s="61">
        <v>3</v>
      </c>
      <c r="F59" s="73">
        <v>42.465753424657535</v>
      </c>
      <c r="G59" s="73">
        <v>5</v>
      </c>
      <c r="H59" s="73">
        <v>2.1232876712328768</v>
      </c>
      <c r="I59" s="73">
        <v>0.1</v>
      </c>
      <c r="J59" s="73">
        <v>16.22</v>
      </c>
      <c r="K59" s="73">
        <v>66.787444705882351</v>
      </c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</row>
    <row r="60" spans="1:26" x14ac:dyDescent="0.2">
      <c r="A60" s="61">
        <v>40</v>
      </c>
      <c r="B60" s="5" t="s">
        <v>272</v>
      </c>
      <c r="C60" s="61">
        <v>212</v>
      </c>
      <c r="D60" s="61">
        <v>2</v>
      </c>
      <c r="E60" s="61">
        <v>3</v>
      </c>
      <c r="F60" s="73">
        <v>1.7241379310344827</v>
      </c>
      <c r="G60" s="73">
        <v>2.5</v>
      </c>
      <c r="H60" s="73">
        <v>4.3103448275862065E-2</v>
      </c>
      <c r="I60" s="73">
        <v>0</v>
      </c>
      <c r="J60" s="73">
        <v>15.62</v>
      </c>
      <c r="K60" s="73">
        <v>41.198891575388771</v>
      </c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</row>
    <row r="61" spans="1:26" x14ac:dyDescent="0.2">
      <c r="A61" s="61">
        <v>75</v>
      </c>
      <c r="B61" s="5" t="s">
        <v>272</v>
      </c>
      <c r="C61" s="61">
        <v>319</v>
      </c>
      <c r="D61" s="61">
        <v>3</v>
      </c>
      <c r="E61" s="61">
        <v>3</v>
      </c>
      <c r="F61" s="73">
        <v>47.368421052631575</v>
      </c>
      <c r="G61" s="73">
        <v>10</v>
      </c>
      <c r="H61" s="73">
        <v>4.7368421052631575</v>
      </c>
      <c r="I61" s="73">
        <v>0.4</v>
      </c>
      <c r="J61" s="73">
        <v>14.76</v>
      </c>
      <c r="K61" s="73">
        <v>75.81760843813386</v>
      </c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</row>
    <row r="62" spans="1:26" x14ac:dyDescent="0.2">
      <c r="A62" s="61">
        <v>20</v>
      </c>
      <c r="B62" s="5" t="s">
        <v>272</v>
      </c>
      <c r="C62" s="61">
        <v>405</v>
      </c>
      <c r="D62" s="61">
        <v>4</v>
      </c>
      <c r="E62" s="61">
        <v>3</v>
      </c>
      <c r="F62" s="73">
        <v>38.666666666666664</v>
      </c>
      <c r="G62" s="73">
        <v>7.5</v>
      </c>
      <c r="H62" s="73">
        <v>2.9</v>
      </c>
      <c r="I62" s="73">
        <v>0</v>
      </c>
      <c r="J62" s="73">
        <v>15.83</v>
      </c>
      <c r="K62" s="73">
        <v>76.408376416497632</v>
      </c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</row>
    <row r="63" spans="1:26" x14ac:dyDescent="0.2">
      <c r="A63" s="61">
        <v>3</v>
      </c>
      <c r="B63" s="5" t="s">
        <v>273</v>
      </c>
      <c r="C63" s="61">
        <v>103</v>
      </c>
      <c r="D63" s="61">
        <v>1</v>
      </c>
      <c r="E63" s="61">
        <v>3</v>
      </c>
      <c r="F63" s="73">
        <v>34.482758620689658</v>
      </c>
      <c r="G63" s="73">
        <v>2.5</v>
      </c>
      <c r="H63" s="73">
        <v>0.86206896551724144</v>
      </c>
      <c r="I63" s="73">
        <v>0.2</v>
      </c>
      <c r="J63" s="73">
        <v>13.01</v>
      </c>
      <c r="K63" s="73">
        <v>71.720555310344835</v>
      </c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</row>
    <row r="64" spans="1:26" x14ac:dyDescent="0.2">
      <c r="A64" s="61">
        <v>39</v>
      </c>
      <c r="B64" s="5" t="s">
        <v>273</v>
      </c>
      <c r="C64" s="61">
        <v>212</v>
      </c>
      <c r="D64" s="61">
        <v>2</v>
      </c>
      <c r="E64" s="61">
        <v>3</v>
      </c>
      <c r="F64" s="73">
        <v>28.947368421052634</v>
      </c>
      <c r="G64" s="73">
        <v>7</v>
      </c>
      <c r="H64" s="73">
        <v>2.0263157894736845</v>
      </c>
      <c r="I64" s="73">
        <v>0</v>
      </c>
      <c r="J64" s="73">
        <v>12.73</v>
      </c>
      <c r="K64" s="73">
        <v>68.552892137931025</v>
      </c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</row>
    <row r="65" spans="1:26" x14ac:dyDescent="0.2">
      <c r="A65" s="61">
        <v>52</v>
      </c>
      <c r="B65" s="5" t="s">
        <v>273</v>
      </c>
      <c r="C65" s="61">
        <v>319</v>
      </c>
      <c r="D65" s="61">
        <v>3</v>
      </c>
      <c r="E65" s="61">
        <v>3</v>
      </c>
      <c r="F65" s="73">
        <v>30.952380952380953</v>
      </c>
      <c r="G65" s="73">
        <v>3.5</v>
      </c>
      <c r="H65" s="73">
        <v>1.0833333333333333</v>
      </c>
      <c r="I65" s="73">
        <v>0</v>
      </c>
      <c r="J65" s="73">
        <v>12.53</v>
      </c>
      <c r="K65" s="73">
        <v>81.070011126436782</v>
      </c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</row>
    <row r="66" spans="1:26" x14ac:dyDescent="0.2">
      <c r="A66" s="61">
        <v>65</v>
      </c>
      <c r="B66" s="5" t="s">
        <v>273</v>
      </c>
      <c r="C66" s="61">
        <v>405</v>
      </c>
      <c r="D66" s="61">
        <v>4</v>
      </c>
      <c r="E66" s="61">
        <v>3</v>
      </c>
      <c r="F66" s="73">
        <v>39.024390243902438</v>
      </c>
      <c r="G66" s="73">
        <v>4</v>
      </c>
      <c r="H66" s="73">
        <v>1.5609756097560976</v>
      </c>
      <c r="I66" s="73">
        <v>0</v>
      </c>
      <c r="J66" s="73">
        <v>12.48</v>
      </c>
      <c r="K66" s="73">
        <v>74.932813241379307</v>
      </c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</row>
    <row r="67" spans="1:26" x14ac:dyDescent="0.2">
      <c r="A67" s="61">
        <v>3</v>
      </c>
      <c r="B67" s="5" t="s">
        <v>274</v>
      </c>
      <c r="C67" s="61">
        <v>103</v>
      </c>
      <c r="D67" s="61">
        <v>1</v>
      </c>
      <c r="E67" s="61">
        <v>3</v>
      </c>
      <c r="F67" s="73">
        <v>42.424242424242422</v>
      </c>
      <c r="G67" s="73">
        <v>4.5</v>
      </c>
      <c r="H67" s="73">
        <v>1.9090909090909092</v>
      </c>
      <c r="I67" s="73">
        <v>0</v>
      </c>
      <c r="J67" s="73">
        <v>13.01</v>
      </c>
      <c r="K67" s="73">
        <v>62.117716354679807</v>
      </c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</row>
    <row r="68" spans="1:26" x14ac:dyDescent="0.2">
      <c r="A68" s="61">
        <v>30</v>
      </c>
      <c r="B68" s="5" t="s">
        <v>274</v>
      </c>
      <c r="C68" s="61">
        <v>212</v>
      </c>
      <c r="D68" s="61">
        <v>2</v>
      </c>
      <c r="E68" s="61">
        <v>3</v>
      </c>
      <c r="F68" s="73">
        <v>37.333333333333336</v>
      </c>
      <c r="G68" s="73">
        <v>3</v>
      </c>
      <c r="H68" s="73">
        <v>1.1200000000000001</v>
      </c>
      <c r="I68" s="73">
        <v>0</v>
      </c>
      <c r="J68" s="73">
        <v>12.87</v>
      </c>
      <c r="K68" s="73">
        <v>70.319489753694583</v>
      </c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</row>
    <row r="69" spans="1:26" x14ac:dyDescent="0.2">
      <c r="A69" s="61">
        <v>59</v>
      </c>
      <c r="B69" s="5" t="s">
        <v>274</v>
      </c>
      <c r="C69" s="61">
        <v>319</v>
      </c>
      <c r="D69" s="61">
        <v>3</v>
      </c>
      <c r="E69" s="61">
        <v>3</v>
      </c>
      <c r="F69" s="73">
        <v>33.783783783783782</v>
      </c>
      <c r="G69" s="73">
        <v>7.5</v>
      </c>
      <c r="H69" s="73">
        <v>2.5337837837837838</v>
      </c>
      <c r="I69" s="73">
        <v>0</v>
      </c>
      <c r="J69" s="73">
        <v>12.38</v>
      </c>
      <c r="K69" s="73">
        <v>77.608875467980312</v>
      </c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</row>
    <row r="70" spans="1:26" x14ac:dyDescent="0.2">
      <c r="A70" s="61">
        <v>65</v>
      </c>
      <c r="B70" s="5" t="s">
        <v>274</v>
      </c>
      <c r="C70" s="61">
        <v>405</v>
      </c>
      <c r="D70" s="61">
        <v>4</v>
      </c>
      <c r="E70" s="61">
        <v>3</v>
      </c>
      <c r="F70" s="73">
        <v>41.666666666666671</v>
      </c>
      <c r="G70" s="73">
        <v>8.5</v>
      </c>
      <c r="H70" s="73">
        <v>3.541666666666667</v>
      </c>
      <c r="I70" s="73">
        <v>0</v>
      </c>
      <c r="J70" s="73">
        <v>12.19</v>
      </c>
      <c r="K70" s="73">
        <v>68.14661586206897</v>
      </c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</row>
    <row r="71" spans="1:26" x14ac:dyDescent="0.2">
      <c r="A71" s="61">
        <v>3</v>
      </c>
      <c r="B71" s="5" t="s">
        <v>275</v>
      </c>
      <c r="C71" s="61">
        <v>103</v>
      </c>
      <c r="D71" s="61">
        <v>1</v>
      </c>
      <c r="E71" s="61">
        <v>3</v>
      </c>
      <c r="F71" s="73">
        <v>67.123287671232873</v>
      </c>
      <c r="G71" s="73">
        <v>4</v>
      </c>
      <c r="H71" s="73">
        <v>2.6849315068493151</v>
      </c>
      <c r="I71" s="73">
        <v>0</v>
      </c>
      <c r="J71" s="73">
        <v>14.95</v>
      </c>
      <c r="K71" s="73">
        <v>64.159373793103427</v>
      </c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</row>
    <row r="72" spans="1:26" x14ac:dyDescent="0.2">
      <c r="A72" s="61">
        <v>39</v>
      </c>
      <c r="B72" s="5" t="s">
        <v>275</v>
      </c>
      <c r="C72" s="61">
        <v>212</v>
      </c>
      <c r="D72" s="61">
        <v>2</v>
      </c>
      <c r="E72" s="61">
        <v>3</v>
      </c>
      <c r="F72" s="73">
        <v>58.571428571428577</v>
      </c>
      <c r="G72" s="73">
        <v>3.5</v>
      </c>
      <c r="H72" s="73">
        <v>2.0500000000000003</v>
      </c>
      <c r="I72" s="73">
        <v>0</v>
      </c>
      <c r="J72" s="73">
        <v>14.23</v>
      </c>
      <c r="K72" s="73">
        <v>66.957089896551722</v>
      </c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</row>
    <row r="73" spans="1:26" x14ac:dyDescent="0.2">
      <c r="A73" s="61">
        <v>52</v>
      </c>
      <c r="B73" s="5" t="s">
        <v>275</v>
      </c>
      <c r="C73" s="61">
        <v>319</v>
      </c>
      <c r="D73" s="61">
        <v>3</v>
      </c>
      <c r="E73" s="61">
        <v>3</v>
      </c>
      <c r="F73" s="73">
        <v>62.857142857142854</v>
      </c>
      <c r="G73" s="73">
        <v>4.5</v>
      </c>
      <c r="H73" s="73">
        <v>2.8285714285714283</v>
      </c>
      <c r="I73" s="73">
        <v>0</v>
      </c>
      <c r="J73" s="73">
        <v>14.68</v>
      </c>
      <c r="K73" s="73">
        <v>59.521585655172409</v>
      </c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</row>
    <row r="74" spans="1:26" x14ac:dyDescent="0.2">
      <c r="A74" s="61">
        <v>65</v>
      </c>
      <c r="B74" s="5" t="s">
        <v>275</v>
      </c>
      <c r="C74" s="61">
        <v>405</v>
      </c>
      <c r="D74" s="61">
        <v>4</v>
      </c>
      <c r="E74" s="61">
        <v>3</v>
      </c>
      <c r="F74" s="73">
        <v>72.307692307692307</v>
      </c>
      <c r="G74" s="73">
        <v>3.5</v>
      </c>
      <c r="H74" s="73">
        <v>2.5307692307692307</v>
      </c>
      <c r="I74" s="73">
        <v>0</v>
      </c>
      <c r="J74" s="73">
        <v>14.42</v>
      </c>
      <c r="K74" s="73">
        <v>57.20344262068965</v>
      </c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</row>
    <row r="75" spans="1:26" x14ac:dyDescent="0.2">
      <c r="A75" s="61">
        <v>3</v>
      </c>
      <c r="B75" s="5" t="s">
        <v>276</v>
      </c>
      <c r="C75" s="61">
        <v>103</v>
      </c>
      <c r="D75" s="61">
        <v>1</v>
      </c>
      <c r="E75" s="61">
        <v>3</v>
      </c>
      <c r="F75" s="73">
        <v>33.802816901408448</v>
      </c>
      <c r="G75" s="73">
        <v>6.5</v>
      </c>
      <c r="H75" s="73">
        <v>2.197183098591549</v>
      </c>
      <c r="I75" s="73">
        <v>0</v>
      </c>
      <c r="J75" s="73">
        <v>12.84</v>
      </c>
      <c r="K75" s="73">
        <v>62.805392137931022</v>
      </c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</row>
    <row r="76" spans="1:26" x14ac:dyDescent="0.2">
      <c r="A76" s="61">
        <v>39</v>
      </c>
      <c r="B76" s="5" t="s">
        <v>276</v>
      </c>
      <c r="C76" s="61">
        <v>212</v>
      </c>
      <c r="D76" s="61">
        <v>2</v>
      </c>
      <c r="E76" s="61">
        <v>3</v>
      </c>
      <c r="F76" s="73">
        <v>48.387096774193552</v>
      </c>
      <c r="G76" s="73">
        <v>7</v>
      </c>
      <c r="H76" s="73">
        <v>3.3870967741935489</v>
      </c>
      <c r="I76" s="73">
        <v>0</v>
      </c>
      <c r="J76" s="73">
        <v>11.91</v>
      </c>
      <c r="K76" s="73">
        <v>55.46298279310345</v>
      </c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</row>
    <row r="77" spans="1:26" x14ac:dyDescent="0.2">
      <c r="A77" s="61">
        <v>52</v>
      </c>
      <c r="B77" s="5" t="s">
        <v>276</v>
      </c>
      <c r="C77" s="61">
        <v>319</v>
      </c>
      <c r="D77" s="61">
        <v>3</v>
      </c>
      <c r="E77" s="61">
        <v>3</v>
      </c>
      <c r="F77" s="73">
        <v>50</v>
      </c>
      <c r="G77" s="73">
        <v>7.5</v>
      </c>
      <c r="H77" s="73">
        <v>3.75</v>
      </c>
      <c r="I77" s="73">
        <v>0</v>
      </c>
      <c r="J77" s="73">
        <v>15.89</v>
      </c>
      <c r="K77" s="73">
        <v>58.67745627586207</v>
      </c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</row>
    <row r="78" spans="1:26" x14ac:dyDescent="0.2">
      <c r="A78" s="61">
        <v>65</v>
      </c>
      <c r="B78" s="5" t="s">
        <v>276</v>
      </c>
      <c r="C78" s="61">
        <v>405</v>
      </c>
      <c r="D78" s="61">
        <v>4</v>
      </c>
      <c r="E78" s="61">
        <v>3</v>
      </c>
      <c r="F78" s="73">
        <v>61.904761904761905</v>
      </c>
      <c r="G78" s="73">
        <v>3</v>
      </c>
      <c r="H78" s="73">
        <v>1.8571428571428572</v>
      </c>
      <c r="I78" s="73">
        <v>0</v>
      </c>
      <c r="J78" s="73">
        <v>14.75</v>
      </c>
      <c r="K78" s="73">
        <v>57.658690517241389</v>
      </c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</row>
    <row r="79" spans="1:26" x14ac:dyDescent="0.2">
      <c r="A79" s="61">
        <v>3</v>
      </c>
      <c r="B79" s="5" t="s">
        <v>277</v>
      </c>
      <c r="C79" s="61">
        <v>103</v>
      </c>
      <c r="D79" s="61">
        <v>1</v>
      </c>
      <c r="E79" s="61">
        <v>3</v>
      </c>
      <c r="F79" s="73">
        <v>49.350649350649348</v>
      </c>
      <c r="G79" s="73">
        <v>13.5</v>
      </c>
      <c r="H79" s="73">
        <v>6.662337662337662</v>
      </c>
      <c r="I79" s="73">
        <v>0</v>
      </c>
      <c r="J79" s="73">
        <v>12.14</v>
      </c>
      <c r="K79" s="73">
        <v>77.247481489655172</v>
      </c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</row>
    <row r="80" spans="1:26" x14ac:dyDescent="0.2">
      <c r="A80" s="61">
        <v>39</v>
      </c>
      <c r="B80" s="5" t="s">
        <v>277</v>
      </c>
      <c r="C80" s="61">
        <v>212</v>
      </c>
      <c r="D80" s="61">
        <v>2</v>
      </c>
      <c r="E80" s="61">
        <v>3</v>
      </c>
      <c r="F80" s="73">
        <v>57.142857142857139</v>
      </c>
      <c r="G80" s="73">
        <v>12</v>
      </c>
      <c r="H80" s="73">
        <v>6.8571428571428568</v>
      </c>
      <c r="I80" s="73">
        <v>0</v>
      </c>
      <c r="J80" s="73">
        <v>11.87</v>
      </c>
      <c r="K80" s="73">
        <v>80.77959332413792</v>
      </c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</row>
    <row r="81" spans="1:26" x14ac:dyDescent="0.2">
      <c r="A81" s="61">
        <v>52</v>
      </c>
      <c r="B81" s="5" t="s">
        <v>277</v>
      </c>
      <c r="C81" s="61">
        <v>319</v>
      </c>
      <c r="D81" s="61">
        <v>3</v>
      </c>
      <c r="E81" s="61">
        <v>3</v>
      </c>
      <c r="F81" s="73">
        <v>54.54545454545454</v>
      </c>
      <c r="G81" s="73">
        <v>7</v>
      </c>
      <c r="H81" s="73">
        <v>3.8181818181818175</v>
      </c>
      <c r="I81" s="73">
        <v>0</v>
      </c>
      <c r="J81" s="73">
        <v>12.08</v>
      </c>
      <c r="K81" s="73">
        <v>76.478515641379303</v>
      </c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</row>
    <row r="82" spans="1:26" x14ac:dyDescent="0.2">
      <c r="A82" s="61">
        <v>65</v>
      </c>
      <c r="B82" s="5" t="s">
        <v>277</v>
      </c>
      <c r="C82" s="61">
        <v>405</v>
      </c>
      <c r="D82" s="61">
        <v>4</v>
      </c>
      <c r="E82" s="61">
        <v>3</v>
      </c>
      <c r="F82" s="73">
        <v>54.411764705882348</v>
      </c>
      <c r="G82" s="73">
        <v>5.5</v>
      </c>
      <c r="H82" s="73">
        <v>2.9926470588235294</v>
      </c>
      <c r="I82" s="73">
        <v>0</v>
      </c>
      <c r="J82" s="73">
        <v>11.89</v>
      </c>
      <c r="K82" s="73">
        <v>81.173008551724152</v>
      </c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</row>
    <row r="83" spans="1:26" x14ac:dyDescent="0.2">
      <c r="A83" s="61">
        <v>3</v>
      </c>
      <c r="B83" s="5" t="s">
        <v>278</v>
      </c>
      <c r="C83" s="61">
        <v>103</v>
      </c>
      <c r="D83" s="61">
        <v>1</v>
      </c>
      <c r="E83" s="61">
        <v>3</v>
      </c>
      <c r="F83" s="73">
        <v>76.056338028169009</v>
      </c>
      <c r="G83" s="73">
        <v>2</v>
      </c>
      <c r="H83" s="73">
        <v>1.5211267605633803</v>
      </c>
      <c r="I83" s="73">
        <v>0</v>
      </c>
      <c r="J83" s="73">
        <v>12.95</v>
      </c>
      <c r="K83" s="73">
        <v>58.764649940546967</v>
      </c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</row>
    <row r="84" spans="1:26" x14ac:dyDescent="0.2">
      <c r="A84" s="61">
        <v>39</v>
      </c>
      <c r="B84" s="5" t="s">
        <v>278</v>
      </c>
      <c r="C84" s="61">
        <v>212</v>
      </c>
      <c r="D84" s="61">
        <v>2</v>
      </c>
      <c r="E84" s="61">
        <v>3</v>
      </c>
      <c r="F84" s="73">
        <v>30</v>
      </c>
      <c r="G84" s="73">
        <v>3</v>
      </c>
      <c r="H84" s="73">
        <v>0.9</v>
      </c>
      <c r="I84" s="73">
        <v>0</v>
      </c>
      <c r="J84" s="73">
        <v>12.81</v>
      </c>
      <c r="K84" s="73">
        <v>56.701492033293704</v>
      </c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</row>
    <row r="85" spans="1:26" x14ac:dyDescent="0.2">
      <c r="A85" s="61">
        <v>52</v>
      </c>
      <c r="B85" s="5" t="s">
        <v>278</v>
      </c>
      <c r="C85" s="61">
        <v>319</v>
      </c>
      <c r="D85" s="61">
        <v>3</v>
      </c>
      <c r="E85" s="61">
        <v>3</v>
      </c>
      <c r="F85" s="73">
        <v>32.835820895522389</v>
      </c>
      <c r="G85" s="73">
        <v>4</v>
      </c>
      <c r="H85" s="73">
        <v>1.3134328358208955</v>
      </c>
      <c r="I85" s="73">
        <v>0</v>
      </c>
      <c r="J85" s="73">
        <v>12.87</v>
      </c>
      <c r="K85" s="73">
        <v>53.854421022592156</v>
      </c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</row>
    <row r="86" spans="1:26" x14ac:dyDescent="0.2">
      <c r="A86" s="61">
        <v>65</v>
      </c>
      <c r="B86" s="5" t="s">
        <v>278</v>
      </c>
      <c r="C86" s="61">
        <v>405</v>
      </c>
      <c r="D86" s="61">
        <v>4</v>
      </c>
      <c r="E86" s="61">
        <v>3</v>
      </c>
      <c r="F86" s="73">
        <v>18.421052631578945</v>
      </c>
      <c r="G86" s="73">
        <v>3</v>
      </c>
      <c r="H86" s="73">
        <v>0.55263157894736836</v>
      </c>
      <c r="I86" s="73">
        <v>0</v>
      </c>
      <c r="J86" s="73">
        <v>13.41</v>
      </c>
      <c r="K86" s="73">
        <v>64.035415695600463</v>
      </c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</row>
    <row r="87" spans="1:26" x14ac:dyDescent="0.2">
      <c r="A87" s="61">
        <v>4</v>
      </c>
      <c r="B87" s="5" t="s">
        <v>272</v>
      </c>
      <c r="C87" s="61">
        <v>104</v>
      </c>
      <c r="D87" s="61">
        <v>1</v>
      </c>
      <c r="E87" s="61">
        <v>4</v>
      </c>
      <c r="F87" s="73">
        <v>36.986301369863014</v>
      </c>
      <c r="G87" s="73">
        <v>5</v>
      </c>
      <c r="H87" s="73">
        <v>1.8493150684931507</v>
      </c>
      <c r="I87" s="73">
        <v>0</v>
      </c>
      <c r="J87" s="73">
        <v>19.14</v>
      </c>
      <c r="K87" s="73">
        <v>65.200605382014871</v>
      </c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</row>
    <row r="88" spans="1:26" x14ac:dyDescent="0.2">
      <c r="A88" s="61">
        <v>7</v>
      </c>
      <c r="B88" s="5" t="s">
        <v>272</v>
      </c>
      <c r="C88" s="61">
        <v>203</v>
      </c>
      <c r="D88" s="61">
        <v>2</v>
      </c>
      <c r="E88" s="61">
        <v>4</v>
      </c>
      <c r="F88" s="73">
        <v>109.09090909090908</v>
      </c>
      <c r="G88" s="73">
        <v>5</v>
      </c>
      <c r="H88" s="73">
        <v>5.4545454545454541</v>
      </c>
      <c r="I88" s="73">
        <v>0</v>
      </c>
      <c r="J88" s="73">
        <v>15.72</v>
      </c>
      <c r="K88" s="73">
        <v>33.262050791075055</v>
      </c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</row>
    <row r="89" spans="1:26" x14ac:dyDescent="0.2">
      <c r="A89" s="61">
        <v>12</v>
      </c>
      <c r="B89" s="5" t="s">
        <v>272</v>
      </c>
      <c r="C89" s="61">
        <v>304</v>
      </c>
      <c r="D89" s="61">
        <v>3</v>
      </c>
      <c r="E89" s="61">
        <v>4</v>
      </c>
      <c r="F89" s="73">
        <v>68.333333333333329</v>
      </c>
      <c r="G89" s="73">
        <v>5</v>
      </c>
      <c r="H89" s="73">
        <v>3.4166666666666661</v>
      </c>
      <c r="I89" s="73">
        <v>0</v>
      </c>
      <c r="J89" s="73">
        <v>15.11</v>
      </c>
      <c r="K89" s="73">
        <v>70.228079296822187</v>
      </c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</row>
    <row r="90" spans="1:26" x14ac:dyDescent="0.2">
      <c r="A90" s="61">
        <v>52</v>
      </c>
      <c r="B90" s="5" t="s">
        <v>272</v>
      </c>
      <c r="C90" s="61">
        <v>413</v>
      </c>
      <c r="D90" s="61">
        <v>4</v>
      </c>
      <c r="E90" s="61">
        <v>4</v>
      </c>
      <c r="F90" s="73">
        <v>24</v>
      </c>
      <c r="G90" s="73">
        <v>2.5</v>
      </c>
      <c r="H90" s="73">
        <v>0.6</v>
      </c>
      <c r="I90" s="73">
        <v>0</v>
      </c>
      <c r="J90" s="73">
        <v>15.49</v>
      </c>
      <c r="K90" s="73">
        <v>68.918104989858023</v>
      </c>
      <c r="L90" s="66"/>
      <c r="M90" s="66"/>
      <c r="N90" s="66"/>
      <c r="O90" s="66"/>
      <c r="P90" s="66"/>
      <c r="Q90" s="66"/>
      <c r="R90" s="66"/>
      <c r="S90" s="66"/>
      <c r="T90" s="66"/>
      <c r="U90" s="66"/>
      <c r="V90" s="66"/>
      <c r="W90" s="66"/>
      <c r="X90" s="66"/>
      <c r="Y90" s="66"/>
      <c r="Z90" s="66"/>
    </row>
    <row r="91" spans="1:26" x14ac:dyDescent="0.2">
      <c r="A91" s="61">
        <v>4</v>
      </c>
      <c r="B91" s="5" t="s">
        <v>273</v>
      </c>
      <c r="C91" s="61">
        <v>104</v>
      </c>
      <c r="D91" s="61">
        <v>1</v>
      </c>
      <c r="E91" s="61">
        <v>4</v>
      </c>
      <c r="F91" s="73">
        <v>42.5</v>
      </c>
      <c r="G91" s="73">
        <v>5</v>
      </c>
      <c r="H91" s="73">
        <v>2.125</v>
      </c>
      <c r="I91" s="73">
        <v>0</v>
      </c>
      <c r="J91" s="73">
        <v>13.02</v>
      </c>
      <c r="K91" s="73">
        <v>75.825364873563203</v>
      </c>
      <c r="L91" s="66"/>
      <c r="M91" s="66"/>
      <c r="N91" s="66"/>
      <c r="O91" s="66"/>
      <c r="P91" s="66"/>
      <c r="Q91" s="66"/>
      <c r="R91" s="66"/>
      <c r="S91" s="66"/>
      <c r="T91" s="66"/>
      <c r="U91" s="66"/>
      <c r="V91" s="66"/>
      <c r="W91" s="66"/>
      <c r="X91" s="66"/>
      <c r="Y91" s="66"/>
      <c r="Z91" s="66"/>
    </row>
    <row r="92" spans="1:26" x14ac:dyDescent="0.2">
      <c r="A92" s="61">
        <v>23</v>
      </c>
      <c r="B92" s="5" t="s">
        <v>273</v>
      </c>
      <c r="C92" s="61">
        <v>203</v>
      </c>
      <c r="D92" s="61">
        <v>2</v>
      </c>
      <c r="E92" s="61">
        <v>4</v>
      </c>
      <c r="F92" s="73">
        <v>42.5</v>
      </c>
      <c r="G92" s="73">
        <v>7</v>
      </c>
      <c r="H92" s="73">
        <v>2.9750000000000001</v>
      </c>
      <c r="I92" s="73">
        <v>0</v>
      </c>
      <c r="J92" s="73">
        <v>12.68</v>
      </c>
      <c r="K92" s="73">
        <v>66.746203586206889</v>
      </c>
      <c r="L92" s="66"/>
      <c r="M92" s="66"/>
      <c r="N92" s="66"/>
      <c r="O92" s="66"/>
      <c r="P92" s="66"/>
      <c r="Q92" s="66"/>
      <c r="R92" s="66"/>
      <c r="S92" s="66"/>
      <c r="T92" s="66"/>
      <c r="U92" s="66"/>
      <c r="V92" s="66"/>
      <c r="W92" s="66"/>
      <c r="X92" s="66"/>
      <c r="Y92" s="66"/>
      <c r="Z92" s="66"/>
    </row>
    <row r="93" spans="1:26" x14ac:dyDescent="0.2">
      <c r="A93" s="61">
        <v>44</v>
      </c>
      <c r="B93" s="5" t="s">
        <v>273</v>
      </c>
      <c r="C93" s="61">
        <v>304</v>
      </c>
      <c r="D93" s="61">
        <v>3</v>
      </c>
      <c r="E93" s="61">
        <v>4</v>
      </c>
      <c r="F93" s="73">
        <v>45.783132530120483</v>
      </c>
      <c r="G93" s="73">
        <v>7</v>
      </c>
      <c r="H93" s="73">
        <v>3.2048192771084336</v>
      </c>
      <c r="I93" s="73">
        <v>0</v>
      </c>
      <c r="J93" s="73">
        <v>12.65</v>
      </c>
      <c r="K93" s="73">
        <v>75.176020459770115</v>
      </c>
      <c r="L93" s="66"/>
      <c r="M93" s="66"/>
      <c r="N93" s="66"/>
      <c r="O93" s="66"/>
      <c r="P93" s="66"/>
      <c r="Q93" s="66"/>
      <c r="R93" s="66"/>
      <c r="S93" s="66"/>
      <c r="T93" s="66"/>
      <c r="U93" s="66"/>
      <c r="V93" s="66"/>
      <c r="W93" s="66"/>
      <c r="X93" s="66"/>
      <c r="Y93" s="66"/>
      <c r="Z93" s="66"/>
    </row>
    <row r="94" spans="1:26" x14ac:dyDescent="0.2">
      <c r="A94" s="61">
        <v>78</v>
      </c>
      <c r="B94" s="5" t="s">
        <v>273</v>
      </c>
      <c r="C94" s="61">
        <v>413</v>
      </c>
      <c r="D94" s="61">
        <v>4</v>
      </c>
      <c r="E94" s="61">
        <v>4</v>
      </c>
      <c r="F94" s="73">
        <v>38.271604938271601</v>
      </c>
      <c r="G94" s="73">
        <v>8</v>
      </c>
      <c r="H94" s="73">
        <v>3.0617283950617282</v>
      </c>
      <c r="I94" s="73">
        <v>0</v>
      </c>
      <c r="J94" s="73">
        <v>12.4</v>
      </c>
      <c r="K94" s="73">
        <v>71.931078620689661</v>
      </c>
      <c r="L94" s="66"/>
      <c r="M94" s="66"/>
      <c r="N94" s="66"/>
      <c r="O94" s="66"/>
      <c r="P94" s="66"/>
      <c r="Q94" s="66"/>
      <c r="R94" s="66"/>
      <c r="S94" s="66"/>
      <c r="T94" s="66"/>
      <c r="U94" s="66"/>
      <c r="V94" s="66"/>
      <c r="W94" s="66"/>
      <c r="X94" s="66"/>
      <c r="Y94" s="66"/>
      <c r="Z94" s="66"/>
    </row>
    <row r="95" spans="1:26" x14ac:dyDescent="0.2">
      <c r="A95" s="61">
        <v>4</v>
      </c>
      <c r="B95" s="5" t="s">
        <v>274</v>
      </c>
      <c r="C95" s="61">
        <v>104</v>
      </c>
      <c r="D95" s="61">
        <v>1</v>
      </c>
      <c r="E95" s="61">
        <v>4</v>
      </c>
      <c r="F95" s="73">
        <v>43.75</v>
      </c>
      <c r="G95" s="73">
        <v>5</v>
      </c>
      <c r="H95" s="73">
        <v>2.1875</v>
      </c>
      <c r="I95" s="73">
        <v>0</v>
      </c>
      <c r="J95" s="73">
        <v>12.87</v>
      </c>
      <c r="K95" s="73">
        <v>60.867386995073886</v>
      </c>
      <c r="L95" s="66"/>
      <c r="M95" s="66"/>
      <c r="N95" s="66"/>
      <c r="O95" s="66"/>
      <c r="P95" s="66"/>
      <c r="Q95" s="66"/>
      <c r="R95" s="66"/>
      <c r="S95" s="66"/>
      <c r="T95" s="66"/>
      <c r="U95" s="66"/>
      <c r="V95" s="66"/>
      <c r="W95" s="66"/>
      <c r="X95" s="66"/>
      <c r="Y95" s="66"/>
      <c r="Z95" s="66"/>
    </row>
    <row r="96" spans="1:26" x14ac:dyDescent="0.2">
      <c r="A96" s="61">
        <v>23</v>
      </c>
      <c r="B96" s="5" t="s">
        <v>274</v>
      </c>
      <c r="C96" s="61">
        <v>203</v>
      </c>
      <c r="D96" s="61">
        <v>2</v>
      </c>
      <c r="E96" s="61">
        <v>4</v>
      </c>
      <c r="F96" s="73">
        <v>44.117647058823529</v>
      </c>
      <c r="G96" s="73">
        <v>7</v>
      </c>
      <c r="H96" s="73">
        <v>3.0882352941176467</v>
      </c>
      <c r="I96" s="73">
        <v>0</v>
      </c>
      <c r="J96" s="73">
        <v>12.92</v>
      </c>
      <c r="K96" s="73">
        <v>62.908651034482752</v>
      </c>
      <c r="L96" s="66"/>
      <c r="M96" s="66"/>
      <c r="N96" s="66"/>
      <c r="O96" s="66"/>
      <c r="P96" s="66"/>
      <c r="Q96" s="66"/>
      <c r="R96" s="66"/>
      <c r="S96" s="66"/>
      <c r="T96" s="66"/>
      <c r="U96" s="66"/>
      <c r="V96" s="66"/>
      <c r="W96" s="66"/>
      <c r="X96" s="66"/>
      <c r="Y96" s="66"/>
      <c r="Z96" s="66"/>
    </row>
    <row r="97" spans="1:26" x14ac:dyDescent="0.2">
      <c r="A97" s="61">
        <v>44</v>
      </c>
      <c r="B97" s="5" t="s">
        <v>274</v>
      </c>
      <c r="C97" s="61">
        <v>304</v>
      </c>
      <c r="D97" s="61">
        <v>3</v>
      </c>
      <c r="E97" s="61">
        <v>4</v>
      </c>
      <c r="F97" s="73">
        <v>39.436619718309856</v>
      </c>
      <c r="G97" s="73">
        <v>3</v>
      </c>
      <c r="H97" s="73">
        <v>1.1830985915492958</v>
      </c>
      <c r="I97" s="73">
        <v>0</v>
      </c>
      <c r="J97" s="73">
        <v>12.67</v>
      </c>
      <c r="K97" s="73">
        <v>60.850941724137925</v>
      </c>
      <c r="L97" s="66"/>
      <c r="M97" s="66"/>
      <c r="N97" s="66"/>
      <c r="O97" s="66"/>
      <c r="P97" s="66"/>
      <c r="Q97" s="66"/>
      <c r="R97" s="66"/>
      <c r="S97" s="66"/>
      <c r="T97" s="66"/>
      <c r="U97" s="66"/>
      <c r="V97" s="66"/>
      <c r="W97" s="66"/>
      <c r="X97" s="66"/>
      <c r="Y97" s="66"/>
      <c r="Z97" s="66"/>
    </row>
    <row r="98" spans="1:26" x14ac:dyDescent="0.2">
      <c r="A98" s="61">
        <v>69</v>
      </c>
      <c r="B98" s="5" t="s">
        <v>274</v>
      </c>
      <c r="C98" s="61">
        <v>413</v>
      </c>
      <c r="D98" s="61">
        <v>4</v>
      </c>
      <c r="E98" s="61">
        <v>4</v>
      </c>
      <c r="F98" s="73">
        <v>24.657534246575342</v>
      </c>
      <c r="G98" s="73">
        <v>3.5</v>
      </c>
      <c r="H98" s="73">
        <v>0.86301369863013688</v>
      </c>
      <c r="I98" s="73">
        <v>0</v>
      </c>
      <c r="J98" s="73">
        <v>12.43</v>
      </c>
      <c r="K98" s="73">
        <v>63.784607586206889</v>
      </c>
      <c r="L98" s="66"/>
      <c r="M98" s="66"/>
      <c r="N98" s="66"/>
      <c r="O98" s="66"/>
      <c r="P98" s="66"/>
      <c r="Q98" s="66"/>
      <c r="R98" s="66"/>
      <c r="S98" s="66"/>
      <c r="T98" s="66"/>
      <c r="U98" s="66"/>
      <c r="V98" s="66"/>
      <c r="W98" s="66"/>
      <c r="X98" s="66"/>
      <c r="Y98" s="66"/>
      <c r="Z98" s="66"/>
    </row>
    <row r="99" spans="1:26" x14ac:dyDescent="0.2">
      <c r="A99" s="61">
        <v>4</v>
      </c>
      <c r="B99" s="5" t="s">
        <v>275</v>
      </c>
      <c r="C99" s="61">
        <v>104</v>
      </c>
      <c r="D99" s="61">
        <v>1</v>
      </c>
      <c r="E99" s="61">
        <v>4</v>
      </c>
      <c r="F99" s="73">
        <v>58.571428571428577</v>
      </c>
      <c r="G99" s="73">
        <v>3</v>
      </c>
      <c r="H99" s="73">
        <v>1.7571428571428571</v>
      </c>
      <c r="I99" s="73">
        <v>0</v>
      </c>
      <c r="J99" s="73">
        <v>14.44</v>
      </c>
      <c r="K99" s="73">
        <v>59.581918758620709</v>
      </c>
      <c r="L99" s="66"/>
      <c r="M99" s="66"/>
      <c r="N99" s="66"/>
      <c r="O99" s="66"/>
      <c r="P99" s="66"/>
      <c r="Q99" s="66"/>
      <c r="R99" s="66"/>
      <c r="S99" s="66"/>
      <c r="T99" s="66"/>
      <c r="U99" s="66"/>
      <c r="V99" s="66"/>
      <c r="W99" s="66"/>
      <c r="X99" s="66"/>
      <c r="Y99" s="66"/>
      <c r="Z99" s="66"/>
    </row>
    <row r="100" spans="1:26" x14ac:dyDescent="0.2">
      <c r="A100" s="61">
        <v>23</v>
      </c>
      <c r="B100" s="5" t="s">
        <v>275</v>
      </c>
      <c r="C100" s="61">
        <v>203</v>
      </c>
      <c r="D100" s="61">
        <v>2</v>
      </c>
      <c r="E100" s="61">
        <v>4</v>
      </c>
      <c r="F100" s="73">
        <v>66.153846153846146</v>
      </c>
      <c r="G100" s="73">
        <v>2</v>
      </c>
      <c r="H100" s="73">
        <v>1.3230769230769228</v>
      </c>
      <c r="I100" s="73">
        <v>0</v>
      </c>
      <c r="J100" s="73">
        <v>14.6</v>
      </c>
      <c r="K100" s="73">
        <v>57.439451034482758</v>
      </c>
      <c r="L100" s="66"/>
      <c r="M100" s="66"/>
      <c r="N100" s="66"/>
      <c r="O100" s="66"/>
      <c r="P100" s="66"/>
      <c r="Q100" s="66"/>
      <c r="R100" s="66"/>
      <c r="S100" s="66"/>
      <c r="T100" s="66"/>
      <c r="U100" s="66"/>
      <c r="V100" s="66"/>
      <c r="W100" s="66"/>
      <c r="X100" s="66"/>
      <c r="Y100" s="66"/>
      <c r="Z100" s="66"/>
    </row>
    <row r="101" spans="1:26" x14ac:dyDescent="0.2">
      <c r="A101" s="61">
        <v>44</v>
      </c>
      <c r="B101" s="5" t="s">
        <v>275</v>
      </c>
      <c r="C101" s="61">
        <v>304</v>
      </c>
      <c r="D101" s="61">
        <v>3</v>
      </c>
      <c r="E101" s="61">
        <v>4</v>
      </c>
      <c r="F101" s="73">
        <v>63.934426229508205</v>
      </c>
      <c r="G101" s="73">
        <v>3</v>
      </c>
      <c r="H101" s="73">
        <v>1.918032786885246</v>
      </c>
      <c r="I101" s="73">
        <v>0</v>
      </c>
      <c r="J101" s="73">
        <v>14.14</v>
      </c>
      <c r="K101" s="73">
        <v>57.211478689655173</v>
      </c>
      <c r="L101" s="66"/>
      <c r="M101" s="66"/>
      <c r="N101" s="66"/>
      <c r="O101" s="66"/>
      <c r="P101" s="66"/>
      <c r="Q101" s="66"/>
      <c r="R101" s="66"/>
      <c r="S101" s="66"/>
      <c r="T101" s="66"/>
      <c r="U101" s="66"/>
      <c r="V101" s="66"/>
      <c r="W101" s="66"/>
      <c r="X101" s="66"/>
      <c r="Y101" s="66"/>
      <c r="Z101" s="66"/>
    </row>
    <row r="102" spans="1:26" x14ac:dyDescent="0.2">
      <c r="A102" s="61">
        <v>78</v>
      </c>
      <c r="B102" s="5" t="s">
        <v>275</v>
      </c>
      <c r="C102" s="61">
        <v>413</v>
      </c>
      <c r="D102" s="61">
        <v>4</v>
      </c>
      <c r="E102" s="61">
        <v>4</v>
      </c>
      <c r="F102" s="73">
        <v>68.253968253968253</v>
      </c>
      <c r="G102" s="73">
        <v>2.5</v>
      </c>
      <c r="H102" s="73">
        <v>1.7063492063492063</v>
      </c>
      <c r="I102" s="73">
        <v>0</v>
      </c>
      <c r="J102" s="73">
        <v>14.22</v>
      </c>
      <c r="K102" s="73">
        <v>48.532549241379314</v>
      </c>
      <c r="L102" s="66"/>
      <c r="M102" s="66"/>
      <c r="N102" s="66"/>
      <c r="O102" s="66"/>
      <c r="P102" s="66"/>
      <c r="Q102" s="66"/>
      <c r="R102" s="66"/>
      <c r="S102" s="66"/>
      <c r="T102" s="66"/>
      <c r="U102" s="66"/>
      <c r="V102" s="66"/>
      <c r="W102" s="66"/>
      <c r="X102" s="66"/>
      <c r="Y102" s="66"/>
      <c r="Z102" s="66"/>
    </row>
    <row r="103" spans="1:26" x14ac:dyDescent="0.2">
      <c r="A103" s="61">
        <v>4</v>
      </c>
      <c r="B103" s="5" t="s">
        <v>276</v>
      </c>
      <c r="C103" s="61">
        <v>104</v>
      </c>
      <c r="D103" s="61">
        <v>1</v>
      </c>
      <c r="E103" s="61">
        <v>4</v>
      </c>
      <c r="F103" s="73">
        <v>47.058823529411761</v>
      </c>
      <c r="G103" s="73">
        <v>9</v>
      </c>
      <c r="H103" s="73">
        <v>4.2352941176470589</v>
      </c>
      <c r="I103" s="73">
        <v>0</v>
      </c>
      <c r="J103" s="73">
        <v>12.45</v>
      </c>
      <c r="K103" s="73">
        <v>59.360409482758627</v>
      </c>
      <c r="L103" s="66"/>
      <c r="M103" s="66"/>
      <c r="N103" s="66"/>
      <c r="O103" s="66"/>
      <c r="P103" s="66"/>
      <c r="Q103" s="66"/>
      <c r="R103" s="66"/>
      <c r="S103" s="66"/>
      <c r="T103" s="66"/>
      <c r="U103" s="66"/>
      <c r="V103" s="66"/>
      <c r="W103" s="66"/>
      <c r="X103" s="66"/>
      <c r="Y103" s="66"/>
      <c r="Z103" s="66"/>
    </row>
    <row r="104" spans="1:26" x14ac:dyDescent="0.2">
      <c r="A104" s="61">
        <v>23</v>
      </c>
      <c r="B104" s="5" t="s">
        <v>276</v>
      </c>
      <c r="C104" s="61">
        <v>203</v>
      </c>
      <c r="D104" s="61">
        <v>2</v>
      </c>
      <c r="E104" s="61">
        <v>4</v>
      </c>
      <c r="F104" s="73">
        <v>49.230769230769234</v>
      </c>
      <c r="G104" s="73">
        <v>9</v>
      </c>
      <c r="H104" s="73">
        <v>4.430769230769231</v>
      </c>
      <c r="I104" s="73">
        <v>0</v>
      </c>
      <c r="J104" s="73">
        <v>12.73</v>
      </c>
      <c r="K104" s="73">
        <v>60.736308827586207</v>
      </c>
      <c r="L104" s="66"/>
      <c r="M104" s="66"/>
      <c r="N104" s="66"/>
      <c r="O104" s="66"/>
      <c r="P104" s="66"/>
      <c r="Q104" s="66"/>
      <c r="R104" s="66"/>
      <c r="S104" s="66"/>
      <c r="T104" s="66"/>
      <c r="U104" s="66"/>
      <c r="V104" s="66"/>
      <c r="W104" s="66"/>
      <c r="X104" s="66"/>
      <c r="Y104" s="66"/>
      <c r="Z104" s="66"/>
    </row>
    <row r="105" spans="1:26" x14ac:dyDescent="0.2">
      <c r="A105" s="61">
        <v>44</v>
      </c>
      <c r="B105" s="5" t="s">
        <v>276</v>
      </c>
      <c r="C105" s="61">
        <v>304</v>
      </c>
      <c r="D105" s="61">
        <v>3</v>
      </c>
      <c r="E105" s="61">
        <v>4</v>
      </c>
      <c r="F105" s="73">
        <v>62.068965517241381</v>
      </c>
      <c r="G105" s="73">
        <v>8.5</v>
      </c>
      <c r="H105" s="73">
        <v>5.2758620689655178</v>
      </c>
      <c r="I105" s="73">
        <v>0</v>
      </c>
      <c r="J105" s="73">
        <v>12.21</v>
      </c>
      <c r="K105" s="73">
        <v>41.794397206896548</v>
      </c>
      <c r="L105" s="66"/>
      <c r="M105" s="66"/>
      <c r="N105" s="66"/>
      <c r="O105" s="66"/>
      <c r="P105" s="66"/>
      <c r="Q105" s="66"/>
      <c r="R105" s="66"/>
      <c r="S105" s="66"/>
      <c r="T105" s="66"/>
      <c r="U105" s="66"/>
      <c r="V105" s="66"/>
      <c r="W105" s="66"/>
      <c r="X105" s="66"/>
      <c r="Y105" s="66"/>
      <c r="Z105" s="66"/>
    </row>
    <row r="106" spans="1:26" x14ac:dyDescent="0.2">
      <c r="A106" s="61">
        <v>78</v>
      </c>
      <c r="B106" s="5" t="s">
        <v>276</v>
      </c>
      <c r="C106" s="61">
        <v>413</v>
      </c>
      <c r="D106" s="61">
        <v>4</v>
      </c>
      <c r="E106" s="61">
        <v>4</v>
      </c>
      <c r="F106" s="73">
        <v>63.636363636363633</v>
      </c>
      <c r="G106" s="73">
        <v>6.5</v>
      </c>
      <c r="H106" s="73">
        <v>4.1363636363636367</v>
      </c>
      <c r="I106" s="73">
        <v>0</v>
      </c>
      <c r="J106" s="73">
        <v>13.7</v>
      </c>
      <c r="K106" s="73">
        <v>51.131262068965512</v>
      </c>
      <c r="L106" s="66"/>
      <c r="M106" s="66"/>
      <c r="N106" s="66"/>
      <c r="O106" s="66"/>
      <c r="P106" s="66"/>
      <c r="Q106" s="66"/>
      <c r="R106" s="66"/>
      <c r="S106" s="66"/>
      <c r="T106" s="66"/>
      <c r="U106" s="66"/>
      <c r="V106" s="66"/>
      <c r="W106" s="66"/>
      <c r="X106" s="66"/>
      <c r="Y106" s="66"/>
      <c r="Z106" s="66"/>
    </row>
    <row r="107" spans="1:26" x14ac:dyDescent="0.2">
      <c r="A107" s="61">
        <v>4</v>
      </c>
      <c r="B107" s="5" t="s">
        <v>277</v>
      </c>
      <c r="C107" s="61">
        <v>104</v>
      </c>
      <c r="D107" s="61">
        <v>1</v>
      </c>
      <c r="E107" s="61">
        <v>4</v>
      </c>
      <c r="F107" s="73">
        <v>46.753246753246749</v>
      </c>
      <c r="G107" s="73">
        <v>8.5</v>
      </c>
      <c r="H107" s="73">
        <v>3.9740259740259738</v>
      </c>
      <c r="I107" s="73">
        <v>0</v>
      </c>
      <c r="J107" s="73">
        <v>12.17</v>
      </c>
      <c r="K107" s="73">
        <v>81.032321434482768</v>
      </c>
      <c r="L107" s="66"/>
      <c r="M107" s="66"/>
      <c r="N107" s="66"/>
      <c r="O107" s="66"/>
      <c r="P107" s="66"/>
      <c r="Q107" s="66"/>
      <c r="R107" s="66"/>
      <c r="S107" s="66"/>
      <c r="T107" s="66"/>
      <c r="U107" s="66"/>
      <c r="V107" s="66"/>
      <c r="W107" s="66"/>
      <c r="X107" s="66"/>
      <c r="Y107" s="66"/>
      <c r="Z107" s="66"/>
    </row>
    <row r="108" spans="1:26" x14ac:dyDescent="0.2">
      <c r="A108" s="61">
        <v>23</v>
      </c>
      <c r="B108" s="5" t="s">
        <v>277</v>
      </c>
      <c r="C108" s="61">
        <v>203</v>
      </c>
      <c r="D108" s="61">
        <v>2</v>
      </c>
      <c r="E108" s="61">
        <v>4</v>
      </c>
      <c r="F108" s="73">
        <v>49.333333333333336</v>
      </c>
      <c r="G108" s="73">
        <v>5</v>
      </c>
      <c r="H108" s="73">
        <v>2.4666666666666668</v>
      </c>
      <c r="I108" s="73">
        <v>0</v>
      </c>
      <c r="J108" s="73">
        <v>11.87</v>
      </c>
      <c r="K108" s="73">
        <v>78.249715310344826</v>
      </c>
      <c r="L108" s="66"/>
      <c r="M108" s="66"/>
      <c r="N108" s="66"/>
      <c r="O108" s="66"/>
      <c r="P108" s="66"/>
      <c r="Q108" s="66"/>
      <c r="R108" s="66"/>
      <c r="S108" s="66"/>
      <c r="T108" s="66"/>
      <c r="U108" s="66"/>
      <c r="V108" s="66"/>
      <c r="W108" s="66"/>
      <c r="X108" s="66"/>
      <c r="Y108" s="66"/>
      <c r="Z108" s="66"/>
    </row>
    <row r="109" spans="1:26" x14ac:dyDescent="0.2">
      <c r="A109" s="61">
        <v>44</v>
      </c>
      <c r="B109" s="5" t="s">
        <v>277</v>
      </c>
      <c r="C109" s="61">
        <v>304</v>
      </c>
      <c r="D109" s="61">
        <v>3</v>
      </c>
      <c r="E109" s="61">
        <v>4</v>
      </c>
      <c r="F109" s="73">
        <v>57.333333333333336</v>
      </c>
      <c r="G109" s="73">
        <v>10.5</v>
      </c>
      <c r="H109" s="73">
        <v>6.02</v>
      </c>
      <c r="I109" s="73">
        <v>0</v>
      </c>
      <c r="J109" s="73">
        <v>11.85</v>
      </c>
      <c r="K109" s="73">
        <v>75.325086896551738</v>
      </c>
      <c r="L109" s="66"/>
      <c r="M109" s="66"/>
      <c r="N109" s="66"/>
      <c r="O109" s="66"/>
      <c r="P109" s="66"/>
      <c r="Q109" s="66"/>
      <c r="R109" s="66"/>
      <c r="S109" s="66"/>
      <c r="T109" s="66"/>
      <c r="U109" s="66"/>
      <c r="V109" s="66"/>
      <c r="W109" s="66"/>
      <c r="X109" s="66"/>
      <c r="Y109" s="66"/>
      <c r="Z109" s="66"/>
    </row>
    <row r="110" spans="1:26" x14ac:dyDescent="0.2">
      <c r="A110" s="61">
        <v>78</v>
      </c>
      <c r="B110" s="5" t="s">
        <v>277</v>
      </c>
      <c r="C110" s="61">
        <v>413</v>
      </c>
      <c r="D110" s="61">
        <v>4</v>
      </c>
      <c r="E110" s="61">
        <v>4</v>
      </c>
      <c r="F110" s="73">
        <v>54.430379746835442</v>
      </c>
      <c r="G110" s="73">
        <v>6</v>
      </c>
      <c r="H110" s="73">
        <v>3.2658227848101262</v>
      </c>
      <c r="I110" s="73">
        <v>0</v>
      </c>
      <c r="J110" s="73">
        <v>11.93</v>
      </c>
      <c r="K110" s="73">
        <v>82.782398675862069</v>
      </c>
      <c r="L110" s="66"/>
      <c r="M110" s="66"/>
      <c r="N110" s="66"/>
      <c r="O110" s="66"/>
      <c r="P110" s="66"/>
      <c r="Q110" s="66"/>
      <c r="R110" s="66"/>
      <c r="S110" s="66"/>
      <c r="T110" s="66"/>
      <c r="U110" s="66"/>
      <c r="V110" s="66"/>
      <c r="W110" s="66"/>
      <c r="X110" s="66"/>
      <c r="Y110" s="66"/>
      <c r="Z110" s="66"/>
    </row>
    <row r="111" spans="1:26" x14ac:dyDescent="0.2">
      <c r="A111" s="61">
        <v>4</v>
      </c>
      <c r="B111" s="5" t="s">
        <v>278</v>
      </c>
      <c r="C111" s="61">
        <v>104</v>
      </c>
      <c r="D111" s="61">
        <v>1</v>
      </c>
      <c r="E111" s="61">
        <v>4</v>
      </c>
      <c r="F111" s="73">
        <v>57.894736842105267</v>
      </c>
      <c r="G111" s="73">
        <v>2.5</v>
      </c>
      <c r="H111" s="73">
        <v>1.4473684210526319</v>
      </c>
      <c r="I111" s="73">
        <v>0.3</v>
      </c>
      <c r="J111" s="73">
        <v>13.17</v>
      </c>
      <c r="K111" s="73">
        <v>54.418560142687284</v>
      </c>
      <c r="L111" s="66"/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6"/>
      <c r="X111" s="66"/>
      <c r="Y111" s="66"/>
      <c r="Z111" s="66"/>
    </row>
    <row r="112" spans="1:26" x14ac:dyDescent="0.2">
      <c r="A112" s="61">
        <v>23</v>
      </c>
      <c r="B112" s="5" t="s">
        <v>278</v>
      </c>
      <c r="C112" s="61">
        <v>203</v>
      </c>
      <c r="D112" s="61">
        <v>2</v>
      </c>
      <c r="E112" s="61">
        <v>4</v>
      </c>
      <c r="F112" s="73">
        <v>22.535211267605636</v>
      </c>
      <c r="G112" s="73">
        <v>3.5</v>
      </c>
      <c r="H112" s="73">
        <v>0.78873239436619724</v>
      </c>
      <c r="I112" s="73">
        <v>0</v>
      </c>
      <c r="J112" s="73">
        <v>13.08</v>
      </c>
      <c r="K112" s="73">
        <v>48.472214411414974</v>
      </c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6"/>
      <c r="X112" s="66"/>
      <c r="Y112" s="66"/>
      <c r="Z112" s="66"/>
    </row>
    <row r="113" spans="1:26" x14ac:dyDescent="0.2">
      <c r="A113" s="61">
        <v>44</v>
      </c>
      <c r="B113" s="5" t="s">
        <v>278</v>
      </c>
      <c r="C113" s="61">
        <v>304</v>
      </c>
      <c r="D113" s="61">
        <v>3</v>
      </c>
      <c r="E113" s="61">
        <v>4</v>
      </c>
      <c r="F113" s="73">
        <v>38.961038961038966</v>
      </c>
      <c r="G113" s="73">
        <v>5</v>
      </c>
      <c r="H113" s="73">
        <v>1.9480519480519485</v>
      </c>
      <c r="I113" s="73">
        <v>0</v>
      </c>
      <c r="J113" s="73">
        <v>12.73</v>
      </c>
      <c r="K113" s="73">
        <v>57.707780404280626</v>
      </c>
      <c r="L113" s="66"/>
      <c r="M113" s="66"/>
      <c r="N113" s="66"/>
      <c r="O113" s="66"/>
      <c r="P113" s="66"/>
      <c r="Q113" s="66"/>
      <c r="R113" s="66"/>
      <c r="S113" s="66"/>
      <c r="T113" s="66"/>
      <c r="U113" s="66"/>
      <c r="V113" s="66"/>
      <c r="W113" s="66"/>
      <c r="X113" s="66"/>
      <c r="Y113" s="66"/>
      <c r="Z113" s="66"/>
    </row>
    <row r="114" spans="1:26" x14ac:dyDescent="0.2">
      <c r="A114" s="61">
        <v>78</v>
      </c>
      <c r="B114" s="5" t="s">
        <v>278</v>
      </c>
      <c r="C114" s="61">
        <v>413</v>
      </c>
      <c r="D114" s="61">
        <v>4</v>
      </c>
      <c r="E114" s="61">
        <v>4</v>
      </c>
      <c r="F114" s="73">
        <v>28.04878048780488</v>
      </c>
      <c r="G114" s="73">
        <v>4.5</v>
      </c>
      <c r="H114" s="73">
        <v>1.2621951219512197</v>
      </c>
      <c r="I114" s="73">
        <v>0</v>
      </c>
      <c r="J114" s="73">
        <v>13.05</v>
      </c>
      <c r="K114" s="73">
        <v>58.997384304399517</v>
      </c>
      <c r="L114" s="66"/>
      <c r="M114" s="66"/>
      <c r="N114" s="66"/>
      <c r="O114" s="66"/>
      <c r="P114" s="66"/>
      <c r="Q114" s="66"/>
      <c r="R114" s="66"/>
      <c r="S114" s="66"/>
      <c r="T114" s="66"/>
      <c r="U114" s="66"/>
      <c r="V114" s="66"/>
      <c r="W114" s="66"/>
      <c r="X114" s="66"/>
      <c r="Y114" s="66"/>
      <c r="Z114" s="66"/>
    </row>
    <row r="115" spans="1:26" x14ac:dyDescent="0.2">
      <c r="A115" s="61">
        <v>32</v>
      </c>
      <c r="B115" s="5" t="s">
        <v>272</v>
      </c>
      <c r="C115" s="61">
        <v>105</v>
      </c>
      <c r="D115" s="61">
        <v>1</v>
      </c>
      <c r="E115" s="61">
        <v>5</v>
      </c>
      <c r="F115" s="73">
        <v>41.558441558441558</v>
      </c>
      <c r="G115" s="73">
        <v>5</v>
      </c>
      <c r="H115" s="73">
        <v>2.0779220779220777</v>
      </c>
      <c r="I115" s="73">
        <v>0</v>
      </c>
      <c r="J115" s="73">
        <v>15.26</v>
      </c>
      <c r="K115" s="73">
        <v>75.483802244759957</v>
      </c>
      <c r="L115" s="66"/>
      <c r="M115" s="66"/>
      <c r="N115" s="66"/>
      <c r="O115" s="66"/>
      <c r="P115" s="66"/>
      <c r="Q115" s="66"/>
      <c r="R115" s="66"/>
      <c r="S115" s="66"/>
      <c r="T115" s="66"/>
      <c r="U115" s="66"/>
      <c r="V115" s="66"/>
      <c r="W115" s="66"/>
      <c r="X115" s="66"/>
      <c r="Y115" s="66"/>
      <c r="Z115" s="66"/>
    </row>
    <row r="116" spans="1:26" x14ac:dyDescent="0.2">
      <c r="A116" s="61">
        <v>25</v>
      </c>
      <c r="B116" s="5" t="s">
        <v>272</v>
      </c>
      <c r="C116" s="61">
        <v>208</v>
      </c>
      <c r="D116" s="61">
        <v>2</v>
      </c>
      <c r="E116" s="61">
        <v>5</v>
      </c>
      <c r="F116" s="73">
        <v>61.29032258064516</v>
      </c>
      <c r="G116" s="73">
        <v>5</v>
      </c>
      <c r="H116" s="73">
        <v>3.064516129032258</v>
      </c>
      <c r="I116" s="73">
        <v>0.1</v>
      </c>
      <c r="J116" s="73">
        <v>14.73</v>
      </c>
      <c r="K116" s="73">
        <v>38.508139553752542</v>
      </c>
      <c r="L116" s="66"/>
      <c r="M116" s="66"/>
      <c r="N116" s="66"/>
      <c r="O116" s="66"/>
      <c r="P116" s="66"/>
      <c r="Q116" s="66"/>
      <c r="R116" s="66"/>
      <c r="S116" s="66"/>
      <c r="T116" s="66"/>
      <c r="U116" s="66"/>
      <c r="V116" s="66"/>
      <c r="W116" s="66"/>
      <c r="X116" s="66"/>
      <c r="Y116" s="66"/>
      <c r="Z116" s="66"/>
    </row>
    <row r="117" spans="1:26" x14ac:dyDescent="0.2">
      <c r="A117" s="61">
        <v>56</v>
      </c>
      <c r="B117" s="5" t="s">
        <v>272</v>
      </c>
      <c r="C117" s="61">
        <v>313</v>
      </c>
      <c r="D117" s="61">
        <v>3</v>
      </c>
      <c r="E117" s="61">
        <v>5</v>
      </c>
      <c r="F117" s="73">
        <v>44.444444444444443</v>
      </c>
      <c r="G117" s="73">
        <v>5</v>
      </c>
      <c r="H117" s="73">
        <v>2.2222222222222223</v>
      </c>
      <c r="I117" s="73">
        <v>0.1</v>
      </c>
      <c r="J117" s="73">
        <v>14.5</v>
      </c>
      <c r="K117" s="73">
        <v>44.263910750507101</v>
      </c>
      <c r="L117" s="66"/>
      <c r="M117" s="66"/>
      <c r="N117" s="66"/>
      <c r="O117" s="66"/>
      <c r="P117" s="66"/>
      <c r="Q117" s="66"/>
      <c r="R117" s="66"/>
      <c r="S117" s="66"/>
      <c r="T117" s="66"/>
      <c r="U117" s="66"/>
      <c r="V117" s="66"/>
      <c r="W117" s="66"/>
      <c r="X117" s="66"/>
      <c r="Y117" s="66"/>
      <c r="Z117" s="66"/>
    </row>
    <row r="118" spans="1:26" x14ac:dyDescent="0.2">
      <c r="A118" s="61">
        <v>50</v>
      </c>
      <c r="B118" s="5" t="s">
        <v>272</v>
      </c>
      <c r="C118" s="61">
        <v>415</v>
      </c>
      <c r="D118" s="61">
        <v>4</v>
      </c>
      <c r="E118" s="61">
        <v>5</v>
      </c>
      <c r="F118" s="73">
        <v>56.578947368421048</v>
      </c>
      <c r="G118" s="73">
        <v>5</v>
      </c>
      <c r="H118" s="73">
        <v>2.8289473684210527</v>
      </c>
      <c r="I118" s="73">
        <v>0.1</v>
      </c>
      <c r="J118" s="73">
        <v>15.57</v>
      </c>
      <c r="K118" s="73">
        <v>73.494630966869494</v>
      </c>
      <c r="L118" s="66"/>
      <c r="M118" s="66"/>
      <c r="N118" s="66"/>
      <c r="O118" s="66"/>
      <c r="P118" s="66"/>
      <c r="Q118" s="66"/>
      <c r="R118" s="66"/>
      <c r="S118" s="66"/>
      <c r="T118" s="66"/>
      <c r="U118" s="66"/>
      <c r="V118" s="66"/>
      <c r="W118" s="66"/>
      <c r="X118" s="66"/>
      <c r="Y118" s="66"/>
      <c r="Z118" s="66"/>
    </row>
    <row r="119" spans="1:26" x14ac:dyDescent="0.2">
      <c r="A119" s="61">
        <v>5</v>
      </c>
      <c r="B119" s="5" t="s">
        <v>273</v>
      </c>
      <c r="C119" s="61">
        <v>105</v>
      </c>
      <c r="D119" s="61">
        <v>1</v>
      </c>
      <c r="E119" s="61">
        <v>5</v>
      </c>
      <c r="F119" s="73">
        <v>45.882352941176471</v>
      </c>
      <c r="G119" s="73">
        <v>4.5</v>
      </c>
      <c r="H119" s="73">
        <v>2.0647058823529409</v>
      </c>
      <c r="I119" s="73">
        <v>0</v>
      </c>
      <c r="J119" s="73">
        <v>12.71</v>
      </c>
      <c r="K119" s="73">
        <v>75.367189333333314</v>
      </c>
      <c r="L119" s="66"/>
      <c r="M119" s="66"/>
      <c r="N119" s="66"/>
      <c r="O119" s="66"/>
      <c r="P119" s="66"/>
      <c r="Q119" s="66"/>
      <c r="R119" s="66"/>
      <c r="S119" s="66"/>
      <c r="T119" s="66"/>
      <c r="U119" s="66"/>
      <c r="V119" s="66"/>
      <c r="W119" s="66"/>
      <c r="X119" s="66"/>
      <c r="Y119" s="66"/>
      <c r="Z119" s="66"/>
    </row>
    <row r="120" spans="1:26" x14ac:dyDescent="0.2">
      <c r="A120" s="61">
        <v>28</v>
      </c>
      <c r="B120" s="5" t="s">
        <v>273</v>
      </c>
      <c r="C120" s="61">
        <v>208</v>
      </c>
      <c r="D120" s="61">
        <v>2</v>
      </c>
      <c r="E120" s="61">
        <v>5</v>
      </c>
      <c r="F120" s="73">
        <v>18.75</v>
      </c>
      <c r="G120" s="73">
        <v>4.5</v>
      </c>
      <c r="H120" s="73">
        <v>0.84375</v>
      </c>
      <c r="I120" s="73">
        <v>0</v>
      </c>
      <c r="J120" s="73">
        <v>12.59</v>
      </c>
      <c r="K120" s="73">
        <v>64.480849931034484</v>
      </c>
      <c r="L120" s="66"/>
      <c r="M120" s="66"/>
      <c r="N120" s="66"/>
      <c r="O120" s="66"/>
      <c r="P120" s="66"/>
      <c r="Q120" s="66"/>
      <c r="R120" s="66"/>
      <c r="S120" s="66"/>
      <c r="T120" s="66"/>
      <c r="U120" s="66"/>
      <c r="V120" s="66"/>
      <c r="W120" s="66"/>
      <c r="X120" s="66"/>
      <c r="Y120" s="66"/>
      <c r="Z120" s="66"/>
    </row>
    <row r="121" spans="1:26" x14ac:dyDescent="0.2">
      <c r="A121" s="61">
        <v>58</v>
      </c>
      <c r="B121" s="5" t="s">
        <v>273</v>
      </c>
      <c r="C121" s="61">
        <v>313</v>
      </c>
      <c r="D121" s="61">
        <v>3</v>
      </c>
      <c r="E121" s="61">
        <v>5</v>
      </c>
      <c r="F121" s="73">
        <v>33.333333333333329</v>
      </c>
      <c r="G121" s="73">
        <v>8</v>
      </c>
      <c r="H121" s="73">
        <v>2.6666666666666661</v>
      </c>
      <c r="I121" s="73">
        <v>0</v>
      </c>
      <c r="J121" s="73">
        <v>12.59</v>
      </c>
      <c r="K121" s="73">
        <v>71.629179448275849</v>
      </c>
      <c r="L121" s="66"/>
      <c r="M121" s="66"/>
      <c r="N121" s="66"/>
      <c r="O121" s="66"/>
      <c r="P121" s="66"/>
      <c r="Q121" s="66"/>
      <c r="R121" s="66"/>
      <c r="S121" s="66"/>
      <c r="T121" s="66"/>
      <c r="U121" s="66"/>
      <c r="V121" s="66"/>
      <c r="W121" s="66"/>
      <c r="X121" s="66"/>
      <c r="Y121" s="66"/>
      <c r="Z121" s="66"/>
    </row>
    <row r="122" spans="1:26" x14ac:dyDescent="0.2">
      <c r="A122" s="61">
        <v>76</v>
      </c>
      <c r="B122" s="5" t="s">
        <v>273</v>
      </c>
      <c r="C122" s="61">
        <v>415</v>
      </c>
      <c r="D122" s="61">
        <v>4</v>
      </c>
      <c r="E122" s="61">
        <v>5</v>
      </c>
      <c r="F122" s="73">
        <v>34.567901234567898</v>
      </c>
      <c r="G122" s="73">
        <v>6</v>
      </c>
      <c r="H122" s="73">
        <v>2.074074074074074</v>
      </c>
      <c r="I122" s="73">
        <v>0.1</v>
      </c>
      <c r="J122" s="73">
        <v>12.54</v>
      </c>
      <c r="K122" s="73">
        <v>79.795689195402289</v>
      </c>
      <c r="L122" s="66"/>
      <c r="M122" s="66"/>
      <c r="N122" s="66"/>
      <c r="O122" s="66"/>
      <c r="P122" s="66"/>
      <c r="Q122" s="66"/>
      <c r="R122" s="66"/>
      <c r="S122" s="66"/>
      <c r="T122" s="66"/>
      <c r="U122" s="66"/>
      <c r="V122" s="66"/>
      <c r="W122" s="66"/>
      <c r="X122" s="66"/>
      <c r="Y122" s="66"/>
      <c r="Z122" s="66"/>
    </row>
    <row r="123" spans="1:26" x14ac:dyDescent="0.2">
      <c r="A123" s="61">
        <v>5</v>
      </c>
      <c r="B123" s="5" t="s">
        <v>274</v>
      </c>
      <c r="C123" s="61">
        <v>105</v>
      </c>
      <c r="D123" s="61">
        <v>1</v>
      </c>
      <c r="E123" s="61">
        <v>5</v>
      </c>
      <c r="F123" s="73">
        <v>50.769230769230766</v>
      </c>
      <c r="G123" s="73">
        <v>8</v>
      </c>
      <c r="H123" s="73">
        <v>4.0615384615384613</v>
      </c>
      <c r="I123" s="73">
        <v>0</v>
      </c>
      <c r="J123" s="73">
        <v>13.07</v>
      </c>
      <c r="K123" s="73">
        <v>58.344161477832515</v>
      </c>
      <c r="L123" s="66"/>
      <c r="M123" s="66"/>
      <c r="N123" s="66"/>
      <c r="O123" s="66"/>
      <c r="P123" s="66"/>
      <c r="Q123" s="66"/>
      <c r="R123" s="66"/>
      <c r="S123" s="66"/>
      <c r="T123" s="66"/>
      <c r="U123" s="66"/>
      <c r="V123" s="66"/>
      <c r="W123" s="66"/>
      <c r="X123" s="66"/>
      <c r="Y123" s="66"/>
      <c r="Z123" s="66"/>
    </row>
    <row r="124" spans="1:26" x14ac:dyDescent="0.2">
      <c r="A124" s="61">
        <v>34</v>
      </c>
      <c r="B124" s="5" t="s">
        <v>274</v>
      </c>
      <c r="C124" s="61">
        <v>208</v>
      </c>
      <c r="D124" s="61">
        <v>2</v>
      </c>
      <c r="E124" s="61">
        <v>5</v>
      </c>
      <c r="F124" s="73">
        <v>46.153846153846153</v>
      </c>
      <c r="G124" s="73">
        <v>10</v>
      </c>
      <c r="H124" s="73">
        <v>4.6153846153846159</v>
      </c>
      <c r="I124" s="73">
        <v>0</v>
      </c>
      <c r="J124" s="73">
        <v>13.21</v>
      </c>
      <c r="K124" s="73">
        <v>63.423395763546793</v>
      </c>
      <c r="L124" s="66"/>
      <c r="M124" s="66"/>
      <c r="N124" s="66"/>
      <c r="O124" s="66"/>
      <c r="P124" s="66"/>
      <c r="Q124" s="66"/>
      <c r="R124" s="66"/>
      <c r="S124" s="66"/>
      <c r="T124" s="66"/>
      <c r="U124" s="66"/>
      <c r="V124" s="66"/>
      <c r="W124" s="66"/>
      <c r="X124" s="66"/>
      <c r="Y124" s="66"/>
      <c r="Z124" s="66"/>
    </row>
    <row r="125" spans="1:26" x14ac:dyDescent="0.2">
      <c r="A125" s="61">
        <v>49</v>
      </c>
      <c r="B125" s="5" t="s">
        <v>274</v>
      </c>
      <c r="C125" s="61">
        <v>313</v>
      </c>
      <c r="D125" s="61">
        <v>3</v>
      </c>
      <c r="E125" s="61">
        <v>5</v>
      </c>
      <c r="F125" s="73">
        <v>42.105263157894733</v>
      </c>
      <c r="G125" s="73">
        <v>8.5</v>
      </c>
      <c r="H125" s="73">
        <v>3.5789473684210522</v>
      </c>
      <c r="I125" s="73">
        <v>0</v>
      </c>
      <c r="J125" s="73">
        <v>12.38</v>
      </c>
      <c r="K125" s="73">
        <v>69.670417142857133</v>
      </c>
      <c r="L125" s="66"/>
      <c r="M125" s="66"/>
      <c r="N125" s="66"/>
      <c r="O125" s="66"/>
      <c r="P125" s="66"/>
      <c r="Q125" s="66"/>
      <c r="R125" s="66"/>
      <c r="S125" s="66"/>
      <c r="T125" s="66"/>
      <c r="U125" s="66"/>
      <c r="V125" s="66"/>
      <c r="W125" s="66"/>
      <c r="X125" s="66"/>
      <c r="Y125" s="66"/>
      <c r="Z125" s="66"/>
    </row>
    <row r="126" spans="1:26" x14ac:dyDescent="0.2">
      <c r="A126" s="61">
        <v>75</v>
      </c>
      <c r="B126" s="5" t="s">
        <v>274</v>
      </c>
      <c r="C126" s="61">
        <v>415</v>
      </c>
      <c r="D126" s="61">
        <v>4</v>
      </c>
      <c r="E126" s="61">
        <v>5</v>
      </c>
      <c r="F126" s="73">
        <v>26.984126984126984</v>
      </c>
      <c r="G126" s="73">
        <v>6</v>
      </c>
      <c r="H126" s="73">
        <v>1.6190476190476191</v>
      </c>
      <c r="I126" s="73">
        <v>0</v>
      </c>
      <c r="J126" s="73">
        <v>12.35</v>
      </c>
      <c r="K126" s="73">
        <v>62.27554088669951</v>
      </c>
      <c r="L126" s="66"/>
      <c r="M126" s="66"/>
      <c r="N126" s="66"/>
      <c r="O126" s="66"/>
      <c r="P126" s="66"/>
      <c r="Q126" s="66"/>
      <c r="R126" s="66"/>
      <c r="S126" s="66"/>
      <c r="T126" s="66"/>
      <c r="U126" s="66"/>
      <c r="V126" s="66"/>
      <c r="W126" s="66"/>
      <c r="X126" s="66"/>
      <c r="Y126" s="66"/>
      <c r="Z126" s="66"/>
    </row>
    <row r="127" spans="1:26" x14ac:dyDescent="0.2">
      <c r="A127" s="61">
        <v>5</v>
      </c>
      <c r="B127" s="5" t="s">
        <v>275</v>
      </c>
      <c r="C127" s="61">
        <v>105</v>
      </c>
      <c r="D127" s="61">
        <v>1</v>
      </c>
      <c r="E127" s="61">
        <v>5</v>
      </c>
      <c r="F127" s="73">
        <v>55.555555555555557</v>
      </c>
      <c r="G127" s="73">
        <v>3.5</v>
      </c>
      <c r="H127" s="73">
        <v>1.9444444444444446</v>
      </c>
      <c r="I127" s="73">
        <v>0</v>
      </c>
      <c r="J127" s="73">
        <v>14.38</v>
      </c>
      <c r="K127" s="73">
        <v>64.517917655172411</v>
      </c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</row>
    <row r="128" spans="1:26" x14ac:dyDescent="0.2">
      <c r="A128" s="61">
        <v>28</v>
      </c>
      <c r="B128" s="5" t="s">
        <v>275</v>
      </c>
      <c r="C128" s="61">
        <v>208</v>
      </c>
      <c r="D128" s="61">
        <v>2</v>
      </c>
      <c r="E128" s="61">
        <v>5</v>
      </c>
      <c r="F128" s="73">
        <v>70.588235294117652</v>
      </c>
      <c r="G128" s="73">
        <v>3.5</v>
      </c>
      <c r="H128" s="73">
        <v>2.4705882352941178</v>
      </c>
      <c r="I128" s="73">
        <v>0</v>
      </c>
      <c r="J128" s="73">
        <v>14.86</v>
      </c>
      <c r="K128" s="73">
        <v>61.243257103448272</v>
      </c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  <c r="Z128" s="66"/>
    </row>
    <row r="129" spans="1:26" x14ac:dyDescent="0.2">
      <c r="A129" s="61">
        <v>58</v>
      </c>
      <c r="B129" s="5" t="s">
        <v>275</v>
      </c>
      <c r="C129" s="61">
        <v>313</v>
      </c>
      <c r="D129" s="61">
        <v>3</v>
      </c>
      <c r="E129" s="61">
        <v>5</v>
      </c>
      <c r="F129" s="73">
        <v>68.75</v>
      </c>
      <c r="G129" s="73">
        <v>3.5</v>
      </c>
      <c r="H129" s="73">
        <v>2.40625</v>
      </c>
      <c r="I129" s="73">
        <v>0</v>
      </c>
      <c r="J129" s="73">
        <v>14.42</v>
      </c>
      <c r="K129" s="73">
        <v>57.346272689655159</v>
      </c>
      <c r="L129" s="66"/>
      <c r="M129" s="66"/>
      <c r="N129" s="66"/>
      <c r="O129" s="66"/>
      <c r="P129" s="66"/>
      <c r="Q129" s="66"/>
      <c r="R129" s="66"/>
      <c r="S129" s="66"/>
      <c r="T129" s="66"/>
      <c r="U129" s="66"/>
      <c r="V129" s="66"/>
      <c r="W129" s="66"/>
      <c r="X129" s="66"/>
      <c r="Y129" s="66"/>
      <c r="Z129" s="66"/>
    </row>
    <row r="130" spans="1:26" x14ac:dyDescent="0.2">
      <c r="A130" s="61">
        <v>76</v>
      </c>
      <c r="B130" s="5" t="s">
        <v>275</v>
      </c>
      <c r="C130" s="61">
        <v>415</v>
      </c>
      <c r="D130" s="61">
        <v>4</v>
      </c>
      <c r="E130" s="61">
        <v>5</v>
      </c>
      <c r="F130" s="73">
        <v>72.058823529411768</v>
      </c>
      <c r="G130" s="73">
        <v>4</v>
      </c>
      <c r="H130" s="73">
        <v>2.8823529411764706</v>
      </c>
      <c r="I130" s="73">
        <v>0</v>
      </c>
      <c r="J130" s="73">
        <v>14.07</v>
      </c>
      <c r="K130" s="73">
        <v>54.7125199310345</v>
      </c>
      <c r="L130" s="66"/>
      <c r="M130" s="66"/>
      <c r="N130" s="66"/>
      <c r="O130" s="66"/>
      <c r="P130" s="66"/>
      <c r="Q130" s="66"/>
      <c r="R130" s="66"/>
      <c r="S130" s="66"/>
      <c r="T130" s="66"/>
      <c r="U130" s="66"/>
      <c r="V130" s="66"/>
      <c r="W130" s="66"/>
      <c r="X130" s="66"/>
      <c r="Y130" s="66"/>
      <c r="Z130" s="66"/>
    </row>
    <row r="131" spans="1:26" x14ac:dyDescent="0.2">
      <c r="A131" s="61">
        <v>5</v>
      </c>
      <c r="B131" s="5" t="s">
        <v>276</v>
      </c>
      <c r="C131" s="61">
        <v>105</v>
      </c>
      <c r="D131" s="61">
        <v>1</v>
      </c>
      <c r="E131" s="61">
        <v>5</v>
      </c>
      <c r="F131" s="73">
        <v>43.75</v>
      </c>
      <c r="G131" s="73">
        <v>5.5</v>
      </c>
      <c r="H131" s="73">
        <v>2.40625</v>
      </c>
      <c r="I131" s="73">
        <v>0</v>
      </c>
      <c r="J131" s="73">
        <v>13.03</v>
      </c>
      <c r="K131" s="73">
        <v>63.357944896551722</v>
      </c>
      <c r="L131" s="66"/>
      <c r="M131" s="66"/>
      <c r="N131" s="66"/>
      <c r="O131" s="66"/>
      <c r="P131" s="66"/>
      <c r="Q131" s="66"/>
      <c r="R131" s="66"/>
      <c r="S131" s="66"/>
      <c r="T131" s="66"/>
      <c r="U131" s="66"/>
      <c r="V131" s="66"/>
      <c r="W131" s="66"/>
      <c r="X131" s="66"/>
      <c r="Y131" s="66"/>
      <c r="Z131" s="66"/>
    </row>
    <row r="132" spans="1:26" x14ac:dyDescent="0.2">
      <c r="A132" s="61">
        <v>28</v>
      </c>
      <c r="B132" s="5" t="s">
        <v>276</v>
      </c>
      <c r="C132" s="61">
        <v>208</v>
      </c>
      <c r="D132" s="61">
        <v>2</v>
      </c>
      <c r="E132" s="61">
        <v>5</v>
      </c>
      <c r="F132" s="73">
        <v>47.692307692307693</v>
      </c>
      <c r="G132" s="73">
        <v>5</v>
      </c>
      <c r="H132" s="73">
        <v>2.3846153846153846</v>
      </c>
      <c r="I132" s="73">
        <v>0</v>
      </c>
      <c r="J132" s="73">
        <v>12.86</v>
      </c>
      <c r="K132" s="73">
        <v>58.537046206896555</v>
      </c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</row>
    <row r="133" spans="1:26" x14ac:dyDescent="0.2">
      <c r="A133" s="61">
        <v>58</v>
      </c>
      <c r="B133" s="5" t="s">
        <v>276</v>
      </c>
      <c r="C133" s="61">
        <v>313</v>
      </c>
      <c r="D133" s="61">
        <v>3</v>
      </c>
      <c r="E133" s="61">
        <v>5</v>
      </c>
      <c r="F133" s="73">
        <v>52.542372881355938</v>
      </c>
      <c r="G133" s="73">
        <v>9</v>
      </c>
      <c r="H133" s="73">
        <v>4.7288135593220346</v>
      </c>
      <c r="I133" s="73">
        <v>0</v>
      </c>
      <c r="J133" s="73">
        <v>14.29</v>
      </c>
      <c r="K133" s="73">
        <v>55.430725862068961</v>
      </c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</row>
    <row r="134" spans="1:26" x14ac:dyDescent="0.2">
      <c r="A134" s="61">
        <v>76</v>
      </c>
      <c r="B134" s="5" t="s">
        <v>276</v>
      </c>
      <c r="C134" s="61">
        <v>415</v>
      </c>
      <c r="D134" s="61">
        <v>4</v>
      </c>
      <c r="E134" s="61">
        <v>5</v>
      </c>
      <c r="F134" s="73">
        <v>50</v>
      </c>
      <c r="G134" s="73">
        <v>4.5</v>
      </c>
      <c r="H134" s="73">
        <v>2.25</v>
      </c>
      <c r="I134" s="73">
        <v>0</v>
      </c>
      <c r="J134" s="73">
        <v>14.57</v>
      </c>
      <c r="K134" s="73">
        <v>56.318991034482764</v>
      </c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</row>
    <row r="135" spans="1:26" x14ac:dyDescent="0.2">
      <c r="A135" s="61">
        <v>5</v>
      </c>
      <c r="B135" s="5" t="s">
        <v>277</v>
      </c>
      <c r="C135" s="61">
        <v>105</v>
      </c>
      <c r="D135" s="61">
        <v>1</v>
      </c>
      <c r="E135" s="61">
        <v>5</v>
      </c>
      <c r="F135" s="73">
        <v>53.246753246753244</v>
      </c>
      <c r="G135" s="73">
        <v>6</v>
      </c>
      <c r="H135" s="73">
        <v>3.1948051948051943</v>
      </c>
      <c r="I135" s="73">
        <v>0</v>
      </c>
      <c r="J135" s="73">
        <v>12.21</v>
      </c>
      <c r="K135" s="73">
        <v>80.40934333793102</v>
      </c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</row>
    <row r="136" spans="1:26" x14ac:dyDescent="0.2">
      <c r="A136" s="61">
        <v>28</v>
      </c>
      <c r="B136" s="5" t="s">
        <v>277</v>
      </c>
      <c r="C136" s="61">
        <v>208</v>
      </c>
      <c r="D136" s="61">
        <v>2</v>
      </c>
      <c r="E136" s="61">
        <v>5</v>
      </c>
      <c r="F136" s="73">
        <v>59.210526315789465</v>
      </c>
      <c r="G136" s="73">
        <v>10.5</v>
      </c>
      <c r="H136" s="73">
        <v>6.2171052631578938</v>
      </c>
      <c r="I136" s="73">
        <v>0</v>
      </c>
      <c r="J136" s="73">
        <v>11.81</v>
      </c>
      <c r="K136" s="73">
        <v>79.303853958620692</v>
      </c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</row>
    <row r="137" spans="1:26" x14ac:dyDescent="0.2">
      <c r="A137" s="61">
        <v>58</v>
      </c>
      <c r="B137" s="5" t="s">
        <v>277</v>
      </c>
      <c r="C137" s="61">
        <v>313</v>
      </c>
      <c r="D137" s="61">
        <v>3</v>
      </c>
      <c r="E137" s="61">
        <v>5</v>
      </c>
      <c r="F137" s="73">
        <v>54.929577464788736</v>
      </c>
      <c r="G137" s="73">
        <v>7</v>
      </c>
      <c r="H137" s="73">
        <v>3.8450704225352115</v>
      </c>
      <c r="I137" s="73">
        <v>0</v>
      </c>
      <c r="J137" s="73">
        <v>12.1</v>
      </c>
      <c r="K137" s="73">
        <v>76.813203310344832</v>
      </c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</row>
    <row r="138" spans="1:26" x14ac:dyDescent="0.2">
      <c r="A138" s="61">
        <v>76</v>
      </c>
      <c r="B138" s="5" t="s">
        <v>277</v>
      </c>
      <c r="C138" s="61">
        <v>415</v>
      </c>
      <c r="D138" s="61">
        <v>4</v>
      </c>
      <c r="E138" s="61">
        <v>5</v>
      </c>
      <c r="F138" s="73">
        <v>59.701492537313428</v>
      </c>
      <c r="G138" s="73">
        <v>8.5</v>
      </c>
      <c r="H138" s="73">
        <v>5.0746268656716413</v>
      </c>
      <c r="I138" s="73">
        <v>0</v>
      </c>
      <c r="J138" s="73">
        <v>11.98</v>
      </c>
      <c r="K138" s="73">
        <v>85.203359999999989</v>
      </c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</row>
    <row r="139" spans="1:26" x14ac:dyDescent="0.2">
      <c r="A139" s="61">
        <v>5</v>
      </c>
      <c r="B139" s="5" t="s">
        <v>278</v>
      </c>
      <c r="C139" s="61">
        <v>105</v>
      </c>
      <c r="D139" s="61">
        <v>1</v>
      </c>
      <c r="E139" s="61">
        <v>5</v>
      </c>
      <c r="F139" s="73">
        <v>48.051948051948052</v>
      </c>
      <c r="G139" s="73">
        <v>2.5</v>
      </c>
      <c r="H139" s="73">
        <v>1.2012987012987013</v>
      </c>
      <c r="I139" s="73">
        <v>0</v>
      </c>
      <c r="J139" s="73">
        <v>13.45</v>
      </c>
      <c r="K139" s="73">
        <v>60.369705588585013</v>
      </c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</row>
    <row r="140" spans="1:26" x14ac:dyDescent="0.2">
      <c r="A140" s="61">
        <v>28</v>
      </c>
      <c r="B140" s="5" t="s">
        <v>278</v>
      </c>
      <c r="C140" s="61">
        <v>208</v>
      </c>
      <c r="D140" s="61">
        <v>2</v>
      </c>
      <c r="E140" s="61">
        <v>5</v>
      </c>
      <c r="F140" s="73">
        <v>21.212121212121211</v>
      </c>
      <c r="G140" s="73">
        <v>4</v>
      </c>
      <c r="H140" s="73">
        <v>0.8484848484848484</v>
      </c>
      <c r="I140" s="73">
        <v>0</v>
      </c>
      <c r="J140" s="73">
        <v>14.66</v>
      </c>
      <c r="K140" s="73">
        <v>50.537921807372179</v>
      </c>
      <c r="L140" s="66"/>
      <c r="M140" s="66"/>
      <c r="N140" s="66"/>
      <c r="O140" s="66"/>
      <c r="P140" s="66"/>
      <c r="Q140" s="66"/>
      <c r="R140" s="66"/>
      <c r="S140" s="66"/>
      <c r="T140" s="66"/>
      <c r="U140" s="66"/>
      <c r="V140" s="66"/>
      <c r="W140" s="66"/>
      <c r="X140" s="66"/>
      <c r="Y140" s="66"/>
      <c r="Z140" s="66"/>
    </row>
    <row r="141" spans="1:26" x14ac:dyDescent="0.2">
      <c r="A141" s="61">
        <v>58</v>
      </c>
      <c r="B141" s="5" t="s">
        <v>278</v>
      </c>
      <c r="C141" s="61">
        <v>313</v>
      </c>
      <c r="D141" s="61">
        <v>3</v>
      </c>
      <c r="E141" s="61">
        <v>5</v>
      </c>
      <c r="F141" s="73">
        <v>25.641025641025639</v>
      </c>
      <c r="G141" s="73">
        <v>6</v>
      </c>
      <c r="H141" s="73">
        <v>1.5384615384615383</v>
      </c>
      <c r="I141" s="73">
        <v>0</v>
      </c>
      <c r="J141" s="73">
        <v>12.99</v>
      </c>
      <c r="K141" s="73">
        <v>55.532865112960764</v>
      </c>
      <c r="L141" s="66"/>
      <c r="M141" s="66"/>
      <c r="N141" s="66"/>
      <c r="O141" s="66"/>
      <c r="P141" s="66"/>
      <c r="Q141" s="66"/>
      <c r="R141" s="66"/>
      <c r="S141" s="66"/>
      <c r="T141" s="66"/>
      <c r="U141" s="66"/>
      <c r="V141" s="66"/>
      <c r="W141" s="66"/>
      <c r="X141" s="66"/>
      <c r="Y141" s="66"/>
      <c r="Z141" s="66"/>
    </row>
    <row r="142" spans="1:26" x14ac:dyDescent="0.2">
      <c r="A142" s="61">
        <v>76</v>
      </c>
      <c r="B142" s="5" t="s">
        <v>278</v>
      </c>
      <c r="C142" s="61">
        <v>415</v>
      </c>
      <c r="D142" s="61">
        <v>4</v>
      </c>
      <c r="E142" s="61">
        <v>5</v>
      </c>
      <c r="F142" s="73">
        <v>32</v>
      </c>
      <c r="G142" s="73">
        <v>3</v>
      </c>
      <c r="H142" s="73">
        <v>0.96</v>
      </c>
      <c r="I142" s="73">
        <v>0.1</v>
      </c>
      <c r="J142" s="73">
        <v>13.1</v>
      </c>
      <c r="K142" s="73">
        <v>50.011414982164091</v>
      </c>
      <c r="L142" s="66"/>
      <c r="M142" s="66"/>
      <c r="N142" s="66"/>
      <c r="O142" s="66"/>
      <c r="P142" s="66"/>
      <c r="Q142" s="66"/>
      <c r="R142" s="66"/>
      <c r="S142" s="66"/>
      <c r="T142" s="66"/>
      <c r="U142" s="66"/>
      <c r="V142" s="66"/>
      <c r="W142" s="66"/>
      <c r="X142" s="66"/>
      <c r="Y142" s="66"/>
      <c r="Z142" s="66"/>
    </row>
    <row r="143" spans="1:26" x14ac:dyDescent="0.2">
      <c r="A143" s="61">
        <v>31</v>
      </c>
      <c r="B143" s="5" t="s">
        <v>272</v>
      </c>
      <c r="C143" s="61">
        <v>106</v>
      </c>
      <c r="D143" s="61">
        <v>1</v>
      </c>
      <c r="E143" s="61">
        <v>6</v>
      </c>
      <c r="F143" s="73">
        <v>38.356164383561641</v>
      </c>
      <c r="G143" s="73">
        <v>5</v>
      </c>
      <c r="H143" s="73">
        <v>1.9178082191780819</v>
      </c>
      <c r="I143" s="73">
        <v>0</v>
      </c>
      <c r="J143" s="73">
        <v>14.98</v>
      </c>
      <c r="K143" s="73">
        <v>66.941264421906681</v>
      </c>
      <c r="L143" s="66"/>
      <c r="M143" s="66"/>
      <c r="N143" s="66"/>
      <c r="O143" s="66"/>
      <c r="P143" s="66"/>
      <c r="Q143" s="66"/>
      <c r="R143" s="66"/>
      <c r="S143" s="66"/>
      <c r="T143" s="66"/>
      <c r="U143" s="66"/>
      <c r="V143" s="66"/>
      <c r="W143" s="66"/>
      <c r="X143" s="66"/>
      <c r="Y143" s="66"/>
      <c r="Z143" s="66"/>
    </row>
    <row r="144" spans="1:26" x14ac:dyDescent="0.2">
      <c r="A144" s="61">
        <v>38</v>
      </c>
      <c r="B144" s="5" t="s">
        <v>272</v>
      </c>
      <c r="C144" s="61">
        <v>210</v>
      </c>
      <c r="D144" s="61">
        <v>2</v>
      </c>
      <c r="E144" s="61">
        <v>6</v>
      </c>
      <c r="F144" s="73">
        <v>29.6875</v>
      </c>
      <c r="G144" s="73">
        <v>2.5</v>
      </c>
      <c r="H144" s="73">
        <v>0.7421875</v>
      </c>
      <c r="I144" s="73">
        <v>0</v>
      </c>
      <c r="J144" s="73">
        <v>14.22</v>
      </c>
      <c r="K144" s="73">
        <v>59.005968248816764</v>
      </c>
      <c r="L144" s="66"/>
      <c r="M144" s="66"/>
      <c r="N144" s="66"/>
      <c r="O144" s="66"/>
      <c r="P144" s="66"/>
      <c r="Q144" s="66"/>
      <c r="R144" s="66"/>
      <c r="S144" s="66"/>
      <c r="T144" s="66"/>
      <c r="U144" s="66"/>
      <c r="V144" s="66"/>
      <c r="W144" s="66"/>
      <c r="X144" s="66"/>
      <c r="Y144" s="66"/>
      <c r="Z144" s="66"/>
    </row>
    <row r="145" spans="1:26" x14ac:dyDescent="0.2">
      <c r="A145" s="61">
        <v>73</v>
      </c>
      <c r="B145" s="5" t="s">
        <v>272</v>
      </c>
      <c r="C145" s="61">
        <v>317</v>
      </c>
      <c r="D145" s="61">
        <v>3</v>
      </c>
      <c r="E145" s="61">
        <v>6</v>
      </c>
      <c r="F145" s="73">
        <v>39.682539682539684</v>
      </c>
      <c r="G145" s="73">
        <v>5</v>
      </c>
      <c r="H145" s="73">
        <v>1.9841269841269844</v>
      </c>
      <c r="I145" s="73">
        <v>0.2</v>
      </c>
      <c r="J145" s="73">
        <v>14.56</v>
      </c>
      <c r="K145" s="73">
        <v>53.739275943204866</v>
      </c>
      <c r="L145" s="66"/>
      <c r="M145" s="66"/>
      <c r="N145" s="66"/>
      <c r="O145" s="66"/>
      <c r="P145" s="66"/>
      <c r="Q145" s="66"/>
      <c r="R145" s="66"/>
      <c r="S145" s="66"/>
      <c r="T145" s="66"/>
      <c r="U145" s="66"/>
      <c r="V145" s="66"/>
      <c r="W145" s="66"/>
      <c r="X145" s="66"/>
      <c r="Y145" s="66"/>
      <c r="Z145" s="66"/>
    </row>
    <row r="146" spans="1:26" x14ac:dyDescent="0.2">
      <c r="A146" s="61">
        <v>13</v>
      </c>
      <c r="B146" s="5" t="s">
        <v>272</v>
      </c>
      <c r="C146" s="61">
        <v>401</v>
      </c>
      <c r="D146" s="61">
        <v>4</v>
      </c>
      <c r="E146" s="61">
        <v>6</v>
      </c>
      <c r="F146" s="73">
        <v>34.210526315789473</v>
      </c>
      <c r="G146" s="73">
        <v>5</v>
      </c>
      <c r="H146" s="73">
        <v>1.7105263157894737</v>
      </c>
      <c r="I146" s="73">
        <v>0.1</v>
      </c>
      <c r="J146" s="73">
        <v>15.51</v>
      </c>
      <c r="K146" s="73">
        <v>75.979988965517222</v>
      </c>
      <c r="L146" s="66"/>
      <c r="M146" s="66"/>
      <c r="N146" s="66"/>
      <c r="O146" s="66"/>
      <c r="P146" s="66"/>
      <c r="Q146" s="66"/>
      <c r="R146" s="66"/>
      <c r="S146" s="66"/>
      <c r="T146" s="66"/>
      <c r="U146" s="66"/>
      <c r="V146" s="66"/>
      <c r="W146" s="66"/>
      <c r="X146" s="66"/>
      <c r="Y146" s="66"/>
      <c r="Z146" s="66"/>
    </row>
    <row r="147" spans="1:26" x14ac:dyDescent="0.2">
      <c r="A147" s="61">
        <v>6</v>
      </c>
      <c r="B147" s="5" t="s">
        <v>273</v>
      </c>
      <c r="C147" s="61">
        <v>106</v>
      </c>
      <c r="D147" s="61">
        <v>1</v>
      </c>
      <c r="E147" s="61">
        <v>6</v>
      </c>
      <c r="F147" s="73">
        <v>31.325301204819279</v>
      </c>
      <c r="G147" s="73">
        <v>1</v>
      </c>
      <c r="H147" s="73">
        <v>0.31325301204819278</v>
      </c>
      <c r="I147" s="73">
        <v>0</v>
      </c>
      <c r="J147" s="73">
        <v>12.95</v>
      </c>
      <c r="K147" s="73">
        <v>68.476931954022973</v>
      </c>
      <c r="L147" s="66"/>
      <c r="M147" s="66"/>
      <c r="N147" s="66"/>
      <c r="O147" s="66"/>
      <c r="P147" s="66"/>
      <c r="Q147" s="66"/>
      <c r="R147" s="66"/>
      <c r="S147" s="66"/>
      <c r="T147" s="66"/>
      <c r="U147" s="66"/>
      <c r="V147" s="66"/>
      <c r="W147" s="66"/>
      <c r="X147" s="66"/>
      <c r="Y147" s="66"/>
      <c r="Z147" s="66"/>
    </row>
    <row r="148" spans="1:26" x14ac:dyDescent="0.2">
      <c r="A148" s="61">
        <v>30</v>
      </c>
      <c r="B148" s="5" t="s">
        <v>273</v>
      </c>
      <c r="C148" s="61">
        <v>210</v>
      </c>
      <c r="D148" s="61">
        <v>2</v>
      </c>
      <c r="E148" s="61">
        <v>6</v>
      </c>
      <c r="F148" s="73">
        <v>39.024390243902438</v>
      </c>
      <c r="G148" s="73">
        <v>8</v>
      </c>
      <c r="H148" s="73">
        <v>3.1219512195121952</v>
      </c>
      <c r="I148" s="73">
        <v>0</v>
      </c>
      <c r="J148" s="73">
        <v>12.84</v>
      </c>
      <c r="K148" s="73">
        <v>62.987225931034473</v>
      </c>
      <c r="L148" s="66"/>
      <c r="M148" s="66"/>
      <c r="N148" s="66"/>
      <c r="O148" s="66"/>
      <c r="P148" s="66"/>
      <c r="Q148" s="66"/>
      <c r="R148" s="66"/>
      <c r="S148" s="66"/>
      <c r="T148" s="66"/>
      <c r="U148" s="66"/>
      <c r="V148" s="66"/>
      <c r="W148" s="66"/>
      <c r="X148" s="66"/>
      <c r="Y148" s="66"/>
      <c r="Z148" s="66"/>
    </row>
    <row r="149" spans="1:26" x14ac:dyDescent="0.2">
      <c r="A149" s="61">
        <v>54</v>
      </c>
      <c r="B149" s="5" t="s">
        <v>273</v>
      </c>
      <c r="C149" s="61">
        <v>317</v>
      </c>
      <c r="D149" s="61">
        <v>3</v>
      </c>
      <c r="E149" s="61">
        <v>6</v>
      </c>
      <c r="F149" s="73">
        <v>43.678160919540232</v>
      </c>
      <c r="G149" s="73">
        <v>7</v>
      </c>
      <c r="H149" s="73">
        <v>3.0574712643678161</v>
      </c>
      <c r="I149" s="73">
        <v>0</v>
      </c>
      <c r="J149" s="73">
        <v>12.65</v>
      </c>
      <c r="K149" s="73">
        <v>76.196509425287346</v>
      </c>
      <c r="L149" s="66"/>
      <c r="M149" s="66"/>
      <c r="N149" s="66"/>
      <c r="O149" s="66"/>
      <c r="P149" s="66"/>
      <c r="Q149" s="66"/>
      <c r="R149" s="66"/>
      <c r="S149" s="66"/>
      <c r="T149" s="66"/>
      <c r="U149" s="66"/>
      <c r="V149" s="66"/>
      <c r="W149" s="66"/>
      <c r="X149" s="66"/>
      <c r="Y149" s="66"/>
      <c r="Z149" s="66"/>
    </row>
    <row r="150" spans="1:26" x14ac:dyDescent="0.2">
      <c r="A150" s="61">
        <v>61</v>
      </c>
      <c r="B150" s="5" t="s">
        <v>273</v>
      </c>
      <c r="C150" s="61">
        <v>401</v>
      </c>
      <c r="D150" s="61">
        <v>4</v>
      </c>
      <c r="E150" s="61">
        <v>6</v>
      </c>
      <c r="F150" s="73">
        <v>39.506172839506171</v>
      </c>
      <c r="G150" s="73">
        <v>9</v>
      </c>
      <c r="H150" s="73">
        <v>3.5555555555555554</v>
      </c>
      <c r="I150" s="73">
        <v>0</v>
      </c>
      <c r="J150" s="73">
        <v>12.65</v>
      </c>
      <c r="K150" s="73">
        <v>72.940663678160931</v>
      </c>
      <c r="L150" s="66"/>
      <c r="M150" s="66"/>
      <c r="N150" s="66"/>
      <c r="O150" s="66"/>
      <c r="P150" s="66"/>
      <c r="Q150" s="66"/>
      <c r="R150" s="66"/>
      <c r="S150" s="66"/>
      <c r="T150" s="66"/>
      <c r="U150" s="66"/>
      <c r="V150" s="66"/>
      <c r="W150" s="66"/>
      <c r="X150" s="66"/>
      <c r="Y150" s="66"/>
      <c r="Z150" s="66"/>
    </row>
    <row r="151" spans="1:26" x14ac:dyDescent="0.2">
      <c r="A151" s="61">
        <v>6</v>
      </c>
      <c r="B151" s="5" t="s">
        <v>274</v>
      </c>
      <c r="C151" s="61">
        <v>106</v>
      </c>
      <c r="D151" s="61">
        <v>1</v>
      </c>
      <c r="E151" s="61">
        <v>6</v>
      </c>
      <c r="F151" s="73">
        <v>35.820895522388057</v>
      </c>
      <c r="G151" s="73">
        <v>3</v>
      </c>
      <c r="H151" s="73">
        <v>1.0746268656716418</v>
      </c>
      <c r="I151" s="73">
        <v>0</v>
      </c>
      <c r="J151" s="73">
        <v>13</v>
      </c>
      <c r="K151" s="73">
        <v>54.035142857142866</v>
      </c>
      <c r="L151" s="66"/>
      <c r="M151" s="66"/>
      <c r="N151" s="66"/>
      <c r="O151" s="66"/>
      <c r="P151" s="66"/>
      <c r="Q151" s="66"/>
      <c r="R151" s="66"/>
      <c r="S151" s="66"/>
      <c r="T151" s="66"/>
      <c r="U151" s="66"/>
      <c r="V151" s="66"/>
      <c r="W151" s="66"/>
      <c r="X151" s="66"/>
      <c r="Y151" s="66"/>
      <c r="Z151" s="66"/>
    </row>
    <row r="152" spans="1:26" x14ac:dyDescent="0.2">
      <c r="A152" s="61">
        <v>32</v>
      </c>
      <c r="B152" s="5" t="s">
        <v>274</v>
      </c>
      <c r="C152" s="61">
        <v>210</v>
      </c>
      <c r="D152" s="61">
        <v>2</v>
      </c>
      <c r="E152" s="61">
        <v>6</v>
      </c>
      <c r="F152" s="73">
        <v>39.705882352941174</v>
      </c>
      <c r="G152" s="73">
        <v>9</v>
      </c>
      <c r="H152" s="73">
        <v>3.5735294117647056</v>
      </c>
      <c r="I152" s="73">
        <v>0</v>
      </c>
      <c r="J152" s="73">
        <v>13.58</v>
      </c>
      <c r="K152" s="73">
        <v>56.920128571428563</v>
      </c>
      <c r="L152" s="66"/>
      <c r="M152" s="66"/>
      <c r="N152" s="66"/>
      <c r="O152" s="66"/>
      <c r="P152" s="66"/>
      <c r="Q152" s="66"/>
      <c r="R152" s="66"/>
      <c r="S152" s="66"/>
      <c r="T152" s="66"/>
      <c r="U152" s="66"/>
      <c r="V152" s="66"/>
      <c r="W152" s="66"/>
      <c r="X152" s="66"/>
      <c r="Y152" s="66"/>
      <c r="Z152" s="66"/>
    </row>
    <row r="153" spans="1:26" x14ac:dyDescent="0.2">
      <c r="A153" s="61">
        <v>57</v>
      </c>
      <c r="B153" s="5" t="s">
        <v>274</v>
      </c>
      <c r="C153" s="61">
        <v>317</v>
      </c>
      <c r="D153" s="61">
        <v>3</v>
      </c>
      <c r="E153" s="61">
        <v>6</v>
      </c>
      <c r="F153" s="73">
        <v>46.969696969696969</v>
      </c>
      <c r="G153" s="73">
        <v>7</v>
      </c>
      <c r="H153" s="73">
        <v>3.2878787878787876</v>
      </c>
      <c r="I153" s="73">
        <v>0</v>
      </c>
      <c r="J153" s="73">
        <v>12.83</v>
      </c>
      <c r="K153" s="73">
        <v>59.2326591133005</v>
      </c>
      <c r="L153" s="66"/>
      <c r="M153" s="66"/>
      <c r="N153" s="66"/>
      <c r="O153" s="66"/>
      <c r="P153" s="66"/>
      <c r="Q153" s="66"/>
      <c r="R153" s="66"/>
      <c r="S153" s="66"/>
      <c r="T153" s="66"/>
      <c r="U153" s="66"/>
      <c r="V153" s="66"/>
      <c r="W153" s="66"/>
      <c r="X153" s="66"/>
      <c r="Y153" s="66"/>
      <c r="Z153" s="66"/>
    </row>
    <row r="154" spans="1:26" x14ac:dyDescent="0.2">
      <c r="A154" s="61">
        <v>61</v>
      </c>
      <c r="B154" s="5" t="s">
        <v>274</v>
      </c>
      <c r="C154" s="61">
        <v>401</v>
      </c>
      <c r="D154" s="61">
        <v>4</v>
      </c>
      <c r="E154" s="61">
        <v>6</v>
      </c>
      <c r="F154" s="73">
        <v>35.483870967741936</v>
      </c>
      <c r="G154" s="73">
        <v>5</v>
      </c>
      <c r="H154" s="73">
        <v>1.774193548387097</v>
      </c>
      <c r="I154" s="73">
        <v>0</v>
      </c>
      <c r="J154" s="73">
        <v>12.5</v>
      </c>
      <c r="K154" s="73">
        <v>61.490948275862067</v>
      </c>
      <c r="L154" s="66"/>
      <c r="M154" s="66"/>
      <c r="N154" s="66"/>
      <c r="O154" s="66"/>
      <c r="P154" s="66"/>
      <c r="Q154" s="66"/>
      <c r="R154" s="66"/>
      <c r="S154" s="66"/>
      <c r="T154" s="66"/>
      <c r="U154" s="66"/>
      <c r="V154" s="66"/>
      <c r="W154" s="66"/>
      <c r="X154" s="66"/>
      <c r="Y154" s="66"/>
      <c r="Z154" s="66"/>
    </row>
    <row r="155" spans="1:26" x14ac:dyDescent="0.2">
      <c r="A155" s="61">
        <v>6</v>
      </c>
      <c r="B155" s="5" t="s">
        <v>275</v>
      </c>
      <c r="C155" s="61">
        <v>106</v>
      </c>
      <c r="D155" s="61">
        <v>1</v>
      </c>
      <c r="E155" s="61">
        <v>6</v>
      </c>
      <c r="F155" s="73">
        <v>58.108108108108105</v>
      </c>
      <c r="G155" s="73">
        <v>3.5</v>
      </c>
      <c r="H155" s="73">
        <v>2.0337837837837838</v>
      </c>
      <c r="I155" s="73">
        <v>0</v>
      </c>
      <c r="J155" s="73">
        <v>14.25</v>
      </c>
      <c r="K155" s="73">
        <v>74.168723275862064</v>
      </c>
      <c r="L155" s="66"/>
      <c r="M155" s="66"/>
      <c r="N155" s="66"/>
      <c r="O155" s="66"/>
      <c r="P155" s="66"/>
      <c r="Q155" s="66"/>
      <c r="R155" s="66"/>
      <c r="S155" s="66"/>
      <c r="T155" s="66"/>
      <c r="U155" s="66"/>
      <c r="V155" s="66"/>
      <c r="W155" s="66"/>
      <c r="X155" s="66"/>
      <c r="Y155" s="66"/>
      <c r="Z155" s="66"/>
    </row>
    <row r="156" spans="1:26" x14ac:dyDescent="0.2">
      <c r="A156" s="61">
        <v>30</v>
      </c>
      <c r="B156" s="5" t="s">
        <v>275</v>
      </c>
      <c r="C156" s="61">
        <v>210</v>
      </c>
      <c r="D156" s="61">
        <v>2</v>
      </c>
      <c r="E156" s="61">
        <v>6</v>
      </c>
      <c r="F156" s="73">
        <v>68.115942028985515</v>
      </c>
      <c r="G156" s="73">
        <v>5</v>
      </c>
      <c r="H156" s="73">
        <v>3.4057971014492754</v>
      </c>
      <c r="I156" s="73">
        <v>0</v>
      </c>
      <c r="J156" s="73">
        <v>14.54</v>
      </c>
      <c r="K156" s="73">
        <v>65.074843103448273</v>
      </c>
      <c r="L156" s="66"/>
      <c r="M156" s="66"/>
      <c r="N156" s="66"/>
      <c r="O156" s="66"/>
      <c r="P156" s="66"/>
      <c r="Q156" s="66"/>
      <c r="R156" s="66"/>
      <c r="S156" s="66"/>
      <c r="T156" s="66"/>
      <c r="U156" s="66"/>
      <c r="V156" s="66"/>
      <c r="W156" s="66"/>
      <c r="X156" s="66"/>
      <c r="Y156" s="66"/>
      <c r="Z156" s="66"/>
    </row>
    <row r="157" spans="1:26" x14ac:dyDescent="0.2">
      <c r="A157" s="61">
        <v>54</v>
      </c>
      <c r="B157" s="5" t="s">
        <v>275</v>
      </c>
      <c r="C157" s="61">
        <v>317</v>
      </c>
      <c r="D157" s="61">
        <v>3</v>
      </c>
      <c r="E157" s="61">
        <v>6</v>
      </c>
      <c r="F157" s="73">
        <v>66.666666666666657</v>
      </c>
      <c r="G157" s="73">
        <v>2</v>
      </c>
      <c r="H157" s="73">
        <v>1.333333333333333</v>
      </c>
      <c r="I157" s="73">
        <v>0</v>
      </c>
      <c r="J157" s="73">
        <v>14.23</v>
      </c>
      <c r="K157" s="73">
        <v>66.957089896551722</v>
      </c>
      <c r="L157" s="66"/>
      <c r="M157" s="66"/>
      <c r="N157" s="66"/>
      <c r="O157" s="66"/>
      <c r="P157" s="66"/>
      <c r="Q157" s="66"/>
      <c r="R157" s="66"/>
      <c r="S157" s="66"/>
      <c r="T157" s="66"/>
      <c r="U157" s="66"/>
      <c r="V157" s="66"/>
      <c r="W157" s="66"/>
      <c r="X157" s="66"/>
      <c r="Y157" s="66"/>
      <c r="Z157" s="66"/>
    </row>
    <row r="158" spans="1:26" x14ac:dyDescent="0.2">
      <c r="A158" s="61">
        <v>61</v>
      </c>
      <c r="B158" s="5" t="s">
        <v>275</v>
      </c>
      <c r="C158" s="61">
        <v>401</v>
      </c>
      <c r="D158" s="61">
        <v>4</v>
      </c>
      <c r="E158" s="61">
        <v>6</v>
      </c>
      <c r="F158" s="73">
        <v>58.904109589041099</v>
      </c>
      <c r="G158" s="73">
        <v>2.5</v>
      </c>
      <c r="H158" s="73">
        <v>1.4726027397260275</v>
      </c>
      <c r="I158" s="73">
        <v>0</v>
      </c>
      <c r="J158" s="73">
        <v>14.23</v>
      </c>
      <c r="K158" s="73">
        <v>65.740338931034501</v>
      </c>
      <c r="L158" s="66"/>
      <c r="M158" s="66"/>
      <c r="N158" s="66"/>
      <c r="O158" s="66"/>
      <c r="P158" s="66"/>
      <c r="Q158" s="66"/>
      <c r="R158" s="66"/>
      <c r="S158" s="66"/>
      <c r="T158" s="66"/>
      <c r="U158" s="66"/>
      <c r="V158" s="66"/>
      <c r="W158" s="66"/>
      <c r="X158" s="66"/>
      <c r="Y158" s="66"/>
      <c r="Z158" s="66"/>
    </row>
    <row r="159" spans="1:26" x14ac:dyDescent="0.2">
      <c r="A159" s="61">
        <v>6</v>
      </c>
      <c r="B159" s="5" t="s">
        <v>276</v>
      </c>
      <c r="C159" s="61">
        <v>106</v>
      </c>
      <c r="D159" s="61">
        <v>1</v>
      </c>
      <c r="E159" s="61">
        <v>6</v>
      </c>
      <c r="F159" s="73">
        <v>23.880597014925371</v>
      </c>
      <c r="G159" s="73">
        <v>5.5</v>
      </c>
      <c r="H159" s="73">
        <v>1.3134328358208955</v>
      </c>
      <c r="I159" s="73">
        <v>0</v>
      </c>
      <c r="J159" s="73">
        <v>13.52</v>
      </c>
      <c r="K159" s="73">
        <v>63.722638896551729</v>
      </c>
      <c r="L159" s="66"/>
      <c r="M159" s="66"/>
      <c r="N159" s="66"/>
      <c r="O159" s="66"/>
      <c r="P159" s="66"/>
      <c r="Q159" s="66"/>
      <c r="R159" s="66"/>
      <c r="S159" s="66"/>
      <c r="T159" s="66"/>
      <c r="U159" s="66"/>
      <c r="V159" s="66"/>
      <c r="W159" s="66"/>
      <c r="X159" s="66"/>
      <c r="Y159" s="66"/>
      <c r="Z159" s="66"/>
    </row>
    <row r="160" spans="1:26" x14ac:dyDescent="0.2">
      <c r="A160" s="61">
        <v>30</v>
      </c>
      <c r="B160" s="5" t="s">
        <v>276</v>
      </c>
      <c r="C160" s="61">
        <v>210</v>
      </c>
      <c r="D160" s="61">
        <v>2</v>
      </c>
      <c r="E160" s="61">
        <v>6</v>
      </c>
      <c r="F160" s="73">
        <v>73.333333333333329</v>
      </c>
      <c r="G160" s="73">
        <v>9</v>
      </c>
      <c r="H160" s="73">
        <v>6.6</v>
      </c>
      <c r="I160" s="73">
        <v>0</v>
      </c>
      <c r="J160" s="73">
        <v>12.83</v>
      </c>
      <c r="K160" s="73">
        <v>62.485259517241403</v>
      </c>
      <c r="L160" s="66"/>
      <c r="M160" s="66"/>
      <c r="N160" s="66"/>
      <c r="O160" s="66"/>
      <c r="P160" s="66"/>
      <c r="Q160" s="66"/>
      <c r="R160" s="66"/>
      <c r="S160" s="66"/>
      <c r="T160" s="66"/>
      <c r="U160" s="66"/>
      <c r="V160" s="66"/>
      <c r="W160" s="66"/>
      <c r="X160" s="66"/>
      <c r="Y160" s="66"/>
      <c r="Z160" s="66"/>
    </row>
    <row r="161" spans="1:26" x14ac:dyDescent="0.2">
      <c r="A161" s="61">
        <v>54</v>
      </c>
      <c r="B161" s="5" t="s">
        <v>276</v>
      </c>
      <c r="C161" s="61">
        <v>317</v>
      </c>
      <c r="D161" s="61">
        <v>3</v>
      </c>
      <c r="E161" s="61">
        <v>6</v>
      </c>
      <c r="F161" s="73">
        <v>52.459016393442624</v>
      </c>
      <c r="G161" s="73">
        <v>7</v>
      </c>
      <c r="H161" s="73">
        <v>3.6721311475409832</v>
      </c>
      <c r="I161" s="73">
        <v>0</v>
      </c>
      <c r="J161" s="73">
        <v>15.34</v>
      </c>
      <c r="K161" s="73">
        <v>60.897981517241377</v>
      </c>
      <c r="L161" s="66"/>
      <c r="M161" s="66"/>
      <c r="N161" s="66"/>
      <c r="O161" s="66"/>
      <c r="P161" s="66"/>
      <c r="Q161" s="66"/>
      <c r="R161" s="66"/>
      <c r="S161" s="66"/>
      <c r="T161" s="66"/>
      <c r="U161" s="66"/>
      <c r="V161" s="66"/>
      <c r="W161" s="66"/>
      <c r="X161" s="66"/>
      <c r="Y161" s="66"/>
      <c r="Z161" s="66"/>
    </row>
    <row r="162" spans="1:26" x14ac:dyDescent="0.2">
      <c r="A162" s="61">
        <v>61</v>
      </c>
      <c r="B162" s="5" t="s">
        <v>276</v>
      </c>
      <c r="C162" s="61">
        <v>401</v>
      </c>
      <c r="D162" s="61">
        <v>4</v>
      </c>
      <c r="E162" s="61">
        <v>6</v>
      </c>
      <c r="F162" s="73">
        <v>59.322033898305079</v>
      </c>
      <c r="G162" s="73">
        <v>8</v>
      </c>
      <c r="H162" s="73">
        <v>4.7457627118644066</v>
      </c>
      <c r="I162" s="73">
        <v>0</v>
      </c>
      <c r="J162" s="73">
        <v>12.97</v>
      </c>
      <c r="K162" s="73">
        <v>50.764899103448279</v>
      </c>
      <c r="L162" s="66"/>
      <c r="M162" s="66"/>
      <c r="N162" s="66"/>
      <c r="O162" s="66"/>
      <c r="P162" s="66"/>
      <c r="Q162" s="66"/>
      <c r="R162" s="66"/>
      <c r="S162" s="66"/>
      <c r="T162" s="66"/>
      <c r="U162" s="66"/>
      <c r="V162" s="66"/>
      <c r="W162" s="66"/>
      <c r="X162" s="66"/>
      <c r="Y162" s="66"/>
      <c r="Z162" s="66"/>
    </row>
    <row r="163" spans="1:26" x14ac:dyDescent="0.2">
      <c r="A163" s="61">
        <v>6</v>
      </c>
      <c r="B163" s="5" t="s">
        <v>277</v>
      </c>
      <c r="C163" s="61">
        <v>106</v>
      </c>
      <c r="D163" s="61">
        <v>1</v>
      </c>
      <c r="E163" s="61">
        <v>6</v>
      </c>
      <c r="F163" s="73">
        <v>44.155844155844157</v>
      </c>
      <c r="G163" s="73">
        <v>6</v>
      </c>
      <c r="H163" s="73">
        <v>2.6493506493506493</v>
      </c>
      <c r="I163" s="73">
        <v>0</v>
      </c>
      <c r="J163" s="73">
        <v>12.06</v>
      </c>
      <c r="K163" s="73">
        <v>85.184627531034479</v>
      </c>
      <c r="L163" s="66"/>
      <c r="M163" s="66"/>
      <c r="N163" s="66"/>
      <c r="O163" s="66"/>
      <c r="P163" s="66"/>
      <c r="Q163" s="66"/>
      <c r="R163" s="66"/>
      <c r="S163" s="66"/>
      <c r="T163" s="66"/>
      <c r="U163" s="66"/>
      <c r="V163" s="66"/>
      <c r="W163" s="66"/>
      <c r="X163" s="66"/>
      <c r="Y163" s="66"/>
      <c r="Z163" s="66"/>
    </row>
    <row r="164" spans="1:26" x14ac:dyDescent="0.2">
      <c r="A164" s="61">
        <v>30</v>
      </c>
      <c r="B164" s="5" t="s">
        <v>277</v>
      </c>
      <c r="C164" s="61">
        <v>210</v>
      </c>
      <c r="D164" s="61">
        <v>2</v>
      </c>
      <c r="E164" s="61">
        <v>6</v>
      </c>
      <c r="F164" s="73">
        <v>54.54545454545454</v>
      </c>
      <c r="G164" s="73">
        <v>15.5</v>
      </c>
      <c r="H164" s="73">
        <v>8.4545454545454533</v>
      </c>
      <c r="I164" s="73">
        <v>0</v>
      </c>
      <c r="J164" s="73">
        <v>12.13</v>
      </c>
      <c r="K164" s="73">
        <v>80.775921600000004</v>
      </c>
      <c r="L164" s="66"/>
      <c r="M164" s="66"/>
      <c r="N164" s="66"/>
      <c r="O164" s="66"/>
      <c r="P164" s="66"/>
      <c r="Q164" s="66"/>
      <c r="R164" s="66"/>
      <c r="S164" s="66"/>
      <c r="T164" s="66"/>
      <c r="U164" s="66"/>
      <c r="V164" s="66"/>
      <c r="W164" s="66"/>
      <c r="X164" s="66"/>
      <c r="Y164" s="66"/>
      <c r="Z164" s="66"/>
    </row>
    <row r="165" spans="1:26" x14ac:dyDescent="0.2">
      <c r="A165" s="61">
        <v>54</v>
      </c>
      <c r="B165" s="5" t="s">
        <v>277</v>
      </c>
      <c r="C165" s="61">
        <v>317</v>
      </c>
      <c r="D165" s="61">
        <v>3</v>
      </c>
      <c r="E165" s="61">
        <v>6</v>
      </c>
      <c r="F165" s="73">
        <v>53.75</v>
      </c>
      <c r="G165" s="73">
        <v>7</v>
      </c>
      <c r="H165" s="73">
        <v>3.7625000000000002</v>
      </c>
      <c r="I165" s="73">
        <v>0</v>
      </c>
      <c r="J165" s="73">
        <v>11.96</v>
      </c>
      <c r="K165" s="73">
        <v>78.111030951724132</v>
      </c>
      <c r="L165" s="66"/>
      <c r="M165" s="66"/>
      <c r="N165" s="66"/>
      <c r="O165" s="66"/>
      <c r="P165" s="66"/>
      <c r="Q165" s="66"/>
      <c r="R165" s="66"/>
      <c r="S165" s="66"/>
      <c r="T165" s="66"/>
      <c r="U165" s="66"/>
      <c r="V165" s="66"/>
      <c r="W165" s="66"/>
      <c r="X165" s="66"/>
      <c r="Y165" s="66"/>
      <c r="Z165" s="66"/>
    </row>
    <row r="166" spans="1:26" x14ac:dyDescent="0.2">
      <c r="A166" s="61">
        <v>61</v>
      </c>
      <c r="B166" s="5" t="s">
        <v>277</v>
      </c>
      <c r="C166" s="61">
        <v>401</v>
      </c>
      <c r="D166" s="61">
        <v>4</v>
      </c>
      <c r="E166" s="61">
        <v>6</v>
      </c>
      <c r="F166" s="73">
        <v>58.75</v>
      </c>
      <c r="G166" s="73">
        <v>5.5</v>
      </c>
      <c r="H166" s="73">
        <v>3.2312500000000002</v>
      </c>
      <c r="I166" s="73">
        <v>0</v>
      </c>
      <c r="J166" s="73">
        <v>12.03</v>
      </c>
      <c r="K166" s="73">
        <v>80.750393103448289</v>
      </c>
      <c r="L166" s="66"/>
      <c r="M166" s="66"/>
      <c r="N166" s="66"/>
      <c r="O166" s="66"/>
      <c r="P166" s="66"/>
      <c r="Q166" s="66"/>
      <c r="R166" s="66"/>
      <c r="S166" s="66"/>
      <c r="T166" s="66"/>
      <c r="U166" s="66"/>
      <c r="V166" s="66"/>
      <c r="W166" s="66"/>
      <c r="X166" s="66"/>
      <c r="Y166" s="66"/>
      <c r="Z166" s="66"/>
    </row>
    <row r="167" spans="1:26" x14ac:dyDescent="0.2">
      <c r="A167" s="61">
        <v>6</v>
      </c>
      <c r="B167" s="5" t="s">
        <v>278</v>
      </c>
      <c r="C167" s="61">
        <v>106</v>
      </c>
      <c r="D167" s="61">
        <v>1</v>
      </c>
      <c r="E167" s="61">
        <v>6</v>
      </c>
      <c r="F167" s="73">
        <v>26.027397260273972</v>
      </c>
      <c r="G167" s="73">
        <v>2</v>
      </c>
      <c r="H167" s="73">
        <v>0.52054794520547942</v>
      </c>
      <c r="I167" s="73">
        <v>0</v>
      </c>
      <c r="J167" s="73">
        <v>13.12</v>
      </c>
      <c r="K167" s="73">
        <v>60.69988451843043</v>
      </c>
      <c r="L167" s="66"/>
      <c r="M167" s="66"/>
      <c r="N167" s="66"/>
      <c r="O167" s="66"/>
      <c r="P167" s="66"/>
      <c r="Q167" s="66"/>
      <c r="R167" s="66"/>
      <c r="S167" s="66"/>
      <c r="T167" s="66"/>
      <c r="U167" s="66"/>
      <c r="V167" s="66"/>
      <c r="W167" s="66"/>
      <c r="X167" s="66"/>
      <c r="Y167" s="66"/>
      <c r="Z167" s="66"/>
    </row>
    <row r="168" spans="1:26" x14ac:dyDescent="0.2">
      <c r="A168" s="61">
        <v>30</v>
      </c>
      <c r="B168" s="5" t="s">
        <v>278</v>
      </c>
      <c r="C168" s="61">
        <v>210</v>
      </c>
      <c r="D168" s="61">
        <v>2</v>
      </c>
      <c r="E168" s="61">
        <v>6</v>
      </c>
      <c r="F168" s="73">
        <v>31.168831168831169</v>
      </c>
      <c r="G168" s="73">
        <v>2.5</v>
      </c>
      <c r="H168" s="73">
        <v>0.77922077922077915</v>
      </c>
      <c r="I168" s="73">
        <v>0</v>
      </c>
      <c r="J168" s="73">
        <v>12.9</v>
      </c>
      <c r="K168" s="73">
        <v>54.186763852556474</v>
      </c>
      <c r="L168" s="66"/>
      <c r="M168" s="66"/>
      <c r="N168" s="66"/>
      <c r="O168" s="66"/>
      <c r="P168" s="66"/>
      <c r="Q168" s="66"/>
      <c r="R168" s="66"/>
      <c r="S168" s="66"/>
      <c r="T168" s="66"/>
      <c r="U168" s="66"/>
      <c r="V168" s="66"/>
      <c r="W168" s="66"/>
      <c r="X168" s="66"/>
      <c r="Y168" s="66"/>
      <c r="Z168" s="66"/>
    </row>
    <row r="169" spans="1:26" x14ac:dyDescent="0.2">
      <c r="A169" s="61">
        <v>54</v>
      </c>
      <c r="B169" s="5" t="s">
        <v>278</v>
      </c>
      <c r="C169" s="61">
        <v>317</v>
      </c>
      <c r="D169" s="61">
        <v>3</v>
      </c>
      <c r="E169" s="61">
        <v>6</v>
      </c>
      <c r="F169" s="73">
        <v>31.506849315068493</v>
      </c>
      <c r="G169" s="73">
        <v>6</v>
      </c>
      <c r="H169" s="73">
        <v>1.8904109589041096</v>
      </c>
      <c r="I169" s="73">
        <v>0</v>
      </c>
      <c r="J169" s="73">
        <v>12.82</v>
      </c>
      <c r="K169" s="73">
        <v>55.691537693222358</v>
      </c>
      <c r="L169" s="66"/>
      <c r="M169" s="66"/>
      <c r="N169" s="66"/>
      <c r="O169" s="66"/>
      <c r="P169" s="66"/>
      <c r="Q169" s="66"/>
      <c r="R169" s="66"/>
      <c r="S169" s="66"/>
      <c r="T169" s="66"/>
      <c r="U169" s="66"/>
      <c r="V169" s="66"/>
      <c r="W169" s="66"/>
      <c r="X169" s="66"/>
      <c r="Y169" s="66"/>
      <c r="Z169" s="66"/>
    </row>
    <row r="170" spans="1:26" x14ac:dyDescent="0.2">
      <c r="A170" s="61">
        <v>61</v>
      </c>
      <c r="B170" s="5" t="s">
        <v>278</v>
      </c>
      <c r="C170" s="61">
        <v>401</v>
      </c>
      <c r="D170" s="61">
        <v>4</v>
      </c>
      <c r="E170" s="61">
        <v>6</v>
      </c>
      <c r="F170" s="73">
        <v>23.287671232876711</v>
      </c>
      <c r="G170" s="73">
        <v>7</v>
      </c>
      <c r="H170" s="73">
        <v>1.6301369863013699</v>
      </c>
      <c r="I170" s="73">
        <v>0.1</v>
      </c>
      <c r="J170" s="73">
        <v>13.12</v>
      </c>
      <c r="K170" s="73">
        <v>61.649882711058254</v>
      </c>
      <c r="L170" s="66"/>
      <c r="M170" s="66"/>
      <c r="N170" s="66"/>
      <c r="O170" s="66"/>
      <c r="P170" s="66"/>
      <c r="Q170" s="66"/>
      <c r="R170" s="66"/>
      <c r="S170" s="66"/>
      <c r="T170" s="66"/>
      <c r="U170" s="66"/>
      <c r="V170" s="66"/>
      <c r="W170" s="66"/>
      <c r="X170" s="66"/>
      <c r="Y170" s="66"/>
      <c r="Z170" s="66"/>
    </row>
    <row r="171" spans="1:26" x14ac:dyDescent="0.2">
      <c r="A171" s="61">
        <v>30</v>
      </c>
      <c r="B171" s="5" t="s">
        <v>272</v>
      </c>
      <c r="C171" s="61">
        <v>107</v>
      </c>
      <c r="D171" s="61">
        <v>1</v>
      </c>
      <c r="E171" s="61">
        <v>7</v>
      </c>
      <c r="F171" s="73">
        <v>42.25352112676056</v>
      </c>
      <c r="G171" s="73">
        <v>5</v>
      </c>
      <c r="H171" s="73">
        <v>2.112676056338028</v>
      </c>
      <c r="I171" s="73">
        <v>0</v>
      </c>
      <c r="J171" s="73">
        <v>15.24</v>
      </c>
      <c r="K171" s="73">
        <v>63.241619472616648</v>
      </c>
      <c r="L171" s="66"/>
      <c r="M171" s="66"/>
      <c r="N171" s="66"/>
      <c r="O171" s="66"/>
      <c r="P171" s="66"/>
      <c r="Q171" s="66"/>
      <c r="R171" s="66"/>
      <c r="S171" s="66"/>
      <c r="T171" s="66"/>
      <c r="U171" s="66"/>
      <c r="V171" s="66"/>
      <c r="W171" s="66"/>
      <c r="X171" s="66"/>
      <c r="Y171" s="66"/>
      <c r="Z171" s="66"/>
    </row>
    <row r="172" spans="1:26" x14ac:dyDescent="0.2">
      <c r="A172" s="61">
        <v>60</v>
      </c>
      <c r="B172" s="5" t="s">
        <v>272</v>
      </c>
      <c r="C172" s="61">
        <v>213</v>
      </c>
      <c r="D172" s="61">
        <v>2</v>
      </c>
      <c r="E172" s="61">
        <v>7</v>
      </c>
      <c r="F172" s="73">
        <v>39.705882352941174</v>
      </c>
      <c r="G172" s="73">
        <v>5</v>
      </c>
      <c r="H172" s="73">
        <v>1.9852941176470587</v>
      </c>
      <c r="I172" s="73">
        <v>0</v>
      </c>
      <c r="J172" s="73">
        <v>14.93</v>
      </c>
      <c r="K172" s="73">
        <v>53.005454712643669</v>
      </c>
      <c r="L172" s="66"/>
      <c r="M172" s="66"/>
      <c r="N172" s="66"/>
      <c r="O172" s="66"/>
      <c r="P172" s="66"/>
      <c r="Q172" s="66"/>
      <c r="R172" s="66"/>
      <c r="S172" s="66"/>
      <c r="T172" s="66"/>
      <c r="U172" s="66"/>
      <c r="V172" s="66"/>
      <c r="W172" s="66"/>
      <c r="X172" s="66"/>
      <c r="Y172" s="66"/>
      <c r="Z172" s="66"/>
    </row>
    <row r="173" spans="1:26" x14ac:dyDescent="0.2">
      <c r="A173" s="61">
        <v>23</v>
      </c>
      <c r="B173" s="5" t="s">
        <v>272</v>
      </c>
      <c r="C173" s="61">
        <v>306</v>
      </c>
      <c r="D173" s="61">
        <v>3</v>
      </c>
      <c r="E173" s="61">
        <v>7</v>
      </c>
      <c r="F173" s="73">
        <v>41.17647058823529</v>
      </c>
      <c r="G173" s="73">
        <v>5</v>
      </c>
      <c r="H173" s="73">
        <v>2.0588235294117645</v>
      </c>
      <c r="I173" s="73">
        <v>0</v>
      </c>
      <c r="J173" s="73">
        <v>14.61</v>
      </c>
      <c r="K173" s="73">
        <v>58.290597268424598</v>
      </c>
      <c r="L173" s="66"/>
      <c r="M173" s="66"/>
      <c r="N173" s="66"/>
      <c r="O173" s="66"/>
      <c r="P173" s="66"/>
      <c r="Q173" s="66"/>
      <c r="R173" s="66"/>
      <c r="S173" s="66"/>
      <c r="T173" s="66"/>
      <c r="U173" s="66"/>
      <c r="V173" s="66"/>
      <c r="W173" s="66"/>
      <c r="X173" s="66"/>
      <c r="Y173" s="66"/>
      <c r="Z173" s="66"/>
    </row>
    <row r="174" spans="1:26" x14ac:dyDescent="0.2">
      <c r="A174" s="61">
        <v>46</v>
      </c>
      <c r="B174" s="5" t="s">
        <v>272</v>
      </c>
      <c r="C174" s="61">
        <v>410</v>
      </c>
      <c r="D174" s="61">
        <v>4</v>
      </c>
      <c r="E174" s="61">
        <v>7</v>
      </c>
      <c r="F174" s="73">
        <v>14.814814814814813</v>
      </c>
      <c r="G174" s="73">
        <v>2.5</v>
      </c>
      <c r="H174" s="73">
        <v>0.37037037037037029</v>
      </c>
      <c r="I174" s="73">
        <v>0</v>
      </c>
      <c r="J174" s="73">
        <v>22.55</v>
      </c>
      <c r="K174" s="73">
        <v>74.36331115618664</v>
      </c>
      <c r="L174" s="66"/>
      <c r="M174" s="66"/>
      <c r="N174" s="66"/>
      <c r="O174" s="66"/>
      <c r="P174" s="66"/>
      <c r="Q174" s="66"/>
      <c r="R174" s="66"/>
      <c r="S174" s="66"/>
      <c r="T174" s="66"/>
      <c r="U174" s="66"/>
      <c r="V174" s="66"/>
      <c r="W174" s="66"/>
      <c r="X174" s="66"/>
      <c r="Y174" s="66"/>
      <c r="Z174" s="66"/>
    </row>
    <row r="175" spans="1:26" x14ac:dyDescent="0.2">
      <c r="A175" s="61">
        <v>7</v>
      </c>
      <c r="B175" s="5" t="s">
        <v>273</v>
      </c>
      <c r="C175" s="61">
        <v>107</v>
      </c>
      <c r="D175" s="61">
        <v>1</v>
      </c>
      <c r="E175" s="61">
        <v>7</v>
      </c>
      <c r="F175" s="73">
        <v>46.511627906976742</v>
      </c>
      <c r="G175" s="73">
        <v>6</v>
      </c>
      <c r="H175" s="73">
        <v>2.7906976744186043</v>
      </c>
      <c r="I175" s="73">
        <v>0</v>
      </c>
      <c r="J175" s="73">
        <v>13.35</v>
      </c>
      <c r="K175" s="73">
        <v>64.354058620689671</v>
      </c>
      <c r="L175" s="66"/>
      <c r="M175" s="66"/>
      <c r="N175" s="66"/>
      <c r="O175" s="66"/>
      <c r="P175" s="66"/>
      <c r="Q175" s="66"/>
      <c r="R175" s="66"/>
      <c r="S175" s="66"/>
      <c r="T175" s="66"/>
      <c r="U175" s="66"/>
      <c r="V175" s="66"/>
      <c r="W175" s="66"/>
      <c r="X175" s="66"/>
      <c r="Y175" s="66"/>
      <c r="Z175" s="66"/>
    </row>
    <row r="176" spans="1:26" x14ac:dyDescent="0.2">
      <c r="A176" s="61">
        <v>38</v>
      </c>
      <c r="B176" s="5" t="s">
        <v>273</v>
      </c>
      <c r="C176" s="61">
        <v>213</v>
      </c>
      <c r="D176" s="61">
        <v>2</v>
      </c>
      <c r="E176" s="61">
        <v>7</v>
      </c>
      <c r="F176" s="73">
        <v>40.909090909090914</v>
      </c>
      <c r="G176" s="73">
        <v>6.5</v>
      </c>
      <c r="H176" s="73">
        <v>2.6590909090909092</v>
      </c>
      <c r="I176" s="73">
        <v>0</v>
      </c>
      <c r="J176" s="73">
        <v>13.05</v>
      </c>
      <c r="K176" s="73">
        <v>77.298749885057475</v>
      </c>
      <c r="L176" s="66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/>
      <c r="X176" s="66"/>
      <c r="Y176" s="66"/>
      <c r="Z176" s="66"/>
    </row>
    <row r="177" spans="1:26" x14ac:dyDescent="0.2">
      <c r="A177" s="61">
        <v>46</v>
      </c>
      <c r="B177" s="5" t="s">
        <v>273</v>
      </c>
      <c r="C177" s="61">
        <v>306</v>
      </c>
      <c r="D177" s="61">
        <v>3</v>
      </c>
      <c r="E177" s="61">
        <v>7</v>
      </c>
      <c r="F177" s="73">
        <v>39.024390243902438</v>
      </c>
      <c r="G177" s="73">
        <v>5</v>
      </c>
      <c r="H177" s="73">
        <v>1.9512195121951219</v>
      </c>
      <c r="I177" s="73">
        <v>0</v>
      </c>
      <c r="J177" s="73">
        <v>12.59</v>
      </c>
      <c r="K177" s="73">
        <v>72.018204183908026</v>
      </c>
      <c r="L177" s="66"/>
      <c r="M177" s="66"/>
      <c r="N177" s="66"/>
      <c r="O177" s="66"/>
      <c r="P177" s="66"/>
      <c r="Q177" s="66"/>
      <c r="R177" s="66"/>
      <c r="S177" s="66"/>
      <c r="T177" s="66"/>
      <c r="U177" s="66"/>
      <c r="V177" s="66"/>
      <c r="W177" s="66"/>
      <c r="X177" s="66"/>
      <c r="Y177" s="66"/>
      <c r="Z177" s="66"/>
    </row>
    <row r="178" spans="1:26" x14ac:dyDescent="0.2">
      <c r="A178" s="61">
        <v>70</v>
      </c>
      <c r="B178" s="5" t="s">
        <v>273</v>
      </c>
      <c r="C178" s="61">
        <v>410</v>
      </c>
      <c r="D178" s="61">
        <v>4</v>
      </c>
      <c r="E178" s="61">
        <v>7</v>
      </c>
      <c r="F178" s="73">
        <v>31.818181818181817</v>
      </c>
      <c r="G178" s="73">
        <v>8</v>
      </c>
      <c r="H178" s="73">
        <v>2.5454545454545454</v>
      </c>
      <c r="I178" s="73">
        <v>0</v>
      </c>
      <c r="J178" s="73">
        <v>12.46</v>
      </c>
      <c r="K178" s="73">
        <v>77.384957517241361</v>
      </c>
      <c r="L178" s="66"/>
      <c r="M178" s="66"/>
      <c r="N178" s="66"/>
      <c r="O178" s="66"/>
      <c r="P178" s="66"/>
      <c r="Q178" s="66"/>
      <c r="R178" s="66"/>
      <c r="S178" s="66"/>
      <c r="T178" s="66"/>
      <c r="U178" s="66"/>
      <c r="V178" s="66"/>
      <c r="W178" s="66"/>
      <c r="X178" s="66"/>
      <c r="Y178" s="66"/>
      <c r="Z178" s="66"/>
    </row>
    <row r="179" spans="1:26" x14ac:dyDescent="0.2">
      <c r="A179" s="61">
        <v>7</v>
      </c>
      <c r="B179" s="5" t="s">
        <v>274</v>
      </c>
      <c r="C179" s="61">
        <v>107</v>
      </c>
      <c r="D179" s="61">
        <v>1</v>
      </c>
      <c r="E179" s="61">
        <v>7</v>
      </c>
      <c r="F179" s="73">
        <v>44.61538461538462</v>
      </c>
      <c r="G179" s="73">
        <v>5</v>
      </c>
      <c r="H179" s="73">
        <v>2.2307692307692308</v>
      </c>
      <c r="I179" s="73">
        <v>0</v>
      </c>
      <c r="J179" s="73">
        <v>12.9</v>
      </c>
      <c r="K179" s="73">
        <v>57.83525812807882</v>
      </c>
      <c r="L179" s="66"/>
      <c r="M179" s="66"/>
      <c r="N179" s="66"/>
      <c r="O179" s="66"/>
      <c r="P179" s="66"/>
      <c r="Q179" s="66"/>
      <c r="R179" s="66"/>
      <c r="S179" s="66"/>
      <c r="T179" s="66"/>
      <c r="U179" s="66"/>
      <c r="V179" s="66"/>
      <c r="W179" s="66"/>
      <c r="X179" s="66"/>
      <c r="Y179" s="66"/>
      <c r="Z179" s="66"/>
    </row>
    <row r="180" spans="1:26" x14ac:dyDescent="0.2">
      <c r="A180" s="61">
        <v>29</v>
      </c>
      <c r="B180" s="5" t="s">
        <v>274</v>
      </c>
      <c r="C180" s="61">
        <v>213</v>
      </c>
      <c r="D180" s="61">
        <v>2</v>
      </c>
      <c r="E180" s="61">
        <v>7</v>
      </c>
      <c r="F180" s="73">
        <v>41.17647058823529</v>
      </c>
      <c r="G180" s="73">
        <v>7.5</v>
      </c>
      <c r="H180" s="73">
        <v>3.0882352941176467</v>
      </c>
      <c r="I180" s="73">
        <v>0</v>
      </c>
      <c r="J180" s="73">
        <v>12.95</v>
      </c>
      <c r="K180" s="73">
        <v>63.820943349753684</v>
      </c>
      <c r="L180" s="66"/>
      <c r="M180" s="66"/>
      <c r="N180" s="66"/>
      <c r="O180" s="66"/>
      <c r="P180" s="66"/>
      <c r="Q180" s="66"/>
      <c r="R180" s="66"/>
      <c r="S180" s="66"/>
      <c r="T180" s="66"/>
      <c r="U180" s="66"/>
      <c r="V180" s="66"/>
      <c r="W180" s="66"/>
      <c r="X180" s="66"/>
      <c r="Y180" s="66"/>
      <c r="Z180" s="66"/>
    </row>
    <row r="181" spans="1:26" x14ac:dyDescent="0.2">
      <c r="A181" s="61">
        <v>46</v>
      </c>
      <c r="B181" s="5" t="s">
        <v>274</v>
      </c>
      <c r="C181" s="61">
        <v>306</v>
      </c>
      <c r="D181" s="61">
        <v>3</v>
      </c>
      <c r="E181" s="61">
        <v>7</v>
      </c>
      <c r="F181" s="73">
        <v>24.657534246575342</v>
      </c>
      <c r="G181" s="73">
        <v>7.5</v>
      </c>
      <c r="H181" s="73">
        <v>1.8493150684931507</v>
      </c>
      <c r="I181" s="73">
        <v>0</v>
      </c>
      <c r="J181" s="73">
        <v>12.4</v>
      </c>
      <c r="K181" s="73">
        <v>73.205119211822648</v>
      </c>
      <c r="L181" s="66"/>
      <c r="M181" s="66"/>
      <c r="N181" s="66"/>
      <c r="O181" s="66"/>
      <c r="P181" s="66"/>
      <c r="Q181" s="66"/>
      <c r="R181" s="66"/>
      <c r="S181" s="66"/>
      <c r="T181" s="66"/>
      <c r="U181" s="66"/>
      <c r="V181" s="66"/>
      <c r="W181" s="66"/>
      <c r="X181" s="66"/>
      <c r="Y181" s="66"/>
      <c r="Z181" s="66"/>
    </row>
    <row r="182" spans="1:26" x14ac:dyDescent="0.2">
      <c r="A182" s="61">
        <v>72</v>
      </c>
      <c r="B182" s="5" t="s">
        <v>274</v>
      </c>
      <c r="C182" s="61">
        <v>410</v>
      </c>
      <c r="D182" s="61">
        <v>4</v>
      </c>
      <c r="E182" s="61">
        <v>7</v>
      </c>
      <c r="F182" s="73">
        <v>33.333333333333329</v>
      </c>
      <c r="G182" s="73">
        <v>4.5</v>
      </c>
      <c r="H182" s="73">
        <v>1.4999999999999998</v>
      </c>
      <c r="I182" s="73">
        <v>0</v>
      </c>
      <c r="J182" s="73">
        <v>12.65</v>
      </c>
      <c r="K182" s="73">
        <v>62.791310837438424</v>
      </c>
      <c r="L182" s="66"/>
      <c r="M182" s="66"/>
      <c r="N182" s="66"/>
      <c r="O182" s="66"/>
      <c r="P182" s="66"/>
      <c r="Q182" s="66"/>
      <c r="R182" s="66"/>
      <c r="S182" s="66"/>
      <c r="T182" s="66"/>
      <c r="U182" s="66"/>
      <c r="V182" s="66"/>
      <c r="W182" s="66"/>
      <c r="X182" s="66"/>
      <c r="Y182" s="66"/>
      <c r="Z182" s="66"/>
    </row>
    <row r="183" spans="1:26" x14ac:dyDescent="0.2">
      <c r="A183" s="61">
        <v>7</v>
      </c>
      <c r="B183" s="5" t="s">
        <v>275</v>
      </c>
      <c r="C183" s="61">
        <v>107</v>
      </c>
      <c r="D183" s="61">
        <v>1</v>
      </c>
      <c r="E183" s="61">
        <v>7</v>
      </c>
      <c r="F183" s="73">
        <v>63.513513513513509</v>
      </c>
      <c r="G183" s="73">
        <v>3.5</v>
      </c>
      <c r="H183" s="73">
        <v>2.2229729729729728</v>
      </c>
      <c r="I183" s="73">
        <v>0</v>
      </c>
      <c r="J183" s="73">
        <v>14.51</v>
      </c>
      <c r="K183" s="73">
        <v>74.835587655172418</v>
      </c>
      <c r="L183" s="66"/>
      <c r="M183" s="66"/>
      <c r="N183" s="66"/>
      <c r="O183" s="66"/>
      <c r="P183" s="66"/>
      <c r="Q183" s="66"/>
      <c r="R183" s="66"/>
      <c r="S183" s="66"/>
      <c r="T183" s="66"/>
      <c r="U183" s="66"/>
      <c r="V183" s="66"/>
      <c r="W183" s="66"/>
      <c r="X183" s="66"/>
      <c r="Y183" s="66"/>
      <c r="Z183" s="66"/>
    </row>
    <row r="184" spans="1:26" x14ac:dyDescent="0.2">
      <c r="A184" s="61">
        <v>38</v>
      </c>
      <c r="B184" s="5" t="s">
        <v>275</v>
      </c>
      <c r="C184" s="61">
        <v>213</v>
      </c>
      <c r="D184" s="61">
        <v>2</v>
      </c>
      <c r="E184" s="61">
        <v>7</v>
      </c>
      <c r="F184" s="73">
        <v>54.54545454545454</v>
      </c>
      <c r="G184" s="73">
        <v>3</v>
      </c>
      <c r="H184" s="73">
        <v>1.6363636363636362</v>
      </c>
      <c r="I184" s="73">
        <v>0</v>
      </c>
      <c r="J184" s="73">
        <v>14.36</v>
      </c>
      <c r="K184" s="73">
        <v>55.599850482758626</v>
      </c>
      <c r="L184" s="66"/>
      <c r="M184" s="66"/>
      <c r="N184" s="66"/>
      <c r="O184" s="66"/>
      <c r="P184" s="66"/>
      <c r="Q184" s="66"/>
      <c r="R184" s="66"/>
      <c r="S184" s="66"/>
      <c r="T184" s="66"/>
      <c r="U184" s="66"/>
      <c r="V184" s="66"/>
      <c r="W184" s="66"/>
      <c r="X184" s="66"/>
      <c r="Y184" s="66"/>
      <c r="Z184" s="66"/>
    </row>
    <row r="185" spans="1:26" x14ac:dyDescent="0.2">
      <c r="A185" s="61">
        <v>46</v>
      </c>
      <c r="B185" s="5" t="s">
        <v>275</v>
      </c>
      <c r="C185" s="61">
        <v>306</v>
      </c>
      <c r="D185" s="61">
        <v>3</v>
      </c>
      <c r="E185" s="61">
        <v>7</v>
      </c>
      <c r="F185" s="73">
        <v>68.656716417910445</v>
      </c>
      <c r="G185" s="73">
        <v>3</v>
      </c>
      <c r="H185" s="73">
        <v>2.0597014925373132</v>
      </c>
      <c r="I185" s="73">
        <v>0</v>
      </c>
      <c r="J185" s="73">
        <v>14.21</v>
      </c>
      <c r="K185" s="73">
        <v>67.974966931034473</v>
      </c>
      <c r="L185" s="66"/>
      <c r="M185" s="66"/>
      <c r="N185" s="66"/>
      <c r="O185" s="66"/>
      <c r="P185" s="66"/>
      <c r="Q185" s="66"/>
      <c r="R185" s="66"/>
      <c r="S185" s="66"/>
      <c r="T185" s="66"/>
      <c r="U185" s="66"/>
      <c r="V185" s="66"/>
      <c r="W185" s="66"/>
      <c r="X185" s="66"/>
      <c r="Y185" s="66"/>
      <c r="Z185" s="66"/>
    </row>
    <row r="186" spans="1:26" x14ac:dyDescent="0.2">
      <c r="A186" s="61">
        <v>70</v>
      </c>
      <c r="B186" s="5" t="s">
        <v>275</v>
      </c>
      <c r="C186" s="61">
        <v>410</v>
      </c>
      <c r="D186" s="61">
        <v>4</v>
      </c>
      <c r="E186" s="61">
        <v>7</v>
      </c>
      <c r="F186" s="73">
        <v>66.17647058823529</v>
      </c>
      <c r="G186" s="73">
        <v>4</v>
      </c>
      <c r="H186" s="73">
        <v>2.6470588235294117</v>
      </c>
      <c r="I186" s="73">
        <v>0</v>
      </c>
      <c r="J186" s="73">
        <v>14.53</v>
      </c>
      <c r="K186" s="73">
        <v>55.346835310344837</v>
      </c>
      <c r="L186" s="66"/>
      <c r="M186" s="66"/>
      <c r="N186" s="66"/>
      <c r="O186" s="66"/>
      <c r="P186" s="66"/>
      <c r="Q186" s="66"/>
      <c r="R186" s="66"/>
      <c r="S186" s="66"/>
      <c r="T186" s="66"/>
      <c r="U186" s="66"/>
      <c r="V186" s="66"/>
      <c r="W186" s="66"/>
      <c r="X186" s="66"/>
      <c r="Y186" s="66"/>
      <c r="Z186" s="66"/>
    </row>
    <row r="187" spans="1:26" x14ac:dyDescent="0.2">
      <c r="A187" s="61">
        <v>7</v>
      </c>
      <c r="B187" s="5" t="s">
        <v>276</v>
      </c>
      <c r="C187" s="61">
        <v>107</v>
      </c>
      <c r="D187" s="61">
        <v>1</v>
      </c>
      <c r="E187" s="61">
        <v>7</v>
      </c>
      <c r="F187" s="73">
        <v>36.923076923076927</v>
      </c>
      <c r="G187" s="73">
        <v>5</v>
      </c>
      <c r="H187" s="73">
        <v>1.8461538461538465</v>
      </c>
      <c r="I187" s="73">
        <v>0</v>
      </c>
      <c r="J187" s="73">
        <v>13.51</v>
      </c>
      <c r="K187" s="73">
        <v>68.890477965517221</v>
      </c>
      <c r="L187" s="66"/>
      <c r="M187" s="66"/>
      <c r="N187" s="66"/>
      <c r="O187" s="66"/>
      <c r="P187" s="66"/>
      <c r="Q187" s="66"/>
      <c r="R187" s="66"/>
      <c r="S187" s="66"/>
      <c r="T187" s="66"/>
      <c r="U187" s="66"/>
      <c r="V187" s="66"/>
      <c r="W187" s="66"/>
      <c r="X187" s="66"/>
      <c r="Y187" s="66"/>
      <c r="Z187" s="66"/>
    </row>
    <row r="188" spans="1:26" x14ac:dyDescent="0.2">
      <c r="A188" s="61">
        <v>38</v>
      </c>
      <c r="B188" s="5" t="s">
        <v>276</v>
      </c>
      <c r="C188" s="61">
        <v>213</v>
      </c>
      <c r="D188" s="61">
        <v>2</v>
      </c>
      <c r="E188" s="61">
        <v>7</v>
      </c>
      <c r="F188" s="73">
        <v>30.64516129032258</v>
      </c>
      <c r="G188" s="73">
        <v>5</v>
      </c>
      <c r="H188" s="73">
        <v>1.532258064516129</v>
      </c>
      <c r="I188" s="73">
        <v>0</v>
      </c>
      <c r="J188" s="73">
        <v>11.88</v>
      </c>
      <c r="K188" s="73">
        <v>56.21721751724138</v>
      </c>
      <c r="L188" s="66"/>
      <c r="M188" s="66"/>
      <c r="N188" s="66"/>
      <c r="O188" s="66"/>
      <c r="P188" s="66"/>
      <c r="Q188" s="66"/>
      <c r="R188" s="66"/>
      <c r="S188" s="66"/>
      <c r="T188" s="66"/>
      <c r="U188" s="66"/>
      <c r="V188" s="66"/>
      <c r="W188" s="66"/>
      <c r="X188" s="66"/>
      <c r="Y188" s="66"/>
      <c r="Z188" s="66"/>
    </row>
    <row r="189" spans="1:26" x14ac:dyDescent="0.2">
      <c r="A189" s="61">
        <v>46</v>
      </c>
      <c r="B189" s="5" t="s">
        <v>276</v>
      </c>
      <c r="C189" s="61">
        <v>306</v>
      </c>
      <c r="D189" s="61">
        <v>3</v>
      </c>
      <c r="E189" s="61">
        <v>7</v>
      </c>
      <c r="F189" s="73">
        <v>52.459016393442624</v>
      </c>
      <c r="G189" s="73">
        <v>11</v>
      </c>
      <c r="H189" s="73">
        <v>5.7704918032786887</v>
      </c>
      <c r="I189" s="73">
        <v>0</v>
      </c>
      <c r="J189" s="73">
        <v>11.53</v>
      </c>
      <c r="K189" s="73">
        <v>68.954128137931036</v>
      </c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</row>
    <row r="190" spans="1:26" x14ac:dyDescent="0.2">
      <c r="A190" s="61">
        <v>70</v>
      </c>
      <c r="B190" s="5" t="s">
        <v>276</v>
      </c>
      <c r="C190" s="61">
        <v>410</v>
      </c>
      <c r="D190" s="61">
        <v>4</v>
      </c>
      <c r="E190" s="61">
        <v>7</v>
      </c>
      <c r="F190" s="73">
        <v>50</v>
      </c>
      <c r="G190" s="73">
        <v>5</v>
      </c>
      <c r="H190" s="73">
        <v>2.5</v>
      </c>
      <c r="I190" s="73">
        <v>0</v>
      </c>
      <c r="J190" s="73">
        <v>14.04</v>
      </c>
      <c r="K190" s="73">
        <v>57.95956744827587</v>
      </c>
      <c r="L190" s="66"/>
      <c r="M190" s="66"/>
      <c r="N190" s="66"/>
      <c r="O190" s="66"/>
      <c r="P190" s="66"/>
      <c r="Q190" s="66"/>
      <c r="R190" s="66"/>
      <c r="S190" s="66"/>
      <c r="T190" s="66"/>
      <c r="U190" s="66"/>
      <c r="V190" s="66"/>
      <c r="W190" s="66"/>
      <c r="X190" s="66"/>
      <c r="Y190" s="66"/>
      <c r="Z190" s="66"/>
    </row>
    <row r="191" spans="1:26" x14ac:dyDescent="0.2">
      <c r="A191" s="61">
        <v>7</v>
      </c>
      <c r="B191" s="5" t="s">
        <v>277</v>
      </c>
      <c r="C191" s="61">
        <v>107</v>
      </c>
      <c r="D191" s="61">
        <v>1</v>
      </c>
      <c r="E191" s="61">
        <v>7</v>
      </c>
      <c r="F191" s="73">
        <v>44.444444444444443</v>
      </c>
      <c r="G191" s="73">
        <v>6.5</v>
      </c>
      <c r="H191" s="73">
        <v>2.8888888888888884</v>
      </c>
      <c r="I191" s="73">
        <v>0</v>
      </c>
      <c r="J191" s="73">
        <v>12.12</v>
      </c>
      <c r="K191" s="73">
        <v>84.129160386206905</v>
      </c>
      <c r="L191" s="66"/>
      <c r="M191" s="66"/>
      <c r="N191" s="66"/>
      <c r="O191" s="66"/>
      <c r="P191" s="66"/>
      <c r="Q191" s="66"/>
      <c r="R191" s="66"/>
      <c r="S191" s="66"/>
      <c r="T191" s="66"/>
      <c r="U191" s="66"/>
      <c r="V191" s="66"/>
      <c r="W191" s="66"/>
      <c r="X191" s="66"/>
      <c r="Y191" s="66"/>
      <c r="Z191" s="66"/>
    </row>
    <row r="192" spans="1:26" x14ac:dyDescent="0.2">
      <c r="A192" s="61">
        <v>38</v>
      </c>
      <c r="B192" s="5" t="s">
        <v>277</v>
      </c>
      <c r="C192" s="61">
        <v>213</v>
      </c>
      <c r="D192" s="61">
        <v>2</v>
      </c>
      <c r="E192" s="61">
        <v>7</v>
      </c>
      <c r="F192" s="73">
        <v>48.648648648648653</v>
      </c>
      <c r="G192" s="73">
        <v>11</v>
      </c>
      <c r="H192" s="73">
        <v>5.3513513513513518</v>
      </c>
      <c r="I192" s="73">
        <v>0</v>
      </c>
      <c r="J192" s="73">
        <v>12.09</v>
      </c>
      <c r="K192" s="73">
        <v>82.397254841379308</v>
      </c>
      <c r="L192" s="66"/>
      <c r="M192" s="66"/>
      <c r="N192" s="66"/>
      <c r="O192" s="66"/>
      <c r="P192" s="66"/>
      <c r="Q192" s="66"/>
      <c r="R192" s="66"/>
      <c r="S192" s="66"/>
      <c r="T192" s="66"/>
      <c r="U192" s="66"/>
      <c r="V192" s="66"/>
      <c r="W192" s="66"/>
      <c r="X192" s="66"/>
      <c r="Y192" s="66"/>
      <c r="Z192" s="66"/>
    </row>
    <row r="193" spans="1:26" x14ac:dyDescent="0.2">
      <c r="A193" s="61">
        <v>46</v>
      </c>
      <c r="B193" s="5" t="s">
        <v>277</v>
      </c>
      <c r="C193" s="61">
        <v>306</v>
      </c>
      <c r="D193" s="61">
        <v>3</v>
      </c>
      <c r="E193" s="61">
        <v>7</v>
      </c>
      <c r="F193" s="73">
        <v>52.564102564102569</v>
      </c>
      <c r="G193" s="73">
        <v>9</v>
      </c>
      <c r="H193" s="73">
        <v>4.7307692307692308</v>
      </c>
      <c r="I193" s="73">
        <v>0</v>
      </c>
      <c r="J193" s="73">
        <v>12.05</v>
      </c>
      <c r="K193" s="73">
        <v>74.860613793103454</v>
      </c>
      <c r="L193" s="66"/>
      <c r="M193" s="66"/>
      <c r="N193" s="66"/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</row>
    <row r="194" spans="1:26" x14ac:dyDescent="0.2">
      <c r="A194" s="61">
        <v>70</v>
      </c>
      <c r="B194" s="5" t="s">
        <v>277</v>
      </c>
      <c r="C194" s="61">
        <v>410</v>
      </c>
      <c r="D194" s="61">
        <v>4</v>
      </c>
      <c r="E194" s="61">
        <v>7</v>
      </c>
      <c r="F194" s="73">
        <v>57.692307692307686</v>
      </c>
      <c r="G194" s="73">
        <v>8</v>
      </c>
      <c r="H194" s="73">
        <v>4.615384615384615</v>
      </c>
      <c r="I194" s="73">
        <v>0</v>
      </c>
      <c r="J194" s="73">
        <v>12.01</v>
      </c>
      <c r="K194" s="73">
        <v>79.47645169655172</v>
      </c>
      <c r="L194" s="66"/>
      <c r="M194" s="66"/>
      <c r="N194" s="66"/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</row>
    <row r="195" spans="1:26" x14ac:dyDescent="0.2">
      <c r="A195" s="61">
        <v>7</v>
      </c>
      <c r="B195" s="5" t="s">
        <v>278</v>
      </c>
      <c r="C195" s="61">
        <v>107</v>
      </c>
      <c r="D195" s="61">
        <v>1</v>
      </c>
      <c r="E195" s="61">
        <v>7</v>
      </c>
      <c r="F195" s="73">
        <v>46.478873239436616</v>
      </c>
      <c r="G195" s="73">
        <v>3.5</v>
      </c>
      <c r="H195" s="73">
        <v>1.6267605633802815</v>
      </c>
      <c r="I195" s="73">
        <v>0.2</v>
      </c>
      <c r="J195" s="73">
        <v>13.18</v>
      </c>
      <c r="K195" s="73">
        <v>58.259626730083241</v>
      </c>
      <c r="L195" s="66"/>
      <c r="M195" s="66"/>
      <c r="N195" s="66"/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</row>
    <row r="196" spans="1:26" x14ac:dyDescent="0.2">
      <c r="A196" s="61">
        <v>38</v>
      </c>
      <c r="B196" s="5" t="s">
        <v>278</v>
      </c>
      <c r="C196" s="61">
        <v>213</v>
      </c>
      <c r="D196" s="61">
        <v>2</v>
      </c>
      <c r="E196" s="61">
        <v>7</v>
      </c>
      <c r="F196" s="73">
        <v>32.394366197183103</v>
      </c>
      <c r="G196" s="73">
        <v>4</v>
      </c>
      <c r="H196" s="73">
        <v>1.2957746478873242</v>
      </c>
      <c r="I196" s="73">
        <v>0</v>
      </c>
      <c r="J196" s="73">
        <v>13.04</v>
      </c>
      <c r="K196" s="73">
        <v>65.710326183115342</v>
      </c>
      <c r="L196" s="66"/>
      <c r="M196" s="66"/>
      <c r="N196" s="66"/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</row>
    <row r="197" spans="1:26" x14ac:dyDescent="0.2">
      <c r="A197" s="61">
        <v>46</v>
      </c>
      <c r="B197" s="5" t="s">
        <v>278</v>
      </c>
      <c r="C197" s="61">
        <v>306</v>
      </c>
      <c r="D197" s="61">
        <v>3</v>
      </c>
      <c r="E197" s="61">
        <v>7</v>
      </c>
      <c r="F197" s="73">
        <v>32.432432432432435</v>
      </c>
      <c r="G197" s="73">
        <v>2.5</v>
      </c>
      <c r="H197" s="73">
        <v>0.81081081081081097</v>
      </c>
      <c r="I197" s="73">
        <v>0.1</v>
      </c>
      <c r="J197" s="73">
        <v>13.02</v>
      </c>
      <c r="K197" s="73">
        <v>58.567222829964315</v>
      </c>
      <c r="L197" s="66"/>
      <c r="M197" s="66"/>
      <c r="N197" s="6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</row>
    <row r="198" spans="1:26" x14ac:dyDescent="0.2">
      <c r="A198" s="61">
        <v>70</v>
      </c>
      <c r="B198" s="5" t="s">
        <v>278</v>
      </c>
      <c r="C198" s="61">
        <v>410</v>
      </c>
      <c r="D198" s="61">
        <v>4</v>
      </c>
      <c r="E198" s="61">
        <v>7</v>
      </c>
      <c r="F198" s="73">
        <v>33.766233766233768</v>
      </c>
      <c r="G198" s="73">
        <v>8</v>
      </c>
      <c r="H198" s="73">
        <v>2.7012987012987013</v>
      </c>
      <c r="I198" s="73">
        <v>0</v>
      </c>
      <c r="J198" s="73">
        <v>12.87</v>
      </c>
      <c r="K198" s="73">
        <v>62.830157859690836</v>
      </c>
      <c r="L198" s="66"/>
      <c r="M198" s="66"/>
      <c r="N198" s="6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</row>
    <row r="199" spans="1:26" x14ac:dyDescent="0.2">
      <c r="A199" s="61">
        <v>29</v>
      </c>
      <c r="B199" s="5" t="s">
        <v>272</v>
      </c>
      <c r="C199" s="61">
        <v>108</v>
      </c>
      <c r="D199" s="61">
        <v>1</v>
      </c>
      <c r="E199" s="61">
        <v>8</v>
      </c>
      <c r="F199" s="73">
        <v>48.571428571428569</v>
      </c>
      <c r="G199" s="73">
        <v>5</v>
      </c>
      <c r="H199" s="73">
        <v>2.4285714285714284</v>
      </c>
      <c r="I199" s="73">
        <v>0.3</v>
      </c>
      <c r="J199" s="73">
        <v>15.42</v>
      </c>
      <c r="K199" s="73">
        <v>54.360864151453697</v>
      </c>
      <c r="L199" s="66"/>
      <c r="M199" s="66"/>
      <c r="N199" s="6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</row>
    <row r="200" spans="1:26" x14ac:dyDescent="0.2">
      <c r="A200" s="61">
        <v>6</v>
      </c>
      <c r="B200" s="5" t="s">
        <v>272</v>
      </c>
      <c r="C200" s="61">
        <v>202</v>
      </c>
      <c r="D200" s="61">
        <v>2</v>
      </c>
      <c r="E200" s="61">
        <v>8</v>
      </c>
      <c r="F200" s="73">
        <v>18.461538461538463</v>
      </c>
      <c r="G200" s="73">
        <v>2.5</v>
      </c>
      <c r="H200" s="73">
        <v>0.46153846153846162</v>
      </c>
      <c r="I200" s="73">
        <v>0</v>
      </c>
      <c r="J200" s="73">
        <v>15.51</v>
      </c>
      <c r="K200" s="73">
        <v>44.349309425287352</v>
      </c>
      <c r="L200" s="66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</row>
    <row r="201" spans="1:26" x14ac:dyDescent="0.2">
      <c r="A201" s="61">
        <v>44</v>
      </c>
      <c r="B201" s="5" t="s">
        <v>272</v>
      </c>
      <c r="C201" s="61">
        <v>312</v>
      </c>
      <c r="D201" s="61">
        <v>3</v>
      </c>
      <c r="E201" s="61">
        <v>8</v>
      </c>
      <c r="F201" s="73">
        <v>56.000000000000007</v>
      </c>
      <c r="G201" s="73">
        <v>5</v>
      </c>
      <c r="H201" s="73">
        <v>2.8000000000000007</v>
      </c>
      <c r="I201" s="73">
        <v>0</v>
      </c>
      <c r="J201" s="73">
        <v>15.48</v>
      </c>
      <c r="K201" s="73">
        <v>79.049458715348194</v>
      </c>
      <c r="L201" s="66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</row>
    <row r="202" spans="1:26" x14ac:dyDescent="0.2">
      <c r="A202" s="61">
        <v>80</v>
      </c>
      <c r="B202" s="5" t="s">
        <v>272</v>
      </c>
      <c r="C202" s="61">
        <v>420</v>
      </c>
      <c r="D202" s="61">
        <v>4</v>
      </c>
      <c r="E202" s="61">
        <v>8</v>
      </c>
      <c r="F202" s="73">
        <v>25.97402597402597</v>
      </c>
      <c r="G202" s="73">
        <v>2.5</v>
      </c>
      <c r="H202" s="73">
        <v>0.64935064935064934</v>
      </c>
      <c r="I202" s="73">
        <v>0</v>
      </c>
      <c r="J202" s="73">
        <v>14.75</v>
      </c>
      <c r="K202" s="73">
        <v>51.834305611899929</v>
      </c>
      <c r="L202" s="66"/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</row>
    <row r="203" spans="1:26" x14ac:dyDescent="0.2">
      <c r="A203" s="61">
        <v>8</v>
      </c>
      <c r="B203" s="5" t="s">
        <v>273</v>
      </c>
      <c r="C203" s="61">
        <v>108</v>
      </c>
      <c r="D203" s="61">
        <v>1</v>
      </c>
      <c r="E203" s="61">
        <v>8</v>
      </c>
      <c r="F203" s="73">
        <v>54.216867469879517</v>
      </c>
      <c r="G203" s="73">
        <v>9</v>
      </c>
      <c r="H203" s="73">
        <v>4.879518072289156</v>
      </c>
      <c r="I203" s="73">
        <v>0</v>
      </c>
      <c r="J203" s="73">
        <v>13.54</v>
      </c>
      <c r="K203" s="73">
        <v>67.0508231724138</v>
      </c>
      <c r="L203" s="66"/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</row>
    <row r="204" spans="1:26" x14ac:dyDescent="0.2">
      <c r="A204" s="61">
        <v>22</v>
      </c>
      <c r="B204" s="5" t="s">
        <v>273</v>
      </c>
      <c r="C204" s="61">
        <v>202</v>
      </c>
      <c r="D204" s="61">
        <v>2</v>
      </c>
      <c r="E204" s="61">
        <v>8</v>
      </c>
      <c r="F204" s="73">
        <v>33.333333333333329</v>
      </c>
      <c r="G204" s="73">
        <v>4.5</v>
      </c>
      <c r="H204" s="73">
        <v>1.4999999999999998</v>
      </c>
      <c r="I204" s="73">
        <v>0</v>
      </c>
      <c r="J204" s="73">
        <v>12.85</v>
      </c>
      <c r="K204" s="73">
        <v>66.179906896551728</v>
      </c>
      <c r="L204" s="66"/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</row>
    <row r="205" spans="1:26" x14ac:dyDescent="0.2">
      <c r="A205" s="61">
        <v>59</v>
      </c>
      <c r="B205" s="5" t="s">
        <v>273</v>
      </c>
      <c r="C205" s="61">
        <v>312</v>
      </c>
      <c r="D205" s="61">
        <v>3</v>
      </c>
      <c r="E205" s="61">
        <v>8</v>
      </c>
      <c r="F205" s="73">
        <v>28.735632183908045</v>
      </c>
      <c r="G205" s="73">
        <v>7.5</v>
      </c>
      <c r="H205" s="73">
        <v>2.1551724137931036</v>
      </c>
      <c r="I205" s="73">
        <v>0</v>
      </c>
      <c r="J205" s="73">
        <v>14</v>
      </c>
      <c r="K205" s="73">
        <v>66.741931034482761</v>
      </c>
      <c r="L205" s="66"/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</row>
    <row r="206" spans="1:26" x14ac:dyDescent="0.2">
      <c r="A206" s="61">
        <v>71</v>
      </c>
      <c r="B206" s="5" t="s">
        <v>273</v>
      </c>
      <c r="C206" s="61">
        <v>420</v>
      </c>
      <c r="D206" s="61">
        <v>4</v>
      </c>
      <c r="E206" s="61">
        <v>8</v>
      </c>
      <c r="F206" s="73">
        <v>34.523809523809526</v>
      </c>
      <c r="G206" s="73">
        <v>7</v>
      </c>
      <c r="H206" s="73">
        <v>2.416666666666667</v>
      </c>
      <c r="I206" s="73">
        <v>0</v>
      </c>
      <c r="J206" s="73">
        <v>12.92</v>
      </c>
      <c r="K206" s="73">
        <v>81.096102620689649</v>
      </c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</row>
    <row r="207" spans="1:26" x14ac:dyDescent="0.2">
      <c r="A207" s="61">
        <v>14</v>
      </c>
      <c r="B207" s="5" t="s">
        <v>274</v>
      </c>
      <c r="C207" s="61">
        <v>108</v>
      </c>
      <c r="D207" s="61">
        <v>1</v>
      </c>
      <c r="E207" s="61">
        <v>8</v>
      </c>
      <c r="F207" s="73">
        <v>43.478260869565219</v>
      </c>
      <c r="G207" s="73">
        <v>6.5</v>
      </c>
      <c r="H207" s="73">
        <v>2.8260869565217392</v>
      </c>
      <c r="I207" s="73">
        <v>0</v>
      </c>
      <c r="J207" s="73">
        <v>12.56</v>
      </c>
      <c r="K207" s="73">
        <v>62.386932413793105</v>
      </c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</row>
    <row r="208" spans="1:26" x14ac:dyDescent="0.2">
      <c r="A208" s="61">
        <v>22</v>
      </c>
      <c r="B208" s="5" t="s">
        <v>274</v>
      </c>
      <c r="C208" s="61">
        <v>202</v>
      </c>
      <c r="D208" s="61">
        <v>2</v>
      </c>
      <c r="E208" s="61">
        <v>8</v>
      </c>
      <c r="F208" s="73">
        <v>48.484848484848484</v>
      </c>
      <c r="G208" s="73">
        <v>8</v>
      </c>
      <c r="H208" s="73">
        <v>3.8787878787878789</v>
      </c>
      <c r="I208" s="73">
        <v>0</v>
      </c>
      <c r="J208" s="73">
        <v>12.95</v>
      </c>
      <c r="K208" s="73">
        <v>61.901126354679811</v>
      </c>
      <c r="L208" s="66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</row>
    <row r="209" spans="1:26" x14ac:dyDescent="0.2">
      <c r="A209" s="61">
        <v>50</v>
      </c>
      <c r="B209" s="5" t="s">
        <v>274</v>
      </c>
      <c r="C209" s="61">
        <v>312</v>
      </c>
      <c r="D209" s="61">
        <v>3</v>
      </c>
      <c r="E209" s="61">
        <v>8</v>
      </c>
      <c r="F209" s="73">
        <v>40.845070422535215</v>
      </c>
      <c r="G209" s="73">
        <v>6</v>
      </c>
      <c r="H209" s="73">
        <v>2.450704225352113</v>
      </c>
      <c r="I209" s="73">
        <v>0</v>
      </c>
      <c r="J209" s="73">
        <v>12.3</v>
      </c>
      <c r="K209" s="73">
        <v>72.138650246305417</v>
      </c>
      <c r="L209" s="66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</row>
    <row r="210" spans="1:26" x14ac:dyDescent="0.2">
      <c r="A210" s="61">
        <v>80</v>
      </c>
      <c r="B210" s="5" t="s">
        <v>274</v>
      </c>
      <c r="C210" s="61">
        <v>420</v>
      </c>
      <c r="D210" s="61">
        <v>4</v>
      </c>
      <c r="E210" s="61">
        <v>8</v>
      </c>
      <c r="F210" s="73">
        <v>28.985507246376812</v>
      </c>
      <c r="G210" s="73">
        <v>7.5</v>
      </c>
      <c r="H210" s="73">
        <v>2.1739130434782608</v>
      </c>
      <c r="I210" s="73">
        <v>0</v>
      </c>
      <c r="J210" s="73">
        <v>12.22</v>
      </c>
      <c r="K210" s="73">
        <v>68.803520689655173</v>
      </c>
      <c r="L210" s="66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</row>
    <row r="211" spans="1:26" x14ac:dyDescent="0.2">
      <c r="A211" s="61">
        <v>8</v>
      </c>
      <c r="B211" s="5" t="s">
        <v>275</v>
      </c>
      <c r="C211" s="61">
        <v>108</v>
      </c>
      <c r="D211" s="61">
        <v>1</v>
      </c>
      <c r="E211" s="61">
        <v>8</v>
      </c>
      <c r="F211" s="73">
        <v>55.844155844155843</v>
      </c>
      <c r="G211" s="73">
        <v>4</v>
      </c>
      <c r="H211" s="73">
        <v>2.2337662337662336</v>
      </c>
      <c r="I211" s="73">
        <v>0</v>
      </c>
      <c r="J211" s="73">
        <v>14.42</v>
      </c>
      <c r="K211" s="73">
        <v>65.487586620689655</v>
      </c>
      <c r="L211" s="66"/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</row>
    <row r="212" spans="1:26" x14ac:dyDescent="0.2">
      <c r="A212" s="61">
        <v>22</v>
      </c>
      <c r="B212" s="5" t="s">
        <v>275</v>
      </c>
      <c r="C212" s="61">
        <v>202</v>
      </c>
      <c r="D212" s="61">
        <v>2</v>
      </c>
      <c r="E212" s="61">
        <v>8</v>
      </c>
      <c r="F212" s="73">
        <v>60.869565217391312</v>
      </c>
      <c r="G212" s="73">
        <v>3</v>
      </c>
      <c r="H212" s="73">
        <v>1.8260869565217392</v>
      </c>
      <c r="I212" s="73">
        <v>0</v>
      </c>
      <c r="J212" s="73">
        <v>13.89</v>
      </c>
      <c r="K212" s="73">
        <v>78.863398103448262</v>
      </c>
      <c r="L212" s="66"/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</row>
    <row r="213" spans="1:26" x14ac:dyDescent="0.2">
      <c r="A213" s="61">
        <v>59</v>
      </c>
      <c r="B213" s="5" t="s">
        <v>275</v>
      </c>
      <c r="C213" s="61">
        <v>312</v>
      </c>
      <c r="D213" s="61">
        <v>3</v>
      </c>
      <c r="E213" s="61">
        <v>8</v>
      </c>
      <c r="F213" s="73">
        <v>60</v>
      </c>
      <c r="G213" s="73">
        <v>3</v>
      </c>
      <c r="H213" s="73">
        <v>1.8</v>
      </c>
      <c r="I213" s="73">
        <v>0</v>
      </c>
      <c r="J213" s="73">
        <v>14.45</v>
      </c>
      <c r="K213" s="73">
        <v>70.997355000000013</v>
      </c>
      <c r="L213" s="66"/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</row>
    <row r="214" spans="1:26" x14ac:dyDescent="0.2">
      <c r="A214" s="61">
        <v>71</v>
      </c>
      <c r="B214" s="5" t="s">
        <v>275</v>
      </c>
      <c r="C214" s="61">
        <v>420</v>
      </c>
      <c r="D214" s="61">
        <v>4</v>
      </c>
      <c r="E214" s="61">
        <v>8</v>
      </c>
      <c r="F214" s="73">
        <v>70.149253731343293</v>
      </c>
      <c r="G214" s="73">
        <v>2.5</v>
      </c>
      <c r="H214" s="73">
        <v>1.7537313432835822</v>
      </c>
      <c r="I214" s="73">
        <v>0</v>
      </c>
      <c r="J214" s="73">
        <v>16.45</v>
      </c>
      <c r="K214" s="73">
        <v>60.413276379310339</v>
      </c>
      <c r="L214" s="66"/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</row>
    <row r="215" spans="1:26" x14ac:dyDescent="0.2">
      <c r="A215" s="61">
        <v>8</v>
      </c>
      <c r="B215" s="5" t="s">
        <v>276</v>
      </c>
      <c r="C215" s="61">
        <v>108</v>
      </c>
      <c r="D215" s="61">
        <v>1</v>
      </c>
      <c r="E215" s="61">
        <v>8</v>
      </c>
      <c r="F215" s="73">
        <v>43.333333333333336</v>
      </c>
      <c r="G215" s="73">
        <v>7.5</v>
      </c>
      <c r="H215" s="73">
        <v>3.25</v>
      </c>
      <c r="I215" s="73">
        <v>0</v>
      </c>
      <c r="J215" s="73">
        <v>14.21</v>
      </c>
      <c r="K215" s="73">
        <v>61.710817793103438</v>
      </c>
      <c r="L215" s="66"/>
      <c r="M215" s="66"/>
      <c r="N215" s="66"/>
      <c r="O215" s="66"/>
      <c r="P215" s="66"/>
      <c r="Q215" s="66"/>
      <c r="R215" s="66"/>
      <c r="S215" s="66"/>
      <c r="T215" s="66"/>
      <c r="U215" s="66"/>
      <c r="V215" s="66"/>
      <c r="W215" s="66"/>
      <c r="X215" s="66"/>
      <c r="Y215" s="66"/>
      <c r="Z215" s="66"/>
    </row>
    <row r="216" spans="1:26" x14ac:dyDescent="0.2">
      <c r="A216" s="61">
        <v>22</v>
      </c>
      <c r="B216" s="5" t="s">
        <v>276</v>
      </c>
      <c r="C216" s="61">
        <v>202</v>
      </c>
      <c r="D216" s="61">
        <v>2</v>
      </c>
      <c r="E216" s="61">
        <v>8</v>
      </c>
      <c r="F216" s="73">
        <v>56.060606060606055</v>
      </c>
      <c r="G216" s="73">
        <v>7.5</v>
      </c>
      <c r="H216" s="73">
        <v>4.2045454545454541</v>
      </c>
      <c r="I216" s="73">
        <v>0</v>
      </c>
      <c r="J216" s="73">
        <v>12.33</v>
      </c>
      <c r="K216" s="73">
        <v>55.747236827586207</v>
      </c>
      <c r="L216" s="66"/>
      <c r="M216" s="66"/>
      <c r="N216" s="66"/>
      <c r="O216" s="66"/>
      <c r="P216" s="66"/>
      <c r="Q216" s="66"/>
      <c r="R216" s="66"/>
      <c r="S216" s="66"/>
      <c r="T216" s="66"/>
      <c r="U216" s="66"/>
      <c r="V216" s="66"/>
      <c r="W216" s="66"/>
      <c r="X216" s="66"/>
      <c r="Y216" s="66"/>
      <c r="Z216" s="66"/>
    </row>
    <row r="217" spans="1:26" x14ac:dyDescent="0.2">
      <c r="A217" s="61">
        <v>59</v>
      </c>
      <c r="B217" s="5" t="s">
        <v>276</v>
      </c>
      <c r="C217" s="61">
        <v>312</v>
      </c>
      <c r="D217" s="61">
        <v>3</v>
      </c>
      <c r="E217" s="61">
        <v>8</v>
      </c>
      <c r="F217" s="73">
        <v>48.333333333333336</v>
      </c>
      <c r="G217" s="73">
        <v>7</v>
      </c>
      <c r="H217" s="73">
        <v>3.3833333333333337</v>
      </c>
      <c r="I217" s="73">
        <v>0</v>
      </c>
      <c r="J217" s="73">
        <v>14.7</v>
      </c>
      <c r="K217" s="73">
        <v>55.414703793103442</v>
      </c>
      <c r="L217" s="66"/>
      <c r="M217" s="66"/>
      <c r="N217" s="66"/>
      <c r="O217" s="66"/>
      <c r="P217" s="66"/>
      <c r="Q217" s="66"/>
      <c r="R217" s="66"/>
      <c r="S217" s="66"/>
      <c r="T217" s="66"/>
      <c r="U217" s="66"/>
      <c r="V217" s="66"/>
      <c r="W217" s="66"/>
      <c r="X217" s="66"/>
      <c r="Y217" s="66"/>
      <c r="Z217" s="66"/>
    </row>
    <row r="218" spans="1:26" x14ac:dyDescent="0.2">
      <c r="A218" s="61">
        <v>71</v>
      </c>
      <c r="B218" s="5" t="s">
        <v>276</v>
      </c>
      <c r="C218" s="61">
        <v>420</v>
      </c>
      <c r="D218" s="61">
        <v>4</v>
      </c>
      <c r="E218" s="61">
        <v>8</v>
      </c>
      <c r="F218" s="73">
        <v>58.82352941176471</v>
      </c>
      <c r="G218" s="73">
        <v>10</v>
      </c>
      <c r="H218" s="73">
        <v>5.882352941176471</v>
      </c>
      <c r="I218" s="73">
        <v>0</v>
      </c>
      <c r="J218" s="73">
        <v>15.16</v>
      </c>
      <c r="K218" s="73">
        <v>46.797158896551736</v>
      </c>
      <c r="L218" s="66"/>
      <c r="M218" s="66"/>
      <c r="N218" s="66"/>
      <c r="O218" s="66"/>
      <c r="P218" s="66"/>
      <c r="Q218" s="66"/>
      <c r="R218" s="66"/>
      <c r="S218" s="66"/>
      <c r="T218" s="66"/>
      <c r="U218" s="66"/>
      <c r="V218" s="66"/>
      <c r="W218" s="66"/>
      <c r="X218" s="66"/>
      <c r="Y218" s="66"/>
      <c r="Z218" s="66"/>
    </row>
    <row r="219" spans="1:26" x14ac:dyDescent="0.2">
      <c r="A219" s="61">
        <v>8</v>
      </c>
      <c r="B219" s="5" t="s">
        <v>277</v>
      </c>
      <c r="C219" s="61">
        <v>108</v>
      </c>
      <c r="D219" s="61">
        <v>1</v>
      </c>
      <c r="E219" s="61">
        <v>8</v>
      </c>
      <c r="F219" s="73">
        <v>51.282051282051277</v>
      </c>
      <c r="G219" s="73">
        <v>8</v>
      </c>
      <c r="H219" s="73">
        <v>4.1025641025641022</v>
      </c>
      <c r="I219" s="73">
        <v>0</v>
      </c>
      <c r="J219" s="73">
        <v>12.3</v>
      </c>
      <c r="K219" s="73">
        <v>79.214510896551715</v>
      </c>
      <c r="L219" s="66"/>
      <c r="M219" s="66"/>
      <c r="N219" s="66"/>
      <c r="O219" s="66"/>
      <c r="P219" s="66"/>
      <c r="Q219" s="66"/>
      <c r="R219" s="66"/>
      <c r="S219" s="66"/>
      <c r="T219" s="66"/>
      <c r="U219" s="66"/>
      <c r="V219" s="66"/>
      <c r="W219" s="66"/>
      <c r="X219" s="66"/>
      <c r="Y219" s="66"/>
      <c r="Z219" s="66"/>
    </row>
    <row r="220" spans="1:26" x14ac:dyDescent="0.2">
      <c r="A220" s="61">
        <v>22</v>
      </c>
      <c r="B220" s="5" t="s">
        <v>277</v>
      </c>
      <c r="C220" s="61">
        <v>202</v>
      </c>
      <c r="D220" s="61">
        <v>2</v>
      </c>
      <c r="E220" s="61">
        <v>8</v>
      </c>
      <c r="F220" s="73">
        <v>55.405405405405403</v>
      </c>
      <c r="G220" s="73">
        <v>6.5</v>
      </c>
      <c r="H220" s="73">
        <v>3.6013513513513509</v>
      </c>
      <c r="I220" s="73">
        <v>0</v>
      </c>
      <c r="J220" s="73">
        <v>11.81</v>
      </c>
      <c r="K220" s="73">
        <v>79.657100524137931</v>
      </c>
      <c r="L220" s="66"/>
      <c r="M220" s="66"/>
      <c r="N220" s="66"/>
      <c r="O220" s="66"/>
      <c r="P220" s="66"/>
      <c r="Q220" s="66"/>
      <c r="R220" s="66"/>
      <c r="S220" s="66"/>
      <c r="T220" s="66"/>
      <c r="U220" s="66"/>
      <c r="V220" s="66"/>
      <c r="W220" s="66"/>
      <c r="X220" s="66"/>
      <c r="Y220" s="66"/>
      <c r="Z220" s="66"/>
    </row>
    <row r="221" spans="1:26" x14ac:dyDescent="0.2">
      <c r="A221" s="61">
        <v>59</v>
      </c>
      <c r="B221" s="5" t="s">
        <v>277</v>
      </c>
      <c r="C221" s="61">
        <v>312</v>
      </c>
      <c r="D221" s="61">
        <v>3</v>
      </c>
      <c r="E221" s="61">
        <v>8</v>
      </c>
      <c r="F221" s="73">
        <v>50.617283950617285</v>
      </c>
      <c r="G221" s="73">
        <v>7.5</v>
      </c>
      <c r="H221" s="73">
        <v>3.7962962962962963</v>
      </c>
      <c r="I221" s="73">
        <v>0</v>
      </c>
      <c r="J221" s="73">
        <v>12.11</v>
      </c>
      <c r="K221" s="73">
        <v>75.161588358620705</v>
      </c>
      <c r="L221" s="66"/>
      <c r="M221" s="66"/>
      <c r="N221" s="66"/>
      <c r="O221" s="66"/>
      <c r="P221" s="66"/>
      <c r="Q221" s="66"/>
      <c r="R221" s="66"/>
      <c r="S221" s="66"/>
      <c r="T221" s="66"/>
      <c r="U221" s="66"/>
      <c r="V221" s="66"/>
      <c r="W221" s="66"/>
      <c r="X221" s="66"/>
      <c r="Y221" s="66"/>
      <c r="Z221" s="66"/>
    </row>
    <row r="222" spans="1:26" x14ac:dyDescent="0.2">
      <c r="A222" s="61">
        <v>71</v>
      </c>
      <c r="B222" s="5" t="s">
        <v>277</v>
      </c>
      <c r="C222" s="61">
        <v>420</v>
      </c>
      <c r="D222" s="61">
        <v>4</v>
      </c>
      <c r="E222" s="61">
        <v>8</v>
      </c>
      <c r="F222" s="73">
        <v>56.09756097560976</v>
      </c>
      <c r="G222" s="73">
        <v>9.5</v>
      </c>
      <c r="H222" s="73">
        <v>5.3292682926829276</v>
      </c>
      <c r="I222" s="73">
        <v>0</v>
      </c>
      <c r="J222" s="73">
        <v>12</v>
      </c>
      <c r="K222" s="73">
        <v>84.185291034482759</v>
      </c>
      <c r="L222" s="66"/>
      <c r="M222" s="66"/>
      <c r="N222" s="66"/>
      <c r="O222" s="66"/>
      <c r="P222" s="66"/>
      <c r="Q222" s="66"/>
      <c r="R222" s="66"/>
      <c r="S222" s="66"/>
      <c r="T222" s="66"/>
      <c r="U222" s="66"/>
      <c r="V222" s="66"/>
      <c r="W222" s="66"/>
      <c r="X222" s="66"/>
      <c r="Y222" s="66"/>
      <c r="Z222" s="66"/>
    </row>
    <row r="223" spans="1:26" x14ac:dyDescent="0.2">
      <c r="A223" s="61">
        <v>8</v>
      </c>
      <c r="B223" s="5" t="s">
        <v>278</v>
      </c>
      <c r="C223" s="61">
        <v>108</v>
      </c>
      <c r="D223" s="61">
        <v>1</v>
      </c>
      <c r="E223" s="61">
        <v>8</v>
      </c>
      <c r="F223" s="73">
        <v>21.12676056338028</v>
      </c>
      <c r="G223" s="73">
        <v>2.5</v>
      </c>
      <c r="H223" s="73">
        <v>0.528169014084507</v>
      </c>
      <c r="I223" s="73">
        <v>0</v>
      </c>
      <c r="J223" s="73">
        <v>12.98</v>
      </c>
      <c r="K223" s="73">
        <v>57.091742211652793</v>
      </c>
      <c r="L223" s="66"/>
      <c r="M223" s="66"/>
      <c r="N223" s="66"/>
      <c r="O223" s="66"/>
      <c r="P223" s="66"/>
      <c r="Q223" s="66"/>
      <c r="R223" s="66"/>
      <c r="S223" s="66"/>
      <c r="T223" s="66"/>
      <c r="U223" s="66"/>
      <c r="V223" s="66"/>
      <c r="W223" s="66"/>
      <c r="X223" s="66"/>
      <c r="Y223" s="66"/>
      <c r="Z223" s="66"/>
    </row>
    <row r="224" spans="1:26" x14ac:dyDescent="0.2">
      <c r="A224" s="61">
        <v>22</v>
      </c>
      <c r="B224" s="5" t="s">
        <v>278</v>
      </c>
      <c r="C224" s="61">
        <v>202</v>
      </c>
      <c r="D224" s="61">
        <v>2</v>
      </c>
      <c r="E224" s="61">
        <v>8</v>
      </c>
      <c r="F224" s="73">
        <v>31.343283582089555</v>
      </c>
      <c r="G224" s="73">
        <v>3</v>
      </c>
      <c r="H224" s="73">
        <v>0.94029850746268662</v>
      </c>
      <c r="I224" s="73">
        <v>0</v>
      </c>
      <c r="J224" s="73">
        <v>13.05</v>
      </c>
      <c r="K224" s="73">
        <v>38.631026872770505</v>
      </c>
      <c r="L224" s="66"/>
      <c r="M224" s="66"/>
      <c r="N224" s="66"/>
      <c r="O224" s="66"/>
      <c r="P224" s="66"/>
      <c r="Q224" s="66"/>
      <c r="R224" s="66"/>
      <c r="S224" s="66"/>
      <c r="T224" s="66"/>
      <c r="U224" s="66"/>
      <c r="V224" s="66"/>
      <c r="W224" s="66"/>
      <c r="X224" s="66"/>
      <c r="Y224" s="66"/>
      <c r="Z224" s="66"/>
    </row>
    <row r="225" spans="1:26" x14ac:dyDescent="0.2">
      <c r="A225" s="61">
        <v>59</v>
      </c>
      <c r="B225" s="5" t="s">
        <v>278</v>
      </c>
      <c r="C225" s="61">
        <v>312</v>
      </c>
      <c r="D225" s="61">
        <v>3</v>
      </c>
      <c r="E225" s="61">
        <v>8</v>
      </c>
      <c r="F225" s="73">
        <v>30.985915492957744</v>
      </c>
      <c r="G225" s="73">
        <v>4</v>
      </c>
      <c r="H225" s="73">
        <v>1.2394366197183098</v>
      </c>
      <c r="I225" s="73">
        <v>0.2</v>
      </c>
      <c r="J225" s="73">
        <v>12.83</v>
      </c>
      <c r="K225" s="73">
        <v>53.477810321046377</v>
      </c>
      <c r="L225" s="66"/>
      <c r="M225" s="66"/>
      <c r="N225" s="66"/>
      <c r="O225" s="66"/>
      <c r="P225" s="66"/>
      <c r="Q225" s="66"/>
      <c r="R225" s="66"/>
      <c r="S225" s="66"/>
      <c r="T225" s="66"/>
      <c r="U225" s="66"/>
      <c r="V225" s="66"/>
      <c r="W225" s="66"/>
      <c r="X225" s="66"/>
      <c r="Y225" s="66"/>
      <c r="Z225" s="66"/>
    </row>
    <row r="226" spans="1:26" x14ac:dyDescent="0.2">
      <c r="A226" s="61">
        <v>71</v>
      </c>
      <c r="B226" s="5" t="s">
        <v>278</v>
      </c>
      <c r="C226" s="61">
        <v>420</v>
      </c>
      <c r="D226" s="61">
        <v>4</v>
      </c>
      <c r="E226" s="61">
        <v>8</v>
      </c>
      <c r="F226" s="73">
        <v>20.833333333333336</v>
      </c>
      <c r="G226" s="73">
        <v>5.5</v>
      </c>
      <c r="H226" s="73">
        <v>1.1458333333333335</v>
      </c>
      <c r="I226" s="73">
        <v>0.1</v>
      </c>
      <c r="J226" s="73">
        <v>12.87</v>
      </c>
      <c r="K226" s="73">
        <v>55.509165802615939</v>
      </c>
      <c r="L226" s="66"/>
      <c r="M226" s="66"/>
      <c r="N226" s="66"/>
      <c r="O226" s="66"/>
      <c r="P226" s="66"/>
      <c r="Q226" s="66"/>
      <c r="R226" s="66"/>
      <c r="S226" s="66"/>
      <c r="T226" s="66"/>
      <c r="U226" s="66"/>
      <c r="V226" s="66"/>
      <c r="W226" s="66"/>
      <c r="X226" s="66"/>
      <c r="Y226" s="66"/>
      <c r="Z226" s="66"/>
    </row>
    <row r="227" spans="1:26" x14ac:dyDescent="0.2">
      <c r="A227" s="61">
        <v>33</v>
      </c>
      <c r="B227" s="5" t="s">
        <v>272</v>
      </c>
      <c r="C227" s="61">
        <v>109</v>
      </c>
      <c r="D227" s="61">
        <v>1</v>
      </c>
      <c r="E227" s="61">
        <v>9</v>
      </c>
      <c r="F227" s="73">
        <v>49.333333333333336</v>
      </c>
      <c r="G227" s="73">
        <v>5</v>
      </c>
      <c r="H227" s="73">
        <v>2.4666666666666668</v>
      </c>
      <c r="I227" s="73">
        <v>0</v>
      </c>
      <c r="J227" s="73">
        <v>15.87</v>
      </c>
      <c r="K227" s="73">
        <v>76.041688329952663</v>
      </c>
      <c r="L227" s="66"/>
      <c r="M227" s="66"/>
      <c r="N227" s="66"/>
      <c r="O227" s="66"/>
      <c r="P227" s="66"/>
      <c r="Q227" s="66"/>
      <c r="R227" s="66"/>
      <c r="S227" s="66"/>
      <c r="T227" s="66"/>
      <c r="U227" s="66"/>
      <c r="V227" s="66"/>
      <c r="W227" s="66"/>
      <c r="X227" s="66"/>
      <c r="Y227" s="66"/>
      <c r="Z227" s="66"/>
    </row>
    <row r="228" spans="1:26" x14ac:dyDescent="0.2">
      <c r="A228" s="61">
        <v>26</v>
      </c>
      <c r="B228" s="5" t="s">
        <v>272</v>
      </c>
      <c r="C228" s="61">
        <v>207</v>
      </c>
      <c r="D228" s="61">
        <v>2</v>
      </c>
      <c r="E228" s="61">
        <v>9</v>
      </c>
      <c r="F228" s="73">
        <v>56.451612903225815</v>
      </c>
      <c r="G228" s="73">
        <v>5</v>
      </c>
      <c r="H228" s="73">
        <v>2.8225806451612909</v>
      </c>
      <c r="I228" s="73">
        <v>0</v>
      </c>
      <c r="J228" s="73">
        <v>15.16</v>
      </c>
      <c r="K228" s="73">
        <v>34.593610385395543</v>
      </c>
      <c r="L228" s="66"/>
      <c r="M228" s="66"/>
      <c r="N228" s="66"/>
      <c r="O228" s="66"/>
      <c r="P228" s="66"/>
      <c r="Q228" s="66"/>
      <c r="R228" s="66"/>
      <c r="S228" s="66"/>
      <c r="T228" s="66"/>
      <c r="U228" s="66"/>
      <c r="V228" s="66"/>
      <c r="W228" s="66"/>
      <c r="X228" s="66"/>
      <c r="Y228" s="66"/>
      <c r="Z228" s="66"/>
    </row>
    <row r="229" spans="1:26" x14ac:dyDescent="0.2">
      <c r="A229" s="61">
        <v>11</v>
      </c>
      <c r="B229" s="5" t="s">
        <v>272</v>
      </c>
      <c r="C229" s="61">
        <v>303</v>
      </c>
      <c r="D229" s="61">
        <v>3</v>
      </c>
      <c r="E229" s="61">
        <v>9</v>
      </c>
      <c r="F229" s="73">
        <v>45.070422535211272</v>
      </c>
      <c r="G229" s="73">
        <v>7.5</v>
      </c>
      <c r="H229" s="73">
        <v>3.3802816901408455</v>
      </c>
      <c r="I229" s="73">
        <v>0</v>
      </c>
      <c r="J229" s="73">
        <v>15.55</v>
      </c>
      <c r="K229" s="73">
        <v>64.723759026369166</v>
      </c>
      <c r="L229" s="66"/>
      <c r="M229" s="66"/>
      <c r="N229" s="66"/>
      <c r="O229" s="66"/>
      <c r="P229" s="66"/>
      <c r="Q229" s="66"/>
      <c r="R229" s="66"/>
      <c r="S229" s="66"/>
      <c r="T229" s="66"/>
      <c r="U229" s="66"/>
      <c r="V229" s="66"/>
      <c r="W229" s="66"/>
      <c r="X229" s="66"/>
      <c r="Y229" s="66"/>
      <c r="Z229" s="66"/>
    </row>
    <row r="230" spans="1:26" x14ac:dyDescent="0.2">
      <c r="A230" s="61">
        <v>48</v>
      </c>
      <c r="B230" s="5" t="s">
        <v>272</v>
      </c>
      <c r="C230" s="61">
        <v>412</v>
      </c>
      <c r="D230" s="61">
        <v>4</v>
      </c>
      <c r="E230" s="61">
        <v>9</v>
      </c>
      <c r="F230" s="73">
        <v>61.111111111111114</v>
      </c>
      <c r="G230" s="73">
        <v>5</v>
      </c>
      <c r="H230" s="73">
        <v>3.0555555555555554</v>
      </c>
      <c r="I230" s="73">
        <v>0.1</v>
      </c>
      <c r="J230" s="73">
        <v>15.06</v>
      </c>
      <c r="K230" s="73">
        <v>73.771797052062183</v>
      </c>
      <c r="L230" s="66"/>
      <c r="M230" s="66"/>
      <c r="N230" s="66"/>
      <c r="O230" s="66"/>
      <c r="P230" s="66"/>
      <c r="Q230" s="66"/>
      <c r="R230" s="66"/>
      <c r="S230" s="66"/>
      <c r="T230" s="66"/>
      <c r="U230" s="66"/>
      <c r="V230" s="66"/>
      <c r="W230" s="66"/>
      <c r="X230" s="66"/>
      <c r="Y230" s="66"/>
      <c r="Z230" s="66"/>
    </row>
    <row r="231" spans="1:26" x14ac:dyDescent="0.2">
      <c r="A231" s="61">
        <v>9</v>
      </c>
      <c r="B231" s="5" t="s">
        <v>273</v>
      </c>
      <c r="C231" s="61">
        <v>109</v>
      </c>
      <c r="D231" s="61">
        <v>1</v>
      </c>
      <c r="E231" s="61">
        <v>9</v>
      </c>
      <c r="F231" s="73">
        <v>47.368421052631575</v>
      </c>
      <c r="G231" s="73">
        <v>6</v>
      </c>
      <c r="H231" s="73">
        <v>2.8421052631578947</v>
      </c>
      <c r="I231" s="73">
        <v>0.1</v>
      </c>
      <c r="J231" s="73">
        <v>13.09</v>
      </c>
      <c r="K231" s="73">
        <v>63.870258896551725</v>
      </c>
      <c r="L231" s="66"/>
      <c r="M231" s="66"/>
      <c r="N231" s="66"/>
      <c r="O231" s="66"/>
      <c r="P231" s="66"/>
      <c r="Q231" s="66"/>
      <c r="R231" s="66"/>
      <c r="S231" s="66"/>
      <c r="T231" s="66"/>
      <c r="U231" s="66"/>
      <c r="V231" s="66"/>
      <c r="W231" s="66"/>
      <c r="X231" s="66"/>
      <c r="Y231" s="66"/>
      <c r="Z231" s="66"/>
    </row>
    <row r="232" spans="1:26" x14ac:dyDescent="0.2">
      <c r="A232" s="61">
        <v>27</v>
      </c>
      <c r="B232" s="5" t="s">
        <v>273</v>
      </c>
      <c r="C232" s="61">
        <v>207</v>
      </c>
      <c r="D232" s="61">
        <v>2</v>
      </c>
      <c r="E232" s="61">
        <v>9</v>
      </c>
      <c r="F232" s="73">
        <v>43.529411764705884</v>
      </c>
      <c r="G232" s="73">
        <v>7</v>
      </c>
      <c r="H232" s="73">
        <v>3.047058823529412</v>
      </c>
      <c r="I232" s="73">
        <v>0.1</v>
      </c>
      <c r="J232" s="73">
        <v>14.82</v>
      </c>
      <c r="K232" s="73">
        <v>69.517454068965506</v>
      </c>
      <c r="L232" s="66"/>
      <c r="M232" s="66"/>
      <c r="N232" s="66"/>
      <c r="O232" s="66"/>
      <c r="P232" s="66"/>
      <c r="Q232" s="66"/>
      <c r="R232" s="66"/>
      <c r="S232" s="66"/>
      <c r="T232" s="66"/>
      <c r="U232" s="66"/>
      <c r="V232" s="66"/>
      <c r="W232" s="66"/>
      <c r="X232" s="66"/>
      <c r="Y232" s="66"/>
      <c r="Z232" s="66"/>
    </row>
    <row r="233" spans="1:26" x14ac:dyDescent="0.2">
      <c r="A233" s="61">
        <v>43</v>
      </c>
      <c r="B233" s="5" t="s">
        <v>273</v>
      </c>
      <c r="C233" s="61">
        <v>303</v>
      </c>
      <c r="D233" s="61">
        <v>3</v>
      </c>
      <c r="E233" s="61">
        <v>9</v>
      </c>
      <c r="F233" s="73">
        <v>31.03448275862069</v>
      </c>
      <c r="G233" s="73">
        <v>9</v>
      </c>
      <c r="H233" s="73">
        <v>2.7931034482758621</v>
      </c>
      <c r="I233" s="73">
        <v>0</v>
      </c>
      <c r="J233" s="73">
        <v>13.42</v>
      </c>
      <c r="K233" s="73">
        <v>69.455869241379304</v>
      </c>
      <c r="L233" s="66"/>
      <c r="M233" s="66"/>
      <c r="N233" s="66"/>
      <c r="O233" s="66"/>
      <c r="P233" s="66"/>
      <c r="Q233" s="66"/>
      <c r="R233" s="66"/>
      <c r="S233" s="66"/>
      <c r="T233" s="66"/>
      <c r="U233" s="66"/>
      <c r="V233" s="66"/>
      <c r="W233" s="66"/>
      <c r="X233" s="66"/>
      <c r="Y233" s="66"/>
      <c r="Z233" s="66"/>
    </row>
    <row r="234" spans="1:26" x14ac:dyDescent="0.2">
      <c r="A234" s="61">
        <v>79</v>
      </c>
      <c r="B234" s="5" t="s">
        <v>273</v>
      </c>
      <c r="C234" s="61">
        <v>412</v>
      </c>
      <c r="D234" s="61">
        <v>4</v>
      </c>
      <c r="E234" s="61">
        <v>9</v>
      </c>
      <c r="F234" s="73">
        <v>29.629629629629626</v>
      </c>
      <c r="G234" s="73">
        <v>6</v>
      </c>
      <c r="H234" s="73">
        <v>1.7777777777777777</v>
      </c>
      <c r="I234" s="73">
        <v>0</v>
      </c>
      <c r="J234" s="73">
        <v>12.88</v>
      </c>
      <c r="K234" s="73">
        <v>77.159079724137939</v>
      </c>
      <c r="L234" s="66"/>
      <c r="M234" s="66"/>
      <c r="N234" s="66"/>
      <c r="O234" s="66"/>
      <c r="P234" s="66"/>
      <c r="Q234" s="66"/>
      <c r="R234" s="66"/>
      <c r="S234" s="66"/>
      <c r="T234" s="66"/>
      <c r="U234" s="66"/>
      <c r="V234" s="66"/>
      <c r="W234" s="66"/>
      <c r="X234" s="66"/>
      <c r="Y234" s="66"/>
      <c r="Z234" s="66"/>
    </row>
    <row r="235" spans="1:26" x14ac:dyDescent="0.2">
      <c r="A235" s="61">
        <v>13</v>
      </c>
      <c r="B235" s="5" t="s">
        <v>274</v>
      </c>
      <c r="C235" s="61">
        <v>109</v>
      </c>
      <c r="D235" s="61">
        <v>1</v>
      </c>
      <c r="E235" s="61">
        <v>9</v>
      </c>
      <c r="F235" s="73">
        <v>34.782608695652172</v>
      </c>
      <c r="G235" s="73">
        <v>9.5</v>
      </c>
      <c r="H235" s="73">
        <v>3.3043478260869561</v>
      </c>
      <c r="I235" s="73">
        <v>0</v>
      </c>
      <c r="J235" s="73">
        <v>12.83</v>
      </c>
      <c r="K235" s="73">
        <v>61.362956502463057</v>
      </c>
      <c r="L235" s="66"/>
      <c r="M235" s="66"/>
      <c r="N235" s="66"/>
      <c r="O235" s="66"/>
      <c r="P235" s="66"/>
      <c r="Q235" s="66"/>
      <c r="R235" s="66"/>
      <c r="S235" s="66"/>
      <c r="T235" s="66"/>
      <c r="U235" s="66"/>
      <c r="V235" s="66"/>
      <c r="W235" s="66"/>
      <c r="X235" s="66"/>
      <c r="Y235" s="66"/>
      <c r="Z235" s="66"/>
    </row>
    <row r="236" spans="1:26" x14ac:dyDescent="0.2">
      <c r="A236" s="61">
        <v>27</v>
      </c>
      <c r="B236" s="5" t="s">
        <v>274</v>
      </c>
      <c r="C236" s="61">
        <v>207</v>
      </c>
      <c r="D236" s="61">
        <v>2</v>
      </c>
      <c r="E236" s="61">
        <v>9</v>
      </c>
      <c r="F236" s="73">
        <v>36.231884057971016</v>
      </c>
      <c r="G236" s="73">
        <v>6</v>
      </c>
      <c r="H236" s="73">
        <v>2.1739130434782608</v>
      </c>
      <c r="I236" s="73">
        <v>0</v>
      </c>
      <c r="J236" s="73">
        <v>12.41</v>
      </c>
      <c r="K236" s="73">
        <v>65.104395714285715</v>
      </c>
      <c r="L236" s="66"/>
      <c r="M236" s="66"/>
      <c r="N236" s="66"/>
      <c r="O236" s="66"/>
      <c r="P236" s="66"/>
      <c r="Q236" s="66"/>
      <c r="R236" s="66"/>
      <c r="S236" s="66"/>
      <c r="T236" s="66"/>
      <c r="U236" s="66"/>
      <c r="V236" s="66"/>
      <c r="W236" s="66"/>
      <c r="X236" s="66"/>
      <c r="Y236" s="66"/>
      <c r="Z236" s="66"/>
    </row>
    <row r="237" spans="1:26" x14ac:dyDescent="0.2">
      <c r="A237" s="61">
        <v>43</v>
      </c>
      <c r="B237" s="5" t="s">
        <v>274</v>
      </c>
      <c r="C237" s="61">
        <v>303</v>
      </c>
      <c r="D237" s="61">
        <v>3</v>
      </c>
      <c r="E237" s="61">
        <v>9</v>
      </c>
      <c r="F237" s="73">
        <v>50</v>
      </c>
      <c r="G237" s="73">
        <v>3</v>
      </c>
      <c r="H237" s="73">
        <v>1.5</v>
      </c>
      <c r="I237" s="73">
        <v>0</v>
      </c>
      <c r="J237" s="73">
        <v>12.73</v>
      </c>
      <c r="K237" s="73">
        <v>47.752596354679795</v>
      </c>
      <c r="L237" s="66"/>
      <c r="M237" s="66"/>
      <c r="N237" s="66"/>
      <c r="O237" s="66"/>
      <c r="P237" s="66"/>
      <c r="Q237" s="66"/>
      <c r="R237" s="66"/>
      <c r="S237" s="66"/>
      <c r="T237" s="66"/>
      <c r="U237" s="66"/>
      <c r="V237" s="66"/>
      <c r="W237" s="66"/>
      <c r="X237" s="66"/>
      <c r="Y237" s="66"/>
      <c r="Z237" s="66"/>
    </row>
    <row r="238" spans="1:26" x14ac:dyDescent="0.2">
      <c r="A238" s="61">
        <v>70</v>
      </c>
      <c r="B238" s="5" t="s">
        <v>274</v>
      </c>
      <c r="C238" s="61">
        <v>412</v>
      </c>
      <c r="D238" s="61">
        <v>4</v>
      </c>
      <c r="E238" s="61">
        <v>9</v>
      </c>
      <c r="F238" s="73">
        <v>33.802816901408448</v>
      </c>
      <c r="G238" s="73">
        <v>4</v>
      </c>
      <c r="H238" s="73">
        <v>1.352112676056338</v>
      </c>
      <c r="I238" s="73">
        <v>0</v>
      </c>
      <c r="J238" s="73">
        <v>12.25</v>
      </c>
      <c r="K238" s="73">
        <v>69.878394088669936</v>
      </c>
      <c r="L238" s="66"/>
      <c r="M238" s="66"/>
      <c r="N238" s="66"/>
      <c r="O238" s="66"/>
      <c r="P238" s="66"/>
      <c r="Q238" s="66"/>
      <c r="R238" s="66"/>
      <c r="S238" s="66"/>
      <c r="T238" s="66"/>
      <c r="U238" s="66"/>
      <c r="V238" s="66"/>
      <c r="W238" s="66"/>
      <c r="X238" s="66"/>
      <c r="Y238" s="66"/>
      <c r="Z238" s="66"/>
    </row>
    <row r="239" spans="1:26" x14ac:dyDescent="0.2">
      <c r="A239" s="61">
        <v>9</v>
      </c>
      <c r="B239" s="5" t="s">
        <v>275</v>
      </c>
      <c r="C239" s="61">
        <v>109</v>
      </c>
      <c r="D239" s="61">
        <v>1</v>
      </c>
      <c r="E239" s="61">
        <v>9</v>
      </c>
      <c r="F239" s="73">
        <v>63.157894736842103</v>
      </c>
      <c r="G239" s="73">
        <v>3</v>
      </c>
      <c r="H239" s="73">
        <v>1.8947368421052631</v>
      </c>
      <c r="I239" s="73">
        <v>0</v>
      </c>
      <c r="J239" s="73">
        <v>13.95</v>
      </c>
      <c r="K239" s="73">
        <v>66.062662068965523</v>
      </c>
      <c r="L239" s="66"/>
      <c r="M239" s="66"/>
      <c r="N239" s="66"/>
      <c r="O239" s="66"/>
      <c r="P239" s="66"/>
      <c r="Q239" s="66"/>
      <c r="R239" s="66"/>
      <c r="S239" s="66"/>
      <c r="T239" s="66"/>
      <c r="U239" s="66"/>
      <c r="V239" s="66"/>
      <c r="W239" s="66"/>
      <c r="X239" s="66"/>
      <c r="Y239" s="66"/>
      <c r="Z239" s="66"/>
    </row>
    <row r="240" spans="1:26" x14ac:dyDescent="0.2">
      <c r="A240" s="61">
        <v>27</v>
      </c>
      <c r="B240" s="5" t="s">
        <v>275</v>
      </c>
      <c r="C240" s="61">
        <v>207</v>
      </c>
      <c r="D240" s="61">
        <v>2</v>
      </c>
      <c r="E240" s="61">
        <v>9</v>
      </c>
      <c r="F240" s="73">
        <v>65.217391304347828</v>
      </c>
      <c r="G240" s="73">
        <v>5.5</v>
      </c>
      <c r="H240" s="73">
        <v>3.5869565217391308</v>
      </c>
      <c r="I240" s="73">
        <v>0</v>
      </c>
      <c r="J240" s="73">
        <v>14.97</v>
      </c>
      <c r="K240" s="73">
        <v>65.953666103448271</v>
      </c>
      <c r="L240" s="66"/>
      <c r="M240" s="66"/>
      <c r="N240" s="66"/>
      <c r="O240" s="66"/>
      <c r="P240" s="66"/>
      <c r="Q240" s="66"/>
      <c r="R240" s="66"/>
      <c r="S240" s="66"/>
      <c r="T240" s="66"/>
      <c r="U240" s="66"/>
      <c r="V240" s="66"/>
      <c r="W240" s="66"/>
      <c r="X240" s="66"/>
      <c r="Y240" s="66"/>
      <c r="Z240" s="66"/>
    </row>
    <row r="241" spans="1:26" x14ac:dyDescent="0.2">
      <c r="A241" s="61">
        <v>43</v>
      </c>
      <c r="B241" s="5" t="s">
        <v>275</v>
      </c>
      <c r="C241" s="61">
        <v>303</v>
      </c>
      <c r="D241" s="61">
        <v>3</v>
      </c>
      <c r="E241" s="61">
        <v>9</v>
      </c>
      <c r="F241" s="73">
        <v>60.606060606060609</v>
      </c>
      <c r="G241" s="73">
        <v>4</v>
      </c>
      <c r="H241" s="73">
        <v>2.4242424242424243</v>
      </c>
      <c r="I241" s="73">
        <v>0</v>
      </c>
      <c r="J241" s="73">
        <v>14.23</v>
      </c>
      <c r="K241" s="73">
        <v>56.328412344827591</v>
      </c>
      <c r="L241" s="66"/>
      <c r="M241" s="66"/>
      <c r="N241" s="66"/>
      <c r="O241" s="66"/>
      <c r="P241" s="66"/>
      <c r="Q241" s="66"/>
      <c r="R241" s="66"/>
      <c r="S241" s="66"/>
      <c r="T241" s="66"/>
      <c r="U241" s="66"/>
      <c r="V241" s="66"/>
      <c r="W241" s="66"/>
      <c r="X241" s="66"/>
      <c r="Y241" s="66"/>
      <c r="Z241" s="66"/>
    </row>
    <row r="242" spans="1:26" x14ac:dyDescent="0.2">
      <c r="A242" s="61">
        <v>79</v>
      </c>
      <c r="B242" s="5" t="s">
        <v>275</v>
      </c>
      <c r="C242" s="61">
        <v>412</v>
      </c>
      <c r="D242" s="61">
        <v>4</v>
      </c>
      <c r="E242" s="61">
        <v>9</v>
      </c>
      <c r="F242" s="73">
        <v>68.181818181818173</v>
      </c>
      <c r="G242" s="73">
        <v>4</v>
      </c>
      <c r="H242" s="73">
        <v>2.7272727272727271</v>
      </c>
      <c r="I242" s="73">
        <v>0</v>
      </c>
      <c r="J242" s="73">
        <v>14.11</v>
      </c>
      <c r="K242" s="73">
        <v>54.041987999999989</v>
      </c>
      <c r="L242" s="66"/>
      <c r="M242" s="66"/>
      <c r="N242" s="66"/>
      <c r="O242" s="66"/>
      <c r="P242" s="66"/>
      <c r="Q242" s="66"/>
      <c r="R242" s="66"/>
      <c r="S242" s="66"/>
      <c r="T242" s="66"/>
      <c r="U242" s="66"/>
      <c r="V242" s="66"/>
      <c r="W242" s="66"/>
      <c r="X242" s="66"/>
      <c r="Y242" s="66"/>
      <c r="Z242" s="66"/>
    </row>
    <row r="243" spans="1:26" x14ac:dyDescent="0.2">
      <c r="A243" s="61">
        <v>9</v>
      </c>
      <c r="B243" s="5" t="s">
        <v>276</v>
      </c>
      <c r="C243" s="61">
        <v>109</v>
      </c>
      <c r="D243" s="61">
        <v>1</v>
      </c>
      <c r="E243" s="61">
        <v>9</v>
      </c>
      <c r="F243" s="73">
        <v>31.25</v>
      </c>
      <c r="G243" s="73">
        <v>5</v>
      </c>
      <c r="H243" s="73">
        <v>1.5625</v>
      </c>
      <c r="I243" s="73">
        <v>0</v>
      </c>
      <c r="J243" s="73">
        <v>14.24</v>
      </c>
      <c r="K243" s="73">
        <v>66.090500413793094</v>
      </c>
      <c r="L243" s="66"/>
      <c r="M243" s="66"/>
      <c r="N243" s="66"/>
      <c r="O243" s="66"/>
      <c r="P243" s="66"/>
      <c r="Q243" s="66"/>
      <c r="R243" s="66"/>
      <c r="S243" s="66"/>
      <c r="T243" s="66"/>
      <c r="U243" s="66"/>
      <c r="V243" s="66"/>
      <c r="W243" s="66"/>
      <c r="X243" s="66"/>
      <c r="Y243" s="66"/>
      <c r="Z243" s="66"/>
    </row>
    <row r="244" spans="1:26" x14ac:dyDescent="0.2">
      <c r="A244" s="61">
        <v>27</v>
      </c>
      <c r="B244" s="5" t="s">
        <v>276</v>
      </c>
      <c r="C244" s="61">
        <v>207</v>
      </c>
      <c r="D244" s="61">
        <v>2</v>
      </c>
      <c r="E244" s="61">
        <v>9</v>
      </c>
      <c r="F244" s="73">
        <v>44.776119402985074</v>
      </c>
      <c r="G244" s="73">
        <v>7</v>
      </c>
      <c r="H244" s="73">
        <v>3.1343283582089554</v>
      </c>
      <c r="I244" s="73">
        <v>0</v>
      </c>
      <c r="J244" s="73">
        <v>14.17</v>
      </c>
      <c r="K244" s="73">
        <v>65.786327275862064</v>
      </c>
      <c r="L244" s="66"/>
      <c r="M244" s="66"/>
      <c r="N244" s="66"/>
      <c r="O244" s="66"/>
      <c r="P244" s="66"/>
      <c r="Q244" s="66"/>
      <c r="R244" s="66"/>
      <c r="S244" s="66"/>
      <c r="T244" s="66"/>
      <c r="U244" s="66"/>
      <c r="V244" s="66"/>
      <c r="W244" s="66"/>
      <c r="X244" s="66"/>
      <c r="Y244" s="66"/>
      <c r="Z244" s="66"/>
    </row>
    <row r="245" spans="1:26" x14ac:dyDescent="0.2">
      <c r="A245" s="61">
        <v>43</v>
      </c>
      <c r="B245" s="5" t="s">
        <v>276</v>
      </c>
      <c r="C245" s="61">
        <v>303</v>
      </c>
      <c r="D245" s="61">
        <v>3</v>
      </c>
      <c r="E245" s="61">
        <v>9</v>
      </c>
      <c r="F245" s="73">
        <v>40.322580645161288</v>
      </c>
      <c r="G245" s="73">
        <v>9.5</v>
      </c>
      <c r="H245" s="73">
        <v>3.8306451612903225</v>
      </c>
      <c r="I245" s="73">
        <v>0</v>
      </c>
      <c r="J245" s="73">
        <v>13.43</v>
      </c>
      <c r="K245" s="73">
        <v>39.696524241379301</v>
      </c>
      <c r="L245" s="66"/>
      <c r="M245" s="66"/>
      <c r="N245" s="66"/>
      <c r="O245" s="66"/>
      <c r="P245" s="66"/>
      <c r="Q245" s="66"/>
      <c r="R245" s="66"/>
      <c r="S245" s="66"/>
      <c r="T245" s="66"/>
      <c r="U245" s="66"/>
      <c r="V245" s="66"/>
      <c r="W245" s="66"/>
      <c r="X245" s="66"/>
      <c r="Y245" s="66"/>
      <c r="Z245" s="66"/>
    </row>
    <row r="246" spans="1:26" x14ac:dyDescent="0.2">
      <c r="A246" s="61">
        <v>79</v>
      </c>
      <c r="B246" s="5" t="s">
        <v>276</v>
      </c>
      <c r="C246" s="61">
        <v>412</v>
      </c>
      <c r="D246" s="61">
        <v>4</v>
      </c>
      <c r="E246" s="61">
        <v>9</v>
      </c>
      <c r="F246" s="73">
        <v>45.454545454545453</v>
      </c>
      <c r="G246" s="73">
        <v>7</v>
      </c>
      <c r="H246" s="73">
        <v>3.1818181818181817</v>
      </c>
      <c r="I246" s="73">
        <v>0</v>
      </c>
      <c r="J246" s="73">
        <v>14.32</v>
      </c>
      <c r="K246" s="73">
        <v>53.302118896551733</v>
      </c>
      <c r="L246" s="66"/>
      <c r="M246" s="66"/>
      <c r="N246" s="66"/>
      <c r="O246" s="66"/>
      <c r="P246" s="66"/>
      <c r="Q246" s="66"/>
      <c r="R246" s="66"/>
      <c r="S246" s="66"/>
      <c r="T246" s="66"/>
      <c r="U246" s="66"/>
      <c r="V246" s="66"/>
      <c r="W246" s="66"/>
      <c r="X246" s="66"/>
      <c r="Y246" s="66"/>
      <c r="Z246" s="66"/>
    </row>
    <row r="247" spans="1:26" x14ac:dyDescent="0.2">
      <c r="A247" s="61">
        <v>9</v>
      </c>
      <c r="B247" s="5" t="s">
        <v>277</v>
      </c>
      <c r="C247" s="61">
        <v>109</v>
      </c>
      <c r="D247" s="61">
        <v>1</v>
      </c>
      <c r="E247" s="61">
        <v>9</v>
      </c>
      <c r="F247" s="73">
        <v>50</v>
      </c>
      <c r="G247" s="73">
        <v>12</v>
      </c>
      <c r="H247" s="73">
        <v>6</v>
      </c>
      <c r="I247" s="73">
        <v>0</v>
      </c>
      <c r="J247" s="73">
        <v>12.51</v>
      </c>
      <c r="K247" s="73">
        <v>69.270841048275855</v>
      </c>
      <c r="L247" s="66"/>
      <c r="M247" s="66"/>
      <c r="N247" s="66"/>
      <c r="O247" s="66"/>
      <c r="P247" s="66"/>
      <c r="Q247" s="66"/>
      <c r="R247" s="66"/>
      <c r="S247" s="66"/>
      <c r="T247" s="66"/>
      <c r="U247" s="66"/>
      <c r="V247" s="66"/>
      <c r="W247" s="66"/>
      <c r="X247" s="66"/>
      <c r="Y247" s="66"/>
      <c r="Z247" s="66"/>
    </row>
    <row r="248" spans="1:26" x14ac:dyDescent="0.2">
      <c r="A248" s="61">
        <v>27</v>
      </c>
      <c r="B248" s="5" t="s">
        <v>277</v>
      </c>
      <c r="C248" s="61">
        <v>207</v>
      </c>
      <c r="D248" s="61">
        <v>2</v>
      </c>
      <c r="E248" s="61">
        <v>9</v>
      </c>
      <c r="F248" s="73">
        <v>46.25</v>
      </c>
      <c r="G248" s="73">
        <v>8</v>
      </c>
      <c r="H248" s="73">
        <v>3.7</v>
      </c>
      <c r="I248" s="73">
        <v>0</v>
      </c>
      <c r="J248" s="73">
        <v>11.93</v>
      </c>
      <c r="K248" s="73">
        <v>79.548711227586196</v>
      </c>
      <c r="L248" s="66"/>
      <c r="M248" s="66"/>
      <c r="N248" s="66"/>
      <c r="O248" s="66"/>
      <c r="P248" s="66"/>
      <c r="Q248" s="66"/>
      <c r="R248" s="66"/>
      <c r="S248" s="66"/>
      <c r="T248" s="66"/>
      <c r="U248" s="66"/>
      <c r="V248" s="66"/>
      <c r="W248" s="66"/>
      <c r="X248" s="66"/>
      <c r="Y248" s="66"/>
      <c r="Z248" s="66"/>
    </row>
    <row r="249" spans="1:26" x14ac:dyDescent="0.2">
      <c r="A249" s="61">
        <v>43</v>
      </c>
      <c r="B249" s="5" t="s">
        <v>277</v>
      </c>
      <c r="C249" s="61">
        <v>303</v>
      </c>
      <c r="D249" s="61">
        <v>3</v>
      </c>
      <c r="E249" s="61">
        <v>9</v>
      </c>
      <c r="F249" s="73">
        <v>48.684210526315788</v>
      </c>
      <c r="G249" s="73">
        <v>6.5</v>
      </c>
      <c r="H249" s="73">
        <v>3.1644736842105261</v>
      </c>
      <c r="I249" s="73">
        <v>0</v>
      </c>
      <c r="J249" s="73">
        <v>12.28</v>
      </c>
      <c r="K249" s="73">
        <v>80.228107034482761</v>
      </c>
      <c r="L249" s="66"/>
      <c r="M249" s="66"/>
      <c r="N249" s="66"/>
      <c r="O249" s="66"/>
      <c r="P249" s="66"/>
      <c r="Q249" s="66"/>
      <c r="R249" s="66"/>
      <c r="S249" s="66"/>
      <c r="T249" s="66"/>
      <c r="U249" s="66"/>
      <c r="V249" s="66"/>
      <c r="W249" s="66"/>
      <c r="X249" s="66"/>
      <c r="Y249" s="66"/>
      <c r="Z249" s="66"/>
    </row>
    <row r="250" spans="1:26" x14ac:dyDescent="0.2">
      <c r="A250" s="61">
        <v>79</v>
      </c>
      <c r="B250" s="5" t="s">
        <v>277</v>
      </c>
      <c r="C250" s="61">
        <v>412</v>
      </c>
      <c r="D250" s="61">
        <v>4</v>
      </c>
      <c r="E250" s="61">
        <v>9</v>
      </c>
      <c r="F250" s="73">
        <v>60.493827160493829</v>
      </c>
      <c r="G250" s="73">
        <v>4</v>
      </c>
      <c r="H250" s="73">
        <v>2.4197530864197532</v>
      </c>
      <c r="I250" s="73">
        <v>0</v>
      </c>
      <c r="J250" s="73">
        <v>11.9</v>
      </c>
      <c r="K250" s="73">
        <v>80.987352827586207</v>
      </c>
      <c r="L250" s="66"/>
      <c r="M250" s="66"/>
      <c r="N250" s="66"/>
      <c r="O250" s="66"/>
      <c r="P250" s="66"/>
      <c r="Q250" s="66"/>
      <c r="R250" s="66"/>
      <c r="S250" s="66"/>
      <c r="T250" s="66"/>
      <c r="U250" s="66"/>
      <c r="V250" s="66"/>
      <c r="W250" s="66"/>
      <c r="X250" s="66"/>
      <c r="Y250" s="66"/>
      <c r="Z250" s="66"/>
    </row>
    <row r="251" spans="1:26" x14ac:dyDescent="0.2">
      <c r="A251" s="61">
        <v>9</v>
      </c>
      <c r="B251" s="5" t="s">
        <v>278</v>
      </c>
      <c r="C251" s="61">
        <v>109</v>
      </c>
      <c r="D251" s="61">
        <v>1</v>
      </c>
      <c r="E251" s="61">
        <v>9</v>
      </c>
      <c r="F251" s="73">
        <v>58.461538461538467</v>
      </c>
      <c r="G251" s="73">
        <v>3</v>
      </c>
      <c r="H251" s="73">
        <v>1.7538461538461541</v>
      </c>
      <c r="I251" s="73">
        <v>0</v>
      </c>
      <c r="J251" s="73">
        <v>13.21</v>
      </c>
      <c r="K251" s="73">
        <v>64.832645992865636</v>
      </c>
      <c r="L251" s="66"/>
      <c r="M251" s="66"/>
      <c r="N251" s="66"/>
      <c r="O251" s="66"/>
      <c r="P251" s="66"/>
      <c r="Q251" s="66"/>
      <c r="R251" s="66"/>
      <c r="S251" s="66"/>
      <c r="T251" s="66"/>
      <c r="U251" s="66"/>
      <c r="V251" s="66"/>
      <c r="W251" s="66"/>
      <c r="X251" s="66"/>
      <c r="Y251" s="66"/>
      <c r="Z251" s="66"/>
    </row>
    <row r="252" spans="1:26" x14ac:dyDescent="0.2">
      <c r="A252" s="61">
        <v>27</v>
      </c>
      <c r="B252" s="5" t="s">
        <v>278</v>
      </c>
      <c r="C252" s="61">
        <v>207</v>
      </c>
      <c r="D252" s="61">
        <v>2</v>
      </c>
      <c r="E252" s="61">
        <v>9</v>
      </c>
      <c r="F252" s="73">
        <v>28.571428571428569</v>
      </c>
      <c r="G252" s="73">
        <v>2</v>
      </c>
      <c r="H252" s="73">
        <v>0.5714285714285714</v>
      </c>
      <c r="I252" s="73">
        <v>0.2</v>
      </c>
      <c r="J252" s="73">
        <v>13.31</v>
      </c>
      <c r="K252" s="73">
        <v>54.829724185493461</v>
      </c>
      <c r="L252" s="66"/>
      <c r="M252" s="66"/>
      <c r="N252" s="66"/>
      <c r="O252" s="66"/>
      <c r="P252" s="66"/>
      <c r="Q252" s="66"/>
      <c r="R252" s="66"/>
      <c r="S252" s="66"/>
      <c r="T252" s="66"/>
      <c r="U252" s="66"/>
      <c r="V252" s="66"/>
      <c r="W252" s="66"/>
      <c r="X252" s="66"/>
      <c r="Y252" s="66"/>
      <c r="Z252" s="66"/>
    </row>
    <row r="253" spans="1:26" x14ac:dyDescent="0.2">
      <c r="A253" s="61">
        <v>43</v>
      </c>
      <c r="B253" s="5" t="s">
        <v>278</v>
      </c>
      <c r="C253" s="61">
        <v>303</v>
      </c>
      <c r="D253" s="61">
        <v>3</v>
      </c>
      <c r="E253" s="61">
        <v>9</v>
      </c>
      <c r="F253" s="73">
        <v>35.820895522388057</v>
      </c>
      <c r="G253" s="73">
        <v>5</v>
      </c>
      <c r="H253" s="73">
        <v>1.791044776119403</v>
      </c>
      <c r="I253" s="73">
        <v>0</v>
      </c>
      <c r="J253" s="73">
        <v>13.02</v>
      </c>
      <c r="K253" s="73">
        <v>58.667337740784781</v>
      </c>
      <c r="L253" s="66"/>
      <c r="M253" s="66"/>
      <c r="N253" s="66"/>
      <c r="O253" s="66"/>
      <c r="P253" s="66"/>
      <c r="Q253" s="66"/>
      <c r="R253" s="66"/>
      <c r="S253" s="66"/>
      <c r="T253" s="66"/>
      <c r="U253" s="66"/>
      <c r="V253" s="66"/>
      <c r="W253" s="66"/>
      <c r="X253" s="66"/>
      <c r="Y253" s="66"/>
      <c r="Z253" s="66"/>
    </row>
    <row r="254" spans="1:26" x14ac:dyDescent="0.2">
      <c r="A254" s="61">
        <v>79</v>
      </c>
      <c r="B254" s="5" t="s">
        <v>278</v>
      </c>
      <c r="C254" s="61">
        <v>412</v>
      </c>
      <c r="D254" s="61">
        <v>4</v>
      </c>
      <c r="E254" s="61">
        <v>9</v>
      </c>
      <c r="F254" s="73">
        <v>28.947368421052634</v>
      </c>
      <c r="G254" s="73">
        <v>2</v>
      </c>
      <c r="H254" s="73">
        <v>0.57894736842105265</v>
      </c>
      <c r="I254" s="73">
        <v>0</v>
      </c>
      <c r="J254" s="73">
        <v>12.83</v>
      </c>
      <c r="K254" s="73">
        <v>53.879144732461356</v>
      </c>
      <c r="L254" s="66"/>
      <c r="M254" s="66"/>
      <c r="N254" s="66"/>
      <c r="O254" s="66"/>
      <c r="P254" s="66"/>
      <c r="Q254" s="66"/>
      <c r="R254" s="66"/>
      <c r="S254" s="66"/>
      <c r="T254" s="66"/>
      <c r="U254" s="66"/>
      <c r="V254" s="66"/>
      <c r="W254" s="66"/>
      <c r="X254" s="66"/>
      <c r="Y254" s="66"/>
      <c r="Z254" s="66"/>
    </row>
    <row r="255" spans="1:26" x14ac:dyDescent="0.2">
      <c r="A255" s="61">
        <v>34</v>
      </c>
      <c r="B255" s="5" t="s">
        <v>272</v>
      </c>
      <c r="C255" s="61">
        <v>110</v>
      </c>
      <c r="D255" s="61">
        <v>1</v>
      </c>
      <c r="E255" s="61">
        <v>10</v>
      </c>
      <c r="F255" s="73">
        <v>36.619718309859159</v>
      </c>
      <c r="G255" s="73">
        <v>5</v>
      </c>
      <c r="H255" s="73">
        <v>1.830985915492958</v>
      </c>
      <c r="I255" s="73">
        <v>0</v>
      </c>
      <c r="J255" s="73">
        <v>17.87</v>
      </c>
      <c r="K255" s="73">
        <v>70.578712589587539</v>
      </c>
      <c r="L255" s="66"/>
      <c r="M255" s="66"/>
      <c r="N255" s="66"/>
      <c r="O255" s="66"/>
      <c r="P255" s="66"/>
      <c r="Q255" s="66"/>
      <c r="R255" s="66"/>
      <c r="S255" s="66"/>
      <c r="T255" s="66"/>
      <c r="U255" s="66"/>
      <c r="V255" s="66"/>
      <c r="W255" s="66"/>
      <c r="X255" s="66"/>
      <c r="Y255" s="66"/>
      <c r="Z255" s="66"/>
    </row>
    <row r="256" spans="1:26" x14ac:dyDescent="0.2">
      <c r="A256" s="61">
        <v>72</v>
      </c>
      <c r="B256" s="5" t="s">
        <v>272</v>
      </c>
      <c r="C256" s="61">
        <v>220</v>
      </c>
      <c r="D256" s="61">
        <v>2</v>
      </c>
      <c r="E256" s="61">
        <v>10</v>
      </c>
      <c r="F256" s="73">
        <v>22.58064516129032</v>
      </c>
      <c r="G256" s="73">
        <v>2.5</v>
      </c>
      <c r="H256" s="73">
        <v>0.56451612903225801</v>
      </c>
      <c r="I256" s="73">
        <v>0</v>
      </c>
      <c r="J256" s="73">
        <v>14.66</v>
      </c>
      <c r="K256" s="73">
        <v>49.654839540229887</v>
      </c>
      <c r="L256" s="66"/>
      <c r="M256" s="66"/>
      <c r="N256" s="66"/>
      <c r="O256" s="66"/>
      <c r="P256" s="66"/>
      <c r="Q256" s="66"/>
      <c r="R256" s="66"/>
      <c r="S256" s="66"/>
      <c r="T256" s="66"/>
      <c r="U256" s="66"/>
      <c r="V256" s="66"/>
      <c r="W256" s="66"/>
      <c r="X256" s="66"/>
      <c r="Y256" s="66"/>
      <c r="Z256" s="66"/>
    </row>
    <row r="257" spans="1:26" x14ac:dyDescent="0.2">
      <c r="A257" s="61">
        <v>76</v>
      </c>
      <c r="B257" s="5" t="s">
        <v>272</v>
      </c>
      <c r="C257" s="61">
        <v>320</v>
      </c>
      <c r="D257" s="61">
        <v>3</v>
      </c>
      <c r="E257" s="61">
        <v>10</v>
      </c>
      <c r="F257" s="73">
        <v>31.506849315068493</v>
      </c>
      <c r="G257" s="73">
        <v>2.5</v>
      </c>
      <c r="H257" s="73">
        <v>0.78767123287671237</v>
      </c>
      <c r="I257" s="73">
        <v>0.1</v>
      </c>
      <c r="J257" s="73">
        <v>15.26</v>
      </c>
      <c r="K257" s="73">
        <v>74.430023962136588</v>
      </c>
      <c r="L257" s="66"/>
      <c r="M257" s="66"/>
      <c r="N257" s="66"/>
      <c r="O257" s="66"/>
      <c r="P257" s="66"/>
      <c r="Q257" s="66"/>
      <c r="R257" s="66"/>
      <c r="S257" s="66"/>
      <c r="T257" s="66"/>
      <c r="U257" s="66"/>
      <c r="V257" s="66"/>
      <c r="W257" s="66"/>
      <c r="X257" s="66"/>
      <c r="Y257" s="66"/>
      <c r="Z257" s="66"/>
    </row>
    <row r="258" spans="1:26" x14ac:dyDescent="0.2">
      <c r="A258" s="61">
        <v>16</v>
      </c>
      <c r="B258" s="5" t="s">
        <v>272</v>
      </c>
      <c r="C258" s="61">
        <v>404</v>
      </c>
      <c r="D258" s="61">
        <v>4</v>
      </c>
      <c r="E258" s="61">
        <v>10</v>
      </c>
      <c r="F258" s="73">
        <v>54.666666666666664</v>
      </c>
      <c r="G258" s="73">
        <v>5</v>
      </c>
      <c r="H258" s="73">
        <v>2.7333333333333329</v>
      </c>
      <c r="I258" s="73">
        <v>0</v>
      </c>
      <c r="J258" s="73">
        <v>16.059999999999999</v>
      </c>
      <c r="K258" s="73">
        <v>67.024869776876258</v>
      </c>
      <c r="L258" s="66"/>
      <c r="M258" s="66"/>
      <c r="N258" s="66"/>
      <c r="O258" s="66"/>
      <c r="P258" s="66"/>
      <c r="Q258" s="66"/>
      <c r="R258" s="66"/>
      <c r="S258" s="66"/>
      <c r="T258" s="66"/>
      <c r="U258" s="66"/>
      <c r="V258" s="66"/>
      <c r="W258" s="66"/>
      <c r="X258" s="66"/>
      <c r="Y258" s="66"/>
      <c r="Z258" s="66"/>
    </row>
    <row r="259" spans="1:26" x14ac:dyDescent="0.2">
      <c r="A259" s="61">
        <v>10</v>
      </c>
      <c r="B259" s="5" t="s">
        <v>273</v>
      </c>
      <c r="C259" s="61">
        <v>110</v>
      </c>
      <c r="D259" s="61">
        <v>1</v>
      </c>
      <c r="E259" s="61">
        <v>10</v>
      </c>
      <c r="F259" s="73">
        <v>30.76923076923077</v>
      </c>
      <c r="G259" s="73">
        <v>4</v>
      </c>
      <c r="H259" s="73">
        <v>1.2307692307692308</v>
      </c>
      <c r="I259" s="73">
        <v>0</v>
      </c>
      <c r="J259" s="73">
        <v>15.25</v>
      </c>
      <c r="K259" s="73">
        <v>65.488955172413796</v>
      </c>
      <c r="L259" s="66"/>
      <c r="M259" s="66"/>
      <c r="N259" s="66"/>
      <c r="O259" s="66"/>
      <c r="P259" s="66"/>
      <c r="Q259" s="66"/>
      <c r="R259" s="66"/>
      <c r="S259" s="66"/>
      <c r="T259" s="66"/>
      <c r="U259" s="66"/>
      <c r="V259" s="66"/>
      <c r="W259" s="66"/>
      <c r="X259" s="66"/>
      <c r="Y259" s="66"/>
      <c r="Z259" s="66"/>
    </row>
    <row r="260" spans="1:26" x14ac:dyDescent="0.2">
      <c r="A260" s="61">
        <v>31</v>
      </c>
      <c r="B260" s="5" t="s">
        <v>273</v>
      </c>
      <c r="C260" s="61">
        <v>220</v>
      </c>
      <c r="D260" s="61">
        <v>2</v>
      </c>
      <c r="E260" s="61">
        <v>10</v>
      </c>
      <c r="F260" s="73">
        <v>21.25</v>
      </c>
      <c r="G260" s="73">
        <v>6</v>
      </c>
      <c r="H260" s="73">
        <v>1.2749999999999999</v>
      </c>
      <c r="I260" s="73">
        <v>0</v>
      </c>
      <c r="J260" s="73">
        <v>12.76</v>
      </c>
      <c r="K260" s="73">
        <v>66.442385103448274</v>
      </c>
      <c r="L260" s="66"/>
      <c r="M260" s="66"/>
      <c r="N260" s="66"/>
      <c r="O260" s="66"/>
      <c r="P260" s="66"/>
      <c r="Q260" s="66"/>
      <c r="R260" s="66"/>
      <c r="S260" s="66"/>
      <c r="T260" s="66"/>
      <c r="U260" s="66"/>
      <c r="V260" s="66"/>
      <c r="W260" s="66"/>
      <c r="X260" s="66"/>
      <c r="Y260" s="66"/>
      <c r="Z260" s="66"/>
    </row>
    <row r="261" spans="1:26" x14ac:dyDescent="0.2">
      <c r="A261" s="61">
        <v>51</v>
      </c>
      <c r="B261" s="5" t="s">
        <v>273</v>
      </c>
      <c r="C261" s="61">
        <v>320</v>
      </c>
      <c r="D261" s="61">
        <v>3</v>
      </c>
      <c r="E261" s="61">
        <v>10</v>
      </c>
      <c r="F261" s="73">
        <v>34.117647058823529</v>
      </c>
      <c r="G261" s="73">
        <v>4</v>
      </c>
      <c r="H261" s="73">
        <v>1.3647058823529412</v>
      </c>
      <c r="I261" s="73">
        <v>0</v>
      </c>
      <c r="J261" s="73">
        <v>12.41</v>
      </c>
      <c r="K261" s="73">
        <v>79.621927632183912</v>
      </c>
      <c r="L261" s="66"/>
      <c r="M261" s="66"/>
      <c r="N261" s="66"/>
      <c r="O261" s="66"/>
      <c r="P261" s="66"/>
      <c r="Q261" s="66"/>
      <c r="R261" s="66"/>
      <c r="S261" s="66"/>
      <c r="T261" s="66"/>
      <c r="U261" s="66"/>
      <c r="V261" s="66"/>
      <c r="W261" s="66"/>
      <c r="X261" s="66"/>
      <c r="Y261" s="66"/>
      <c r="Z261" s="66"/>
    </row>
    <row r="262" spans="1:26" x14ac:dyDescent="0.2">
      <c r="A262" s="61">
        <v>64</v>
      </c>
      <c r="B262" s="5" t="s">
        <v>273</v>
      </c>
      <c r="C262" s="61">
        <v>404</v>
      </c>
      <c r="D262" s="61">
        <v>4</v>
      </c>
      <c r="E262" s="61">
        <v>10</v>
      </c>
      <c r="F262" s="73">
        <v>20.930232558139537</v>
      </c>
      <c r="G262" s="73">
        <v>7</v>
      </c>
      <c r="H262" s="73">
        <v>1.4651162790697674</v>
      </c>
      <c r="I262" s="73">
        <v>0</v>
      </c>
      <c r="J262" s="73">
        <v>13</v>
      </c>
      <c r="K262" s="73">
        <v>65.969200000000015</v>
      </c>
      <c r="L262" s="66"/>
      <c r="M262" s="66"/>
      <c r="N262" s="66"/>
      <c r="O262" s="66"/>
      <c r="P262" s="66"/>
      <c r="Q262" s="66"/>
      <c r="R262" s="66"/>
      <c r="S262" s="66"/>
      <c r="T262" s="66"/>
      <c r="U262" s="66"/>
      <c r="V262" s="66"/>
      <c r="W262" s="66"/>
      <c r="X262" s="66"/>
      <c r="Y262" s="66"/>
      <c r="Z262" s="66"/>
    </row>
    <row r="263" spans="1:26" x14ac:dyDescent="0.2">
      <c r="A263" s="61">
        <v>12</v>
      </c>
      <c r="B263" s="5" t="s">
        <v>274</v>
      </c>
      <c r="C263" s="61">
        <v>110</v>
      </c>
      <c r="D263" s="61">
        <v>1</v>
      </c>
      <c r="E263" s="61">
        <v>10</v>
      </c>
      <c r="F263" s="73">
        <v>42.424242424242422</v>
      </c>
      <c r="G263" s="73">
        <v>6</v>
      </c>
      <c r="H263" s="73">
        <v>2.5454545454545454</v>
      </c>
      <c r="I263" s="73">
        <v>0</v>
      </c>
      <c r="J263" s="73">
        <v>12.8</v>
      </c>
      <c r="K263" s="73">
        <v>57.485848275862075</v>
      </c>
      <c r="L263" s="66"/>
      <c r="M263" s="66"/>
      <c r="N263" s="66"/>
      <c r="O263" s="66"/>
      <c r="P263" s="66"/>
      <c r="Q263" s="66"/>
      <c r="R263" s="66"/>
      <c r="S263" s="66"/>
      <c r="T263" s="66"/>
      <c r="U263" s="66"/>
      <c r="V263" s="66"/>
      <c r="W263" s="66"/>
      <c r="X263" s="66"/>
      <c r="Y263" s="66"/>
      <c r="Z263" s="66"/>
    </row>
    <row r="264" spans="1:26" x14ac:dyDescent="0.2">
      <c r="A264" s="61">
        <v>40</v>
      </c>
      <c r="B264" s="5" t="s">
        <v>274</v>
      </c>
      <c r="C264" s="61">
        <v>220</v>
      </c>
      <c r="D264" s="61">
        <v>2</v>
      </c>
      <c r="E264" s="61">
        <v>10</v>
      </c>
      <c r="F264" s="73">
        <v>32.352941176470587</v>
      </c>
      <c r="G264" s="73">
        <v>9</v>
      </c>
      <c r="H264" s="73">
        <v>2.9117647058823533</v>
      </c>
      <c r="I264" s="73">
        <v>0</v>
      </c>
      <c r="J264" s="73">
        <v>12.59</v>
      </c>
      <c r="K264" s="73">
        <v>67.2109699507389</v>
      </c>
      <c r="L264" s="66"/>
      <c r="M264" s="66"/>
      <c r="N264" s="66"/>
      <c r="O264" s="66"/>
      <c r="P264" s="66"/>
      <c r="Q264" s="66"/>
      <c r="R264" s="66"/>
      <c r="S264" s="66"/>
      <c r="T264" s="66"/>
      <c r="U264" s="66"/>
      <c r="V264" s="66"/>
      <c r="W264" s="66"/>
      <c r="X264" s="66"/>
      <c r="Y264" s="66"/>
      <c r="Z264" s="66"/>
    </row>
    <row r="265" spans="1:26" x14ac:dyDescent="0.2">
      <c r="A265" s="61">
        <v>60</v>
      </c>
      <c r="B265" s="5" t="s">
        <v>274</v>
      </c>
      <c r="C265" s="61">
        <v>320</v>
      </c>
      <c r="D265" s="61">
        <v>3</v>
      </c>
      <c r="E265" s="61">
        <v>10</v>
      </c>
      <c r="F265" s="73">
        <v>37.681159420289859</v>
      </c>
      <c r="G265" s="73">
        <v>6</v>
      </c>
      <c r="H265" s="73">
        <v>2.2608695652173916</v>
      </c>
      <c r="I265" s="73">
        <v>0</v>
      </c>
      <c r="J265" s="73">
        <v>12.2</v>
      </c>
      <c r="K265" s="73">
        <v>69.918210837438409</v>
      </c>
      <c r="L265" s="66"/>
      <c r="M265" s="66"/>
      <c r="N265" s="66"/>
      <c r="O265" s="66"/>
      <c r="P265" s="66"/>
      <c r="Q265" s="66"/>
      <c r="R265" s="66"/>
      <c r="S265" s="66"/>
      <c r="T265" s="66"/>
      <c r="U265" s="66"/>
      <c r="V265" s="66"/>
      <c r="W265" s="66"/>
      <c r="X265" s="66"/>
      <c r="Y265" s="66"/>
      <c r="Z265" s="66"/>
    </row>
    <row r="266" spans="1:26" x14ac:dyDescent="0.2">
      <c r="A266" s="61">
        <v>64</v>
      </c>
      <c r="B266" s="5" t="s">
        <v>274</v>
      </c>
      <c r="C266" s="61">
        <v>404</v>
      </c>
      <c r="D266" s="61">
        <v>4</v>
      </c>
      <c r="E266" s="61">
        <v>10</v>
      </c>
      <c r="F266" s="73">
        <v>47.142857142857139</v>
      </c>
      <c r="G266" s="73">
        <v>7.5</v>
      </c>
      <c r="H266" s="73">
        <v>3.5357142857142856</v>
      </c>
      <c r="I266" s="73">
        <v>0</v>
      </c>
      <c r="J266" s="73">
        <v>12.32</v>
      </c>
      <c r="K266" s="73">
        <v>62.087806108374394</v>
      </c>
      <c r="L266" s="66"/>
      <c r="M266" s="66"/>
      <c r="N266" s="66"/>
      <c r="O266" s="66"/>
      <c r="P266" s="66"/>
      <c r="Q266" s="66"/>
      <c r="R266" s="66"/>
      <c r="S266" s="66"/>
      <c r="T266" s="66"/>
      <c r="U266" s="66"/>
      <c r="V266" s="66"/>
      <c r="W266" s="66"/>
      <c r="X266" s="66"/>
      <c r="Y266" s="66"/>
      <c r="Z266" s="66"/>
    </row>
    <row r="267" spans="1:26" x14ac:dyDescent="0.2">
      <c r="A267" s="61">
        <v>10</v>
      </c>
      <c r="B267" s="5" t="s">
        <v>275</v>
      </c>
      <c r="C267" s="61">
        <v>110</v>
      </c>
      <c r="D267" s="61">
        <v>1</v>
      </c>
      <c r="E267" s="61">
        <v>10</v>
      </c>
      <c r="F267" s="73">
        <v>64</v>
      </c>
      <c r="G267" s="73">
        <v>2.5</v>
      </c>
      <c r="H267" s="73">
        <v>1.6</v>
      </c>
      <c r="I267" s="73">
        <v>0</v>
      </c>
      <c r="J267" s="73">
        <v>14.37</v>
      </c>
      <c r="K267" s="73">
        <v>75.77989251724135</v>
      </c>
      <c r="L267" s="66"/>
      <c r="M267" s="66"/>
      <c r="N267" s="66"/>
      <c r="O267" s="66"/>
      <c r="P267" s="66"/>
      <c r="Q267" s="66"/>
      <c r="R267" s="66"/>
      <c r="S267" s="66"/>
      <c r="T267" s="66"/>
      <c r="U267" s="66"/>
      <c r="V267" s="66"/>
      <c r="W267" s="66"/>
      <c r="X267" s="66"/>
      <c r="Y267" s="66"/>
      <c r="Z267" s="66"/>
    </row>
    <row r="268" spans="1:26" x14ac:dyDescent="0.2">
      <c r="A268" s="61">
        <v>31</v>
      </c>
      <c r="B268" s="5" t="s">
        <v>275</v>
      </c>
      <c r="C268" s="61">
        <v>220</v>
      </c>
      <c r="D268" s="61">
        <v>2</v>
      </c>
      <c r="E268" s="61">
        <v>10</v>
      </c>
      <c r="F268" s="73">
        <v>57.142857142857139</v>
      </c>
      <c r="G268" s="73">
        <v>2</v>
      </c>
      <c r="H268" s="73">
        <v>1.1428571428571428</v>
      </c>
      <c r="I268" s="73">
        <v>0</v>
      </c>
      <c r="J268" s="73">
        <v>14.99</v>
      </c>
      <c r="K268" s="73">
        <v>63.809971689655164</v>
      </c>
      <c r="L268" s="66"/>
      <c r="M268" s="66"/>
      <c r="N268" s="66"/>
      <c r="O268" s="66"/>
      <c r="P268" s="66"/>
      <c r="Q268" s="66"/>
      <c r="R268" s="66"/>
      <c r="S268" s="66"/>
      <c r="T268" s="66"/>
      <c r="U268" s="66"/>
      <c r="V268" s="66"/>
      <c r="W268" s="66"/>
      <c r="X268" s="66"/>
      <c r="Y268" s="66"/>
      <c r="Z268" s="66"/>
    </row>
    <row r="269" spans="1:26" x14ac:dyDescent="0.2">
      <c r="A269" s="61">
        <v>51</v>
      </c>
      <c r="B269" s="5" t="s">
        <v>275</v>
      </c>
      <c r="C269" s="61">
        <v>320</v>
      </c>
      <c r="D269" s="61">
        <v>3</v>
      </c>
      <c r="E269" s="61">
        <v>10</v>
      </c>
      <c r="F269" s="73">
        <v>63.888888888888886</v>
      </c>
      <c r="G269" s="73">
        <v>1.5</v>
      </c>
      <c r="H269" s="73">
        <v>0.95833333333333326</v>
      </c>
      <c r="I269" s="73">
        <v>0</v>
      </c>
      <c r="J269" s="73">
        <v>14.37</v>
      </c>
      <c r="K269" s="73">
        <v>64.096712482758619</v>
      </c>
      <c r="L269" s="66"/>
      <c r="M269" s="66"/>
      <c r="N269" s="66"/>
      <c r="O269" s="66"/>
      <c r="P269" s="66"/>
      <c r="Q269" s="66"/>
      <c r="R269" s="66"/>
      <c r="S269" s="66"/>
      <c r="T269" s="66"/>
      <c r="U269" s="66"/>
      <c r="V269" s="66"/>
      <c r="W269" s="66"/>
      <c r="X269" s="66"/>
      <c r="Y269" s="66"/>
      <c r="Z269" s="66"/>
    </row>
    <row r="270" spans="1:26" x14ac:dyDescent="0.2">
      <c r="A270" s="61">
        <v>64</v>
      </c>
      <c r="B270" s="5" t="s">
        <v>275</v>
      </c>
      <c r="C270" s="61">
        <v>404</v>
      </c>
      <c r="D270" s="61">
        <v>4</v>
      </c>
      <c r="E270" s="61">
        <v>10</v>
      </c>
      <c r="F270" s="73">
        <v>68.181818181818173</v>
      </c>
      <c r="G270" s="73">
        <v>6</v>
      </c>
      <c r="H270" s="73">
        <v>4.0909090909090899</v>
      </c>
      <c r="I270" s="73">
        <v>0</v>
      </c>
      <c r="J270" s="73">
        <v>14.38</v>
      </c>
      <c r="K270" s="73">
        <v>50.97844324137931</v>
      </c>
      <c r="L270" s="66"/>
      <c r="M270" s="66"/>
      <c r="N270" s="66"/>
      <c r="O270" s="66"/>
      <c r="P270" s="66"/>
      <c r="Q270" s="66"/>
      <c r="R270" s="66"/>
      <c r="S270" s="66"/>
      <c r="T270" s="66"/>
      <c r="U270" s="66"/>
      <c r="V270" s="66"/>
      <c r="W270" s="66"/>
      <c r="X270" s="66"/>
      <c r="Y270" s="66"/>
      <c r="Z270" s="66"/>
    </row>
    <row r="271" spans="1:26" x14ac:dyDescent="0.2">
      <c r="A271" s="61">
        <v>10</v>
      </c>
      <c r="B271" s="5" t="s">
        <v>276</v>
      </c>
      <c r="C271" s="61">
        <v>110</v>
      </c>
      <c r="D271" s="61">
        <v>1</v>
      </c>
      <c r="E271" s="61">
        <v>10</v>
      </c>
      <c r="F271" s="73">
        <v>30.508474576271187</v>
      </c>
      <c r="G271" s="73">
        <v>5.5</v>
      </c>
      <c r="H271" s="73">
        <v>1.6779661016949152</v>
      </c>
      <c r="I271" s="73">
        <v>0</v>
      </c>
      <c r="J271" s="73">
        <v>17.88</v>
      </c>
      <c r="K271" s="73">
        <v>59.961758620689665</v>
      </c>
      <c r="L271" s="66"/>
      <c r="M271" s="66"/>
      <c r="N271" s="66"/>
      <c r="O271" s="66"/>
      <c r="P271" s="66"/>
      <c r="Q271" s="66"/>
      <c r="R271" s="66"/>
      <c r="S271" s="66"/>
      <c r="T271" s="66"/>
      <c r="U271" s="66"/>
      <c r="V271" s="66"/>
      <c r="W271" s="66"/>
      <c r="X271" s="66"/>
      <c r="Y271" s="66"/>
      <c r="Z271" s="66"/>
    </row>
    <row r="272" spans="1:26" x14ac:dyDescent="0.2">
      <c r="A272" s="61">
        <v>31</v>
      </c>
      <c r="B272" s="5" t="s">
        <v>276</v>
      </c>
      <c r="C272" s="61">
        <v>220</v>
      </c>
      <c r="D272" s="61">
        <v>2</v>
      </c>
      <c r="E272" s="61">
        <v>10</v>
      </c>
      <c r="F272" s="73">
        <v>62.068965517241381</v>
      </c>
      <c r="G272" s="73">
        <v>6</v>
      </c>
      <c r="H272" s="73">
        <v>3.7241379310344827</v>
      </c>
      <c r="I272" s="73">
        <v>0</v>
      </c>
      <c r="J272" s="73">
        <v>12.21</v>
      </c>
      <c r="K272" s="73">
        <v>56.409615862068968</v>
      </c>
      <c r="L272" s="66"/>
      <c r="M272" s="66"/>
      <c r="N272" s="66"/>
      <c r="O272" s="66"/>
      <c r="P272" s="66"/>
      <c r="Q272" s="66"/>
      <c r="R272" s="66"/>
      <c r="S272" s="66"/>
      <c r="T272" s="66"/>
      <c r="U272" s="66"/>
      <c r="V272" s="66"/>
      <c r="W272" s="66"/>
      <c r="X272" s="66"/>
      <c r="Y272" s="66"/>
      <c r="Z272" s="66"/>
    </row>
    <row r="273" spans="1:26" x14ac:dyDescent="0.2">
      <c r="A273" s="61">
        <v>51</v>
      </c>
      <c r="B273" s="5" t="s">
        <v>276</v>
      </c>
      <c r="C273" s="61">
        <v>320</v>
      </c>
      <c r="D273" s="61">
        <v>3</v>
      </c>
      <c r="E273" s="61">
        <v>10</v>
      </c>
      <c r="F273" s="73">
        <v>44.067796610169488</v>
      </c>
      <c r="G273" s="73">
        <v>3</v>
      </c>
      <c r="H273" s="73">
        <v>1.3220338983050846</v>
      </c>
      <c r="I273" s="73">
        <v>0</v>
      </c>
      <c r="J273" s="73">
        <v>14.27</v>
      </c>
      <c r="K273" s="73">
        <v>50.865087103448282</v>
      </c>
      <c r="L273" s="66"/>
      <c r="M273" s="66"/>
      <c r="N273" s="66"/>
      <c r="O273" s="66"/>
      <c r="P273" s="66"/>
      <c r="Q273" s="66"/>
      <c r="R273" s="66"/>
      <c r="S273" s="66"/>
      <c r="T273" s="66"/>
      <c r="U273" s="66"/>
      <c r="V273" s="66"/>
      <c r="W273" s="66"/>
      <c r="X273" s="66"/>
      <c r="Y273" s="66"/>
      <c r="Z273" s="66"/>
    </row>
    <row r="274" spans="1:26" x14ac:dyDescent="0.2">
      <c r="A274" s="61">
        <v>64</v>
      </c>
      <c r="B274" s="5" t="s">
        <v>276</v>
      </c>
      <c r="C274" s="61">
        <v>404</v>
      </c>
      <c r="D274" s="61">
        <v>4</v>
      </c>
      <c r="E274" s="61">
        <v>10</v>
      </c>
      <c r="F274" s="73">
        <v>65.517241379310349</v>
      </c>
      <c r="G274" s="73">
        <v>8.5</v>
      </c>
      <c r="H274" s="73">
        <v>5.568965517241379</v>
      </c>
      <c r="I274" s="73">
        <v>0</v>
      </c>
      <c r="J274" s="73">
        <v>13.92</v>
      </c>
      <c r="K274" s="73">
        <v>53.335464827586208</v>
      </c>
      <c r="L274" s="66"/>
      <c r="M274" s="66"/>
      <c r="N274" s="66"/>
      <c r="O274" s="66"/>
      <c r="P274" s="66"/>
      <c r="Q274" s="66"/>
      <c r="R274" s="66"/>
      <c r="S274" s="66"/>
      <c r="T274" s="66"/>
      <c r="U274" s="66"/>
      <c r="V274" s="66"/>
      <c r="W274" s="66"/>
      <c r="X274" s="66"/>
      <c r="Y274" s="66"/>
      <c r="Z274" s="66"/>
    </row>
    <row r="275" spans="1:26" x14ac:dyDescent="0.2">
      <c r="A275" s="61">
        <v>10</v>
      </c>
      <c r="B275" s="5" t="s">
        <v>277</v>
      </c>
      <c r="C275" s="61">
        <v>110</v>
      </c>
      <c r="D275" s="61">
        <v>1</v>
      </c>
      <c r="E275" s="61">
        <v>10</v>
      </c>
      <c r="F275" s="73">
        <v>43.421052631578952</v>
      </c>
      <c r="G275" s="73">
        <v>8</v>
      </c>
      <c r="H275" s="73">
        <v>3.4736842105263164</v>
      </c>
      <c r="I275" s="73">
        <v>0</v>
      </c>
      <c r="J275" s="73">
        <v>12.45</v>
      </c>
      <c r="K275" s="73">
        <v>77.734739310344821</v>
      </c>
      <c r="L275" s="66"/>
      <c r="M275" s="66"/>
      <c r="N275" s="66"/>
      <c r="O275" s="66"/>
      <c r="P275" s="66"/>
      <c r="Q275" s="66"/>
      <c r="R275" s="66"/>
      <c r="S275" s="66"/>
      <c r="T275" s="66"/>
      <c r="U275" s="66"/>
      <c r="V275" s="66"/>
      <c r="W275" s="66"/>
      <c r="X275" s="66"/>
      <c r="Y275" s="66"/>
      <c r="Z275" s="66"/>
    </row>
    <row r="276" spans="1:26" x14ac:dyDescent="0.2">
      <c r="A276" s="61">
        <v>31</v>
      </c>
      <c r="B276" s="5" t="s">
        <v>277</v>
      </c>
      <c r="C276" s="61">
        <v>220</v>
      </c>
      <c r="D276" s="61">
        <v>2</v>
      </c>
      <c r="E276" s="61">
        <v>10</v>
      </c>
      <c r="F276" s="73">
        <v>59.493670886075947</v>
      </c>
      <c r="G276" s="73">
        <v>8.5</v>
      </c>
      <c r="H276" s="73">
        <v>5.0569620253164551</v>
      </c>
      <c r="I276" s="73">
        <v>0</v>
      </c>
      <c r="J276" s="73">
        <v>12.09</v>
      </c>
      <c r="K276" s="73">
        <v>81.516942289655162</v>
      </c>
      <c r="L276" s="66"/>
      <c r="M276" s="66"/>
      <c r="N276" s="66"/>
      <c r="O276" s="66"/>
      <c r="P276" s="66"/>
      <c r="Q276" s="66"/>
      <c r="R276" s="66"/>
      <c r="S276" s="66"/>
      <c r="T276" s="66"/>
      <c r="U276" s="66"/>
      <c r="V276" s="66"/>
      <c r="W276" s="66"/>
      <c r="X276" s="66"/>
      <c r="Y276" s="66"/>
      <c r="Z276" s="66"/>
    </row>
    <row r="277" spans="1:26" x14ac:dyDescent="0.2">
      <c r="A277" s="61">
        <v>51</v>
      </c>
      <c r="B277" s="5" t="s">
        <v>277</v>
      </c>
      <c r="C277" s="61">
        <v>320</v>
      </c>
      <c r="D277" s="61">
        <v>3</v>
      </c>
      <c r="E277" s="61">
        <v>10</v>
      </c>
      <c r="F277" s="73">
        <v>53.94736842105263</v>
      </c>
      <c r="G277" s="73">
        <v>5</v>
      </c>
      <c r="H277" s="73">
        <v>2.6973684210526314</v>
      </c>
      <c r="I277" s="73">
        <v>0</v>
      </c>
      <c r="J277" s="73">
        <v>12.01</v>
      </c>
      <c r="K277" s="73">
        <v>80.533788082758647</v>
      </c>
      <c r="L277" s="66"/>
      <c r="M277" s="66"/>
      <c r="N277" s="66"/>
      <c r="O277" s="66"/>
      <c r="P277" s="66"/>
      <c r="Q277" s="66"/>
      <c r="R277" s="66"/>
      <c r="S277" s="66"/>
      <c r="T277" s="66"/>
      <c r="U277" s="66"/>
      <c r="V277" s="66"/>
      <c r="W277" s="66"/>
      <c r="X277" s="66"/>
      <c r="Y277" s="66"/>
      <c r="Z277" s="66"/>
    </row>
    <row r="278" spans="1:26" x14ac:dyDescent="0.2">
      <c r="A278" s="61">
        <v>64</v>
      </c>
      <c r="B278" s="5" t="s">
        <v>277</v>
      </c>
      <c r="C278" s="61">
        <v>404</v>
      </c>
      <c r="D278" s="61">
        <v>4</v>
      </c>
      <c r="E278" s="61">
        <v>10</v>
      </c>
      <c r="F278" s="73">
        <v>48.101265822784811</v>
      </c>
      <c r="G278" s="73">
        <v>4.5</v>
      </c>
      <c r="H278" s="73">
        <v>2.1645569620253164</v>
      </c>
      <c r="I278" s="73">
        <v>0</v>
      </c>
      <c r="J278" s="73">
        <v>11.76</v>
      </c>
      <c r="K278" s="73">
        <v>76.580148965517253</v>
      </c>
      <c r="L278" s="66"/>
      <c r="M278" s="66"/>
      <c r="N278" s="66"/>
      <c r="O278" s="66"/>
      <c r="P278" s="66"/>
      <c r="Q278" s="66"/>
      <c r="R278" s="66"/>
      <c r="S278" s="66"/>
      <c r="T278" s="66"/>
      <c r="U278" s="66"/>
      <c r="V278" s="66"/>
      <c r="W278" s="66"/>
      <c r="X278" s="66"/>
      <c r="Y278" s="66"/>
      <c r="Z278" s="66"/>
    </row>
    <row r="279" spans="1:26" x14ac:dyDescent="0.2">
      <c r="A279" s="61">
        <v>10</v>
      </c>
      <c r="B279" s="5" t="s">
        <v>278</v>
      </c>
      <c r="C279" s="61">
        <v>110</v>
      </c>
      <c r="D279" s="61">
        <v>1</v>
      </c>
      <c r="E279" s="61">
        <v>10</v>
      </c>
      <c r="F279" s="73">
        <v>39.436619718309856</v>
      </c>
      <c r="G279" s="73">
        <v>1.5</v>
      </c>
      <c r="H279" s="73">
        <v>0.59154929577464788</v>
      </c>
      <c r="I279" s="73">
        <v>0.2</v>
      </c>
      <c r="J279" s="73">
        <v>13.07</v>
      </c>
      <c r="K279" s="73">
        <v>60.984961093935787</v>
      </c>
      <c r="L279" s="66"/>
      <c r="M279" s="66"/>
      <c r="N279" s="66"/>
      <c r="O279" s="66"/>
      <c r="P279" s="66"/>
      <c r="Q279" s="66"/>
      <c r="R279" s="66"/>
      <c r="S279" s="66"/>
      <c r="T279" s="66"/>
      <c r="U279" s="66"/>
      <c r="V279" s="66"/>
      <c r="W279" s="66"/>
      <c r="X279" s="66"/>
      <c r="Y279" s="66"/>
      <c r="Z279" s="66"/>
    </row>
    <row r="280" spans="1:26" x14ac:dyDescent="0.2">
      <c r="A280" s="61">
        <v>31</v>
      </c>
      <c r="B280" s="5" t="s">
        <v>278</v>
      </c>
      <c r="C280" s="61">
        <v>220</v>
      </c>
      <c r="D280" s="61">
        <v>2</v>
      </c>
      <c r="E280" s="61">
        <v>10</v>
      </c>
      <c r="F280" s="73">
        <v>31.506849315068493</v>
      </c>
      <c r="G280" s="73">
        <v>3</v>
      </c>
      <c r="H280" s="73">
        <v>0.9452054794520548</v>
      </c>
      <c r="I280" s="73">
        <v>0</v>
      </c>
      <c r="J280" s="73">
        <v>12.84</v>
      </c>
      <c r="K280" s="73">
        <v>62.099375410225917</v>
      </c>
      <c r="L280" s="66"/>
      <c r="M280" s="66"/>
      <c r="N280" s="66"/>
      <c r="O280" s="66"/>
      <c r="P280" s="66"/>
      <c r="Q280" s="66"/>
      <c r="R280" s="66"/>
      <c r="S280" s="66"/>
      <c r="T280" s="66"/>
      <c r="U280" s="66"/>
      <c r="V280" s="66"/>
      <c r="W280" s="66"/>
      <c r="X280" s="66"/>
      <c r="Y280" s="66"/>
      <c r="Z280" s="66"/>
    </row>
    <row r="281" spans="1:26" x14ac:dyDescent="0.2">
      <c r="A281" s="61">
        <v>51</v>
      </c>
      <c r="B281" s="5" t="s">
        <v>278</v>
      </c>
      <c r="C281" s="61">
        <v>320</v>
      </c>
      <c r="D281" s="61">
        <v>3</v>
      </c>
      <c r="E281" s="61">
        <v>10</v>
      </c>
      <c r="F281" s="73">
        <v>23.880597014925371</v>
      </c>
      <c r="G281" s="73">
        <v>4</v>
      </c>
      <c r="H281" s="73">
        <v>0.9552238805970148</v>
      </c>
      <c r="I281" s="73">
        <v>0</v>
      </c>
      <c r="J281" s="73">
        <v>12.87</v>
      </c>
      <c r="K281" s="73">
        <v>59.219805612366237</v>
      </c>
      <c r="L281" s="66"/>
      <c r="M281" s="66"/>
      <c r="N281" s="66"/>
      <c r="O281" s="66"/>
      <c r="P281" s="66"/>
      <c r="Q281" s="66"/>
      <c r="R281" s="66"/>
      <c r="S281" s="66"/>
      <c r="T281" s="66"/>
      <c r="U281" s="66"/>
      <c r="V281" s="66"/>
      <c r="W281" s="66"/>
      <c r="X281" s="66"/>
      <c r="Y281" s="66"/>
      <c r="Z281" s="66"/>
    </row>
    <row r="282" spans="1:26" x14ac:dyDescent="0.2">
      <c r="A282" s="61">
        <v>64</v>
      </c>
      <c r="B282" s="5" t="s">
        <v>278</v>
      </c>
      <c r="C282" s="61">
        <v>404</v>
      </c>
      <c r="D282" s="61">
        <v>4</v>
      </c>
      <c r="E282" s="61">
        <v>10</v>
      </c>
      <c r="F282" s="73">
        <v>27.160493827160494</v>
      </c>
      <c r="G282" s="73">
        <v>5</v>
      </c>
      <c r="H282" s="73">
        <v>1.3580246913580247</v>
      </c>
      <c r="I282" s="73">
        <v>0</v>
      </c>
      <c r="J282" s="73">
        <v>12.8</v>
      </c>
      <c r="K282" s="73">
        <v>56.306522711058264</v>
      </c>
      <c r="L282" s="66"/>
      <c r="M282" s="66"/>
      <c r="N282" s="66"/>
      <c r="O282" s="66"/>
      <c r="P282" s="66"/>
      <c r="Q282" s="66"/>
      <c r="R282" s="66"/>
      <c r="S282" s="66"/>
      <c r="T282" s="66"/>
      <c r="U282" s="66"/>
      <c r="V282" s="66"/>
      <c r="W282" s="66"/>
      <c r="X282" s="66"/>
      <c r="Y282" s="66"/>
      <c r="Z282" s="66"/>
    </row>
    <row r="283" spans="1:26" x14ac:dyDescent="0.2">
      <c r="A283" s="61">
        <v>35</v>
      </c>
      <c r="B283" s="5" t="s">
        <v>272</v>
      </c>
      <c r="C283" s="61">
        <v>111</v>
      </c>
      <c r="D283" s="61">
        <v>1</v>
      </c>
      <c r="E283" s="61">
        <v>11</v>
      </c>
      <c r="F283" s="73">
        <v>42.424242424242422</v>
      </c>
      <c r="G283" s="73">
        <v>5</v>
      </c>
      <c r="H283" s="73">
        <v>2.1212121212121211</v>
      </c>
      <c r="I283" s="73">
        <v>0</v>
      </c>
      <c r="J283" s="73">
        <v>14.75</v>
      </c>
      <c r="K283" s="73">
        <v>59.031964841108866</v>
      </c>
      <c r="L283" s="66"/>
      <c r="M283" s="66"/>
      <c r="N283" s="66"/>
      <c r="O283" s="66"/>
      <c r="P283" s="66"/>
      <c r="Q283" s="66"/>
      <c r="R283" s="66"/>
      <c r="S283" s="66"/>
      <c r="T283" s="66"/>
      <c r="U283" s="66"/>
      <c r="V283" s="66"/>
      <c r="W283" s="66"/>
      <c r="X283" s="66"/>
      <c r="Y283" s="66"/>
      <c r="Z283" s="66"/>
    </row>
    <row r="284" spans="1:26" x14ac:dyDescent="0.2">
      <c r="A284" s="61">
        <v>28</v>
      </c>
      <c r="B284" s="5" t="s">
        <v>272</v>
      </c>
      <c r="C284" s="61">
        <v>205</v>
      </c>
      <c r="D284" s="61">
        <v>2</v>
      </c>
      <c r="E284" s="61">
        <v>11</v>
      </c>
      <c r="F284" s="73">
        <v>44.927536231884055</v>
      </c>
      <c r="G284" s="73">
        <v>7.5</v>
      </c>
      <c r="H284" s="73">
        <v>3.3695652173913042</v>
      </c>
      <c r="I284" s="73">
        <v>0</v>
      </c>
      <c r="J284" s="73">
        <v>15.56</v>
      </c>
      <c r="K284" s="73">
        <v>55.65252565246788</v>
      </c>
      <c r="L284" s="66"/>
      <c r="M284" s="66"/>
      <c r="N284" s="66"/>
      <c r="O284" s="66"/>
      <c r="P284" s="66"/>
      <c r="Q284" s="66"/>
      <c r="R284" s="66"/>
      <c r="S284" s="66"/>
      <c r="T284" s="66"/>
      <c r="U284" s="66"/>
      <c r="V284" s="66"/>
      <c r="W284" s="66"/>
      <c r="X284" s="66"/>
      <c r="Y284" s="66"/>
      <c r="Z284" s="66"/>
    </row>
    <row r="285" spans="1:26" x14ac:dyDescent="0.2">
      <c r="A285" s="61">
        <v>54</v>
      </c>
      <c r="B285" s="5" t="s">
        <v>272</v>
      </c>
      <c r="C285" s="61">
        <v>315</v>
      </c>
      <c r="D285" s="61">
        <v>3</v>
      </c>
      <c r="E285" s="61">
        <v>11</v>
      </c>
      <c r="F285" s="73">
        <v>51.851851851851848</v>
      </c>
      <c r="G285" s="73">
        <v>5</v>
      </c>
      <c r="H285" s="73">
        <v>2.5925925925925926</v>
      </c>
      <c r="I285" s="73">
        <v>0</v>
      </c>
      <c r="J285" s="73">
        <v>15.33</v>
      </c>
      <c r="K285" s="73">
        <v>74.257708181203512</v>
      </c>
      <c r="L285" s="66"/>
      <c r="M285" s="66"/>
      <c r="N285" s="66"/>
      <c r="O285" s="66"/>
      <c r="P285" s="66"/>
      <c r="Q285" s="66"/>
      <c r="R285" s="66"/>
      <c r="S285" s="66"/>
      <c r="T285" s="66"/>
      <c r="U285" s="66"/>
      <c r="V285" s="66"/>
      <c r="W285" s="66"/>
      <c r="X285" s="66"/>
      <c r="Y285" s="66"/>
      <c r="Z285" s="66"/>
    </row>
    <row r="286" spans="1:26" x14ac:dyDescent="0.2">
      <c r="A286" s="61">
        <v>51</v>
      </c>
      <c r="B286" s="5" t="s">
        <v>272</v>
      </c>
      <c r="C286" s="61">
        <v>414</v>
      </c>
      <c r="D286" s="61">
        <v>4</v>
      </c>
      <c r="E286" s="61">
        <v>11</v>
      </c>
      <c r="F286" s="73">
        <v>51.94805194805194</v>
      </c>
      <c r="G286" s="73">
        <v>5</v>
      </c>
      <c r="H286" s="73">
        <v>2.5974025974025974</v>
      </c>
      <c r="I286" s="73">
        <v>1.1000000000000001</v>
      </c>
      <c r="J286" s="73">
        <v>15.75</v>
      </c>
      <c r="K286" s="73">
        <v>73.72393373901285</v>
      </c>
      <c r="L286" s="66"/>
      <c r="M286" s="66"/>
      <c r="N286" s="66"/>
      <c r="O286" s="66"/>
      <c r="P286" s="66"/>
      <c r="Q286" s="66"/>
      <c r="R286" s="66"/>
      <c r="S286" s="66"/>
      <c r="T286" s="66"/>
      <c r="U286" s="66"/>
      <c r="V286" s="66"/>
      <c r="W286" s="66"/>
      <c r="X286" s="66"/>
      <c r="Y286" s="66"/>
      <c r="Z286" s="66"/>
    </row>
    <row r="287" spans="1:26" x14ac:dyDescent="0.2">
      <c r="A287" s="61">
        <v>20</v>
      </c>
      <c r="B287" s="5" t="s">
        <v>273</v>
      </c>
      <c r="C287" s="61">
        <v>111</v>
      </c>
      <c r="D287" s="61">
        <v>1</v>
      </c>
      <c r="E287" s="61">
        <v>11</v>
      </c>
      <c r="F287" s="73">
        <v>32.5</v>
      </c>
      <c r="G287" s="73">
        <v>3</v>
      </c>
      <c r="H287" s="73">
        <v>0.97499999999999998</v>
      </c>
      <c r="I287" s="73">
        <v>0</v>
      </c>
      <c r="J287" s="73">
        <v>12.89</v>
      </c>
      <c r="K287" s="73">
        <v>64.792618252873567</v>
      </c>
      <c r="L287" s="66"/>
      <c r="M287" s="66"/>
      <c r="N287" s="66"/>
      <c r="O287" s="66"/>
      <c r="P287" s="66"/>
      <c r="Q287" s="66"/>
      <c r="R287" s="66"/>
      <c r="S287" s="66"/>
      <c r="T287" s="66"/>
      <c r="U287" s="66"/>
      <c r="V287" s="66"/>
      <c r="W287" s="66"/>
      <c r="X287" s="66"/>
      <c r="Y287" s="66"/>
      <c r="Z287" s="66"/>
    </row>
    <row r="288" spans="1:26" x14ac:dyDescent="0.2">
      <c r="A288" s="61">
        <v>25</v>
      </c>
      <c r="B288" s="5" t="s">
        <v>273</v>
      </c>
      <c r="C288" s="61">
        <v>205</v>
      </c>
      <c r="D288" s="61">
        <v>2</v>
      </c>
      <c r="E288" s="61">
        <v>11</v>
      </c>
      <c r="F288" s="73">
        <v>38.271604938271601</v>
      </c>
      <c r="G288" s="73">
        <v>9</v>
      </c>
      <c r="H288" s="73">
        <v>3.4444444444444442</v>
      </c>
      <c r="I288" s="73">
        <v>0</v>
      </c>
      <c r="J288" s="73">
        <v>12.57</v>
      </c>
      <c r="K288" s="73">
        <v>74.272086482758624</v>
      </c>
      <c r="L288" s="66"/>
      <c r="M288" s="66"/>
      <c r="N288" s="66"/>
      <c r="O288" s="66"/>
      <c r="P288" s="66"/>
      <c r="Q288" s="66"/>
      <c r="R288" s="66"/>
      <c r="S288" s="66"/>
      <c r="T288" s="66"/>
      <c r="U288" s="66"/>
      <c r="V288" s="66"/>
      <c r="W288" s="66"/>
      <c r="X288" s="66"/>
      <c r="Y288" s="66"/>
      <c r="Z288" s="66"/>
    </row>
    <row r="289" spans="1:26" x14ac:dyDescent="0.2">
      <c r="A289" s="61">
        <v>56</v>
      </c>
      <c r="B289" s="5" t="s">
        <v>273</v>
      </c>
      <c r="C289" s="61">
        <v>315</v>
      </c>
      <c r="D289" s="61">
        <v>3</v>
      </c>
      <c r="E289" s="61">
        <v>11</v>
      </c>
      <c r="F289" s="73">
        <v>38.095238095238095</v>
      </c>
      <c r="G289" s="73">
        <v>7.5</v>
      </c>
      <c r="H289" s="73">
        <v>2.8571428571428572</v>
      </c>
      <c r="I289" s="73">
        <v>0</v>
      </c>
      <c r="J289" s="73">
        <v>12.42</v>
      </c>
      <c r="K289" s="73">
        <v>71.914655999999979</v>
      </c>
      <c r="L289" s="66"/>
      <c r="M289" s="66"/>
      <c r="N289" s="66"/>
      <c r="O289" s="66"/>
      <c r="P289" s="66"/>
      <c r="Q289" s="66"/>
      <c r="R289" s="66"/>
      <c r="S289" s="66"/>
      <c r="T289" s="66"/>
      <c r="U289" s="66"/>
      <c r="V289" s="66"/>
      <c r="W289" s="66"/>
      <c r="X289" s="66"/>
      <c r="Y289" s="66"/>
      <c r="Z289" s="66"/>
    </row>
    <row r="290" spans="1:26" x14ac:dyDescent="0.2">
      <c r="A290" s="61">
        <v>77</v>
      </c>
      <c r="B290" s="5" t="s">
        <v>273</v>
      </c>
      <c r="C290" s="61">
        <v>414</v>
      </c>
      <c r="D290" s="61">
        <v>4</v>
      </c>
      <c r="E290" s="61">
        <v>11</v>
      </c>
      <c r="F290" s="73">
        <v>45.783132530120483</v>
      </c>
      <c r="G290" s="73">
        <v>6</v>
      </c>
      <c r="H290" s="73">
        <v>2.7469879518072289</v>
      </c>
      <c r="I290" s="73">
        <v>0</v>
      </c>
      <c r="J290" s="73">
        <v>12.4</v>
      </c>
      <c r="K290" s="73">
        <v>79.777219310344833</v>
      </c>
      <c r="L290" s="66"/>
      <c r="M290" s="66"/>
      <c r="N290" s="66"/>
      <c r="O290" s="66"/>
      <c r="P290" s="66"/>
      <c r="Q290" s="66"/>
      <c r="R290" s="66"/>
      <c r="S290" s="66"/>
      <c r="T290" s="66"/>
      <c r="U290" s="66"/>
      <c r="V290" s="66"/>
      <c r="W290" s="66"/>
      <c r="X290" s="66"/>
      <c r="Y290" s="66"/>
      <c r="Z290" s="66"/>
    </row>
    <row r="291" spans="1:26" x14ac:dyDescent="0.2">
      <c r="A291" s="61">
        <v>11</v>
      </c>
      <c r="B291" s="5" t="s">
        <v>274</v>
      </c>
      <c r="C291" s="61">
        <v>111</v>
      </c>
      <c r="D291" s="61">
        <v>1</v>
      </c>
      <c r="E291" s="61">
        <v>11</v>
      </c>
      <c r="F291" s="73">
        <v>39.393939393939391</v>
      </c>
      <c r="G291" s="73">
        <v>7.5</v>
      </c>
      <c r="H291" s="73">
        <v>2.9545454545454546</v>
      </c>
      <c r="I291" s="73">
        <v>0</v>
      </c>
      <c r="J291" s="73">
        <v>12.68</v>
      </c>
      <c r="K291" s="73">
        <v>64.747564926108367</v>
      </c>
      <c r="L291" s="66"/>
      <c r="M291" s="66"/>
      <c r="N291" s="66"/>
      <c r="O291" s="66"/>
      <c r="P291" s="66"/>
      <c r="Q291" s="66"/>
      <c r="R291" s="66"/>
      <c r="S291" s="66"/>
      <c r="T291" s="66"/>
      <c r="U291" s="66"/>
      <c r="V291" s="66"/>
      <c r="W291" s="66"/>
      <c r="X291" s="66"/>
      <c r="Y291" s="66"/>
      <c r="Z291" s="66"/>
    </row>
    <row r="292" spans="1:26" x14ac:dyDescent="0.2">
      <c r="A292" s="61">
        <v>25</v>
      </c>
      <c r="B292" s="5" t="s">
        <v>274</v>
      </c>
      <c r="C292" s="61">
        <v>205</v>
      </c>
      <c r="D292" s="61">
        <v>2</v>
      </c>
      <c r="E292" s="61">
        <v>11</v>
      </c>
      <c r="F292" s="73">
        <v>27.777777777777779</v>
      </c>
      <c r="G292" s="73">
        <v>6</v>
      </c>
      <c r="H292" s="73">
        <v>1.666666666666667</v>
      </c>
      <c r="I292" s="73">
        <v>0</v>
      </c>
      <c r="J292" s="73">
        <v>12.88</v>
      </c>
      <c r="K292" s="73">
        <v>63.145262660098531</v>
      </c>
      <c r="L292" s="66"/>
      <c r="M292" s="66"/>
      <c r="N292" s="66"/>
      <c r="O292" s="66"/>
      <c r="P292" s="66"/>
      <c r="Q292" s="66"/>
      <c r="R292" s="66"/>
      <c r="S292" s="66"/>
      <c r="T292" s="66"/>
      <c r="U292" s="66"/>
      <c r="V292" s="66"/>
      <c r="W292" s="66"/>
      <c r="X292" s="66"/>
      <c r="Y292" s="66"/>
      <c r="Z292" s="66"/>
    </row>
    <row r="293" spans="1:26" x14ac:dyDescent="0.2">
      <c r="A293" s="61">
        <v>55</v>
      </c>
      <c r="B293" s="5" t="s">
        <v>274</v>
      </c>
      <c r="C293" s="61">
        <v>315</v>
      </c>
      <c r="D293" s="61">
        <v>3</v>
      </c>
      <c r="E293" s="61">
        <v>11</v>
      </c>
      <c r="F293" s="73">
        <v>45.161290322580641</v>
      </c>
      <c r="G293" s="73">
        <v>4.5</v>
      </c>
      <c r="H293" s="73">
        <v>2.0322580645161286</v>
      </c>
      <c r="I293" s="73">
        <v>0</v>
      </c>
      <c r="J293" s="73">
        <v>12.77</v>
      </c>
      <c r="K293" s="73">
        <v>64.004905073891621</v>
      </c>
      <c r="L293" s="66"/>
      <c r="M293" s="66"/>
      <c r="N293" s="66"/>
      <c r="O293" s="66"/>
      <c r="P293" s="66"/>
      <c r="Q293" s="66"/>
      <c r="R293" s="66"/>
      <c r="S293" s="66"/>
      <c r="T293" s="66"/>
      <c r="U293" s="66"/>
      <c r="V293" s="66"/>
      <c r="W293" s="66"/>
      <c r="X293" s="66"/>
      <c r="Y293" s="66"/>
      <c r="Z293" s="66"/>
    </row>
    <row r="294" spans="1:26" x14ac:dyDescent="0.2">
      <c r="A294" s="61">
        <v>68</v>
      </c>
      <c r="B294" s="5" t="s">
        <v>274</v>
      </c>
      <c r="C294" s="61">
        <v>414</v>
      </c>
      <c r="D294" s="61">
        <v>4</v>
      </c>
      <c r="E294" s="61">
        <v>11</v>
      </c>
      <c r="F294" s="73">
        <v>27.692307692307693</v>
      </c>
      <c r="G294" s="73">
        <v>2</v>
      </c>
      <c r="H294" s="73">
        <v>0.55384615384615388</v>
      </c>
      <c r="I294" s="73">
        <v>0</v>
      </c>
      <c r="J294" s="73">
        <v>12.16</v>
      </c>
      <c r="K294" s="73">
        <v>61.782242364532031</v>
      </c>
      <c r="L294" s="66"/>
      <c r="M294" s="66"/>
      <c r="N294" s="66"/>
      <c r="O294" s="66"/>
      <c r="P294" s="66"/>
      <c r="Q294" s="66"/>
      <c r="R294" s="66"/>
      <c r="S294" s="66"/>
      <c r="T294" s="66"/>
      <c r="U294" s="66"/>
      <c r="V294" s="66"/>
      <c r="W294" s="66"/>
      <c r="X294" s="66"/>
      <c r="Y294" s="66"/>
      <c r="Z294" s="66"/>
    </row>
    <row r="295" spans="1:26" x14ac:dyDescent="0.2">
      <c r="A295" s="61">
        <v>20</v>
      </c>
      <c r="B295" s="5" t="s">
        <v>275</v>
      </c>
      <c r="C295" s="61">
        <v>111</v>
      </c>
      <c r="D295" s="61">
        <v>1</v>
      </c>
      <c r="E295" s="61">
        <v>11</v>
      </c>
      <c r="F295" s="73">
        <v>51.94805194805194</v>
      </c>
      <c r="G295" s="73">
        <v>4</v>
      </c>
      <c r="H295" s="73">
        <v>2.0779220779220777</v>
      </c>
      <c r="I295" s="73">
        <v>0</v>
      </c>
      <c r="J295" s="73">
        <v>14.46</v>
      </c>
      <c r="K295" s="73">
        <v>74.27261220689654</v>
      </c>
      <c r="L295" s="66"/>
      <c r="M295" s="66"/>
      <c r="N295" s="66"/>
      <c r="O295" s="66"/>
      <c r="P295" s="66"/>
      <c r="Q295" s="66"/>
      <c r="R295" s="66"/>
      <c r="S295" s="66"/>
      <c r="T295" s="66"/>
      <c r="U295" s="66"/>
      <c r="V295" s="66"/>
      <c r="W295" s="66"/>
      <c r="X295" s="66"/>
      <c r="Y295" s="66"/>
      <c r="Z295" s="66"/>
    </row>
    <row r="296" spans="1:26" x14ac:dyDescent="0.2">
      <c r="A296" s="61">
        <v>25</v>
      </c>
      <c r="B296" s="5" t="s">
        <v>275</v>
      </c>
      <c r="C296" s="61">
        <v>205</v>
      </c>
      <c r="D296" s="61">
        <v>2</v>
      </c>
      <c r="E296" s="61">
        <v>11</v>
      </c>
      <c r="F296" s="73">
        <v>51.515151515151516</v>
      </c>
      <c r="G296" s="73">
        <v>4</v>
      </c>
      <c r="H296" s="73">
        <v>2.0606060606060606</v>
      </c>
      <c r="I296" s="73">
        <v>0</v>
      </c>
      <c r="J296" s="73">
        <v>14.72</v>
      </c>
      <c r="K296" s="73">
        <v>59.244604137931027</v>
      </c>
      <c r="L296" s="66"/>
      <c r="M296" s="66"/>
      <c r="N296" s="66"/>
      <c r="O296" s="66"/>
      <c r="P296" s="66"/>
      <c r="Q296" s="66"/>
      <c r="R296" s="66"/>
      <c r="S296" s="66"/>
      <c r="T296" s="66"/>
      <c r="U296" s="66"/>
      <c r="V296" s="66"/>
      <c r="W296" s="66"/>
      <c r="X296" s="66"/>
      <c r="Y296" s="66"/>
      <c r="Z296" s="66"/>
    </row>
    <row r="297" spans="1:26" x14ac:dyDescent="0.2">
      <c r="A297" s="61">
        <v>56</v>
      </c>
      <c r="B297" s="5" t="s">
        <v>275</v>
      </c>
      <c r="C297" s="61">
        <v>315</v>
      </c>
      <c r="D297" s="61">
        <v>3</v>
      </c>
      <c r="E297" s="61">
        <v>11</v>
      </c>
      <c r="F297" s="73">
        <v>61.764705882352942</v>
      </c>
      <c r="G297" s="73">
        <v>5</v>
      </c>
      <c r="H297" s="73">
        <v>3.0882352941176467</v>
      </c>
      <c r="I297" s="73">
        <v>0</v>
      </c>
      <c r="J297" s="73">
        <v>14.2</v>
      </c>
      <c r="K297" s="73">
        <v>62.827789655172417</v>
      </c>
      <c r="L297" s="66"/>
      <c r="M297" s="66"/>
      <c r="N297" s="66"/>
      <c r="O297" s="66"/>
      <c r="P297" s="66"/>
      <c r="Q297" s="66"/>
      <c r="R297" s="66"/>
      <c r="S297" s="66"/>
      <c r="T297" s="66"/>
      <c r="U297" s="66"/>
      <c r="V297" s="66"/>
      <c r="W297" s="66"/>
      <c r="X297" s="66"/>
      <c r="Y297" s="66"/>
      <c r="Z297" s="66"/>
    </row>
    <row r="298" spans="1:26" x14ac:dyDescent="0.2">
      <c r="A298" s="61">
        <v>77</v>
      </c>
      <c r="B298" s="5" t="s">
        <v>275</v>
      </c>
      <c r="C298" s="61">
        <v>414</v>
      </c>
      <c r="D298" s="61">
        <v>4</v>
      </c>
      <c r="E298" s="61">
        <v>11</v>
      </c>
      <c r="F298" s="73">
        <v>64.179104477611943</v>
      </c>
      <c r="G298" s="73">
        <v>2</v>
      </c>
      <c r="H298" s="73">
        <v>1.283582089552239</v>
      </c>
      <c r="I298" s="73">
        <v>0</v>
      </c>
      <c r="J298" s="73">
        <v>14.34</v>
      </c>
      <c r="K298" s="73">
        <v>51.288186551724145</v>
      </c>
      <c r="L298" s="66"/>
      <c r="M298" s="66"/>
      <c r="N298" s="66"/>
      <c r="O298" s="66"/>
      <c r="P298" s="66"/>
      <c r="Q298" s="66"/>
      <c r="R298" s="66"/>
      <c r="S298" s="66"/>
      <c r="T298" s="66"/>
      <c r="U298" s="66"/>
      <c r="V298" s="66"/>
      <c r="W298" s="66"/>
      <c r="X298" s="66"/>
      <c r="Y298" s="66"/>
      <c r="Z298" s="66"/>
    </row>
    <row r="299" spans="1:26" x14ac:dyDescent="0.2">
      <c r="A299" s="61">
        <v>20</v>
      </c>
      <c r="B299" s="5" t="s">
        <v>276</v>
      </c>
      <c r="C299" s="61">
        <v>111</v>
      </c>
      <c r="D299" s="61">
        <v>1</v>
      </c>
      <c r="E299" s="61">
        <v>11</v>
      </c>
      <c r="F299" s="73">
        <v>53.333333333333336</v>
      </c>
      <c r="G299" s="73">
        <v>4</v>
      </c>
      <c r="H299" s="73">
        <v>2.1333333333333333</v>
      </c>
      <c r="I299" s="73">
        <v>0</v>
      </c>
      <c r="J299" s="73">
        <v>12.76</v>
      </c>
      <c r="K299" s="73">
        <v>54.454606344827589</v>
      </c>
      <c r="L299" s="66"/>
      <c r="M299" s="66"/>
      <c r="N299" s="66"/>
      <c r="O299" s="66"/>
      <c r="P299" s="66"/>
      <c r="Q299" s="66"/>
      <c r="R299" s="66"/>
      <c r="S299" s="66"/>
      <c r="T299" s="66"/>
      <c r="U299" s="66"/>
      <c r="V299" s="66"/>
      <c r="W299" s="66"/>
      <c r="X299" s="66"/>
      <c r="Y299" s="66"/>
      <c r="Z299" s="66"/>
    </row>
    <row r="300" spans="1:26" x14ac:dyDescent="0.2">
      <c r="A300" s="61">
        <v>25</v>
      </c>
      <c r="B300" s="5" t="s">
        <v>276</v>
      </c>
      <c r="C300" s="61">
        <v>205</v>
      </c>
      <c r="D300" s="61">
        <v>2</v>
      </c>
      <c r="E300" s="61">
        <v>11</v>
      </c>
      <c r="F300" s="73">
        <v>48.484848484848484</v>
      </c>
      <c r="G300" s="73">
        <v>7.5</v>
      </c>
      <c r="H300" s="73">
        <v>3.6363636363636362</v>
      </c>
      <c r="I300" s="73">
        <v>0</v>
      </c>
      <c r="J300" s="73">
        <v>12.36</v>
      </c>
      <c r="K300" s="73">
        <v>60.774411310344824</v>
      </c>
      <c r="L300" s="66"/>
      <c r="M300" s="66"/>
      <c r="N300" s="66"/>
      <c r="O300" s="66"/>
      <c r="P300" s="66"/>
      <c r="Q300" s="66"/>
      <c r="R300" s="66"/>
      <c r="S300" s="66"/>
      <c r="T300" s="66"/>
      <c r="U300" s="66"/>
      <c r="V300" s="66"/>
      <c r="W300" s="66"/>
      <c r="X300" s="66"/>
      <c r="Y300" s="66"/>
      <c r="Z300" s="66"/>
    </row>
    <row r="301" spans="1:26" x14ac:dyDescent="0.2">
      <c r="A301" s="61">
        <v>56</v>
      </c>
      <c r="B301" s="5" t="s">
        <v>276</v>
      </c>
      <c r="C301" s="61">
        <v>315</v>
      </c>
      <c r="D301" s="61">
        <v>3</v>
      </c>
      <c r="E301" s="61">
        <v>11</v>
      </c>
      <c r="F301" s="73">
        <v>36.923076923076927</v>
      </c>
      <c r="G301" s="73">
        <v>5.5</v>
      </c>
      <c r="H301" s="73">
        <v>2.0307692307692311</v>
      </c>
      <c r="I301" s="73">
        <v>0</v>
      </c>
      <c r="J301" s="73">
        <v>14.33</v>
      </c>
      <c r="K301" s="73">
        <v>59.408304620689663</v>
      </c>
      <c r="L301" s="66"/>
      <c r="M301" s="66"/>
      <c r="N301" s="66"/>
      <c r="O301" s="66"/>
      <c r="P301" s="66"/>
      <c r="Q301" s="66"/>
      <c r="R301" s="66"/>
      <c r="S301" s="66"/>
      <c r="T301" s="66"/>
      <c r="U301" s="66"/>
      <c r="V301" s="66"/>
      <c r="W301" s="66"/>
      <c r="X301" s="66"/>
      <c r="Y301" s="66"/>
      <c r="Z301" s="66"/>
    </row>
    <row r="302" spans="1:26" x14ac:dyDescent="0.2">
      <c r="A302" s="61">
        <v>77</v>
      </c>
      <c r="B302" s="5" t="s">
        <v>276</v>
      </c>
      <c r="C302" s="61">
        <v>414</v>
      </c>
      <c r="D302" s="61">
        <v>4</v>
      </c>
      <c r="E302" s="61">
        <v>11</v>
      </c>
      <c r="F302" s="73">
        <v>41.666666666666671</v>
      </c>
      <c r="G302" s="73">
        <v>9</v>
      </c>
      <c r="H302" s="73">
        <v>3.7500000000000004</v>
      </c>
      <c r="I302" s="73">
        <v>0</v>
      </c>
      <c r="J302" s="73">
        <v>12.81</v>
      </c>
      <c r="K302" s="73">
        <v>53.950466103448271</v>
      </c>
      <c r="L302" s="66"/>
      <c r="M302" s="66"/>
      <c r="N302" s="66"/>
      <c r="O302" s="66"/>
      <c r="P302" s="66"/>
      <c r="Q302" s="66"/>
      <c r="R302" s="66"/>
      <c r="S302" s="66"/>
      <c r="T302" s="66"/>
      <c r="U302" s="66"/>
      <c r="V302" s="66"/>
      <c r="W302" s="66"/>
      <c r="X302" s="66"/>
      <c r="Y302" s="66"/>
      <c r="Z302" s="66"/>
    </row>
    <row r="303" spans="1:26" x14ac:dyDescent="0.2">
      <c r="A303" s="61">
        <v>20</v>
      </c>
      <c r="B303" s="5" t="s">
        <v>277</v>
      </c>
      <c r="C303" s="61">
        <v>111</v>
      </c>
      <c r="D303" s="61">
        <v>1</v>
      </c>
      <c r="E303" s="61">
        <v>11</v>
      </c>
      <c r="F303" s="73">
        <v>49.367088607594937</v>
      </c>
      <c r="G303" s="73">
        <v>6</v>
      </c>
      <c r="H303" s="73">
        <v>2.962025316455696</v>
      </c>
      <c r="I303" s="73">
        <v>0</v>
      </c>
      <c r="J303" s="73">
        <v>12.22</v>
      </c>
      <c r="K303" s="73">
        <v>76.239533131034477</v>
      </c>
      <c r="L303" s="66"/>
      <c r="M303" s="66"/>
      <c r="N303" s="66"/>
      <c r="O303" s="66"/>
      <c r="P303" s="66"/>
      <c r="Q303" s="66"/>
      <c r="R303" s="66"/>
      <c r="S303" s="66"/>
      <c r="T303" s="66"/>
      <c r="U303" s="66"/>
      <c r="V303" s="66"/>
      <c r="W303" s="66"/>
      <c r="X303" s="66"/>
      <c r="Y303" s="66"/>
      <c r="Z303" s="66"/>
    </row>
    <row r="304" spans="1:26" x14ac:dyDescent="0.2">
      <c r="A304" s="61">
        <v>25</v>
      </c>
      <c r="B304" s="5" t="s">
        <v>277</v>
      </c>
      <c r="C304" s="61">
        <v>205</v>
      </c>
      <c r="D304" s="61">
        <v>2</v>
      </c>
      <c r="E304" s="61">
        <v>11</v>
      </c>
      <c r="F304" s="73">
        <v>53.75</v>
      </c>
      <c r="G304" s="73">
        <v>10</v>
      </c>
      <c r="H304" s="73">
        <v>5.375</v>
      </c>
      <c r="I304" s="73">
        <v>0</v>
      </c>
      <c r="J304" s="73">
        <v>11.73</v>
      </c>
      <c r="K304" s="73">
        <v>76.016906482758628</v>
      </c>
      <c r="L304" s="66"/>
      <c r="M304" s="66"/>
      <c r="N304" s="66"/>
      <c r="O304" s="66"/>
      <c r="P304" s="66"/>
      <c r="Q304" s="66"/>
      <c r="R304" s="66"/>
      <c r="S304" s="66"/>
      <c r="T304" s="66"/>
      <c r="U304" s="66"/>
      <c r="V304" s="66"/>
      <c r="W304" s="66"/>
      <c r="X304" s="66"/>
      <c r="Y304" s="66"/>
      <c r="Z304" s="66"/>
    </row>
    <row r="305" spans="1:26" x14ac:dyDescent="0.2">
      <c r="A305" s="61">
        <v>56</v>
      </c>
      <c r="B305" s="5" t="s">
        <v>277</v>
      </c>
      <c r="C305" s="61">
        <v>315</v>
      </c>
      <c r="D305" s="61">
        <v>3</v>
      </c>
      <c r="E305" s="61">
        <v>11</v>
      </c>
      <c r="F305" s="73">
        <v>58.75</v>
      </c>
      <c r="G305" s="73">
        <v>10.5</v>
      </c>
      <c r="H305" s="73">
        <v>6.1687500000000002</v>
      </c>
      <c r="I305" s="73">
        <v>0</v>
      </c>
      <c r="J305" s="73">
        <v>11.91</v>
      </c>
      <c r="K305" s="73">
        <v>77.273277020689662</v>
      </c>
      <c r="L305" s="66"/>
      <c r="M305" s="66"/>
      <c r="N305" s="66"/>
      <c r="O305" s="66"/>
      <c r="P305" s="66"/>
      <c r="Q305" s="66"/>
      <c r="R305" s="66"/>
      <c r="S305" s="66"/>
      <c r="T305" s="66"/>
      <c r="U305" s="66"/>
      <c r="V305" s="66"/>
      <c r="W305" s="66"/>
      <c r="X305" s="66"/>
      <c r="Y305" s="66"/>
      <c r="Z305" s="66"/>
    </row>
    <row r="306" spans="1:26" x14ac:dyDescent="0.2">
      <c r="A306" s="61">
        <v>77</v>
      </c>
      <c r="B306" s="5" t="s">
        <v>277</v>
      </c>
      <c r="C306" s="61">
        <v>414</v>
      </c>
      <c r="D306" s="61">
        <v>4</v>
      </c>
      <c r="E306" s="61">
        <v>11</v>
      </c>
      <c r="F306" s="73">
        <v>52.564102564102569</v>
      </c>
      <c r="G306" s="73">
        <v>7.5</v>
      </c>
      <c r="H306" s="73">
        <v>3.942307692307693</v>
      </c>
      <c r="I306" s="73">
        <v>0</v>
      </c>
      <c r="J306" s="73">
        <v>12.05</v>
      </c>
      <c r="K306" s="73">
        <v>85.605313655172424</v>
      </c>
      <c r="L306" s="66"/>
      <c r="M306" s="66"/>
      <c r="N306" s="66"/>
      <c r="O306" s="66"/>
      <c r="P306" s="66"/>
      <c r="Q306" s="66"/>
      <c r="R306" s="66"/>
      <c r="S306" s="66"/>
      <c r="T306" s="66"/>
      <c r="U306" s="66"/>
      <c r="V306" s="66"/>
      <c r="W306" s="66"/>
      <c r="X306" s="66"/>
      <c r="Y306" s="66"/>
      <c r="Z306" s="66"/>
    </row>
    <row r="307" spans="1:26" x14ac:dyDescent="0.2">
      <c r="A307" s="61">
        <v>20</v>
      </c>
      <c r="B307" s="5" t="s">
        <v>278</v>
      </c>
      <c r="C307" s="61">
        <v>111</v>
      </c>
      <c r="D307" s="61">
        <v>1</v>
      </c>
      <c r="E307" s="61">
        <v>11</v>
      </c>
      <c r="F307" s="73">
        <v>32</v>
      </c>
      <c r="G307" s="73">
        <v>2.5</v>
      </c>
      <c r="H307" s="73">
        <v>0.8</v>
      </c>
      <c r="I307" s="73">
        <v>0</v>
      </c>
      <c r="J307" s="73">
        <v>13.05</v>
      </c>
      <c r="K307" s="73">
        <v>63.501001426872776</v>
      </c>
      <c r="L307" s="66"/>
      <c r="M307" s="66"/>
      <c r="N307" s="66"/>
      <c r="O307" s="66"/>
      <c r="P307" s="66"/>
      <c r="Q307" s="66"/>
      <c r="R307" s="66"/>
      <c r="S307" s="66"/>
      <c r="T307" s="66"/>
      <c r="U307" s="66"/>
      <c r="V307" s="66"/>
      <c r="W307" s="66"/>
      <c r="X307" s="66"/>
      <c r="Y307" s="66"/>
      <c r="Z307" s="66"/>
    </row>
    <row r="308" spans="1:26" x14ac:dyDescent="0.2">
      <c r="A308" s="61">
        <v>25</v>
      </c>
      <c r="B308" s="5" t="s">
        <v>278</v>
      </c>
      <c r="C308" s="61">
        <v>205</v>
      </c>
      <c r="D308" s="61">
        <v>2</v>
      </c>
      <c r="E308" s="61">
        <v>11</v>
      </c>
      <c r="F308" s="73">
        <v>37.5</v>
      </c>
      <c r="G308" s="73">
        <v>5</v>
      </c>
      <c r="H308" s="73">
        <v>1.875</v>
      </c>
      <c r="I308" s="73">
        <v>0</v>
      </c>
      <c r="J308" s="73">
        <v>13.08</v>
      </c>
      <c r="K308" s="73">
        <v>48.122053935790724</v>
      </c>
      <c r="L308" s="66"/>
      <c r="M308" s="66"/>
      <c r="N308" s="66"/>
      <c r="O308" s="66"/>
      <c r="P308" s="66"/>
      <c r="Q308" s="66"/>
      <c r="R308" s="66"/>
      <c r="S308" s="66"/>
      <c r="T308" s="66"/>
      <c r="U308" s="66"/>
      <c r="V308" s="66"/>
      <c r="W308" s="66"/>
      <c r="X308" s="66"/>
      <c r="Y308" s="66"/>
      <c r="Z308" s="66"/>
    </row>
    <row r="309" spans="1:26" x14ac:dyDescent="0.2">
      <c r="A309" s="61">
        <v>56</v>
      </c>
      <c r="B309" s="5" t="s">
        <v>278</v>
      </c>
      <c r="C309" s="61">
        <v>315</v>
      </c>
      <c r="D309" s="61">
        <v>3</v>
      </c>
      <c r="E309" s="61">
        <v>11</v>
      </c>
      <c r="F309" s="73">
        <v>26.315789473684209</v>
      </c>
      <c r="G309" s="73">
        <v>3</v>
      </c>
      <c r="H309" s="73">
        <v>0.78947368421052633</v>
      </c>
      <c r="I309" s="73">
        <v>0.1</v>
      </c>
      <c r="J309" s="73">
        <v>13.06</v>
      </c>
      <c r="K309" s="73">
        <v>58.990599096313915</v>
      </c>
      <c r="L309" s="66"/>
      <c r="M309" s="66"/>
      <c r="N309" s="66"/>
      <c r="O309" s="66"/>
      <c r="P309" s="66"/>
      <c r="Q309" s="66"/>
      <c r="R309" s="66"/>
      <c r="S309" s="66"/>
      <c r="T309" s="66"/>
      <c r="U309" s="66"/>
      <c r="V309" s="66"/>
      <c r="W309" s="66"/>
      <c r="X309" s="66"/>
      <c r="Y309" s="66"/>
      <c r="Z309" s="66"/>
    </row>
    <row r="310" spans="1:26" x14ac:dyDescent="0.2">
      <c r="A310" s="61">
        <v>77</v>
      </c>
      <c r="B310" s="5" t="s">
        <v>278</v>
      </c>
      <c r="C310" s="61">
        <v>414</v>
      </c>
      <c r="D310" s="61">
        <v>4</v>
      </c>
      <c r="E310" s="61">
        <v>11</v>
      </c>
      <c r="F310" s="73">
        <v>23.076923076923077</v>
      </c>
      <c r="G310" s="73">
        <v>3</v>
      </c>
      <c r="H310" s="73">
        <v>0.69230769230769229</v>
      </c>
      <c r="I310" s="73">
        <v>0</v>
      </c>
      <c r="J310" s="73">
        <v>12.9</v>
      </c>
      <c r="K310" s="73">
        <v>58.89865636147443</v>
      </c>
      <c r="L310" s="66"/>
      <c r="M310" s="66"/>
      <c r="N310" s="66"/>
      <c r="O310" s="66"/>
      <c r="P310" s="66"/>
      <c r="Q310" s="66"/>
      <c r="R310" s="66"/>
      <c r="S310" s="66"/>
      <c r="T310" s="66"/>
      <c r="U310" s="66"/>
      <c r="V310" s="66"/>
      <c r="W310" s="66"/>
      <c r="X310" s="66"/>
      <c r="Y310" s="66"/>
      <c r="Z310" s="66"/>
    </row>
    <row r="311" spans="1:26" x14ac:dyDescent="0.2">
      <c r="A311" s="61">
        <v>36</v>
      </c>
      <c r="B311" s="5" t="s">
        <v>272</v>
      </c>
      <c r="C311" s="61">
        <v>112</v>
      </c>
      <c r="D311" s="61">
        <v>1</v>
      </c>
      <c r="E311" s="61">
        <v>12</v>
      </c>
      <c r="F311" s="73">
        <v>58.730158730158735</v>
      </c>
      <c r="G311" s="73">
        <v>5</v>
      </c>
      <c r="H311" s="73">
        <v>2.9365079365079367</v>
      </c>
      <c r="I311" s="73">
        <v>0.2</v>
      </c>
      <c r="J311" s="73">
        <v>15.13</v>
      </c>
      <c r="K311" s="73">
        <v>54.38061030425964</v>
      </c>
      <c r="L311" s="66"/>
      <c r="M311" s="66"/>
      <c r="N311" s="66"/>
      <c r="O311" s="66"/>
      <c r="P311" s="66"/>
      <c r="Q311" s="66"/>
      <c r="R311" s="66"/>
      <c r="S311" s="66"/>
      <c r="T311" s="66"/>
      <c r="U311" s="66"/>
      <c r="V311" s="66"/>
      <c r="W311" s="66"/>
      <c r="X311" s="66"/>
      <c r="Y311" s="66"/>
      <c r="Z311" s="66"/>
    </row>
    <row r="312" spans="1:26" x14ac:dyDescent="0.2">
      <c r="A312" s="61">
        <v>69</v>
      </c>
      <c r="B312" s="5" t="s">
        <v>272</v>
      </c>
      <c r="C312" s="61">
        <v>217</v>
      </c>
      <c r="D312" s="61">
        <v>2</v>
      </c>
      <c r="E312" s="61">
        <v>12</v>
      </c>
      <c r="F312" s="73">
        <v>42.028985507246375</v>
      </c>
      <c r="G312" s="73">
        <v>5</v>
      </c>
      <c r="H312" s="73">
        <v>2.1014492753623188</v>
      </c>
      <c r="I312" s="73">
        <v>0</v>
      </c>
      <c r="J312" s="73">
        <v>14.63</v>
      </c>
      <c r="K312" s="73">
        <v>57.941698390804596</v>
      </c>
      <c r="L312" s="66"/>
      <c r="M312" s="66"/>
      <c r="N312" s="66"/>
      <c r="O312" s="66"/>
      <c r="P312" s="66"/>
      <c r="Q312" s="66"/>
      <c r="R312" s="66"/>
      <c r="S312" s="66"/>
      <c r="T312" s="66"/>
      <c r="U312" s="66"/>
      <c r="V312" s="66"/>
      <c r="W312" s="66"/>
      <c r="X312" s="66"/>
      <c r="Y312" s="66"/>
      <c r="Z312" s="66"/>
    </row>
    <row r="313" spans="1:26" x14ac:dyDescent="0.2">
      <c r="A313" s="61">
        <v>24</v>
      </c>
      <c r="B313" s="5" t="s">
        <v>272</v>
      </c>
      <c r="C313" s="61">
        <v>305</v>
      </c>
      <c r="D313" s="61">
        <v>3</v>
      </c>
      <c r="E313" s="61">
        <v>12</v>
      </c>
      <c r="F313" s="73">
        <v>44.117647058823529</v>
      </c>
      <c r="G313" s="73">
        <v>5</v>
      </c>
      <c r="H313" s="73">
        <v>2.2058823529411766</v>
      </c>
      <c r="I313" s="73">
        <v>0</v>
      </c>
      <c r="J313" s="73">
        <v>15.26</v>
      </c>
      <c r="K313" s="73">
        <v>56.737641217038544</v>
      </c>
      <c r="L313" s="66"/>
      <c r="M313" s="66"/>
      <c r="N313" s="66"/>
      <c r="O313" s="66"/>
      <c r="P313" s="66"/>
      <c r="Q313" s="66"/>
      <c r="R313" s="66"/>
      <c r="S313" s="66"/>
      <c r="T313" s="66"/>
      <c r="U313" s="66"/>
      <c r="V313" s="66"/>
      <c r="W313" s="66"/>
      <c r="X313" s="66"/>
      <c r="Y313" s="66"/>
      <c r="Z313" s="66"/>
    </row>
    <row r="314" spans="1:26" x14ac:dyDescent="0.2">
      <c r="A314" s="61">
        <v>78</v>
      </c>
      <c r="B314" s="5" t="s">
        <v>272</v>
      </c>
      <c r="C314" s="61">
        <v>418</v>
      </c>
      <c r="D314" s="61">
        <v>4</v>
      </c>
      <c r="E314" s="61">
        <v>12</v>
      </c>
      <c r="F314" s="73">
        <v>50</v>
      </c>
      <c r="G314" s="73">
        <v>5</v>
      </c>
      <c r="H314" s="73">
        <v>2.5</v>
      </c>
      <c r="I314" s="73">
        <v>0.2</v>
      </c>
      <c r="J314" s="73">
        <v>14.75</v>
      </c>
      <c r="K314" s="73">
        <v>76.440256930358359</v>
      </c>
      <c r="L314" s="66"/>
      <c r="M314" s="66"/>
      <c r="N314" s="66"/>
      <c r="O314" s="66"/>
      <c r="P314" s="66"/>
      <c r="Q314" s="66"/>
      <c r="R314" s="66"/>
      <c r="S314" s="66"/>
      <c r="T314" s="66"/>
      <c r="U314" s="66"/>
      <c r="V314" s="66"/>
      <c r="W314" s="66"/>
      <c r="X314" s="66"/>
      <c r="Y314" s="66"/>
      <c r="Z314" s="66"/>
    </row>
    <row r="315" spans="1:26" x14ac:dyDescent="0.2">
      <c r="A315" s="61">
        <v>19</v>
      </c>
      <c r="B315" s="5" t="s">
        <v>273</v>
      </c>
      <c r="C315" s="61">
        <v>112</v>
      </c>
      <c r="D315" s="61">
        <v>1</v>
      </c>
      <c r="E315" s="61">
        <v>12</v>
      </c>
      <c r="F315" s="73">
        <v>33.734939759036145</v>
      </c>
      <c r="G315" s="73">
        <v>2.5</v>
      </c>
      <c r="H315" s="73">
        <v>0.84337349397590355</v>
      </c>
      <c r="I315" s="73">
        <v>0</v>
      </c>
      <c r="J315" s="73">
        <v>12.87</v>
      </c>
      <c r="K315" s="73">
        <v>76.440851540229872</v>
      </c>
      <c r="L315" s="66"/>
      <c r="M315" s="66"/>
      <c r="N315" s="66"/>
      <c r="O315" s="66"/>
      <c r="P315" s="66"/>
      <c r="Q315" s="66"/>
      <c r="R315" s="66"/>
      <c r="S315" s="66"/>
      <c r="T315" s="66"/>
      <c r="U315" s="66"/>
      <c r="V315" s="66"/>
      <c r="W315" s="66"/>
      <c r="X315" s="66"/>
      <c r="Y315" s="66"/>
      <c r="Z315" s="66"/>
    </row>
    <row r="316" spans="1:26" x14ac:dyDescent="0.2">
      <c r="A316" s="61">
        <v>34</v>
      </c>
      <c r="B316" s="5" t="s">
        <v>273</v>
      </c>
      <c r="C316" s="61">
        <v>217</v>
      </c>
      <c r="D316" s="61">
        <v>2</v>
      </c>
      <c r="E316" s="61">
        <v>12</v>
      </c>
      <c r="F316" s="73">
        <v>38.095238095238095</v>
      </c>
      <c r="G316" s="73">
        <v>4</v>
      </c>
      <c r="H316" s="73">
        <v>1.5238095238095237</v>
      </c>
      <c r="I316" s="73">
        <v>0.1</v>
      </c>
      <c r="J316" s="73">
        <v>12.77</v>
      </c>
      <c r="K316" s="73">
        <v>68.424415172413788</v>
      </c>
      <c r="L316" s="66"/>
      <c r="M316" s="66"/>
      <c r="N316" s="66"/>
      <c r="O316" s="66"/>
      <c r="P316" s="66"/>
      <c r="Q316" s="66"/>
      <c r="R316" s="66"/>
      <c r="S316" s="66"/>
      <c r="T316" s="66"/>
      <c r="U316" s="66"/>
      <c r="V316" s="66"/>
      <c r="W316" s="66"/>
      <c r="X316" s="66"/>
      <c r="Y316" s="66"/>
      <c r="Z316" s="66"/>
    </row>
    <row r="317" spans="1:26" x14ac:dyDescent="0.2">
      <c r="A317" s="61">
        <v>45</v>
      </c>
      <c r="B317" s="5" t="s">
        <v>273</v>
      </c>
      <c r="C317" s="61">
        <v>305</v>
      </c>
      <c r="D317" s="61">
        <v>3</v>
      </c>
      <c r="E317" s="61">
        <v>12</v>
      </c>
      <c r="F317" s="73">
        <v>47.727272727272727</v>
      </c>
      <c r="G317" s="73">
        <v>9</v>
      </c>
      <c r="H317" s="73">
        <v>4.2954545454545459</v>
      </c>
      <c r="I317" s="73">
        <v>0</v>
      </c>
      <c r="J317" s="73">
        <v>12.58</v>
      </c>
      <c r="K317" s="73">
        <v>71.442839448275862</v>
      </c>
      <c r="L317" s="66"/>
      <c r="M317" s="66"/>
      <c r="N317" s="66"/>
      <c r="O317" s="66"/>
      <c r="P317" s="66"/>
      <c r="Q317" s="66"/>
      <c r="R317" s="66"/>
      <c r="S317" s="66"/>
      <c r="T317" s="66"/>
      <c r="U317" s="66"/>
      <c r="V317" s="66"/>
      <c r="W317" s="66"/>
      <c r="X317" s="66"/>
      <c r="Y317" s="66"/>
      <c r="Z317" s="66"/>
    </row>
    <row r="318" spans="1:26" x14ac:dyDescent="0.2">
      <c r="A318" s="61">
        <v>73</v>
      </c>
      <c r="B318" s="5" t="s">
        <v>273</v>
      </c>
      <c r="C318" s="61">
        <v>418</v>
      </c>
      <c r="D318" s="61">
        <v>4</v>
      </c>
      <c r="E318" s="61">
        <v>12</v>
      </c>
      <c r="F318" s="73">
        <v>32.911392405063289</v>
      </c>
      <c r="G318" s="73">
        <v>4</v>
      </c>
      <c r="H318" s="73">
        <v>1.3164556962025316</v>
      </c>
      <c r="I318" s="73">
        <v>0</v>
      </c>
      <c r="J318" s="73">
        <v>12.57</v>
      </c>
      <c r="K318" s="73">
        <v>81.130216275862068</v>
      </c>
      <c r="L318" s="66"/>
      <c r="M318" s="66"/>
      <c r="N318" s="66"/>
      <c r="O318" s="66"/>
      <c r="P318" s="66"/>
      <c r="Q318" s="66"/>
      <c r="R318" s="66"/>
      <c r="S318" s="66"/>
      <c r="T318" s="66"/>
      <c r="U318" s="66"/>
      <c r="V318" s="66"/>
      <c r="W318" s="66"/>
      <c r="X318" s="66"/>
      <c r="Y318" s="66"/>
      <c r="Z318" s="66"/>
    </row>
    <row r="319" spans="1:26" x14ac:dyDescent="0.2">
      <c r="A319" s="61">
        <v>10</v>
      </c>
      <c r="B319" s="5" t="s">
        <v>274</v>
      </c>
      <c r="C319" s="61">
        <v>112</v>
      </c>
      <c r="D319" s="61">
        <v>1</v>
      </c>
      <c r="E319" s="61">
        <v>12</v>
      </c>
      <c r="F319" s="73">
        <v>46.268656716417908</v>
      </c>
      <c r="G319" s="73">
        <v>7.5</v>
      </c>
      <c r="H319" s="73">
        <v>3.4701492537313432</v>
      </c>
      <c r="I319" s="73">
        <v>0</v>
      </c>
      <c r="J319" s="73">
        <v>13.13</v>
      </c>
      <c r="K319" s="73">
        <v>59.391264482758629</v>
      </c>
      <c r="L319" s="66"/>
      <c r="M319" s="66"/>
      <c r="N319" s="66"/>
      <c r="O319" s="66"/>
      <c r="P319" s="66"/>
      <c r="Q319" s="66"/>
      <c r="R319" s="66"/>
      <c r="S319" s="66"/>
      <c r="T319" s="66"/>
      <c r="U319" s="66"/>
      <c r="V319" s="66"/>
      <c r="W319" s="66"/>
      <c r="X319" s="66"/>
      <c r="Y319" s="66"/>
      <c r="Z319" s="66"/>
    </row>
    <row r="320" spans="1:26" x14ac:dyDescent="0.2">
      <c r="A320" s="61">
        <v>37</v>
      </c>
      <c r="B320" s="5" t="s">
        <v>274</v>
      </c>
      <c r="C320" s="61">
        <v>217</v>
      </c>
      <c r="D320" s="61">
        <v>2</v>
      </c>
      <c r="E320" s="61">
        <v>12</v>
      </c>
      <c r="F320" s="73">
        <v>43.283582089552233</v>
      </c>
      <c r="G320" s="73">
        <v>5.5</v>
      </c>
      <c r="H320" s="73">
        <v>2.3805970149253728</v>
      </c>
      <c r="I320" s="73">
        <v>0</v>
      </c>
      <c r="J320" s="73">
        <v>12.83</v>
      </c>
      <c r="K320" s="73">
        <v>55.335773645320195</v>
      </c>
      <c r="L320" s="66"/>
      <c r="M320" s="66"/>
      <c r="N320" s="66"/>
      <c r="O320" s="66"/>
      <c r="P320" s="66"/>
      <c r="Q320" s="66"/>
      <c r="R320" s="66"/>
      <c r="S320" s="66"/>
      <c r="T320" s="66"/>
      <c r="U320" s="66"/>
      <c r="V320" s="66"/>
      <c r="W320" s="66"/>
      <c r="X320" s="66"/>
      <c r="Y320" s="66"/>
      <c r="Z320" s="66"/>
    </row>
    <row r="321" spans="1:26" x14ac:dyDescent="0.2">
      <c r="A321" s="61">
        <v>45</v>
      </c>
      <c r="B321" s="5" t="s">
        <v>274</v>
      </c>
      <c r="C321" s="61">
        <v>305</v>
      </c>
      <c r="D321" s="61">
        <v>3</v>
      </c>
      <c r="E321" s="61">
        <v>12</v>
      </c>
      <c r="F321" s="73">
        <v>18.918918918918919</v>
      </c>
      <c r="G321" s="73">
        <v>3.5</v>
      </c>
      <c r="H321" s="73">
        <v>0.66216216216216228</v>
      </c>
      <c r="I321" s="73">
        <v>0</v>
      </c>
      <c r="J321" s="73">
        <v>12.15</v>
      </c>
      <c r="K321" s="73">
        <v>71.790760344827589</v>
      </c>
      <c r="L321" s="66"/>
      <c r="M321" s="66"/>
      <c r="N321" s="66"/>
      <c r="O321" s="66"/>
      <c r="P321" s="66"/>
      <c r="Q321" s="66"/>
      <c r="R321" s="66"/>
      <c r="S321" s="66"/>
      <c r="T321" s="66"/>
      <c r="U321" s="66"/>
      <c r="V321" s="66"/>
      <c r="W321" s="66"/>
      <c r="X321" s="66"/>
      <c r="Y321" s="66"/>
      <c r="Z321" s="66"/>
    </row>
    <row r="322" spans="1:26" x14ac:dyDescent="0.2">
      <c r="A322" s="61">
        <v>78</v>
      </c>
      <c r="B322" s="5" t="s">
        <v>274</v>
      </c>
      <c r="C322" s="61">
        <v>418</v>
      </c>
      <c r="D322" s="61">
        <v>4</v>
      </c>
      <c r="E322" s="61">
        <v>12</v>
      </c>
      <c r="F322" s="73">
        <v>35.714285714285715</v>
      </c>
      <c r="G322" s="73">
        <v>7.5</v>
      </c>
      <c r="H322" s="73">
        <v>2.6785714285714288</v>
      </c>
      <c r="I322" s="73">
        <v>0</v>
      </c>
      <c r="J322" s="73">
        <v>12.08</v>
      </c>
      <c r="K322" s="73">
        <v>63.410675862068956</v>
      </c>
      <c r="L322" s="66"/>
      <c r="M322" s="66"/>
      <c r="N322" s="66"/>
      <c r="O322" s="66"/>
      <c r="P322" s="66"/>
      <c r="Q322" s="66"/>
      <c r="R322" s="66"/>
      <c r="S322" s="66"/>
      <c r="T322" s="66"/>
      <c r="U322" s="66"/>
      <c r="V322" s="66"/>
      <c r="W322" s="66"/>
      <c r="X322" s="66"/>
      <c r="Y322" s="66"/>
      <c r="Z322" s="66"/>
    </row>
    <row r="323" spans="1:26" x14ac:dyDescent="0.2">
      <c r="A323" s="61">
        <v>19</v>
      </c>
      <c r="B323" s="5" t="s">
        <v>275</v>
      </c>
      <c r="C323" s="61">
        <v>112</v>
      </c>
      <c r="D323" s="61">
        <v>1</v>
      </c>
      <c r="E323" s="61">
        <v>12</v>
      </c>
      <c r="F323" s="73">
        <v>67.10526315789474</v>
      </c>
      <c r="G323" s="73">
        <v>5</v>
      </c>
      <c r="H323" s="73">
        <v>3.3552631578947372</v>
      </c>
      <c r="I323" s="73">
        <v>0</v>
      </c>
      <c r="J323" s="73">
        <v>14.42</v>
      </c>
      <c r="K323" s="73">
        <v>72.414844965517247</v>
      </c>
      <c r="L323" s="66"/>
      <c r="M323" s="66"/>
      <c r="N323" s="66"/>
      <c r="O323" s="66"/>
      <c r="P323" s="66"/>
      <c r="Q323" s="66"/>
      <c r="R323" s="66"/>
      <c r="S323" s="66"/>
      <c r="T323" s="66"/>
      <c r="U323" s="66"/>
      <c r="V323" s="66"/>
      <c r="W323" s="66"/>
      <c r="X323" s="66"/>
      <c r="Y323" s="66"/>
      <c r="Z323" s="66"/>
    </row>
    <row r="324" spans="1:26" x14ac:dyDescent="0.2">
      <c r="A324" s="61">
        <v>34</v>
      </c>
      <c r="B324" s="5" t="s">
        <v>275</v>
      </c>
      <c r="C324" s="61">
        <v>217</v>
      </c>
      <c r="D324" s="61">
        <v>2</v>
      </c>
      <c r="E324" s="61">
        <v>12</v>
      </c>
      <c r="F324" s="73">
        <v>54.054054054054056</v>
      </c>
      <c r="G324" s="73">
        <v>3</v>
      </c>
      <c r="H324" s="73">
        <v>1.6216216216216217</v>
      </c>
      <c r="I324" s="73">
        <v>0</v>
      </c>
      <c r="J324" s="73">
        <v>14.62</v>
      </c>
      <c r="K324" s="73">
        <v>65.619535034482766</v>
      </c>
      <c r="L324" s="66"/>
      <c r="M324" s="66"/>
      <c r="N324" s="66"/>
      <c r="O324" s="66"/>
      <c r="P324" s="66"/>
      <c r="Q324" s="66"/>
      <c r="R324" s="66"/>
      <c r="S324" s="66"/>
      <c r="T324" s="66"/>
      <c r="U324" s="66"/>
      <c r="V324" s="66"/>
      <c r="W324" s="66"/>
      <c r="X324" s="66"/>
      <c r="Y324" s="66"/>
      <c r="Z324" s="66"/>
    </row>
    <row r="325" spans="1:26" x14ac:dyDescent="0.2">
      <c r="A325" s="61">
        <v>45</v>
      </c>
      <c r="B325" s="5" t="s">
        <v>275</v>
      </c>
      <c r="C325" s="61">
        <v>305</v>
      </c>
      <c r="D325" s="61">
        <v>3</v>
      </c>
      <c r="E325" s="61">
        <v>12</v>
      </c>
      <c r="F325" s="73">
        <v>71.212121212121218</v>
      </c>
      <c r="G325" s="73">
        <v>4.5</v>
      </c>
      <c r="H325" s="73">
        <v>3.204545454545455</v>
      </c>
      <c r="I325" s="73">
        <v>0</v>
      </c>
      <c r="J325" s="73">
        <v>14.38</v>
      </c>
      <c r="K325" s="73">
        <v>62.553086275862078</v>
      </c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66"/>
      <c r="X325" s="66"/>
      <c r="Y325" s="66"/>
      <c r="Z325" s="66"/>
    </row>
    <row r="326" spans="1:26" x14ac:dyDescent="0.2">
      <c r="A326" s="61">
        <v>73</v>
      </c>
      <c r="B326" s="5" t="s">
        <v>275</v>
      </c>
      <c r="C326" s="61">
        <v>418</v>
      </c>
      <c r="D326" s="61">
        <v>4</v>
      </c>
      <c r="E326" s="61">
        <v>12</v>
      </c>
      <c r="F326" s="73">
        <v>62.857142857142854</v>
      </c>
      <c r="G326" s="73">
        <v>2</v>
      </c>
      <c r="H326" s="73">
        <v>1.2571428571428571</v>
      </c>
      <c r="I326" s="73">
        <v>0</v>
      </c>
      <c r="J326" s="73">
        <v>14.45</v>
      </c>
      <c r="K326" s="73">
        <v>55.255860000000006</v>
      </c>
      <c r="L326" s="66"/>
      <c r="M326" s="66"/>
      <c r="N326" s="66"/>
      <c r="O326" s="66"/>
      <c r="P326" s="66"/>
      <c r="Q326" s="66"/>
      <c r="R326" s="66"/>
      <c r="S326" s="66"/>
      <c r="T326" s="66"/>
      <c r="U326" s="66"/>
      <c r="V326" s="66"/>
      <c r="W326" s="66"/>
      <c r="X326" s="66"/>
      <c r="Y326" s="66"/>
      <c r="Z326" s="66"/>
    </row>
    <row r="327" spans="1:26" x14ac:dyDescent="0.2">
      <c r="A327" s="61">
        <v>19</v>
      </c>
      <c r="B327" s="5" t="s">
        <v>276</v>
      </c>
      <c r="C327" s="61">
        <v>112</v>
      </c>
      <c r="D327" s="61">
        <v>1</v>
      </c>
      <c r="E327" s="61">
        <v>12</v>
      </c>
      <c r="F327" s="73">
        <v>67.241379310344826</v>
      </c>
      <c r="G327" s="73">
        <v>4</v>
      </c>
      <c r="H327" s="73">
        <v>2.6896551724137931</v>
      </c>
      <c r="I327" s="73">
        <v>0</v>
      </c>
      <c r="J327" s="73">
        <v>13.1</v>
      </c>
      <c r="K327" s="73">
        <v>57.868208275862081</v>
      </c>
      <c r="L327" s="66"/>
      <c r="M327" s="66"/>
      <c r="N327" s="66"/>
      <c r="O327" s="66"/>
      <c r="P327" s="66"/>
      <c r="Q327" s="66"/>
      <c r="R327" s="66"/>
      <c r="S327" s="66"/>
      <c r="T327" s="66"/>
      <c r="U327" s="66"/>
      <c r="V327" s="66"/>
      <c r="W327" s="66"/>
      <c r="X327" s="66"/>
      <c r="Y327" s="66"/>
      <c r="Z327" s="66"/>
    </row>
    <row r="328" spans="1:26" x14ac:dyDescent="0.2">
      <c r="A328" s="61">
        <v>34</v>
      </c>
      <c r="B328" s="5" t="s">
        <v>276</v>
      </c>
      <c r="C328" s="61">
        <v>217</v>
      </c>
      <c r="D328" s="61">
        <v>2</v>
      </c>
      <c r="E328" s="61">
        <v>12</v>
      </c>
      <c r="F328" s="73">
        <v>63.934426229508205</v>
      </c>
      <c r="G328" s="73">
        <v>6</v>
      </c>
      <c r="H328" s="73">
        <v>3.8360655737704921</v>
      </c>
      <c r="I328" s="73">
        <v>0</v>
      </c>
      <c r="J328" s="73">
        <v>12.37</v>
      </c>
      <c r="K328" s="73">
        <v>60.511536724137926</v>
      </c>
      <c r="L328" s="66"/>
      <c r="M328" s="66"/>
      <c r="N328" s="66"/>
      <c r="O328" s="66"/>
      <c r="P328" s="66"/>
      <c r="Q328" s="66"/>
      <c r="R328" s="66"/>
      <c r="S328" s="66"/>
      <c r="T328" s="66"/>
      <c r="U328" s="66"/>
      <c r="V328" s="66"/>
      <c r="W328" s="66"/>
      <c r="X328" s="66"/>
      <c r="Y328" s="66"/>
      <c r="Z328" s="66"/>
    </row>
    <row r="329" spans="1:26" x14ac:dyDescent="0.2">
      <c r="A329" s="61">
        <v>45</v>
      </c>
      <c r="B329" s="5" t="s">
        <v>276</v>
      </c>
      <c r="C329" s="61">
        <v>305</v>
      </c>
      <c r="D329" s="61">
        <v>3</v>
      </c>
      <c r="E329" s="61">
        <v>12</v>
      </c>
      <c r="F329" s="73">
        <v>51.5625</v>
      </c>
      <c r="G329" s="73">
        <v>8</v>
      </c>
      <c r="H329" s="73">
        <v>4.125</v>
      </c>
      <c r="I329" s="73">
        <v>0</v>
      </c>
      <c r="J329" s="73">
        <v>12</v>
      </c>
      <c r="K329" s="73">
        <v>50.779944827586206</v>
      </c>
      <c r="L329" s="66"/>
      <c r="M329" s="66"/>
      <c r="N329" s="66"/>
      <c r="O329" s="66"/>
      <c r="P329" s="66"/>
      <c r="Q329" s="66"/>
      <c r="R329" s="66"/>
      <c r="S329" s="66"/>
      <c r="T329" s="66"/>
      <c r="U329" s="66"/>
      <c r="V329" s="66"/>
      <c r="W329" s="66"/>
      <c r="X329" s="66"/>
      <c r="Y329" s="66"/>
      <c r="Z329" s="66"/>
    </row>
    <row r="330" spans="1:26" x14ac:dyDescent="0.2">
      <c r="A330" s="61">
        <v>73</v>
      </c>
      <c r="B330" s="5" t="s">
        <v>276</v>
      </c>
      <c r="C330" s="61">
        <v>418</v>
      </c>
      <c r="D330" s="61">
        <v>4</v>
      </c>
      <c r="E330" s="61">
        <v>12</v>
      </c>
      <c r="F330" s="73">
        <v>48.148148148148145</v>
      </c>
      <c r="G330" s="73">
        <v>3</v>
      </c>
      <c r="H330" s="73">
        <v>1.4444444444444442</v>
      </c>
      <c r="I330" s="73">
        <v>0</v>
      </c>
      <c r="J330" s="73">
        <v>15.78</v>
      </c>
      <c r="K330" s="73">
        <v>56.680931241379305</v>
      </c>
      <c r="L330" s="66"/>
      <c r="M330" s="66"/>
      <c r="N330" s="66"/>
      <c r="O330" s="66"/>
      <c r="P330" s="66"/>
      <c r="Q330" s="66"/>
      <c r="R330" s="66"/>
      <c r="S330" s="66"/>
      <c r="T330" s="66"/>
      <c r="U330" s="66"/>
      <c r="V330" s="66"/>
      <c r="W330" s="66"/>
      <c r="X330" s="66"/>
      <c r="Y330" s="66"/>
      <c r="Z330" s="66"/>
    </row>
    <row r="331" spans="1:26" x14ac:dyDescent="0.2">
      <c r="A331" s="61">
        <v>19</v>
      </c>
      <c r="B331" s="5" t="s">
        <v>277</v>
      </c>
      <c r="C331" s="61">
        <v>112</v>
      </c>
      <c r="D331" s="61">
        <v>1</v>
      </c>
      <c r="E331" s="61">
        <v>12</v>
      </c>
      <c r="F331" s="73">
        <v>47.435897435897431</v>
      </c>
      <c r="G331" s="73">
        <v>10</v>
      </c>
      <c r="H331" s="73">
        <v>4.7435897435897427</v>
      </c>
      <c r="I331" s="73">
        <v>0</v>
      </c>
      <c r="J331" s="73">
        <v>11.97</v>
      </c>
      <c r="K331" s="73">
        <v>81.510680331034479</v>
      </c>
      <c r="L331" s="66"/>
      <c r="M331" s="66"/>
      <c r="N331" s="66"/>
      <c r="O331" s="66"/>
      <c r="P331" s="66"/>
      <c r="Q331" s="66"/>
      <c r="R331" s="66"/>
      <c r="S331" s="66"/>
      <c r="T331" s="66"/>
      <c r="U331" s="66"/>
      <c r="V331" s="66"/>
      <c r="W331" s="66"/>
      <c r="X331" s="66"/>
      <c r="Y331" s="66"/>
      <c r="Z331" s="66"/>
    </row>
    <row r="332" spans="1:26" x14ac:dyDescent="0.2">
      <c r="A332" s="61">
        <v>34</v>
      </c>
      <c r="B332" s="5" t="s">
        <v>277</v>
      </c>
      <c r="C332" s="61">
        <v>217</v>
      </c>
      <c r="D332" s="61">
        <v>2</v>
      </c>
      <c r="E332" s="61">
        <v>12</v>
      </c>
      <c r="F332" s="73">
        <v>60.75949367088608</v>
      </c>
      <c r="G332" s="73">
        <v>10</v>
      </c>
      <c r="H332" s="73">
        <v>6.075949367088608</v>
      </c>
      <c r="I332" s="73">
        <v>0</v>
      </c>
      <c r="J332" s="73">
        <v>12.05</v>
      </c>
      <c r="K332" s="73">
        <v>81.90631862068966</v>
      </c>
      <c r="L332" s="66"/>
      <c r="M332" s="66"/>
      <c r="N332" s="66"/>
      <c r="O332" s="66"/>
      <c r="P332" s="66"/>
      <c r="Q332" s="66"/>
      <c r="R332" s="66"/>
      <c r="S332" s="66"/>
      <c r="T332" s="66"/>
      <c r="U332" s="66"/>
      <c r="V332" s="66"/>
      <c r="W332" s="66"/>
      <c r="X332" s="66"/>
      <c r="Y332" s="66"/>
      <c r="Z332" s="66"/>
    </row>
    <row r="333" spans="1:26" x14ac:dyDescent="0.2">
      <c r="A333" s="61">
        <v>45</v>
      </c>
      <c r="B333" s="5" t="s">
        <v>277</v>
      </c>
      <c r="C333" s="61">
        <v>305</v>
      </c>
      <c r="D333" s="61">
        <v>3</v>
      </c>
      <c r="E333" s="61">
        <v>12</v>
      </c>
      <c r="F333" s="73">
        <v>53.164556962025308</v>
      </c>
      <c r="G333" s="73">
        <v>7.5</v>
      </c>
      <c r="H333" s="73">
        <v>3.9873417721518978</v>
      </c>
      <c r="I333" s="73">
        <v>0</v>
      </c>
      <c r="J333" s="73">
        <v>12.02</v>
      </c>
      <c r="K333" s="73">
        <v>79.173748082758635</v>
      </c>
      <c r="L333" s="66"/>
      <c r="M333" s="66"/>
      <c r="N333" s="66"/>
      <c r="O333" s="66"/>
      <c r="P333" s="66"/>
      <c r="Q333" s="66"/>
      <c r="R333" s="66"/>
      <c r="S333" s="66"/>
      <c r="T333" s="66"/>
      <c r="U333" s="66"/>
      <c r="V333" s="66"/>
      <c r="W333" s="66"/>
      <c r="X333" s="66"/>
      <c r="Y333" s="66"/>
      <c r="Z333" s="66"/>
    </row>
    <row r="334" spans="1:26" x14ac:dyDescent="0.2">
      <c r="A334" s="61">
        <v>73</v>
      </c>
      <c r="B334" s="5" t="s">
        <v>277</v>
      </c>
      <c r="C334" s="61">
        <v>418</v>
      </c>
      <c r="D334" s="61">
        <v>4</v>
      </c>
      <c r="E334" s="61">
        <v>12</v>
      </c>
      <c r="F334" s="73">
        <v>55.696202531645568</v>
      </c>
      <c r="G334" s="73">
        <v>2.5</v>
      </c>
      <c r="H334" s="73">
        <v>1.3924050632911391</v>
      </c>
      <c r="I334" s="73">
        <v>0</v>
      </c>
      <c r="J334" s="73">
        <v>12.05</v>
      </c>
      <c r="K334" s="73">
        <v>86.779597793103463</v>
      </c>
      <c r="L334" s="66"/>
      <c r="M334" s="66"/>
      <c r="N334" s="66"/>
      <c r="O334" s="66"/>
      <c r="P334" s="66"/>
      <c r="Q334" s="66"/>
      <c r="R334" s="66"/>
      <c r="S334" s="66"/>
      <c r="T334" s="66"/>
      <c r="U334" s="66"/>
      <c r="V334" s="66"/>
      <c r="W334" s="66"/>
      <c r="X334" s="66"/>
      <c r="Y334" s="66"/>
      <c r="Z334" s="66"/>
    </row>
    <row r="335" spans="1:26" x14ac:dyDescent="0.2">
      <c r="A335" s="61">
        <v>19</v>
      </c>
      <c r="B335" s="5" t="s">
        <v>278</v>
      </c>
      <c r="C335" s="61">
        <v>112</v>
      </c>
      <c r="D335" s="61">
        <v>1</v>
      </c>
      <c r="E335" s="61">
        <v>12</v>
      </c>
      <c r="F335" s="73">
        <v>37.5</v>
      </c>
      <c r="G335" s="73">
        <v>3</v>
      </c>
      <c r="H335" s="73">
        <v>1.125</v>
      </c>
      <c r="I335" s="73">
        <v>0</v>
      </c>
      <c r="J335" s="73">
        <v>12.97</v>
      </c>
      <c r="K335" s="73">
        <v>53.492094363852559</v>
      </c>
      <c r="L335" s="66"/>
      <c r="M335" s="66"/>
      <c r="N335" s="66"/>
      <c r="O335" s="66"/>
      <c r="P335" s="66"/>
      <c r="Q335" s="66"/>
      <c r="R335" s="66"/>
      <c r="S335" s="66"/>
      <c r="T335" s="66"/>
      <c r="U335" s="66"/>
      <c r="V335" s="66"/>
      <c r="W335" s="66"/>
      <c r="X335" s="66"/>
      <c r="Y335" s="66"/>
      <c r="Z335" s="66"/>
    </row>
    <row r="336" spans="1:26" x14ac:dyDescent="0.2">
      <c r="A336" s="61">
        <v>34</v>
      </c>
      <c r="B336" s="5" t="s">
        <v>278</v>
      </c>
      <c r="C336" s="61">
        <v>217</v>
      </c>
      <c r="D336" s="61">
        <v>2</v>
      </c>
      <c r="E336" s="61">
        <v>12</v>
      </c>
      <c r="F336" s="73">
        <v>30.158730158730158</v>
      </c>
      <c r="G336" s="73">
        <v>3</v>
      </c>
      <c r="H336" s="73">
        <v>0.90476190476190477</v>
      </c>
      <c r="I336" s="73">
        <v>0</v>
      </c>
      <c r="J336" s="73">
        <v>13</v>
      </c>
      <c r="K336" s="73">
        <v>60.232965517241382</v>
      </c>
      <c r="L336" s="66"/>
      <c r="M336" s="66"/>
      <c r="N336" s="66"/>
      <c r="O336" s="66"/>
      <c r="P336" s="66"/>
      <c r="Q336" s="66"/>
      <c r="R336" s="66"/>
      <c r="S336" s="66"/>
      <c r="T336" s="66"/>
      <c r="U336" s="66"/>
      <c r="V336" s="66"/>
      <c r="W336" s="66"/>
      <c r="X336" s="66"/>
      <c r="Y336" s="66"/>
      <c r="Z336" s="66"/>
    </row>
    <row r="337" spans="1:26" x14ac:dyDescent="0.2">
      <c r="A337" s="61">
        <v>45</v>
      </c>
      <c r="B337" s="5" t="s">
        <v>278</v>
      </c>
      <c r="C337" s="61">
        <v>305</v>
      </c>
      <c r="D337" s="61">
        <v>3</v>
      </c>
      <c r="E337" s="61">
        <v>12</v>
      </c>
      <c r="F337" s="73">
        <v>23.287671232876711</v>
      </c>
      <c r="G337" s="73">
        <v>4</v>
      </c>
      <c r="H337" s="73">
        <v>0.93150684931506844</v>
      </c>
      <c r="I337" s="73">
        <v>0</v>
      </c>
      <c r="J337" s="73">
        <v>12.84</v>
      </c>
      <c r="K337" s="73">
        <v>62.300019595719377</v>
      </c>
      <c r="L337" s="66"/>
      <c r="M337" s="66"/>
      <c r="N337" s="66"/>
      <c r="O337" s="66"/>
      <c r="P337" s="66"/>
      <c r="Q337" s="66"/>
      <c r="R337" s="66"/>
      <c r="S337" s="66"/>
      <c r="T337" s="66"/>
      <c r="U337" s="66"/>
      <c r="V337" s="66"/>
      <c r="W337" s="66"/>
      <c r="X337" s="66"/>
      <c r="Y337" s="66"/>
      <c r="Z337" s="66"/>
    </row>
    <row r="338" spans="1:26" x14ac:dyDescent="0.2">
      <c r="A338" s="61">
        <v>73</v>
      </c>
      <c r="B338" s="5" t="s">
        <v>278</v>
      </c>
      <c r="C338" s="61">
        <v>418</v>
      </c>
      <c r="D338" s="61">
        <v>4</v>
      </c>
      <c r="E338" s="61">
        <v>12</v>
      </c>
      <c r="F338" s="73">
        <v>28.571428571428569</v>
      </c>
      <c r="G338" s="73">
        <v>7.5</v>
      </c>
      <c r="H338" s="73">
        <v>2.1428571428571428</v>
      </c>
      <c r="I338" s="73">
        <v>0</v>
      </c>
      <c r="J338" s="73">
        <v>13.02</v>
      </c>
      <c r="K338" s="73">
        <v>53.010845279429255</v>
      </c>
      <c r="L338" s="66"/>
      <c r="M338" s="66"/>
      <c r="N338" s="66"/>
      <c r="O338" s="66"/>
      <c r="P338" s="66"/>
      <c r="Q338" s="66"/>
      <c r="R338" s="66"/>
      <c r="S338" s="66"/>
      <c r="T338" s="66"/>
      <c r="U338" s="66"/>
      <c r="V338" s="66"/>
      <c r="W338" s="66"/>
      <c r="X338" s="66"/>
      <c r="Y338" s="66"/>
      <c r="Z338" s="66"/>
    </row>
    <row r="339" spans="1:26" x14ac:dyDescent="0.2">
      <c r="A339" s="61">
        <v>64</v>
      </c>
      <c r="B339" s="5" t="s">
        <v>272</v>
      </c>
      <c r="C339" s="61">
        <v>113</v>
      </c>
      <c r="D339" s="61">
        <v>1</v>
      </c>
      <c r="E339" s="61">
        <v>13</v>
      </c>
      <c r="F339" s="73">
        <v>36.111111111111107</v>
      </c>
      <c r="G339" s="73">
        <v>5</v>
      </c>
      <c r="H339" s="73">
        <v>1.8055555555555554</v>
      </c>
      <c r="I339" s="73">
        <v>0.1</v>
      </c>
      <c r="J339" s="73">
        <v>15.49</v>
      </c>
      <c r="K339" s="73">
        <v>72.6792856795132</v>
      </c>
      <c r="L339" s="66"/>
      <c r="M339" s="66"/>
      <c r="N339" s="66"/>
      <c r="O339" s="66"/>
      <c r="P339" s="66"/>
      <c r="Q339" s="66"/>
      <c r="R339" s="66"/>
      <c r="S339" s="66"/>
      <c r="T339" s="66"/>
      <c r="U339" s="66"/>
      <c r="V339" s="66"/>
      <c r="W339" s="66"/>
      <c r="X339" s="66"/>
      <c r="Y339" s="66"/>
      <c r="Z339" s="66"/>
    </row>
    <row r="340" spans="1:26" x14ac:dyDescent="0.2">
      <c r="A340" s="61">
        <v>39</v>
      </c>
      <c r="B340" s="5" t="s">
        <v>272</v>
      </c>
      <c r="C340" s="61">
        <v>211</v>
      </c>
      <c r="D340" s="61">
        <v>2</v>
      </c>
      <c r="E340" s="61">
        <v>13</v>
      </c>
      <c r="F340" s="73">
        <v>29.09090909090909</v>
      </c>
      <c r="G340" s="73">
        <v>2.5</v>
      </c>
      <c r="H340" s="73">
        <v>0.72727272727272718</v>
      </c>
      <c r="I340" s="73">
        <v>0</v>
      </c>
      <c r="J340" s="73">
        <v>15.38</v>
      </c>
      <c r="K340" s="73">
        <v>38.934583150777556</v>
      </c>
      <c r="L340" s="66"/>
      <c r="M340" s="66"/>
      <c r="N340" s="66"/>
      <c r="O340" s="66"/>
      <c r="P340" s="66"/>
      <c r="Q340" s="66"/>
      <c r="R340" s="66"/>
      <c r="S340" s="66"/>
      <c r="T340" s="66"/>
      <c r="U340" s="66"/>
      <c r="V340" s="66"/>
      <c r="W340" s="66"/>
      <c r="X340" s="66"/>
      <c r="Y340" s="66"/>
      <c r="Z340" s="66"/>
    </row>
    <row r="341" spans="1:26" x14ac:dyDescent="0.2">
      <c r="A341" s="61">
        <v>9</v>
      </c>
      <c r="B341" s="5" t="s">
        <v>272</v>
      </c>
      <c r="C341" s="61">
        <v>301</v>
      </c>
      <c r="D341" s="61">
        <v>3</v>
      </c>
      <c r="E341" s="61">
        <v>13</v>
      </c>
      <c r="F341" s="73">
        <v>52.307692307692314</v>
      </c>
      <c r="G341" s="73">
        <v>5</v>
      </c>
      <c r="H341" s="73">
        <v>2.6153846153846154</v>
      </c>
      <c r="I341" s="73">
        <v>0.1</v>
      </c>
      <c r="J341" s="73">
        <v>16.34</v>
      </c>
      <c r="K341" s="73">
        <v>60.066409303583491</v>
      </c>
      <c r="L341" s="66"/>
      <c r="M341" s="66"/>
      <c r="N341" s="66"/>
      <c r="O341" s="66"/>
      <c r="P341" s="66"/>
      <c r="Q341" s="66"/>
      <c r="R341" s="66"/>
      <c r="S341" s="66"/>
      <c r="T341" s="66"/>
      <c r="U341" s="66"/>
      <c r="V341" s="66"/>
      <c r="W341" s="66"/>
      <c r="X341" s="66"/>
      <c r="Y341" s="66"/>
      <c r="Z341" s="66"/>
    </row>
    <row r="342" spans="1:26" x14ac:dyDescent="0.2">
      <c r="A342" s="61">
        <v>79</v>
      </c>
      <c r="B342" s="5" t="s">
        <v>272</v>
      </c>
      <c r="C342" s="61">
        <v>419</v>
      </c>
      <c r="D342" s="61">
        <v>4</v>
      </c>
      <c r="E342" s="61">
        <v>13</v>
      </c>
      <c r="F342" s="73">
        <v>50</v>
      </c>
      <c r="G342" s="73">
        <v>5</v>
      </c>
      <c r="H342" s="73">
        <v>2.5</v>
      </c>
      <c r="I342" s="73">
        <v>0</v>
      </c>
      <c r="J342" s="73">
        <v>14.67</v>
      </c>
      <c r="K342" s="73">
        <v>76.456141555104793</v>
      </c>
      <c r="L342" s="66"/>
      <c r="M342" s="66"/>
      <c r="N342" s="66"/>
      <c r="O342" s="66"/>
      <c r="P342" s="66"/>
      <c r="Q342" s="66"/>
      <c r="R342" s="66"/>
      <c r="S342" s="66"/>
      <c r="T342" s="66"/>
      <c r="U342" s="66"/>
      <c r="V342" s="66"/>
      <c r="W342" s="66"/>
      <c r="X342" s="66"/>
      <c r="Y342" s="66"/>
      <c r="Z342" s="66"/>
    </row>
    <row r="343" spans="1:26" x14ac:dyDescent="0.2">
      <c r="A343" s="61">
        <v>18</v>
      </c>
      <c r="B343" s="5" t="s">
        <v>273</v>
      </c>
      <c r="C343" s="61">
        <v>113</v>
      </c>
      <c r="D343" s="61">
        <v>1</v>
      </c>
      <c r="E343" s="61">
        <v>13</v>
      </c>
      <c r="F343" s="73">
        <v>36.363636363636367</v>
      </c>
      <c r="G343" s="73">
        <v>4</v>
      </c>
      <c r="H343" s="73">
        <v>1.4545454545454546</v>
      </c>
      <c r="I343" s="73">
        <v>0</v>
      </c>
      <c r="J343" s="73">
        <v>12.93</v>
      </c>
      <c r="K343" s="73">
        <v>81.619618160919543</v>
      </c>
      <c r="L343" s="66"/>
      <c r="M343" s="66"/>
      <c r="N343" s="66"/>
      <c r="O343" s="66"/>
      <c r="P343" s="66"/>
      <c r="Q343" s="66"/>
      <c r="R343" s="66"/>
      <c r="S343" s="66"/>
      <c r="T343" s="66"/>
      <c r="U343" s="66"/>
      <c r="V343" s="66"/>
      <c r="W343" s="66"/>
      <c r="X343" s="66"/>
      <c r="Y343" s="66"/>
      <c r="Z343" s="66"/>
    </row>
    <row r="344" spans="1:26" x14ac:dyDescent="0.2">
      <c r="A344" s="61">
        <v>40</v>
      </c>
      <c r="B344" s="5" t="s">
        <v>273</v>
      </c>
      <c r="C344" s="61">
        <v>211</v>
      </c>
      <c r="D344" s="61">
        <v>2</v>
      </c>
      <c r="E344" s="61">
        <v>13</v>
      </c>
      <c r="F344" s="73">
        <v>33.333333333333329</v>
      </c>
      <c r="G344" s="73">
        <v>8</v>
      </c>
      <c r="H344" s="73">
        <v>2.6666666666666661</v>
      </c>
      <c r="I344" s="73">
        <v>0</v>
      </c>
      <c r="J344" s="73">
        <v>12.92</v>
      </c>
      <c r="K344" s="73">
        <v>60.410298666666662</v>
      </c>
      <c r="L344" s="66"/>
      <c r="M344" s="66"/>
      <c r="N344" s="66"/>
      <c r="O344" s="66"/>
      <c r="P344" s="66"/>
      <c r="Q344" s="66"/>
      <c r="R344" s="66"/>
      <c r="S344" s="66"/>
      <c r="T344" s="66"/>
      <c r="U344" s="66"/>
      <c r="V344" s="66"/>
      <c r="W344" s="66"/>
      <c r="X344" s="66"/>
      <c r="Y344" s="66"/>
      <c r="Z344" s="66"/>
    </row>
    <row r="345" spans="1:26" x14ac:dyDescent="0.2">
      <c r="A345" s="61">
        <v>41</v>
      </c>
      <c r="B345" s="5" t="s">
        <v>273</v>
      </c>
      <c r="C345" s="61">
        <v>301</v>
      </c>
      <c r="D345" s="61">
        <v>3</v>
      </c>
      <c r="E345" s="61">
        <v>13</v>
      </c>
      <c r="F345" s="73">
        <v>34.523809523809526</v>
      </c>
      <c r="G345" s="73">
        <v>7</v>
      </c>
      <c r="H345" s="73">
        <v>2.416666666666667</v>
      </c>
      <c r="I345" s="73">
        <v>0</v>
      </c>
      <c r="J345" s="73">
        <v>13.51</v>
      </c>
      <c r="K345" s="73">
        <v>65.774949103448265</v>
      </c>
      <c r="L345" s="66"/>
      <c r="M345" s="66"/>
      <c r="N345" s="66"/>
      <c r="O345" s="66"/>
      <c r="P345" s="66"/>
      <c r="Q345" s="66"/>
      <c r="R345" s="66"/>
      <c r="S345" s="66"/>
      <c r="T345" s="66"/>
      <c r="U345" s="66"/>
      <c r="V345" s="66"/>
      <c r="W345" s="66"/>
      <c r="X345" s="66"/>
      <c r="Y345" s="66"/>
      <c r="Z345" s="66"/>
    </row>
    <row r="346" spans="1:26" x14ac:dyDescent="0.2">
      <c r="A346" s="61">
        <v>72</v>
      </c>
      <c r="B346" s="5" t="s">
        <v>273</v>
      </c>
      <c r="C346" s="61">
        <v>419</v>
      </c>
      <c r="D346" s="61">
        <v>4</v>
      </c>
      <c r="E346" s="61">
        <v>13</v>
      </c>
      <c r="F346" s="73">
        <v>24.390243902439025</v>
      </c>
      <c r="G346" s="73">
        <v>8.5</v>
      </c>
      <c r="H346" s="73">
        <v>2.0731707317073171</v>
      </c>
      <c r="I346" s="73">
        <v>0</v>
      </c>
      <c r="J346" s="73">
        <v>12.45</v>
      </c>
      <c r="K346" s="73">
        <v>78.562740919540218</v>
      </c>
      <c r="L346" s="66"/>
      <c r="M346" s="66"/>
      <c r="N346" s="66"/>
      <c r="O346" s="66"/>
      <c r="P346" s="66"/>
      <c r="Q346" s="66"/>
      <c r="R346" s="66"/>
      <c r="S346" s="66"/>
      <c r="T346" s="66"/>
      <c r="U346" s="66"/>
      <c r="V346" s="66"/>
      <c r="W346" s="66"/>
      <c r="X346" s="66"/>
      <c r="Y346" s="66"/>
      <c r="Z346" s="66"/>
    </row>
    <row r="347" spans="1:26" x14ac:dyDescent="0.2">
      <c r="A347" s="61">
        <v>9</v>
      </c>
      <c r="B347" s="5" t="s">
        <v>274</v>
      </c>
      <c r="C347" s="61">
        <v>113</v>
      </c>
      <c r="D347" s="61">
        <v>1</v>
      </c>
      <c r="E347" s="61">
        <v>13</v>
      </c>
      <c r="F347" s="73">
        <v>45.454545454545453</v>
      </c>
      <c r="G347" s="73">
        <v>3</v>
      </c>
      <c r="H347" s="73">
        <v>1.3636363636363638</v>
      </c>
      <c r="I347" s="73">
        <v>0</v>
      </c>
      <c r="J347" s="73">
        <v>13.1</v>
      </c>
      <c r="K347" s="73">
        <v>60.240535467980301</v>
      </c>
      <c r="L347" s="66"/>
      <c r="M347" s="66"/>
      <c r="N347" s="66"/>
      <c r="O347" s="66"/>
      <c r="P347" s="66"/>
      <c r="Q347" s="66"/>
      <c r="R347" s="66"/>
      <c r="S347" s="66"/>
      <c r="T347" s="66"/>
      <c r="U347" s="66"/>
      <c r="V347" s="66"/>
      <c r="W347" s="66"/>
      <c r="X347" s="66"/>
      <c r="Y347" s="66"/>
      <c r="Z347" s="66"/>
    </row>
    <row r="348" spans="1:26" x14ac:dyDescent="0.2">
      <c r="A348" s="61">
        <v>31</v>
      </c>
      <c r="B348" s="5" t="s">
        <v>274</v>
      </c>
      <c r="C348" s="61">
        <v>211</v>
      </c>
      <c r="D348" s="61">
        <v>2</v>
      </c>
      <c r="E348" s="61">
        <v>13</v>
      </c>
      <c r="F348" s="73">
        <v>36</v>
      </c>
      <c r="G348" s="73">
        <v>8.5</v>
      </c>
      <c r="H348" s="73">
        <v>3.06</v>
      </c>
      <c r="I348" s="73">
        <v>0</v>
      </c>
      <c r="J348" s="73">
        <v>12.75</v>
      </c>
      <c r="K348" s="73">
        <v>70.208312807881768</v>
      </c>
      <c r="L348" s="66"/>
      <c r="M348" s="66"/>
      <c r="N348" s="66"/>
      <c r="O348" s="66"/>
      <c r="P348" s="66"/>
      <c r="Q348" s="66"/>
      <c r="R348" s="66"/>
      <c r="S348" s="66"/>
      <c r="T348" s="66"/>
      <c r="U348" s="66"/>
      <c r="V348" s="66"/>
      <c r="W348" s="66"/>
      <c r="X348" s="66"/>
      <c r="Y348" s="66"/>
      <c r="Z348" s="66"/>
    </row>
    <row r="349" spans="1:26" x14ac:dyDescent="0.2">
      <c r="A349" s="61">
        <v>41</v>
      </c>
      <c r="B349" s="5" t="s">
        <v>274</v>
      </c>
      <c r="C349" s="61">
        <v>301</v>
      </c>
      <c r="D349" s="61">
        <v>3</v>
      </c>
      <c r="E349" s="61">
        <v>13</v>
      </c>
      <c r="F349" s="73">
        <v>48.529411764705884</v>
      </c>
      <c r="G349" s="73">
        <v>5</v>
      </c>
      <c r="H349" s="73">
        <v>2.4264705882352944</v>
      </c>
      <c r="I349" s="73">
        <v>0</v>
      </c>
      <c r="J349" s="73">
        <v>12.66</v>
      </c>
      <c r="K349" s="73">
        <v>60.441431231527091</v>
      </c>
      <c r="L349" s="66"/>
      <c r="M349" s="66"/>
      <c r="N349" s="66"/>
      <c r="O349" s="66"/>
      <c r="P349" s="66"/>
      <c r="Q349" s="66"/>
      <c r="R349" s="66"/>
      <c r="S349" s="66"/>
      <c r="T349" s="66"/>
      <c r="U349" s="66"/>
      <c r="V349" s="66"/>
      <c r="W349" s="66"/>
      <c r="X349" s="66"/>
      <c r="Y349" s="66"/>
      <c r="Z349" s="66"/>
    </row>
    <row r="350" spans="1:26" x14ac:dyDescent="0.2">
      <c r="A350" s="61">
        <v>79</v>
      </c>
      <c r="B350" s="5" t="s">
        <v>274</v>
      </c>
      <c r="C350" s="61">
        <v>419</v>
      </c>
      <c r="D350" s="61">
        <v>4</v>
      </c>
      <c r="E350" s="61">
        <v>13</v>
      </c>
      <c r="F350" s="73">
        <v>41.17647058823529</v>
      </c>
      <c r="G350" s="73">
        <v>9.5</v>
      </c>
      <c r="H350" s="73">
        <v>3.9117647058823524</v>
      </c>
      <c r="I350" s="73">
        <v>0</v>
      </c>
      <c r="J350" s="73">
        <v>12.05</v>
      </c>
      <c r="K350" s="73">
        <v>67.259220935960599</v>
      </c>
      <c r="L350" s="66"/>
      <c r="M350" s="66"/>
      <c r="N350" s="66"/>
      <c r="O350" s="66"/>
      <c r="P350" s="66"/>
      <c r="Q350" s="66"/>
      <c r="R350" s="66"/>
      <c r="S350" s="66"/>
      <c r="T350" s="66"/>
      <c r="U350" s="66"/>
      <c r="V350" s="66"/>
      <c r="W350" s="66"/>
      <c r="X350" s="66"/>
      <c r="Y350" s="66"/>
      <c r="Z350" s="66"/>
    </row>
    <row r="351" spans="1:26" x14ac:dyDescent="0.2">
      <c r="A351" s="61">
        <v>18</v>
      </c>
      <c r="B351" s="5" t="s">
        <v>275</v>
      </c>
      <c r="C351" s="61">
        <v>113</v>
      </c>
      <c r="D351" s="61">
        <v>1</v>
      </c>
      <c r="E351" s="61">
        <v>13</v>
      </c>
      <c r="F351" s="73">
        <v>64.788732394366207</v>
      </c>
      <c r="G351" s="73">
        <v>6</v>
      </c>
      <c r="H351" s="73">
        <v>3.8873239436619724</v>
      </c>
      <c r="I351" s="73">
        <v>0</v>
      </c>
      <c r="J351" s="73">
        <v>14.36</v>
      </c>
      <c r="K351" s="73">
        <v>61.03119834482758</v>
      </c>
      <c r="L351" s="66"/>
      <c r="M351" s="66"/>
      <c r="N351" s="66"/>
      <c r="O351" s="66"/>
      <c r="P351" s="66"/>
      <c r="Q351" s="66"/>
      <c r="R351" s="66"/>
      <c r="S351" s="66"/>
      <c r="T351" s="66"/>
      <c r="U351" s="66"/>
      <c r="V351" s="66"/>
      <c r="W351" s="66"/>
      <c r="X351" s="66"/>
      <c r="Y351" s="66"/>
      <c r="Z351" s="66"/>
    </row>
    <row r="352" spans="1:26" x14ac:dyDescent="0.2">
      <c r="A352" s="61">
        <v>40</v>
      </c>
      <c r="B352" s="5" t="s">
        <v>275</v>
      </c>
      <c r="C352" s="61">
        <v>211</v>
      </c>
      <c r="D352" s="61">
        <v>2</v>
      </c>
      <c r="E352" s="61">
        <v>13</v>
      </c>
      <c r="F352" s="73">
        <v>57.894736842105267</v>
      </c>
      <c r="G352" s="73">
        <v>4</v>
      </c>
      <c r="H352" s="73">
        <v>2.3157894736842106</v>
      </c>
      <c r="I352" s="73">
        <v>0</v>
      </c>
      <c r="J352" s="73">
        <v>14.44</v>
      </c>
      <c r="K352" s="73">
        <v>68.79230524137931</v>
      </c>
      <c r="L352" s="66"/>
      <c r="M352" s="66"/>
      <c r="N352" s="66"/>
      <c r="O352" s="66"/>
      <c r="P352" s="66"/>
      <c r="Q352" s="66"/>
      <c r="R352" s="66"/>
      <c r="S352" s="66"/>
      <c r="T352" s="66"/>
      <c r="U352" s="66"/>
      <c r="V352" s="66"/>
      <c r="W352" s="66"/>
      <c r="X352" s="66"/>
      <c r="Y352" s="66"/>
      <c r="Z352" s="66"/>
    </row>
    <row r="353" spans="1:26" x14ac:dyDescent="0.2">
      <c r="A353" s="61">
        <v>41</v>
      </c>
      <c r="B353" s="5" t="s">
        <v>275</v>
      </c>
      <c r="C353" s="61">
        <v>301</v>
      </c>
      <c r="D353" s="61">
        <v>3</v>
      </c>
      <c r="E353" s="61">
        <v>13</v>
      </c>
      <c r="F353" s="73">
        <v>69.565217391304344</v>
      </c>
      <c r="G353" s="73">
        <v>5</v>
      </c>
      <c r="H353" s="73">
        <v>3.4782608695652173</v>
      </c>
      <c r="I353" s="73">
        <v>0</v>
      </c>
      <c r="J353" s="73">
        <v>14.53</v>
      </c>
      <c r="K353" s="73">
        <v>74.996388310344841</v>
      </c>
      <c r="L353" s="66"/>
      <c r="M353" s="66"/>
      <c r="N353" s="66"/>
      <c r="O353" s="66"/>
      <c r="P353" s="66"/>
      <c r="Q353" s="66"/>
      <c r="R353" s="66"/>
      <c r="S353" s="66"/>
      <c r="T353" s="66"/>
      <c r="U353" s="66"/>
      <c r="V353" s="66"/>
      <c r="W353" s="66"/>
      <c r="X353" s="66"/>
      <c r="Y353" s="66"/>
      <c r="Z353" s="66"/>
    </row>
    <row r="354" spans="1:26" x14ac:dyDescent="0.2">
      <c r="A354" s="61">
        <v>72</v>
      </c>
      <c r="B354" s="5" t="s">
        <v>275</v>
      </c>
      <c r="C354" s="61">
        <v>419</v>
      </c>
      <c r="D354" s="61">
        <v>4</v>
      </c>
      <c r="E354" s="61">
        <v>13</v>
      </c>
      <c r="F354" s="73">
        <v>67.142857142857139</v>
      </c>
      <c r="G354" s="73">
        <v>3</v>
      </c>
      <c r="H354" s="73">
        <v>2.0142857142857142</v>
      </c>
      <c r="I354" s="73">
        <v>0</v>
      </c>
      <c r="J354" s="73">
        <v>14.48</v>
      </c>
      <c r="K354" s="73">
        <v>52.95280441379311</v>
      </c>
      <c r="L354" s="66"/>
      <c r="M354" s="66"/>
      <c r="N354" s="66"/>
      <c r="O354" s="66"/>
      <c r="P354" s="66"/>
      <c r="Q354" s="66"/>
      <c r="R354" s="66"/>
      <c r="S354" s="66"/>
      <c r="T354" s="66"/>
      <c r="U354" s="66"/>
      <c r="V354" s="66"/>
      <c r="W354" s="66"/>
      <c r="X354" s="66"/>
      <c r="Y354" s="66"/>
      <c r="Z354" s="66"/>
    </row>
    <row r="355" spans="1:26" x14ac:dyDescent="0.2">
      <c r="A355" s="61">
        <v>18</v>
      </c>
      <c r="B355" s="5" t="s">
        <v>276</v>
      </c>
      <c r="C355" s="61">
        <v>113</v>
      </c>
      <c r="D355" s="61">
        <v>1</v>
      </c>
      <c r="E355" s="61">
        <v>13</v>
      </c>
      <c r="F355" s="73">
        <v>45.161290322580641</v>
      </c>
      <c r="G355" s="73">
        <v>5</v>
      </c>
      <c r="H355" s="73">
        <v>2.258064516129032</v>
      </c>
      <c r="I355" s="73">
        <v>0</v>
      </c>
      <c r="J355" s="73">
        <v>13.76</v>
      </c>
      <c r="K355" s="73">
        <v>60.991009655172412</v>
      </c>
      <c r="L355" s="66"/>
      <c r="M355" s="66"/>
      <c r="N355" s="66"/>
      <c r="O355" s="66"/>
      <c r="P355" s="66"/>
      <c r="Q355" s="66"/>
      <c r="R355" s="66"/>
      <c r="S355" s="66"/>
      <c r="T355" s="66"/>
      <c r="U355" s="66"/>
      <c r="V355" s="66"/>
      <c r="W355" s="66"/>
      <c r="X355" s="66"/>
      <c r="Y355" s="66"/>
      <c r="Z355" s="66"/>
    </row>
    <row r="356" spans="1:26" x14ac:dyDescent="0.2">
      <c r="A356" s="61">
        <v>40</v>
      </c>
      <c r="B356" s="5" t="s">
        <v>276</v>
      </c>
      <c r="C356" s="61">
        <v>211</v>
      </c>
      <c r="D356" s="61">
        <v>2</v>
      </c>
      <c r="E356" s="61">
        <v>13</v>
      </c>
      <c r="F356" s="73">
        <v>56.451612903225815</v>
      </c>
      <c r="G356" s="73">
        <v>8</v>
      </c>
      <c r="H356" s="73">
        <v>4.5161290322580649</v>
      </c>
      <c r="I356" s="73">
        <v>0</v>
      </c>
      <c r="J356" s="73">
        <v>12.07</v>
      </c>
      <c r="K356" s="73">
        <v>52.243761103448279</v>
      </c>
      <c r="L356" s="66"/>
      <c r="M356" s="66"/>
      <c r="N356" s="66"/>
      <c r="O356" s="66"/>
      <c r="P356" s="66"/>
      <c r="Q356" s="66"/>
      <c r="R356" s="66"/>
      <c r="S356" s="66"/>
      <c r="T356" s="66"/>
      <c r="U356" s="66"/>
      <c r="V356" s="66"/>
      <c r="W356" s="66"/>
      <c r="X356" s="66"/>
      <c r="Y356" s="66"/>
      <c r="Z356" s="66"/>
    </row>
    <row r="357" spans="1:26" x14ac:dyDescent="0.2">
      <c r="A357" s="61">
        <v>41</v>
      </c>
      <c r="B357" s="5" t="s">
        <v>276</v>
      </c>
      <c r="C357" s="61">
        <v>301</v>
      </c>
      <c r="D357" s="61">
        <v>3</v>
      </c>
      <c r="E357" s="61">
        <v>13</v>
      </c>
      <c r="F357" s="73">
        <v>51.515151515151516</v>
      </c>
      <c r="G357" s="73">
        <v>9.5</v>
      </c>
      <c r="H357" s="73">
        <v>4.8939393939393936</v>
      </c>
      <c r="I357" s="73">
        <v>0</v>
      </c>
      <c r="J357" s="73">
        <v>10.82</v>
      </c>
      <c r="K357" s="73">
        <v>57.786487379310344</v>
      </c>
      <c r="L357" s="66"/>
      <c r="M357" s="66"/>
      <c r="N357" s="66"/>
      <c r="O357" s="66"/>
      <c r="P357" s="66"/>
      <c r="Q357" s="66"/>
      <c r="R357" s="66"/>
      <c r="S357" s="66"/>
      <c r="T357" s="66"/>
      <c r="U357" s="66"/>
      <c r="V357" s="66"/>
      <c r="W357" s="66"/>
      <c r="X357" s="66"/>
      <c r="Y357" s="66"/>
      <c r="Z357" s="66"/>
    </row>
    <row r="358" spans="1:26" x14ac:dyDescent="0.2">
      <c r="A358" s="61">
        <v>72</v>
      </c>
      <c r="B358" s="5" t="s">
        <v>276</v>
      </c>
      <c r="C358" s="61">
        <v>419</v>
      </c>
      <c r="D358" s="61">
        <v>4</v>
      </c>
      <c r="E358" s="61">
        <v>13</v>
      </c>
      <c r="F358" s="73">
        <v>66.037735849056602</v>
      </c>
      <c r="G358" s="73">
        <v>13.5</v>
      </c>
      <c r="H358" s="73">
        <v>8.915094339622641</v>
      </c>
      <c r="I358" s="73">
        <v>0</v>
      </c>
      <c r="J358" s="73">
        <v>14.62</v>
      </c>
      <c r="K358" s="73">
        <v>45.313815724137932</v>
      </c>
      <c r="L358" s="66"/>
      <c r="M358" s="66"/>
      <c r="N358" s="66"/>
      <c r="O358" s="66"/>
      <c r="P358" s="66"/>
      <c r="Q358" s="66"/>
      <c r="R358" s="66"/>
      <c r="S358" s="66"/>
      <c r="T358" s="66"/>
      <c r="U358" s="66"/>
      <c r="V358" s="66"/>
      <c r="W358" s="66"/>
      <c r="X358" s="66"/>
      <c r="Y358" s="66"/>
      <c r="Z358" s="66"/>
    </row>
    <row r="359" spans="1:26" x14ac:dyDescent="0.2">
      <c r="A359" s="61">
        <v>18</v>
      </c>
      <c r="B359" s="5" t="s">
        <v>277</v>
      </c>
      <c r="C359" s="61">
        <v>113</v>
      </c>
      <c r="D359" s="61">
        <v>1</v>
      </c>
      <c r="E359" s="61">
        <v>13</v>
      </c>
      <c r="F359" s="73">
        <v>53.623188405797109</v>
      </c>
      <c r="G359" s="73">
        <v>9</v>
      </c>
      <c r="H359" s="73">
        <v>4.8260869565217401</v>
      </c>
      <c r="I359" s="73">
        <v>0</v>
      </c>
      <c r="J359" s="73">
        <v>12.15</v>
      </c>
      <c r="K359" s="73">
        <v>77.590574068965509</v>
      </c>
      <c r="L359" s="66"/>
      <c r="M359" s="66"/>
      <c r="N359" s="66"/>
      <c r="O359" s="66"/>
      <c r="P359" s="66"/>
      <c r="Q359" s="66"/>
      <c r="R359" s="66"/>
      <c r="S359" s="66"/>
      <c r="T359" s="66"/>
      <c r="U359" s="66"/>
      <c r="V359" s="66"/>
      <c r="W359" s="66"/>
      <c r="X359" s="66"/>
      <c r="Y359" s="66"/>
      <c r="Z359" s="66"/>
    </row>
    <row r="360" spans="1:26" x14ac:dyDescent="0.2">
      <c r="A360" s="61">
        <v>40</v>
      </c>
      <c r="B360" s="5" t="s">
        <v>277</v>
      </c>
      <c r="C360" s="61">
        <v>211</v>
      </c>
      <c r="D360" s="61">
        <v>2</v>
      </c>
      <c r="E360" s="61">
        <v>13</v>
      </c>
      <c r="F360" s="73">
        <v>51.315789473684212</v>
      </c>
      <c r="G360" s="73">
        <v>10</v>
      </c>
      <c r="H360" s="73">
        <v>5.1315789473684212</v>
      </c>
      <c r="I360" s="73">
        <v>0</v>
      </c>
      <c r="J360" s="73">
        <v>12.09</v>
      </c>
      <c r="K360" s="73">
        <v>77.350129544827567</v>
      </c>
      <c r="L360" s="66"/>
      <c r="M360" s="66"/>
      <c r="N360" s="66"/>
      <c r="O360" s="66"/>
      <c r="P360" s="66"/>
      <c r="Q360" s="66"/>
      <c r="R360" s="66"/>
      <c r="S360" s="66"/>
      <c r="T360" s="66"/>
      <c r="U360" s="66"/>
      <c r="V360" s="66"/>
      <c r="W360" s="66"/>
      <c r="X360" s="66"/>
      <c r="Y360" s="66"/>
      <c r="Z360" s="66"/>
    </row>
    <row r="361" spans="1:26" x14ac:dyDescent="0.2">
      <c r="A361" s="61">
        <v>41</v>
      </c>
      <c r="B361" s="5" t="s">
        <v>277</v>
      </c>
      <c r="C361" s="61">
        <v>301</v>
      </c>
      <c r="D361" s="61">
        <v>3</v>
      </c>
      <c r="E361" s="61">
        <v>13</v>
      </c>
      <c r="F361" s="73">
        <v>55.555555555555557</v>
      </c>
      <c r="G361" s="73">
        <v>10</v>
      </c>
      <c r="H361" s="73">
        <v>5.5555555555555554</v>
      </c>
      <c r="I361" s="73">
        <v>0</v>
      </c>
      <c r="J361" s="73">
        <v>12.08</v>
      </c>
      <c r="K361" s="73">
        <v>70.49170935172414</v>
      </c>
      <c r="L361" s="66"/>
      <c r="M361" s="66"/>
      <c r="N361" s="66"/>
      <c r="O361" s="66"/>
      <c r="P361" s="66"/>
      <c r="Q361" s="66"/>
      <c r="R361" s="66"/>
      <c r="S361" s="66"/>
      <c r="T361" s="66"/>
      <c r="U361" s="66"/>
      <c r="V361" s="66"/>
      <c r="W361" s="66"/>
      <c r="X361" s="66"/>
      <c r="Y361" s="66"/>
      <c r="Z361" s="66"/>
    </row>
    <row r="362" spans="1:26" x14ac:dyDescent="0.2">
      <c r="A362" s="61">
        <v>72</v>
      </c>
      <c r="B362" s="5" t="s">
        <v>277</v>
      </c>
      <c r="C362" s="61">
        <v>419</v>
      </c>
      <c r="D362" s="61">
        <v>4</v>
      </c>
      <c r="E362" s="61">
        <v>13</v>
      </c>
      <c r="F362" s="73">
        <v>58.974358974358978</v>
      </c>
      <c r="G362" s="73">
        <v>13</v>
      </c>
      <c r="H362" s="73">
        <v>7.6666666666666679</v>
      </c>
      <c r="I362" s="73">
        <v>0</v>
      </c>
      <c r="J362" s="73">
        <v>12.05</v>
      </c>
      <c r="K362" s="73">
        <v>86.662169379310342</v>
      </c>
      <c r="L362" s="66"/>
      <c r="M362" s="66"/>
      <c r="N362" s="66"/>
      <c r="O362" s="66"/>
      <c r="P362" s="66"/>
      <c r="Q362" s="66"/>
      <c r="R362" s="66"/>
      <c r="S362" s="66"/>
      <c r="T362" s="66"/>
      <c r="U362" s="66"/>
      <c r="V362" s="66"/>
      <c r="W362" s="66"/>
      <c r="X362" s="66"/>
      <c r="Y362" s="66"/>
      <c r="Z362" s="66"/>
    </row>
    <row r="363" spans="1:26" x14ac:dyDescent="0.2">
      <c r="A363" s="61">
        <v>18</v>
      </c>
      <c r="B363" s="5" t="s">
        <v>278</v>
      </c>
      <c r="C363" s="61">
        <v>113</v>
      </c>
      <c r="D363" s="61">
        <v>1</v>
      </c>
      <c r="E363" s="61">
        <v>13</v>
      </c>
      <c r="F363" s="73">
        <v>32.894736842105267</v>
      </c>
      <c r="G363" s="73">
        <v>3</v>
      </c>
      <c r="H363" s="73">
        <v>0.98684210526315808</v>
      </c>
      <c r="I363" s="73">
        <v>0</v>
      </c>
      <c r="J363" s="73">
        <v>13.08</v>
      </c>
      <c r="K363" s="73">
        <v>54.875148822829964</v>
      </c>
      <c r="L363" s="66"/>
      <c r="M363" s="66"/>
      <c r="N363" s="66"/>
      <c r="O363" s="66"/>
      <c r="P363" s="66"/>
      <c r="Q363" s="66"/>
      <c r="R363" s="66"/>
      <c r="S363" s="66"/>
      <c r="T363" s="66"/>
      <c r="U363" s="66"/>
      <c r="V363" s="66"/>
      <c r="W363" s="66"/>
      <c r="X363" s="66"/>
      <c r="Y363" s="66"/>
      <c r="Z363" s="66"/>
    </row>
    <row r="364" spans="1:26" x14ac:dyDescent="0.2">
      <c r="A364" s="61">
        <v>40</v>
      </c>
      <c r="B364" s="5" t="s">
        <v>278</v>
      </c>
      <c r="C364" s="61">
        <v>211</v>
      </c>
      <c r="D364" s="61">
        <v>2</v>
      </c>
      <c r="E364" s="61">
        <v>13</v>
      </c>
      <c r="F364" s="73">
        <v>30.985915492957744</v>
      </c>
      <c r="G364" s="73">
        <v>6</v>
      </c>
      <c r="H364" s="73">
        <v>1.8591549295774648</v>
      </c>
      <c r="I364" s="73">
        <v>0.3</v>
      </c>
      <c r="J364" s="73">
        <v>12.9</v>
      </c>
      <c r="K364" s="73">
        <v>65.314850416171211</v>
      </c>
      <c r="L364" s="66"/>
      <c r="M364" s="66"/>
      <c r="N364" s="66"/>
      <c r="O364" s="66"/>
      <c r="P364" s="66"/>
      <c r="Q364" s="66"/>
      <c r="R364" s="66"/>
      <c r="S364" s="66"/>
      <c r="T364" s="66"/>
      <c r="U364" s="66"/>
      <c r="V364" s="66"/>
      <c r="W364" s="66"/>
      <c r="X364" s="66"/>
      <c r="Y364" s="66"/>
      <c r="Z364" s="66"/>
    </row>
    <row r="365" spans="1:26" x14ac:dyDescent="0.2">
      <c r="A365" s="61">
        <v>41</v>
      </c>
      <c r="B365" s="5" t="s">
        <v>278</v>
      </c>
      <c r="C365" s="61">
        <v>301</v>
      </c>
      <c r="D365" s="61">
        <v>3</v>
      </c>
      <c r="E365" s="61">
        <v>13</v>
      </c>
      <c r="F365" s="73">
        <v>32.394366197183103</v>
      </c>
      <c r="G365" s="73">
        <v>5</v>
      </c>
      <c r="H365" s="73">
        <v>1.6197183098591552</v>
      </c>
      <c r="I365" s="73">
        <v>0</v>
      </c>
      <c r="J365" s="73">
        <v>12.89</v>
      </c>
      <c r="K365" s="73">
        <v>63.016264780023789</v>
      </c>
      <c r="L365" s="66"/>
      <c r="M365" s="66"/>
      <c r="N365" s="66"/>
      <c r="O365" s="66"/>
      <c r="P365" s="66"/>
      <c r="Q365" s="66"/>
      <c r="R365" s="66"/>
      <c r="S365" s="66"/>
      <c r="T365" s="66"/>
      <c r="U365" s="66"/>
      <c r="V365" s="66"/>
      <c r="W365" s="66"/>
      <c r="X365" s="66"/>
      <c r="Y365" s="66"/>
      <c r="Z365" s="66"/>
    </row>
    <row r="366" spans="1:26" x14ac:dyDescent="0.2">
      <c r="A366" s="61">
        <v>72</v>
      </c>
      <c r="B366" s="5" t="s">
        <v>278</v>
      </c>
      <c r="C366" s="61">
        <v>419</v>
      </c>
      <c r="D366" s="61">
        <v>4</v>
      </c>
      <c r="E366" s="61">
        <v>13</v>
      </c>
      <c r="F366" s="73">
        <v>27.848101265822784</v>
      </c>
      <c r="G366" s="73">
        <v>7</v>
      </c>
      <c r="H366" s="73">
        <v>1.9493670886075949</v>
      </c>
      <c r="I366" s="73">
        <v>0</v>
      </c>
      <c r="J366" s="73">
        <v>13.07</v>
      </c>
      <c r="K366" s="73">
        <v>52.780257550535083</v>
      </c>
      <c r="L366" s="66"/>
      <c r="M366" s="66"/>
      <c r="N366" s="66"/>
      <c r="O366" s="66"/>
      <c r="P366" s="66"/>
      <c r="Q366" s="66"/>
      <c r="R366" s="66"/>
      <c r="S366" s="66"/>
      <c r="T366" s="66"/>
      <c r="U366" s="66"/>
      <c r="V366" s="66"/>
      <c r="W366" s="66"/>
      <c r="X366" s="66"/>
      <c r="Y366" s="66"/>
      <c r="Z366" s="66"/>
    </row>
    <row r="367" spans="1:26" x14ac:dyDescent="0.2">
      <c r="A367" s="61">
        <v>63</v>
      </c>
      <c r="B367" s="5" t="s">
        <v>272</v>
      </c>
      <c r="C367" s="61">
        <v>114</v>
      </c>
      <c r="D367" s="61">
        <v>1</v>
      </c>
      <c r="E367" s="61">
        <v>14</v>
      </c>
      <c r="F367" s="73">
        <v>69.565217391304344</v>
      </c>
      <c r="G367" s="73">
        <v>11</v>
      </c>
      <c r="H367" s="73">
        <v>7.6521739130434776</v>
      </c>
      <c r="I367" s="73">
        <v>0.3</v>
      </c>
      <c r="J367" s="73">
        <v>14.84</v>
      </c>
      <c r="K367" s="73">
        <v>57.409010412440843</v>
      </c>
      <c r="L367" s="66"/>
      <c r="M367" s="66"/>
      <c r="N367" s="66"/>
      <c r="O367" s="66"/>
      <c r="P367" s="66"/>
      <c r="Q367" s="66"/>
      <c r="R367" s="66"/>
      <c r="S367" s="66"/>
      <c r="T367" s="66"/>
      <c r="U367" s="66"/>
      <c r="V367" s="66"/>
      <c r="W367" s="66"/>
      <c r="X367" s="66"/>
      <c r="Y367" s="66"/>
      <c r="Z367" s="66"/>
    </row>
    <row r="368" spans="1:26" x14ac:dyDescent="0.2">
      <c r="A368" s="61">
        <v>57</v>
      </c>
      <c r="B368" s="5" t="s">
        <v>272</v>
      </c>
      <c r="C368" s="61">
        <v>216</v>
      </c>
      <c r="D368" s="61">
        <v>2</v>
      </c>
      <c r="E368" s="61">
        <v>14</v>
      </c>
      <c r="F368" s="73">
        <v>52.380952380952387</v>
      </c>
      <c r="G368" s="73">
        <v>5</v>
      </c>
      <c r="H368" s="73">
        <v>2.6190476190476191</v>
      </c>
      <c r="I368" s="73">
        <v>0.6</v>
      </c>
      <c r="J368" s="73">
        <v>15.16</v>
      </c>
      <c r="K368" s="73">
        <v>41.09032373225152</v>
      </c>
      <c r="L368" s="66"/>
      <c r="M368" s="66"/>
      <c r="N368" s="66"/>
      <c r="O368" s="66"/>
      <c r="P368" s="66"/>
      <c r="Q368" s="66"/>
      <c r="R368" s="66"/>
      <c r="S368" s="66"/>
      <c r="T368" s="66"/>
      <c r="U368" s="66"/>
      <c r="V368" s="66"/>
      <c r="W368" s="66"/>
      <c r="X368" s="66"/>
      <c r="Y368" s="66"/>
      <c r="Z368" s="66"/>
    </row>
    <row r="369" spans="1:26" x14ac:dyDescent="0.2">
      <c r="A369" s="61">
        <v>53</v>
      </c>
      <c r="B369" s="5" t="s">
        <v>272</v>
      </c>
      <c r="C369" s="61">
        <v>316</v>
      </c>
      <c r="D369" s="61">
        <v>3</v>
      </c>
      <c r="E369" s="61">
        <v>14</v>
      </c>
      <c r="F369" s="73">
        <v>57.377049180327866</v>
      </c>
      <c r="G369" s="73">
        <v>5</v>
      </c>
      <c r="H369" s="73">
        <v>2.8688524590163933</v>
      </c>
      <c r="I369" s="73">
        <v>0</v>
      </c>
      <c r="J369" s="73">
        <v>15.65</v>
      </c>
      <c r="K369" s="73">
        <v>71.768789722785669</v>
      </c>
      <c r="L369" s="66"/>
      <c r="M369" s="66"/>
      <c r="N369" s="66"/>
      <c r="O369" s="66"/>
      <c r="P369" s="66"/>
      <c r="Q369" s="66"/>
      <c r="R369" s="66"/>
      <c r="S369" s="66"/>
      <c r="T369" s="66"/>
      <c r="U369" s="66"/>
      <c r="V369" s="66"/>
      <c r="W369" s="66"/>
      <c r="X369" s="66"/>
      <c r="Y369" s="66"/>
      <c r="Z369" s="66"/>
    </row>
    <row r="370" spans="1:26" x14ac:dyDescent="0.2">
      <c r="A370" s="61">
        <v>14</v>
      </c>
      <c r="B370" s="5" t="s">
        <v>272</v>
      </c>
      <c r="C370" s="61">
        <v>402</v>
      </c>
      <c r="D370" s="61">
        <v>4</v>
      </c>
      <c r="E370" s="61">
        <v>14</v>
      </c>
      <c r="F370" s="73">
        <v>48.611111111111107</v>
      </c>
      <c r="G370" s="73">
        <v>5</v>
      </c>
      <c r="H370" s="73">
        <v>2.4305555555555554</v>
      </c>
      <c r="I370" s="73">
        <v>0</v>
      </c>
      <c r="J370" s="73">
        <v>18.28</v>
      </c>
      <c r="K370" s="73">
        <v>72.526251359026375</v>
      </c>
      <c r="L370" s="66"/>
      <c r="M370" s="66"/>
      <c r="N370" s="66"/>
      <c r="O370" s="66"/>
      <c r="P370" s="66"/>
      <c r="Q370" s="66"/>
      <c r="R370" s="66"/>
      <c r="S370" s="66"/>
      <c r="T370" s="66"/>
      <c r="U370" s="66"/>
      <c r="V370" s="66"/>
      <c r="W370" s="66"/>
      <c r="X370" s="66"/>
      <c r="Y370" s="66"/>
      <c r="Z370" s="66"/>
    </row>
    <row r="371" spans="1:26" x14ac:dyDescent="0.2">
      <c r="A371" s="61">
        <v>17</v>
      </c>
      <c r="B371" s="5" t="s">
        <v>273</v>
      </c>
      <c r="C371" s="61">
        <v>114</v>
      </c>
      <c r="D371" s="61">
        <v>1</v>
      </c>
      <c r="E371" s="61">
        <v>14</v>
      </c>
      <c r="F371" s="73">
        <v>21.951219512195124</v>
      </c>
      <c r="G371" s="73">
        <v>3</v>
      </c>
      <c r="H371" s="73">
        <v>0.65853658536585369</v>
      </c>
      <c r="I371" s="73">
        <v>0</v>
      </c>
      <c r="J371" s="73">
        <v>13.24</v>
      </c>
      <c r="K371" s="73">
        <v>78.433034482758615</v>
      </c>
      <c r="L371" s="66"/>
      <c r="M371" s="66"/>
      <c r="N371" s="66"/>
      <c r="O371" s="66"/>
      <c r="P371" s="66"/>
      <c r="Q371" s="66"/>
      <c r="R371" s="66"/>
      <c r="S371" s="66"/>
      <c r="T371" s="66"/>
      <c r="U371" s="66"/>
      <c r="V371" s="66"/>
      <c r="W371" s="66"/>
      <c r="X371" s="66"/>
      <c r="Y371" s="66"/>
      <c r="Z371" s="66"/>
    </row>
    <row r="372" spans="1:26" x14ac:dyDescent="0.2">
      <c r="A372" s="61">
        <v>35</v>
      </c>
      <c r="B372" s="5" t="s">
        <v>273</v>
      </c>
      <c r="C372" s="61">
        <v>216</v>
      </c>
      <c r="D372" s="61">
        <v>2</v>
      </c>
      <c r="E372" s="61">
        <v>14</v>
      </c>
      <c r="F372" s="73">
        <v>42.528735632183903</v>
      </c>
      <c r="G372" s="73">
        <v>4.5</v>
      </c>
      <c r="H372" s="73">
        <v>1.9137931034482756</v>
      </c>
      <c r="I372" s="73">
        <v>0</v>
      </c>
      <c r="J372" s="73">
        <v>12.84</v>
      </c>
      <c r="K372" s="73">
        <v>70.163599632183917</v>
      </c>
      <c r="L372" s="66"/>
      <c r="M372" s="66"/>
      <c r="N372" s="66"/>
      <c r="O372" s="66"/>
      <c r="P372" s="66"/>
      <c r="Q372" s="66"/>
      <c r="R372" s="66"/>
      <c r="S372" s="66"/>
      <c r="T372" s="66"/>
      <c r="U372" s="66"/>
      <c r="V372" s="66"/>
      <c r="W372" s="66"/>
      <c r="X372" s="66"/>
      <c r="Y372" s="66"/>
      <c r="Z372" s="66"/>
    </row>
    <row r="373" spans="1:26" x14ac:dyDescent="0.2">
      <c r="A373" s="61">
        <v>55</v>
      </c>
      <c r="B373" s="5" t="s">
        <v>273</v>
      </c>
      <c r="C373" s="61">
        <v>316</v>
      </c>
      <c r="D373" s="61">
        <v>3</v>
      </c>
      <c r="E373" s="61">
        <v>14</v>
      </c>
      <c r="F373" s="73">
        <v>43.02325581395349</v>
      </c>
      <c r="G373" s="73">
        <v>9</v>
      </c>
      <c r="H373" s="73">
        <v>3.8720930232558142</v>
      </c>
      <c r="I373" s="73">
        <v>0</v>
      </c>
      <c r="J373" s="73">
        <v>12.42</v>
      </c>
      <c r="K373" s="73">
        <v>76.835645333333346</v>
      </c>
      <c r="L373" s="66"/>
      <c r="M373" s="66"/>
      <c r="N373" s="66"/>
      <c r="O373" s="66"/>
      <c r="P373" s="66"/>
      <c r="Q373" s="66"/>
      <c r="R373" s="66"/>
      <c r="S373" s="66"/>
      <c r="T373" s="66"/>
      <c r="U373" s="66"/>
      <c r="V373" s="66"/>
      <c r="W373" s="66"/>
      <c r="X373" s="66"/>
      <c r="Y373" s="66"/>
      <c r="Z373" s="66"/>
    </row>
    <row r="374" spans="1:26" x14ac:dyDescent="0.2">
      <c r="A374" s="61">
        <v>62</v>
      </c>
      <c r="B374" s="5" t="s">
        <v>273</v>
      </c>
      <c r="C374" s="61">
        <v>402</v>
      </c>
      <c r="D374" s="61">
        <v>4</v>
      </c>
      <c r="E374" s="61">
        <v>14</v>
      </c>
      <c r="F374" s="73">
        <v>32.051282051282051</v>
      </c>
      <c r="G374" s="73">
        <v>7</v>
      </c>
      <c r="H374" s="73">
        <v>2.2435897435897436</v>
      </c>
      <c r="I374" s="73">
        <v>0</v>
      </c>
      <c r="J374" s="73">
        <v>12.73</v>
      </c>
      <c r="K374" s="73">
        <v>57.143593517241371</v>
      </c>
      <c r="L374" s="66"/>
      <c r="M374" s="66"/>
      <c r="N374" s="66"/>
      <c r="O374" s="66"/>
      <c r="P374" s="66"/>
      <c r="Q374" s="66"/>
      <c r="R374" s="66"/>
      <c r="S374" s="66"/>
      <c r="T374" s="66"/>
      <c r="U374" s="66"/>
      <c r="V374" s="66"/>
      <c r="W374" s="66"/>
      <c r="X374" s="66"/>
      <c r="Y374" s="66"/>
      <c r="Z374" s="66"/>
    </row>
    <row r="375" spans="1:26" x14ac:dyDescent="0.2">
      <c r="A375" s="61">
        <v>8</v>
      </c>
      <c r="B375" s="5" t="s">
        <v>274</v>
      </c>
      <c r="C375" s="61">
        <v>114</v>
      </c>
      <c r="D375" s="61">
        <v>1</v>
      </c>
      <c r="E375" s="61">
        <v>14</v>
      </c>
      <c r="F375" s="73">
        <v>50.793650793650791</v>
      </c>
      <c r="G375" s="73">
        <v>5</v>
      </c>
      <c r="H375" s="73">
        <v>2.5396825396825395</v>
      </c>
      <c r="I375" s="73">
        <v>0</v>
      </c>
      <c r="J375" s="73">
        <v>12.58</v>
      </c>
      <c r="K375" s="73">
        <v>59.767288374384243</v>
      </c>
      <c r="L375" s="66"/>
      <c r="M375" s="66"/>
      <c r="N375" s="66"/>
      <c r="O375" s="66"/>
      <c r="P375" s="66"/>
      <c r="Q375" s="66"/>
      <c r="R375" s="66"/>
      <c r="S375" s="66"/>
      <c r="T375" s="66"/>
      <c r="U375" s="66"/>
      <c r="V375" s="66"/>
      <c r="W375" s="66"/>
      <c r="X375" s="66"/>
      <c r="Y375" s="66"/>
      <c r="Z375" s="66"/>
    </row>
    <row r="376" spans="1:26" x14ac:dyDescent="0.2">
      <c r="A376" s="61">
        <v>36</v>
      </c>
      <c r="B376" s="5" t="s">
        <v>274</v>
      </c>
      <c r="C376" s="61">
        <v>216</v>
      </c>
      <c r="D376" s="61">
        <v>2</v>
      </c>
      <c r="E376" s="61">
        <v>14</v>
      </c>
      <c r="F376" s="73">
        <v>48.4375</v>
      </c>
      <c r="G376" s="73">
        <v>7.5</v>
      </c>
      <c r="H376" s="73">
        <v>3.6328125</v>
      </c>
      <c r="I376" s="73">
        <v>0</v>
      </c>
      <c r="J376" s="73">
        <v>12.89</v>
      </c>
      <c r="K376" s="73">
        <v>57.686130098522163</v>
      </c>
      <c r="L376" s="66"/>
      <c r="M376" s="66"/>
      <c r="N376" s="66"/>
      <c r="O376" s="66"/>
      <c r="P376" s="66"/>
      <c r="Q376" s="66"/>
      <c r="R376" s="66"/>
      <c r="S376" s="66"/>
      <c r="T376" s="66"/>
      <c r="U376" s="66"/>
      <c r="V376" s="66"/>
      <c r="W376" s="66"/>
      <c r="X376" s="66"/>
      <c r="Y376" s="66"/>
      <c r="Z376" s="66"/>
    </row>
    <row r="377" spans="1:26" x14ac:dyDescent="0.2">
      <c r="A377" s="61">
        <v>56</v>
      </c>
      <c r="B377" s="5" t="s">
        <v>274</v>
      </c>
      <c r="C377" s="61">
        <v>316</v>
      </c>
      <c r="D377" s="61">
        <v>3</v>
      </c>
      <c r="E377" s="61">
        <v>14</v>
      </c>
      <c r="F377" s="73">
        <v>54.838709677419352</v>
      </c>
      <c r="G377" s="73">
        <v>6.5</v>
      </c>
      <c r="H377" s="73">
        <v>3.564516129032258</v>
      </c>
      <c r="I377" s="73">
        <v>0</v>
      </c>
      <c r="J377" s="73">
        <v>12.64</v>
      </c>
      <c r="K377" s="73">
        <v>63.527503448275858</v>
      </c>
      <c r="L377" s="66"/>
      <c r="M377" s="66"/>
      <c r="N377" s="66"/>
      <c r="O377" s="66"/>
      <c r="P377" s="66"/>
      <c r="Q377" s="66"/>
      <c r="R377" s="66"/>
      <c r="S377" s="66"/>
      <c r="T377" s="66"/>
      <c r="U377" s="66"/>
      <c r="V377" s="66"/>
      <c r="W377" s="66"/>
      <c r="X377" s="66"/>
      <c r="Y377" s="66"/>
      <c r="Z377" s="66"/>
    </row>
    <row r="378" spans="1:26" x14ac:dyDescent="0.2">
      <c r="A378" s="61">
        <v>62</v>
      </c>
      <c r="B378" s="5" t="s">
        <v>274</v>
      </c>
      <c r="C378" s="61">
        <v>402</v>
      </c>
      <c r="D378" s="61">
        <v>4</v>
      </c>
      <c r="E378" s="61">
        <v>14</v>
      </c>
      <c r="F378" s="73">
        <v>41.269841269841265</v>
      </c>
      <c r="G378" s="73">
        <v>4</v>
      </c>
      <c r="H378" s="73">
        <v>1.6507936507936507</v>
      </c>
      <c r="I378" s="73">
        <v>0</v>
      </c>
      <c r="J378" s="73">
        <v>12.59</v>
      </c>
      <c r="K378" s="73">
        <v>60.229365320197047</v>
      </c>
      <c r="L378" s="66"/>
      <c r="M378" s="66"/>
      <c r="N378" s="66"/>
      <c r="O378" s="66"/>
      <c r="P378" s="66"/>
      <c r="Q378" s="66"/>
      <c r="R378" s="66"/>
      <c r="S378" s="66"/>
      <c r="T378" s="66"/>
      <c r="U378" s="66"/>
      <c r="V378" s="66"/>
      <c r="W378" s="66"/>
      <c r="X378" s="66"/>
      <c r="Y378" s="66"/>
      <c r="Z378" s="66"/>
    </row>
    <row r="379" spans="1:26" x14ac:dyDescent="0.2">
      <c r="A379" s="61">
        <v>17</v>
      </c>
      <c r="B379" s="5" t="s">
        <v>275</v>
      </c>
      <c r="C379" s="61">
        <v>114</v>
      </c>
      <c r="D379" s="61">
        <v>1</v>
      </c>
      <c r="E379" s="61">
        <v>14</v>
      </c>
      <c r="F379" s="73">
        <v>60.869565217391312</v>
      </c>
      <c r="G379" s="73">
        <v>5</v>
      </c>
      <c r="H379" s="73">
        <v>3.0434782608695654</v>
      </c>
      <c r="I379" s="73">
        <v>0</v>
      </c>
      <c r="J379" s="73">
        <v>14.33</v>
      </c>
      <c r="K379" s="73">
        <v>58.121482137931039</v>
      </c>
      <c r="L379" s="66"/>
      <c r="M379" s="66"/>
      <c r="N379" s="66"/>
      <c r="O379" s="66"/>
      <c r="P379" s="66"/>
      <c r="Q379" s="66"/>
      <c r="R379" s="66"/>
      <c r="S379" s="66"/>
      <c r="T379" s="66"/>
      <c r="U379" s="66"/>
      <c r="V379" s="66"/>
      <c r="W379" s="66"/>
      <c r="X379" s="66"/>
      <c r="Y379" s="66"/>
      <c r="Z379" s="66"/>
    </row>
    <row r="380" spans="1:26" x14ac:dyDescent="0.2">
      <c r="A380" s="61">
        <v>35</v>
      </c>
      <c r="B380" s="5" t="s">
        <v>275</v>
      </c>
      <c r="C380" s="61">
        <v>216</v>
      </c>
      <c r="D380" s="61">
        <v>2</v>
      </c>
      <c r="E380" s="61">
        <v>14</v>
      </c>
      <c r="F380" s="73">
        <v>56.944444444444443</v>
      </c>
      <c r="G380" s="73">
        <v>3</v>
      </c>
      <c r="H380" s="73">
        <v>1.708333333333333</v>
      </c>
      <c r="I380" s="73">
        <v>0</v>
      </c>
      <c r="J380" s="73">
        <v>14.75</v>
      </c>
      <c r="K380" s="73">
        <v>68.04508017241379</v>
      </c>
      <c r="L380" s="66"/>
      <c r="M380" s="66"/>
      <c r="N380" s="66"/>
      <c r="O380" s="66"/>
      <c r="P380" s="66"/>
      <c r="Q380" s="66"/>
      <c r="R380" s="66"/>
      <c r="S380" s="66"/>
      <c r="T380" s="66"/>
      <c r="U380" s="66"/>
      <c r="V380" s="66"/>
      <c r="W380" s="66"/>
      <c r="X380" s="66"/>
      <c r="Y380" s="66"/>
      <c r="Z380" s="66"/>
    </row>
    <row r="381" spans="1:26" x14ac:dyDescent="0.2">
      <c r="A381" s="61">
        <v>55</v>
      </c>
      <c r="B381" s="5" t="s">
        <v>275</v>
      </c>
      <c r="C381" s="61">
        <v>316</v>
      </c>
      <c r="D381" s="61">
        <v>3</v>
      </c>
      <c r="E381" s="61">
        <v>14</v>
      </c>
      <c r="F381" s="73">
        <v>72.058823529411768</v>
      </c>
      <c r="G381" s="73">
        <v>3.5</v>
      </c>
      <c r="H381" s="73">
        <v>2.5220588235294117</v>
      </c>
      <c r="I381" s="73">
        <v>0</v>
      </c>
      <c r="J381" s="73">
        <v>14.43</v>
      </c>
      <c r="K381" s="73">
        <v>66.693848137931028</v>
      </c>
      <c r="L381" s="66"/>
      <c r="M381" s="66"/>
      <c r="N381" s="66"/>
      <c r="O381" s="66"/>
      <c r="P381" s="66"/>
      <c r="Q381" s="66"/>
      <c r="R381" s="66"/>
      <c r="S381" s="66"/>
      <c r="T381" s="66"/>
      <c r="U381" s="66"/>
      <c r="V381" s="66"/>
      <c r="W381" s="66"/>
      <c r="X381" s="66"/>
      <c r="Y381" s="66"/>
      <c r="Z381" s="66"/>
    </row>
    <row r="382" spans="1:26" x14ac:dyDescent="0.2">
      <c r="A382" s="61">
        <v>62</v>
      </c>
      <c r="B382" s="5" t="s">
        <v>275</v>
      </c>
      <c r="C382" s="61">
        <v>402</v>
      </c>
      <c r="D382" s="61">
        <v>4</v>
      </c>
      <c r="E382" s="61">
        <v>14</v>
      </c>
      <c r="F382" s="73">
        <v>63.636363636363633</v>
      </c>
      <c r="G382" s="73">
        <v>1.5</v>
      </c>
      <c r="H382" s="73">
        <v>0.95454545454545459</v>
      </c>
      <c r="I382" s="73">
        <v>0</v>
      </c>
      <c r="J382" s="73">
        <v>12.99</v>
      </c>
      <c r="K382" s="73">
        <v>62.806218275862072</v>
      </c>
      <c r="L382" s="66"/>
      <c r="M382" s="66"/>
      <c r="N382" s="66"/>
      <c r="O382" s="66"/>
      <c r="P382" s="66"/>
      <c r="Q382" s="66"/>
      <c r="R382" s="66"/>
      <c r="S382" s="66"/>
      <c r="T382" s="66"/>
      <c r="U382" s="66"/>
      <c r="V382" s="66"/>
      <c r="W382" s="66"/>
      <c r="X382" s="66"/>
      <c r="Y382" s="66"/>
      <c r="Z382" s="66"/>
    </row>
    <row r="383" spans="1:26" x14ac:dyDescent="0.2">
      <c r="A383" s="61">
        <v>17</v>
      </c>
      <c r="B383" s="5" t="s">
        <v>276</v>
      </c>
      <c r="C383" s="61">
        <v>114</v>
      </c>
      <c r="D383" s="61">
        <v>1</v>
      </c>
      <c r="E383" s="61">
        <v>14</v>
      </c>
      <c r="F383" s="73">
        <v>37.5</v>
      </c>
      <c r="G383" s="73">
        <v>5</v>
      </c>
      <c r="H383" s="73">
        <v>1.875</v>
      </c>
      <c r="I383" s="73">
        <v>0</v>
      </c>
      <c r="J383" s="73">
        <v>12.26</v>
      </c>
      <c r="K383" s="73">
        <v>59.379406482758618</v>
      </c>
      <c r="L383" s="66"/>
      <c r="M383" s="66"/>
      <c r="N383" s="66"/>
      <c r="O383" s="66"/>
      <c r="P383" s="66"/>
      <c r="Q383" s="66"/>
      <c r="R383" s="66"/>
      <c r="S383" s="66"/>
      <c r="T383" s="66"/>
      <c r="U383" s="66"/>
      <c r="V383" s="66"/>
      <c r="W383" s="66"/>
      <c r="X383" s="66"/>
      <c r="Y383" s="66"/>
      <c r="Z383" s="66"/>
    </row>
    <row r="384" spans="1:26" x14ac:dyDescent="0.2">
      <c r="A384" s="61">
        <v>35</v>
      </c>
      <c r="B384" s="5" t="s">
        <v>276</v>
      </c>
      <c r="C384" s="61">
        <v>216</v>
      </c>
      <c r="D384" s="61">
        <v>2</v>
      </c>
      <c r="E384" s="61">
        <v>14</v>
      </c>
      <c r="F384" s="73">
        <v>51.666666666666671</v>
      </c>
      <c r="G384" s="73">
        <v>8</v>
      </c>
      <c r="H384" s="73">
        <v>4.1333333333333337</v>
      </c>
      <c r="I384" s="73">
        <v>0</v>
      </c>
      <c r="J384" s="73">
        <v>12.85</v>
      </c>
      <c r="K384" s="73">
        <v>55.525669137931033</v>
      </c>
      <c r="L384" s="66"/>
      <c r="M384" s="66"/>
      <c r="N384" s="66"/>
      <c r="O384" s="66"/>
      <c r="P384" s="66"/>
      <c r="Q384" s="66"/>
      <c r="R384" s="66"/>
      <c r="S384" s="66"/>
      <c r="T384" s="66"/>
      <c r="U384" s="66"/>
      <c r="V384" s="66"/>
      <c r="W384" s="66"/>
      <c r="X384" s="66"/>
      <c r="Y384" s="66"/>
      <c r="Z384" s="66"/>
    </row>
    <row r="385" spans="1:26" x14ac:dyDescent="0.2">
      <c r="A385" s="61">
        <v>55</v>
      </c>
      <c r="B385" s="5" t="s">
        <v>276</v>
      </c>
      <c r="C385" s="61">
        <v>316</v>
      </c>
      <c r="D385" s="61">
        <v>3</v>
      </c>
      <c r="E385" s="61">
        <v>14</v>
      </c>
      <c r="F385" s="73">
        <v>64.615384615384613</v>
      </c>
      <c r="G385" s="73">
        <v>7.5</v>
      </c>
      <c r="H385" s="73">
        <v>4.8461538461538458</v>
      </c>
      <c r="I385" s="73">
        <v>0</v>
      </c>
      <c r="J385" s="73">
        <v>14.21</v>
      </c>
      <c r="K385" s="73">
        <v>60.279012275862065</v>
      </c>
      <c r="L385" s="66"/>
      <c r="M385" s="66"/>
      <c r="N385" s="66"/>
      <c r="O385" s="66"/>
      <c r="P385" s="66"/>
      <c r="Q385" s="66"/>
      <c r="R385" s="66"/>
      <c r="S385" s="66"/>
      <c r="T385" s="66"/>
      <c r="U385" s="66"/>
      <c r="V385" s="66"/>
      <c r="W385" s="66"/>
      <c r="X385" s="66"/>
      <c r="Y385" s="66"/>
      <c r="Z385" s="66"/>
    </row>
    <row r="386" spans="1:26" x14ac:dyDescent="0.2">
      <c r="A386" s="61">
        <v>62</v>
      </c>
      <c r="B386" s="5" t="s">
        <v>276</v>
      </c>
      <c r="C386" s="61">
        <v>402</v>
      </c>
      <c r="D386" s="61">
        <v>4</v>
      </c>
      <c r="E386" s="61">
        <v>14</v>
      </c>
      <c r="F386" s="73">
        <v>61.818181818181813</v>
      </c>
      <c r="G386" s="73">
        <v>6</v>
      </c>
      <c r="H386" s="73">
        <v>3.709090909090909</v>
      </c>
      <c r="I386" s="73">
        <v>0</v>
      </c>
      <c r="J386" s="73">
        <v>15.47</v>
      </c>
      <c r="K386" s="73">
        <v>55.1613631724138</v>
      </c>
      <c r="L386" s="66"/>
      <c r="M386" s="66"/>
      <c r="N386" s="66"/>
      <c r="O386" s="66"/>
      <c r="P386" s="66"/>
      <c r="Q386" s="66"/>
      <c r="R386" s="66"/>
      <c r="S386" s="66"/>
      <c r="T386" s="66"/>
      <c r="U386" s="66"/>
      <c r="V386" s="66"/>
      <c r="W386" s="66"/>
      <c r="X386" s="66"/>
      <c r="Y386" s="66"/>
      <c r="Z386" s="66"/>
    </row>
    <row r="387" spans="1:26" x14ac:dyDescent="0.2">
      <c r="A387" s="61">
        <v>17</v>
      </c>
      <c r="B387" s="5" t="s">
        <v>277</v>
      </c>
      <c r="C387" s="61">
        <v>114</v>
      </c>
      <c r="D387" s="61">
        <v>1</v>
      </c>
      <c r="E387" s="61">
        <v>14</v>
      </c>
      <c r="F387" s="73">
        <v>53.424657534246577</v>
      </c>
      <c r="G387" s="73">
        <v>6.5</v>
      </c>
      <c r="H387" s="73">
        <v>3.4726027397260277</v>
      </c>
      <c r="I387" s="73">
        <v>0</v>
      </c>
      <c r="J387" s="73">
        <v>12.16</v>
      </c>
      <c r="K387" s="73">
        <v>80.044654344827592</v>
      </c>
      <c r="L387" s="66"/>
      <c r="M387" s="66"/>
      <c r="N387" s="66"/>
      <c r="O387" s="66"/>
      <c r="P387" s="66"/>
      <c r="Q387" s="66"/>
      <c r="R387" s="66"/>
      <c r="S387" s="66"/>
      <c r="T387" s="66"/>
      <c r="U387" s="66"/>
      <c r="V387" s="66"/>
      <c r="W387" s="66"/>
      <c r="X387" s="66"/>
      <c r="Y387" s="66"/>
      <c r="Z387" s="66"/>
    </row>
    <row r="388" spans="1:26" x14ac:dyDescent="0.2">
      <c r="A388" s="61">
        <v>35</v>
      </c>
      <c r="B388" s="5" t="s">
        <v>277</v>
      </c>
      <c r="C388" s="61">
        <v>216</v>
      </c>
      <c r="D388" s="61">
        <v>2</v>
      </c>
      <c r="E388" s="61">
        <v>14</v>
      </c>
      <c r="F388" s="73">
        <v>47.5</v>
      </c>
      <c r="G388" s="73">
        <v>7.5</v>
      </c>
      <c r="H388" s="73">
        <v>3.5625</v>
      </c>
      <c r="I388" s="73">
        <v>0</v>
      </c>
      <c r="J388" s="73">
        <v>11.99</v>
      </c>
      <c r="K388" s="73">
        <v>84.371120331034476</v>
      </c>
      <c r="L388" s="66"/>
      <c r="M388" s="66"/>
      <c r="N388" s="66"/>
      <c r="O388" s="66"/>
      <c r="P388" s="66"/>
      <c r="Q388" s="66"/>
      <c r="R388" s="66"/>
      <c r="S388" s="66"/>
      <c r="T388" s="66"/>
      <c r="U388" s="66"/>
      <c r="V388" s="66"/>
      <c r="W388" s="66"/>
      <c r="X388" s="66"/>
      <c r="Y388" s="66"/>
      <c r="Z388" s="66"/>
    </row>
    <row r="389" spans="1:26" x14ac:dyDescent="0.2">
      <c r="A389" s="61">
        <v>55</v>
      </c>
      <c r="B389" s="5" t="s">
        <v>277</v>
      </c>
      <c r="C389" s="61">
        <v>316</v>
      </c>
      <c r="D389" s="61">
        <v>3</v>
      </c>
      <c r="E389" s="61">
        <v>14</v>
      </c>
      <c r="F389" s="73">
        <v>56.25</v>
      </c>
      <c r="G389" s="73">
        <v>10</v>
      </c>
      <c r="H389" s="73">
        <v>5.625</v>
      </c>
      <c r="I389" s="73">
        <v>0</v>
      </c>
      <c r="J389" s="73">
        <v>11.97</v>
      </c>
      <c r="K389" s="73">
        <v>76.104059862068951</v>
      </c>
      <c r="L389" s="66"/>
      <c r="M389" s="66"/>
      <c r="N389" s="66"/>
      <c r="O389" s="66"/>
      <c r="P389" s="66"/>
      <c r="Q389" s="66"/>
      <c r="R389" s="66"/>
      <c r="S389" s="66"/>
      <c r="T389" s="66"/>
      <c r="U389" s="66"/>
      <c r="V389" s="66"/>
      <c r="W389" s="66"/>
      <c r="X389" s="66"/>
      <c r="Y389" s="66"/>
      <c r="Z389" s="66"/>
    </row>
    <row r="390" spans="1:26" x14ac:dyDescent="0.2">
      <c r="A390" s="61">
        <v>62</v>
      </c>
      <c r="B390" s="5" t="s">
        <v>277</v>
      </c>
      <c r="C390" s="61">
        <v>402</v>
      </c>
      <c r="D390" s="61">
        <v>4</v>
      </c>
      <c r="E390" s="61">
        <v>14</v>
      </c>
      <c r="F390" s="73">
        <v>51.219512195121951</v>
      </c>
      <c r="G390" s="73">
        <v>5</v>
      </c>
      <c r="H390" s="73">
        <v>2.5609756097560976</v>
      </c>
      <c r="I390" s="73">
        <v>0</v>
      </c>
      <c r="J390" s="73">
        <v>11.88</v>
      </c>
      <c r="K390" s="73">
        <v>78.476147200000014</v>
      </c>
      <c r="L390" s="66"/>
      <c r="M390" s="66"/>
      <c r="N390" s="66"/>
      <c r="O390" s="66"/>
      <c r="P390" s="66"/>
      <c r="Q390" s="66"/>
      <c r="R390" s="66"/>
      <c r="S390" s="66"/>
      <c r="T390" s="66"/>
      <c r="U390" s="66"/>
      <c r="V390" s="66"/>
      <c r="W390" s="66"/>
      <c r="X390" s="66"/>
      <c r="Y390" s="66"/>
      <c r="Z390" s="66"/>
    </row>
    <row r="391" spans="1:26" x14ac:dyDescent="0.2">
      <c r="A391" s="61">
        <v>17</v>
      </c>
      <c r="B391" s="5" t="s">
        <v>278</v>
      </c>
      <c r="C391" s="61">
        <v>114</v>
      </c>
      <c r="D391" s="61">
        <v>1</v>
      </c>
      <c r="E391" s="61">
        <v>14</v>
      </c>
      <c r="F391" s="73">
        <v>41.095890410958901</v>
      </c>
      <c r="G391" s="73">
        <v>7</v>
      </c>
      <c r="H391" s="73">
        <v>2.8767123287671232</v>
      </c>
      <c r="I391" s="73">
        <v>0</v>
      </c>
      <c r="J391" s="73">
        <v>13.29</v>
      </c>
      <c r="K391" s="73">
        <v>57.287575172413788</v>
      </c>
      <c r="L391" s="66"/>
      <c r="M391" s="66"/>
      <c r="N391" s="66"/>
      <c r="O391" s="66"/>
      <c r="P391" s="66"/>
      <c r="Q391" s="66"/>
      <c r="R391" s="66"/>
      <c r="S391" s="66"/>
      <c r="T391" s="66"/>
      <c r="U391" s="66"/>
      <c r="V391" s="66"/>
      <c r="W391" s="66"/>
      <c r="X391" s="66"/>
      <c r="Y391" s="66"/>
      <c r="Z391" s="66"/>
    </row>
    <row r="392" spans="1:26" x14ac:dyDescent="0.2">
      <c r="A392" s="61">
        <v>35</v>
      </c>
      <c r="B392" s="5" t="s">
        <v>278</v>
      </c>
      <c r="C392" s="61">
        <v>216</v>
      </c>
      <c r="D392" s="61">
        <v>2</v>
      </c>
      <c r="E392" s="61">
        <v>14</v>
      </c>
      <c r="F392" s="73">
        <v>37.179487179487182</v>
      </c>
      <c r="G392" s="73">
        <v>5</v>
      </c>
      <c r="H392" s="73">
        <v>1.858974358974359</v>
      </c>
      <c r="I392" s="73">
        <v>0</v>
      </c>
      <c r="J392" s="73">
        <v>13.07</v>
      </c>
      <c r="K392" s="73">
        <v>59.133899928656369</v>
      </c>
      <c r="L392" s="66"/>
      <c r="M392" s="66"/>
      <c r="N392" s="66"/>
      <c r="O392" s="66"/>
      <c r="P392" s="66"/>
      <c r="Q392" s="66"/>
      <c r="R392" s="66"/>
      <c r="S392" s="66"/>
      <c r="T392" s="66"/>
      <c r="U392" s="66"/>
      <c r="V392" s="66"/>
      <c r="W392" s="66"/>
      <c r="X392" s="66"/>
      <c r="Y392" s="66"/>
      <c r="Z392" s="66"/>
    </row>
    <row r="393" spans="1:26" x14ac:dyDescent="0.2">
      <c r="A393" s="61">
        <v>55</v>
      </c>
      <c r="B393" s="5" t="s">
        <v>278</v>
      </c>
      <c r="C393" s="61">
        <v>316</v>
      </c>
      <c r="D393" s="61">
        <v>3</v>
      </c>
      <c r="E393" s="61">
        <v>14</v>
      </c>
      <c r="F393" s="73">
        <v>29.6875</v>
      </c>
      <c r="G393" s="73">
        <v>2.5</v>
      </c>
      <c r="H393" s="73">
        <v>0.7421875</v>
      </c>
      <c r="I393" s="73">
        <v>0</v>
      </c>
      <c r="J393" s="73">
        <v>12.9</v>
      </c>
      <c r="K393" s="73">
        <v>55.038914625445905</v>
      </c>
      <c r="L393" s="66"/>
      <c r="M393" s="66"/>
      <c r="N393" s="66"/>
      <c r="O393" s="66"/>
      <c r="P393" s="66"/>
      <c r="Q393" s="66"/>
      <c r="R393" s="66"/>
      <c r="S393" s="66"/>
      <c r="T393" s="66"/>
      <c r="U393" s="66"/>
      <c r="V393" s="66"/>
      <c r="W393" s="66"/>
      <c r="X393" s="66"/>
      <c r="Y393" s="66"/>
      <c r="Z393" s="66"/>
    </row>
    <row r="394" spans="1:26" x14ac:dyDescent="0.2">
      <c r="A394" s="61">
        <v>62</v>
      </c>
      <c r="B394" s="5" t="s">
        <v>278</v>
      </c>
      <c r="C394" s="61">
        <v>402</v>
      </c>
      <c r="D394" s="61">
        <v>4</v>
      </c>
      <c r="E394" s="61">
        <v>14</v>
      </c>
      <c r="F394" s="73">
        <v>23.376623376623375</v>
      </c>
      <c r="G394" s="73">
        <v>4</v>
      </c>
      <c r="H394" s="73">
        <v>0.93506493506493493</v>
      </c>
      <c r="I394" s="73">
        <v>0</v>
      </c>
      <c r="J394" s="73">
        <v>13.02</v>
      </c>
      <c r="K394" s="73">
        <v>56.364694791914395</v>
      </c>
      <c r="L394" s="66"/>
      <c r="M394" s="66"/>
      <c r="N394" s="66"/>
      <c r="O394" s="66"/>
      <c r="P394" s="66"/>
      <c r="Q394" s="66"/>
      <c r="R394" s="66"/>
      <c r="S394" s="66"/>
      <c r="T394" s="66"/>
      <c r="U394" s="66"/>
      <c r="V394" s="66"/>
      <c r="W394" s="66"/>
      <c r="X394" s="66"/>
      <c r="Y394" s="66"/>
      <c r="Z394" s="66"/>
    </row>
    <row r="395" spans="1:26" x14ac:dyDescent="0.2">
      <c r="A395" s="61">
        <v>62</v>
      </c>
      <c r="B395" s="5" t="s">
        <v>272</v>
      </c>
      <c r="C395" s="61">
        <v>115</v>
      </c>
      <c r="D395" s="61">
        <v>1</v>
      </c>
      <c r="E395" s="61">
        <v>15</v>
      </c>
      <c r="F395" s="73">
        <v>19.117647058823529</v>
      </c>
      <c r="G395" s="73">
        <v>2.5</v>
      </c>
      <c r="H395" s="73">
        <v>0.47794117647058826</v>
      </c>
      <c r="I395" s="73">
        <v>0.1</v>
      </c>
      <c r="J395" s="73">
        <v>15.22</v>
      </c>
      <c r="K395" s="73">
        <v>56.764423204868152</v>
      </c>
      <c r="L395" s="66"/>
      <c r="M395" s="66"/>
      <c r="N395" s="66"/>
      <c r="O395" s="66"/>
      <c r="P395" s="66"/>
      <c r="Q395" s="66"/>
      <c r="R395" s="66"/>
      <c r="S395" s="66"/>
      <c r="T395" s="66"/>
      <c r="U395" s="66"/>
      <c r="V395" s="66"/>
      <c r="W395" s="66"/>
      <c r="X395" s="66"/>
      <c r="Y395" s="66"/>
      <c r="Z395" s="66"/>
    </row>
    <row r="396" spans="1:26" x14ac:dyDescent="0.2">
      <c r="A396" s="61">
        <v>59</v>
      </c>
      <c r="B396" s="5" t="s">
        <v>272</v>
      </c>
      <c r="C396" s="61">
        <v>214</v>
      </c>
      <c r="D396" s="61">
        <v>2</v>
      </c>
      <c r="E396" s="61">
        <v>15</v>
      </c>
      <c r="F396" s="73">
        <v>36.764705882352942</v>
      </c>
      <c r="G396" s="73">
        <v>5</v>
      </c>
      <c r="H396" s="73">
        <v>1.838235294117647</v>
      </c>
      <c r="I396" s="73">
        <v>0.3</v>
      </c>
      <c r="J396" s="73">
        <v>15.04</v>
      </c>
      <c r="K396" s="73">
        <v>48.655253549695743</v>
      </c>
      <c r="L396" s="66"/>
      <c r="M396" s="66"/>
      <c r="N396" s="66"/>
      <c r="O396" s="66"/>
      <c r="P396" s="66"/>
      <c r="Q396" s="66"/>
      <c r="R396" s="66"/>
      <c r="S396" s="66"/>
      <c r="T396" s="66"/>
      <c r="U396" s="66"/>
      <c r="V396" s="66"/>
      <c r="W396" s="66"/>
      <c r="X396" s="66"/>
      <c r="Y396" s="66"/>
      <c r="Z396" s="66"/>
    </row>
    <row r="397" spans="1:26" x14ac:dyDescent="0.2">
      <c r="A397" s="61">
        <v>21</v>
      </c>
      <c r="B397" s="5" t="s">
        <v>272</v>
      </c>
      <c r="C397" s="61">
        <v>308</v>
      </c>
      <c r="D397" s="61">
        <v>3</v>
      </c>
      <c r="E397" s="61">
        <v>15</v>
      </c>
      <c r="F397" s="73">
        <v>32</v>
      </c>
      <c r="G397" s="73">
        <v>5</v>
      </c>
      <c r="H397" s="73">
        <v>1.6</v>
      </c>
      <c r="I397" s="73">
        <v>0.2</v>
      </c>
      <c r="J397" s="73">
        <v>15.73</v>
      </c>
      <c r="K397" s="73">
        <v>76.49915505070993</v>
      </c>
      <c r="L397" s="66"/>
      <c r="M397" s="66"/>
      <c r="N397" s="66"/>
      <c r="O397" s="66"/>
      <c r="P397" s="66"/>
      <c r="Q397" s="66"/>
      <c r="R397" s="66"/>
      <c r="S397" s="66"/>
      <c r="T397" s="66"/>
      <c r="U397" s="66"/>
      <c r="V397" s="66"/>
      <c r="W397" s="66"/>
      <c r="X397" s="66"/>
      <c r="Y397" s="66"/>
      <c r="Z397" s="66"/>
    </row>
    <row r="398" spans="1:26" x14ac:dyDescent="0.2">
      <c r="A398" s="61">
        <v>47</v>
      </c>
      <c r="B398" s="5" t="s">
        <v>272</v>
      </c>
      <c r="C398" s="61">
        <v>411</v>
      </c>
      <c r="D398" s="61">
        <v>4</v>
      </c>
      <c r="E398" s="61">
        <v>15</v>
      </c>
      <c r="F398" s="73">
        <v>51.851851851851848</v>
      </c>
      <c r="G398" s="73">
        <v>5</v>
      </c>
      <c r="H398" s="73">
        <v>2.5925925925925926</v>
      </c>
      <c r="I398" s="73">
        <v>0</v>
      </c>
      <c r="J398" s="73">
        <v>16.309999999999999</v>
      </c>
      <c r="K398" s="73">
        <v>79.533000567951319</v>
      </c>
      <c r="L398" s="66"/>
      <c r="M398" s="66"/>
      <c r="N398" s="66"/>
      <c r="O398" s="66"/>
      <c r="P398" s="66"/>
      <c r="Q398" s="66"/>
      <c r="R398" s="66"/>
      <c r="S398" s="66"/>
      <c r="T398" s="66"/>
      <c r="U398" s="66"/>
      <c r="V398" s="66"/>
      <c r="W398" s="66"/>
      <c r="X398" s="66"/>
      <c r="Y398" s="66"/>
      <c r="Z398" s="66"/>
    </row>
    <row r="399" spans="1:26" x14ac:dyDescent="0.2">
      <c r="A399" s="61">
        <v>16</v>
      </c>
      <c r="B399" s="5" t="s">
        <v>273</v>
      </c>
      <c r="C399" s="61">
        <v>115</v>
      </c>
      <c r="D399" s="61">
        <v>1</v>
      </c>
      <c r="E399" s="61">
        <v>15</v>
      </c>
      <c r="F399" s="73">
        <v>38.095238095238095</v>
      </c>
      <c r="G399" s="73">
        <v>3.5</v>
      </c>
      <c r="H399" s="73">
        <v>1.3333333333333335</v>
      </c>
      <c r="I399" s="73">
        <v>0</v>
      </c>
      <c r="J399" s="73">
        <v>12.82</v>
      </c>
      <c r="K399" s="73">
        <v>78.27922262068968</v>
      </c>
      <c r="L399" s="66"/>
      <c r="M399" s="66"/>
      <c r="N399" s="66"/>
      <c r="O399" s="66"/>
      <c r="P399" s="66"/>
      <c r="Q399" s="66"/>
      <c r="R399" s="66"/>
      <c r="S399" s="66"/>
      <c r="T399" s="66"/>
      <c r="U399" s="66"/>
      <c r="V399" s="66"/>
      <c r="W399" s="66"/>
      <c r="X399" s="66"/>
      <c r="Y399" s="66"/>
      <c r="Z399" s="66"/>
    </row>
    <row r="400" spans="1:26" x14ac:dyDescent="0.2">
      <c r="A400" s="61">
        <v>37</v>
      </c>
      <c r="B400" s="5" t="s">
        <v>273</v>
      </c>
      <c r="C400" s="61">
        <v>214</v>
      </c>
      <c r="D400" s="61">
        <v>2</v>
      </c>
      <c r="E400" s="61">
        <v>15</v>
      </c>
      <c r="F400" s="73">
        <v>19.047619047619047</v>
      </c>
      <c r="G400" s="73">
        <v>3</v>
      </c>
      <c r="H400" s="73">
        <v>0.5714285714285714</v>
      </c>
      <c r="I400" s="73">
        <v>0</v>
      </c>
      <c r="J400" s="73">
        <v>12.73</v>
      </c>
      <c r="K400" s="73">
        <v>70.300699586206903</v>
      </c>
      <c r="L400" s="66"/>
      <c r="M400" s="66"/>
      <c r="N400" s="66"/>
      <c r="O400" s="66"/>
      <c r="P400" s="66"/>
      <c r="Q400" s="66"/>
      <c r="R400" s="66"/>
      <c r="S400" s="66"/>
      <c r="T400" s="66"/>
      <c r="U400" s="66"/>
      <c r="V400" s="66"/>
      <c r="W400" s="66"/>
      <c r="X400" s="66"/>
      <c r="Y400" s="66"/>
      <c r="Z400" s="66"/>
    </row>
    <row r="401" spans="1:26" x14ac:dyDescent="0.2">
      <c r="A401" s="61">
        <v>48</v>
      </c>
      <c r="B401" s="5" t="s">
        <v>273</v>
      </c>
      <c r="C401" s="61">
        <v>308</v>
      </c>
      <c r="D401" s="61">
        <v>3</v>
      </c>
      <c r="E401" s="61">
        <v>15</v>
      </c>
      <c r="F401" s="73">
        <v>41.17647058823529</v>
      </c>
      <c r="G401" s="73">
        <v>7</v>
      </c>
      <c r="H401" s="73">
        <v>2.8823529411764701</v>
      </c>
      <c r="I401" s="73">
        <v>0</v>
      </c>
      <c r="J401" s="73">
        <v>12.61</v>
      </c>
      <c r="K401" s="73">
        <v>77.592676965517228</v>
      </c>
      <c r="L401" s="66"/>
      <c r="M401" s="66"/>
      <c r="N401" s="66"/>
      <c r="O401" s="66"/>
      <c r="P401" s="66"/>
      <c r="Q401" s="66"/>
      <c r="R401" s="66"/>
      <c r="S401" s="66"/>
      <c r="T401" s="66"/>
      <c r="U401" s="66"/>
      <c r="V401" s="66"/>
      <c r="W401" s="66"/>
      <c r="X401" s="66"/>
      <c r="Y401" s="66"/>
      <c r="Z401" s="66"/>
    </row>
    <row r="402" spans="1:26" x14ac:dyDescent="0.2">
      <c r="A402" s="61">
        <v>80</v>
      </c>
      <c r="B402" s="5" t="s">
        <v>273</v>
      </c>
      <c r="C402" s="61">
        <v>411</v>
      </c>
      <c r="D402" s="61">
        <v>4</v>
      </c>
      <c r="E402" s="61">
        <v>15</v>
      </c>
      <c r="F402" s="73">
        <v>36.585365853658537</v>
      </c>
      <c r="G402" s="73">
        <v>8</v>
      </c>
      <c r="H402" s="73">
        <v>2.9268292682926829</v>
      </c>
      <c r="I402" s="73">
        <v>0</v>
      </c>
      <c r="J402" s="73">
        <v>13.27</v>
      </c>
      <c r="K402" s="73">
        <v>78.212914620689659</v>
      </c>
      <c r="L402" s="66"/>
      <c r="M402" s="66"/>
      <c r="N402" s="66"/>
      <c r="O402" s="66"/>
      <c r="P402" s="66"/>
      <c r="Q402" s="66"/>
      <c r="R402" s="66"/>
      <c r="S402" s="66"/>
      <c r="T402" s="66"/>
      <c r="U402" s="66"/>
      <c r="V402" s="66"/>
      <c r="W402" s="66"/>
      <c r="X402" s="66"/>
      <c r="Y402" s="66"/>
      <c r="Z402" s="66"/>
    </row>
    <row r="403" spans="1:26" x14ac:dyDescent="0.2">
      <c r="A403" s="61">
        <v>15</v>
      </c>
      <c r="B403" s="5" t="s">
        <v>274</v>
      </c>
      <c r="C403" s="61">
        <v>115</v>
      </c>
      <c r="D403" s="61">
        <v>1</v>
      </c>
      <c r="E403" s="61">
        <v>15</v>
      </c>
      <c r="F403" s="73">
        <v>32.307692307692307</v>
      </c>
      <c r="G403" s="73">
        <v>4.5</v>
      </c>
      <c r="H403" s="73">
        <v>1.4538461538461538</v>
      </c>
      <c r="I403" s="73">
        <v>0</v>
      </c>
      <c r="J403" s="73">
        <v>13.01</v>
      </c>
      <c r="K403" s="73">
        <v>64.502870738916243</v>
      </c>
      <c r="L403" s="66"/>
      <c r="M403" s="66"/>
      <c r="N403" s="66"/>
      <c r="O403" s="66"/>
      <c r="P403" s="66"/>
      <c r="Q403" s="66"/>
      <c r="R403" s="66"/>
      <c r="S403" s="66"/>
      <c r="T403" s="66"/>
      <c r="U403" s="66"/>
      <c r="V403" s="66"/>
      <c r="W403" s="66"/>
      <c r="X403" s="66"/>
      <c r="Y403" s="66"/>
      <c r="Z403" s="66"/>
    </row>
    <row r="404" spans="1:26" x14ac:dyDescent="0.2">
      <c r="A404" s="61">
        <v>28</v>
      </c>
      <c r="B404" s="5" t="s">
        <v>274</v>
      </c>
      <c r="C404" s="61">
        <v>214</v>
      </c>
      <c r="D404" s="61">
        <v>2</v>
      </c>
      <c r="E404" s="61">
        <v>15</v>
      </c>
      <c r="F404" s="73">
        <v>20.8955223880597</v>
      </c>
      <c r="G404" s="73">
        <v>7.5</v>
      </c>
      <c r="H404" s="73">
        <v>1.5671641791044775</v>
      </c>
      <c r="I404" s="73">
        <v>0</v>
      </c>
      <c r="J404" s="73">
        <v>12.69</v>
      </c>
      <c r="K404" s="73">
        <v>67.13407832512317</v>
      </c>
      <c r="L404" s="66"/>
      <c r="M404" s="66"/>
      <c r="N404" s="66"/>
      <c r="O404" s="66"/>
      <c r="P404" s="66"/>
      <c r="Q404" s="66"/>
      <c r="R404" s="66"/>
      <c r="S404" s="66"/>
      <c r="T404" s="66"/>
      <c r="U404" s="66"/>
      <c r="V404" s="66"/>
      <c r="W404" s="66"/>
      <c r="X404" s="66"/>
      <c r="Y404" s="66"/>
      <c r="Z404" s="66"/>
    </row>
    <row r="405" spans="1:26" x14ac:dyDescent="0.2">
      <c r="A405" s="61">
        <v>54</v>
      </c>
      <c r="B405" s="5" t="s">
        <v>274</v>
      </c>
      <c r="C405" s="61">
        <v>308</v>
      </c>
      <c r="D405" s="61">
        <v>3</v>
      </c>
      <c r="E405" s="61">
        <v>15</v>
      </c>
      <c r="F405" s="73">
        <v>39.393939393939391</v>
      </c>
      <c r="G405" s="73">
        <v>5</v>
      </c>
      <c r="H405" s="73">
        <v>1.9696969696969695</v>
      </c>
      <c r="I405" s="73">
        <v>0</v>
      </c>
      <c r="J405" s="73">
        <v>13.04</v>
      </c>
      <c r="K405" s="73">
        <v>60.696794876847299</v>
      </c>
      <c r="L405" s="66"/>
      <c r="M405" s="66"/>
      <c r="N405" s="66"/>
      <c r="O405" s="66"/>
      <c r="P405" s="66"/>
      <c r="Q405" s="66"/>
      <c r="R405" s="66"/>
      <c r="S405" s="66"/>
      <c r="T405" s="66"/>
      <c r="U405" s="66"/>
      <c r="V405" s="66"/>
      <c r="W405" s="66"/>
      <c r="X405" s="66"/>
      <c r="Y405" s="66"/>
      <c r="Z405" s="66"/>
    </row>
    <row r="406" spans="1:26" x14ac:dyDescent="0.2">
      <c r="A406" s="61">
        <v>71</v>
      </c>
      <c r="B406" s="5" t="s">
        <v>274</v>
      </c>
      <c r="C406" s="61">
        <v>411</v>
      </c>
      <c r="D406" s="61">
        <v>4</v>
      </c>
      <c r="E406" s="61">
        <v>15</v>
      </c>
      <c r="F406" s="73">
        <v>45.454545454545453</v>
      </c>
      <c r="G406" s="73">
        <v>6.5</v>
      </c>
      <c r="H406" s="73">
        <v>2.9545454545454546</v>
      </c>
      <c r="I406" s="73">
        <v>0</v>
      </c>
      <c r="J406" s="73">
        <v>12.63</v>
      </c>
      <c r="K406" s="73">
        <v>64.888795172413793</v>
      </c>
      <c r="L406" s="66"/>
      <c r="M406" s="66"/>
      <c r="N406" s="66"/>
      <c r="O406" s="66"/>
      <c r="P406" s="66"/>
      <c r="Q406" s="66"/>
      <c r="R406" s="66"/>
      <c r="S406" s="66"/>
      <c r="T406" s="66"/>
      <c r="U406" s="66"/>
      <c r="V406" s="66"/>
      <c r="W406" s="66"/>
      <c r="X406" s="66"/>
      <c r="Y406" s="66"/>
      <c r="Z406" s="66"/>
    </row>
    <row r="407" spans="1:26" x14ac:dyDescent="0.2">
      <c r="A407" s="61">
        <v>16</v>
      </c>
      <c r="B407" s="5" t="s">
        <v>275</v>
      </c>
      <c r="C407" s="61">
        <v>115</v>
      </c>
      <c r="D407" s="61">
        <v>1</v>
      </c>
      <c r="E407" s="61">
        <v>15</v>
      </c>
      <c r="F407" s="73">
        <v>54.411764705882348</v>
      </c>
      <c r="G407" s="73">
        <v>2.5</v>
      </c>
      <c r="H407" s="73">
        <v>1.3602941176470587</v>
      </c>
      <c r="I407" s="73">
        <v>0</v>
      </c>
      <c r="J407" s="73">
        <v>14.39</v>
      </c>
      <c r="K407" s="73">
        <v>56.509094551724147</v>
      </c>
      <c r="L407" s="66"/>
      <c r="M407" s="66"/>
      <c r="N407" s="66"/>
      <c r="O407" s="66"/>
      <c r="P407" s="66"/>
      <c r="Q407" s="66"/>
      <c r="R407" s="66"/>
      <c r="S407" s="66"/>
      <c r="T407" s="66"/>
      <c r="U407" s="66"/>
      <c r="V407" s="66"/>
      <c r="W407" s="66"/>
      <c r="X407" s="66"/>
      <c r="Y407" s="66"/>
      <c r="Z407" s="66"/>
    </row>
    <row r="408" spans="1:26" x14ac:dyDescent="0.2">
      <c r="A408" s="61">
        <v>37</v>
      </c>
      <c r="B408" s="5" t="s">
        <v>275</v>
      </c>
      <c r="C408" s="61">
        <v>214</v>
      </c>
      <c r="D408" s="61">
        <v>2</v>
      </c>
      <c r="E408" s="61">
        <v>15</v>
      </c>
      <c r="F408" s="73">
        <v>62.68656716417911</v>
      </c>
      <c r="G408" s="73">
        <v>4</v>
      </c>
      <c r="H408" s="73">
        <v>2.5074626865671643</v>
      </c>
      <c r="I408" s="73">
        <v>0</v>
      </c>
      <c r="J408" s="73">
        <v>14.55</v>
      </c>
      <c r="K408" s="73">
        <v>58.899211724137928</v>
      </c>
      <c r="L408" s="66"/>
      <c r="M408" s="66"/>
      <c r="N408" s="66"/>
      <c r="O408" s="66"/>
      <c r="P408" s="66"/>
      <c r="Q408" s="66"/>
      <c r="R408" s="66"/>
      <c r="S408" s="66"/>
      <c r="T408" s="66"/>
      <c r="U408" s="66"/>
      <c r="V408" s="66"/>
      <c r="W408" s="66"/>
      <c r="X408" s="66"/>
      <c r="Y408" s="66"/>
      <c r="Z408" s="66"/>
    </row>
    <row r="409" spans="1:26" x14ac:dyDescent="0.2">
      <c r="A409" s="61">
        <v>48</v>
      </c>
      <c r="B409" s="5" t="s">
        <v>275</v>
      </c>
      <c r="C409" s="61">
        <v>308</v>
      </c>
      <c r="D409" s="61">
        <v>3</v>
      </c>
      <c r="E409" s="61">
        <v>15</v>
      </c>
      <c r="F409" s="73">
        <v>64.705882352941174</v>
      </c>
      <c r="G409" s="73">
        <v>3.5</v>
      </c>
      <c r="H409" s="73">
        <v>2.2647058823529411</v>
      </c>
      <c r="I409" s="73">
        <v>0</v>
      </c>
      <c r="J409" s="73">
        <v>14.28</v>
      </c>
      <c r="K409" s="73">
        <v>60.408657517241387</v>
      </c>
      <c r="L409" s="66"/>
      <c r="M409" s="66"/>
      <c r="N409" s="66"/>
      <c r="O409" s="66"/>
      <c r="P409" s="66"/>
      <c r="Q409" s="66"/>
      <c r="R409" s="66"/>
      <c r="S409" s="66"/>
      <c r="T409" s="66"/>
      <c r="U409" s="66"/>
      <c r="V409" s="66"/>
      <c r="W409" s="66"/>
      <c r="X409" s="66"/>
      <c r="Y409" s="66"/>
      <c r="Z409" s="66"/>
    </row>
    <row r="410" spans="1:26" x14ac:dyDescent="0.2">
      <c r="A410" s="61">
        <v>80</v>
      </c>
      <c r="B410" s="5" t="s">
        <v>275</v>
      </c>
      <c r="C410" s="61">
        <v>411</v>
      </c>
      <c r="D410" s="61">
        <v>4</v>
      </c>
      <c r="E410" s="61">
        <v>15</v>
      </c>
      <c r="F410" s="73">
        <v>70.422535211267601</v>
      </c>
      <c r="G410" s="73">
        <v>2</v>
      </c>
      <c r="H410" s="73">
        <v>1.408450704225352</v>
      </c>
      <c r="I410" s="73">
        <v>0</v>
      </c>
      <c r="J410" s="73">
        <v>14.27</v>
      </c>
      <c r="K410" s="73">
        <v>63.170002689655163</v>
      </c>
      <c r="L410" s="66"/>
      <c r="M410" s="66"/>
      <c r="N410" s="66"/>
      <c r="O410" s="66"/>
      <c r="P410" s="66"/>
      <c r="Q410" s="66"/>
      <c r="R410" s="66"/>
      <c r="S410" s="66"/>
      <c r="T410" s="66"/>
      <c r="U410" s="66"/>
      <c r="V410" s="66"/>
      <c r="W410" s="66"/>
      <c r="X410" s="66"/>
      <c r="Y410" s="66"/>
      <c r="Z410" s="66"/>
    </row>
    <row r="411" spans="1:26" x14ac:dyDescent="0.2">
      <c r="A411" s="61">
        <v>16</v>
      </c>
      <c r="B411" s="5" t="s">
        <v>276</v>
      </c>
      <c r="C411" s="61">
        <v>115</v>
      </c>
      <c r="D411" s="61">
        <v>1</v>
      </c>
      <c r="E411" s="61">
        <v>15</v>
      </c>
      <c r="F411" s="73">
        <v>50</v>
      </c>
      <c r="G411" s="73">
        <v>10</v>
      </c>
      <c r="H411" s="73">
        <v>5</v>
      </c>
      <c r="I411" s="73">
        <v>0</v>
      </c>
      <c r="J411" s="73">
        <v>13.43</v>
      </c>
      <c r="K411" s="73">
        <v>66.100672758620689</v>
      </c>
      <c r="L411" s="66"/>
      <c r="M411" s="66"/>
      <c r="N411" s="66"/>
      <c r="O411" s="66"/>
      <c r="P411" s="66"/>
      <c r="Q411" s="66"/>
      <c r="R411" s="66"/>
      <c r="S411" s="66"/>
      <c r="T411" s="66"/>
      <c r="U411" s="66"/>
      <c r="V411" s="66"/>
      <c r="W411" s="66"/>
      <c r="X411" s="66"/>
      <c r="Y411" s="66"/>
      <c r="Z411" s="66"/>
    </row>
    <row r="412" spans="1:26" x14ac:dyDescent="0.2">
      <c r="A412" s="61">
        <v>37</v>
      </c>
      <c r="B412" s="5" t="s">
        <v>276</v>
      </c>
      <c r="C412" s="61">
        <v>214</v>
      </c>
      <c r="D412" s="61">
        <v>2</v>
      </c>
      <c r="E412" s="61">
        <v>15</v>
      </c>
      <c r="F412" s="73">
        <v>57.894736842105267</v>
      </c>
      <c r="G412" s="73">
        <v>9.5</v>
      </c>
      <c r="H412" s="73">
        <v>5.5</v>
      </c>
      <c r="I412" s="73">
        <v>0</v>
      </c>
      <c r="J412" s="73">
        <v>12</v>
      </c>
      <c r="K412" s="73">
        <v>50.155751724137922</v>
      </c>
      <c r="L412" s="66"/>
      <c r="M412" s="66"/>
      <c r="N412" s="66"/>
      <c r="O412" s="66"/>
      <c r="P412" s="66"/>
      <c r="Q412" s="66"/>
      <c r="R412" s="66"/>
      <c r="S412" s="66"/>
      <c r="T412" s="66"/>
      <c r="U412" s="66"/>
      <c r="V412" s="66"/>
      <c r="W412" s="66"/>
      <c r="X412" s="66"/>
      <c r="Y412" s="66"/>
      <c r="Z412" s="66"/>
    </row>
    <row r="413" spans="1:26" x14ac:dyDescent="0.2">
      <c r="A413" s="61">
        <v>48</v>
      </c>
      <c r="B413" s="5" t="s">
        <v>276</v>
      </c>
      <c r="C413" s="61">
        <v>308</v>
      </c>
      <c r="D413" s="61">
        <v>3</v>
      </c>
      <c r="E413" s="61">
        <v>15</v>
      </c>
      <c r="F413" s="73">
        <v>54.411764705882348</v>
      </c>
      <c r="G413" s="73">
        <v>9.5</v>
      </c>
      <c r="H413" s="73">
        <v>5.1691176470588234</v>
      </c>
      <c r="I413" s="73">
        <v>0</v>
      </c>
      <c r="J413" s="73">
        <v>13.42</v>
      </c>
      <c r="K413" s="73">
        <v>51.550030551724134</v>
      </c>
      <c r="L413" s="66"/>
      <c r="M413" s="66"/>
      <c r="N413" s="66"/>
      <c r="O413" s="66"/>
      <c r="P413" s="66"/>
      <c r="Q413" s="66"/>
      <c r="R413" s="66"/>
      <c r="S413" s="66"/>
      <c r="T413" s="66"/>
      <c r="U413" s="66"/>
      <c r="V413" s="66"/>
      <c r="W413" s="66"/>
      <c r="X413" s="66"/>
      <c r="Y413" s="66"/>
      <c r="Z413" s="66"/>
    </row>
    <row r="414" spans="1:26" x14ac:dyDescent="0.2">
      <c r="A414" s="61">
        <v>80</v>
      </c>
      <c r="B414" s="5" t="s">
        <v>276</v>
      </c>
      <c r="C414" s="61">
        <v>411</v>
      </c>
      <c r="D414" s="61">
        <v>4</v>
      </c>
      <c r="E414" s="61">
        <v>15</v>
      </c>
      <c r="F414" s="73">
        <v>66.666666666666657</v>
      </c>
      <c r="G414" s="73">
        <v>8</v>
      </c>
      <c r="H414" s="73">
        <v>5.3333333333333321</v>
      </c>
      <c r="I414" s="73">
        <v>0</v>
      </c>
      <c r="J414" s="73">
        <v>13.68</v>
      </c>
      <c r="K414" s="73">
        <v>49.738476965517229</v>
      </c>
      <c r="L414" s="66"/>
      <c r="M414" s="66"/>
      <c r="N414" s="66"/>
      <c r="O414" s="66"/>
      <c r="P414" s="66"/>
      <c r="Q414" s="66"/>
      <c r="R414" s="66"/>
      <c r="S414" s="66"/>
      <c r="T414" s="66"/>
      <c r="U414" s="66"/>
      <c r="V414" s="66"/>
      <c r="W414" s="66"/>
      <c r="X414" s="66"/>
      <c r="Y414" s="66"/>
      <c r="Z414" s="66"/>
    </row>
    <row r="415" spans="1:26" x14ac:dyDescent="0.2">
      <c r="A415" s="61">
        <v>16</v>
      </c>
      <c r="B415" s="5" t="s">
        <v>277</v>
      </c>
      <c r="C415" s="61">
        <v>115</v>
      </c>
      <c r="D415" s="61">
        <v>1</v>
      </c>
      <c r="E415" s="61">
        <v>15</v>
      </c>
      <c r="F415" s="73">
        <v>57.692307692307686</v>
      </c>
      <c r="G415" s="73">
        <v>7</v>
      </c>
      <c r="H415" s="73">
        <v>4.0384615384615383</v>
      </c>
      <c r="I415" s="73">
        <v>0</v>
      </c>
      <c r="J415" s="73">
        <v>12.3</v>
      </c>
      <c r="K415" s="73">
        <v>81.322214068965508</v>
      </c>
      <c r="L415" s="66"/>
      <c r="M415" s="66"/>
      <c r="N415" s="66"/>
      <c r="O415" s="66"/>
      <c r="P415" s="66"/>
      <c r="Q415" s="66"/>
      <c r="R415" s="66"/>
      <c r="S415" s="66"/>
      <c r="T415" s="66"/>
      <c r="U415" s="66"/>
      <c r="V415" s="66"/>
      <c r="W415" s="66"/>
      <c r="X415" s="66"/>
      <c r="Y415" s="66"/>
      <c r="Z415" s="66"/>
    </row>
    <row r="416" spans="1:26" x14ac:dyDescent="0.2">
      <c r="A416" s="61">
        <v>37</v>
      </c>
      <c r="B416" s="5" t="s">
        <v>277</v>
      </c>
      <c r="C416" s="61">
        <v>214</v>
      </c>
      <c r="D416" s="61">
        <v>2</v>
      </c>
      <c r="E416" s="61">
        <v>15</v>
      </c>
      <c r="F416" s="73">
        <v>56.000000000000007</v>
      </c>
      <c r="G416" s="73">
        <v>7.5</v>
      </c>
      <c r="H416" s="73">
        <v>4.2</v>
      </c>
      <c r="I416" s="73">
        <v>0</v>
      </c>
      <c r="J416" s="73">
        <v>12.02</v>
      </c>
      <c r="K416" s="73">
        <v>81.992991337931031</v>
      </c>
      <c r="L416" s="66"/>
      <c r="M416" s="66"/>
      <c r="N416" s="66"/>
      <c r="O416" s="66"/>
      <c r="P416" s="66"/>
      <c r="Q416" s="66"/>
      <c r="R416" s="66"/>
      <c r="S416" s="66"/>
      <c r="T416" s="66"/>
      <c r="U416" s="66"/>
      <c r="V416" s="66"/>
      <c r="W416" s="66"/>
      <c r="X416" s="66"/>
      <c r="Y416" s="66"/>
      <c r="Z416" s="66"/>
    </row>
    <row r="417" spans="1:26" x14ac:dyDescent="0.2">
      <c r="A417" s="61">
        <v>48</v>
      </c>
      <c r="B417" s="5" t="s">
        <v>277</v>
      </c>
      <c r="C417" s="61">
        <v>308</v>
      </c>
      <c r="D417" s="61">
        <v>3</v>
      </c>
      <c r="E417" s="61">
        <v>15</v>
      </c>
      <c r="F417" s="73">
        <v>50.632911392405063</v>
      </c>
      <c r="G417" s="73">
        <v>9.5</v>
      </c>
      <c r="H417" s="73">
        <v>4.8101265822784809</v>
      </c>
      <c r="I417" s="73">
        <v>0</v>
      </c>
      <c r="J417" s="73">
        <v>12.04</v>
      </c>
      <c r="K417" s="73">
        <v>72.285406675862077</v>
      </c>
      <c r="L417" s="66"/>
      <c r="M417" s="66"/>
      <c r="N417" s="66"/>
      <c r="O417" s="66"/>
      <c r="P417" s="66"/>
      <c r="Q417" s="66"/>
      <c r="R417" s="66"/>
      <c r="S417" s="66"/>
      <c r="T417" s="66"/>
      <c r="U417" s="66"/>
      <c r="V417" s="66"/>
      <c r="W417" s="66"/>
      <c r="X417" s="66"/>
      <c r="Y417" s="66"/>
      <c r="Z417" s="66"/>
    </row>
    <row r="418" spans="1:26" x14ac:dyDescent="0.2">
      <c r="A418" s="61">
        <v>80</v>
      </c>
      <c r="B418" s="5" t="s">
        <v>277</v>
      </c>
      <c r="C418" s="61">
        <v>411</v>
      </c>
      <c r="D418" s="61">
        <v>4</v>
      </c>
      <c r="E418" s="61">
        <v>15</v>
      </c>
      <c r="F418" s="73">
        <v>56.164383561643838</v>
      </c>
      <c r="G418" s="73">
        <v>12.5</v>
      </c>
      <c r="H418" s="73">
        <v>7.0205479452054798</v>
      </c>
      <c r="I418" s="73">
        <v>0</v>
      </c>
      <c r="J418" s="73">
        <v>12.01</v>
      </c>
      <c r="K418" s="73">
        <v>79.417710786206882</v>
      </c>
      <c r="L418" s="66"/>
      <c r="M418" s="66"/>
      <c r="N418" s="66"/>
      <c r="O418" s="66"/>
      <c r="P418" s="66"/>
      <c r="Q418" s="66"/>
      <c r="R418" s="66"/>
      <c r="S418" s="66"/>
      <c r="T418" s="66"/>
      <c r="U418" s="66"/>
      <c r="V418" s="66"/>
      <c r="W418" s="66"/>
      <c r="X418" s="66"/>
      <c r="Y418" s="66"/>
      <c r="Z418" s="66"/>
    </row>
    <row r="419" spans="1:26" x14ac:dyDescent="0.2">
      <c r="A419" s="61">
        <v>16</v>
      </c>
      <c r="B419" s="5" t="s">
        <v>278</v>
      </c>
      <c r="C419" s="61">
        <v>115</v>
      </c>
      <c r="D419" s="61">
        <v>1</v>
      </c>
      <c r="E419" s="61">
        <v>15</v>
      </c>
      <c r="F419" s="73">
        <v>40</v>
      </c>
      <c r="G419" s="73">
        <v>1.5</v>
      </c>
      <c r="H419" s="73">
        <v>0.6</v>
      </c>
      <c r="I419" s="73">
        <v>0</v>
      </c>
      <c r="J419" s="73">
        <v>13.8</v>
      </c>
      <c r="K419" s="73">
        <v>62.010701545778829</v>
      </c>
      <c r="L419" s="66"/>
      <c r="M419" s="66"/>
      <c r="N419" s="66"/>
      <c r="O419" s="66"/>
      <c r="P419" s="66"/>
      <c r="Q419" s="66"/>
      <c r="R419" s="66"/>
      <c r="S419" s="66"/>
      <c r="T419" s="66"/>
      <c r="U419" s="66"/>
      <c r="V419" s="66"/>
      <c r="W419" s="66"/>
      <c r="X419" s="66"/>
      <c r="Y419" s="66"/>
      <c r="Z419" s="66"/>
    </row>
    <row r="420" spans="1:26" x14ac:dyDescent="0.2">
      <c r="A420" s="61">
        <v>37</v>
      </c>
      <c r="B420" s="5" t="s">
        <v>278</v>
      </c>
      <c r="C420" s="61">
        <v>214</v>
      </c>
      <c r="D420" s="61">
        <v>2</v>
      </c>
      <c r="E420" s="61">
        <v>15</v>
      </c>
      <c r="F420" s="73">
        <v>41.17647058823529</v>
      </c>
      <c r="G420" s="73">
        <v>6</v>
      </c>
      <c r="H420" s="73">
        <v>2.4705882352941173</v>
      </c>
      <c r="I420" s="73">
        <v>0</v>
      </c>
      <c r="J420" s="73">
        <v>13.08</v>
      </c>
      <c r="K420" s="73">
        <v>57.476340927467305</v>
      </c>
      <c r="L420" s="66"/>
      <c r="M420" s="66"/>
      <c r="N420" s="66"/>
      <c r="O420" s="66"/>
      <c r="P420" s="66"/>
      <c r="Q420" s="66"/>
      <c r="R420" s="66"/>
      <c r="S420" s="66"/>
      <c r="T420" s="66"/>
      <c r="U420" s="66"/>
      <c r="V420" s="66"/>
      <c r="W420" s="66"/>
      <c r="X420" s="66"/>
      <c r="Y420" s="66"/>
      <c r="Z420" s="66"/>
    </row>
    <row r="421" spans="1:26" x14ac:dyDescent="0.2">
      <c r="A421" s="61">
        <v>48</v>
      </c>
      <c r="B421" s="5" t="s">
        <v>278</v>
      </c>
      <c r="C421" s="61">
        <v>308</v>
      </c>
      <c r="D421" s="61">
        <v>3</v>
      </c>
      <c r="E421" s="61">
        <v>15</v>
      </c>
      <c r="F421" s="73">
        <v>31.428571428571427</v>
      </c>
      <c r="G421" s="73">
        <v>2.5</v>
      </c>
      <c r="H421" s="73">
        <v>0.7857142857142857</v>
      </c>
      <c r="I421" s="73">
        <v>0</v>
      </c>
      <c r="J421" s="73">
        <v>12.8</v>
      </c>
      <c r="K421" s="73">
        <v>52.592901783590968</v>
      </c>
      <c r="L421" s="66"/>
      <c r="M421" s="66"/>
      <c r="N421" s="66"/>
      <c r="O421" s="66"/>
      <c r="P421" s="66"/>
      <c r="Q421" s="66"/>
      <c r="R421" s="66"/>
      <c r="S421" s="66"/>
      <c r="T421" s="66"/>
      <c r="U421" s="66"/>
      <c r="V421" s="66"/>
      <c r="W421" s="66"/>
      <c r="X421" s="66"/>
      <c r="Y421" s="66"/>
      <c r="Z421" s="66"/>
    </row>
    <row r="422" spans="1:26" x14ac:dyDescent="0.2">
      <c r="A422" s="61">
        <v>80</v>
      </c>
      <c r="B422" s="5" t="s">
        <v>278</v>
      </c>
      <c r="C422" s="61">
        <v>411</v>
      </c>
      <c r="D422" s="61">
        <v>4</v>
      </c>
      <c r="E422" s="61">
        <v>15</v>
      </c>
      <c r="F422" s="73">
        <v>24.691358024691358</v>
      </c>
      <c r="G422" s="73">
        <v>5</v>
      </c>
      <c r="H422" s="73">
        <v>1.2345679012345678</v>
      </c>
      <c r="I422" s="73">
        <v>0</v>
      </c>
      <c r="J422" s="73">
        <v>13.05</v>
      </c>
      <c r="K422" s="73">
        <v>57.195937455410224</v>
      </c>
      <c r="L422" s="66"/>
      <c r="M422" s="66"/>
      <c r="N422" s="66"/>
      <c r="O422" s="66"/>
      <c r="P422" s="66"/>
      <c r="Q422" s="66"/>
      <c r="R422" s="66"/>
      <c r="S422" s="66"/>
      <c r="T422" s="66"/>
      <c r="U422" s="66"/>
      <c r="V422" s="66"/>
      <c r="W422" s="66"/>
      <c r="X422" s="66"/>
      <c r="Y422" s="66"/>
      <c r="Z422" s="66"/>
    </row>
    <row r="423" spans="1:26" x14ac:dyDescent="0.2">
      <c r="A423" s="61">
        <v>61</v>
      </c>
      <c r="B423" s="5" t="s">
        <v>272</v>
      </c>
      <c r="C423" s="61">
        <v>116</v>
      </c>
      <c r="D423" s="61">
        <v>1</v>
      </c>
      <c r="E423" s="61">
        <v>16</v>
      </c>
      <c r="F423" s="73">
        <v>22.058823529411764</v>
      </c>
      <c r="G423" s="73">
        <v>2.5</v>
      </c>
      <c r="H423" s="73">
        <v>0.55147058823529416</v>
      </c>
      <c r="I423" s="73">
        <v>0</v>
      </c>
      <c r="J423" s="73">
        <v>15.01</v>
      </c>
      <c r="K423" s="73">
        <v>54.346249249492892</v>
      </c>
      <c r="L423" s="66"/>
      <c r="M423" s="66"/>
      <c r="N423" s="66"/>
      <c r="O423" s="66"/>
      <c r="P423" s="66"/>
      <c r="Q423" s="66"/>
      <c r="R423" s="66"/>
      <c r="S423" s="66"/>
      <c r="T423" s="66"/>
      <c r="U423" s="66"/>
      <c r="V423" s="66"/>
      <c r="W423" s="66"/>
      <c r="X423" s="66"/>
      <c r="Y423" s="66"/>
      <c r="Z423" s="66"/>
    </row>
    <row r="424" spans="1:26" x14ac:dyDescent="0.2">
      <c r="A424" s="61">
        <v>70</v>
      </c>
      <c r="B424" s="5" t="s">
        <v>272</v>
      </c>
      <c r="C424" s="61">
        <v>218</v>
      </c>
      <c r="D424" s="61">
        <v>2</v>
      </c>
      <c r="E424" s="61">
        <v>16</v>
      </c>
      <c r="F424" s="73">
        <v>24.615384615384617</v>
      </c>
      <c r="G424" s="73">
        <v>2.5</v>
      </c>
      <c r="H424" s="73">
        <v>0.61538461538461542</v>
      </c>
      <c r="I424" s="73">
        <v>0.2</v>
      </c>
      <c r="J424" s="73">
        <v>16.809999999999999</v>
      </c>
      <c r="K424" s="73">
        <v>58.531111561866126</v>
      </c>
      <c r="L424" s="66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6"/>
      <c r="Y424" s="66"/>
      <c r="Z424" s="66"/>
    </row>
    <row r="425" spans="1:26" x14ac:dyDescent="0.2">
      <c r="A425" s="61">
        <v>10</v>
      </c>
      <c r="B425" s="5" t="s">
        <v>272</v>
      </c>
      <c r="C425" s="61">
        <v>302</v>
      </c>
      <c r="D425" s="61">
        <v>3</v>
      </c>
      <c r="E425" s="61">
        <v>16</v>
      </c>
      <c r="F425" s="73">
        <v>44.927536231884055</v>
      </c>
      <c r="G425" s="73">
        <v>5</v>
      </c>
      <c r="H425" s="73">
        <v>2.2463768115942027</v>
      </c>
      <c r="I425" s="73">
        <v>0</v>
      </c>
      <c r="J425" s="73">
        <v>17</v>
      </c>
      <c r="K425" s="73">
        <v>62.525993238674772</v>
      </c>
      <c r="L425" s="66"/>
      <c r="M425" s="66"/>
      <c r="N425" s="66"/>
      <c r="O425" s="66"/>
      <c r="P425" s="66"/>
      <c r="Q425" s="66"/>
      <c r="R425" s="66"/>
      <c r="S425" s="66"/>
      <c r="T425" s="66"/>
      <c r="U425" s="66"/>
      <c r="V425" s="66"/>
      <c r="W425" s="66"/>
      <c r="X425" s="66"/>
      <c r="Y425" s="66"/>
      <c r="Z425" s="66"/>
    </row>
    <row r="426" spans="1:26" x14ac:dyDescent="0.2">
      <c r="A426" s="61">
        <v>19</v>
      </c>
      <c r="B426" s="5" t="s">
        <v>272</v>
      </c>
      <c r="C426" s="61">
        <v>406</v>
      </c>
      <c r="D426" s="61">
        <v>4</v>
      </c>
      <c r="E426" s="61">
        <v>16</v>
      </c>
      <c r="F426" s="73">
        <v>48.75</v>
      </c>
      <c r="G426" s="73">
        <v>5</v>
      </c>
      <c r="H426" s="73">
        <v>2.4375</v>
      </c>
      <c r="I426" s="73">
        <v>0</v>
      </c>
      <c r="J426" s="73">
        <v>15.58</v>
      </c>
      <c r="K426" s="73">
        <v>75.419766328600403</v>
      </c>
      <c r="L426" s="66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  <c r="Y426" s="66"/>
      <c r="Z426" s="66"/>
    </row>
    <row r="427" spans="1:26" x14ac:dyDescent="0.2">
      <c r="A427" s="61">
        <v>15</v>
      </c>
      <c r="B427" s="5" t="s">
        <v>273</v>
      </c>
      <c r="C427" s="61">
        <v>116</v>
      </c>
      <c r="D427" s="61">
        <v>1</v>
      </c>
      <c r="E427" s="61">
        <v>16</v>
      </c>
      <c r="F427" s="73">
        <v>36.904761904761905</v>
      </c>
      <c r="G427" s="73">
        <v>3.5</v>
      </c>
      <c r="H427" s="73">
        <v>1.2916666666666665</v>
      </c>
      <c r="I427" s="73">
        <v>0</v>
      </c>
      <c r="J427" s="73">
        <v>12.88</v>
      </c>
      <c r="K427" s="73">
        <v>83.072024275862077</v>
      </c>
      <c r="L427" s="66"/>
      <c r="M427" s="66"/>
      <c r="N427" s="66"/>
      <c r="O427" s="66"/>
      <c r="P427" s="66"/>
      <c r="Q427" s="66"/>
      <c r="R427" s="66"/>
      <c r="S427" s="66"/>
      <c r="T427" s="66"/>
      <c r="U427" s="66"/>
      <c r="V427" s="66"/>
      <c r="W427" s="66"/>
      <c r="X427" s="66"/>
      <c r="Y427" s="66"/>
      <c r="Z427" s="66"/>
    </row>
    <row r="428" spans="1:26" x14ac:dyDescent="0.2">
      <c r="A428" s="61">
        <v>33</v>
      </c>
      <c r="B428" s="5" t="s">
        <v>273</v>
      </c>
      <c r="C428" s="61">
        <v>218</v>
      </c>
      <c r="D428" s="61">
        <v>2</v>
      </c>
      <c r="E428" s="61">
        <v>16</v>
      </c>
      <c r="F428" s="73">
        <v>42.68292682926829</v>
      </c>
      <c r="G428" s="73">
        <v>5</v>
      </c>
      <c r="H428" s="73">
        <v>2.1341463414634148</v>
      </c>
      <c r="I428" s="73">
        <v>0</v>
      </c>
      <c r="J428" s="73">
        <v>12.69</v>
      </c>
      <c r="K428" s="73">
        <v>70.43006666666669</v>
      </c>
      <c r="L428" s="66"/>
      <c r="M428" s="66"/>
      <c r="N428" s="66"/>
      <c r="O428" s="66"/>
      <c r="P428" s="66"/>
      <c r="Q428" s="66"/>
      <c r="R428" s="66"/>
      <c r="S428" s="66"/>
      <c r="T428" s="66"/>
      <c r="U428" s="66"/>
      <c r="V428" s="66"/>
      <c r="W428" s="66"/>
      <c r="X428" s="66"/>
      <c r="Y428" s="66"/>
      <c r="Z428" s="66"/>
    </row>
    <row r="429" spans="1:26" x14ac:dyDescent="0.2">
      <c r="A429" s="61">
        <v>42</v>
      </c>
      <c r="B429" s="5" t="s">
        <v>273</v>
      </c>
      <c r="C429" s="61">
        <v>302</v>
      </c>
      <c r="D429" s="61">
        <v>3</v>
      </c>
      <c r="E429" s="61">
        <v>16</v>
      </c>
      <c r="F429" s="73">
        <v>40</v>
      </c>
      <c r="G429" s="73">
        <v>8.5</v>
      </c>
      <c r="H429" s="73">
        <v>3.4</v>
      </c>
      <c r="I429" s="73">
        <v>0</v>
      </c>
      <c r="J429" s="73">
        <v>13.43</v>
      </c>
      <c r="K429" s="73">
        <v>70.892670528735621</v>
      </c>
      <c r="L429" s="66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  <c r="Z429" s="66"/>
    </row>
    <row r="430" spans="1:26" x14ac:dyDescent="0.2">
      <c r="A430" s="61">
        <v>66</v>
      </c>
      <c r="B430" s="5" t="s">
        <v>273</v>
      </c>
      <c r="C430" s="61">
        <v>406</v>
      </c>
      <c r="D430" s="61">
        <v>4</v>
      </c>
      <c r="E430" s="61">
        <v>16</v>
      </c>
      <c r="F430" s="73">
        <v>48.80952380952381</v>
      </c>
      <c r="G430" s="73">
        <v>8</v>
      </c>
      <c r="H430" s="73">
        <v>3.9047619047619047</v>
      </c>
      <c r="I430" s="73">
        <v>0</v>
      </c>
      <c r="J430" s="73">
        <v>12.49</v>
      </c>
      <c r="K430" s="73">
        <v>73.658474620689674</v>
      </c>
      <c r="L430" s="66"/>
      <c r="M430" s="66"/>
      <c r="N430" s="66"/>
      <c r="O430" s="66"/>
      <c r="P430" s="66"/>
      <c r="Q430" s="66"/>
      <c r="R430" s="66"/>
      <c r="S430" s="66"/>
      <c r="T430" s="66"/>
      <c r="U430" s="66"/>
      <c r="V430" s="66"/>
      <c r="W430" s="66"/>
      <c r="X430" s="66"/>
      <c r="Y430" s="66"/>
      <c r="Z430" s="66"/>
    </row>
    <row r="431" spans="1:26" x14ac:dyDescent="0.2">
      <c r="A431" s="61">
        <v>16</v>
      </c>
      <c r="B431" s="5" t="s">
        <v>274</v>
      </c>
      <c r="C431" s="61">
        <v>116</v>
      </c>
      <c r="D431" s="61">
        <v>1</v>
      </c>
      <c r="E431" s="61">
        <v>16</v>
      </c>
      <c r="F431" s="73">
        <v>48.484848484848484</v>
      </c>
      <c r="G431" s="73">
        <v>3.5</v>
      </c>
      <c r="H431" s="73">
        <v>1.6969696969696968</v>
      </c>
      <c r="I431" s="73">
        <v>0</v>
      </c>
      <c r="J431" s="73">
        <v>13.03</v>
      </c>
      <c r="K431" s="73">
        <v>64.436201527093601</v>
      </c>
      <c r="L431" s="66"/>
      <c r="M431" s="66"/>
      <c r="N431" s="66"/>
      <c r="O431" s="66"/>
      <c r="P431" s="66"/>
      <c r="Q431" s="66"/>
      <c r="R431" s="66"/>
      <c r="S431" s="66"/>
      <c r="T431" s="66"/>
      <c r="U431" s="66"/>
      <c r="V431" s="66"/>
      <c r="W431" s="66"/>
      <c r="X431" s="66"/>
      <c r="Y431" s="66"/>
      <c r="Z431" s="66"/>
    </row>
    <row r="432" spans="1:26" x14ac:dyDescent="0.2">
      <c r="A432" s="61">
        <v>38</v>
      </c>
      <c r="B432" s="5" t="s">
        <v>274</v>
      </c>
      <c r="C432" s="61">
        <v>218</v>
      </c>
      <c r="D432" s="61">
        <v>2</v>
      </c>
      <c r="E432" s="61">
        <v>16</v>
      </c>
      <c r="F432" s="73">
        <v>35.714285714285715</v>
      </c>
      <c r="G432" s="73">
        <v>7.5</v>
      </c>
      <c r="H432" s="73">
        <v>2.6785714285714288</v>
      </c>
      <c r="I432" s="73">
        <v>0</v>
      </c>
      <c r="J432" s="73">
        <v>12.47</v>
      </c>
      <c r="K432" s="73">
        <v>68.242354876847287</v>
      </c>
      <c r="L432" s="66"/>
      <c r="M432" s="66"/>
      <c r="N432" s="66"/>
      <c r="O432" s="66"/>
      <c r="P432" s="66"/>
      <c r="Q432" s="66"/>
      <c r="R432" s="66"/>
      <c r="S432" s="66"/>
      <c r="T432" s="66"/>
      <c r="U432" s="66"/>
      <c r="V432" s="66"/>
      <c r="W432" s="66"/>
      <c r="X432" s="66"/>
      <c r="Y432" s="66"/>
      <c r="Z432" s="66"/>
    </row>
    <row r="433" spans="1:26" x14ac:dyDescent="0.2">
      <c r="A433" s="61">
        <v>42</v>
      </c>
      <c r="B433" s="5" t="s">
        <v>274</v>
      </c>
      <c r="C433" s="61">
        <v>302</v>
      </c>
      <c r="D433" s="61">
        <v>3</v>
      </c>
      <c r="E433" s="61">
        <v>16</v>
      </c>
      <c r="F433" s="73">
        <v>49.206349206349202</v>
      </c>
      <c r="G433" s="73">
        <v>5</v>
      </c>
      <c r="H433" s="73">
        <v>2.4603174603174605</v>
      </c>
      <c r="I433" s="73">
        <v>0</v>
      </c>
      <c r="J433" s="73">
        <v>12.82</v>
      </c>
      <c r="K433" s="73">
        <v>53.52336650246307</v>
      </c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6"/>
      <c r="Z433" s="66"/>
    </row>
    <row r="434" spans="1:26" x14ac:dyDescent="0.2">
      <c r="A434" s="61">
        <v>66</v>
      </c>
      <c r="B434" s="5" t="s">
        <v>274</v>
      </c>
      <c r="C434" s="61">
        <v>406</v>
      </c>
      <c r="D434" s="61">
        <v>4</v>
      </c>
      <c r="E434" s="61">
        <v>16</v>
      </c>
      <c r="F434" s="73">
        <v>33.333333333333329</v>
      </c>
      <c r="G434" s="73">
        <v>5</v>
      </c>
      <c r="H434" s="73">
        <v>1.6666666666666663</v>
      </c>
      <c r="I434" s="73">
        <v>0</v>
      </c>
      <c r="J434" s="73">
        <v>12.19</v>
      </c>
      <c r="K434" s="73">
        <v>61.604122019704427</v>
      </c>
      <c r="L434" s="66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  <c r="Y434" s="66"/>
      <c r="Z434" s="66"/>
    </row>
    <row r="435" spans="1:26" x14ac:dyDescent="0.2">
      <c r="A435" s="61">
        <v>15</v>
      </c>
      <c r="B435" s="5" t="s">
        <v>275</v>
      </c>
      <c r="C435" s="61">
        <v>116</v>
      </c>
      <c r="D435" s="61">
        <v>1</v>
      </c>
      <c r="E435" s="61">
        <v>16</v>
      </c>
      <c r="F435" s="73">
        <v>64.788732394366207</v>
      </c>
      <c r="G435" s="73">
        <v>2</v>
      </c>
      <c r="H435" s="73">
        <v>1.2957746478873242</v>
      </c>
      <c r="I435" s="73">
        <v>0</v>
      </c>
      <c r="J435" s="73">
        <v>14.47</v>
      </c>
      <c r="K435" s="73">
        <v>67.483464931034462</v>
      </c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  <c r="Z435" s="66"/>
    </row>
    <row r="436" spans="1:26" x14ac:dyDescent="0.2">
      <c r="A436" s="61">
        <v>33</v>
      </c>
      <c r="B436" s="5" t="s">
        <v>275</v>
      </c>
      <c r="C436" s="61">
        <v>218</v>
      </c>
      <c r="D436" s="61">
        <v>2</v>
      </c>
      <c r="E436" s="61">
        <v>16</v>
      </c>
      <c r="F436" s="73">
        <v>60.869565217391312</v>
      </c>
      <c r="G436" s="73">
        <v>2</v>
      </c>
      <c r="H436" s="73">
        <v>1.2173913043478262</v>
      </c>
      <c r="I436" s="73">
        <v>0</v>
      </c>
      <c r="J436" s="73">
        <v>14.78</v>
      </c>
      <c r="K436" s="73">
        <v>60.909672620689648</v>
      </c>
      <c r="L436" s="66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  <c r="Y436" s="66"/>
      <c r="Z436" s="66"/>
    </row>
    <row r="437" spans="1:26" x14ac:dyDescent="0.2">
      <c r="A437" s="61">
        <v>42</v>
      </c>
      <c r="B437" s="5" t="s">
        <v>275</v>
      </c>
      <c r="C437" s="61">
        <v>302</v>
      </c>
      <c r="D437" s="61">
        <v>3</v>
      </c>
      <c r="E437" s="61">
        <v>16</v>
      </c>
      <c r="F437" s="73">
        <v>67.64705882352942</v>
      </c>
      <c r="G437" s="73">
        <v>5</v>
      </c>
      <c r="H437" s="73">
        <v>3.3823529411764706</v>
      </c>
      <c r="I437" s="73">
        <v>0</v>
      </c>
      <c r="J437" s="73">
        <v>14.63</v>
      </c>
      <c r="K437" s="73">
        <v>65.718709137931043</v>
      </c>
      <c r="L437" s="66"/>
      <c r="M437" s="66"/>
      <c r="N437" s="66"/>
      <c r="O437" s="66"/>
      <c r="P437" s="66"/>
      <c r="Q437" s="66"/>
      <c r="R437" s="66"/>
      <c r="S437" s="66"/>
      <c r="T437" s="66"/>
      <c r="U437" s="66"/>
      <c r="V437" s="66"/>
      <c r="W437" s="66"/>
      <c r="X437" s="66"/>
      <c r="Y437" s="66"/>
      <c r="Z437" s="66"/>
    </row>
    <row r="438" spans="1:26" x14ac:dyDescent="0.2">
      <c r="A438" s="61">
        <v>66</v>
      </c>
      <c r="B438" s="5" t="s">
        <v>275</v>
      </c>
      <c r="C438" s="61">
        <v>406</v>
      </c>
      <c r="D438" s="61">
        <v>4</v>
      </c>
      <c r="E438" s="61">
        <v>16</v>
      </c>
      <c r="F438" s="73">
        <v>60.294117647058819</v>
      </c>
      <c r="G438" s="73">
        <v>4.5</v>
      </c>
      <c r="H438" s="73">
        <v>2.7132352941176467</v>
      </c>
      <c r="I438" s="73">
        <v>0</v>
      </c>
      <c r="J438" s="73">
        <v>17.86</v>
      </c>
      <c r="K438" s="73">
        <v>57.303129931034483</v>
      </c>
      <c r="L438" s="66"/>
      <c r="M438" s="66"/>
      <c r="N438" s="66"/>
      <c r="O438" s="66"/>
      <c r="P438" s="66"/>
      <c r="Q438" s="66"/>
      <c r="R438" s="66"/>
      <c r="S438" s="66"/>
      <c r="T438" s="66"/>
      <c r="U438" s="66"/>
      <c r="V438" s="66"/>
      <c r="W438" s="66"/>
      <c r="X438" s="66"/>
      <c r="Y438" s="66"/>
      <c r="Z438" s="66"/>
    </row>
    <row r="439" spans="1:26" x14ac:dyDescent="0.2">
      <c r="A439" s="61">
        <v>15</v>
      </c>
      <c r="B439" s="5" t="s">
        <v>276</v>
      </c>
      <c r="C439" s="61">
        <v>116</v>
      </c>
      <c r="D439" s="61">
        <v>1</v>
      </c>
      <c r="E439" s="61">
        <v>16</v>
      </c>
      <c r="F439" s="73">
        <v>50.819672131147541</v>
      </c>
      <c r="G439" s="73">
        <v>7</v>
      </c>
      <c r="H439" s="73">
        <v>3.557377049180328</v>
      </c>
      <c r="I439" s="73">
        <v>0</v>
      </c>
      <c r="J439" s="73">
        <v>15.31</v>
      </c>
      <c r="K439" s="73">
        <v>59.682795206896557</v>
      </c>
      <c r="L439" s="66"/>
      <c r="M439" s="66"/>
      <c r="N439" s="66"/>
      <c r="O439" s="66"/>
      <c r="P439" s="66"/>
      <c r="Q439" s="66"/>
      <c r="R439" s="66"/>
      <c r="S439" s="66"/>
      <c r="T439" s="66"/>
      <c r="U439" s="66"/>
      <c r="V439" s="66"/>
      <c r="W439" s="66"/>
      <c r="X439" s="66"/>
      <c r="Y439" s="66"/>
      <c r="Z439" s="66"/>
    </row>
    <row r="440" spans="1:26" x14ac:dyDescent="0.2">
      <c r="A440" s="61">
        <v>33</v>
      </c>
      <c r="B440" s="5" t="s">
        <v>276</v>
      </c>
      <c r="C440" s="61">
        <v>218</v>
      </c>
      <c r="D440" s="61">
        <v>2</v>
      </c>
      <c r="E440" s="61">
        <v>16</v>
      </c>
      <c r="F440" s="73">
        <v>39.682539682539684</v>
      </c>
      <c r="G440" s="73">
        <v>6.5</v>
      </c>
      <c r="H440" s="73">
        <v>2.5793650793650795</v>
      </c>
      <c r="I440" s="73">
        <v>0</v>
      </c>
      <c r="J440" s="73">
        <v>12.05</v>
      </c>
      <c r="K440" s="73">
        <v>58.934385172413791</v>
      </c>
      <c r="L440" s="66"/>
      <c r="M440" s="66"/>
      <c r="N440" s="66"/>
      <c r="O440" s="66"/>
      <c r="P440" s="66"/>
      <c r="Q440" s="66"/>
      <c r="R440" s="66"/>
      <c r="S440" s="66"/>
      <c r="T440" s="66"/>
      <c r="U440" s="66"/>
      <c r="V440" s="66"/>
      <c r="W440" s="66"/>
      <c r="X440" s="66"/>
      <c r="Y440" s="66"/>
      <c r="Z440" s="66"/>
    </row>
    <row r="441" spans="1:26" x14ac:dyDescent="0.2">
      <c r="A441" s="61">
        <v>42</v>
      </c>
      <c r="B441" s="5" t="s">
        <v>276</v>
      </c>
      <c r="C441" s="61">
        <v>302</v>
      </c>
      <c r="D441" s="61">
        <v>3</v>
      </c>
      <c r="E441" s="61">
        <v>16</v>
      </c>
      <c r="F441" s="73">
        <v>67.241379310344826</v>
      </c>
      <c r="G441" s="73">
        <v>8.5</v>
      </c>
      <c r="H441" s="73">
        <v>5.7155172413793105</v>
      </c>
      <c r="I441" s="73">
        <v>0</v>
      </c>
      <c r="J441" s="73">
        <v>14.7</v>
      </c>
      <c r="K441" s="73">
        <v>39.43448413793103</v>
      </c>
      <c r="L441" s="66"/>
      <c r="M441" s="66"/>
      <c r="N441" s="66"/>
      <c r="O441" s="66"/>
      <c r="P441" s="66"/>
      <c r="Q441" s="66"/>
      <c r="R441" s="66"/>
      <c r="S441" s="66"/>
      <c r="T441" s="66"/>
      <c r="U441" s="66"/>
      <c r="V441" s="66"/>
      <c r="W441" s="66"/>
      <c r="X441" s="66"/>
      <c r="Y441" s="66"/>
      <c r="Z441" s="66"/>
    </row>
    <row r="442" spans="1:26" x14ac:dyDescent="0.2">
      <c r="A442" s="61">
        <v>66</v>
      </c>
      <c r="B442" s="5" t="s">
        <v>276</v>
      </c>
      <c r="C442" s="61">
        <v>406</v>
      </c>
      <c r="D442" s="61">
        <v>4</v>
      </c>
      <c r="E442" s="61">
        <v>16</v>
      </c>
      <c r="F442" s="73">
        <v>60.317460317460316</v>
      </c>
      <c r="G442" s="73">
        <v>4.5</v>
      </c>
      <c r="H442" s="73">
        <v>2.7142857142857144</v>
      </c>
      <c r="I442" s="73">
        <v>0</v>
      </c>
      <c r="J442" s="73">
        <v>15.01</v>
      </c>
      <c r="K442" s="73">
        <v>60.106979482758611</v>
      </c>
      <c r="L442" s="66"/>
      <c r="M442" s="66"/>
      <c r="N442" s="66"/>
      <c r="O442" s="66"/>
      <c r="P442" s="66"/>
      <c r="Q442" s="66"/>
      <c r="R442" s="66"/>
      <c r="S442" s="66"/>
      <c r="T442" s="66"/>
      <c r="U442" s="66"/>
      <c r="V442" s="66"/>
      <c r="W442" s="66"/>
      <c r="X442" s="66"/>
      <c r="Y442" s="66"/>
      <c r="Z442" s="66"/>
    </row>
    <row r="443" spans="1:26" x14ac:dyDescent="0.2">
      <c r="A443" s="61">
        <v>15</v>
      </c>
      <c r="B443" s="5" t="s">
        <v>277</v>
      </c>
      <c r="C443" s="61">
        <v>116</v>
      </c>
      <c r="D443" s="61">
        <v>1</v>
      </c>
      <c r="E443" s="61">
        <v>16</v>
      </c>
      <c r="F443" s="73">
        <v>53.94736842105263</v>
      </c>
      <c r="G443" s="73">
        <v>5</v>
      </c>
      <c r="H443" s="73">
        <v>2.6973684210526314</v>
      </c>
      <c r="I443" s="73">
        <v>0</v>
      </c>
      <c r="J443" s="73">
        <v>12.34</v>
      </c>
      <c r="K443" s="73">
        <v>82.279973296551731</v>
      </c>
      <c r="L443" s="66"/>
      <c r="M443" s="66"/>
      <c r="N443" s="66"/>
      <c r="O443" s="66"/>
      <c r="P443" s="66"/>
      <c r="Q443" s="66"/>
      <c r="R443" s="66"/>
      <c r="S443" s="66"/>
      <c r="T443" s="66"/>
      <c r="U443" s="66"/>
      <c r="V443" s="66"/>
      <c r="W443" s="66"/>
      <c r="X443" s="66"/>
      <c r="Y443" s="66"/>
      <c r="Z443" s="66"/>
    </row>
    <row r="444" spans="1:26" x14ac:dyDescent="0.2">
      <c r="A444" s="61">
        <v>33</v>
      </c>
      <c r="B444" s="5" t="s">
        <v>277</v>
      </c>
      <c r="C444" s="61">
        <v>218</v>
      </c>
      <c r="D444" s="61">
        <v>2</v>
      </c>
      <c r="E444" s="61">
        <v>16</v>
      </c>
      <c r="F444" s="73">
        <v>56.962025316455701</v>
      </c>
      <c r="G444" s="73">
        <v>9</v>
      </c>
      <c r="H444" s="73">
        <v>5.1265822784810133</v>
      </c>
      <c r="I444" s="73">
        <v>0</v>
      </c>
      <c r="J444" s="73">
        <v>12.2</v>
      </c>
      <c r="K444" s="73">
        <v>81.590783999999999</v>
      </c>
      <c r="L444" s="66"/>
      <c r="M444" s="66"/>
      <c r="N444" s="66"/>
      <c r="O444" s="66"/>
      <c r="P444" s="66"/>
      <c r="Q444" s="66"/>
      <c r="R444" s="66"/>
      <c r="S444" s="66"/>
      <c r="T444" s="66"/>
      <c r="U444" s="66"/>
      <c r="V444" s="66"/>
      <c r="W444" s="66"/>
      <c r="X444" s="66"/>
      <c r="Y444" s="66"/>
      <c r="Z444" s="66"/>
    </row>
    <row r="445" spans="1:26" x14ac:dyDescent="0.2">
      <c r="A445" s="61">
        <v>42</v>
      </c>
      <c r="B445" s="5" t="s">
        <v>277</v>
      </c>
      <c r="C445" s="61">
        <v>302</v>
      </c>
      <c r="D445" s="61">
        <v>3</v>
      </c>
      <c r="E445" s="61">
        <v>16</v>
      </c>
      <c r="F445" s="73">
        <v>47.5</v>
      </c>
      <c r="G445" s="73">
        <v>13</v>
      </c>
      <c r="H445" s="73">
        <v>6.1749999999999998</v>
      </c>
      <c r="I445" s="73">
        <v>0</v>
      </c>
      <c r="J445" s="73">
        <v>11.99</v>
      </c>
      <c r="K445" s="73">
        <v>76.674312000000015</v>
      </c>
      <c r="L445" s="66"/>
      <c r="M445" s="66"/>
      <c r="N445" s="66"/>
      <c r="O445" s="66"/>
      <c r="P445" s="66"/>
      <c r="Q445" s="66"/>
      <c r="R445" s="66"/>
      <c r="S445" s="66"/>
      <c r="T445" s="66"/>
      <c r="U445" s="66"/>
      <c r="V445" s="66"/>
      <c r="W445" s="66"/>
      <c r="X445" s="66"/>
      <c r="Y445" s="66"/>
      <c r="Z445" s="66"/>
    </row>
    <row r="446" spans="1:26" x14ac:dyDescent="0.2">
      <c r="A446" s="61">
        <v>66</v>
      </c>
      <c r="B446" s="5" t="s">
        <v>277</v>
      </c>
      <c r="C446" s="61">
        <v>406</v>
      </c>
      <c r="D446" s="61">
        <v>4</v>
      </c>
      <c r="E446" s="61">
        <v>16</v>
      </c>
      <c r="F446" s="73">
        <v>62.337662337662337</v>
      </c>
      <c r="G446" s="73">
        <v>9</v>
      </c>
      <c r="H446" s="73">
        <v>5.6103896103896105</v>
      </c>
      <c r="I446" s="73">
        <v>0</v>
      </c>
      <c r="J446" s="73">
        <v>11.79</v>
      </c>
      <c r="K446" s="73">
        <v>76.554113103448287</v>
      </c>
      <c r="L446" s="66"/>
      <c r="M446" s="66"/>
      <c r="N446" s="66"/>
      <c r="O446" s="66"/>
      <c r="P446" s="66"/>
      <c r="Q446" s="66"/>
      <c r="R446" s="66"/>
      <c r="S446" s="66"/>
      <c r="T446" s="66"/>
      <c r="U446" s="66"/>
      <c r="V446" s="66"/>
      <c r="W446" s="66"/>
      <c r="X446" s="66"/>
      <c r="Y446" s="66"/>
      <c r="Z446" s="66"/>
    </row>
    <row r="447" spans="1:26" x14ac:dyDescent="0.2">
      <c r="A447" s="61">
        <v>15</v>
      </c>
      <c r="B447" s="5" t="s">
        <v>278</v>
      </c>
      <c r="C447" s="61">
        <v>116</v>
      </c>
      <c r="D447" s="61">
        <v>1</v>
      </c>
      <c r="E447" s="61">
        <v>16</v>
      </c>
      <c r="F447" s="73">
        <v>45.783132530120483</v>
      </c>
      <c r="G447" s="73">
        <v>1.5</v>
      </c>
      <c r="H447" s="73">
        <v>0.68674698795180722</v>
      </c>
      <c r="I447" s="73">
        <v>0</v>
      </c>
      <c r="J447" s="73">
        <v>13.2</v>
      </c>
      <c r="K447" s="73">
        <v>59.095421640903695</v>
      </c>
      <c r="L447" s="66"/>
      <c r="M447" s="66"/>
      <c r="N447" s="66"/>
      <c r="O447" s="66"/>
      <c r="P447" s="66"/>
      <c r="Q447" s="66"/>
      <c r="R447" s="66"/>
      <c r="S447" s="66"/>
      <c r="T447" s="66"/>
      <c r="U447" s="66"/>
      <c r="V447" s="66"/>
      <c r="W447" s="66"/>
      <c r="X447" s="66"/>
      <c r="Y447" s="66"/>
      <c r="Z447" s="66"/>
    </row>
    <row r="448" spans="1:26" x14ac:dyDescent="0.2">
      <c r="A448" s="61">
        <v>33</v>
      </c>
      <c r="B448" s="5" t="s">
        <v>278</v>
      </c>
      <c r="C448" s="61">
        <v>218</v>
      </c>
      <c r="D448" s="61">
        <v>2</v>
      </c>
      <c r="E448" s="61">
        <v>16</v>
      </c>
      <c r="F448" s="73">
        <v>32</v>
      </c>
      <c r="G448" s="73">
        <v>4</v>
      </c>
      <c r="H448" s="73">
        <v>1.28</v>
      </c>
      <c r="I448" s="73">
        <v>0.2</v>
      </c>
      <c r="J448" s="73">
        <v>12.84</v>
      </c>
      <c r="K448" s="73">
        <v>54.023446944114156</v>
      </c>
      <c r="L448" s="66"/>
      <c r="M448" s="66"/>
      <c r="N448" s="66"/>
      <c r="O448" s="66"/>
      <c r="P448" s="66"/>
      <c r="Q448" s="66"/>
      <c r="R448" s="66"/>
      <c r="S448" s="66"/>
      <c r="T448" s="66"/>
      <c r="U448" s="66"/>
      <c r="V448" s="66"/>
      <c r="W448" s="66"/>
      <c r="X448" s="66"/>
      <c r="Y448" s="66"/>
      <c r="Z448" s="66"/>
    </row>
    <row r="449" spans="1:26" x14ac:dyDescent="0.2">
      <c r="A449" s="61">
        <v>42</v>
      </c>
      <c r="B449" s="5" t="s">
        <v>278</v>
      </c>
      <c r="C449" s="61">
        <v>302</v>
      </c>
      <c r="D449" s="61">
        <v>3</v>
      </c>
      <c r="E449" s="61">
        <v>16</v>
      </c>
      <c r="F449" s="73">
        <v>35.61643835616438</v>
      </c>
      <c r="G449" s="73">
        <v>5</v>
      </c>
      <c r="H449" s="73">
        <v>1.7808219178082192</v>
      </c>
      <c r="I449" s="73">
        <v>0</v>
      </c>
      <c r="J449" s="73">
        <v>13.03</v>
      </c>
      <c r="K449" s="73">
        <v>50.101752057074911</v>
      </c>
      <c r="L449" s="66"/>
      <c r="M449" s="66"/>
      <c r="N449" s="66"/>
      <c r="O449" s="66"/>
      <c r="P449" s="66"/>
      <c r="Q449" s="66"/>
      <c r="R449" s="66"/>
      <c r="S449" s="66"/>
      <c r="T449" s="66"/>
      <c r="U449" s="66"/>
      <c r="V449" s="66"/>
      <c r="W449" s="66"/>
      <c r="X449" s="66"/>
      <c r="Y449" s="66"/>
      <c r="Z449" s="66"/>
    </row>
    <row r="450" spans="1:26" x14ac:dyDescent="0.2">
      <c r="A450" s="61">
        <v>66</v>
      </c>
      <c r="B450" s="5" t="s">
        <v>278</v>
      </c>
      <c r="C450" s="61">
        <v>406</v>
      </c>
      <c r="D450" s="61">
        <v>4</v>
      </c>
      <c r="E450" s="61">
        <v>16</v>
      </c>
      <c r="F450" s="73">
        <v>26.829268292682929</v>
      </c>
      <c r="G450" s="73">
        <v>7</v>
      </c>
      <c r="H450" s="73">
        <v>1.878048780487805</v>
      </c>
      <c r="I450" s="73">
        <v>0</v>
      </c>
      <c r="J450" s="73">
        <v>12.81</v>
      </c>
      <c r="K450" s="73">
        <v>57.454166706302018</v>
      </c>
      <c r="L450" s="66"/>
      <c r="M450" s="66"/>
      <c r="N450" s="66"/>
      <c r="O450" s="66"/>
      <c r="P450" s="66"/>
      <c r="Q450" s="66"/>
      <c r="R450" s="66"/>
      <c r="S450" s="66"/>
      <c r="T450" s="66"/>
      <c r="U450" s="66"/>
      <c r="V450" s="66"/>
      <c r="W450" s="66"/>
      <c r="X450" s="66"/>
      <c r="Y450" s="66"/>
      <c r="Z450" s="66"/>
    </row>
    <row r="451" spans="1:26" x14ac:dyDescent="0.2">
      <c r="A451" s="61">
        <v>65</v>
      </c>
      <c r="B451" s="5" t="s">
        <v>272</v>
      </c>
      <c r="C451" s="61">
        <v>117</v>
      </c>
      <c r="D451" s="61">
        <v>1</v>
      </c>
      <c r="E451" s="61">
        <v>17</v>
      </c>
      <c r="F451" s="73">
        <v>29.166666666666668</v>
      </c>
      <c r="G451" s="73">
        <v>2.5</v>
      </c>
      <c r="H451" s="73">
        <v>0.72916666666666674</v>
      </c>
      <c r="I451" s="73">
        <v>0.1</v>
      </c>
      <c r="J451" s="73">
        <v>15.66</v>
      </c>
      <c r="K451" s="73">
        <v>72.312283434753226</v>
      </c>
      <c r="L451" s="66"/>
      <c r="M451" s="66"/>
      <c r="N451" s="66"/>
      <c r="O451" s="66"/>
      <c r="P451" s="66"/>
      <c r="Q451" s="66"/>
      <c r="R451" s="66"/>
      <c r="S451" s="66"/>
      <c r="T451" s="66"/>
      <c r="U451" s="66"/>
      <c r="V451" s="66"/>
      <c r="W451" s="66"/>
      <c r="X451" s="66"/>
      <c r="Y451" s="66"/>
      <c r="Z451" s="66"/>
    </row>
    <row r="452" spans="1:26" x14ac:dyDescent="0.2">
      <c r="A452" s="61">
        <v>58</v>
      </c>
      <c r="B452" s="5" t="s">
        <v>272</v>
      </c>
      <c r="C452" s="61">
        <v>215</v>
      </c>
      <c r="D452" s="61">
        <v>2</v>
      </c>
      <c r="E452" s="61">
        <v>17</v>
      </c>
      <c r="F452" s="73">
        <v>44.61538461538462</v>
      </c>
      <c r="G452" s="73">
        <v>5</v>
      </c>
      <c r="H452" s="73">
        <v>2.2307692307692308</v>
      </c>
      <c r="I452" s="73">
        <v>0.4</v>
      </c>
      <c r="J452" s="73">
        <v>14.9</v>
      </c>
      <c r="K452" s="73">
        <v>36.927531034482755</v>
      </c>
      <c r="L452" s="66"/>
      <c r="M452" s="66"/>
      <c r="N452" s="66"/>
      <c r="O452" s="66"/>
      <c r="P452" s="66"/>
      <c r="Q452" s="66"/>
      <c r="R452" s="66"/>
      <c r="S452" s="66"/>
      <c r="T452" s="66"/>
      <c r="U452" s="66"/>
      <c r="V452" s="66"/>
      <c r="W452" s="66"/>
      <c r="X452" s="66"/>
      <c r="Y452" s="66"/>
      <c r="Z452" s="66"/>
    </row>
    <row r="453" spans="1:26" x14ac:dyDescent="0.2">
      <c r="A453" s="61">
        <v>41</v>
      </c>
      <c r="B453" s="5" t="s">
        <v>272</v>
      </c>
      <c r="C453" s="61">
        <v>309</v>
      </c>
      <c r="D453" s="61">
        <v>3</v>
      </c>
      <c r="E453" s="61">
        <v>17</v>
      </c>
      <c r="F453" s="73">
        <v>58.333333333333336</v>
      </c>
      <c r="G453" s="73">
        <v>5</v>
      </c>
      <c r="H453" s="73">
        <v>2.916666666666667</v>
      </c>
      <c r="I453" s="73">
        <v>0.1</v>
      </c>
      <c r="J453" s="73">
        <v>21.72</v>
      </c>
      <c r="K453" s="73">
        <v>45.649466288032471</v>
      </c>
      <c r="L453" s="66"/>
      <c r="M453" s="66"/>
      <c r="N453" s="66"/>
      <c r="O453" s="66"/>
      <c r="P453" s="66"/>
      <c r="Q453" s="66"/>
      <c r="R453" s="66"/>
      <c r="S453" s="66"/>
      <c r="T453" s="66"/>
      <c r="U453" s="66"/>
      <c r="V453" s="66"/>
      <c r="W453" s="66"/>
      <c r="X453" s="66"/>
      <c r="Y453" s="66"/>
      <c r="Z453" s="66"/>
    </row>
    <row r="454" spans="1:26" x14ac:dyDescent="0.2">
      <c r="A454" s="61">
        <v>77</v>
      </c>
      <c r="B454" s="5" t="s">
        <v>272</v>
      </c>
      <c r="C454" s="61">
        <v>417</v>
      </c>
      <c r="D454" s="61">
        <v>4</v>
      </c>
      <c r="E454" s="61">
        <v>17</v>
      </c>
      <c r="F454" s="73">
        <v>63.013698630136986</v>
      </c>
      <c r="G454" s="73">
        <v>5</v>
      </c>
      <c r="H454" s="73">
        <v>3.1506849315068495</v>
      </c>
      <c r="I454" s="73">
        <v>0.1</v>
      </c>
      <c r="J454" s="73">
        <v>14.97</v>
      </c>
      <c r="K454" s="73">
        <v>77.07776903313048</v>
      </c>
      <c r="L454" s="66"/>
      <c r="M454" s="66"/>
      <c r="N454" s="66"/>
      <c r="O454" s="66"/>
      <c r="P454" s="66"/>
      <c r="Q454" s="66"/>
      <c r="R454" s="66"/>
      <c r="S454" s="66"/>
      <c r="T454" s="66"/>
      <c r="U454" s="66"/>
      <c r="V454" s="66"/>
      <c r="W454" s="66"/>
      <c r="X454" s="66"/>
      <c r="Y454" s="66"/>
      <c r="Z454" s="66"/>
    </row>
    <row r="455" spans="1:26" x14ac:dyDescent="0.2">
      <c r="A455" s="61">
        <v>14</v>
      </c>
      <c r="B455" s="5" t="s">
        <v>273</v>
      </c>
      <c r="C455" s="61">
        <v>117</v>
      </c>
      <c r="D455" s="61">
        <v>1</v>
      </c>
      <c r="E455" s="61">
        <v>17</v>
      </c>
      <c r="F455" s="73">
        <v>50.588235294117645</v>
      </c>
      <c r="G455" s="73">
        <v>4.5</v>
      </c>
      <c r="H455" s="73">
        <v>2.276470588235294</v>
      </c>
      <c r="I455" s="73">
        <v>0.1</v>
      </c>
      <c r="J455" s="73">
        <v>12.75</v>
      </c>
      <c r="K455" s="73">
        <v>78.099380459770117</v>
      </c>
      <c r="L455" s="66"/>
      <c r="M455" s="66"/>
      <c r="N455" s="66"/>
      <c r="O455" s="66"/>
      <c r="P455" s="66"/>
      <c r="Q455" s="66"/>
      <c r="R455" s="66"/>
      <c r="S455" s="66"/>
      <c r="T455" s="66"/>
      <c r="U455" s="66"/>
      <c r="V455" s="66"/>
      <c r="W455" s="66"/>
      <c r="X455" s="66"/>
      <c r="Y455" s="66"/>
      <c r="Z455" s="66"/>
    </row>
    <row r="456" spans="1:26" x14ac:dyDescent="0.2">
      <c r="A456" s="61">
        <v>36</v>
      </c>
      <c r="B456" s="5" t="s">
        <v>273</v>
      </c>
      <c r="C456" s="61">
        <v>215</v>
      </c>
      <c r="D456" s="61">
        <v>2</v>
      </c>
      <c r="E456" s="61">
        <v>17</v>
      </c>
      <c r="F456" s="73">
        <v>16.666666666666664</v>
      </c>
      <c r="G456" s="73">
        <v>3</v>
      </c>
      <c r="H456" s="73">
        <v>0.49999999999999994</v>
      </c>
      <c r="I456" s="73">
        <v>0</v>
      </c>
      <c r="J456" s="73">
        <v>12.78</v>
      </c>
      <c r="K456" s="73">
        <v>69.289974068965506</v>
      </c>
      <c r="L456" s="66"/>
      <c r="M456" s="66"/>
      <c r="N456" s="66"/>
      <c r="O456" s="66"/>
      <c r="P456" s="66"/>
      <c r="Q456" s="66"/>
      <c r="R456" s="66"/>
      <c r="S456" s="66"/>
      <c r="T456" s="66"/>
      <c r="U456" s="66"/>
      <c r="V456" s="66"/>
      <c r="W456" s="66"/>
      <c r="X456" s="66"/>
      <c r="Y456" s="66"/>
      <c r="Z456" s="66"/>
    </row>
    <row r="457" spans="1:26" x14ac:dyDescent="0.2">
      <c r="A457" s="61">
        <v>49</v>
      </c>
      <c r="B457" s="5" t="s">
        <v>273</v>
      </c>
      <c r="C457" s="61">
        <v>309</v>
      </c>
      <c r="D457" s="61">
        <v>3</v>
      </c>
      <c r="E457" s="61">
        <v>17</v>
      </c>
      <c r="F457" s="73">
        <v>28.39506172839506</v>
      </c>
      <c r="G457" s="73">
        <v>7</v>
      </c>
      <c r="H457" s="73">
        <v>1.9876543209876543</v>
      </c>
      <c r="I457" s="73">
        <v>0</v>
      </c>
      <c r="J457" s="73">
        <v>12.67</v>
      </c>
      <c r="K457" s="73">
        <v>74.624388413793085</v>
      </c>
      <c r="L457" s="66"/>
      <c r="M457" s="66"/>
      <c r="N457" s="66"/>
      <c r="O457" s="66"/>
      <c r="P457" s="66"/>
      <c r="Q457" s="66"/>
      <c r="R457" s="66"/>
      <c r="S457" s="66"/>
      <c r="T457" s="66"/>
      <c r="U457" s="66"/>
      <c r="V457" s="66"/>
      <c r="W457" s="66"/>
      <c r="X457" s="66"/>
      <c r="Y457" s="66"/>
      <c r="Z457" s="66"/>
    </row>
    <row r="458" spans="1:26" x14ac:dyDescent="0.2">
      <c r="A458" s="61">
        <v>74</v>
      </c>
      <c r="B458" s="5" t="s">
        <v>273</v>
      </c>
      <c r="C458" s="61">
        <v>417</v>
      </c>
      <c r="D458" s="61">
        <v>4</v>
      </c>
      <c r="E458" s="61">
        <v>17</v>
      </c>
      <c r="F458" s="73">
        <v>45.454545454545453</v>
      </c>
      <c r="G458" s="73">
        <v>3</v>
      </c>
      <c r="H458" s="73">
        <v>1.3636363636363638</v>
      </c>
      <c r="I458" s="73">
        <v>0</v>
      </c>
      <c r="J458" s="73">
        <v>12.78</v>
      </c>
      <c r="K458" s="73">
        <v>87.388825839080468</v>
      </c>
      <c r="L458" s="66"/>
      <c r="M458" s="66"/>
      <c r="N458" s="66"/>
      <c r="O458" s="66"/>
      <c r="P458" s="66"/>
      <c r="Q458" s="66"/>
      <c r="R458" s="66"/>
      <c r="S458" s="66"/>
      <c r="T458" s="66"/>
      <c r="U458" s="66"/>
      <c r="V458" s="66"/>
      <c r="W458" s="66"/>
      <c r="X458" s="66"/>
      <c r="Y458" s="66"/>
      <c r="Z458" s="66"/>
    </row>
    <row r="459" spans="1:26" x14ac:dyDescent="0.2">
      <c r="A459" s="61">
        <v>17</v>
      </c>
      <c r="B459" s="5" t="s">
        <v>274</v>
      </c>
      <c r="C459" s="61">
        <v>117</v>
      </c>
      <c r="D459" s="61">
        <v>1</v>
      </c>
      <c r="E459" s="61">
        <v>17</v>
      </c>
      <c r="F459" s="73">
        <v>48.484848484848484</v>
      </c>
      <c r="G459" s="73">
        <v>5</v>
      </c>
      <c r="H459" s="73">
        <v>2.4242424242424243</v>
      </c>
      <c r="I459" s="73">
        <v>0</v>
      </c>
      <c r="J459" s="73">
        <v>13.04</v>
      </c>
      <c r="K459" s="73">
        <v>63.392126502463064</v>
      </c>
      <c r="L459" s="66"/>
      <c r="M459" s="66"/>
      <c r="N459" s="66"/>
      <c r="O459" s="66"/>
      <c r="P459" s="66"/>
      <c r="Q459" s="66"/>
      <c r="R459" s="66"/>
      <c r="S459" s="66"/>
      <c r="T459" s="66"/>
      <c r="U459" s="66"/>
      <c r="V459" s="66"/>
      <c r="W459" s="66"/>
      <c r="X459" s="66"/>
      <c r="Y459" s="66"/>
      <c r="Z459" s="66"/>
    </row>
    <row r="460" spans="1:26" x14ac:dyDescent="0.2">
      <c r="A460" s="61">
        <v>35</v>
      </c>
      <c r="B460" s="5" t="s">
        <v>274</v>
      </c>
      <c r="C460" s="61">
        <v>215</v>
      </c>
      <c r="D460" s="61">
        <v>2</v>
      </c>
      <c r="E460" s="61">
        <v>17</v>
      </c>
      <c r="F460" s="73">
        <v>47.761194029850742</v>
      </c>
      <c r="G460" s="73">
        <v>9</v>
      </c>
      <c r="H460" s="73">
        <v>4.2985074626865671</v>
      </c>
      <c r="I460" s="73">
        <v>0</v>
      </c>
      <c r="J460" s="73">
        <v>12.81</v>
      </c>
      <c r="K460" s="73">
        <v>61.377035418719203</v>
      </c>
      <c r="L460" s="66"/>
      <c r="M460" s="66"/>
      <c r="N460" s="66"/>
      <c r="O460" s="66"/>
      <c r="P460" s="66"/>
      <c r="Q460" s="66"/>
      <c r="R460" s="66"/>
      <c r="S460" s="66"/>
      <c r="T460" s="66"/>
      <c r="U460" s="66"/>
      <c r="V460" s="66"/>
      <c r="W460" s="66"/>
      <c r="X460" s="66"/>
      <c r="Y460" s="66"/>
      <c r="Z460" s="66"/>
    </row>
    <row r="461" spans="1:26" x14ac:dyDescent="0.2">
      <c r="A461" s="61">
        <v>53</v>
      </c>
      <c r="B461" s="5" t="s">
        <v>274</v>
      </c>
      <c r="C461" s="61">
        <v>309</v>
      </c>
      <c r="D461" s="61">
        <v>3</v>
      </c>
      <c r="E461" s="61">
        <v>17</v>
      </c>
      <c r="F461" s="73">
        <v>39.393939393939391</v>
      </c>
      <c r="G461" s="73">
        <v>7</v>
      </c>
      <c r="H461" s="73">
        <v>2.7575757575757573</v>
      </c>
      <c r="I461" s="73">
        <v>0</v>
      </c>
      <c r="J461" s="73">
        <v>12.89</v>
      </c>
      <c r="K461" s="73">
        <v>59.866883891625619</v>
      </c>
      <c r="L461" s="66"/>
      <c r="M461" s="66"/>
      <c r="N461" s="66"/>
      <c r="O461" s="66"/>
      <c r="P461" s="66"/>
      <c r="Q461" s="66"/>
      <c r="R461" s="66"/>
      <c r="S461" s="66"/>
      <c r="T461" s="66"/>
      <c r="U461" s="66"/>
      <c r="V461" s="66"/>
      <c r="W461" s="66"/>
      <c r="X461" s="66"/>
      <c r="Y461" s="66"/>
      <c r="Z461" s="66"/>
    </row>
    <row r="462" spans="1:26" x14ac:dyDescent="0.2">
      <c r="A462" s="61">
        <v>77</v>
      </c>
      <c r="B462" s="5" t="s">
        <v>274</v>
      </c>
      <c r="C462" s="61">
        <v>417</v>
      </c>
      <c r="D462" s="61">
        <v>4</v>
      </c>
      <c r="E462" s="61">
        <v>17</v>
      </c>
      <c r="F462" s="73">
        <v>44.26229508196721</v>
      </c>
      <c r="G462" s="73">
        <v>6.5</v>
      </c>
      <c r="H462" s="73">
        <v>2.8770491803278686</v>
      </c>
      <c r="I462" s="73">
        <v>0</v>
      </c>
      <c r="J462" s="73">
        <v>12.21</v>
      </c>
      <c r="K462" s="73">
        <v>63.421571822660084</v>
      </c>
      <c r="L462" s="66"/>
      <c r="M462" s="66"/>
      <c r="N462" s="66"/>
      <c r="O462" s="66"/>
      <c r="P462" s="66"/>
      <c r="Q462" s="66"/>
      <c r="R462" s="66"/>
      <c r="S462" s="66"/>
      <c r="T462" s="66"/>
      <c r="U462" s="66"/>
      <c r="V462" s="66"/>
      <c r="W462" s="66"/>
      <c r="X462" s="66"/>
      <c r="Y462" s="66"/>
      <c r="Z462" s="66"/>
    </row>
    <row r="463" spans="1:26" x14ac:dyDescent="0.2">
      <c r="A463" s="61">
        <v>14</v>
      </c>
      <c r="B463" s="5" t="s">
        <v>275</v>
      </c>
      <c r="C463" s="61">
        <v>117</v>
      </c>
      <c r="D463" s="61">
        <v>1</v>
      </c>
      <c r="E463" s="61">
        <v>17</v>
      </c>
      <c r="F463" s="73">
        <v>62.857142857142854</v>
      </c>
      <c r="G463" s="73">
        <v>2.5</v>
      </c>
      <c r="H463" s="73">
        <v>1.5714285714285714</v>
      </c>
      <c r="I463" s="73">
        <v>0</v>
      </c>
      <c r="J463" s="73">
        <v>14.49</v>
      </c>
      <c r="K463" s="73">
        <v>64.863168206896546</v>
      </c>
      <c r="L463" s="66"/>
      <c r="M463" s="66"/>
      <c r="N463" s="66"/>
      <c r="O463" s="66"/>
      <c r="P463" s="66"/>
      <c r="Q463" s="66"/>
      <c r="R463" s="66"/>
      <c r="S463" s="66"/>
      <c r="T463" s="66"/>
      <c r="U463" s="66"/>
      <c r="V463" s="66"/>
      <c r="W463" s="66"/>
      <c r="X463" s="66"/>
      <c r="Y463" s="66"/>
      <c r="Z463" s="66"/>
    </row>
    <row r="464" spans="1:26" x14ac:dyDescent="0.2">
      <c r="A464" s="61">
        <v>36</v>
      </c>
      <c r="B464" s="5" t="s">
        <v>275</v>
      </c>
      <c r="C464" s="61">
        <v>215</v>
      </c>
      <c r="D464" s="61">
        <v>2</v>
      </c>
      <c r="E464" s="61">
        <v>17</v>
      </c>
      <c r="F464" s="73">
        <v>70.149253731343293</v>
      </c>
      <c r="G464" s="73">
        <v>4.5</v>
      </c>
      <c r="H464" s="73">
        <v>3.1567164179104479</v>
      </c>
      <c r="I464" s="73">
        <v>0</v>
      </c>
      <c r="J464" s="73">
        <v>14.58</v>
      </c>
      <c r="K464" s="73">
        <v>61.694153172413777</v>
      </c>
      <c r="L464" s="66"/>
      <c r="M464" s="66"/>
      <c r="N464" s="66"/>
      <c r="O464" s="66"/>
      <c r="P464" s="66"/>
      <c r="Q464" s="66"/>
      <c r="R464" s="66"/>
      <c r="S464" s="66"/>
      <c r="T464" s="66"/>
      <c r="U464" s="66"/>
      <c r="V464" s="66"/>
      <c r="W464" s="66"/>
      <c r="X464" s="66"/>
      <c r="Y464" s="66"/>
      <c r="Z464" s="66"/>
    </row>
    <row r="465" spans="1:26" x14ac:dyDescent="0.2">
      <c r="A465" s="61">
        <v>49</v>
      </c>
      <c r="B465" s="5" t="s">
        <v>275</v>
      </c>
      <c r="C465" s="61">
        <v>309</v>
      </c>
      <c r="D465" s="61">
        <v>3</v>
      </c>
      <c r="E465" s="61">
        <v>17</v>
      </c>
      <c r="F465" s="73">
        <v>76.119402985074629</v>
      </c>
      <c r="G465" s="73">
        <v>4.5</v>
      </c>
      <c r="H465" s="73">
        <v>3.4253731343283587</v>
      </c>
      <c r="I465" s="73">
        <v>0</v>
      </c>
      <c r="J465" s="73">
        <v>14.27</v>
      </c>
      <c r="K465" s="73">
        <v>61.488807827586207</v>
      </c>
      <c r="L465" s="66"/>
      <c r="M465" s="66"/>
      <c r="N465" s="66"/>
      <c r="O465" s="66"/>
      <c r="P465" s="66"/>
      <c r="Q465" s="66"/>
      <c r="R465" s="66"/>
      <c r="S465" s="66"/>
      <c r="T465" s="66"/>
      <c r="U465" s="66"/>
      <c r="V465" s="66"/>
      <c r="W465" s="66"/>
      <c r="X465" s="66"/>
      <c r="Y465" s="66"/>
      <c r="Z465" s="66"/>
    </row>
    <row r="466" spans="1:26" x14ac:dyDescent="0.2">
      <c r="A466" s="61">
        <v>74</v>
      </c>
      <c r="B466" s="5" t="s">
        <v>275</v>
      </c>
      <c r="C466" s="61">
        <v>417</v>
      </c>
      <c r="D466" s="61">
        <v>4</v>
      </c>
      <c r="E466" s="61">
        <v>17</v>
      </c>
      <c r="F466" s="73">
        <v>70.588235294117652</v>
      </c>
      <c r="G466" s="73">
        <v>2</v>
      </c>
      <c r="H466" s="73">
        <v>1.411764705882353</v>
      </c>
      <c r="I466" s="73">
        <v>0</v>
      </c>
      <c r="J466" s="73">
        <v>14.46</v>
      </c>
      <c r="K466" s="73">
        <v>56.141671793103441</v>
      </c>
      <c r="L466" s="66"/>
      <c r="M466" s="66"/>
      <c r="N466" s="66"/>
      <c r="O466" s="66"/>
      <c r="P466" s="66"/>
      <c r="Q466" s="66"/>
      <c r="R466" s="66"/>
      <c r="S466" s="66"/>
      <c r="T466" s="66"/>
      <c r="U466" s="66"/>
      <c r="V466" s="66"/>
      <c r="W466" s="66"/>
      <c r="X466" s="66"/>
      <c r="Y466" s="66"/>
      <c r="Z466" s="66"/>
    </row>
    <row r="467" spans="1:26" x14ac:dyDescent="0.2">
      <c r="A467" s="61">
        <v>14</v>
      </c>
      <c r="B467" s="5" t="s">
        <v>276</v>
      </c>
      <c r="C467" s="61">
        <v>117</v>
      </c>
      <c r="D467" s="61">
        <v>1</v>
      </c>
      <c r="E467" s="61">
        <v>17</v>
      </c>
      <c r="F467" s="73">
        <v>45</v>
      </c>
      <c r="G467" s="73">
        <v>8.5</v>
      </c>
      <c r="H467" s="73">
        <v>3.8250000000000002</v>
      </c>
      <c r="I467" s="73">
        <v>0</v>
      </c>
      <c r="J467" s="73">
        <v>14</v>
      </c>
      <c r="K467" s="73">
        <v>66.598399999999998</v>
      </c>
      <c r="L467" s="66"/>
      <c r="M467" s="66"/>
      <c r="N467" s="66"/>
      <c r="O467" s="66"/>
      <c r="P467" s="66"/>
      <c r="Q467" s="66"/>
      <c r="R467" s="66"/>
      <c r="S467" s="66"/>
      <c r="T467" s="66"/>
      <c r="U467" s="66"/>
      <c r="V467" s="66"/>
      <c r="W467" s="66"/>
      <c r="X467" s="66"/>
      <c r="Y467" s="66"/>
      <c r="Z467" s="66"/>
    </row>
    <row r="468" spans="1:26" x14ac:dyDescent="0.2">
      <c r="A468" s="61">
        <v>36</v>
      </c>
      <c r="B468" s="5" t="s">
        <v>276</v>
      </c>
      <c r="C468" s="61">
        <v>215</v>
      </c>
      <c r="D468" s="61">
        <v>2</v>
      </c>
      <c r="E468" s="61">
        <v>17</v>
      </c>
      <c r="F468" s="73">
        <v>61.29032258064516</v>
      </c>
      <c r="G468" s="73">
        <v>10.5</v>
      </c>
      <c r="H468" s="73">
        <v>6.4354838709677411</v>
      </c>
      <c r="I468" s="73">
        <v>0</v>
      </c>
      <c r="J468" s="73">
        <v>12.15</v>
      </c>
      <c r="K468" s="73">
        <v>53.955652413793104</v>
      </c>
      <c r="L468" s="66"/>
      <c r="M468" s="66"/>
      <c r="N468" s="66"/>
      <c r="O468" s="66"/>
      <c r="P468" s="66"/>
      <c r="Q468" s="66"/>
      <c r="R468" s="66"/>
      <c r="S468" s="66"/>
      <c r="T468" s="66"/>
      <c r="U468" s="66"/>
      <c r="V468" s="66"/>
      <c r="W468" s="66"/>
      <c r="X468" s="66"/>
      <c r="Y468" s="66"/>
      <c r="Z468" s="66"/>
    </row>
    <row r="469" spans="1:26" x14ac:dyDescent="0.2">
      <c r="A469" s="61">
        <v>49</v>
      </c>
      <c r="B469" s="5" t="s">
        <v>276</v>
      </c>
      <c r="C469" s="61">
        <v>309</v>
      </c>
      <c r="D469" s="61">
        <v>3</v>
      </c>
      <c r="E469" s="61">
        <v>17</v>
      </c>
      <c r="F469" s="73">
        <v>36.065573770491802</v>
      </c>
      <c r="G469" s="73">
        <v>5</v>
      </c>
      <c r="H469" s="73">
        <v>1.8032786885245899</v>
      </c>
      <c r="I469" s="73">
        <v>0</v>
      </c>
      <c r="J469" s="73">
        <v>14.66</v>
      </c>
      <c r="K469" s="73">
        <v>53.517891103448278</v>
      </c>
      <c r="L469" s="66"/>
      <c r="M469" s="66"/>
      <c r="N469" s="66"/>
      <c r="O469" s="66"/>
      <c r="P469" s="66"/>
      <c r="Q469" s="66"/>
      <c r="R469" s="66"/>
      <c r="S469" s="66"/>
      <c r="T469" s="66"/>
      <c r="U469" s="66"/>
      <c r="V469" s="66"/>
      <c r="W469" s="66"/>
      <c r="X469" s="66"/>
      <c r="Y469" s="66"/>
      <c r="Z469" s="66"/>
    </row>
    <row r="470" spans="1:26" x14ac:dyDescent="0.2">
      <c r="A470" s="61">
        <v>74</v>
      </c>
      <c r="B470" s="5" t="s">
        <v>276</v>
      </c>
      <c r="C470" s="61">
        <v>417</v>
      </c>
      <c r="D470" s="61">
        <v>4</v>
      </c>
      <c r="E470" s="61">
        <v>17</v>
      </c>
      <c r="F470" s="73">
        <v>49.152542372881356</v>
      </c>
      <c r="G470" s="73">
        <v>5.5</v>
      </c>
      <c r="H470" s="73">
        <v>2.7033898305084745</v>
      </c>
      <c r="I470" s="73">
        <v>0</v>
      </c>
      <c r="J470" s="73">
        <v>15.35</v>
      </c>
      <c r="K470" s="73">
        <v>49.235358965517243</v>
      </c>
      <c r="L470" s="66"/>
      <c r="M470" s="66"/>
      <c r="N470" s="66"/>
      <c r="O470" s="66"/>
      <c r="P470" s="66"/>
      <c r="Q470" s="66"/>
      <c r="R470" s="66"/>
      <c r="S470" s="66"/>
      <c r="T470" s="66"/>
      <c r="U470" s="66"/>
      <c r="V470" s="66"/>
      <c r="W470" s="66"/>
      <c r="X470" s="66"/>
      <c r="Y470" s="66"/>
      <c r="Z470" s="66"/>
    </row>
    <row r="471" spans="1:26" x14ac:dyDescent="0.2">
      <c r="A471" s="61">
        <v>14</v>
      </c>
      <c r="B471" s="5" t="s">
        <v>277</v>
      </c>
      <c r="C471" s="61">
        <v>117</v>
      </c>
      <c r="D471" s="61">
        <v>1</v>
      </c>
      <c r="E471" s="61">
        <v>17</v>
      </c>
      <c r="F471" s="73">
        <v>60.526315789473685</v>
      </c>
      <c r="G471" s="73">
        <v>7</v>
      </c>
      <c r="H471" s="73">
        <v>4.2368421052631575</v>
      </c>
      <c r="I471" s="73">
        <v>0</v>
      </c>
      <c r="J471" s="73">
        <v>12.15</v>
      </c>
      <c r="K471" s="73">
        <v>81.871837793103438</v>
      </c>
      <c r="L471" s="66"/>
      <c r="M471" s="66"/>
      <c r="N471" s="66"/>
      <c r="O471" s="66"/>
      <c r="P471" s="66"/>
      <c r="Q471" s="66"/>
      <c r="R471" s="66"/>
      <c r="S471" s="66"/>
      <c r="T471" s="66"/>
      <c r="U471" s="66"/>
      <c r="V471" s="66"/>
      <c r="W471" s="66"/>
      <c r="X471" s="66"/>
      <c r="Y471" s="66"/>
      <c r="Z471" s="66"/>
    </row>
    <row r="472" spans="1:26" x14ac:dyDescent="0.2">
      <c r="A472" s="61">
        <v>36</v>
      </c>
      <c r="B472" s="5" t="s">
        <v>277</v>
      </c>
      <c r="C472" s="61">
        <v>215</v>
      </c>
      <c r="D472" s="61">
        <v>2</v>
      </c>
      <c r="E472" s="61">
        <v>17</v>
      </c>
      <c r="F472" s="73">
        <v>51.851851851851848</v>
      </c>
      <c r="G472" s="73">
        <v>7.5</v>
      </c>
      <c r="H472" s="73">
        <v>3.8888888888888884</v>
      </c>
      <c r="I472" s="73">
        <v>0</v>
      </c>
      <c r="J472" s="73">
        <v>12.02</v>
      </c>
      <c r="K472" s="73">
        <v>82.462865213793094</v>
      </c>
      <c r="L472" s="66"/>
      <c r="M472" s="66"/>
      <c r="N472" s="66"/>
      <c r="O472" s="66"/>
      <c r="P472" s="66"/>
      <c r="Q472" s="66"/>
      <c r="R472" s="66"/>
      <c r="S472" s="66"/>
      <c r="T472" s="66"/>
      <c r="U472" s="66"/>
      <c r="V472" s="66"/>
      <c r="W472" s="66"/>
      <c r="X472" s="66"/>
      <c r="Y472" s="66"/>
      <c r="Z472" s="66"/>
    </row>
    <row r="473" spans="1:26" x14ac:dyDescent="0.2">
      <c r="A473" s="61">
        <v>49</v>
      </c>
      <c r="B473" s="5" t="s">
        <v>277</v>
      </c>
      <c r="C473" s="61">
        <v>309</v>
      </c>
      <c r="D473" s="61">
        <v>3</v>
      </c>
      <c r="E473" s="61">
        <v>17</v>
      </c>
      <c r="F473" s="73">
        <v>47.368421052631575</v>
      </c>
      <c r="G473" s="73">
        <v>5</v>
      </c>
      <c r="H473" s="73">
        <v>2.3684210526315788</v>
      </c>
      <c r="I473" s="73">
        <v>0</v>
      </c>
      <c r="J473" s="73">
        <v>12.07</v>
      </c>
      <c r="K473" s="73">
        <v>76.487214289655185</v>
      </c>
      <c r="L473" s="66"/>
      <c r="M473" s="66"/>
      <c r="N473" s="66"/>
      <c r="O473" s="66"/>
      <c r="P473" s="66"/>
      <c r="Q473" s="66"/>
      <c r="R473" s="66"/>
      <c r="S473" s="66"/>
      <c r="T473" s="66"/>
      <c r="U473" s="66"/>
      <c r="V473" s="66"/>
      <c r="W473" s="66"/>
      <c r="X473" s="66"/>
      <c r="Y473" s="66"/>
      <c r="Z473" s="66"/>
    </row>
    <row r="474" spans="1:26" x14ac:dyDescent="0.2">
      <c r="A474" s="61">
        <v>74</v>
      </c>
      <c r="B474" s="5" t="s">
        <v>277</v>
      </c>
      <c r="C474" s="61">
        <v>417</v>
      </c>
      <c r="D474" s="61">
        <v>4</v>
      </c>
      <c r="E474" s="61">
        <v>17</v>
      </c>
      <c r="F474" s="73">
        <v>51.807228915662648</v>
      </c>
      <c r="G474" s="73">
        <v>6</v>
      </c>
      <c r="H474" s="73">
        <v>3.1084337349397591</v>
      </c>
      <c r="I474" s="73">
        <v>0</v>
      </c>
      <c r="J474" s="73">
        <v>12.02</v>
      </c>
      <c r="K474" s="73">
        <v>85.164640000000006</v>
      </c>
      <c r="L474" s="66"/>
      <c r="M474" s="66"/>
      <c r="N474" s="66"/>
      <c r="O474" s="66"/>
      <c r="P474" s="66"/>
      <c r="Q474" s="66"/>
      <c r="R474" s="66"/>
      <c r="S474" s="66"/>
      <c r="T474" s="66"/>
      <c r="U474" s="66"/>
      <c r="V474" s="66"/>
      <c r="W474" s="66"/>
      <c r="X474" s="66"/>
      <c r="Y474" s="66"/>
      <c r="Z474" s="66"/>
    </row>
    <row r="475" spans="1:26" x14ac:dyDescent="0.2">
      <c r="A475" s="61">
        <v>14</v>
      </c>
      <c r="B475" s="5" t="s">
        <v>278</v>
      </c>
      <c r="C475" s="61">
        <v>117</v>
      </c>
      <c r="D475" s="61">
        <v>1</v>
      </c>
      <c r="E475" s="61">
        <v>17</v>
      </c>
      <c r="F475" s="73">
        <v>28.985507246376812</v>
      </c>
      <c r="G475" s="73">
        <v>3</v>
      </c>
      <c r="H475" s="73">
        <v>0.86956521739130432</v>
      </c>
      <c r="I475" s="73">
        <v>0</v>
      </c>
      <c r="J475" s="73">
        <v>13.19</v>
      </c>
      <c r="K475" s="73">
        <v>62.749282092746739</v>
      </c>
      <c r="L475" s="66"/>
      <c r="M475" s="66"/>
      <c r="N475" s="66"/>
      <c r="O475" s="66"/>
      <c r="P475" s="66"/>
      <c r="Q475" s="66"/>
      <c r="R475" s="66"/>
      <c r="S475" s="66"/>
      <c r="T475" s="66"/>
      <c r="U475" s="66"/>
      <c r="V475" s="66"/>
      <c r="W475" s="66"/>
      <c r="X475" s="66"/>
      <c r="Y475" s="66"/>
      <c r="Z475" s="66"/>
    </row>
    <row r="476" spans="1:26" x14ac:dyDescent="0.2">
      <c r="A476" s="61">
        <v>36</v>
      </c>
      <c r="B476" s="5" t="s">
        <v>278</v>
      </c>
      <c r="C476" s="61">
        <v>215</v>
      </c>
      <c r="D476" s="61">
        <v>2</v>
      </c>
      <c r="E476" s="61">
        <v>17</v>
      </c>
      <c r="F476" s="73">
        <v>29.333333333333332</v>
      </c>
      <c r="G476" s="73">
        <v>6</v>
      </c>
      <c r="H476" s="73">
        <v>1.76</v>
      </c>
      <c r="I476" s="73">
        <v>0.1</v>
      </c>
      <c r="J476" s="73">
        <v>13.24</v>
      </c>
      <c r="K476" s="73">
        <v>63.561964708680158</v>
      </c>
      <c r="L476" s="66"/>
      <c r="M476" s="66"/>
      <c r="N476" s="66"/>
      <c r="O476" s="66"/>
      <c r="P476" s="66"/>
      <c r="Q476" s="66"/>
      <c r="R476" s="66"/>
      <c r="S476" s="66"/>
      <c r="T476" s="66"/>
      <c r="U476" s="66"/>
      <c r="V476" s="66"/>
      <c r="W476" s="66"/>
      <c r="X476" s="66"/>
      <c r="Y476" s="66"/>
      <c r="Z476" s="66"/>
    </row>
    <row r="477" spans="1:26" x14ac:dyDescent="0.2">
      <c r="A477" s="61">
        <v>49</v>
      </c>
      <c r="B477" s="5" t="s">
        <v>278</v>
      </c>
      <c r="C477" s="61">
        <v>309</v>
      </c>
      <c r="D477" s="61">
        <v>3</v>
      </c>
      <c r="E477" s="61">
        <v>17</v>
      </c>
      <c r="F477" s="73">
        <v>39.393939393939391</v>
      </c>
      <c r="G477" s="73">
        <v>7</v>
      </c>
      <c r="H477" s="73">
        <v>2.7575757575757573</v>
      </c>
      <c r="I477" s="73">
        <v>0</v>
      </c>
      <c r="J477" s="73">
        <v>13.41</v>
      </c>
      <c r="K477" s="73">
        <v>56.211633388822833</v>
      </c>
      <c r="L477" s="66"/>
      <c r="M477" s="66"/>
      <c r="N477" s="66"/>
      <c r="O477" s="66"/>
      <c r="P477" s="66"/>
      <c r="Q477" s="66"/>
      <c r="R477" s="66"/>
      <c r="S477" s="66"/>
      <c r="T477" s="66"/>
      <c r="U477" s="66"/>
      <c r="V477" s="66"/>
      <c r="W477" s="66"/>
      <c r="X477" s="66"/>
      <c r="Y477" s="66"/>
      <c r="Z477" s="66"/>
    </row>
    <row r="478" spans="1:26" x14ac:dyDescent="0.2">
      <c r="A478" s="61">
        <v>74</v>
      </c>
      <c r="B478" s="5" t="s">
        <v>278</v>
      </c>
      <c r="C478" s="61">
        <v>417</v>
      </c>
      <c r="D478" s="61">
        <v>4</v>
      </c>
      <c r="E478" s="61">
        <v>17</v>
      </c>
      <c r="F478" s="73">
        <v>28.571428571428569</v>
      </c>
      <c r="G478" s="73">
        <v>5.5</v>
      </c>
      <c r="H478" s="73">
        <v>1.5714285714285714</v>
      </c>
      <c r="I478" s="73">
        <v>0</v>
      </c>
      <c r="J478" s="73">
        <v>13.03</v>
      </c>
      <c r="K478" s="73">
        <v>59.761730225921511</v>
      </c>
      <c r="L478" s="66"/>
      <c r="M478" s="66"/>
      <c r="N478" s="66"/>
      <c r="O478" s="66"/>
      <c r="P478" s="66"/>
      <c r="Q478" s="66"/>
      <c r="R478" s="66"/>
      <c r="S478" s="66"/>
      <c r="T478" s="66"/>
      <c r="U478" s="66"/>
      <c r="V478" s="66"/>
      <c r="W478" s="66"/>
      <c r="X478" s="66"/>
      <c r="Y478" s="66"/>
      <c r="Z478" s="66"/>
    </row>
    <row r="479" spans="1:26" x14ac:dyDescent="0.2">
      <c r="A479" s="61">
        <v>66</v>
      </c>
      <c r="B479" s="5" t="s">
        <v>272</v>
      </c>
      <c r="C479" s="61">
        <v>118</v>
      </c>
      <c r="D479" s="61">
        <v>1</v>
      </c>
      <c r="E479" s="61">
        <v>18</v>
      </c>
      <c r="F479" s="73">
        <v>0</v>
      </c>
      <c r="G479" s="73">
        <v>0</v>
      </c>
      <c r="H479" s="73">
        <v>0</v>
      </c>
      <c r="I479" s="73">
        <v>0</v>
      </c>
      <c r="J479" s="73">
        <v>14.88</v>
      </c>
      <c r="K479" s="73">
        <v>59.944738444895208</v>
      </c>
      <c r="L479" s="66"/>
      <c r="M479" s="66"/>
      <c r="N479" s="66"/>
      <c r="O479" s="66"/>
      <c r="P479" s="66"/>
      <c r="Q479" s="66"/>
      <c r="R479" s="66"/>
      <c r="S479" s="66"/>
      <c r="T479" s="66"/>
      <c r="U479" s="66"/>
      <c r="V479" s="66"/>
      <c r="W479" s="66"/>
      <c r="X479" s="66"/>
      <c r="Y479" s="66"/>
      <c r="Z479" s="66"/>
    </row>
    <row r="480" spans="1:26" x14ac:dyDescent="0.2">
      <c r="A480" s="61">
        <v>5</v>
      </c>
      <c r="B480" s="5" t="s">
        <v>272</v>
      </c>
      <c r="C480" s="61">
        <v>201</v>
      </c>
      <c r="D480" s="61">
        <v>2</v>
      </c>
      <c r="E480" s="61">
        <v>18</v>
      </c>
      <c r="F480" s="73">
        <v>30</v>
      </c>
      <c r="G480" s="73">
        <v>2.5</v>
      </c>
      <c r="H480" s="73">
        <v>0.75</v>
      </c>
      <c r="I480" s="73">
        <v>0.8</v>
      </c>
      <c r="J480" s="73">
        <v>16.32</v>
      </c>
      <c r="K480" s="73">
        <v>62.435803651115627</v>
      </c>
      <c r="L480" s="66"/>
      <c r="M480" s="66"/>
      <c r="N480" s="66"/>
      <c r="O480" s="66"/>
      <c r="P480" s="66"/>
      <c r="Q480" s="66"/>
      <c r="R480" s="66"/>
      <c r="S480" s="66"/>
      <c r="T480" s="66"/>
      <c r="U480" s="66"/>
      <c r="V480" s="66"/>
      <c r="W480" s="66"/>
      <c r="X480" s="66"/>
      <c r="Y480" s="66"/>
      <c r="Z480" s="66"/>
    </row>
    <row r="481" spans="1:26" x14ac:dyDescent="0.2">
      <c r="A481" s="61">
        <v>55</v>
      </c>
      <c r="B481" s="5" t="s">
        <v>272</v>
      </c>
      <c r="C481" s="61">
        <v>314</v>
      </c>
      <c r="D481" s="61">
        <v>3</v>
      </c>
      <c r="E481" s="61">
        <v>18</v>
      </c>
      <c r="F481" s="73">
        <v>30</v>
      </c>
      <c r="G481" s="73">
        <v>2.5</v>
      </c>
      <c r="H481" s="73">
        <v>0.75</v>
      </c>
      <c r="I481" s="73">
        <v>0.1</v>
      </c>
      <c r="J481" s="73">
        <v>15.43</v>
      </c>
      <c r="K481" s="73">
        <v>55.129347505070989</v>
      </c>
      <c r="L481" s="66"/>
      <c r="M481" s="66"/>
      <c r="N481" s="66"/>
      <c r="O481" s="66"/>
      <c r="P481" s="66"/>
      <c r="Q481" s="66"/>
      <c r="R481" s="66"/>
      <c r="S481" s="66"/>
      <c r="T481" s="66"/>
      <c r="U481" s="66"/>
      <c r="V481" s="66"/>
      <c r="W481" s="66"/>
      <c r="X481" s="66"/>
      <c r="Y481" s="66"/>
      <c r="Z481" s="66"/>
    </row>
    <row r="482" spans="1:26" x14ac:dyDescent="0.2">
      <c r="A482" s="61">
        <v>15</v>
      </c>
      <c r="B482" s="5" t="s">
        <v>272</v>
      </c>
      <c r="C482" s="61">
        <v>403</v>
      </c>
      <c r="D482" s="61">
        <v>4</v>
      </c>
      <c r="E482" s="61">
        <v>18</v>
      </c>
      <c r="F482" s="73">
        <v>57.499999999999993</v>
      </c>
      <c r="G482" s="73">
        <v>5</v>
      </c>
      <c r="H482" s="73">
        <v>2.8749999999999996</v>
      </c>
      <c r="I482" s="73">
        <v>0.2</v>
      </c>
      <c r="J482" s="73">
        <v>15.65</v>
      </c>
      <c r="K482" s="73">
        <v>74.970781879648413</v>
      </c>
      <c r="L482" s="66"/>
      <c r="M482" s="66"/>
      <c r="N482" s="66"/>
      <c r="O482" s="66"/>
      <c r="P482" s="66"/>
      <c r="Q482" s="66"/>
      <c r="R482" s="66"/>
      <c r="S482" s="66"/>
      <c r="T482" s="66"/>
      <c r="U482" s="66"/>
      <c r="V482" s="66"/>
      <c r="W482" s="66"/>
      <c r="X482" s="66"/>
      <c r="Y482" s="66"/>
      <c r="Z482" s="66"/>
    </row>
    <row r="483" spans="1:26" x14ac:dyDescent="0.2">
      <c r="A483" s="61">
        <v>13</v>
      </c>
      <c r="B483" s="5" t="s">
        <v>273</v>
      </c>
      <c r="C483" s="61">
        <v>118</v>
      </c>
      <c r="D483" s="61">
        <v>1</v>
      </c>
      <c r="E483" s="61">
        <v>18</v>
      </c>
      <c r="F483" s="73">
        <v>48.717948717948715</v>
      </c>
      <c r="G483" s="73">
        <v>9</v>
      </c>
      <c r="H483" s="73">
        <v>4.3846153846153841</v>
      </c>
      <c r="I483" s="73">
        <v>0.1</v>
      </c>
      <c r="J483" s="73">
        <v>12.8</v>
      </c>
      <c r="K483" s="73">
        <v>80.431676321839078</v>
      </c>
      <c r="L483" s="66"/>
      <c r="M483" s="66"/>
      <c r="N483" s="66"/>
      <c r="O483" s="66"/>
      <c r="P483" s="66"/>
      <c r="Q483" s="66"/>
      <c r="R483" s="66"/>
      <c r="S483" s="66"/>
      <c r="T483" s="66"/>
      <c r="U483" s="66"/>
      <c r="V483" s="66"/>
      <c r="W483" s="66"/>
      <c r="X483" s="66"/>
      <c r="Y483" s="66"/>
      <c r="Z483" s="66"/>
    </row>
    <row r="484" spans="1:26" x14ac:dyDescent="0.2">
      <c r="A484" s="61">
        <v>21</v>
      </c>
      <c r="B484" s="5" t="s">
        <v>273</v>
      </c>
      <c r="C484" s="61">
        <v>201</v>
      </c>
      <c r="D484" s="61">
        <v>2</v>
      </c>
      <c r="E484" s="61">
        <v>18</v>
      </c>
      <c r="F484" s="73">
        <v>26.582278481012654</v>
      </c>
      <c r="G484" s="73">
        <v>2.5</v>
      </c>
      <c r="H484" s="73">
        <v>0.66455696202531644</v>
      </c>
      <c r="I484" s="73">
        <v>0</v>
      </c>
      <c r="J484" s="73">
        <v>12.85</v>
      </c>
      <c r="K484" s="73">
        <v>69.234364137931024</v>
      </c>
      <c r="L484" s="66"/>
      <c r="M484" s="66"/>
      <c r="N484" s="66"/>
      <c r="O484" s="66"/>
      <c r="P484" s="66"/>
      <c r="Q484" s="66"/>
      <c r="R484" s="66"/>
      <c r="S484" s="66"/>
      <c r="T484" s="66"/>
      <c r="U484" s="66"/>
      <c r="V484" s="66"/>
      <c r="W484" s="66"/>
      <c r="X484" s="66"/>
      <c r="Y484" s="66"/>
      <c r="Z484" s="66"/>
    </row>
    <row r="485" spans="1:26" x14ac:dyDescent="0.2">
      <c r="A485" s="61">
        <v>57</v>
      </c>
      <c r="B485" s="5" t="s">
        <v>273</v>
      </c>
      <c r="C485" s="61">
        <v>314</v>
      </c>
      <c r="D485" s="61">
        <v>3</v>
      </c>
      <c r="E485" s="61">
        <v>18</v>
      </c>
      <c r="F485" s="73">
        <v>20.689655172413794</v>
      </c>
      <c r="G485" s="73">
        <v>6</v>
      </c>
      <c r="H485" s="73">
        <v>1.2413793103448276</v>
      </c>
      <c r="I485" s="73">
        <v>0</v>
      </c>
      <c r="J485" s="73">
        <v>12.42</v>
      </c>
      <c r="K485" s="73">
        <v>75.861192000000003</v>
      </c>
      <c r="L485" s="66"/>
      <c r="M485" s="66"/>
      <c r="N485" s="66"/>
      <c r="O485" s="66"/>
      <c r="P485" s="66"/>
      <c r="Q485" s="66"/>
      <c r="R485" s="66"/>
      <c r="S485" s="66"/>
      <c r="T485" s="66"/>
      <c r="U485" s="66"/>
      <c r="V485" s="66"/>
      <c r="W485" s="66"/>
      <c r="X485" s="66"/>
      <c r="Y485" s="66"/>
      <c r="Z485" s="66"/>
    </row>
    <row r="486" spans="1:26" x14ac:dyDescent="0.2">
      <c r="A486" s="61">
        <v>63</v>
      </c>
      <c r="B486" s="5" t="s">
        <v>273</v>
      </c>
      <c r="C486" s="61">
        <v>403</v>
      </c>
      <c r="D486" s="61">
        <v>4</v>
      </c>
      <c r="E486" s="61">
        <v>18</v>
      </c>
      <c r="F486" s="73">
        <v>51.249999999999993</v>
      </c>
      <c r="G486" s="73">
        <v>7</v>
      </c>
      <c r="H486" s="73">
        <v>3.5874999999999995</v>
      </c>
      <c r="I486" s="73">
        <v>0</v>
      </c>
      <c r="J486" s="73">
        <v>12.78</v>
      </c>
      <c r="K486" s="73">
        <v>64.583302160919544</v>
      </c>
      <c r="L486" s="66"/>
      <c r="M486" s="66"/>
      <c r="N486" s="66"/>
      <c r="O486" s="66"/>
      <c r="P486" s="66"/>
      <c r="Q486" s="66"/>
      <c r="R486" s="66"/>
      <c r="S486" s="66"/>
      <c r="T486" s="66"/>
      <c r="U486" s="66"/>
      <c r="V486" s="66"/>
      <c r="W486" s="66"/>
      <c r="X486" s="66"/>
      <c r="Y486" s="66"/>
      <c r="Z486" s="66"/>
    </row>
    <row r="487" spans="1:26" x14ac:dyDescent="0.2">
      <c r="A487" s="61">
        <v>18</v>
      </c>
      <c r="B487" s="5" t="s">
        <v>274</v>
      </c>
      <c r="C487" s="61">
        <v>118</v>
      </c>
      <c r="D487" s="61">
        <v>1</v>
      </c>
      <c r="E487" s="61">
        <v>18</v>
      </c>
      <c r="F487" s="73">
        <v>48.484848484848484</v>
      </c>
      <c r="G487" s="73">
        <v>8</v>
      </c>
      <c r="H487" s="73">
        <v>3.8787878787878789</v>
      </c>
      <c r="I487" s="73">
        <v>0</v>
      </c>
      <c r="J487" s="73">
        <v>12.71</v>
      </c>
      <c r="K487" s="73">
        <v>65.037499999999994</v>
      </c>
      <c r="L487" s="66"/>
      <c r="M487" s="66"/>
      <c r="N487" s="66"/>
      <c r="O487" s="66"/>
      <c r="P487" s="66"/>
      <c r="Q487" s="66"/>
      <c r="R487" s="66"/>
      <c r="S487" s="66"/>
      <c r="T487" s="66"/>
      <c r="U487" s="66"/>
      <c r="V487" s="66"/>
      <c r="W487" s="66"/>
      <c r="X487" s="66"/>
      <c r="Y487" s="66"/>
      <c r="Z487" s="66"/>
    </row>
    <row r="488" spans="1:26" x14ac:dyDescent="0.2">
      <c r="A488" s="61">
        <v>21</v>
      </c>
      <c r="B488" s="5" t="s">
        <v>274</v>
      </c>
      <c r="C488" s="61">
        <v>201</v>
      </c>
      <c r="D488" s="61">
        <v>2</v>
      </c>
      <c r="E488" s="61">
        <v>18</v>
      </c>
      <c r="F488" s="73">
        <v>36.231884057971016</v>
      </c>
      <c r="G488" s="73">
        <v>4</v>
      </c>
      <c r="H488" s="73">
        <v>1.4492753623188406</v>
      </c>
      <c r="I488" s="73">
        <v>0</v>
      </c>
      <c r="J488" s="73">
        <v>13.04</v>
      </c>
      <c r="K488" s="73">
        <v>62.148127290640403</v>
      </c>
      <c r="L488" s="66"/>
      <c r="M488" s="66"/>
      <c r="N488" s="66"/>
      <c r="O488" s="66"/>
      <c r="P488" s="66"/>
      <c r="Q488" s="66"/>
      <c r="R488" s="66"/>
      <c r="S488" s="66"/>
      <c r="T488" s="66"/>
      <c r="U488" s="66"/>
      <c r="V488" s="66"/>
      <c r="W488" s="66"/>
      <c r="X488" s="66"/>
      <c r="Y488" s="66"/>
      <c r="Z488" s="66"/>
    </row>
    <row r="489" spans="1:26" x14ac:dyDescent="0.2">
      <c r="A489" s="61">
        <v>48</v>
      </c>
      <c r="B489" s="5" t="s">
        <v>274</v>
      </c>
      <c r="C489" s="61">
        <v>314</v>
      </c>
      <c r="D489" s="61">
        <v>3</v>
      </c>
      <c r="E489" s="61">
        <v>18</v>
      </c>
      <c r="F489" s="73">
        <v>28.35820895522388</v>
      </c>
      <c r="G489" s="73">
        <v>7.5</v>
      </c>
      <c r="H489" s="73">
        <v>2.1268656716417911</v>
      </c>
      <c r="I489" s="73">
        <v>0</v>
      </c>
      <c r="J489" s="73">
        <v>12.01</v>
      </c>
      <c r="K489" s="73">
        <v>62.412217241379302</v>
      </c>
      <c r="L489" s="66"/>
      <c r="M489" s="66"/>
      <c r="N489" s="66"/>
      <c r="O489" s="66"/>
      <c r="P489" s="66"/>
      <c r="Q489" s="66"/>
      <c r="R489" s="66"/>
      <c r="S489" s="66"/>
      <c r="T489" s="66"/>
      <c r="U489" s="66"/>
      <c r="V489" s="66"/>
      <c r="W489" s="66"/>
      <c r="X489" s="66"/>
      <c r="Y489" s="66"/>
      <c r="Z489" s="66"/>
    </row>
    <row r="490" spans="1:26" x14ac:dyDescent="0.2">
      <c r="A490" s="61">
        <v>63</v>
      </c>
      <c r="B490" s="5" t="s">
        <v>274</v>
      </c>
      <c r="C490" s="61">
        <v>403</v>
      </c>
      <c r="D490" s="61">
        <v>4</v>
      </c>
      <c r="E490" s="61">
        <v>18</v>
      </c>
      <c r="F490" s="73">
        <v>39.0625</v>
      </c>
      <c r="G490" s="73">
        <v>8.5</v>
      </c>
      <c r="H490" s="73">
        <v>3.3203125</v>
      </c>
      <c r="I490" s="73">
        <v>0</v>
      </c>
      <c r="J490" s="73">
        <v>12.53</v>
      </c>
      <c r="K490" s="73">
        <v>55.42193995073891</v>
      </c>
      <c r="L490" s="66"/>
      <c r="M490" s="66"/>
      <c r="N490" s="66"/>
      <c r="O490" s="66"/>
      <c r="P490" s="66"/>
      <c r="Q490" s="66"/>
      <c r="R490" s="66"/>
      <c r="S490" s="66"/>
      <c r="T490" s="66"/>
      <c r="U490" s="66"/>
      <c r="V490" s="66"/>
      <c r="W490" s="66"/>
      <c r="X490" s="66"/>
      <c r="Y490" s="66"/>
      <c r="Z490" s="66"/>
    </row>
    <row r="491" spans="1:26" x14ac:dyDescent="0.2">
      <c r="A491" s="61">
        <v>13</v>
      </c>
      <c r="B491" s="5" t="s">
        <v>275</v>
      </c>
      <c r="C491" s="61">
        <v>118</v>
      </c>
      <c r="D491" s="61">
        <v>1</v>
      </c>
      <c r="E491" s="61">
        <v>18</v>
      </c>
      <c r="F491" s="73">
        <v>56.756756756756758</v>
      </c>
      <c r="G491" s="73">
        <v>4.5</v>
      </c>
      <c r="H491" s="73">
        <v>2.5540540540540544</v>
      </c>
      <c r="I491" s="73">
        <v>0</v>
      </c>
      <c r="J491" s="73">
        <v>14.92</v>
      </c>
      <c r="K491" s="73">
        <v>64.288501655172411</v>
      </c>
      <c r="L491" s="66"/>
      <c r="M491" s="66"/>
      <c r="N491" s="66"/>
      <c r="O491" s="66"/>
      <c r="P491" s="66"/>
      <c r="Q491" s="66"/>
      <c r="R491" s="66"/>
      <c r="S491" s="66"/>
      <c r="T491" s="66"/>
      <c r="U491" s="66"/>
      <c r="V491" s="66"/>
      <c r="W491" s="66"/>
      <c r="X491" s="66"/>
      <c r="Y491" s="66"/>
      <c r="Z491" s="66"/>
    </row>
    <row r="492" spans="1:26" x14ac:dyDescent="0.2">
      <c r="A492" s="61">
        <v>21</v>
      </c>
      <c r="B492" s="5" t="s">
        <v>275</v>
      </c>
      <c r="C492" s="61">
        <v>201</v>
      </c>
      <c r="D492" s="61">
        <v>2</v>
      </c>
      <c r="E492" s="61">
        <v>18</v>
      </c>
      <c r="F492" s="73">
        <v>72.972972972972968</v>
      </c>
      <c r="G492" s="73">
        <v>5</v>
      </c>
      <c r="H492" s="73">
        <v>3.6486486486486482</v>
      </c>
      <c r="I492" s="73">
        <v>0</v>
      </c>
      <c r="J492" s="73">
        <v>15.08</v>
      </c>
      <c r="K492" s="73">
        <v>75.541318068965509</v>
      </c>
      <c r="L492" s="66"/>
      <c r="M492" s="66"/>
      <c r="N492" s="66"/>
      <c r="O492" s="66"/>
      <c r="P492" s="66"/>
      <c r="Q492" s="66"/>
      <c r="R492" s="66"/>
      <c r="S492" s="66"/>
      <c r="T492" s="66"/>
      <c r="U492" s="66"/>
      <c r="V492" s="66"/>
      <c r="W492" s="66"/>
      <c r="X492" s="66"/>
      <c r="Y492" s="66"/>
      <c r="Z492" s="66"/>
    </row>
    <row r="493" spans="1:26" x14ac:dyDescent="0.2">
      <c r="A493" s="61">
        <v>57</v>
      </c>
      <c r="B493" s="5" t="s">
        <v>275</v>
      </c>
      <c r="C493" s="61">
        <v>314</v>
      </c>
      <c r="D493" s="61">
        <v>3</v>
      </c>
      <c r="E493" s="61">
        <v>18</v>
      </c>
      <c r="F493" s="73">
        <v>70.588235294117652</v>
      </c>
      <c r="G493" s="73">
        <v>5</v>
      </c>
      <c r="H493" s="73">
        <v>3.5294117647058827</v>
      </c>
      <c r="I493" s="73">
        <v>0</v>
      </c>
      <c r="J493" s="73">
        <v>14.39</v>
      </c>
      <c r="K493" s="73">
        <v>55.330333413793099</v>
      </c>
      <c r="L493" s="66"/>
      <c r="M493" s="66"/>
      <c r="N493" s="66"/>
      <c r="O493" s="66"/>
      <c r="P493" s="66"/>
      <c r="Q493" s="66"/>
      <c r="R493" s="66"/>
      <c r="S493" s="66"/>
      <c r="T493" s="66"/>
      <c r="U493" s="66"/>
      <c r="V493" s="66"/>
      <c r="W493" s="66"/>
      <c r="X493" s="66"/>
      <c r="Y493" s="66"/>
      <c r="Z493" s="66"/>
    </row>
    <row r="494" spans="1:26" x14ac:dyDescent="0.2">
      <c r="A494" s="61">
        <v>63</v>
      </c>
      <c r="B494" s="5" t="s">
        <v>275</v>
      </c>
      <c r="C494" s="61">
        <v>403</v>
      </c>
      <c r="D494" s="61">
        <v>4</v>
      </c>
      <c r="E494" s="61">
        <v>18</v>
      </c>
      <c r="F494" s="73">
        <v>50.793650793650791</v>
      </c>
      <c r="G494" s="73">
        <v>5</v>
      </c>
      <c r="H494" s="73">
        <v>2.5396825396825395</v>
      </c>
      <c r="I494" s="73">
        <v>0</v>
      </c>
      <c r="J494" s="73">
        <v>14.57</v>
      </c>
      <c r="K494" s="73">
        <v>47.764207586206901</v>
      </c>
      <c r="L494" s="66"/>
      <c r="M494" s="66"/>
      <c r="N494" s="66"/>
      <c r="O494" s="66"/>
      <c r="P494" s="66"/>
      <c r="Q494" s="66"/>
      <c r="R494" s="66"/>
      <c r="S494" s="66"/>
      <c r="T494" s="66"/>
      <c r="U494" s="66"/>
      <c r="V494" s="66"/>
      <c r="W494" s="66"/>
      <c r="X494" s="66"/>
      <c r="Y494" s="66"/>
      <c r="Z494" s="66"/>
    </row>
    <row r="495" spans="1:26" x14ac:dyDescent="0.2">
      <c r="A495" s="61">
        <v>13</v>
      </c>
      <c r="B495" s="5" t="s">
        <v>276</v>
      </c>
      <c r="C495" s="61">
        <v>118</v>
      </c>
      <c r="D495" s="61">
        <v>1</v>
      </c>
      <c r="E495" s="61">
        <v>18</v>
      </c>
      <c r="F495" s="73">
        <v>63.793103448275865</v>
      </c>
      <c r="G495" s="73">
        <v>8</v>
      </c>
      <c r="H495" s="73">
        <v>5.1034482758620694</v>
      </c>
      <c r="I495" s="73">
        <v>0</v>
      </c>
      <c r="J495" s="73">
        <v>13.73</v>
      </c>
      <c r="K495" s="73">
        <v>57.628657482758619</v>
      </c>
      <c r="L495" s="66"/>
      <c r="M495" s="66"/>
      <c r="N495" s="66"/>
      <c r="O495" s="66"/>
      <c r="P495" s="66"/>
      <c r="Q495" s="66"/>
      <c r="R495" s="66"/>
      <c r="S495" s="66"/>
      <c r="T495" s="66"/>
      <c r="U495" s="66"/>
      <c r="V495" s="66"/>
      <c r="W495" s="66"/>
      <c r="X495" s="66"/>
      <c r="Y495" s="66"/>
      <c r="Z495" s="66"/>
    </row>
    <row r="496" spans="1:26" x14ac:dyDescent="0.2">
      <c r="A496" s="61">
        <v>21</v>
      </c>
      <c r="B496" s="5" t="s">
        <v>276</v>
      </c>
      <c r="C496" s="61">
        <v>201</v>
      </c>
      <c r="D496" s="61">
        <v>2</v>
      </c>
      <c r="E496" s="61">
        <v>18</v>
      </c>
      <c r="F496" s="73">
        <v>66.129032258064512</v>
      </c>
      <c r="G496" s="73">
        <v>9.5</v>
      </c>
      <c r="H496" s="73">
        <v>6.282258064516129</v>
      </c>
      <c r="I496" s="73">
        <v>0</v>
      </c>
      <c r="J496" s="73">
        <v>12.54</v>
      </c>
      <c r="K496" s="73">
        <v>53.095759655172422</v>
      </c>
      <c r="L496" s="66"/>
      <c r="M496" s="66"/>
      <c r="N496" s="66"/>
      <c r="O496" s="66"/>
      <c r="P496" s="66"/>
      <c r="Q496" s="66"/>
      <c r="R496" s="66"/>
      <c r="S496" s="66"/>
      <c r="T496" s="66"/>
      <c r="U496" s="66"/>
      <c r="V496" s="66"/>
      <c r="W496" s="66"/>
      <c r="X496" s="66"/>
      <c r="Y496" s="66"/>
      <c r="Z496" s="66"/>
    </row>
    <row r="497" spans="1:26" x14ac:dyDescent="0.2">
      <c r="A497" s="61">
        <v>57</v>
      </c>
      <c r="B497" s="5" t="s">
        <v>276</v>
      </c>
      <c r="C497" s="61">
        <v>314</v>
      </c>
      <c r="D497" s="61">
        <v>3</v>
      </c>
      <c r="E497" s="61">
        <v>18</v>
      </c>
      <c r="F497" s="73">
        <v>50.769230769230766</v>
      </c>
      <c r="G497" s="73">
        <v>5</v>
      </c>
      <c r="H497" s="73">
        <v>2.5384615384615383</v>
      </c>
      <c r="I497" s="73">
        <v>0</v>
      </c>
      <c r="J497" s="73">
        <v>14.11</v>
      </c>
      <c r="K497" s="73">
        <v>55.081256999999987</v>
      </c>
      <c r="L497" s="66"/>
      <c r="M497" s="66"/>
      <c r="N497" s="66"/>
      <c r="O497" s="66"/>
      <c r="P497" s="66"/>
      <c r="Q497" s="66"/>
      <c r="R497" s="66"/>
      <c r="S497" s="66"/>
      <c r="T497" s="66"/>
      <c r="U497" s="66"/>
      <c r="V497" s="66"/>
      <c r="W497" s="66"/>
      <c r="X497" s="66"/>
      <c r="Y497" s="66"/>
      <c r="Z497" s="66"/>
    </row>
    <row r="498" spans="1:26" x14ac:dyDescent="0.2">
      <c r="A498" s="61">
        <v>63</v>
      </c>
      <c r="B498" s="5" t="s">
        <v>276</v>
      </c>
      <c r="C498" s="61">
        <v>403</v>
      </c>
      <c r="D498" s="61">
        <v>4</v>
      </c>
      <c r="E498" s="61">
        <v>18</v>
      </c>
      <c r="F498" s="73">
        <v>57.627118644067799</v>
      </c>
      <c r="G498" s="73">
        <v>7.5</v>
      </c>
      <c r="H498" s="73">
        <v>4.3220338983050848</v>
      </c>
      <c r="I498" s="73">
        <v>0</v>
      </c>
      <c r="J498" s="73">
        <v>14.34</v>
      </c>
      <c r="K498" s="73">
        <v>51.860040896551723</v>
      </c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  <c r="Z498" s="66"/>
    </row>
    <row r="499" spans="1:26" x14ac:dyDescent="0.2">
      <c r="A499" s="61">
        <v>13</v>
      </c>
      <c r="B499" s="5" t="s">
        <v>277</v>
      </c>
      <c r="C499" s="61">
        <v>118</v>
      </c>
      <c r="D499" s="61">
        <v>1</v>
      </c>
      <c r="E499" s="61">
        <v>18</v>
      </c>
      <c r="F499" s="73">
        <v>66.666666666666657</v>
      </c>
      <c r="G499" s="73">
        <v>11.5</v>
      </c>
      <c r="H499" s="73">
        <v>7.6666666666666652</v>
      </c>
      <c r="I499" s="73">
        <v>0</v>
      </c>
      <c r="J499" s="73">
        <v>12.41</v>
      </c>
      <c r="K499" s="73">
        <v>80.401579310344829</v>
      </c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  <c r="Z499" s="66"/>
    </row>
    <row r="500" spans="1:26" x14ac:dyDescent="0.2">
      <c r="A500" s="61">
        <v>21</v>
      </c>
      <c r="B500" s="5" t="s">
        <v>277</v>
      </c>
      <c r="C500" s="61">
        <v>201</v>
      </c>
      <c r="D500" s="61">
        <v>2</v>
      </c>
      <c r="E500" s="61">
        <v>18</v>
      </c>
      <c r="F500" s="73">
        <v>48.75</v>
      </c>
      <c r="G500" s="73">
        <v>5</v>
      </c>
      <c r="H500" s="73">
        <v>2.4375</v>
      </c>
      <c r="I500" s="73">
        <v>0</v>
      </c>
      <c r="J500" s="73">
        <v>12.01</v>
      </c>
      <c r="K500" s="73">
        <v>75.717033434482758</v>
      </c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  <c r="Z500" s="66"/>
    </row>
    <row r="501" spans="1:26" x14ac:dyDescent="0.2">
      <c r="A501" s="61">
        <v>57</v>
      </c>
      <c r="B501" s="5" t="s">
        <v>277</v>
      </c>
      <c r="C501" s="61">
        <v>314</v>
      </c>
      <c r="D501" s="61">
        <v>3</v>
      </c>
      <c r="E501" s="61">
        <v>18</v>
      </c>
      <c r="F501" s="73">
        <v>53.086419753086425</v>
      </c>
      <c r="G501" s="73">
        <v>6.5</v>
      </c>
      <c r="H501" s="73">
        <v>3.450617283950618</v>
      </c>
      <c r="I501" s="73">
        <v>0</v>
      </c>
      <c r="J501" s="73">
        <v>11.95</v>
      </c>
      <c r="K501" s="73">
        <v>77.473312551724149</v>
      </c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  <c r="Z501" s="66"/>
    </row>
    <row r="502" spans="1:26" x14ac:dyDescent="0.2">
      <c r="A502" s="61">
        <v>63</v>
      </c>
      <c r="B502" s="5" t="s">
        <v>277</v>
      </c>
      <c r="C502" s="61">
        <v>403</v>
      </c>
      <c r="D502" s="61">
        <v>4</v>
      </c>
      <c r="E502" s="61">
        <v>18</v>
      </c>
      <c r="F502" s="73">
        <v>53.086419753086425</v>
      </c>
      <c r="G502" s="73">
        <v>8.5</v>
      </c>
      <c r="H502" s="73">
        <v>4.5123456790123457</v>
      </c>
      <c r="I502" s="73">
        <v>0</v>
      </c>
      <c r="J502" s="73">
        <v>11.78</v>
      </c>
      <c r="K502" s="73">
        <v>77.740680827586189</v>
      </c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  <c r="Z502" s="66"/>
    </row>
    <row r="503" spans="1:26" x14ac:dyDescent="0.2">
      <c r="A503" s="61">
        <v>13</v>
      </c>
      <c r="B503" s="5" t="s">
        <v>278</v>
      </c>
      <c r="C503" s="61">
        <v>118</v>
      </c>
      <c r="D503" s="61">
        <v>1</v>
      </c>
      <c r="E503" s="61">
        <v>18</v>
      </c>
      <c r="F503" s="73">
        <v>47.692307692307693</v>
      </c>
      <c r="G503" s="73">
        <v>6</v>
      </c>
      <c r="H503" s="73">
        <v>2.861538461538462</v>
      </c>
      <c r="I503" s="73">
        <v>0.1</v>
      </c>
      <c r="J503" s="73">
        <v>13.37</v>
      </c>
      <c r="K503" s="73">
        <v>54.043934934601658</v>
      </c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  <c r="Z503" s="66"/>
    </row>
    <row r="504" spans="1:26" x14ac:dyDescent="0.2">
      <c r="A504" s="61">
        <v>21</v>
      </c>
      <c r="B504" s="5" t="s">
        <v>278</v>
      </c>
      <c r="C504" s="61">
        <v>201</v>
      </c>
      <c r="D504" s="61">
        <v>2</v>
      </c>
      <c r="E504" s="61">
        <v>18</v>
      </c>
      <c r="F504" s="73">
        <v>40.506329113924053</v>
      </c>
      <c r="G504" s="73">
        <v>5</v>
      </c>
      <c r="H504" s="73">
        <v>2.0253164556962027</v>
      </c>
      <c r="I504" s="73">
        <v>0</v>
      </c>
      <c r="J504" s="73">
        <v>13.29</v>
      </c>
      <c r="K504" s="73">
        <v>53.345311724137936</v>
      </c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  <c r="Z504" s="66"/>
    </row>
    <row r="505" spans="1:26" x14ac:dyDescent="0.2">
      <c r="A505" s="61">
        <v>57</v>
      </c>
      <c r="B505" s="5" t="s">
        <v>278</v>
      </c>
      <c r="C505" s="61">
        <v>314</v>
      </c>
      <c r="D505" s="61">
        <v>3</v>
      </c>
      <c r="E505" s="61">
        <v>18</v>
      </c>
      <c r="F505" s="73">
        <v>25.675675675675674</v>
      </c>
      <c r="G505" s="73">
        <v>3</v>
      </c>
      <c r="H505" s="73">
        <v>0.77027027027027017</v>
      </c>
      <c r="I505" s="73">
        <v>0</v>
      </c>
      <c r="J505" s="73">
        <v>13.09</v>
      </c>
      <c r="K505" s="73">
        <v>51.967839667063025</v>
      </c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  <c r="Z505" s="66"/>
    </row>
    <row r="506" spans="1:26" x14ac:dyDescent="0.2">
      <c r="A506" s="61">
        <v>63</v>
      </c>
      <c r="B506" s="5" t="s">
        <v>278</v>
      </c>
      <c r="C506" s="61">
        <v>403</v>
      </c>
      <c r="D506" s="61">
        <v>4</v>
      </c>
      <c r="E506" s="61">
        <v>18</v>
      </c>
      <c r="F506" s="73">
        <v>36</v>
      </c>
      <c r="G506" s="73">
        <v>5</v>
      </c>
      <c r="H506" s="73">
        <v>1.8</v>
      </c>
      <c r="I506" s="73">
        <v>0</v>
      </c>
      <c r="J506" s="73">
        <v>13.01</v>
      </c>
      <c r="K506" s="73">
        <v>44.656383733650415</v>
      </c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  <c r="Z506" s="66"/>
    </row>
    <row r="507" spans="1:26" x14ac:dyDescent="0.2">
      <c r="A507" s="61">
        <v>67</v>
      </c>
      <c r="B507" s="5" t="s">
        <v>272</v>
      </c>
      <c r="C507" s="61">
        <v>119</v>
      </c>
      <c r="D507" s="61">
        <v>1</v>
      </c>
      <c r="E507" s="61">
        <v>19</v>
      </c>
      <c r="F507" s="73">
        <v>47.058823529411761</v>
      </c>
      <c r="G507" s="73">
        <v>5</v>
      </c>
      <c r="H507" s="73">
        <v>2.3529411764705883</v>
      </c>
      <c r="I507" s="73">
        <v>0.2</v>
      </c>
      <c r="J507" s="73">
        <v>14.05</v>
      </c>
      <c r="K507" s="73">
        <v>55.916431643002028</v>
      </c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  <c r="Z507" s="66"/>
    </row>
    <row r="508" spans="1:26" x14ac:dyDescent="0.2">
      <c r="A508" s="61">
        <v>27</v>
      </c>
      <c r="B508" s="5" t="s">
        <v>272</v>
      </c>
      <c r="C508" s="61">
        <v>206</v>
      </c>
      <c r="D508" s="61">
        <v>2</v>
      </c>
      <c r="E508" s="61">
        <v>19</v>
      </c>
      <c r="F508" s="73">
        <v>47.058823529411761</v>
      </c>
      <c r="G508" s="73">
        <v>5</v>
      </c>
      <c r="H508" s="73">
        <v>2.3529411764705883</v>
      </c>
      <c r="I508" s="73">
        <v>0</v>
      </c>
      <c r="J508" s="73">
        <v>15.3</v>
      </c>
      <c r="K508" s="73">
        <v>43.849745503718736</v>
      </c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  <c r="Z508" s="66"/>
    </row>
    <row r="509" spans="1:26" x14ac:dyDescent="0.2">
      <c r="A509" s="61">
        <v>22</v>
      </c>
      <c r="B509" s="5" t="s">
        <v>272</v>
      </c>
      <c r="C509" s="61">
        <v>307</v>
      </c>
      <c r="D509" s="61">
        <v>3</v>
      </c>
      <c r="E509" s="61">
        <v>19</v>
      </c>
      <c r="F509" s="73">
        <v>41.333333333333336</v>
      </c>
      <c r="G509" s="73">
        <v>7.5</v>
      </c>
      <c r="H509" s="73">
        <v>3.1</v>
      </c>
      <c r="I509" s="73">
        <v>0.1</v>
      </c>
      <c r="J509" s="73">
        <v>15.8</v>
      </c>
      <c r="K509" s="73">
        <v>70.594099797160254</v>
      </c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  <c r="Z509" s="66"/>
    </row>
    <row r="510" spans="1:26" x14ac:dyDescent="0.2">
      <c r="A510" s="61">
        <v>45</v>
      </c>
      <c r="B510" s="5" t="s">
        <v>272</v>
      </c>
      <c r="C510" s="61">
        <v>409</v>
      </c>
      <c r="D510" s="61">
        <v>4</v>
      </c>
      <c r="E510" s="61">
        <v>19</v>
      </c>
      <c r="F510" s="73">
        <v>53.333333333333336</v>
      </c>
      <c r="G510" s="73">
        <v>5</v>
      </c>
      <c r="H510" s="73">
        <v>2.666666666666667</v>
      </c>
      <c r="I510" s="73">
        <v>0</v>
      </c>
      <c r="J510" s="73">
        <v>15.45</v>
      </c>
      <c r="K510" s="73">
        <v>75.701919675456381</v>
      </c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  <c r="Z510" s="66"/>
    </row>
    <row r="511" spans="1:26" x14ac:dyDescent="0.2">
      <c r="A511" s="61">
        <v>12</v>
      </c>
      <c r="B511" s="5" t="s">
        <v>273</v>
      </c>
      <c r="C511" s="61">
        <v>119</v>
      </c>
      <c r="D511" s="61">
        <v>1</v>
      </c>
      <c r="E511" s="61">
        <v>19</v>
      </c>
      <c r="F511" s="73">
        <v>52.439024390243901</v>
      </c>
      <c r="G511" s="73">
        <v>8</v>
      </c>
      <c r="H511" s="73">
        <v>4.1951219512195124</v>
      </c>
      <c r="I511" s="73">
        <v>0.1</v>
      </c>
      <c r="J511" s="73">
        <v>12.72</v>
      </c>
      <c r="K511" s="73">
        <v>80.796801471264374</v>
      </c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  <c r="Z511" s="66"/>
    </row>
    <row r="512" spans="1:26" x14ac:dyDescent="0.2">
      <c r="A512" s="61">
        <v>26</v>
      </c>
      <c r="B512" s="5" t="s">
        <v>273</v>
      </c>
      <c r="C512" s="61">
        <v>206</v>
      </c>
      <c r="D512" s="61">
        <v>2</v>
      </c>
      <c r="E512" s="61">
        <v>19</v>
      </c>
      <c r="F512" s="73">
        <v>31.868131868131865</v>
      </c>
      <c r="G512" s="73">
        <v>9</v>
      </c>
      <c r="H512" s="73">
        <v>2.8681318681318682</v>
      </c>
      <c r="I512" s="73">
        <v>0</v>
      </c>
      <c r="J512" s="73">
        <v>14.21</v>
      </c>
      <c r="K512" s="73">
        <v>65.433512137931032</v>
      </c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  <c r="Z512" s="66"/>
    </row>
    <row r="513" spans="1:26" x14ac:dyDescent="0.2">
      <c r="A513" s="61">
        <v>47</v>
      </c>
      <c r="B513" s="5" t="s">
        <v>273</v>
      </c>
      <c r="C513" s="61">
        <v>307</v>
      </c>
      <c r="D513" s="61">
        <v>3</v>
      </c>
      <c r="E513" s="61">
        <v>19</v>
      </c>
      <c r="F513" s="73">
        <v>45.783132530120483</v>
      </c>
      <c r="G513" s="73">
        <v>7</v>
      </c>
      <c r="H513" s="73">
        <v>3.2048192771084336</v>
      </c>
      <c r="I513" s="73">
        <v>0</v>
      </c>
      <c r="J513" s="73">
        <v>12.55</v>
      </c>
      <c r="K513" s="73">
        <v>70.737601379310334</v>
      </c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  <c r="Z513" s="66"/>
    </row>
    <row r="514" spans="1:26" x14ac:dyDescent="0.2">
      <c r="A514" s="61">
        <v>69</v>
      </c>
      <c r="B514" s="5" t="s">
        <v>273</v>
      </c>
      <c r="C514" s="61">
        <v>409</v>
      </c>
      <c r="D514" s="61">
        <v>4</v>
      </c>
      <c r="E514" s="61">
        <v>19</v>
      </c>
      <c r="F514" s="73">
        <v>45</v>
      </c>
      <c r="G514" s="73">
        <v>3</v>
      </c>
      <c r="H514" s="73">
        <v>1.35</v>
      </c>
      <c r="I514" s="73">
        <v>0</v>
      </c>
      <c r="J514" s="73">
        <v>12.64</v>
      </c>
      <c r="K514" s="73">
        <v>76.399633655172437</v>
      </c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  <c r="Z514" s="66"/>
    </row>
    <row r="515" spans="1:26" x14ac:dyDescent="0.2">
      <c r="A515" s="61">
        <v>19</v>
      </c>
      <c r="B515" s="5" t="s">
        <v>274</v>
      </c>
      <c r="C515" s="61">
        <v>119</v>
      </c>
      <c r="D515" s="61">
        <v>1</v>
      </c>
      <c r="E515" s="61">
        <v>19</v>
      </c>
      <c r="F515" s="73">
        <v>33.333333333333329</v>
      </c>
      <c r="G515" s="73">
        <v>5</v>
      </c>
      <c r="H515" s="73">
        <v>1.6666666666666663</v>
      </c>
      <c r="I515" s="73">
        <v>0</v>
      </c>
      <c r="J515" s="73">
        <v>12.92</v>
      </c>
      <c r="K515" s="73">
        <v>61.299601379310353</v>
      </c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  <c r="Z515" s="66"/>
    </row>
    <row r="516" spans="1:26" x14ac:dyDescent="0.2">
      <c r="A516" s="61">
        <v>26</v>
      </c>
      <c r="B516" s="5" t="s">
        <v>274</v>
      </c>
      <c r="C516" s="61">
        <v>206</v>
      </c>
      <c r="D516" s="61">
        <v>2</v>
      </c>
      <c r="E516" s="61">
        <v>19</v>
      </c>
      <c r="F516" s="73">
        <v>42.647058823529413</v>
      </c>
      <c r="G516" s="73">
        <v>7.5</v>
      </c>
      <c r="H516" s="73">
        <v>3.1985294117647061</v>
      </c>
      <c r="I516" s="73">
        <v>0</v>
      </c>
      <c r="J516" s="73">
        <v>12.78</v>
      </c>
      <c r="K516" s="73">
        <v>58.902716551724126</v>
      </c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  <c r="Z516" s="66"/>
    </row>
    <row r="517" spans="1:26" x14ac:dyDescent="0.2">
      <c r="A517" s="61">
        <v>47</v>
      </c>
      <c r="B517" s="5" t="s">
        <v>274</v>
      </c>
      <c r="C517" s="61">
        <v>307</v>
      </c>
      <c r="D517" s="61">
        <v>3</v>
      </c>
      <c r="E517" s="61">
        <v>19</v>
      </c>
      <c r="F517" s="73">
        <v>44.776119402985074</v>
      </c>
      <c r="G517" s="73">
        <v>6.5</v>
      </c>
      <c r="H517" s="73">
        <v>2.9104477611940296</v>
      </c>
      <c r="I517" s="73">
        <v>0</v>
      </c>
      <c r="J517" s="73">
        <v>12.35</v>
      </c>
      <c r="K517" s="73">
        <v>62.954720443349757</v>
      </c>
      <c r="L517" s="66"/>
      <c r="M517" s="66"/>
      <c r="N517" s="66"/>
      <c r="O517" s="66"/>
      <c r="P517" s="66"/>
      <c r="Q517" s="66"/>
      <c r="R517" s="66"/>
      <c r="S517" s="66"/>
      <c r="T517" s="66"/>
      <c r="U517" s="66"/>
      <c r="V517" s="66"/>
      <c r="W517" s="66"/>
      <c r="X517" s="66"/>
      <c r="Y517" s="66"/>
      <c r="Z517" s="66"/>
    </row>
    <row r="518" spans="1:26" x14ac:dyDescent="0.2">
      <c r="A518" s="61">
        <v>73</v>
      </c>
      <c r="B518" s="5" t="s">
        <v>274</v>
      </c>
      <c r="C518" s="61">
        <v>409</v>
      </c>
      <c r="D518" s="61">
        <v>4</v>
      </c>
      <c r="E518" s="61">
        <v>19</v>
      </c>
      <c r="F518" s="73">
        <v>47.540983606557376</v>
      </c>
      <c r="G518" s="73">
        <v>5</v>
      </c>
      <c r="H518" s="73">
        <v>2.3770491803278686</v>
      </c>
      <c r="I518" s="73">
        <v>0</v>
      </c>
      <c r="J518" s="73">
        <v>12.57</v>
      </c>
      <c r="K518" s="73">
        <v>57.324793103448286</v>
      </c>
      <c r="L518" s="66"/>
      <c r="M518" s="66"/>
      <c r="N518" s="66"/>
      <c r="O518" s="66"/>
      <c r="P518" s="66"/>
      <c r="Q518" s="66"/>
      <c r="R518" s="66"/>
      <c r="S518" s="66"/>
      <c r="T518" s="66"/>
      <c r="U518" s="66"/>
      <c r="V518" s="66"/>
      <c r="W518" s="66"/>
      <c r="X518" s="66"/>
      <c r="Y518" s="66"/>
      <c r="Z518" s="66"/>
    </row>
    <row r="519" spans="1:26" x14ac:dyDescent="0.2">
      <c r="A519" s="61">
        <v>12</v>
      </c>
      <c r="B519" s="5" t="s">
        <v>275</v>
      </c>
      <c r="C519" s="61">
        <v>119</v>
      </c>
      <c r="D519" s="61">
        <v>1</v>
      </c>
      <c r="E519" s="61">
        <v>19</v>
      </c>
      <c r="F519" s="73">
        <v>69.014084507042256</v>
      </c>
      <c r="G519" s="73">
        <v>5.5</v>
      </c>
      <c r="H519" s="73">
        <v>3.795774647887324</v>
      </c>
      <c r="I519" s="73">
        <v>0</v>
      </c>
      <c r="J519" s="73">
        <v>14.22</v>
      </c>
      <c r="K519" s="73">
        <v>70.257665310344819</v>
      </c>
      <c r="L519" s="66"/>
      <c r="M519" s="66"/>
      <c r="N519" s="66"/>
      <c r="O519" s="66"/>
      <c r="P519" s="66"/>
      <c r="Q519" s="66"/>
      <c r="R519" s="66"/>
      <c r="S519" s="66"/>
      <c r="T519" s="66"/>
      <c r="U519" s="66"/>
      <c r="V519" s="66"/>
      <c r="W519" s="66"/>
      <c r="X519" s="66"/>
      <c r="Y519" s="66"/>
      <c r="Z519" s="66"/>
    </row>
    <row r="520" spans="1:26" x14ac:dyDescent="0.2">
      <c r="A520" s="61">
        <v>26</v>
      </c>
      <c r="B520" s="5" t="s">
        <v>275</v>
      </c>
      <c r="C520" s="61">
        <v>206</v>
      </c>
      <c r="D520" s="61">
        <v>2</v>
      </c>
      <c r="E520" s="61">
        <v>19</v>
      </c>
      <c r="F520" s="73">
        <v>56.944444444444443</v>
      </c>
      <c r="G520" s="73">
        <v>5</v>
      </c>
      <c r="H520" s="73">
        <v>2.8472222222222223</v>
      </c>
      <c r="I520" s="73">
        <v>0</v>
      </c>
      <c r="J520" s="73">
        <v>14.97</v>
      </c>
      <c r="K520" s="73">
        <v>66.911573034482757</v>
      </c>
      <c r="L520" s="66"/>
      <c r="M520" s="66"/>
      <c r="N520" s="66"/>
      <c r="O520" s="66"/>
      <c r="P520" s="66"/>
      <c r="Q520" s="66"/>
      <c r="R520" s="66"/>
      <c r="S520" s="66"/>
      <c r="T520" s="66"/>
      <c r="U520" s="66"/>
      <c r="V520" s="66"/>
      <c r="W520" s="66"/>
      <c r="X520" s="66"/>
      <c r="Y520" s="66"/>
      <c r="Z520" s="66"/>
    </row>
    <row r="521" spans="1:26" x14ac:dyDescent="0.2">
      <c r="A521" s="61">
        <v>47</v>
      </c>
      <c r="B521" s="5" t="s">
        <v>275</v>
      </c>
      <c r="C521" s="61">
        <v>307</v>
      </c>
      <c r="D521" s="61">
        <v>3</v>
      </c>
      <c r="E521" s="61">
        <v>19</v>
      </c>
      <c r="F521" s="73">
        <v>71.014492753623188</v>
      </c>
      <c r="G521" s="73">
        <v>2.5</v>
      </c>
      <c r="H521" s="73">
        <v>1.7753623188405796</v>
      </c>
      <c r="I521" s="73">
        <v>0</v>
      </c>
      <c r="J521" s="73">
        <v>14.2</v>
      </c>
      <c r="K521" s="73">
        <v>66.658315862068974</v>
      </c>
      <c r="L521" s="66"/>
      <c r="M521" s="66"/>
      <c r="N521" s="66"/>
      <c r="O521" s="66"/>
      <c r="P521" s="66"/>
      <c r="Q521" s="66"/>
      <c r="R521" s="66"/>
      <c r="S521" s="66"/>
      <c r="T521" s="66"/>
      <c r="U521" s="66"/>
      <c r="V521" s="66"/>
      <c r="W521" s="66"/>
      <c r="X521" s="66"/>
      <c r="Y521" s="66"/>
      <c r="Z521" s="66"/>
    </row>
    <row r="522" spans="1:26" x14ac:dyDescent="0.2">
      <c r="A522" s="61">
        <v>69</v>
      </c>
      <c r="B522" s="5" t="s">
        <v>275</v>
      </c>
      <c r="C522" s="61">
        <v>409</v>
      </c>
      <c r="D522" s="61">
        <v>4</v>
      </c>
      <c r="E522" s="61">
        <v>19</v>
      </c>
      <c r="F522" s="73">
        <v>68.656716417910445</v>
      </c>
      <c r="G522" s="73">
        <v>3.5</v>
      </c>
      <c r="H522" s="73">
        <v>2.4029850746268657</v>
      </c>
      <c r="I522" s="73">
        <v>0</v>
      </c>
      <c r="J522" s="73">
        <v>15.47</v>
      </c>
      <c r="K522" s="73">
        <v>54.914477275862069</v>
      </c>
      <c r="L522" s="66"/>
      <c r="M522" s="66"/>
      <c r="N522" s="66"/>
      <c r="O522" s="66"/>
      <c r="P522" s="66"/>
      <c r="Q522" s="66"/>
      <c r="R522" s="66"/>
      <c r="S522" s="66"/>
      <c r="T522" s="66"/>
      <c r="U522" s="66"/>
      <c r="V522" s="66"/>
      <c r="W522" s="66"/>
      <c r="X522" s="66"/>
      <c r="Y522" s="66"/>
      <c r="Z522" s="66"/>
    </row>
    <row r="523" spans="1:26" x14ac:dyDescent="0.2">
      <c r="A523" s="61">
        <v>12</v>
      </c>
      <c r="B523" s="5" t="s">
        <v>276</v>
      </c>
      <c r="C523" s="61">
        <v>119</v>
      </c>
      <c r="D523" s="61">
        <v>1</v>
      </c>
      <c r="E523" s="61">
        <v>19</v>
      </c>
      <c r="F523" s="73">
        <v>65.625</v>
      </c>
      <c r="G523" s="73">
        <v>9</v>
      </c>
      <c r="H523" s="73">
        <v>5.90625</v>
      </c>
      <c r="I523" s="73">
        <v>0</v>
      </c>
      <c r="J523" s="73">
        <v>13.54</v>
      </c>
      <c r="K523" s="73">
        <v>63.671827241379312</v>
      </c>
      <c r="L523" s="66"/>
      <c r="M523" s="66"/>
      <c r="N523" s="66"/>
      <c r="O523" s="66"/>
      <c r="P523" s="66"/>
      <c r="Q523" s="66"/>
      <c r="R523" s="66"/>
      <c r="S523" s="66"/>
      <c r="T523" s="66"/>
      <c r="U523" s="66"/>
      <c r="V523" s="66"/>
      <c r="W523" s="66"/>
      <c r="X523" s="66"/>
      <c r="Y523" s="66"/>
      <c r="Z523" s="66"/>
    </row>
    <row r="524" spans="1:26" x14ac:dyDescent="0.2">
      <c r="A524" s="61">
        <v>26</v>
      </c>
      <c r="B524" s="5" t="s">
        <v>276</v>
      </c>
      <c r="C524" s="61">
        <v>206</v>
      </c>
      <c r="D524" s="61">
        <v>2</v>
      </c>
      <c r="E524" s="61">
        <v>19</v>
      </c>
      <c r="F524" s="73">
        <v>48.4375</v>
      </c>
      <c r="G524" s="73">
        <v>7.5</v>
      </c>
      <c r="H524" s="73">
        <v>3.6328125</v>
      </c>
      <c r="I524" s="73">
        <v>0</v>
      </c>
      <c r="J524" s="73">
        <v>12.81</v>
      </c>
      <c r="K524" s="73">
        <v>56.897187448275858</v>
      </c>
      <c r="L524" s="66"/>
      <c r="M524" s="66"/>
      <c r="N524" s="66"/>
      <c r="O524" s="66"/>
      <c r="P524" s="66"/>
      <c r="Q524" s="66"/>
      <c r="R524" s="66"/>
      <c r="S524" s="66"/>
      <c r="T524" s="66"/>
      <c r="U524" s="66"/>
      <c r="V524" s="66"/>
      <c r="W524" s="66"/>
      <c r="X524" s="66"/>
      <c r="Y524" s="66"/>
      <c r="Z524" s="66"/>
    </row>
    <row r="525" spans="1:26" x14ac:dyDescent="0.2">
      <c r="A525" s="61">
        <v>47</v>
      </c>
      <c r="B525" s="5" t="s">
        <v>276</v>
      </c>
      <c r="C525" s="61">
        <v>307</v>
      </c>
      <c r="D525" s="61">
        <v>3</v>
      </c>
      <c r="E525" s="61">
        <v>19</v>
      </c>
      <c r="F525" s="73">
        <v>54.6875</v>
      </c>
      <c r="G525" s="73">
        <v>7.5</v>
      </c>
      <c r="H525" s="73">
        <v>4.1015625</v>
      </c>
      <c r="I525" s="73">
        <v>0</v>
      </c>
      <c r="J525" s="73">
        <v>8.56</v>
      </c>
      <c r="K525" s="73">
        <v>72.222780413793103</v>
      </c>
      <c r="L525" s="66"/>
      <c r="M525" s="66"/>
      <c r="N525" s="66"/>
      <c r="O525" s="66"/>
      <c r="P525" s="66"/>
      <c r="Q525" s="66"/>
      <c r="R525" s="66"/>
      <c r="S525" s="66"/>
      <c r="T525" s="66"/>
      <c r="U525" s="66"/>
      <c r="V525" s="66"/>
      <c r="W525" s="66"/>
      <c r="X525" s="66"/>
      <c r="Y525" s="66"/>
      <c r="Z525" s="66"/>
    </row>
    <row r="526" spans="1:26" x14ac:dyDescent="0.2">
      <c r="A526" s="61">
        <v>69</v>
      </c>
      <c r="B526" s="5" t="s">
        <v>276</v>
      </c>
      <c r="C526" s="61">
        <v>409</v>
      </c>
      <c r="D526" s="61">
        <v>4</v>
      </c>
      <c r="E526" s="61">
        <v>19</v>
      </c>
      <c r="F526" s="73">
        <v>59.322033898305079</v>
      </c>
      <c r="G526" s="73">
        <v>4</v>
      </c>
      <c r="H526" s="73">
        <v>2.3728813559322033</v>
      </c>
      <c r="I526" s="73">
        <v>0</v>
      </c>
      <c r="J526" s="73">
        <v>14.68</v>
      </c>
      <c r="K526" s="73">
        <v>55.570092827586194</v>
      </c>
      <c r="L526" s="66"/>
      <c r="M526" s="66"/>
      <c r="N526" s="66"/>
      <c r="O526" s="66"/>
      <c r="P526" s="66"/>
      <c r="Q526" s="66"/>
      <c r="R526" s="66"/>
      <c r="S526" s="66"/>
      <c r="T526" s="66"/>
      <c r="U526" s="66"/>
      <c r="V526" s="66"/>
      <c r="W526" s="66"/>
      <c r="X526" s="66"/>
      <c r="Y526" s="66"/>
      <c r="Z526" s="66"/>
    </row>
    <row r="527" spans="1:26" x14ac:dyDescent="0.2">
      <c r="A527" s="61">
        <v>12</v>
      </c>
      <c r="B527" s="5" t="s">
        <v>277</v>
      </c>
      <c r="C527" s="61">
        <v>119</v>
      </c>
      <c r="D527" s="61">
        <v>1</v>
      </c>
      <c r="E527" s="61">
        <v>19</v>
      </c>
      <c r="F527" s="73">
        <v>48.051948051948052</v>
      </c>
      <c r="G527" s="73">
        <v>10</v>
      </c>
      <c r="H527" s="73">
        <v>4.8051948051948052</v>
      </c>
      <c r="I527" s="73">
        <v>0</v>
      </c>
      <c r="J527" s="73">
        <v>13.9</v>
      </c>
      <c r="K527" s="73">
        <v>82.137737379310337</v>
      </c>
      <c r="L527" s="66"/>
      <c r="M527" s="66"/>
      <c r="N527" s="66"/>
      <c r="O527" s="66"/>
      <c r="P527" s="66"/>
      <c r="Q527" s="66"/>
      <c r="R527" s="66"/>
      <c r="S527" s="66"/>
      <c r="T527" s="66"/>
      <c r="U527" s="66"/>
      <c r="V527" s="66"/>
      <c r="W527" s="66"/>
      <c r="X527" s="66"/>
      <c r="Y527" s="66"/>
      <c r="Z527" s="66"/>
    </row>
    <row r="528" spans="1:26" x14ac:dyDescent="0.2">
      <c r="A528" s="61">
        <v>26</v>
      </c>
      <c r="B528" s="5" t="s">
        <v>277</v>
      </c>
      <c r="C528" s="61">
        <v>206</v>
      </c>
      <c r="D528" s="61">
        <v>2</v>
      </c>
      <c r="E528" s="61">
        <v>19</v>
      </c>
      <c r="F528" s="73">
        <v>53.246753246753244</v>
      </c>
      <c r="G528" s="73">
        <v>12</v>
      </c>
      <c r="H528" s="73">
        <v>6.3896103896103886</v>
      </c>
      <c r="I528" s="73">
        <v>0</v>
      </c>
      <c r="J528" s="73">
        <v>11.85</v>
      </c>
      <c r="K528" s="73">
        <v>77.914386758620665</v>
      </c>
      <c r="L528" s="66"/>
      <c r="M528" s="66"/>
      <c r="N528" s="66"/>
      <c r="O528" s="66"/>
      <c r="P528" s="66"/>
      <c r="Q528" s="66"/>
      <c r="R528" s="66"/>
      <c r="S528" s="66"/>
      <c r="T528" s="66"/>
      <c r="U528" s="66"/>
      <c r="V528" s="66"/>
      <c r="W528" s="66"/>
      <c r="X528" s="66"/>
      <c r="Y528" s="66"/>
      <c r="Z528" s="66"/>
    </row>
    <row r="529" spans="1:26" x14ac:dyDescent="0.2">
      <c r="A529" s="61">
        <v>47</v>
      </c>
      <c r="B529" s="5" t="s">
        <v>277</v>
      </c>
      <c r="C529" s="61">
        <v>307</v>
      </c>
      <c r="D529" s="61">
        <v>3</v>
      </c>
      <c r="E529" s="61">
        <v>19</v>
      </c>
      <c r="F529" s="73">
        <v>52.564102564102569</v>
      </c>
      <c r="G529" s="73">
        <v>10</v>
      </c>
      <c r="H529" s="73">
        <v>5.2564102564102564</v>
      </c>
      <c r="I529" s="73">
        <v>0</v>
      </c>
      <c r="J529" s="73">
        <v>11.95</v>
      </c>
      <c r="K529" s="73">
        <v>75.474759724137911</v>
      </c>
      <c r="L529" s="66"/>
      <c r="M529" s="66"/>
      <c r="N529" s="66"/>
      <c r="O529" s="66"/>
      <c r="P529" s="66"/>
      <c r="Q529" s="66"/>
      <c r="R529" s="66"/>
      <c r="S529" s="66"/>
      <c r="T529" s="66"/>
      <c r="U529" s="66"/>
      <c r="V529" s="66"/>
      <c r="W529" s="66"/>
      <c r="X529" s="66"/>
      <c r="Y529" s="66"/>
      <c r="Z529" s="66"/>
    </row>
    <row r="530" spans="1:26" x14ac:dyDescent="0.2">
      <c r="A530" s="61">
        <v>69</v>
      </c>
      <c r="B530" s="5" t="s">
        <v>277</v>
      </c>
      <c r="C530" s="61">
        <v>409</v>
      </c>
      <c r="D530" s="61">
        <v>4</v>
      </c>
      <c r="E530" s="61">
        <v>19</v>
      </c>
      <c r="F530" s="73">
        <v>62.5</v>
      </c>
      <c r="G530" s="73">
        <v>9</v>
      </c>
      <c r="H530" s="73">
        <v>5.625</v>
      </c>
      <c r="I530" s="73">
        <v>0</v>
      </c>
      <c r="J530" s="73">
        <v>11.8</v>
      </c>
      <c r="K530" s="73">
        <v>80.667111724137911</v>
      </c>
      <c r="L530" s="66"/>
      <c r="M530" s="66"/>
      <c r="N530" s="66"/>
      <c r="O530" s="66"/>
      <c r="P530" s="66"/>
      <c r="Q530" s="66"/>
      <c r="R530" s="66"/>
      <c r="S530" s="66"/>
      <c r="T530" s="66"/>
      <c r="U530" s="66"/>
      <c r="V530" s="66"/>
      <c r="W530" s="66"/>
      <c r="X530" s="66"/>
      <c r="Y530" s="66"/>
      <c r="Z530" s="66"/>
    </row>
    <row r="531" spans="1:26" x14ac:dyDescent="0.2">
      <c r="A531" s="61">
        <v>12</v>
      </c>
      <c r="B531" s="5" t="s">
        <v>278</v>
      </c>
      <c r="C531" s="61">
        <v>119</v>
      </c>
      <c r="D531" s="61">
        <v>1</v>
      </c>
      <c r="E531" s="61">
        <v>19</v>
      </c>
      <c r="F531" s="73">
        <v>47.142857142857139</v>
      </c>
      <c r="G531" s="73">
        <v>7</v>
      </c>
      <c r="H531" s="73">
        <v>3.3</v>
      </c>
      <c r="I531" s="73">
        <v>0</v>
      </c>
      <c r="J531" s="73">
        <v>13.25</v>
      </c>
      <c r="K531" s="73">
        <v>61.25808442330559</v>
      </c>
      <c r="L531" s="66"/>
      <c r="M531" s="66"/>
      <c r="N531" s="66"/>
      <c r="O531" s="66"/>
      <c r="P531" s="66"/>
      <c r="Q531" s="66"/>
      <c r="R531" s="66"/>
      <c r="S531" s="66"/>
      <c r="T531" s="66"/>
      <c r="U531" s="66"/>
      <c r="V531" s="66"/>
      <c r="W531" s="66"/>
      <c r="X531" s="66"/>
      <c r="Y531" s="66"/>
      <c r="Z531" s="66"/>
    </row>
    <row r="532" spans="1:26" x14ac:dyDescent="0.2">
      <c r="A532" s="61">
        <v>26</v>
      </c>
      <c r="B532" s="5" t="s">
        <v>278</v>
      </c>
      <c r="C532" s="61">
        <v>206</v>
      </c>
      <c r="D532" s="61">
        <v>2</v>
      </c>
      <c r="E532" s="61">
        <v>19</v>
      </c>
      <c r="F532" s="73">
        <v>32.5</v>
      </c>
      <c r="G532" s="73">
        <v>2.5</v>
      </c>
      <c r="H532" s="73">
        <v>0.8125</v>
      </c>
      <c r="I532" s="73">
        <v>0</v>
      </c>
      <c r="J532" s="73">
        <v>14.12</v>
      </c>
      <c r="K532" s="73">
        <v>56.244966658739592</v>
      </c>
      <c r="L532" s="66"/>
      <c r="M532" s="66"/>
      <c r="N532" s="66"/>
      <c r="O532" s="66"/>
      <c r="P532" s="66"/>
      <c r="Q532" s="66"/>
      <c r="R532" s="66"/>
      <c r="S532" s="66"/>
      <c r="T532" s="66"/>
      <c r="U532" s="66"/>
      <c r="V532" s="66"/>
      <c r="W532" s="66"/>
      <c r="X532" s="66"/>
      <c r="Y532" s="66"/>
      <c r="Z532" s="66"/>
    </row>
    <row r="533" spans="1:26" x14ac:dyDescent="0.2">
      <c r="A533" s="61">
        <v>47</v>
      </c>
      <c r="B533" s="5" t="s">
        <v>278</v>
      </c>
      <c r="C533" s="61">
        <v>307</v>
      </c>
      <c r="D533" s="61">
        <v>3</v>
      </c>
      <c r="E533" s="61">
        <v>19</v>
      </c>
      <c r="F533" s="73">
        <v>30.76923076923077</v>
      </c>
      <c r="G533" s="73">
        <v>7</v>
      </c>
      <c r="H533" s="73">
        <v>2.1538461538461537</v>
      </c>
      <c r="I533" s="73">
        <v>0</v>
      </c>
      <c r="J533" s="73">
        <v>13.01</v>
      </c>
      <c r="K533" s="73">
        <v>62.27863381688465</v>
      </c>
      <c r="L533" s="66"/>
      <c r="M533" s="66"/>
      <c r="N533" s="66"/>
      <c r="O533" s="66"/>
      <c r="P533" s="66"/>
      <c r="Q533" s="66"/>
      <c r="R533" s="66"/>
      <c r="S533" s="66"/>
      <c r="T533" s="66"/>
      <c r="U533" s="66"/>
      <c r="V533" s="66"/>
      <c r="W533" s="66"/>
      <c r="X533" s="66"/>
      <c r="Y533" s="66"/>
      <c r="Z533" s="66"/>
    </row>
    <row r="534" spans="1:26" x14ac:dyDescent="0.2">
      <c r="A534" s="61">
        <v>69</v>
      </c>
      <c r="B534" s="5" t="s">
        <v>278</v>
      </c>
      <c r="C534" s="61">
        <v>409</v>
      </c>
      <c r="D534" s="61">
        <v>4</v>
      </c>
      <c r="E534" s="61">
        <v>19</v>
      </c>
      <c r="F534" s="73">
        <v>25.352112676056336</v>
      </c>
      <c r="G534" s="73">
        <v>4</v>
      </c>
      <c r="H534" s="73">
        <v>1.0140845070422535</v>
      </c>
      <c r="I534" s="73">
        <v>0</v>
      </c>
      <c r="J534" s="73">
        <v>13.03</v>
      </c>
      <c r="K534" s="73">
        <v>57.108990107015465</v>
      </c>
      <c r="L534" s="66"/>
      <c r="M534" s="66"/>
      <c r="N534" s="66"/>
      <c r="O534" s="66"/>
      <c r="P534" s="66"/>
      <c r="Q534" s="66"/>
      <c r="R534" s="66"/>
      <c r="S534" s="66"/>
      <c r="T534" s="66"/>
      <c r="U534" s="66"/>
      <c r="V534" s="66"/>
      <c r="W534" s="66"/>
      <c r="X534" s="66"/>
      <c r="Y534" s="66"/>
      <c r="Z534" s="66"/>
    </row>
    <row r="535" spans="1:26" x14ac:dyDescent="0.2">
      <c r="A535" s="61">
        <v>68</v>
      </c>
      <c r="B535" s="5" t="s">
        <v>272</v>
      </c>
      <c r="C535" s="61">
        <v>120</v>
      </c>
      <c r="D535" s="61">
        <v>1</v>
      </c>
      <c r="E535" s="61">
        <v>20</v>
      </c>
      <c r="F535" s="73">
        <v>54.285714285714285</v>
      </c>
      <c r="G535" s="73">
        <v>5</v>
      </c>
      <c r="H535" s="73">
        <v>2.7142857142857144</v>
      </c>
      <c r="I535" s="73">
        <v>0.1</v>
      </c>
      <c r="J535" s="73">
        <v>14.43</v>
      </c>
      <c r="K535" s="73">
        <v>54.605115618661245</v>
      </c>
      <c r="L535" s="66"/>
      <c r="M535" s="66"/>
      <c r="N535" s="66"/>
      <c r="O535" s="66"/>
      <c r="P535" s="66"/>
      <c r="Q535" s="66"/>
      <c r="R535" s="66"/>
      <c r="S535" s="66"/>
      <c r="T535" s="66"/>
      <c r="U535" s="66"/>
      <c r="V535" s="66"/>
      <c r="W535" s="66"/>
      <c r="X535" s="66"/>
      <c r="Y535" s="66"/>
      <c r="Z535" s="66"/>
    </row>
    <row r="536" spans="1:26" x14ac:dyDescent="0.2">
      <c r="A536" s="61">
        <v>71</v>
      </c>
      <c r="B536" s="5" t="s">
        <v>272</v>
      </c>
      <c r="C536" s="61">
        <v>219</v>
      </c>
      <c r="D536" s="61">
        <v>2</v>
      </c>
      <c r="E536" s="61">
        <v>20</v>
      </c>
      <c r="F536" s="73">
        <v>53.225806451612897</v>
      </c>
      <c r="G536" s="73">
        <v>5</v>
      </c>
      <c r="H536" s="73">
        <v>2.661290322580645</v>
      </c>
      <c r="I536" s="73">
        <v>0</v>
      </c>
      <c r="J536" s="73">
        <v>14.65</v>
      </c>
      <c r="K536" s="73">
        <v>50.442715618661254</v>
      </c>
      <c r="L536" s="66"/>
      <c r="M536" s="66"/>
      <c r="N536" s="66"/>
      <c r="O536" s="66"/>
      <c r="P536" s="66"/>
      <c r="Q536" s="66"/>
      <c r="R536" s="66"/>
      <c r="S536" s="66"/>
      <c r="T536" s="66"/>
      <c r="U536" s="66"/>
      <c r="V536" s="66"/>
      <c r="W536" s="66"/>
      <c r="X536" s="66"/>
      <c r="Y536" s="66"/>
      <c r="Z536" s="66"/>
    </row>
    <row r="537" spans="1:26" x14ac:dyDescent="0.2">
      <c r="A537" s="61">
        <v>42</v>
      </c>
      <c r="B537" s="5" t="s">
        <v>272</v>
      </c>
      <c r="C537" s="61">
        <v>310</v>
      </c>
      <c r="D537" s="61">
        <v>3</v>
      </c>
      <c r="E537" s="61">
        <v>20</v>
      </c>
      <c r="F537" s="73">
        <v>0</v>
      </c>
      <c r="G537" s="73">
        <v>0</v>
      </c>
      <c r="H537" s="73">
        <v>0</v>
      </c>
      <c r="I537" s="73">
        <v>0</v>
      </c>
      <c r="J537" s="73">
        <v>15.03</v>
      </c>
      <c r="K537" s="73">
        <v>55.501323921568634</v>
      </c>
      <c r="L537" s="66"/>
      <c r="M537" s="66"/>
      <c r="N537" s="66"/>
      <c r="O537" s="66"/>
      <c r="P537" s="66"/>
      <c r="Q537" s="66"/>
      <c r="R537" s="66"/>
      <c r="S537" s="66"/>
      <c r="T537" s="66"/>
      <c r="U537" s="66"/>
      <c r="V537" s="66"/>
      <c r="W537" s="66"/>
      <c r="X537" s="66"/>
      <c r="Y537" s="66"/>
      <c r="Z537" s="66"/>
    </row>
    <row r="538" spans="1:26" x14ac:dyDescent="0.2">
      <c r="A538" s="61">
        <v>17</v>
      </c>
      <c r="B538" s="5" t="s">
        <v>272</v>
      </c>
      <c r="C538" s="61">
        <v>408</v>
      </c>
      <c r="D538" s="61">
        <v>4</v>
      </c>
      <c r="E538" s="61">
        <v>20</v>
      </c>
      <c r="F538" s="73">
        <v>46.153846153846153</v>
      </c>
      <c r="G538" s="73">
        <v>5</v>
      </c>
      <c r="H538" s="73">
        <v>2.3076923076923079</v>
      </c>
      <c r="I538" s="73">
        <v>0</v>
      </c>
      <c r="J538" s="73">
        <v>18.059999999999999</v>
      </c>
      <c r="K538" s="73">
        <v>66.500487356321841</v>
      </c>
      <c r="L538" s="66"/>
      <c r="M538" s="66"/>
      <c r="N538" s="66"/>
      <c r="O538" s="66"/>
      <c r="P538" s="66"/>
      <c r="Q538" s="66"/>
      <c r="R538" s="66"/>
      <c r="S538" s="66"/>
      <c r="T538" s="66"/>
      <c r="U538" s="66"/>
      <c r="V538" s="66"/>
      <c r="W538" s="66"/>
      <c r="X538" s="66"/>
      <c r="Y538" s="66"/>
      <c r="Z538" s="66"/>
    </row>
    <row r="539" spans="1:26" x14ac:dyDescent="0.2">
      <c r="A539" s="61">
        <v>11</v>
      </c>
      <c r="B539" s="5" t="s">
        <v>273</v>
      </c>
      <c r="C539" s="61">
        <v>120</v>
      </c>
      <c r="D539" s="61">
        <v>1</v>
      </c>
      <c r="E539" s="61">
        <v>20</v>
      </c>
      <c r="F539" s="73">
        <v>45</v>
      </c>
      <c r="G539" s="73">
        <v>6</v>
      </c>
      <c r="H539" s="73">
        <v>2.7</v>
      </c>
      <c r="I539" s="73">
        <v>0</v>
      </c>
      <c r="J539" s="73">
        <v>13.37</v>
      </c>
      <c r="K539" s="73">
        <v>79.761336321839053</v>
      </c>
      <c r="L539" s="66"/>
      <c r="M539" s="66"/>
      <c r="N539" s="66"/>
      <c r="O539" s="66"/>
      <c r="P539" s="66"/>
      <c r="Q539" s="66"/>
      <c r="R539" s="66"/>
      <c r="S539" s="66"/>
      <c r="T539" s="66"/>
      <c r="U539" s="66"/>
      <c r="V539" s="66"/>
      <c r="W539" s="66"/>
      <c r="X539" s="66"/>
      <c r="Y539" s="66"/>
      <c r="Z539" s="66"/>
    </row>
    <row r="540" spans="1:26" x14ac:dyDescent="0.2">
      <c r="A540" s="61">
        <v>32</v>
      </c>
      <c r="B540" s="5" t="s">
        <v>273</v>
      </c>
      <c r="C540" s="61">
        <v>219</v>
      </c>
      <c r="D540" s="61">
        <v>2</v>
      </c>
      <c r="E540" s="61">
        <v>20</v>
      </c>
      <c r="F540" s="73">
        <v>23.809523809523807</v>
      </c>
      <c r="G540" s="73">
        <v>3</v>
      </c>
      <c r="H540" s="73">
        <v>0.71428571428571419</v>
      </c>
      <c r="I540" s="73">
        <v>0.2</v>
      </c>
      <c r="J540" s="73">
        <v>14.85</v>
      </c>
      <c r="K540" s="73">
        <v>67.645508965517237</v>
      </c>
      <c r="L540" s="66"/>
      <c r="M540" s="66"/>
      <c r="N540" s="66"/>
      <c r="O540" s="66"/>
      <c r="P540" s="66"/>
      <c r="Q540" s="66"/>
      <c r="R540" s="66"/>
      <c r="S540" s="66"/>
      <c r="T540" s="66"/>
      <c r="U540" s="66"/>
      <c r="V540" s="66"/>
      <c r="W540" s="66"/>
      <c r="X540" s="66"/>
      <c r="Y540" s="66"/>
      <c r="Z540" s="66"/>
    </row>
    <row r="541" spans="1:26" x14ac:dyDescent="0.2">
      <c r="A541" s="61">
        <v>50</v>
      </c>
      <c r="B541" s="5" t="s">
        <v>273</v>
      </c>
      <c r="C541" s="61">
        <v>310</v>
      </c>
      <c r="D541" s="61">
        <v>3</v>
      </c>
      <c r="E541" s="61">
        <v>20</v>
      </c>
      <c r="F541" s="73">
        <v>37.037037037037038</v>
      </c>
      <c r="G541" s="73">
        <v>3.5</v>
      </c>
      <c r="H541" s="73">
        <v>1.2962962962962963</v>
      </c>
      <c r="I541" s="73">
        <v>0</v>
      </c>
      <c r="J541" s="73">
        <v>13.91</v>
      </c>
      <c r="K541" s="73">
        <v>74.283201793103458</v>
      </c>
      <c r="L541" s="66"/>
      <c r="M541" s="66"/>
      <c r="N541" s="66"/>
      <c r="O541" s="66"/>
      <c r="P541" s="66"/>
      <c r="Q541" s="66"/>
      <c r="R541" s="66"/>
      <c r="S541" s="66"/>
      <c r="T541" s="66"/>
      <c r="U541" s="66"/>
      <c r="V541" s="66"/>
      <c r="W541" s="66"/>
      <c r="X541" s="66"/>
      <c r="Y541" s="66"/>
      <c r="Z541" s="66"/>
    </row>
    <row r="542" spans="1:26" x14ac:dyDescent="0.2">
      <c r="A542" s="61">
        <v>68</v>
      </c>
      <c r="B542" s="5" t="s">
        <v>273</v>
      </c>
      <c r="C542" s="61">
        <v>408</v>
      </c>
      <c r="D542" s="61">
        <v>4</v>
      </c>
      <c r="E542" s="61">
        <v>20</v>
      </c>
      <c r="F542" s="73">
        <v>43.75</v>
      </c>
      <c r="G542" s="73">
        <v>5.5</v>
      </c>
      <c r="H542" s="73">
        <v>2.40625</v>
      </c>
      <c r="I542" s="73">
        <v>0</v>
      </c>
      <c r="J542" s="73">
        <v>12.51</v>
      </c>
      <c r="K542" s="73">
        <v>75.393853839080464</v>
      </c>
      <c r="L542" s="66"/>
      <c r="M542" s="66"/>
      <c r="N542" s="66"/>
      <c r="O542" s="66"/>
      <c r="P542" s="66"/>
      <c r="Q542" s="66"/>
      <c r="R542" s="66"/>
      <c r="S542" s="66"/>
      <c r="T542" s="66"/>
      <c r="U542" s="66"/>
      <c r="V542" s="66"/>
      <c r="W542" s="66"/>
      <c r="X542" s="66"/>
      <c r="Y542" s="66"/>
      <c r="Z542" s="66"/>
    </row>
    <row r="543" spans="1:26" x14ac:dyDescent="0.2">
      <c r="A543" s="61">
        <v>20</v>
      </c>
      <c r="B543" s="5" t="s">
        <v>274</v>
      </c>
      <c r="C543" s="61">
        <v>120</v>
      </c>
      <c r="D543" s="61">
        <v>1</v>
      </c>
      <c r="E543" s="61">
        <v>20</v>
      </c>
      <c r="F543" s="73">
        <v>43.07692307692308</v>
      </c>
      <c r="G543" s="73">
        <v>7</v>
      </c>
      <c r="H543" s="73">
        <v>3.0153846153846153</v>
      </c>
      <c r="I543" s="73">
        <v>0</v>
      </c>
      <c r="J543" s="73">
        <v>12.95</v>
      </c>
      <c r="K543" s="73">
        <v>57.698283743842353</v>
      </c>
      <c r="L543" s="66"/>
      <c r="M543" s="66"/>
      <c r="N543" s="66"/>
      <c r="O543" s="66"/>
      <c r="P543" s="66"/>
      <c r="Q543" s="66"/>
      <c r="R543" s="66"/>
      <c r="S543" s="66"/>
      <c r="T543" s="66"/>
      <c r="U543" s="66"/>
      <c r="V543" s="66"/>
      <c r="W543" s="66"/>
      <c r="X543" s="66"/>
      <c r="Y543" s="66"/>
      <c r="Z543" s="66"/>
    </row>
    <row r="544" spans="1:26" x14ac:dyDescent="0.2">
      <c r="A544" s="61">
        <v>39</v>
      </c>
      <c r="B544" s="5" t="s">
        <v>274</v>
      </c>
      <c r="C544" s="61">
        <v>219</v>
      </c>
      <c r="D544" s="61">
        <v>2</v>
      </c>
      <c r="E544" s="61">
        <v>20</v>
      </c>
      <c r="F544" s="73">
        <v>40.54054054054054</v>
      </c>
      <c r="G544" s="73">
        <v>9.5</v>
      </c>
      <c r="H544" s="73">
        <v>3.8513513513513518</v>
      </c>
      <c r="I544" s="73">
        <v>0</v>
      </c>
      <c r="J544" s="73">
        <v>12.6</v>
      </c>
      <c r="K544" s="73">
        <v>72.048168472906411</v>
      </c>
      <c r="L544" s="66"/>
      <c r="M544" s="66"/>
      <c r="N544" s="66"/>
      <c r="O544" s="66"/>
      <c r="P544" s="66"/>
      <c r="Q544" s="66"/>
      <c r="R544" s="66"/>
      <c r="S544" s="66"/>
      <c r="T544" s="66"/>
      <c r="U544" s="66"/>
      <c r="V544" s="66"/>
      <c r="W544" s="66"/>
      <c r="X544" s="66"/>
      <c r="Y544" s="66"/>
      <c r="Z544" s="66"/>
    </row>
    <row r="545" spans="1:26" x14ac:dyDescent="0.2">
      <c r="A545" s="61">
        <v>52</v>
      </c>
      <c r="B545" s="5" t="s">
        <v>274</v>
      </c>
      <c r="C545" s="61">
        <v>310</v>
      </c>
      <c r="D545" s="61">
        <v>3</v>
      </c>
      <c r="E545" s="61">
        <v>20</v>
      </c>
      <c r="F545" s="73">
        <v>48.4375</v>
      </c>
      <c r="G545" s="73">
        <v>5.5</v>
      </c>
      <c r="H545" s="73">
        <v>2.6640625</v>
      </c>
      <c r="I545" s="73">
        <v>0</v>
      </c>
      <c r="J545" s="73">
        <v>12.69</v>
      </c>
      <c r="K545" s="73">
        <v>55.372604137931035</v>
      </c>
      <c r="L545" s="66"/>
      <c r="M545" s="66"/>
      <c r="N545" s="66"/>
      <c r="O545" s="66"/>
      <c r="P545" s="66"/>
      <c r="Q545" s="66"/>
      <c r="R545" s="66"/>
      <c r="S545" s="66"/>
      <c r="T545" s="66"/>
      <c r="U545" s="66"/>
      <c r="V545" s="66"/>
      <c r="W545" s="66"/>
      <c r="X545" s="66"/>
      <c r="Y545" s="66"/>
      <c r="Z545" s="66"/>
    </row>
    <row r="546" spans="1:26" x14ac:dyDescent="0.2">
      <c r="A546" s="61">
        <v>74</v>
      </c>
      <c r="B546" s="5" t="s">
        <v>274</v>
      </c>
      <c r="C546" s="61">
        <v>408</v>
      </c>
      <c r="D546" s="61">
        <v>4</v>
      </c>
      <c r="E546" s="61">
        <v>20</v>
      </c>
      <c r="F546" s="73">
        <v>32.786885245901637</v>
      </c>
      <c r="G546" s="73">
        <v>4.5</v>
      </c>
      <c r="H546" s="73">
        <v>1.4754098360655739</v>
      </c>
      <c r="I546" s="73">
        <v>0</v>
      </c>
      <c r="J546" s="73">
        <v>13.12</v>
      </c>
      <c r="K546" s="73">
        <v>64.265949162561569</v>
      </c>
      <c r="L546" s="66"/>
      <c r="M546" s="66"/>
      <c r="N546" s="66"/>
      <c r="O546" s="66"/>
      <c r="P546" s="66"/>
      <c r="Q546" s="66"/>
      <c r="R546" s="66"/>
      <c r="S546" s="66"/>
      <c r="T546" s="66"/>
      <c r="U546" s="66"/>
      <c r="V546" s="66"/>
      <c r="W546" s="66"/>
      <c r="X546" s="66"/>
      <c r="Y546" s="66"/>
      <c r="Z546" s="66"/>
    </row>
    <row r="547" spans="1:26" x14ac:dyDescent="0.2">
      <c r="A547" s="61">
        <v>11</v>
      </c>
      <c r="B547" s="5" t="s">
        <v>275</v>
      </c>
      <c r="C547" s="61">
        <v>120</v>
      </c>
      <c r="D547" s="61">
        <v>1</v>
      </c>
      <c r="E547" s="61">
        <v>20</v>
      </c>
      <c r="F547" s="73">
        <v>67.567567567567565</v>
      </c>
      <c r="G547" s="73">
        <v>4</v>
      </c>
      <c r="H547" s="73">
        <v>2.7027027027027026</v>
      </c>
      <c r="I547" s="73">
        <v>0</v>
      </c>
      <c r="J547" s="73">
        <v>14.21</v>
      </c>
      <c r="K547" s="73">
        <v>73.129466793103433</v>
      </c>
      <c r="L547" s="66"/>
      <c r="M547" s="66"/>
      <c r="N547" s="66"/>
      <c r="O547" s="66"/>
      <c r="P547" s="66"/>
      <c r="Q547" s="66"/>
      <c r="R547" s="66"/>
      <c r="S547" s="66"/>
      <c r="T547" s="66"/>
      <c r="U547" s="66"/>
      <c r="V547" s="66"/>
      <c r="W547" s="66"/>
      <c r="X547" s="66"/>
      <c r="Y547" s="66"/>
      <c r="Z547" s="66"/>
    </row>
    <row r="548" spans="1:26" x14ac:dyDescent="0.2">
      <c r="A548" s="61">
        <v>32</v>
      </c>
      <c r="B548" s="5" t="s">
        <v>275</v>
      </c>
      <c r="C548" s="61">
        <v>219</v>
      </c>
      <c r="D548" s="61">
        <v>2</v>
      </c>
      <c r="E548" s="61">
        <v>20</v>
      </c>
      <c r="F548" s="73">
        <v>53.521126760563376</v>
      </c>
      <c r="G548" s="73">
        <v>3.5</v>
      </c>
      <c r="H548" s="73">
        <v>1.873239436619718</v>
      </c>
      <c r="I548" s="73">
        <v>0</v>
      </c>
      <c r="J548" s="73">
        <v>14.84</v>
      </c>
      <c r="K548" s="73">
        <v>61.932756827586211</v>
      </c>
      <c r="L548" s="66"/>
      <c r="M548" s="66"/>
      <c r="N548" s="66"/>
      <c r="O548" s="66"/>
      <c r="P548" s="66"/>
      <c r="Q548" s="66"/>
      <c r="R548" s="66"/>
      <c r="S548" s="66"/>
      <c r="T548" s="66"/>
      <c r="U548" s="66"/>
      <c r="V548" s="66"/>
      <c r="W548" s="66"/>
      <c r="X548" s="66"/>
      <c r="Y548" s="66"/>
      <c r="Z548" s="66"/>
    </row>
    <row r="549" spans="1:26" x14ac:dyDescent="0.2">
      <c r="A549" s="61">
        <v>50</v>
      </c>
      <c r="B549" s="5" t="s">
        <v>275</v>
      </c>
      <c r="C549" s="61">
        <v>310</v>
      </c>
      <c r="D549" s="61">
        <v>3</v>
      </c>
      <c r="E549" s="61">
        <v>20</v>
      </c>
      <c r="F549" s="73">
        <v>67.692307692307693</v>
      </c>
      <c r="G549" s="73">
        <v>3.5</v>
      </c>
      <c r="H549" s="73">
        <v>2.3692307692307693</v>
      </c>
      <c r="I549" s="73">
        <v>0</v>
      </c>
      <c r="J549" s="73">
        <v>14.08</v>
      </c>
      <c r="K549" s="73">
        <v>62.70056441379311</v>
      </c>
      <c r="L549" s="66"/>
      <c r="M549" s="66"/>
      <c r="N549" s="66"/>
      <c r="O549" s="66"/>
      <c r="P549" s="66"/>
      <c r="Q549" s="66"/>
      <c r="R549" s="66"/>
      <c r="S549" s="66"/>
      <c r="T549" s="66"/>
      <c r="U549" s="66"/>
      <c r="V549" s="66"/>
      <c r="W549" s="66"/>
      <c r="X549" s="66"/>
      <c r="Y549" s="66"/>
      <c r="Z549" s="66"/>
    </row>
    <row r="550" spans="1:26" x14ac:dyDescent="0.2">
      <c r="A550" s="61">
        <v>68</v>
      </c>
      <c r="B550" s="5" t="s">
        <v>275</v>
      </c>
      <c r="C550" s="61">
        <v>408</v>
      </c>
      <c r="D550" s="61">
        <v>4</v>
      </c>
      <c r="E550" s="61">
        <v>20</v>
      </c>
      <c r="F550" s="73">
        <v>63.636363636363633</v>
      </c>
      <c r="G550" s="73">
        <v>2</v>
      </c>
      <c r="H550" s="73">
        <v>1.2727272727272727</v>
      </c>
      <c r="I550" s="73">
        <v>0</v>
      </c>
      <c r="J550" s="73">
        <v>14.36</v>
      </c>
      <c r="K550" s="73">
        <v>51.347676827586206</v>
      </c>
      <c r="L550" s="66"/>
      <c r="M550" s="66"/>
      <c r="N550" s="66"/>
      <c r="O550" s="66"/>
      <c r="P550" s="66"/>
      <c r="Q550" s="66"/>
      <c r="R550" s="66"/>
      <c r="S550" s="66"/>
      <c r="T550" s="66"/>
      <c r="U550" s="66"/>
      <c r="V550" s="66"/>
      <c r="W550" s="66"/>
      <c r="X550" s="66"/>
      <c r="Y550" s="66"/>
      <c r="Z550" s="66"/>
    </row>
    <row r="551" spans="1:26" x14ac:dyDescent="0.2">
      <c r="A551" s="61">
        <v>11</v>
      </c>
      <c r="B551" s="5" t="s">
        <v>276</v>
      </c>
      <c r="C551" s="61">
        <v>120</v>
      </c>
      <c r="D551" s="61">
        <v>1</v>
      </c>
      <c r="E551" s="61">
        <v>20</v>
      </c>
      <c r="F551" s="73">
        <v>42.622950819672127</v>
      </c>
      <c r="G551" s="73">
        <v>11</v>
      </c>
      <c r="H551" s="73">
        <v>4.6885245901639339</v>
      </c>
      <c r="I551" s="73">
        <v>0</v>
      </c>
      <c r="J551" s="73">
        <v>15.57</v>
      </c>
      <c r="K551" s="73">
        <v>61.78936765517242</v>
      </c>
      <c r="L551" s="66"/>
      <c r="M551" s="66"/>
      <c r="N551" s="66"/>
      <c r="O551" s="66"/>
      <c r="P551" s="66"/>
      <c r="Q551" s="66"/>
      <c r="R551" s="66"/>
      <c r="S551" s="66"/>
      <c r="T551" s="66"/>
      <c r="U551" s="66"/>
      <c r="V551" s="66"/>
      <c r="W551" s="66"/>
      <c r="X551" s="66"/>
      <c r="Y551" s="66"/>
      <c r="Z551" s="66"/>
    </row>
    <row r="552" spans="1:26" x14ac:dyDescent="0.2">
      <c r="A552" s="61">
        <v>32</v>
      </c>
      <c r="B552" s="5" t="s">
        <v>276</v>
      </c>
      <c r="C552" s="61">
        <v>219</v>
      </c>
      <c r="D552" s="61">
        <v>2</v>
      </c>
      <c r="E552" s="61">
        <v>20</v>
      </c>
      <c r="F552" s="73">
        <v>56.666666666666664</v>
      </c>
      <c r="G552" s="73">
        <v>10.5</v>
      </c>
      <c r="H552" s="73">
        <v>5.95</v>
      </c>
      <c r="I552" s="73">
        <v>0</v>
      </c>
      <c r="J552" s="73">
        <v>12.08</v>
      </c>
      <c r="K552" s="73">
        <v>57.703715034482762</v>
      </c>
      <c r="L552" s="66"/>
      <c r="M552" s="66"/>
      <c r="N552" s="66"/>
      <c r="O552" s="66"/>
      <c r="P552" s="66"/>
      <c r="Q552" s="66"/>
      <c r="R552" s="66"/>
      <c r="S552" s="66"/>
      <c r="T552" s="66"/>
      <c r="U552" s="66"/>
      <c r="V552" s="66"/>
      <c r="W552" s="66"/>
      <c r="X552" s="66"/>
      <c r="Y552" s="66"/>
      <c r="Z552" s="66"/>
    </row>
    <row r="553" spans="1:26" x14ac:dyDescent="0.2">
      <c r="A553" s="61">
        <v>50</v>
      </c>
      <c r="B553" s="5" t="s">
        <v>276</v>
      </c>
      <c r="C553" s="61">
        <v>310</v>
      </c>
      <c r="D553" s="61">
        <v>3</v>
      </c>
      <c r="E553" s="61">
        <v>20</v>
      </c>
      <c r="F553" s="73">
        <v>61.016949152542374</v>
      </c>
      <c r="G553" s="73">
        <v>4.5</v>
      </c>
      <c r="H553" s="73">
        <v>2.745762711864407</v>
      </c>
      <c r="I553" s="73">
        <v>0</v>
      </c>
      <c r="J553" s="73">
        <v>14.16</v>
      </c>
      <c r="K553" s="73">
        <v>51.431775999999992</v>
      </c>
      <c r="L553" s="66"/>
      <c r="M553" s="66"/>
      <c r="N553" s="66"/>
      <c r="O553" s="66"/>
      <c r="P553" s="66"/>
      <c r="Q553" s="66"/>
      <c r="R553" s="66"/>
      <c r="S553" s="66"/>
      <c r="T553" s="66"/>
      <c r="U553" s="66"/>
      <c r="V553" s="66"/>
      <c r="W553" s="66"/>
      <c r="X553" s="66"/>
      <c r="Y553" s="66"/>
      <c r="Z553" s="66"/>
    </row>
    <row r="554" spans="1:26" x14ac:dyDescent="0.2">
      <c r="A554" s="61">
        <v>68</v>
      </c>
      <c r="B554" s="5" t="s">
        <v>276</v>
      </c>
      <c r="C554" s="61">
        <v>408</v>
      </c>
      <c r="D554" s="61">
        <v>4</v>
      </c>
      <c r="E554" s="61">
        <v>20</v>
      </c>
      <c r="F554" s="73">
        <v>49.180327868852459</v>
      </c>
      <c r="G554" s="73">
        <v>5</v>
      </c>
      <c r="H554" s="73">
        <v>2.459016393442623</v>
      </c>
      <c r="I554" s="73">
        <v>0</v>
      </c>
      <c r="J554" s="73">
        <v>14.39</v>
      </c>
      <c r="K554" s="73">
        <v>57.152055172413796</v>
      </c>
      <c r="L554" s="66"/>
      <c r="M554" s="66"/>
      <c r="N554" s="66"/>
      <c r="O554" s="66"/>
      <c r="P554" s="66"/>
      <c r="Q554" s="66"/>
      <c r="R554" s="66"/>
      <c r="S554" s="66"/>
      <c r="T554" s="66"/>
      <c r="U554" s="66"/>
      <c r="V554" s="66"/>
      <c r="W554" s="66"/>
      <c r="X554" s="66"/>
      <c r="Y554" s="66"/>
      <c r="Z554" s="66"/>
    </row>
    <row r="555" spans="1:26" x14ac:dyDescent="0.2">
      <c r="A555" s="61">
        <v>11</v>
      </c>
      <c r="B555" s="5" t="s">
        <v>277</v>
      </c>
      <c r="C555" s="61">
        <v>120</v>
      </c>
      <c r="D555" s="61">
        <v>1</v>
      </c>
      <c r="E555" s="61">
        <v>20</v>
      </c>
      <c r="F555" s="73">
        <v>51.388888888888886</v>
      </c>
      <c r="G555" s="73">
        <v>8</v>
      </c>
      <c r="H555" s="73">
        <v>4.1111111111111107</v>
      </c>
      <c r="I555" s="73">
        <v>0</v>
      </c>
      <c r="J555" s="73">
        <v>12.38</v>
      </c>
      <c r="K555" s="73">
        <v>77.972373296551737</v>
      </c>
      <c r="L555" s="66"/>
      <c r="M555" s="66"/>
      <c r="N555" s="66"/>
      <c r="O555" s="66"/>
      <c r="P555" s="66"/>
      <c r="Q555" s="66"/>
      <c r="R555" s="66"/>
      <c r="S555" s="66"/>
      <c r="T555" s="66"/>
      <c r="U555" s="66"/>
      <c r="V555" s="66"/>
      <c r="W555" s="66"/>
      <c r="X555" s="66"/>
      <c r="Y555" s="66"/>
      <c r="Z555" s="66"/>
    </row>
    <row r="556" spans="1:26" x14ac:dyDescent="0.2">
      <c r="A556" s="61">
        <v>32</v>
      </c>
      <c r="B556" s="5" t="s">
        <v>277</v>
      </c>
      <c r="C556" s="61">
        <v>219</v>
      </c>
      <c r="D556" s="61">
        <v>2</v>
      </c>
      <c r="E556" s="61">
        <v>20</v>
      </c>
      <c r="F556" s="73">
        <v>53.164556962025308</v>
      </c>
      <c r="G556" s="73">
        <v>8</v>
      </c>
      <c r="H556" s="73">
        <v>4.2531645569620249</v>
      </c>
      <c r="I556" s="73">
        <v>0</v>
      </c>
      <c r="J556" s="73">
        <v>12.19</v>
      </c>
      <c r="K556" s="73">
        <v>79.724212965517225</v>
      </c>
      <c r="L556" s="66"/>
      <c r="M556" s="66"/>
      <c r="N556" s="66"/>
      <c r="O556" s="66"/>
      <c r="P556" s="66"/>
      <c r="Q556" s="66"/>
      <c r="R556" s="66"/>
      <c r="S556" s="66"/>
      <c r="T556" s="66"/>
      <c r="U556" s="66"/>
      <c r="V556" s="66"/>
      <c r="W556" s="66"/>
      <c r="X556" s="66"/>
      <c r="Y556" s="66"/>
      <c r="Z556" s="66"/>
    </row>
    <row r="557" spans="1:26" x14ac:dyDescent="0.2">
      <c r="A557" s="61">
        <v>50</v>
      </c>
      <c r="B557" s="5" t="s">
        <v>277</v>
      </c>
      <c r="C557" s="61">
        <v>310</v>
      </c>
      <c r="D557" s="61">
        <v>3</v>
      </c>
      <c r="E557" s="61">
        <v>20</v>
      </c>
      <c r="F557" s="73">
        <v>45.714285714285715</v>
      </c>
      <c r="G557" s="73">
        <v>7</v>
      </c>
      <c r="H557" s="73">
        <v>3.2</v>
      </c>
      <c r="I557" s="73">
        <v>0</v>
      </c>
      <c r="J557" s="73">
        <v>12.42</v>
      </c>
      <c r="K557" s="73">
        <v>74.253343999999984</v>
      </c>
      <c r="L557" s="66"/>
      <c r="M557" s="66"/>
      <c r="N557" s="66"/>
      <c r="O557" s="66"/>
      <c r="P557" s="66"/>
      <c r="Q557" s="66"/>
      <c r="R557" s="66"/>
      <c r="S557" s="66"/>
      <c r="T557" s="66"/>
      <c r="U557" s="66"/>
      <c r="V557" s="66"/>
      <c r="W557" s="66"/>
      <c r="X557" s="66"/>
      <c r="Y557" s="66"/>
      <c r="Z557" s="66"/>
    </row>
    <row r="558" spans="1:26" x14ac:dyDescent="0.2">
      <c r="A558" s="61">
        <v>68</v>
      </c>
      <c r="B558" s="5" t="s">
        <v>277</v>
      </c>
      <c r="C558" s="61">
        <v>408</v>
      </c>
      <c r="D558" s="61">
        <v>4</v>
      </c>
      <c r="E558" s="61">
        <v>20</v>
      </c>
      <c r="F558" s="73">
        <v>57.499999999999993</v>
      </c>
      <c r="G558" s="73">
        <v>7</v>
      </c>
      <c r="H558" s="73">
        <v>4.0249999999999995</v>
      </c>
      <c r="I558" s="73">
        <v>0</v>
      </c>
      <c r="J558" s="73">
        <v>11.86</v>
      </c>
      <c r="K558" s="73">
        <v>79.258892027586214</v>
      </c>
      <c r="L558" s="66"/>
      <c r="M558" s="66"/>
      <c r="N558" s="66"/>
      <c r="O558" s="66"/>
      <c r="P558" s="66"/>
      <c r="Q558" s="66"/>
      <c r="R558" s="66"/>
      <c r="S558" s="66"/>
      <c r="T558" s="66"/>
      <c r="U558" s="66"/>
      <c r="V558" s="66"/>
      <c r="W558" s="66"/>
      <c r="X558" s="66"/>
      <c r="Y558" s="66"/>
      <c r="Z558" s="66"/>
    </row>
    <row r="559" spans="1:26" x14ac:dyDescent="0.2">
      <c r="A559" s="61">
        <v>11</v>
      </c>
      <c r="B559" s="5" t="s">
        <v>278</v>
      </c>
      <c r="C559" s="61">
        <v>120</v>
      </c>
      <c r="D559" s="61">
        <v>1</v>
      </c>
      <c r="E559" s="61">
        <v>20</v>
      </c>
      <c r="F559" s="73">
        <v>42.647058823529413</v>
      </c>
      <c r="G559" s="73">
        <v>3</v>
      </c>
      <c r="H559" s="73">
        <v>1.2794117647058822</v>
      </c>
      <c r="I559" s="73">
        <v>0</v>
      </c>
      <c r="J559" s="73">
        <v>13.04</v>
      </c>
      <c r="K559" s="73">
        <v>59.904996527942934</v>
      </c>
      <c r="L559" s="66"/>
      <c r="M559" s="66"/>
      <c r="N559" s="66"/>
      <c r="O559" s="66"/>
      <c r="P559" s="66"/>
      <c r="Q559" s="66"/>
      <c r="R559" s="66"/>
      <c r="S559" s="66"/>
      <c r="T559" s="66"/>
      <c r="U559" s="66"/>
      <c r="V559" s="66"/>
      <c r="W559" s="66"/>
      <c r="X559" s="66"/>
      <c r="Y559" s="66"/>
      <c r="Z559" s="66"/>
    </row>
    <row r="560" spans="1:26" x14ac:dyDescent="0.2">
      <c r="A560" s="61">
        <v>32</v>
      </c>
      <c r="B560" s="5" t="s">
        <v>278</v>
      </c>
      <c r="C560" s="61">
        <v>219</v>
      </c>
      <c r="D560" s="61">
        <v>2</v>
      </c>
      <c r="E560" s="61">
        <v>20</v>
      </c>
      <c r="F560" s="73">
        <v>34.782608695652172</v>
      </c>
      <c r="G560" s="73">
        <v>3</v>
      </c>
      <c r="H560" s="73">
        <v>1.0434782608695652</v>
      </c>
      <c r="I560" s="73">
        <v>0</v>
      </c>
      <c r="J560" s="73">
        <v>12.98</v>
      </c>
      <c r="K560" s="73">
        <v>64.453572128418529</v>
      </c>
      <c r="L560" s="66"/>
      <c r="M560" s="66"/>
      <c r="N560" s="66"/>
      <c r="O560" s="66"/>
      <c r="P560" s="66"/>
      <c r="Q560" s="66"/>
      <c r="R560" s="66"/>
      <c r="S560" s="66"/>
      <c r="T560" s="66"/>
      <c r="U560" s="66"/>
      <c r="V560" s="66"/>
      <c r="W560" s="66"/>
      <c r="X560" s="66"/>
      <c r="Y560" s="66"/>
      <c r="Z560" s="66"/>
    </row>
    <row r="561" spans="1:26" x14ac:dyDescent="0.2">
      <c r="A561" s="61">
        <v>50</v>
      </c>
      <c r="B561" s="5" t="s">
        <v>278</v>
      </c>
      <c r="C561" s="61">
        <v>310</v>
      </c>
      <c r="D561" s="61">
        <v>3</v>
      </c>
      <c r="E561" s="61">
        <v>20</v>
      </c>
      <c r="F561" s="73">
        <v>31.428571428571427</v>
      </c>
      <c r="G561" s="73">
        <v>3.5</v>
      </c>
      <c r="H561" s="73">
        <v>1.1000000000000001</v>
      </c>
      <c r="I561" s="73">
        <v>0</v>
      </c>
      <c r="J561" s="73">
        <v>12.81</v>
      </c>
      <c r="K561" s="73">
        <v>57.403988394768128</v>
      </c>
      <c r="L561" s="66"/>
      <c r="M561" s="66"/>
      <c r="N561" s="66"/>
      <c r="O561" s="66"/>
      <c r="P561" s="66"/>
      <c r="Q561" s="66"/>
      <c r="R561" s="66"/>
      <c r="S561" s="66"/>
      <c r="T561" s="66"/>
      <c r="U561" s="66"/>
      <c r="V561" s="66"/>
      <c r="W561" s="66"/>
      <c r="X561" s="66"/>
      <c r="Y561" s="66"/>
      <c r="Z561" s="66"/>
    </row>
    <row r="562" spans="1:26" x14ac:dyDescent="0.2">
      <c r="A562" s="61">
        <v>68</v>
      </c>
      <c r="B562" s="5" t="s">
        <v>278</v>
      </c>
      <c r="C562" s="61">
        <v>408</v>
      </c>
      <c r="D562" s="61">
        <v>4</v>
      </c>
      <c r="E562" s="61">
        <v>20</v>
      </c>
      <c r="F562" s="73">
        <v>25.641025641025639</v>
      </c>
      <c r="G562" s="73">
        <v>5</v>
      </c>
      <c r="H562" s="73">
        <v>1.2820512820512819</v>
      </c>
      <c r="I562" s="73">
        <v>0</v>
      </c>
      <c r="J562" s="73">
        <v>12.87</v>
      </c>
      <c r="K562" s="73">
        <v>50.19392499405469</v>
      </c>
      <c r="L562" s="66"/>
      <c r="M562" s="66"/>
      <c r="N562" s="66"/>
      <c r="O562" s="66"/>
      <c r="P562" s="66"/>
      <c r="Q562" s="66"/>
      <c r="R562" s="66"/>
      <c r="S562" s="66"/>
      <c r="T562" s="66"/>
      <c r="U562" s="66"/>
      <c r="V562" s="66"/>
      <c r="W562" s="66"/>
      <c r="X562" s="66"/>
      <c r="Y562" s="66"/>
      <c r="Z562" s="66"/>
    </row>
    <row r="563" spans="1:26" x14ac:dyDescent="0.2">
      <c r="A563" s="5"/>
      <c r="B563" s="5"/>
      <c r="C563" s="5"/>
      <c r="D563" s="5"/>
      <c r="E563" s="5"/>
      <c r="F563" s="66"/>
      <c r="G563" s="66"/>
      <c r="H563" s="66"/>
      <c r="I563" s="66"/>
      <c r="J563" s="66"/>
      <c r="K563" s="66"/>
      <c r="L563" s="66"/>
      <c r="M563" s="66"/>
      <c r="N563" s="66"/>
      <c r="O563" s="66"/>
      <c r="P563" s="66"/>
      <c r="Q563" s="66"/>
      <c r="R563" s="66"/>
      <c r="S563" s="66"/>
      <c r="T563" s="66"/>
      <c r="U563" s="66"/>
      <c r="V563" s="66"/>
      <c r="W563" s="66"/>
      <c r="X563" s="66"/>
      <c r="Y563" s="66"/>
      <c r="Z563" s="66"/>
    </row>
    <row r="564" spans="1:26" x14ac:dyDescent="0.2">
      <c r="A564" s="5"/>
      <c r="B564" s="5"/>
      <c r="C564" s="5"/>
      <c r="D564" s="5"/>
      <c r="E564" s="5"/>
      <c r="F564" s="66"/>
      <c r="G564" s="66"/>
      <c r="H564" s="66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  <c r="T564" s="66"/>
      <c r="U564" s="66"/>
      <c r="V564" s="66"/>
      <c r="W564" s="66"/>
      <c r="X564" s="66"/>
      <c r="Y564" s="66"/>
      <c r="Z564" s="66"/>
    </row>
    <row r="565" spans="1:26" x14ac:dyDescent="0.2">
      <c r="A565" s="5"/>
      <c r="B565" s="5"/>
      <c r="C565" s="5"/>
      <c r="D565" s="5"/>
      <c r="E565" s="5"/>
      <c r="F565" s="66"/>
      <c r="G565" s="66"/>
      <c r="H565" s="66"/>
      <c r="I565" s="66"/>
      <c r="J565" s="66"/>
      <c r="K565" s="66"/>
      <c r="L565" s="66"/>
      <c r="M565" s="66"/>
      <c r="N565" s="66"/>
      <c r="O565" s="66"/>
      <c r="P565" s="66"/>
      <c r="Q565" s="66"/>
      <c r="R565" s="66"/>
      <c r="S565" s="66"/>
      <c r="T565" s="66"/>
      <c r="U565" s="66"/>
      <c r="V565" s="66"/>
      <c r="W565" s="66"/>
      <c r="X565" s="66"/>
      <c r="Y565" s="66"/>
      <c r="Z565" s="66"/>
    </row>
    <row r="566" spans="1:26" x14ac:dyDescent="0.2">
      <c r="A566" s="5"/>
      <c r="B566" s="5"/>
      <c r="C566" s="5"/>
      <c r="D566" s="5"/>
      <c r="E566" s="5"/>
      <c r="F566" s="66"/>
      <c r="G566" s="66"/>
      <c r="H566" s="66"/>
      <c r="I566" s="66"/>
      <c r="J566" s="66"/>
      <c r="K566" s="66"/>
      <c r="L566" s="66"/>
      <c r="M566" s="66"/>
      <c r="N566" s="66"/>
      <c r="O566" s="66"/>
      <c r="P566" s="66"/>
      <c r="Q566" s="66"/>
      <c r="R566" s="66"/>
      <c r="S566" s="66"/>
      <c r="T566" s="66"/>
      <c r="U566" s="66"/>
      <c r="V566" s="66"/>
      <c r="W566" s="66"/>
      <c r="X566" s="66"/>
      <c r="Y566" s="66"/>
      <c r="Z566" s="66"/>
    </row>
    <row r="567" spans="1:26" x14ac:dyDescent="0.2">
      <c r="A567" s="5"/>
      <c r="B567" s="5"/>
      <c r="C567" s="5"/>
      <c r="D567" s="5"/>
      <c r="E567" s="5"/>
      <c r="F567" s="66"/>
      <c r="G567" s="66"/>
      <c r="H567" s="66"/>
      <c r="I567" s="66"/>
      <c r="J567" s="66"/>
      <c r="K567" s="66"/>
      <c r="L567" s="66"/>
      <c r="M567" s="66"/>
      <c r="N567" s="66"/>
      <c r="O567" s="66"/>
      <c r="P567" s="66"/>
      <c r="Q567" s="66"/>
      <c r="R567" s="66"/>
      <c r="S567" s="66"/>
      <c r="T567" s="66"/>
      <c r="U567" s="66"/>
      <c r="V567" s="66"/>
      <c r="W567" s="66"/>
      <c r="X567" s="66"/>
      <c r="Y567" s="66"/>
      <c r="Z567" s="66"/>
    </row>
    <row r="568" spans="1:26" x14ac:dyDescent="0.2">
      <c r="A568" s="5"/>
      <c r="B568" s="5"/>
      <c r="C568" s="5"/>
      <c r="D568" s="5"/>
      <c r="E568" s="5"/>
      <c r="F568" s="66"/>
      <c r="G568" s="66"/>
      <c r="H568" s="66"/>
      <c r="I568" s="66"/>
      <c r="J568" s="66"/>
      <c r="K568" s="66"/>
      <c r="L568" s="66"/>
      <c r="M568" s="66"/>
      <c r="N568" s="66"/>
      <c r="O568" s="66"/>
      <c r="P568" s="66"/>
      <c r="Q568" s="66"/>
      <c r="R568" s="66"/>
      <c r="S568" s="66"/>
      <c r="T568" s="66"/>
      <c r="U568" s="66"/>
      <c r="V568" s="66"/>
      <c r="W568" s="66"/>
      <c r="X568" s="66"/>
      <c r="Y568" s="66"/>
      <c r="Z568" s="66"/>
    </row>
    <row r="569" spans="1:26" x14ac:dyDescent="0.2">
      <c r="A569" s="5"/>
      <c r="B569" s="5"/>
      <c r="C569" s="5"/>
      <c r="D569" s="5"/>
      <c r="E569" s="5"/>
      <c r="F569" s="66"/>
      <c r="G569" s="66"/>
      <c r="H569" s="66"/>
      <c r="I569" s="66"/>
      <c r="J569" s="66"/>
      <c r="K569" s="66"/>
      <c r="L569" s="66"/>
      <c r="M569" s="66"/>
      <c r="N569" s="66"/>
      <c r="O569" s="66"/>
      <c r="P569" s="66"/>
      <c r="Q569" s="66"/>
      <c r="R569" s="66"/>
      <c r="S569" s="66"/>
      <c r="T569" s="66"/>
      <c r="U569" s="66"/>
      <c r="V569" s="66"/>
      <c r="W569" s="66"/>
      <c r="X569" s="66"/>
      <c r="Y569" s="66"/>
      <c r="Z569" s="66"/>
    </row>
    <row r="570" spans="1:26" x14ac:dyDescent="0.2">
      <c r="A570" s="5"/>
      <c r="B570" s="5"/>
      <c r="C570" s="5"/>
      <c r="D570" s="5"/>
      <c r="E570" s="5"/>
      <c r="F570" s="66"/>
      <c r="G570" s="66"/>
      <c r="H570" s="66"/>
      <c r="I570" s="66"/>
      <c r="J570" s="66"/>
      <c r="K570" s="66"/>
      <c r="L570" s="66"/>
      <c r="M570" s="66"/>
      <c r="N570" s="66"/>
      <c r="O570" s="66"/>
      <c r="P570" s="66"/>
      <c r="Q570" s="66"/>
      <c r="R570" s="66"/>
      <c r="S570" s="66"/>
      <c r="T570" s="66"/>
      <c r="U570" s="66"/>
      <c r="V570" s="66"/>
      <c r="W570" s="66"/>
      <c r="X570" s="66"/>
      <c r="Y570" s="66"/>
      <c r="Z570" s="66"/>
    </row>
    <row r="571" spans="1:26" x14ac:dyDescent="0.2">
      <c r="A571" s="5"/>
      <c r="B571" s="5"/>
      <c r="C571" s="5"/>
      <c r="D571" s="5"/>
      <c r="E571" s="5"/>
      <c r="F571" s="66"/>
      <c r="G571" s="66"/>
      <c r="H571" s="66"/>
      <c r="I571" s="66"/>
      <c r="J571" s="66"/>
      <c r="K571" s="66"/>
      <c r="L571" s="66"/>
      <c r="M571" s="66"/>
      <c r="N571" s="66"/>
      <c r="O571" s="66"/>
      <c r="P571" s="66"/>
      <c r="Q571" s="66"/>
      <c r="R571" s="66"/>
      <c r="S571" s="66"/>
      <c r="T571" s="66"/>
      <c r="U571" s="66"/>
      <c r="V571" s="66"/>
      <c r="W571" s="66"/>
      <c r="X571" s="66"/>
      <c r="Y571" s="66"/>
      <c r="Z571" s="66"/>
    </row>
    <row r="572" spans="1:26" x14ac:dyDescent="0.2">
      <c r="A572" s="5"/>
      <c r="B572" s="5"/>
      <c r="C572" s="5"/>
      <c r="D572" s="5"/>
      <c r="E572" s="5"/>
      <c r="F572" s="66"/>
      <c r="G572" s="66"/>
      <c r="H572" s="66"/>
      <c r="I572" s="66"/>
      <c r="J572" s="66"/>
      <c r="K572" s="66"/>
      <c r="L572" s="66"/>
      <c r="M572" s="66"/>
      <c r="N572" s="66"/>
      <c r="O572" s="66"/>
      <c r="P572" s="66"/>
      <c r="Q572" s="66"/>
      <c r="R572" s="66"/>
      <c r="S572" s="66"/>
      <c r="T572" s="66"/>
      <c r="U572" s="66"/>
      <c r="V572" s="66"/>
      <c r="W572" s="66"/>
      <c r="X572" s="66"/>
      <c r="Y572" s="66"/>
      <c r="Z572" s="66"/>
    </row>
    <row r="573" spans="1:26" x14ac:dyDescent="0.2">
      <c r="A573" s="5"/>
      <c r="B573" s="5"/>
      <c r="C573" s="5"/>
      <c r="D573" s="5"/>
      <c r="E573" s="5"/>
      <c r="F573" s="66"/>
      <c r="G573" s="66"/>
      <c r="H573" s="66"/>
      <c r="I573" s="66"/>
      <c r="J573" s="66"/>
      <c r="K573" s="66"/>
      <c r="L573" s="66"/>
      <c r="M573" s="66"/>
      <c r="N573" s="66"/>
      <c r="O573" s="66"/>
      <c r="P573" s="66"/>
      <c r="Q573" s="66"/>
      <c r="R573" s="66"/>
      <c r="S573" s="66"/>
      <c r="T573" s="66"/>
      <c r="U573" s="66"/>
      <c r="V573" s="66"/>
      <c r="W573" s="66"/>
      <c r="X573" s="66"/>
      <c r="Y573" s="66"/>
      <c r="Z573" s="66"/>
    </row>
    <row r="574" spans="1:26" x14ac:dyDescent="0.2">
      <c r="A574" s="5"/>
      <c r="B574" s="5"/>
      <c r="C574" s="5"/>
      <c r="D574" s="5"/>
      <c r="E574" s="5"/>
      <c r="F574" s="66"/>
      <c r="G574" s="66"/>
      <c r="H574" s="66"/>
      <c r="I574" s="66"/>
      <c r="J574" s="66"/>
      <c r="K574" s="66"/>
      <c r="L574" s="66"/>
      <c r="M574" s="66"/>
      <c r="N574" s="66"/>
      <c r="O574" s="66"/>
      <c r="P574" s="66"/>
      <c r="Q574" s="66"/>
      <c r="R574" s="66"/>
      <c r="S574" s="66"/>
      <c r="T574" s="66"/>
      <c r="U574" s="66"/>
      <c r="V574" s="66"/>
      <c r="W574" s="66"/>
      <c r="X574" s="66"/>
      <c r="Y574" s="66"/>
      <c r="Z574" s="66"/>
    </row>
    <row r="575" spans="1:26" x14ac:dyDescent="0.2">
      <c r="A575" s="5"/>
      <c r="B575" s="5"/>
      <c r="C575" s="5"/>
      <c r="D575" s="5"/>
      <c r="E575" s="5"/>
      <c r="F575" s="66"/>
      <c r="G575" s="66"/>
      <c r="H575" s="66"/>
      <c r="I575" s="66"/>
      <c r="J575" s="66"/>
      <c r="K575" s="66"/>
      <c r="L575" s="66"/>
      <c r="M575" s="66"/>
      <c r="N575" s="66"/>
      <c r="O575" s="66"/>
      <c r="P575" s="66"/>
      <c r="Q575" s="66"/>
      <c r="R575" s="66"/>
      <c r="S575" s="66"/>
      <c r="T575" s="66"/>
      <c r="U575" s="66"/>
      <c r="V575" s="66"/>
      <c r="W575" s="66"/>
      <c r="X575" s="66"/>
      <c r="Y575" s="66"/>
      <c r="Z575" s="66"/>
    </row>
    <row r="576" spans="1:26" x14ac:dyDescent="0.2">
      <c r="A576" s="5"/>
      <c r="B576" s="5"/>
      <c r="C576" s="5"/>
      <c r="D576" s="5"/>
      <c r="E576" s="5"/>
      <c r="F576" s="66"/>
      <c r="G576" s="66"/>
      <c r="H576" s="66"/>
      <c r="I576" s="66"/>
      <c r="J576" s="66"/>
      <c r="K576" s="66"/>
      <c r="L576" s="66"/>
      <c r="M576" s="66"/>
      <c r="N576" s="66"/>
      <c r="O576" s="66"/>
      <c r="P576" s="66"/>
      <c r="Q576" s="66"/>
      <c r="R576" s="66"/>
      <c r="S576" s="66"/>
      <c r="T576" s="66"/>
      <c r="U576" s="66"/>
      <c r="V576" s="66"/>
      <c r="W576" s="66"/>
      <c r="X576" s="66"/>
      <c r="Y576" s="66"/>
      <c r="Z576" s="66"/>
    </row>
    <row r="577" spans="1:26" x14ac:dyDescent="0.2">
      <c r="A577" s="5"/>
      <c r="B577" s="5"/>
      <c r="C577" s="5"/>
      <c r="D577" s="5"/>
      <c r="E577" s="5"/>
      <c r="F577" s="66"/>
      <c r="G577" s="66"/>
      <c r="H577" s="66"/>
      <c r="I577" s="66"/>
      <c r="J577" s="66"/>
      <c r="K577" s="66"/>
      <c r="L577" s="66"/>
      <c r="M577" s="66"/>
      <c r="N577" s="66"/>
      <c r="O577" s="66"/>
      <c r="P577" s="66"/>
      <c r="Q577" s="66"/>
      <c r="R577" s="66"/>
      <c r="S577" s="66"/>
      <c r="T577" s="66"/>
      <c r="U577" s="66"/>
      <c r="V577" s="66"/>
      <c r="W577" s="66"/>
      <c r="X577" s="66"/>
      <c r="Y577" s="66"/>
      <c r="Z577" s="66"/>
    </row>
    <row r="578" spans="1:26" x14ac:dyDescent="0.2">
      <c r="A578" s="5"/>
      <c r="B578" s="5"/>
      <c r="C578" s="5"/>
      <c r="D578" s="5"/>
      <c r="E578" s="5"/>
      <c r="F578" s="66"/>
      <c r="G578" s="66"/>
      <c r="H578" s="66"/>
      <c r="I578" s="66"/>
      <c r="J578" s="66"/>
      <c r="K578" s="66"/>
      <c r="L578" s="66"/>
      <c r="M578" s="66"/>
      <c r="N578" s="66"/>
      <c r="O578" s="66"/>
      <c r="P578" s="66"/>
      <c r="Q578" s="66"/>
      <c r="R578" s="66"/>
      <c r="S578" s="66"/>
      <c r="T578" s="66"/>
      <c r="U578" s="66"/>
      <c r="V578" s="66"/>
      <c r="W578" s="66"/>
      <c r="X578" s="66"/>
      <c r="Y578" s="66"/>
      <c r="Z578" s="66"/>
    </row>
    <row r="579" spans="1:26" x14ac:dyDescent="0.2">
      <c r="A579" s="5"/>
      <c r="B579" s="5"/>
      <c r="C579" s="5"/>
      <c r="D579" s="5"/>
      <c r="E579" s="5"/>
      <c r="F579" s="66"/>
      <c r="G579" s="66"/>
      <c r="H579" s="66"/>
      <c r="I579" s="66"/>
      <c r="J579" s="66"/>
      <c r="K579" s="66"/>
      <c r="L579" s="66"/>
      <c r="M579" s="66"/>
      <c r="N579" s="66"/>
      <c r="O579" s="66"/>
      <c r="P579" s="66"/>
      <c r="Q579" s="66"/>
      <c r="R579" s="66"/>
      <c r="S579" s="66"/>
      <c r="T579" s="66"/>
      <c r="U579" s="66"/>
      <c r="V579" s="66"/>
      <c r="W579" s="66"/>
      <c r="X579" s="66"/>
      <c r="Y579" s="66"/>
      <c r="Z579" s="66"/>
    </row>
    <row r="580" spans="1:26" x14ac:dyDescent="0.2">
      <c r="A580" s="5"/>
      <c r="B580" s="5"/>
      <c r="C580" s="5"/>
      <c r="D580" s="5"/>
      <c r="E580" s="5"/>
      <c r="F580" s="66"/>
      <c r="G580" s="66"/>
      <c r="H580" s="66"/>
      <c r="I580" s="66"/>
      <c r="J580" s="66"/>
      <c r="K580" s="66"/>
      <c r="L580" s="66"/>
      <c r="M580" s="66"/>
      <c r="N580" s="66"/>
      <c r="O580" s="66"/>
      <c r="P580" s="66"/>
      <c r="Q580" s="66"/>
      <c r="R580" s="66"/>
      <c r="S580" s="66"/>
      <c r="T580" s="66"/>
      <c r="U580" s="66"/>
      <c r="V580" s="66"/>
      <c r="W580" s="66"/>
      <c r="X580" s="66"/>
      <c r="Y580" s="66"/>
      <c r="Z580" s="66"/>
    </row>
    <row r="581" spans="1:26" x14ac:dyDescent="0.2">
      <c r="A581" s="5"/>
      <c r="B581" s="5"/>
      <c r="C581" s="5"/>
      <c r="D581" s="5"/>
      <c r="E581" s="5"/>
      <c r="F581" s="66"/>
      <c r="G581" s="66"/>
      <c r="H581" s="66"/>
      <c r="I581" s="66"/>
      <c r="J581" s="66"/>
      <c r="K581" s="66"/>
      <c r="L581" s="66"/>
      <c r="M581" s="66"/>
      <c r="N581" s="66"/>
      <c r="O581" s="66"/>
      <c r="P581" s="66"/>
      <c r="Q581" s="66"/>
      <c r="R581" s="66"/>
      <c r="S581" s="66"/>
      <c r="T581" s="66"/>
      <c r="U581" s="66"/>
      <c r="V581" s="66"/>
      <c r="W581" s="66"/>
      <c r="X581" s="66"/>
      <c r="Y581" s="66"/>
      <c r="Z581" s="66"/>
    </row>
    <row r="582" spans="1:26" x14ac:dyDescent="0.2">
      <c r="A582" s="5"/>
      <c r="B582" s="5"/>
      <c r="C582" s="5"/>
      <c r="D582" s="5"/>
      <c r="E582" s="5"/>
      <c r="F582" s="66"/>
      <c r="G582" s="66"/>
      <c r="H582" s="66"/>
      <c r="I582" s="66"/>
      <c r="J582" s="66"/>
      <c r="K582" s="66"/>
      <c r="L582" s="66"/>
      <c r="M582" s="66"/>
      <c r="N582" s="66"/>
      <c r="O582" s="66"/>
      <c r="P582" s="66"/>
      <c r="Q582" s="66"/>
      <c r="R582" s="66"/>
      <c r="S582" s="66"/>
      <c r="T582" s="66"/>
      <c r="U582" s="66"/>
      <c r="V582" s="66"/>
      <c r="W582" s="66"/>
      <c r="X582" s="66"/>
      <c r="Y582" s="66"/>
      <c r="Z582" s="66"/>
    </row>
    <row r="583" spans="1:26" x14ac:dyDescent="0.2">
      <c r="A583" s="5"/>
      <c r="B583" s="5"/>
      <c r="C583" s="5"/>
      <c r="D583" s="5"/>
      <c r="E583" s="5"/>
      <c r="F583" s="66"/>
      <c r="G583" s="66"/>
      <c r="H583" s="66"/>
      <c r="I583" s="66"/>
      <c r="J583" s="66"/>
      <c r="K583" s="66"/>
      <c r="L583" s="66"/>
      <c r="M583" s="66"/>
      <c r="N583" s="66"/>
      <c r="O583" s="66"/>
      <c r="P583" s="66"/>
      <c r="Q583" s="66"/>
      <c r="R583" s="66"/>
      <c r="S583" s="66"/>
      <c r="T583" s="66"/>
      <c r="U583" s="66"/>
      <c r="V583" s="66"/>
      <c r="W583" s="66"/>
      <c r="X583" s="66"/>
      <c r="Y583" s="66"/>
      <c r="Z583" s="66"/>
    </row>
    <row r="584" spans="1:26" x14ac:dyDescent="0.2">
      <c r="A584" s="5"/>
      <c r="B584" s="5"/>
      <c r="C584" s="5"/>
      <c r="D584" s="5"/>
      <c r="E584" s="5"/>
      <c r="F584" s="66"/>
      <c r="G584" s="66"/>
      <c r="H584" s="66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66"/>
      <c r="U584" s="66"/>
      <c r="V584" s="66"/>
      <c r="W584" s="66"/>
      <c r="X584" s="66"/>
      <c r="Y584" s="66"/>
      <c r="Z584" s="66"/>
    </row>
    <row r="585" spans="1:26" x14ac:dyDescent="0.2">
      <c r="A585" s="5"/>
      <c r="B585" s="5"/>
      <c r="C585" s="5"/>
      <c r="D585" s="5"/>
      <c r="E585" s="5"/>
      <c r="F585" s="66"/>
      <c r="G585" s="66"/>
      <c r="H585" s="66"/>
      <c r="I585" s="66"/>
      <c r="J585" s="66"/>
      <c r="K585" s="66"/>
      <c r="L585" s="66"/>
      <c r="M585" s="66"/>
      <c r="N585" s="66"/>
      <c r="O585" s="66"/>
      <c r="P585" s="66"/>
      <c r="Q585" s="66"/>
      <c r="R585" s="66"/>
      <c r="S585" s="66"/>
      <c r="T585" s="66"/>
      <c r="U585" s="66"/>
      <c r="V585" s="66"/>
      <c r="W585" s="66"/>
      <c r="X585" s="66"/>
      <c r="Y585" s="66"/>
      <c r="Z585" s="66"/>
    </row>
    <row r="586" spans="1:26" x14ac:dyDescent="0.2">
      <c r="A586" s="5"/>
      <c r="B586" s="5"/>
      <c r="C586" s="5"/>
      <c r="D586" s="5"/>
      <c r="E586" s="5"/>
      <c r="F586" s="66"/>
      <c r="G586" s="66"/>
      <c r="H586" s="66"/>
      <c r="I586" s="66"/>
      <c r="J586" s="66"/>
      <c r="K586" s="66"/>
      <c r="L586" s="66"/>
      <c r="M586" s="66"/>
      <c r="N586" s="66"/>
      <c r="O586" s="66"/>
      <c r="P586" s="66"/>
      <c r="Q586" s="66"/>
      <c r="R586" s="66"/>
      <c r="S586" s="66"/>
      <c r="T586" s="66"/>
      <c r="U586" s="66"/>
      <c r="V586" s="66"/>
      <c r="W586" s="66"/>
      <c r="X586" s="66"/>
      <c r="Y586" s="66"/>
      <c r="Z586" s="66"/>
    </row>
    <row r="587" spans="1:26" x14ac:dyDescent="0.2">
      <c r="A587" s="5"/>
      <c r="B587" s="5"/>
      <c r="C587" s="5"/>
      <c r="D587" s="5"/>
      <c r="E587" s="5"/>
      <c r="F587" s="66"/>
      <c r="G587" s="66"/>
      <c r="H587" s="66"/>
      <c r="I587" s="66"/>
      <c r="J587" s="66"/>
      <c r="K587" s="66"/>
      <c r="L587" s="66"/>
      <c r="M587" s="66"/>
      <c r="N587" s="66"/>
      <c r="O587" s="66"/>
      <c r="P587" s="66"/>
      <c r="Q587" s="66"/>
      <c r="R587" s="66"/>
      <c r="S587" s="66"/>
      <c r="T587" s="66"/>
      <c r="U587" s="66"/>
      <c r="V587" s="66"/>
      <c r="W587" s="66"/>
      <c r="X587" s="66"/>
      <c r="Y587" s="66"/>
      <c r="Z587" s="66"/>
    </row>
    <row r="588" spans="1:26" x14ac:dyDescent="0.2">
      <c r="A588" s="5"/>
      <c r="B588" s="5"/>
      <c r="C588" s="5"/>
      <c r="D588" s="5"/>
      <c r="E588" s="5"/>
      <c r="F588" s="66"/>
      <c r="G588" s="66"/>
      <c r="H588" s="66"/>
      <c r="I588" s="66"/>
      <c r="J588" s="66"/>
      <c r="K588" s="66"/>
      <c r="L588" s="66"/>
      <c r="M588" s="66"/>
      <c r="N588" s="66"/>
      <c r="O588" s="66"/>
      <c r="P588" s="66"/>
      <c r="Q588" s="66"/>
      <c r="R588" s="66"/>
      <c r="S588" s="66"/>
      <c r="T588" s="66"/>
      <c r="U588" s="66"/>
      <c r="V588" s="66"/>
      <c r="W588" s="66"/>
      <c r="X588" s="66"/>
      <c r="Y588" s="66"/>
      <c r="Z588" s="66"/>
    </row>
    <row r="589" spans="1:26" x14ac:dyDescent="0.2">
      <c r="A589" s="5"/>
      <c r="B589" s="5"/>
      <c r="C589" s="5"/>
      <c r="D589" s="5"/>
      <c r="E589" s="5"/>
      <c r="F589" s="66"/>
      <c r="G589" s="66"/>
      <c r="H589" s="66"/>
      <c r="I589" s="66"/>
      <c r="J589" s="66"/>
      <c r="K589" s="66"/>
      <c r="L589" s="66"/>
      <c r="M589" s="66"/>
      <c r="N589" s="66"/>
      <c r="O589" s="66"/>
      <c r="P589" s="66"/>
      <c r="Q589" s="66"/>
      <c r="R589" s="66"/>
      <c r="S589" s="66"/>
      <c r="T589" s="66"/>
      <c r="U589" s="66"/>
      <c r="V589" s="66"/>
      <c r="W589" s="66"/>
      <c r="X589" s="66"/>
      <c r="Y589" s="66"/>
      <c r="Z589" s="66"/>
    </row>
    <row r="590" spans="1:26" x14ac:dyDescent="0.2">
      <c r="A590" s="5"/>
      <c r="B590" s="5"/>
      <c r="C590" s="5"/>
      <c r="D590" s="5"/>
      <c r="E590" s="5"/>
      <c r="F590" s="66"/>
      <c r="G590" s="66"/>
      <c r="H590" s="66"/>
      <c r="I590" s="66"/>
      <c r="J590" s="66"/>
      <c r="K590" s="66"/>
      <c r="L590" s="66"/>
      <c r="M590" s="66"/>
      <c r="N590" s="66"/>
      <c r="O590" s="66"/>
      <c r="P590" s="66"/>
      <c r="Q590" s="66"/>
      <c r="R590" s="66"/>
      <c r="S590" s="66"/>
      <c r="T590" s="66"/>
      <c r="U590" s="66"/>
      <c r="V590" s="66"/>
      <c r="W590" s="66"/>
      <c r="X590" s="66"/>
      <c r="Y590" s="66"/>
      <c r="Z590" s="66"/>
    </row>
    <row r="591" spans="1:26" x14ac:dyDescent="0.2">
      <c r="A591" s="5"/>
      <c r="B591" s="5"/>
      <c r="C591" s="5"/>
      <c r="D591" s="5"/>
      <c r="E591" s="5"/>
      <c r="F591" s="66"/>
      <c r="G591" s="66"/>
      <c r="H591" s="66"/>
      <c r="I591" s="66"/>
      <c r="J591" s="66"/>
      <c r="K591" s="66"/>
      <c r="L591" s="66"/>
      <c r="M591" s="66"/>
      <c r="N591" s="66"/>
      <c r="O591" s="66"/>
      <c r="P591" s="66"/>
      <c r="Q591" s="66"/>
      <c r="R591" s="66"/>
      <c r="S591" s="66"/>
      <c r="T591" s="66"/>
      <c r="U591" s="66"/>
      <c r="V591" s="66"/>
      <c r="W591" s="66"/>
      <c r="X591" s="66"/>
      <c r="Y591" s="66"/>
      <c r="Z591" s="66"/>
    </row>
    <row r="592" spans="1:26" x14ac:dyDescent="0.2">
      <c r="A592" s="5"/>
      <c r="B592" s="5"/>
      <c r="C592" s="5"/>
      <c r="D592" s="5"/>
      <c r="E592" s="5"/>
      <c r="F592" s="66"/>
      <c r="G592" s="66"/>
      <c r="H592" s="66"/>
      <c r="I592" s="66"/>
      <c r="J592" s="66"/>
      <c r="K592" s="66"/>
      <c r="L592" s="66"/>
      <c r="M592" s="66"/>
      <c r="N592" s="66"/>
      <c r="O592" s="66"/>
      <c r="P592" s="66"/>
      <c r="Q592" s="66"/>
      <c r="R592" s="66"/>
      <c r="S592" s="66"/>
      <c r="T592" s="66"/>
      <c r="U592" s="66"/>
      <c r="V592" s="66"/>
      <c r="W592" s="66"/>
      <c r="X592" s="66"/>
      <c r="Y592" s="66"/>
      <c r="Z592" s="66"/>
    </row>
    <row r="593" spans="1:26" x14ac:dyDescent="0.2">
      <c r="A593" s="5"/>
      <c r="B593" s="5"/>
      <c r="C593" s="5"/>
      <c r="D593" s="5"/>
      <c r="E593" s="5"/>
      <c r="F593" s="66"/>
      <c r="G593" s="66"/>
      <c r="H593" s="66"/>
      <c r="I593" s="66"/>
      <c r="J593" s="66"/>
      <c r="K593" s="66"/>
      <c r="L593" s="66"/>
      <c r="M593" s="66"/>
      <c r="N593" s="66"/>
      <c r="O593" s="66"/>
      <c r="P593" s="66"/>
      <c r="Q593" s="66"/>
      <c r="R593" s="66"/>
      <c r="S593" s="66"/>
      <c r="T593" s="66"/>
      <c r="U593" s="66"/>
      <c r="V593" s="66"/>
      <c r="W593" s="66"/>
      <c r="X593" s="66"/>
      <c r="Y593" s="66"/>
      <c r="Z593" s="66"/>
    </row>
    <row r="594" spans="1:26" x14ac:dyDescent="0.2">
      <c r="A594" s="5"/>
      <c r="B594" s="5"/>
      <c r="C594" s="5"/>
      <c r="D594" s="5"/>
      <c r="E594" s="5"/>
      <c r="F594" s="66"/>
      <c r="G594" s="66"/>
      <c r="H594" s="66"/>
      <c r="I594" s="66"/>
      <c r="J594" s="66"/>
      <c r="K594" s="66"/>
      <c r="L594" s="66"/>
      <c r="M594" s="66"/>
      <c r="N594" s="66"/>
      <c r="O594" s="66"/>
      <c r="P594" s="66"/>
      <c r="Q594" s="66"/>
      <c r="R594" s="66"/>
      <c r="S594" s="66"/>
      <c r="T594" s="66"/>
      <c r="U594" s="66"/>
      <c r="V594" s="66"/>
      <c r="W594" s="66"/>
      <c r="X594" s="66"/>
      <c r="Y594" s="66"/>
      <c r="Z594" s="66"/>
    </row>
    <row r="595" spans="1:26" x14ac:dyDescent="0.2">
      <c r="A595" s="5"/>
      <c r="B595" s="5"/>
      <c r="C595" s="5"/>
      <c r="D595" s="5"/>
      <c r="E595" s="5"/>
      <c r="F595" s="66"/>
      <c r="G595" s="66"/>
      <c r="H595" s="66"/>
      <c r="I595" s="66"/>
      <c r="J595" s="66"/>
      <c r="K595" s="66"/>
      <c r="L595" s="66"/>
      <c r="M595" s="66"/>
      <c r="N595" s="66"/>
      <c r="O595" s="66"/>
      <c r="P595" s="66"/>
      <c r="Q595" s="66"/>
      <c r="R595" s="66"/>
      <c r="S595" s="66"/>
      <c r="T595" s="66"/>
      <c r="U595" s="66"/>
      <c r="V595" s="66"/>
      <c r="W595" s="66"/>
      <c r="X595" s="66"/>
      <c r="Y595" s="66"/>
      <c r="Z595" s="66"/>
    </row>
    <row r="596" spans="1:26" x14ac:dyDescent="0.2">
      <c r="A596" s="5"/>
      <c r="B596" s="5"/>
      <c r="C596" s="5"/>
      <c r="D596" s="5"/>
      <c r="E596" s="5"/>
      <c r="F596" s="66"/>
      <c r="G596" s="66"/>
      <c r="H596" s="66"/>
      <c r="I596" s="66"/>
      <c r="J596" s="66"/>
      <c r="K596" s="66"/>
      <c r="L596" s="66"/>
      <c r="M596" s="66"/>
      <c r="N596" s="66"/>
      <c r="O596" s="66"/>
      <c r="P596" s="66"/>
      <c r="Q596" s="66"/>
      <c r="R596" s="66"/>
      <c r="S596" s="66"/>
      <c r="T596" s="66"/>
      <c r="U596" s="66"/>
      <c r="V596" s="66"/>
      <c r="W596" s="66"/>
      <c r="X596" s="66"/>
      <c r="Y596" s="66"/>
      <c r="Z596" s="66"/>
    </row>
    <row r="597" spans="1:26" x14ac:dyDescent="0.2">
      <c r="A597" s="5"/>
      <c r="B597" s="5"/>
      <c r="C597" s="5"/>
      <c r="D597" s="5"/>
      <c r="E597" s="5"/>
      <c r="F597" s="66"/>
      <c r="G597" s="66"/>
      <c r="H597" s="66"/>
      <c r="I597" s="66"/>
      <c r="J597" s="66"/>
      <c r="K597" s="66"/>
      <c r="L597" s="66"/>
      <c r="M597" s="66"/>
      <c r="N597" s="66"/>
      <c r="O597" s="66"/>
      <c r="P597" s="66"/>
      <c r="Q597" s="66"/>
      <c r="R597" s="66"/>
      <c r="S597" s="66"/>
      <c r="T597" s="66"/>
      <c r="U597" s="66"/>
      <c r="V597" s="66"/>
      <c r="W597" s="66"/>
      <c r="X597" s="66"/>
      <c r="Y597" s="66"/>
      <c r="Z597" s="66"/>
    </row>
    <row r="598" spans="1:26" x14ac:dyDescent="0.2">
      <c r="A598" s="5"/>
      <c r="B598" s="5"/>
      <c r="C598" s="5"/>
      <c r="D598" s="5"/>
      <c r="E598" s="5"/>
      <c r="F598" s="66"/>
      <c r="G598" s="66"/>
      <c r="H598" s="66"/>
      <c r="I598" s="66"/>
      <c r="J598" s="66"/>
      <c r="K598" s="66"/>
      <c r="L598" s="66"/>
      <c r="M598" s="66"/>
      <c r="N598" s="66"/>
      <c r="O598" s="66"/>
      <c r="P598" s="66"/>
      <c r="Q598" s="66"/>
      <c r="R598" s="66"/>
      <c r="S598" s="66"/>
      <c r="T598" s="66"/>
      <c r="U598" s="66"/>
      <c r="V598" s="66"/>
      <c r="W598" s="66"/>
      <c r="X598" s="66"/>
      <c r="Y598" s="66"/>
      <c r="Z598" s="66"/>
    </row>
    <row r="599" spans="1:26" x14ac:dyDescent="0.2">
      <c r="A599" s="5"/>
      <c r="B599" s="5"/>
      <c r="C599" s="5"/>
      <c r="D599" s="5"/>
      <c r="E599" s="5"/>
      <c r="F599" s="66"/>
      <c r="G599" s="66"/>
      <c r="H599" s="66"/>
      <c r="I599" s="66"/>
      <c r="J599" s="66"/>
      <c r="K599" s="66"/>
      <c r="L599" s="66"/>
      <c r="M599" s="66"/>
      <c r="N599" s="66"/>
      <c r="O599" s="66"/>
      <c r="P599" s="66"/>
      <c r="Q599" s="66"/>
      <c r="R599" s="66"/>
      <c r="S599" s="66"/>
      <c r="T599" s="66"/>
      <c r="U599" s="66"/>
      <c r="V599" s="66"/>
      <c r="W599" s="66"/>
      <c r="X599" s="66"/>
      <c r="Y599" s="66"/>
      <c r="Z599" s="66"/>
    </row>
    <row r="600" spans="1:26" x14ac:dyDescent="0.2">
      <c r="A600" s="5"/>
      <c r="B600" s="5"/>
      <c r="C600" s="5"/>
      <c r="D600" s="5"/>
      <c r="E600" s="5"/>
      <c r="F600" s="66"/>
      <c r="G600" s="66"/>
      <c r="H600" s="66"/>
      <c r="I600" s="66"/>
      <c r="J600" s="66"/>
      <c r="K600" s="66"/>
      <c r="L600" s="66"/>
      <c r="M600" s="66"/>
      <c r="N600" s="66"/>
      <c r="O600" s="66"/>
      <c r="P600" s="66"/>
      <c r="Q600" s="66"/>
      <c r="R600" s="66"/>
      <c r="S600" s="66"/>
      <c r="T600" s="66"/>
      <c r="U600" s="66"/>
      <c r="V600" s="66"/>
      <c r="W600" s="66"/>
      <c r="X600" s="66"/>
      <c r="Y600" s="66"/>
      <c r="Z600" s="66"/>
    </row>
    <row r="601" spans="1:26" x14ac:dyDescent="0.2">
      <c r="A601" s="5"/>
      <c r="B601" s="5"/>
      <c r="C601" s="5"/>
      <c r="D601" s="5"/>
      <c r="E601" s="5"/>
      <c r="F601" s="66"/>
      <c r="G601" s="66"/>
      <c r="H601" s="66"/>
      <c r="I601" s="66"/>
      <c r="J601" s="66"/>
      <c r="K601" s="66"/>
      <c r="L601" s="66"/>
      <c r="M601" s="66"/>
      <c r="N601" s="66"/>
      <c r="O601" s="66"/>
      <c r="P601" s="66"/>
      <c r="Q601" s="66"/>
      <c r="R601" s="66"/>
      <c r="S601" s="66"/>
      <c r="T601" s="66"/>
      <c r="U601" s="66"/>
      <c r="V601" s="66"/>
      <c r="W601" s="66"/>
      <c r="X601" s="66"/>
      <c r="Y601" s="66"/>
      <c r="Z601" s="66"/>
    </row>
    <row r="602" spans="1:26" x14ac:dyDescent="0.2">
      <c r="A602" s="5"/>
      <c r="B602" s="5"/>
      <c r="C602" s="5"/>
      <c r="D602" s="5"/>
      <c r="E602" s="5"/>
      <c r="F602" s="66"/>
      <c r="G602" s="66"/>
      <c r="H602" s="66"/>
      <c r="I602" s="66"/>
      <c r="J602" s="66"/>
      <c r="K602" s="66"/>
      <c r="L602" s="66"/>
      <c r="M602" s="66"/>
      <c r="N602" s="66"/>
      <c r="O602" s="66"/>
      <c r="P602" s="66"/>
      <c r="Q602" s="66"/>
      <c r="R602" s="66"/>
      <c r="S602" s="66"/>
      <c r="T602" s="66"/>
      <c r="U602" s="66"/>
      <c r="V602" s="66"/>
      <c r="W602" s="66"/>
      <c r="X602" s="66"/>
      <c r="Y602" s="66"/>
      <c r="Z602" s="66"/>
    </row>
    <row r="603" spans="1:26" x14ac:dyDescent="0.2">
      <c r="A603" s="5"/>
      <c r="B603" s="5"/>
      <c r="C603" s="5"/>
      <c r="D603" s="5"/>
      <c r="E603" s="5"/>
      <c r="F603" s="66"/>
      <c r="G603" s="66"/>
      <c r="H603" s="66"/>
      <c r="I603" s="66"/>
      <c r="J603" s="66"/>
      <c r="K603" s="66"/>
      <c r="L603" s="66"/>
      <c r="M603" s="66"/>
      <c r="N603" s="66"/>
      <c r="O603" s="66"/>
      <c r="P603" s="66"/>
      <c r="Q603" s="66"/>
      <c r="R603" s="66"/>
      <c r="S603" s="66"/>
      <c r="T603" s="66"/>
      <c r="U603" s="66"/>
      <c r="V603" s="66"/>
      <c r="W603" s="66"/>
      <c r="X603" s="66"/>
      <c r="Y603" s="66"/>
      <c r="Z603" s="66"/>
    </row>
    <row r="604" spans="1:26" x14ac:dyDescent="0.2">
      <c r="A604" s="5"/>
      <c r="B604" s="5"/>
      <c r="C604" s="5"/>
      <c r="D604" s="5"/>
      <c r="E604" s="5"/>
      <c r="F604" s="66"/>
      <c r="G604" s="66"/>
      <c r="H604" s="66"/>
      <c r="I604" s="66"/>
      <c r="J604" s="66"/>
      <c r="K604" s="66"/>
      <c r="L604" s="66"/>
      <c r="M604" s="66"/>
      <c r="N604" s="66"/>
      <c r="O604" s="66"/>
      <c r="P604" s="66"/>
      <c r="Q604" s="66"/>
      <c r="R604" s="66"/>
      <c r="S604" s="66"/>
      <c r="T604" s="66"/>
      <c r="U604" s="66"/>
      <c r="V604" s="66"/>
      <c r="W604" s="66"/>
      <c r="X604" s="66"/>
      <c r="Y604" s="66"/>
      <c r="Z604" s="66"/>
    </row>
    <row r="605" spans="1:26" x14ac:dyDescent="0.2">
      <c r="A605" s="5"/>
      <c r="B605" s="5"/>
      <c r="C605" s="5"/>
      <c r="D605" s="5"/>
      <c r="E605" s="5"/>
      <c r="F605" s="66"/>
      <c r="G605" s="66"/>
      <c r="H605" s="66"/>
      <c r="I605" s="66"/>
      <c r="J605" s="66"/>
      <c r="K605" s="66"/>
      <c r="L605" s="66"/>
      <c r="M605" s="66"/>
      <c r="N605" s="66"/>
      <c r="O605" s="66"/>
      <c r="P605" s="66"/>
      <c r="Q605" s="66"/>
      <c r="R605" s="66"/>
      <c r="S605" s="66"/>
      <c r="T605" s="66"/>
      <c r="U605" s="66"/>
      <c r="V605" s="66"/>
      <c r="W605" s="66"/>
      <c r="X605" s="66"/>
      <c r="Y605" s="66"/>
      <c r="Z605" s="66"/>
    </row>
    <row r="606" spans="1:26" x14ac:dyDescent="0.2">
      <c r="A606" s="5"/>
      <c r="B606" s="5"/>
      <c r="C606" s="5"/>
      <c r="D606" s="5"/>
      <c r="E606" s="5"/>
      <c r="F606" s="66"/>
      <c r="G606" s="66"/>
      <c r="H606" s="66"/>
      <c r="I606" s="66"/>
      <c r="J606" s="66"/>
      <c r="K606" s="66"/>
      <c r="L606" s="66"/>
      <c r="M606" s="66"/>
      <c r="N606" s="66"/>
      <c r="O606" s="66"/>
      <c r="P606" s="66"/>
      <c r="Q606" s="66"/>
      <c r="R606" s="66"/>
      <c r="S606" s="66"/>
      <c r="T606" s="66"/>
      <c r="U606" s="66"/>
      <c r="V606" s="66"/>
      <c r="W606" s="66"/>
      <c r="X606" s="66"/>
      <c r="Y606" s="66"/>
      <c r="Z606" s="66"/>
    </row>
    <row r="607" spans="1:26" x14ac:dyDescent="0.2">
      <c r="A607" s="5"/>
      <c r="B607" s="5"/>
      <c r="C607" s="5"/>
      <c r="D607" s="5"/>
      <c r="E607" s="5"/>
      <c r="F607" s="66"/>
      <c r="G607" s="66"/>
      <c r="H607" s="66"/>
      <c r="I607" s="66"/>
      <c r="J607" s="66"/>
      <c r="K607" s="66"/>
      <c r="L607" s="66"/>
      <c r="M607" s="66"/>
      <c r="N607" s="66"/>
      <c r="O607" s="66"/>
      <c r="P607" s="66"/>
      <c r="Q607" s="66"/>
      <c r="R607" s="66"/>
      <c r="S607" s="66"/>
      <c r="T607" s="66"/>
      <c r="U607" s="66"/>
      <c r="V607" s="66"/>
      <c r="W607" s="66"/>
      <c r="X607" s="66"/>
      <c r="Y607" s="66"/>
      <c r="Z607" s="66"/>
    </row>
    <row r="608" spans="1:26" x14ac:dyDescent="0.2">
      <c r="A608" s="5"/>
      <c r="B608" s="5"/>
      <c r="C608" s="5"/>
      <c r="D608" s="5"/>
      <c r="E608" s="5"/>
      <c r="F608" s="66"/>
      <c r="G608" s="66"/>
      <c r="H608" s="66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  <c r="T608" s="66"/>
      <c r="U608" s="66"/>
      <c r="V608" s="66"/>
      <c r="W608" s="66"/>
      <c r="X608" s="66"/>
      <c r="Y608" s="66"/>
      <c r="Z608" s="66"/>
    </row>
    <row r="609" spans="1:26" x14ac:dyDescent="0.2">
      <c r="A609" s="5"/>
      <c r="B609" s="5"/>
      <c r="C609" s="5"/>
      <c r="D609" s="5"/>
      <c r="E609" s="5"/>
      <c r="F609" s="66"/>
      <c r="G609" s="66"/>
      <c r="H609" s="66"/>
      <c r="I609" s="66"/>
      <c r="J609" s="66"/>
      <c r="K609" s="66"/>
      <c r="L609" s="66"/>
      <c r="M609" s="66"/>
      <c r="N609" s="66"/>
      <c r="O609" s="66"/>
      <c r="P609" s="66"/>
      <c r="Q609" s="66"/>
      <c r="R609" s="66"/>
      <c r="S609" s="66"/>
      <c r="T609" s="66"/>
      <c r="U609" s="66"/>
      <c r="V609" s="66"/>
      <c r="W609" s="66"/>
      <c r="X609" s="66"/>
      <c r="Y609" s="66"/>
      <c r="Z609" s="66"/>
    </row>
    <row r="610" spans="1:26" x14ac:dyDescent="0.2">
      <c r="A610" s="5"/>
      <c r="B610" s="5"/>
      <c r="C610" s="5"/>
      <c r="D610" s="5"/>
      <c r="E610" s="5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66"/>
      <c r="R610" s="66"/>
      <c r="S610" s="66"/>
      <c r="T610" s="66"/>
      <c r="U610" s="66"/>
      <c r="V610" s="66"/>
      <c r="W610" s="66"/>
      <c r="X610" s="66"/>
      <c r="Y610" s="66"/>
      <c r="Z610" s="66"/>
    </row>
    <row r="611" spans="1:26" x14ac:dyDescent="0.2">
      <c r="A611" s="5"/>
      <c r="B611" s="5"/>
      <c r="C611" s="5"/>
      <c r="D611" s="5"/>
      <c r="E611" s="5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66"/>
      <c r="R611" s="66"/>
      <c r="S611" s="66"/>
      <c r="T611" s="66"/>
      <c r="U611" s="66"/>
      <c r="V611" s="66"/>
      <c r="W611" s="66"/>
      <c r="X611" s="66"/>
      <c r="Y611" s="66"/>
      <c r="Z611" s="66"/>
    </row>
    <row r="612" spans="1:26" x14ac:dyDescent="0.2">
      <c r="A612" s="5"/>
      <c r="B612" s="5"/>
      <c r="C612" s="5"/>
      <c r="D612" s="5"/>
      <c r="E612" s="5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66"/>
      <c r="R612" s="66"/>
      <c r="S612" s="66"/>
      <c r="T612" s="66"/>
      <c r="U612" s="66"/>
      <c r="V612" s="66"/>
      <c r="W612" s="66"/>
      <c r="X612" s="66"/>
      <c r="Y612" s="66"/>
      <c r="Z612" s="66"/>
    </row>
    <row r="613" spans="1:26" x14ac:dyDescent="0.2">
      <c r="A613" s="5"/>
      <c r="B613" s="5"/>
      <c r="C613" s="5"/>
      <c r="D613" s="5"/>
      <c r="E613" s="5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  <c r="T613" s="66"/>
      <c r="U613" s="66"/>
      <c r="V613" s="66"/>
      <c r="W613" s="66"/>
      <c r="X613" s="66"/>
      <c r="Y613" s="66"/>
      <c r="Z613" s="66"/>
    </row>
    <row r="614" spans="1:26" x14ac:dyDescent="0.2">
      <c r="A614" s="5"/>
      <c r="B614" s="5"/>
      <c r="C614" s="5"/>
      <c r="D614" s="5"/>
      <c r="E614" s="5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66"/>
      <c r="R614" s="66"/>
      <c r="S614" s="66"/>
      <c r="T614" s="66"/>
      <c r="U614" s="66"/>
      <c r="V614" s="66"/>
      <c r="W614" s="66"/>
      <c r="X614" s="66"/>
      <c r="Y614" s="66"/>
      <c r="Z614" s="66"/>
    </row>
    <row r="615" spans="1:26" x14ac:dyDescent="0.2">
      <c r="A615" s="5"/>
      <c r="B615" s="5"/>
      <c r="C615" s="5"/>
      <c r="D615" s="5"/>
      <c r="E615" s="5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66"/>
      <c r="R615" s="66"/>
      <c r="S615" s="66"/>
      <c r="T615" s="66"/>
      <c r="U615" s="66"/>
      <c r="V615" s="66"/>
      <c r="W615" s="66"/>
      <c r="X615" s="66"/>
      <c r="Y615" s="66"/>
      <c r="Z615" s="66"/>
    </row>
    <row r="616" spans="1:26" x14ac:dyDescent="0.2">
      <c r="A616" s="5"/>
      <c r="B616" s="5"/>
      <c r="C616" s="5"/>
      <c r="D616" s="5"/>
      <c r="E616" s="5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66"/>
      <c r="R616" s="66"/>
      <c r="S616" s="66"/>
      <c r="T616" s="66"/>
      <c r="U616" s="66"/>
      <c r="V616" s="66"/>
      <c r="W616" s="66"/>
      <c r="X616" s="66"/>
      <c r="Y616" s="66"/>
      <c r="Z616" s="66"/>
    </row>
    <row r="617" spans="1:26" x14ac:dyDescent="0.2">
      <c r="A617" s="5"/>
      <c r="B617" s="5"/>
      <c r="C617" s="5"/>
      <c r="D617" s="5"/>
      <c r="E617" s="5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66"/>
      <c r="R617" s="66"/>
      <c r="S617" s="66"/>
      <c r="T617" s="66"/>
      <c r="U617" s="66"/>
      <c r="V617" s="66"/>
      <c r="W617" s="66"/>
      <c r="X617" s="66"/>
      <c r="Y617" s="66"/>
      <c r="Z617" s="66"/>
    </row>
    <row r="618" spans="1:26" x14ac:dyDescent="0.2">
      <c r="A618" s="5"/>
      <c r="B618" s="5"/>
      <c r="C618" s="5"/>
      <c r="D618" s="5"/>
      <c r="E618" s="5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66"/>
      <c r="R618" s="66"/>
      <c r="S618" s="66"/>
      <c r="T618" s="66"/>
      <c r="U618" s="66"/>
      <c r="V618" s="66"/>
      <c r="W618" s="66"/>
      <c r="X618" s="66"/>
      <c r="Y618" s="66"/>
      <c r="Z618" s="66"/>
    </row>
    <row r="619" spans="1:26" x14ac:dyDescent="0.2">
      <c r="A619" s="5"/>
      <c r="B619" s="5"/>
      <c r="C619" s="5"/>
      <c r="D619" s="5"/>
      <c r="E619" s="5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66"/>
      <c r="R619" s="66"/>
      <c r="S619" s="66"/>
      <c r="T619" s="66"/>
      <c r="U619" s="66"/>
      <c r="V619" s="66"/>
      <c r="W619" s="66"/>
      <c r="X619" s="66"/>
      <c r="Y619" s="66"/>
      <c r="Z619" s="66"/>
    </row>
    <row r="620" spans="1:26" x14ac:dyDescent="0.2">
      <c r="A620" s="5"/>
      <c r="B620" s="5"/>
      <c r="C620" s="5"/>
      <c r="D620" s="5"/>
      <c r="E620" s="5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66"/>
      <c r="R620" s="66"/>
      <c r="S620" s="66"/>
      <c r="T620" s="66"/>
      <c r="U620" s="66"/>
      <c r="V620" s="66"/>
      <c r="W620" s="66"/>
      <c r="X620" s="66"/>
      <c r="Y620" s="66"/>
      <c r="Z620" s="66"/>
    </row>
    <row r="621" spans="1:26" x14ac:dyDescent="0.2">
      <c r="A621" s="5"/>
      <c r="B621" s="5"/>
      <c r="C621" s="5"/>
      <c r="D621" s="5"/>
      <c r="E621" s="5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66"/>
      <c r="R621" s="66"/>
      <c r="S621" s="66"/>
      <c r="T621" s="66"/>
      <c r="U621" s="66"/>
      <c r="V621" s="66"/>
      <c r="W621" s="66"/>
      <c r="X621" s="66"/>
      <c r="Y621" s="66"/>
      <c r="Z621" s="66"/>
    </row>
    <row r="622" spans="1:26" x14ac:dyDescent="0.2">
      <c r="A622" s="5"/>
      <c r="B622" s="5"/>
      <c r="C622" s="5"/>
      <c r="D622" s="5"/>
      <c r="E622" s="5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  <c r="T622" s="66"/>
      <c r="U622" s="66"/>
      <c r="V622" s="66"/>
      <c r="W622" s="66"/>
      <c r="X622" s="66"/>
      <c r="Y622" s="66"/>
      <c r="Z622" s="66"/>
    </row>
    <row r="623" spans="1:26" x14ac:dyDescent="0.2">
      <c r="A623" s="5"/>
      <c r="B623" s="5"/>
      <c r="C623" s="5"/>
      <c r="D623" s="5"/>
      <c r="E623" s="5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66"/>
      <c r="R623" s="66"/>
      <c r="S623" s="66"/>
      <c r="T623" s="66"/>
      <c r="U623" s="66"/>
      <c r="V623" s="66"/>
      <c r="W623" s="66"/>
      <c r="X623" s="66"/>
      <c r="Y623" s="66"/>
      <c r="Z623" s="66"/>
    </row>
    <row r="624" spans="1:26" x14ac:dyDescent="0.2">
      <c r="A624" s="5"/>
      <c r="B624" s="5"/>
      <c r="C624" s="5"/>
      <c r="D624" s="5"/>
      <c r="E624" s="5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  <c r="T624" s="66"/>
      <c r="U624" s="66"/>
      <c r="V624" s="66"/>
      <c r="W624" s="66"/>
      <c r="X624" s="66"/>
      <c r="Y624" s="66"/>
      <c r="Z624" s="66"/>
    </row>
    <row r="625" spans="1:26" x14ac:dyDescent="0.2">
      <c r="A625" s="5"/>
      <c r="B625" s="5"/>
      <c r="C625" s="5"/>
      <c r="D625" s="5"/>
      <c r="E625" s="5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66"/>
      <c r="R625" s="66"/>
      <c r="S625" s="66"/>
      <c r="T625" s="66"/>
      <c r="U625" s="66"/>
      <c r="V625" s="66"/>
      <c r="W625" s="66"/>
      <c r="X625" s="66"/>
      <c r="Y625" s="66"/>
      <c r="Z625" s="66"/>
    </row>
    <row r="626" spans="1:26" x14ac:dyDescent="0.2">
      <c r="A626" s="5"/>
      <c r="B626" s="5"/>
      <c r="C626" s="5"/>
      <c r="D626" s="5"/>
      <c r="E626" s="5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66"/>
      <c r="R626" s="66"/>
      <c r="S626" s="66"/>
      <c r="T626" s="66"/>
      <c r="U626" s="66"/>
      <c r="V626" s="66"/>
      <c r="W626" s="66"/>
      <c r="X626" s="66"/>
      <c r="Y626" s="66"/>
      <c r="Z626" s="66"/>
    </row>
    <row r="627" spans="1:26" x14ac:dyDescent="0.2">
      <c r="A627" s="5"/>
      <c r="B627" s="5"/>
      <c r="C627" s="5"/>
      <c r="D627" s="5"/>
      <c r="E627" s="5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66"/>
      <c r="R627" s="66"/>
      <c r="S627" s="66"/>
      <c r="T627" s="66"/>
      <c r="U627" s="66"/>
      <c r="V627" s="66"/>
      <c r="W627" s="66"/>
      <c r="X627" s="66"/>
      <c r="Y627" s="66"/>
      <c r="Z627" s="66"/>
    </row>
    <row r="628" spans="1:26" x14ac:dyDescent="0.2">
      <c r="A628" s="5"/>
      <c r="B628" s="5"/>
      <c r="C628" s="5"/>
      <c r="D628" s="5"/>
      <c r="E628" s="5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66"/>
      <c r="R628" s="66"/>
      <c r="S628" s="66"/>
      <c r="T628" s="66"/>
      <c r="U628" s="66"/>
      <c r="V628" s="66"/>
      <c r="W628" s="66"/>
      <c r="X628" s="66"/>
      <c r="Y628" s="66"/>
      <c r="Z628" s="66"/>
    </row>
    <row r="629" spans="1:26" x14ac:dyDescent="0.2">
      <c r="A629" s="5"/>
      <c r="B629" s="5"/>
      <c r="C629" s="5"/>
      <c r="D629" s="5"/>
      <c r="E629" s="5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66"/>
      <c r="R629" s="66"/>
      <c r="S629" s="66"/>
      <c r="T629" s="66"/>
      <c r="U629" s="66"/>
      <c r="V629" s="66"/>
      <c r="W629" s="66"/>
      <c r="X629" s="66"/>
      <c r="Y629" s="66"/>
      <c r="Z629" s="66"/>
    </row>
    <row r="630" spans="1:26" x14ac:dyDescent="0.2">
      <c r="A630" s="5"/>
      <c r="B630" s="5"/>
      <c r="C630" s="5"/>
      <c r="D630" s="5"/>
      <c r="E630" s="5"/>
      <c r="F630" s="66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66"/>
      <c r="R630" s="66"/>
      <c r="S630" s="66"/>
      <c r="T630" s="66"/>
      <c r="U630" s="66"/>
      <c r="V630" s="66"/>
      <c r="W630" s="66"/>
      <c r="X630" s="66"/>
      <c r="Y630" s="66"/>
      <c r="Z630" s="66"/>
    </row>
    <row r="631" spans="1:26" x14ac:dyDescent="0.2">
      <c r="A631" s="5"/>
      <c r="B631" s="5"/>
      <c r="C631" s="5"/>
      <c r="D631" s="5"/>
      <c r="E631" s="5"/>
      <c r="F631" s="66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66"/>
      <c r="R631" s="66"/>
      <c r="S631" s="66"/>
      <c r="T631" s="66"/>
      <c r="U631" s="66"/>
      <c r="V631" s="66"/>
      <c r="W631" s="66"/>
      <c r="X631" s="66"/>
      <c r="Y631" s="66"/>
      <c r="Z631" s="66"/>
    </row>
    <row r="632" spans="1:26" x14ac:dyDescent="0.2">
      <c r="A632" s="5"/>
      <c r="B632" s="5"/>
      <c r="C632" s="5"/>
      <c r="D632" s="5"/>
      <c r="E632" s="5"/>
      <c r="F632" s="66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66"/>
      <c r="R632" s="66"/>
      <c r="S632" s="66"/>
      <c r="T632" s="66"/>
      <c r="U632" s="66"/>
      <c r="V632" s="66"/>
      <c r="W632" s="66"/>
      <c r="X632" s="66"/>
      <c r="Y632" s="66"/>
      <c r="Z632" s="66"/>
    </row>
    <row r="633" spans="1:26" x14ac:dyDescent="0.2">
      <c r="A633" s="5"/>
      <c r="B633" s="5"/>
      <c r="C633" s="5"/>
      <c r="D633" s="5"/>
      <c r="E633" s="5"/>
      <c r="F633" s="66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66"/>
      <c r="R633" s="66"/>
      <c r="S633" s="66"/>
      <c r="T633" s="66"/>
      <c r="U633" s="66"/>
      <c r="V633" s="66"/>
      <c r="W633" s="66"/>
      <c r="X633" s="66"/>
      <c r="Y633" s="66"/>
      <c r="Z633" s="66"/>
    </row>
    <row r="634" spans="1:26" x14ac:dyDescent="0.2">
      <c r="A634" s="5"/>
      <c r="B634" s="5"/>
      <c r="C634" s="5"/>
      <c r="D634" s="5"/>
      <c r="E634" s="5"/>
      <c r="F634" s="66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66"/>
      <c r="R634" s="66"/>
      <c r="S634" s="66"/>
      <c r="T634" s="66"/>
      <c r="U634" s="66"/>
      <c r="V634" s="66"/>
      <c r="W634" s="66"/>
      <c r="X634" s="66"/>
      <c r="Y634" s="66"/>
      <c r="Z634" s="66"/>
    </row>
    <row r="635" spans="1:26" x14ac:dyDescent="0.2">
      <c r="A635" s="5"/>
      <c r="B635" s="5"/>
      <c r="C635" s="5"/>
      <c r="D635" s="5"/>
      <c r="E635" s="5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  <c r="T635" s="66"/>
      <c r="U635" s="66"/>
      <c r="V635" s="66"/>
      <c r="W635" s="66"/>
      <c r="X635" s="66"/>
      <c r="Y635" s="66"/>
      <c r="Z635" s="66"/>
    </row>
    <row r="636" spans="1:26" x14ac:dyDescent="0.2">
      <c r="A636" s="5"/>
      <c r="B636" s="5"/>
      <c r="C636" s="5"/>
      <c r="D636" s="5"/>
      <c r="E636" s="5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  <c r="T636" s="66"/>
      <c r="U636" s="66"/>
      <c r="V636" s="66"/>
      <c r="W636" s="66"/>
      <c r="X636" s="66"/>
      <c r="Y636" s="66"/>
      <c r="Z636" s="66"/>
    </row>
    <row r="637" spans="1:26" x14ac:dyDescent="0.2">
      <c r="A637" s="5"/>
      <c r="B637" s="5"/>
      <c r="C637" s="5"/>
      <c r="D637" s="5"/>
      <c r="E637" s="5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  <c r="T637" s="66"/>
      <c r="U637" s="66"/>
      <c r="V637" s="66"/>
      <c r="W637" s="66"/>
      <c r="X637" s="66"/>
      <c r="Y637" s="66"/>
      <c r="Z637" s="66"/>
    </row>
    <row r="638" spans="1:26" x14ac:dyDescent="0.2">
      <c r="A638" s="5"/>
      <c r="B638" s="5"/>
      <c r="C638" s="5"/>
      <c r="D638" s="5"/>
      <c r="E638" s="5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  <c r="T638" s="66"/>
      <c r="U638" s="66"/>
      <c r="V638" s="66"/>
      <c r="W638" s="66"/>
      <c r="X638" s="66"/>
      <c r="Y638" s="66"/>
      <c r="Z638" s="66"/>
    </row>
    <row r="639" spans="1:26" x14ac:dyDescent="0.2">
      <c r="A639" s="5"/>
      <c r="B639" s="5"/>
      <c r="C639" s="5"/>
      <c r="D639" s="5"/>
      <c r="E639" s="5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  <c r="T639" s="66"/>
      <c r="U639" s="66"/>
      <c r="V639" s="66"/>
      <c r="W639" s="66"/>
      <c r="X639" s="66"/>
      <c r="Y639" s="66"/>
      <c r="Z639" s="66"/>
    </row>
    <row r="640" spans="1:26" x14ac:dyDescent="0.2">
      <c r="A640" s="5"/>
      <c r="B640" s="5"/>
      <c r="C640" s="5"/>
      <c r="D640" s="5"/>
      <c r="E640" s="5"/>
      <c r="F640" s="66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66"/>
      <c r="R640" s="66"/>
      <c r="S640" s="66"/>
      <c r="T640" s="66"/>
      <c r="U640" s="66"/>
      <c r="V640" s="66"/>
      <c r="W640" s="66"/>
      <c r="X640" s="66"/>
      <c r="Y640" s="66"/>
      <c r="Z640" s="66"/>
    </row>
    <row r="641" spans="1:26" x14ac:dyDescent="0.2">
      <c r="A641" s="5"/>
      <c r="B641" s="5"/>
      <c r="C641" s="5"/>
      <c r="D641" s="5"/>
      <c r="E641" s="5"/>
      <c r="F641" s="66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66"/>
      <c r="R641" s="66"/>
      <c r="S641" s="66"/>
      <c r="T641" s="66"/>
      <c r="U641" s="66"/>
      <c r="V641" s="66"/>
      <c r="W641" s="66"/>
      <c r="X641" s="66"/>
      <c r="Y641" s="66"/>
      <c r="Z641" s="66"/>
    </row>
    <row r="642" spans="1:26" x14ac:dyDescent="0.2">
      <c r="A642" s="5"/>
      <c r="B642" s="5"/>
      <c r="C642" s="5"/>
      <c r="D642" s="5"/>
      <c r="E642" s="5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  <c r="T642" s="66"/>
      <c r="U642" s="66"/>
      <c r="V642" s="66"/>
      <c r="W642" s="66"/>
      <c r="X642" s="66"/>
      <c r="Y642" s="66"/>
      <c r="Z642" s="66"/>
    </row>
    <row r="643" spans="1:26" x14ac:dyDescent="0.2">
      <c r="A643" s="5"/>
      <c r="B643" s="5"/>
      <c r="C643" s="5"/>
      <c r="D643" s="5"/>
      <c r="E643" s="5"/>
      <c r="F643" s="66"/>
      <c r="G643" s="66"/>
      <c r="H643" s="66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  <c r="T643" s="66"/>
      <c r="U643" s="66"/>
      <c r="V643" s="66"/>
      <c r="W643" s="66"/>
      <c r="X643" s="66"/>
      <c r="Y643" s="66"/>
      <c r="Z643" s="66"/>
    </row>
    <row r="644" spans="1:26" x14ac:dyDescent="0.2">
      <c r="A644" s="5"/>
      <c r="B644" s="5"/>
      <c r="C644" s="5"/>
      <c r="D644" s="5"/>
      <c r="E644" s="5"/>
      <c r="F644" s="66"/>
      <c r="G644" s="66"/>
      <c r="H644" s="66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  <c r="T644" s="66"/>
      <c r="U644" s="66"/>
      <c r="V644" s="66"/>
      <c r="W644" s="66"/>
      <c r="X644" s="66"/>
      <c r="Y644" s="66"/>
      <c r="Z644" s="66"/>
    </row>
    <row r="645" spans="1:26" x14ac:dyDescent="0.2">
      <c r="A645" s="5"/>
      <c r="B645" s="5"/>
      <c r="C645" s="5"/>
      <c r="D645" s="5"/>
      <c r="E645" s="5"/>
      <c r="F645" s="66"/>
      <c r="G645" s="66"/>
      <c r="H645" s="66"/>
      <c r="I645" s="66"/>
      <c r="J645" s="66"/>
      <c r="K645" s="66"/>
      <c r="L645" s="66"/>
      <c r="M645" s="66"/>
      <c r="N645" s="66"/>
      <c r="O645" s="66"/>
      <c r="P645" s="66"/>
      <c r="Q645" s="66"/>
      <c r="R645" s="66"/>
      <c r="S645" s="66"/>
      <c r="T645" s="66"/>
      <c r="U645" s="66"/>
      <c r="V645" s="66"/>
      <c r="W645" s="66"/>
      <c r="X645" s="66"/>
      <c r="Y645" s="66"/>
      <c r="Z645" s="66"/>
    </row>
    <row r="646" spans="1:26" x14ac:dyDescent="0.2">
      <c r="A646" s="5"/>
      <c r="B646" s="5"/>
      <c r="C646" s="5"/>
      <c r="D646" s="5"/>
      <c r="E646" s="5"/>
      <c r="F646" s="66"/>
      <c r="G646" s="66"/>
      <c r="H646" s="66"/>
      <c r="I646" s="66"/>
      <c r="J646" s="66"/>
      <c r="K646" s="66"/>
      <c r="L646" s="66"/>
      <c r="M646" s="66"/>
      <c r="N646" s="66"/>
      <c r="O646" s="66"/>
      <c r="P646" s="66"/>
      <c r="Q646" s="66"/>
      <c r="R646" s="66"/>
      <c r="S646" s="66"/>
      <c r="T646" s="66"/>
      <c r="U646" s="66"/>
      <c r="V646" s="66"/>
      <c r="W646" s="66"/>
      <c r="X646" s="66"/>
      <c r="Y646" s="66"/>
      <c r="Z646" s="66"/>
    </row>
    <row r="647" spans="1:26" x14ac:dyDescent="0.2">
      <c r="A647" s="5"/>
      <c r="B647" s="5"/>
      <c r="C647" s="5"/>
      <c r="D647" s="5"/>
      <c r="E647" s="5"/>
      <c r="F647" s="66"/>
      <c r="G647" s="66"/>
      <c r="H647" s="66"/>
      <c r="I647" s="66"/>
      <c r="J647" s="66"/>
      <c r="K647" s="66"/>
      <c r="L647" s="66"/>
      <c r="M647" s="66"/>
      <c r="N647" s="66"/>
      <c r="O647" s="66"/>
      <c r="P647" s="66"/>
      <c r="Q647" s="66"/>
      <c r="R647" s="66"/>
      <c r="S647" s="66"/>
      <c r="T647" s="66"/>
      <c r="U647" s="66"/>
      <c r="V647" s="66"/>
      <c r="W647" s="66"/>
      <c r="X647" s="66"/>
      <c r="Y647" s="66"/>
      <c r="Z647" s="66"/>
    </row>
    <row r="648" spans="1:26" x14ac:dyDescent="0.2">
      <c r="A648" s="5"/>
      <c r="B648" s="5"/>
      <c r="C648" s="5"/>
      <c r="D648" s="5"/>
      <c r="E648" s="5"/>
      <c r="F648" s="66"/>
      <c r="G648" s="66"/>
      <c r="H648" s="66"/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66"/>
      <c r="U648" s="66"/>
      <c r="V648" s="66"/>
      <c r="W648" s="66"/>
      <c r="X648" s="66"/>
      <c r="Y648" s="66"/>
      <c r="Z648" s="66"/>
    </row>
    <row r="649" spans="1:26" x14ac:dyDescent="0.2">
      <c r="A649" s="5"/>
      <c r="B649" s="5"/>
      <c r="C649" s="5"/>
      <c r="D649" s="5"/>
      <c r="E649" s="5"/>
      <c r="F649" s="66"/>
      <c r="G649" s="66"/>
      <c r="H649" s="66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  <c r="T649" s="66"/>
      <c r="U649" s="66"/>
      <c r="V649" s="66"/>
      <c r="W649" s="66"/>
      <c r="X649" s="66"/>
      <c r="Y649" s="66"/>
      <c r="Z649" s="66"/>
    </row>
    <row r="650" spans="1:26" x14ac:dyDescent="0.2">
      <c r="A650" s="5"/>
      <c r="B650" s="5"/>
      <c r="C650" s="5"/>
      <c r="D650" s="5"/>
      <c r="E650" s="5"/>
      <c r="F650" s="66"/>
      <c r="G650" s="66"/>
      <c r="H650" s="66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  <c r="T650" s="66"/>
      <c r="U650" s="66"/>
      <c r="V650" s="66"/>
      <c r="W650" s="66"/>
      <c r="X650" s="66"/>
      <c r="Y650" s="66"/>
      <c r="Z650" s="66"/>
    </row>
    <row r="651" spans="1:26" x14ac:dyDescent="0.2">
      <c r="A651" s="5"/>
      <c r="B651" s="5"/>
      <c r="C651" s="5"/>
      <c r="D651" s="5"/>
      <c r="E651" s="5"/>
      <c r="F651" s="66"/>
      <c r="G651" s="66"/>
      <c r="H651" s="66"/>
      <c r="I651" s="66"/>
      <c r="J651" s="66"/>
      <c r="K651" s="66"/>
      <c r="L651" s="66"/>
      <c r="M651" s="66"/>
      <c r="N651" s="66"/>
      <c r="O651" s="66"/>
      <c r="P651" s="66"/>
      <c r="Q651" s="66"/>
      <c r="R651" s="66"/>
      <c r="S651" s="66"/>
      <c r="T651" s="66"/>
      <c r="U651" s="66"/>
      <c r="V651" s="66"/>
      <c r="W651" s="66"/>
      <c r="X651" s="66"/>
      <c r="Y651" s="66"/>
      <c r="Z651" s="66"/>
    </row>
    <row r="652" spans="1:26" x14ac:dyDescent="0.2">
      <c r="A652" s="5"/>
      <c r="B652" s="5"/>
      <c r="C652" s="5"/>
      <c r="D652" s="5"/>
      <c r="E652" s="5"/>
      <c r="F652" s="66"/>
      <c r="G652" s="66"/>
      <c r="H652" s="66"/>
      <c r="I652" s="66"/>
      <c r="J652" s="66"/>
      <c r="K652" s="66"/>
      <c r="L652" s="66"/>
      <c r="M652" s="66"/>
      <c r="N652" s="66"/>
      <c r="O652" s="66"/>
      <c r="P652" s="66"/>
      <c r="Q652" s="66"/>
      <c r="R652" s="66"/>
      <c r="S652" s="66"/>
      <c r="T652" s="66"/>
      <c r="U652" s="66"/>
      <c r="V652" s="66"/>
      <c r="W652" s="66"/>
      <c r="X652" s="66"/>
      <c r="Y652" s="66"/>
      <c r="Z652" s="66"/>
    </row>
    <row r="653" spans="1:26" x14ac:dyDescent="0.2">
      <c r="A653" s="5"/>
      <c r="B653" s="5"/>
      <c r="C653" s="5"/>
      <c r="D653" s="5"/>
      <c r="E653" s="5"/>
      <c r="F653" s="66"/>
      <c r="G653" s="66"/>
      <c r="H653" s="66"/>
      <c r="I653" s="66"/>
      <c r="J653" s="66"/>
      <c r="K653" s="66"/>
      <c r="L653" s="66"/>
      <c r="M653" s="66"/>
      <c r="N653" s="66"/>
      <c r="O653" s="66"/>
      <c r="P653" s="66"/>
      <c r="Q653" s="66"/>
      <c r="R653" s="66"/>
      <c r="S653" s="66"/>
      <c r="T653" s="66"/>
      <c r="U653" s="66"/>
      <c r="V653" s="66"/>
      <c r="W653" s="66"/>
      <c r="X653" s="66"/>
      <c r="Y653" s="66"/>
      <c r="Z653" s="66"/>
    </row>
    <row r="654" spans="1:26" x14ac:dyDescent="0.2">
      <c r="A654" s="5"/>
      <c r="B654" s="5"/>
      <c r="C654" s="5"/>
      <c r="D654" s="5"/>
      <c r="E654" s="5"/>
      <c r="F654" s="66"/>
      <c r="G654" s="66"/>
      <c r="H654" s="66"/>
      <c r="I654" s="66"/>
      <c r="J654" s="66"/>
      <c r="K654" s="66"/>
      <c r="L654" s="66"/>
      <c r="M654" s="66"/>
      <c r="N654" s="66"/>
      <c r="O654" s="66"/>
      <c r="P654" s="66"/>
      <c r="Q654" s="66"/>
      <c r="R654" s="66"/>
      <c r="S654" s="66"/>
      <c r="T654" s="66"/>
      <c r="U654" s="66"/>
      <c r="V654" s="66"/>
      <c r="W654" s="66"/>
      <c r="X654" s="66"/>
      <c r="Y654" s="66"/>
      <c r="Z654" s="66"/>
    </row>
    <row r="655" spans="1:26" x14ac:dyDescent="0.2">
      <c r="A655" s="5"/>
      <c r="B655" s="5"/>
      <c r="C655" s="5"/>
      <c r="D655" s="5"/>
      <c r="E655" s="5"/>
      <c r="F655" s="66"/>
      <c r="G655" s="66"/>
      <c r="H655" s="66"/>
      <c r="I655" s="66"/>
      <c r="J655" s="66"/>
      <c r="K655" s="66"/>
      <c r="L655" s="66"/>
      <c r="M655" s="66"/>
      <c r="N655" s="66"/>
      <c r="O655" s="66"/>
      <c r="P655" s="66"/>
      <c r="Q655" s="66"/>
      <c r="R655" s="66"/>
      <c r="S655" s="66"/>
      <c r="T655" s="66"/>
      <c r="U655" s="66"/>
      <c r="V655" s="66"/>
      <c r="W655" s="66"/>
      <c r="X655" s="66"/>
      <c r="Y655" s="66"/>
      <c r="Z655" s="66"/>
    </row>
    <row r="656" spans="1:26" x14ac:dyDescent="0.2">
      <c r="A656" s="5"/>
      <c r="B656" s="5"/>
      <c r="C656" s="5"/>
      <c r="D656" s="5"/>
      <c r="E656" s="5"/>
      <c r="F656" s="66"/>
      <c r="G656" s="66"/>
      <c r="H656" s="66"/>
      <c r="I656" s="66"/>
      <c r="J656" s="66"/>
      <c r="K656" s="66"/>
      <c r="L656" s="66"/>
      <c r="M656" s="66"/>
      <c r="N656" s="66"/>
      <c r="O656" s="66"/>
      <c r="P656" s="66"/>
      <c r="Q656" s="66"/>
      <c r="R656" s="66"/>
      <c r="S656" s="66"/>
      <c r="T656" s="66"/>
      <c r="U656" s="66"/>
      <c r="V656" s="66"/>
      <c r="W656" s="66"/>
      <c r="X656" s="66"/>
      <c r="Y656" s="66"/>
      <c r="Z656" s="66"/>
    </row>
    <row r="657" spans="1:26" x14ac:dyDescent="0.2">
      <c r="A657" s="5"/>
      <c r="B657" s="5"/>
      <c r="C657" s="5"/>
      <c r="D657" s="5"/>
      <c r="E657" s="5"/>
      <c r="F657" s="66"/>
      <c r="G657" s="66"/>
      <c r="H657" s="66"/>
      <c r="I657" s="66"/>
      <c r="J657" s="66"/>
      <c r="K657" s="66"/>
      <c r="L657" s="66"/>
      <c r="M657" s="66"/>
      <c r="N657" s="66"/>
      <c r="O657" s="66"/>
      <c r="P657" s="66"/>
      <c r="Q657" s="66"/>
      <c r="R657" s="66"/>
      <c r="S657" s="66"/>
      <c r="T657" s="66"/>
      <c r="U657" s="66"/>
      <c r="V657" s="66"/>
      <c r="W657" s="66"/>
      <c r="X657" s="66"/>
      <c r="Y657" s="66"/>
      <c r="Z657" s="66"/>
    </row>
    <row r="658" spans="1:26" x14ac:dyDescent="0.2">
      <c r="A658" s="5"/>
      <c r="B658" s="5"/>
      <c r="C658" s="5"/>
      <c r="D658" s="5"/>
      <c r="E658" s="5"/>
      <c r="F658" s="66"/>
      <c r="G658" s="66"/>
      <c r="H658" s="66"/>
      <c r="I658" s="66"/>
      <c r="J658" s="66"/>
      <c r="K658" s="66"/>
      <c r="L658" s="66"/>
      <c r="M658" s="66"/>
      <c r="N658" s="66"/>
      <c r="O658" s="66"/>
      <c r="P658" s="66"/>
      <c r="Q658" s="66"/>
      <c r="R658" s="66"/>
      <c r="S658" s="66"/>
      <c r="T658" s="66"/>
      <c r="U658" s="66"/>
      <c r="V658" s="66"/>
      <c r="W658" s="66"/>
      <c r="X658" s="66"/>
      <c r="Y658" s="66"/>
      <c r="Z658" s="66"/>
    </row>
    <row r="659" spans="1:26" x14ac:dyDescent="0.2">
      <c r="A659" s="5"/>
      <c r="B659" s="5"/>
      <c r="C659" s="5"/>
      <c r="D659" s="5"/>
      <c r="E659" s="5"/>
      <c r="F659" s="66"/>
      <c r="G659" s="66"/>
      <c r="H659" s="66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  <c r="T659" s="66"/>
      <c r="U659" s="66"/>
      <c r="V659" s="66"/>
      <c r="W659" s="66"/>
      <c r="X659" s="66"/>
      <c r="Y659" s="66"/>
      <c r="Z659" s="66"/>
    </row>
    <row r="660" spans="1:26" x14ac:dyDescent="0.2">
      <c r="A660" s="5"/>
      <c r="B660" s="5"/>
      <c r="C660" s="5"/>
      <c r="D660" s="5"/>
      <c r="E660" s="5"/>
      <c r="F660" s="66"/>
      <c r="G660" s="66"/>
      <c r="H660" s="66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  <c r="T660" s="66"/>
      <c r="U660" s="66"/>
      <c r="V660" s="66"/>
      <c r="W660" s="66"/>
      <c r="X660" s="66"/>
      <c r="Y660" s="66"/>
      <c r="Z660" s="66"/>
    </row>
    <row r="661" spans="1:26" x14ac:dyDescent="0.2">
      <c r="A661" s="5"/>
      <c r="B661" s="5"/>
      <c r="C661" s="5"/>
      <c r="D661" s="5"/>
      <c r="E661" s="5"/>
      <c r="F661" s="66"/>
      <c r="G661" s="66"/>
      <c r="H661" s="66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  <c r="T661" s="66"/>
      <c r="U661" s="66"/>
      <c r="V661" s="66"/>
      <c r="W661" s="66"/>
      <c r="X661" s="66"/>
      <c r="Y661" s="66"/>
      <c r="Z661" s="66"/>
    </row>
    <row r="662" spans="1:26" x14ac:dyDescent="0.2">
      <c r="A662" s="5"/>
      <c r="B662" s="5"/>
      <c r="C662" s="5"/>
      <c r="D662" s="5"/>
      <c r="E662" s="5"/>
      <c r="F662" s="66"/>
      <c r="G662" s="66"/>
      <c r="H662" s="66"/>
      <c r="I662" s="66"/>
      <c r="J662" s="66"/>
      <c r="K662" s="66"/>
      <c r="L662" s="66"/>
      <c r="M662" s="66"/>
      <c r="N662" s="66"/>
      <c r="O662" s="66"/>
      <c r="P662" s="66"/>
      <c r="Q662" s="66"/>
      <c r="R662" s="66"/>
      <c r="S662" s="66"/>
      <c r="T662" s="66"/>
      <c r="U662" s="66"/>
      <c r="V662" s="66"/>
      <c r="W662" s="66"/>
      <c r="X662" s="66"/>
      <c r="Y662" s="66"/>
      <c r="Z662" s="66"/>
    </row>
    <row r="663" spans="1:26" x14ac:dyDescent="0.2">
      <c r="A663" s="5"/>
      <c r="B663" s="5"/>
      <c r="C663" s="5"/>
      <c r="D663" s="5"/>
      <c r="E663" s="5"/>
      <c r="F663" s="66"/>
      <c r="G663" s="66"/>
      <c r="H663" s="66"/>
      <c r="I663" s="66"/>
      <c r="J663" s="66"/>
      <c r="K663" s="66"/>
      <c r="L663" s="66"/>
      <c r="M663" s="66"/>
      <c r="N663" s="66"/>
      <c r="O663" s="66"/>
      <c r="P663" s="66"/>
      <c r="Q663" s="66"/>
      <c r="R663" s="66"/>
      <c r="S663" s="66"/>
      <c r="T663" s="66"/>
      <c r="U663" s="66"/>
      <c r="V663" s="66"/>
      <c r="W663" s="66"/>
      <c r="X663" s="66"/>
      <c r="Y663" s="66"/>
      <c r="Z663" s="66"/>
    </row>
    <row r="664" spans="1:26" x14ac:dyDescent="0.2">
      <c r="A664" s="5"/>
      <c r="B664" s="5"/>
      <c r="C664" s="5"/>
      <c r="D664" s="5"/>
      <c r="E664" s="5"/>
      <c r="F664" s="66"/>
      <c r="G664" s="66"/>
      <c r="H664" s="66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  <c r="T664" s="66"/>
      <c r="U664" s="66"/>
      <c r="V664" s="66"/>
      <c r="W664" s="66"/>
      <c r="X664" s="66"/>
      <c r="Y664" s="66"/>
      <c r="Z664" s="66"/>
    </row>
    <row r="665" spans="1:26" x14ac:dyDescent="0.2">
      <c r="A665" s="5"/>
      <c r="B665" s="5"/>
      <c r="C665" s="5"/>
      <c r="D665" s="5"/>
      <c r="E665" s="5"/>
      <c r="F665" s="66"/>
      <c r="G665" s="66"/>
      <c r="H665" s="66"/>
      <c r="I665" s="66"/>
      <c r="J665" s="66"/>
      <c r="K665" s="66"/>
      <c r="L665" s="66"/>
      <c r="M665" s="66"/>
      <c r="N665" s="66"/>
      <c r="O665" s="66"/>
      <c r="P665" s="66"/>
      <c r="Q665" s="66"/>
      <c r="R665" s="66"/>
      <c r="S665" s="66"/>
      <c r="T665" s="66"/>
      <c r="U665" s="66"/>
      <c r="V665" s="66"/>
      <c r="W665" s="66"/>
      <c r="X665" s="66"/>
      <c r="Y665" s="66"/>
      <c r="Z665" s="66"/>
    </row>
    <row r="666" spans="1:26" x14ac:dyDescent="0.2">
      <c r="A666" s="5"/>
      <c r="B666" s="5"/>
      <c r="C666" s="5"/>
      <c r="D666" s="5"/>
      <c r="E666" s="5"/>
      <c r="F666" s="66"/>
      <c r="G666" s="66"/>
      <c r="H666" s="66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  <c r="T666" s="66"/>
      <c r="U666" s="66"/>
      <c r="V666" s="66"/>
      <c r="W666" s="66"/>
      <c r="X666" s="66"/>
      <c r="Y666" s="66"/>
      <c r="Z666" s="66"/>
    </row>
    <row r="667" spans="1:26" x14ac:dyDescent="0.2">
      <c r="A667" s="5"/>
      <c r="B667" s="5"/>
      <c r="C667" s="5"/>
      <c r="D667" s="5"/>
      <c r="E667" s="5"/>
      <c r="F667" s="66"/>
      <c r="G667" s="66"/>
      <c r="H667" s="66"/>
      <c r="I667" s="66"/>
      <c r="J667" s="66"/>
      <c r="K667" s="66"/>
      <c r="L667" s="66"/>
      <c r="M667" s="66"/>
      <c r="N667" s="66"/>
      <c r="O667" s="66"/>
      <c r="P667" s="66"/>
      <c r="Q667" s="66"/>
      <c r="R667" s="66"/>
      <c r="S667" s="66"/>
      <c r="T667" s="66"/>
      <c r="U667" s="66"/>
      <c r="V667" s="66"/>
      <c r="W667" s="66"/>
      <c r="X667" s="66"/>
      <c r="Y667" s="66"/>
      <c r="Z667" s="66"/>
    </row>
    <row r="668" spans="1:26" x14ac:dyDescent="0.2">
      <c r="A668" s="5"/>
      <c r="B668" s="5"/>
      <c r="C668" s="5"/>
      <c r="D668" s="5"/>
      <c r="E668" s="5"/>
      <c r="F668" s="66"/>
      <c r="G668" s="66"/>
      <c r="H668" s="66"/>
      <c r="I668" s="66"/>
      <c r="J668" s="66"/>
      <c r="K668" s="66"/>
      <c r="L668" s="66"/>
      <c r="M668" s="66"/>
      <c r="N668" s="66"/>
      <c r="O668" s="66"/>
      <c r="P668" s="66"/>
      <c r="Q668" s="66"/>
      <c r="R668" s="66"/>
      <c r="S668" s="66"/>
      <c r="T668" s="66"/>
      <c r="U668" s="66"/>
      <c r="V668" s="66"/>
      <c r="W668" s="66"/>
      <c r="X668" s="66"/>
      <c r="Y668" s="66"/>
      <c r="Z668" s="66"/>
    </row>
    <row r="669" spans="1:26" x14ac:dyDescent="0.2">
      <c r="A669" s="5"/>
      <c r="B669" s="5"/>
      <c r="C669" s="5"/>
      <c r="D669" s="5"/>
      <c r="E669" s="5"/>
      <c r="F669" s="66"/>
      <c r="G669" s="66"/>
      <c r="H669" s="66"/>
      <c r="I669" s="66"/>
      <c r="J669" s="66"/>
      <c r="K669" s="66"/>
      <c r="L669" s="66"/>
      <c r="M669" s="66"/>
      <c r="N669" s="66"/>
      <c r="O669" s="66"/>
      <c r="P669" s="66"/>
      <c r="Q669" s="66"/>
      <c r="R669" s="66"/>
      <c r="S669" s="66"/>
      <c r="T669" s="66"/>
      <c r="U669" s="66"/>
      <c r="V669" s="66"/>
      <c r="W669" s="66"/>
      <c r="X669" s="66"/>
      <c r="Y669" s="66"/>
      <c r="Z669" s="66"/>
    </row>
    <row r="670" spans="1:26" x14ac:dyDescent="0.2">
      <c r="A670" s="5"/>
      <c r="B670" s="5"/>
      <c r="C670" s="5"/>
      <c r="D670" s="5"/>
      <c r="E670" s="5"/>
      <c r="F670" s="66"/>
      <c r="G670" s="66"/>
      <c r="H670" s="66"/>
      <c r="I670" s="66"/>
      <c r="J670" s="66"/>
      <c r="K670" s="66"/>
      <c r="L670" s="66"/>
      <c r="M670" s="66"/>
      <c r="N670" s="66"/>
      <c r="O670" s="66"/>
      <c r="P670" s="66"/>
      <c r="Q670" s="66"/>
      <c r="R670" s="66"/>
      <c r="S670" s="66"/>
      <c r="T670" s="66"/>
      <c r="U670" s="66"/>
      <c r="V670" s="66"/>
      <c r="W670" s="66"/>
      <c r="X670" s="66"/>
      <c r="Y670" s="66"/>
      <c r="Z670" s="66"/>
    </row>
    <row r="671" spans="1:26" x14ac:dyDescent="0.2">
      <c r="A671" s="5"/>
      <c r="B671" s="5"/>
      <c r="C671" s="5"/>
      <c r="D671" s="5"/>
      <c r="E671" s="5"/>
      <c r="F671" s="66"/>
      <c r="G671" s="66"/>
      <c r="H671" s="66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  <c r="T671" s="66"/>
      <c r="U671" s="66"/>
      <c r="V671" s="66"/>
      <c r="W671" s="66"/>
      <c r="X671" s="66"/>
      <c r="Y671" s="66"/>
      <c r="Z671" s="66"/>
    </row>
    <row r="672" spans="1:26" x14ac:dyDescent="0.2">
      <c r="A672" s="5"/>
      <c r="B672" s="5"/>
      <c r="C672" s="5"/>
      <c r="D672" s="5"/>
      <c r="E672" s="5"/>
      <c r="F672" s="66"/>
      <c r="G672" s="66"/>
      <c r="H672" s="66"/>
      <c r="I672" s="66"/>
      <c r="J672" s="66"/>
      <c r="K672" s="66"/>
      <c r="L672" s="66"/>
      <c r="M672" s="66"/>
      <c r="N672" s="66"/>
      <c r="O672" s="66"/>
      <c r="P672" s="66"/>
      <c r="Q672" s="66"/>
      <c r="R672" s="66"/>
      <c r="S672" s="66"/>
      <c r="T672" s="66"/>
      <c r="U672" s="66"/>
      <c r="V672" s="66"/>
      <c r="W672" s="66"/>
      <c r="X672" s="66"/>
      <c r="Y672" s="66"/>
      <c r="Z672" s="66"/>
    </row>
    <row r="673" spans="1:26" x14ac:dyDescent="0.2">
      <c r="A673" s="5"/>
      <c r="B673" s="5"/>
      <c r="C673" s="5"/>
      <c r="D673" s="5"/>
      <c r="E673" s="5"/>
      <c r="F673" s="66"/>
      <c r="G673" s="66"/>
      <c r="H673" s="66"/>
      <c r="I673" s="66"/>
      <c r="J673" s="66"/>
      <c r="K673" s="66"/>
      <c r="L673" s="66"/>
      <c r="M673" s="66"/>
      <c r="N673" s="66"/>
      <c r="O673" s="66"/>
      <c r="P673" s="66"/>
      <c r="Q673" s="66"/>
      <c r="R673" s="66"/>
      <c r="S673" s="66"/>
      <c r="T673" s="66"/>
      <c r="U673" s="66"/>
      <c r="V673" s="66"/>
      <c r="W673" s="66"/>
      <c r="X673" s="66"/>
      <c r="Y673" s="66"/>
      <c r="Z673" s="66"/>
    </row>
    <row r="674" spans="1:26" x14ac:dyDescent="0.2">
      <c r="A674" s="5"/>
      <c r="B674" s="5"/>
      <c r="C674" s="5"/>
      <c r="D674" s="5"/>
      <c r="E674" s="5"/>
      <c r="F674" s="66"/>
      <c r="G674" s="66"/>
      <c r="H674" s="66"/>
      <c r="I674" s="66"/>
      <c r="J674" s="66"/>
      <c r="K674" s="66"/>
      <c r="L674" s="66"/>
      <c r="M674" s="66"/>
      <c r="N674" s="66"/>
      <c r="O674" s="66"/>
      <c r="P674" s="66"/>
      <c r="Q674" s="66"/>
      <c r="R674" s="66"/>
      <c r="S674" s="66"/>
      <c r="T674" s="66"/>
      <c r="U674" s="66"/>
      <c r="V674" s="66"/>
      <c r="W674" s="66"/>
      <c r="X674" s="66"/>
      <c r="Y674" s="66"/>
      <c r="Z674" s="66"/>
    </row>
    <row r="675" spans="1:26" x14ac:dyDescent="0.2">
      <c r="A675" s="5"/>
      <c r="B675" s="5"/>
      <c r="C675" s="5"/>
      <c r="D675" s="5"/>
      <c r="E675" s="5"/>
      <c r="F675" s="66"/>
      <c r="G675" s="66"/>
      <c r="H675" s="66"/>
      <c r="I675" s="66"/>
      <c r="J675" s="66"/>
      <c r="K675" s="66"/>
      <c r="L675" s="66"/>
      <c r="M675" s="66"/>
      <c r="N675" s="66"/>
      <c r="O675" s="66"/>
      <c r="P675" s="66"/>
      <c r="Q675" s="66"/>
      <c r="R675" s="66"/>
      <c r="S675" s="66"/>
      <c r="T675" s="66"/>
      <c r="U675" s="66"/>
      <c r="V675" s="66"/>
      <c r="W675" s="66"/>
      <c r="X675" s="66"/>
      <c r="Y675" s="66"/>
      <c r="Z675" s="66"/>
    </row>
    <row r="676" spans="1:26" x14ac:dyDescent="0.2">
      <c r="A676" s="5"/>
      <c r="B676" s="5"/>
      <c r="C676" s="5"/>
      <c r="D676" s="5"/>
      <c r="E676" s="5"/>
      <c r="F676" s="66"/>
      <c r="G676" s="66"/>
      <c r="H676" s="66"/>
      <c r="I676" s="66"/>
      <c r="J676" s="66"/>
      <c r="K676" s="66"/>
      <c r="L676" s="66"/>
      <c r="M676" s="66"/>
      <c r="N676" s="66"/>
      <c r="O676" s="66"/>
      <c r="P676" s="66"/>
      <c r="Q676" s="66"/>
      <c r="R676" s="66"/>
      <c r="S676" s="66"/>
      <c r="T676" s="66"/>
      <c r="U676" s="66"/>
      <c r="V676" s="66"/>
      <c r="W676" s="66"/>
      <c r="X676" s="66"/>
      <c r="Y676" s="66"/>
      <c r="Z676" s="66"/>
    </row>
    <row r="677" spans="1:26" x14ac:dyDescent="0.2">
      <c r="A677" s="5"/>
      <c r="B677" s="5"/>
      <c r="C677" s="5"/>
      <c r="D677" s="5"/>
      <c r="E677" s="5"/>
      <c r="F677" s="66"/>
      <c r="G677" s="66"/>
      <c r="H677" s="66"/>
      <c r="I677" s="66"/>
      <c r="J677" s="66"/>
      <c r="K677" s="66"/>
      <c r="L677" s="66"/>
      <c r="M677" s="66"/>
      <c r="N677" s="66"/>
      <c r="O677" s="66"/>
      <c r="P677" s="66"/>
      <c r="Q677" s="66"/>
      <c r="R677" s="66"/>
      <c r="S677" s="66"/>
      <c r="T677" s="66"/>
      <c r="U677" s="66"/>
      <c r="V677" s="66"/>
      <c r="W677" s="66"/>
      <c r="X677" s="66"/>
      <c r="Y677" s="66"/>
      <c r="Z677" s="66"/>
    </row>
    <row r="678" spans="1:26" x14ac:dyDescent="0.2">
      <c r="A678" s="5"/>
      <c r="B678" s="5"/>
      <c r="C678" s="5"/>
      <c r="D678" s="5"/>
      <c r="E678" s="5"/>
      <c r="F678" s="66"/>
      <c r="G678" s="66"/>
      <c r="H678" s="66"/>
      <c r="I678" s="66"/>
      <c r="J678" s="66"/>
      <c r="K678" s="66"/>
      <c r="L678" s="66"/>
      <c r="M678" s="66"/>
      <c r="N678" s="66"/>
      <c r="O678" s="66"/>
      <c r="P678" s="66"/>
      <c r="Q678" s="66"/>
      <c r="R678" s="66"/>
      <c r="S678" s="66"/>
      <c r="T678" s="66"/>
      <c r="U678" s="66"/>
      <c r="V678" s="66"/>
      <c r="W678" s="66"/>
      <c r="X678" s="66"/>
      <c r="Y678" s="66"/>
      <c r="Z678" s="66"/>
    </row>
    <row r="679" spans="1:26" x14ac:dyDescent="0.2">
      <c r="A679" s="5"/>
      <c r="B679" s="5"/>
      <c r="C679" s="5"/>
      <c r="D679" s="5"/>
      <c r="E679" s="5"/>
      <c r="F679" s="66"/>
      <c r="G679" s="66"/>
      <c r="H679" s="66"/>
      <c r="I679" s="66"/>
      <c r="J679" s="66"/>
      <c r="K679" s="66"/>
      <c r="L679" s="66"/>
      <c r="M679" s="66"/>
      <c r="N679" s="66"/>
      <c r="O679" s="66"/>
      <c r="P679" s="66"/>
      <c r="Q679" s="66"/>
      <c r="R679" s="66"/>
      <c r="S679" s="66"/>
      <c r="T679" s="66"/>
      <c r="U679" s="66"/>
      <c r="V679" s="66"/>
      <c r="W679" s="66"/>
      <c r="X679" s="66"/>
      <c r="Y679" s="66"/>
      <c r="Z679" s="66"/>
    </row>
    <row r="680" spans="1:26" x14ac:dyDescent="0.2">
      <c r="A680" s="5"/>
      <c r="B680" s="5"/>
      <c r="C680" s="5"/>
      <c r="D680" s="5"/>
      <c r="E680" s="5"/>
      <c r="F680" s="66"/>
      <c r="G680" s="66"/>
      <c r="H680" s="66"/>
      <c r="I680" s="66"/>
      <c r="J680" s="66"/>
      <c r="K680" s="66"/>
      <c r="L680" s="66"/>
      <c r="M680" s="66"/>
      <c r="N680" s="66"/>
      <c r="O680" s="66"/>
      <c r="P680" s="66"/>
      <c r="Q680" s="66"/>
      <c r="R680" s="66"/>
      <c r="S680" s="66"/>
      <c r="T680" s="66"/>
      <c r="U680" s="66"/>
      <c r="V680" s="66"/>
      <c r="W680" s="66"/>
      <c r="X680" s="66"/>
      <c r="Y680" s="66"/>
      <c r="Z680" s="66"/>
    </row>
    <row r="681" spans="1:26" x14ac:dyDescent="0.2">
      <c r="A681" s="5"/>
      <c r="B681" s="5"/>
      <c r="C681" s="5"/>
      <c r="D681" s="5"/>
      <c r="E681" s="5"/>
      <c r="F681" s="66"/>
      <c r="G681" s="66"/>
      <c r="H681" s="66"/>
      <c r="I681" s="66"/>
      <c r="J681" s="66"/>
      <c r="K681" s="66"/>
      <c r="L681" s="66"/>
      <c r="M681" s="66"/>
      <c r="N681" s="66"/>
      <c r="O681" s="66"/>
      <c r="P681" s="66"/>
      <c r="Q681" s="66"/>
      <c r="R681" s="66"/>
      <c r="S681" s="66"/>
      <c r="T681" s="66"/>
      <c r="U681" s="66"/>
      <c r="V681" s="66"/>
      <c r="W681" s="66"/>
      <c r="X681" s="66"/>
      <c r="Y681" s="66"/>
      <c r="Z681" s="66"/>
    </row>
    <row r="682" spans="1:26" x14ac:dyDescent="0.2">
      <c r="A682" s="5"/>
      <c r="B682" s="5"/>
      <c r="C682" s="5"/>
      <c r="D682" s="5"/>
      <c r="E682" s="5"/>
      <c r="F682" s="66"/>
      <c r="G682" s="66"/>
      <c r="H682" s="66"/>
      <c r="I682" s="66"/>
      <c r="J682" s="66"/>
      <c r="K682" s="66"/>
      <c r="L682" s="66"/>
      <c r="M682" s="66"/>
      <c r="N682" s="66"/>
      <c r="O682" s="66"/>
      <c r="P682" s="66"/>
      <c r="Q682" s="66"/>
      <c r="R682" s="66"/>
      <c r="S682" s="66"/>
      <c r="T682" s="66"/>
      <c r="U682" s="66"/>
      <c r="V682" s="66"/>
      <c r="W682" s="66"/>
      <c r="X682" s="66"/>
      <c r="Y682" s="66"/>
      <c r="Z682" s="66"/>
    </row>
    <row r="683" spans="1:26" x14ac:dyDescent="0.2">
      <c r="A683" s="5"/>
      <c r="B683" s="5"/>
      <c r="C683" s="5"/>
      <c r="D683" s="5"/>
      <c r="E683" s="5"/>
      <c r="F683" s="66"/>
      <c r="G683" s="66"/>
      <c r="H683" s="66"/>
      <c r="I683" s="66"/>
      <c r="J683" s="66"/>
      <c r="K683" s="66"/>
      <c r="L683" s="66"/>
      <c r="M683" s="66"/>
      <c r="N683" s="66"/>
      <c r="O683" s="66"/>
      <c r="P683" s="66"/>
      <c r="Q683" s="66"/>
      <c r="R683" s="66"/>
      <c r="S683" s="66"/>
      <c r="T683" s="66"/>
      <c r="U683" s="66"/>
      <c r="V683" s="66"/>
      <c r="W683" s="66"/>
      <c r="X683" s="66"/>
      <c r="Y683" s="66"/>
      <c r="Z683" s="66"/>
    </row>
    <row r="684" spans="1:26" x14ac:dyDescent="0.2">
      <c r="A684" s="5"/>
      <c r="B684" s="5"/>
      <c r="C684" s="5"/>
      <c r="D684" s="5"/>
      <c r="E684" s="5"/>
      <c r="F684" s="66"/>
      <c r="G684" s="66"/>
      <c r="H684" s="66"/>
      <c r="I684" s="66"/>
      <c r="J684" s="66"/>
      <c r="K684" s="66"/>
      <c r="L684" s="66"/>
      <c r="M684" s="66"/>
      <c r="N684" s="66"/>
      <c r="O684" s="66"/>
      <c r="P684" s="66"/>
      <c r="Q684" s="66"/>
      <c r="R684" s="66"/>
      <c r="S684" s="66"/>
      <c r="T684" s="66"/>
      <c r="U684" s="66"/>
      <c r="V684" s="66"/>
      <c r="W684" s="66"/>
      <c r="X684" s="66"/>
      <c r="Y684" s="66"/>
      <c r="Z684" s="66"/>
    </row>
    <row r="685" spans="1:26" x14ac:dyDescent="0.2">
      <c r="A685" s="5"/>
      <c r="B685" s="5"/>
      <c r="C685" s="5"/>
      <c r="D685" s="5"/>
      <c r="E685" s="5"/>
      <c r="F685" s="66"/>
      <c r="G685" s="66"/>
      <c r="H685" s="66"/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66"/>
      <c r="U685" s="66"/>
      <c r="V685" s="66"/>
      <c r="W685" s="66"/>
      <c r="X685" s="66"/>
      <c r="Y685" s="66"/>
      <c r="Z685" s="66"/>
    </row>
    <row r="686" spans="1:26" x14ac:dyDescent="0.2">
      <c r="A686" s="5"/>
      <c r="B686" s="5"/>
      <c r="C686" s="5"/>
      <c r="D686" s="5"/>
      <c r="E686" s="5"/>
      <c r="F686" s="66"/>
      <c r="G686" s="66"/>
      <c r="H686" s="66"/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66"/>
      <c r="U686" s="66"/>
      <c r="V686" s="66"/>
      <c r="W686" s="66"/>
      <c r="X686" s="66"/>
      <c r="Y686" s="66"/>
      <c r="Z686" s="66"/>
    </row>
    <row r="687" spans="1:26" x14ac:dyDescent="0.2">
      <c r="A687" s="5"/>
      <c r="B687" s="5"/>
      <c r="C687" s="5"/>
      <c r="D687" s="5"/>
      <c r="E687" s="5"/>
      <c r="F687" s="66"/>
      <c r="G687" s="66"/>
      <c r="H687" s="66"/>
      <c r="I687" s="66"/>
      <c r="J687" s="66"/>
      <c r="K687" s="66"/>
      <c r="L687" s="66"/>
      <c r="M687" s="66"/>
      <c r="N687" s="66"/>
      <c r="O687" s="66"/>
      <c r="P687" s="66"/>
      <c r="Q687" s="66"/>
      <c r="R687" s="66"/>
      <c r="S687" s="66"/>
      <c r="T687" s="66"/>
      <c r="U687" s="66"/>
      <c r="V687" s="66"/>
      <c r="W687" s="66"/>
      <c r="X687" s="66"/>
      <c r="Y687" s="66"/>
      <c r="Z687" s="66"/>
    </row>
    <row r="688" spans="1:26" x14ac:dyDescent="0.2">
      <c r="A688" s="5"/>
      <c r="B688" s="5"/>
      <c r="C688" s="5"/>
      <c r="D688" s="5"/>
      <c r="E688" s="5"/>
      <c r="F688" s="66"/>
      <c r="G688" s="66"/>
      <c r="H688" s="66"/>
      <c r="I688" s="66"/>
      <c r="J688" s="66"/>
      <c r="K688" s="66"/>
      <c r="L688" s="66"/>
      <c r="M688" s="66"/>
      <c r="N688" s="66"/>
      <c r="O688" s="66"/>
      <c r="P688" s="66"/>
      <c r="Q688" s="66"/>
      <c r="R688" s="66"/>
      <c r="S688" s="66"/>
      <c r="T688" s="66"/>
      <c r="U688" s="66"/>
      <c r="V688" s="66"/>
      <c r="W688" s="66"/>
      <c r="X688" s="66"/>
      <c r="Y688" s="66"/>
      <c r="Z688" s="66"/>
    </row>
    <row r="689" spans="1:26" x14ac:dyDescent="0.2">
      <c r="A689" s="5"/>
      <c r="B689" s="5"/>
      <c r="C689" s="5"/>
      <c r="D689" s="5"/>
      <c r="E689" s="5"/>
      <c r="F689" s="66"/>
      <c r="G689" s="66"/>
      <c r="H689" s="66"/>
      <c r="I689" s="66"/>
      <c r="J689" s="66"/>
      <c r="K689" s="66"/>
      <c r="L689" s="66"/>
      <c r="M689" s="66"/>
      <c r="N689" s="66"/>
      <c r="O689" s="66"/>
      <c r="P689" s="66"/>
      <c r="Q689" s="66"/>
      <c r="R689" s="66"/>
      <c r="S689" s="66"/>
      <c r="T689" s="66"/>
      <c r="U689" s="66"/>
      <c r="V689" s="66"/>
      <c r="W689" s="66"/>
      <c r="X689" s="66"/>
      <c r="Y689" s="66"/>
      <c r="Z689" s="66"/>
    </row>
    <row r="690" spans="1:26" x14ac:dyDescent="0.2">
      <c r="A690" s="5"/>
      <c r="B690" s="5"/>
      <c r="C690" s="5"/>
      <c r="D690" s="5"/>
      <c r="E690" s="5"/>
      <c r="F690" s="66"/>
      <c r="G690" s="66"/>
      <c r="H690" s="66"/>
      <c r="I690" s="66"/>
      <c r="J690" s="66"/>
      <c r="K690" s="66"/>
      <c r="L690" s="66"/>
      <c r="M690" s="66"/>
      <c r="N690" s="66"/>
      <c r="O690" s="66"/>
      <c r="P690" s="66"/>
      <c r="Q690" s="66"/>
      <c r="R690" s="66"/>
      <c r="S690" s="66"/>
      <c r="T690" s="66"/>
      <c r="U690" s="66"/>
      <c r="V690" s="66"/>
      <c r="W690" s="66"/>
      <c r="X690" s="66"/>
      <c r="Y690" s="66"/>
      <c r="Z690" s="66"/>
    </row>
    <row r="691" spans="1:26" x14ac:dyDescent="0.2">
      <c r="A691" s="5"/>
      <c r="B691" s="5"/>
      <c r="C691" s="5"/>
      <c r="D691" s="5"/>
      <c r="E691" s="5"/>
      <c r="F691" s="66"/>
      <c r="G691" s="66"/>
      <c r="H691" s="66"/>
      <c r="I691" s="66"/>
      <c r="J691" s="66"/>
      <c r="K691" s="66"/>
      <c r="L691" s="66"/>
      <c r="M691" s="66"/>
      <c r="N691" s="66"/>
      <c r="O691" s="66"/>
      <c r="P691" s="66"/>
      <c r="Q691" s="66"/>
      <c r="R691" s="66"/>
      <c r="S691" s="66"/>
      <c r="T691" s="66"/>
      <c r="U691" s="66"/>
      <c r="V691" s="66"/>
      <c r="W691" s="66"/>
      <c r="X691" s="66"/>
      <c r="Y691" s="66"/>
      <c r="Z691" s="66"/>
    </row>
    <row r="692" spans="1:26" x14ac:dyDescent="0.2">
      <c r="A692" s="5"/>
      <c r="B692" s="5"/>
      <c r="C692" s="5"/>
      <c r="D692" s="5"/>
      <c r="E692" s="5"/>
      <c r="F692" s="66"/>
      <c r="G692" s="66"/>
      <c r="H692" s="66"/>
      <c r="I692" s="66"/>
      <c r="J692" s="66"/>
      <c r="K692" s="66"/>
      <c r="L692" s="66"/>
      <c r="M692" s="66"/>
      <c r="N692" s="66"/>
      <c r="O692" s="66"/>
      <c r="P692" s="66"/>
      <c r="Q692" s="66"/>
      <c r="R692" s="66"/>
      <c r="S692" s="66"/>
      <c r="T692" s="66"/>
      <c r="U692" s="66"/>
      <c r="V692" s="66"/>
      <c r="W692" s="66"/>
      <c r="X692" s="66"/>
      <c r="Y692" s="66"/>
      <c r="Z692" s="66"/>
    </row>
    <row r="693" spans="1:26" x14ac:dyDescent="0.2">
      <c r="A693" s="5"/>
      <c r="B693" s="5"/>
      <c r="C693" s="5"/>
      <c r="D693" s="5"/>
      <c r="E693" s="5"/>
      <c r="F693" s="66"/>
      <c r="G693" s="66"/>
      <c r="H693" s="66"/>
      <c r="I693" s="66"/>
      <c r="J693" s="66"/>
      <c r="K693" s="66"/>
      <c r="L693" s="66"/>
      <c r="M693" s="66"/>
      <c r="N693" s="66"/>
      <c r="O693" s="66"/>
      <c r="P693" s="66"/>
      <c r="Q693" s="66"/>
      <c r="R693" s="66"/>
      <c r="S693" s="66"/>
      <c r="T693" s="66"/>
      <c r="U693" s="66"/>
      <c r="V693" s="66"/>
      <c r="W693" s="66"/>
      <c r="X693" s="66"/>
      <c r="Y693" s="66"/>
      <c r="Z693" s="66"/>
    </row>
    <row r="694" spans="1:26" x14ac:dyDescent="0.2">
      <c r="A694" s="5"/>
      <c r="B694" s="5"/>
      <c r="C694" s="5"/>
      <c r="D694" s="5"/>
      <c r="E694" s="5"/>
      <c r="F694" s="66"/>
      <c r="G694" s="66"/>
      <c r="H694" s="66"/>
      <c r="I694" s="66"/>
      <c r="J694" s="66"/>
      <c r="K694" s="66"/>
      <c r="L694" s="66"/>
      <c r="M694" s="66"/>
      <c r="N694" s="66"/>
      <c r="O694" s="66"/>
      <c r="P694" s="66"/>
      <c r="Q694" s="66"/>
      <c r="R694" s="66"/>
      <c r="S694" s="66"/>
      <c r="T694" s="66"/>
      <c r="U694" s="66"/>
      <c r="V694" s="66"/>
      <c r="W694" s="66"/>
      <c r="X694" s="66"/>
      <c r="Y694" s="66"/>
      <c r="Z694" s="66"/>
    </row>
    <row r="695" spans="1:26" x14ac:dyDescent="0.2">
      <c r="A695" s="5"/>
      <c r="B695" s="5"/>
      <c r="C695" s="5"/>
      <c r="D695" s="5"/>
      <c r="E695" s="5"/>
      <c r="F695" s="66"/>
      <c r="G695" s="66"/>
      <c r="H695" s="66"/>
      <c r="I695" s="66"/>
      <c r="J695" s="66"/>
      <c r="K695" s="66"/>
      <c r="L695" s="66"/>
      <c r="M695" s="66"/>
      <c r="N695" s="66"/>
      <c r="O695" s="66"/>
      <c r="P695" s="66"/>
      <c r="Q695" s="66"/>
      <c r="R695" s="66"/>
      <c r="S695" s="66"/>
      <c r="T695" s="66"/>
      <c r="U695" s="66"/>
      <c r="V695" s="66"/>
      <c r="W695" s="66"/>
      <c r="X695" s="66"/>
      <c r="Y695" s="66"/>
      <c r="Z695" s="66"/>
    </row>
    <row r="696" spans="1:26" x14ac:dyDescent="0.2">
      <c r="A696" s="5"/>
      <c r="B696" s="5"/>
      <c r="C696" s="5"/>
      <c r="D696" s="5"/>
      <c r="E696" s="5"/>
      <c r="F696" s="66"/>
      <c r="G696" s="66"/>
      <c r="H696" s="66"/>
      <c r="I696" s="66"/>
      <c r="J696" s="66"/>
      <c r="K696" s="66"/>
      <c r="L696" s="66"/>
      <c r="M696" s="66"/>
      <c r="N696" s="66"/>
      <c r="O696" s="66"/>
      <c r="P696" s="66"/>
      <c r="Q696" s="66"/>
      <c r="R696" s="66"/>
      <c r="S696" s="66"/>
      <c r="T696" s="66"/>
      <c r="U696" s="66"/>
      <c r="V696" s="66"/>
      <c r="W696" s="66"/>
      <c r="X696" s="66"/>
      <c r="Y696" s="66"/>
      <c r="Z696" s="66"/>
    </row>
    <row r="697" spans="1:26" x14ac:dyDescent="0.2">
      <c r="A697" s="5"/>
      <c r="B697" s="5"/>
      <c r="C697" s="5"/>
      <c r="D697" s="5"/>
      <c r="E697" s="5"/>
      <c r="F697" s="66"/>
      <c r="G697" s="66"/>
      <c r="H697" s="66"/>
      <c r="I697" s="66"/>
      <c r="J697" s="66"/>
      <c r="K697" s="66"/>
      <c r="L697" s="66"/>
      <c r="M697" s="66"/>
      <c r="N697" s="66"/>
      <c r="O697" s="66"/>
      <c r="P697" s="66"/>
      <c r="Q697" s="66"/>
      <c r="R697" s="66"/>
      <c r="S697" s="66"/>
      <c r="T697" s="66"/>
      <c r="U697" s="66"/>
      <c r="V697" s="66"/>
      <c r="W697" s="66"/>
      <c r="X697" s="66"/>
      <c r="Y697" s="66"/>
      <c r="Z697" s="66"/>
    </row>
    <row r="698" spans="1:26" x14ac:dyDescent="0.2">
      <c r="A698" s="5"/>
      <c r="B698" s="5"/>
      <c r="C698" s="5"/>
      <c r="D698" s="5"/>
      <c r="E698" s="5"/>
      <c r="F698" s="66"/>
      <c r="G698" s="66"/>
      <c r="H698" s="66"/>
      <c r="I698" s="66"/>
      <c r="J698" s="66"/>
      <c r="K698" s="66"/>
      <c r="L698" s="66"/>
      <c r="M698" s="66"/>
      <c r="N698" s="66"/>
      <c r="O698" s="66"/>
      <c r="P698" s="66"/>
      <c r="Q698" s="66"/>
      <c r="R698" s="66"/>
      <c r="S698" s="66"/>
      <c r="T698" s="66"/>
      <c r="U698" s="66"/>
      <c r="V698" s="66"/>
      <c r="W698" s="66"/>
      <c r="X698" s="66"/>
      <c r="Y698" s="66"/>
      <c r="Z698" s="66"/>
    </row>
    <row r="699" spans="1:26" x14ac:dyDescent="0.2">
      <c r="A699" s="5"/>
      <c r="B699" s="5"/>
      <c r="C699" s="5"/>
      <c r="D699" s="5"/>
      <c r="E699" s="5"/>
      <c r="F699" s="66"/>
      <c r="G699" s="66"/>
      <c r="H699" s="66"/>
      <c r="I699" s="66"/>
      <c r="J699" s="66"/>
      <c r="K699" s="66"/>
      <c r="L699" s="66"/>
      <c r="M699" s="66"/>
      <c r="N699" s="66"/>
      <c r="O699" s="66"/>
      <c r="P699" s="66"/>
      <c r="Q699" s="66"/>
      <c r="R699" s="66"/>
      <c r="S699" s="66"/>
      <c r="T699" s="66"/>
      <c r="U699" s="66"/>
      <c r="V699" s="66"/>
      <c r="W699" s="66"/>
      <c r="X699" s="66"/>
      <c r="Y699" s="66"/>
      <c r="Z699" s="66"/>
    </row>
    <row r="700" spans="1:26" x14ac:dyDescent="0.2">
      <c r="A700" s="5"/>
      <c r="B700" s="5"/>
      <c r="C700" s="5"/>
      <c r="D700" s="5"/>
      <c r="E700" s="5"/>
      <c r="F700" s="66"/>
      <c r="G700" s="66"/>
      <c r="H700" s="66"/>
      <c r="I700" s="66"/>
      <c r="J700" s="66"/>
      <c r="K700" s="66"/>
      <c r="L700" s="66"/>
      <c r="M700" s="66"/>
      <c r="N700" s="66"/>
      <c r="O700" s="66"/>
      <c r="P700" s="66"/>
      <c r="Q700" s="66"/>
      <c r="R700" s="66"/>
      <c r="S700" s="66"/>
      <c r="T700" s="66"/>
      <c r="U700" s="66"/>
      <c r="V700" s="66"/>
      <c r="W700" s="66"/>
      <c r="X700" s="66"/>
      <c r="Y700" s="66"/>
      <c r="Z700" s="66"/>
    </row>
    <row r="701" spans="1:26" x14ac:dyDescent="0.2">
      <c r="A701" s="5"/>
      <c r="B701" s="5"/>
      <c r="C701" s="5"/>
      <c r="D701" s="5"/>
      <c r="E701" s="5"/>
      <c r="F701" s="66"/>
      <c r="G701" s="66"/>
      <c r="H701" s="66"/>
      <c r="I701" s="66"/>
      <c r="J701" s="66"/>
      <c r="K701" s="66"/>
      <c r="L701" s="66"/>
      <c r="M701" s="66"/>
      <c r="N701" s="66"/>
      <c r="O701" s="66"/>
      <c r="P701" s="66"/>
      <c r="Q701" s="66"/>
      <c r="R701" s="66"/>
      <c r="S701" s="66"/>
      <c r="T701" s="66"/>
      <c r="U701" s="66"/>
      <c r="V701" s="66"/>
      <c r="W701" s="66"/>
      <c r="X701" s="66"/>
      <c r="Y701" s="66"/>
      <c r="Z701" s="66"/>
    </row>
    <row r="702" spans="1:26" x14ac:dyDescent="0.2">
      <c r="A702" s="5"/>
      <c r="B702" s="5"/>
      <c r="C702" s="5"/>
      <c r="D702" s="5"/>
      <c r="E702" s="5"/>
      <c r="F702" s="66"/>
      <c r="G702" s="66"/>
      <c r="H702" s="66"/>
      <c r="I702" s="66"/>
      <c r="J702" s="66"/>
      <c r="K702" s="66"/>
      <c r="L702" s="66"/>
      <c r="M702" s="66"/>
      <c r="N702" s="66"/>
      <c r="O702" s="66"/>
      <c r="P702" s="66"/>
      <c r="Q702" s="66"/>
      <c r="R702" s="66"/>
      <c r="S702" s="66"/>
      <c r="T702" s="66"/>
      <c r="U702" s="66"/>
      <c r="V702" s="66"/>
      <c r="W702" s="66"/>
      <c r="X702" s="66"/>
      <c r="Y702" s="66"/>
      <c r="Z702" s="66"/>
    </row>
    <row r="703" spans="1:26" x14ac:dyDescent="0.2">
      <c r="A703" s="5"/>
      <c r="B703" s="5"/>
      <c r="C703" s="5"/>
      <c r="D703" s="5"/>
      <c r="E703" s="5"/>
      <c r="F703" s="66"/>
      <c r="G703" s="66"/>
      <c r="H703" s="66"/>
      <c r="I703" s="66"/>
      <c r="J703" s="66"/>
      <c r="K703" s="66"/>
      <c r="L703" s="66"/>
      <c r="M703" s="66"/>
      <c r="N703" s="66"/>
      <c r="O703" s="66"/>
      <c r="P703" s="66"/>
      <c r="Q703" s="66"/>
      <c r="R703" s="66"/>
      <c r="S703" s="66"/>
      <c r="T703" s="66"/>
      <c r="U703" s="66"/>
      <c r="V703" s="66"/>
      <c r="W703" s="66"/>
      <c r="X703" s="66"/>
      <c r="Y703" s="66"/>
      <c r="Z703" s="66"/>
    </row>
    <row r="704" spans="1:26" x14ac:dyDescent="0.2">
      <c r="A704" s="5"/>
      <c r="B704" s="5"/>
      <c r="C704" s="5"/>
      <c r="D704" s="5"/>
      <c r="E704" s="5"/>
      <c r="F704" s="66"/>
      <c r="G704" s="66"/>
      <c r="H704" s="66"/>
      <c r="I704" s="66"/>
      <c r="J704" s="66"/>
      <c r="K704" s="66"/>
      <c r="L704" s="66"/>
      <c r="M704" s="66"/>
      <c r="N704" s="66"/>
      <c r="O704" s="66"/>
      <c r="P704" s="66"/>
      <c r="Q704" s="66"/>
      <c r="R704" s="66"/>
      <c r="S704" s="66"/>
      <c r="T704" s="66"/>
      <c r="U704" s="66"/>
      <c r="V704" s="66"/>
      <c r="W704" s="66"/>
      <c r="X704" s="66"/>
      <c r="Y704" s="66"/>
      <c r="Z704" s="66"/>
    </row>
    <row r="705" spans="1:26" x14ac:dyDescent="0.2">
      <c r="A705" s="5"/>
      <c r="B705" s="5"/>
      <c r="C705" s="5"/>
      <c r="D705" s="5"/>
      <c r="E705" s="5"/>
      <c r="F705" s="66"/>
      <c r="G705" s="66"/>
      <c r="H705" s="66"/>
      <c r="I705" s="66"/>
      <c r="J705" s="66"/>
      <c r="K705" s="66"/>
      <c r="L705" s="66"/>
      <c r="M705" s="66"/>
      <c r="N705" s="66"/>
      <c r="O705" s="66"/>
      <c r="P705" s="66"/>
      <c r="Q705" s="66"/>
      <c r="R705" s="66"/>
      <c r="S705" s="66"/>
      <c r="T705" s="66"/>
      <c r="U705" s="66"/>
      <c r="V705" s="66"/>
      <c r="W705" s="66"/>
      <c r="X705" s="66"/>
      <c r="Y705" s="66"/>
      <c r="Z705" s="66"/>
    </row>
    <row r="706" spans="1:26" x14ac:dyDescent="0.2">
      <c r="A706" s="5"/>
      <c r="B706" s="5"/>
      <c r="C706" s="5"/>
      <c r="D706" s="5"/>
      <c r="E706" s="5"/>
      <c r="F706" s="66"/>
      <c r="G706" s="66"/>
      <c r="H706" s="66"/>
      <c r="I706" s="66"/>
      <c r="J706" s="66"/>
      <c r="K706" s="66"/>
      <c r="L706" s="66"/>
      <c r="M706" s="66"/>
      <c r="N706" s="66"/>
      <c r="O706" s="66"/>
      <c r="P706" s="66"/>
      <c r="Q706" s="66"/>
      <c r="R706" s="66"/>
      <c r="S706" s="66"/>
      <c r="T706" s="66"/>
      <c r="U706" s="66"/>
      <c r="V706" s="66"/>
      <c r="W706" s="66"/>
      <c r="X706" s="66"/>
      <c r="Y706" s="66"/>
      <c r="Z706" s="66"/>
    </row>
    <row r="707" spans="1:26" x14ac:dyDescent="0.2">
      <c r="A707" s="5"/>
      <c r="B707" s="5"/>
      <c r="C707" s="5"/>
      <c r="D707" s="5"/>
      <c r="E707" s="5"/>
      <c r="F707" s="66"/>
      <c r="G707" s="66"/>
      <c r="H707" s="66"/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66"/>
      <c r="U707" s="66"/>
      <c r="V707" s="66"/>
      <c r="W707" s="66"/>
      <c r="X707" s="66"/>
      <c r="Y707" s="66"/>
      <c r="Z707" s="66"/>
    </row>
    <row r="708" spans="1:26" x14ac:dyDescent="0.2">
      <c r="A708" s="5"/>
      <c r="B708" s="5"/>
      <c r="C708" s="5"/>
      <c r="D708" s="5"/>
      <c r="E708" s="5"/>
      <c r="F708" s="66"/>
      <c r="G708" s="66"/>
      <c r="H708" s="66"/>
      <c r="I708" s="66"/>
      <c r="J708" s="66"/>
      <c r="K708" s="66"/>
      <c r="L708" s="66"/>
      <c r="M708" s="66"/>
      <c r="N708" s="66"/>
      <c r="O708" s="66"/>
      <c r="P708" s="66"/>
      <c r="Q708" s="66"/>
      <c r="R708" s="66"/>
      <c r="S708" s="66"/>
      <c r="T708" s="66"/>
      <c r="U708" s="66"/>
      <c r="V708" s="66"/>
      <c r="W708" s="66"/>
      <c r="X708" s="66"/>
      <c r="Y708" s="66"/>
      <c r="Z708" s="66"/>
    </row>
    <row r="709" spans="1:26" x14ac:dyDescent="0.2">
      <c r="A709" s="5"/>
      <c r="B709" s="5"/>
      <c r="C709" s="5"/>
      <c r="D709" s="5"/>
      <c r="E709" s="5"/>
      <c r="F709" s="66"/>
      <c r="G709" s="66"/>
      <c r="H709" s="66"/>
      <c r="I709" s="66"/>
      <c r="J709" s="66"/>
      <c r="K709" s="66"/>
      <c r="L709" s="66"/>
      <c r="M709" s="66"/>
      <c r="N709" s="66"/>
      <c r="O709" s="66"/>
      <c r="P709" s="66"/>
      <c r="Q709" s="66"/>
      <c r="R709" s="66"/>
      <c r="S709" s="66"/>
      <c r="T709" s="66"/>
      <c r="U709" s="66"/>
      <c r="V709" s="66"/>
      <c r="W709" s="66"/>
      <c r="X709" s="66"/>
      <c r="Y709" s="66"/>
      <c r="Z709" s="66"/>
    </row>
    <row r="710" spans="1:26" x14ac:dyDescent="0.2">
      <c r="A710" s="5"/>
      <c r="B710" s="5"/>
      <c r="C710" s="5"/>
      <c r="D710" s="5"/>
      <c r="E710" s="5"/>
      <c r="F710" s="66"/>
      <c r="G710" s="66"/>
      <c r="H710" s="66"/>
      <c r="I710" s="66"/>
      <c r="J710" s="66"/>
      <c r="K710" s="66"/>
      <c r="L710" s="66"/>
      <c r="M710" s="66"/>
      <c r="N710" s="66"/>
      <c r="O710" s="66"/>
      <c r="P710" s="66"/>
      <c r="Q710" s="66"/>
      <c r="R710" s="66"/>
      <c r="S710" s="66"/>
      <c r="T710" s="66"/>
      <c r="U710" s="66"/>
      <c r="V710" s="66"/>
      <c r="W710" s="66"/>
      <c r="X710" s="66"/>
      <c r="Y710" s="66"/>
      <c r="Z710" s="66"/>
    </row>
    <row r="711" spans="1:26" x14ac:dyDescent="0.2">
      <c r="A711" s="5"/>
      <c r="B711" s="5"/>
      <c r="C711" s="5"/>
      <c r="D711" s="5"/>
      <c r="E711" s="5"/>
      <c r="F711" s="66"/>
      <c r="G711" s="66"/>
      <c r="H711" s="66"/>
      <c r="I711" s="66"/>
      <c r="J711" s="66"/>
      <c r="K711" s="66"/>
      <c r="L711" s="66"/>
      <c r="M711" s="66"/>
      <c r="N711" s="66"/>
      <c r="O711" s="66"/>
      <c r="P711" s="66"/>
      <c r="Q711" s="66"/>
      <c r="R711" s="66"/>
      <c r="S711" s="66"/>
      <c r="T711" s="66"/>
      <c r="U711" s="66"/>
      <c r="V711" s="66"/>
      <c r="W711" s="66"/>
      <c r="X711" s="66"/>
      <c r="Y711" s="66"/>
      <c r="Z711" s="66"/>
    </row>
    <row r="712" spans="1:26" x14ac:dyDescent="0.2">
      <c r="A712" s="5"/>
      <c r="B712" s="5"/>
      <c r="C712" s="5"/>
      <c r="D712" s="5"/>
      <c r="E712" s="5"/>
      <c r="F712" s="66"/>
      <c r="G712" s="66"/>
      <c r="H712" s="66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66"/>
      <c r="U712" s="66"/>
      <c r="V712" s="66"/>
      <c r="W712" s="66"/>
      <c r="X712" s="66"/>
      <c r="Y712" s="66"/>
      <c r="Z712" s="66"/>
    </row>
    <row r="713" spans="1:26" x14ac:dyDescent="0.2">
      <c r="A713" s="5"/>
      <c r="B713" s="5"/>
      <c r="C713" s="5"/>
      <c r="D713" s="5"/>
      <c r="E713" s="5"/>
      <c r="F713" s="66"/>
      <c r="G713" s="66"/>
      <c r="H713" s="66"/>
      <c r="I713" s="66"/>
      <c r="J713" s="66"/>
      <c r="K713" s="66"/>
      <c r="L713" s="66"/>
      <c r="M713" s="66"/>
      <c r="N713" s="66"/>
      <c r="O713" s="66"/>
      <c r="P713" s="66"/>
      <c r="Q713" s="66"/>
      <c r="R713" s="66"/>
      <c r="S713" s="66"/>
      <c r="T713" s="66"/>
      <c r="U713" s="66"/>
      <c r="V713" s="66"/>
      <c r="W713" s="66"/>
      <c r="X713" s="66"/>
      <c r="Y713" s="66"/>
      <c r="Z713" s="66"/>
    </row>
    <row r="714" spans="1:26" x14ac:dyDescent="0.2">
      <c r="A714" s="5"/>
      <c r="B714" s="5"/>
      <c r="C714" s="5"/>
      <c r="D714" s="5"/>
      <c r="E714" s="5"/>
      <c r="F714" s="66"/>
      <c r="G714" s="66"/>
      <c r="H714" s="66"/>
      <c r="I714" s="66"/>
      <c r="J714" s="66"/>
      <c r="K714" s="66"/>
      <c r="L714" s="66"/>
      <c r="M714" s="66"/>
      <c r="N714" s="66"/>
      <c r="O714" s="66"/>
      <c r="P714" s="66"/>
      <c r="Q714" s="66"/>
      <c r="R714" s="66"/>
      <c r="S714" s="66"/>
      <c r="T714" s="66"/>
      <c r="U714" s="66"/>
      <c r="V714" s="66"/>
      <c r="W714" s="66"/>
      <c r="X714" s="66"/>
      <c r="Y714" s="66"/>
      <c r="Z714" s="66"/>
    </row>
    <row r="715" spans="1:26" x14ac:dyDescent="0.2">
      <c r="A715" s="5"/>
      <c r="B715" s="5"/>
      <c r="C715" s="5"/>
      <c r="D715" s="5"/>
      <c r="E715" s="5"/>
      <c r="F715" s="66"/>
      <c r="G715" s="66"/>
      <c r="H715" s="66"/>
      <c r="I715" s="66"/>
      <c r="J715" s="66"/>
      <c r="K715" s="66"/>
      <c r="L715" s="66"/>
      <c r="M715" s="66"/>
      <c r="N715" s="66"/>
      <c r="O715" s="66"/>
      <c r="P715" s="66"/>
      <c r="Q715" s="66"/>
      <c r="R715" s="66"/>
      <c r="S715" s="66"/>
      <c r="T715" s="66"/>
      <c r="U715" s="66"/>
      <c r="V715" s="66"/>
      <c r="W715" s="66"/>
      <c r="X715" s="66"/>
      <c r="Y715" s="66"/>
      <c r="Z715" s="66"/>
    </row>
    <row r="716" spans="1:26" x14ac:dyDescent="0.2">
      <c r="A716" s="5"/>
      <c r="B716" s="5"/>
      <c r="C716" s="5"/>
      <c r="D716" s="5"/>
      <c r="E716" s="5"/>
      <c r="F716" s="66"/>
      <c r="G716" s="66"/>
      <c r="H716" s="66"/>
      <c r="I716" s="66"/>
      <c r="J716" s="66"/>
      <c r="K716" s="66"/>
      <c r="L716" s="66"/>
      <c r="M716" s="66"/>
      <c r="N716" s="66"/>
      <c r="O716" s="66"/>
      <c r="P716" s="66"/>
      <c r="Q716" s="66"/>
      <c r="R716" s="66"/>
      <c r="S716" s="66"/>
      <c r="T716" s="66"/>
      <c r="U716" s="66"/>
      <c r="V716" s="66"/>
      <c r="W716" s="66"/>
      <c r="X716" s="66"/>
      <c r="Y716" s="66"/>
      <c r="Z716" s="66"/>
    </row>
    <row r="717" spans="1:26" x14ac:dyDescent="0.2">
      <c r="A717" s="5"/>
      <c r="B717" s="5"/>
      <c r="C717" s="5"/>
      <c r="D717" s="5"/>
      <c r="E717" s="5"/>
      <c r="F717" s="66"/>
      <c r="G717" s="66"/>
      <c r="H717" s="66"/>
      <c r="I717" s="66"/>
      <c r="J717" s="66"/>
      <c r="K717" s="66"/>
      <c r="L717" s="66"/>
      <c r="M717" s="66"/>
      <c r="N717" s="66"/>
      <c r="O717" s="66"/>
      <c r="P717" s="66"/>
      <c r="Q717" s="66"/>
      <c r="R717" s="66"/>
      <c r="S717" s="66"/>
      <c r="T717" s="66"/>
      <c r="U717" s="66"/>
      <c r="V717" s="66"/>
      <c r="W717" s="66"/>
      <c r="X717" s="66"/>
      <c r="Y717" s="66"/>
      <c r="Z717" s="66"/>
    </row>
    <row r="718" spans="1:26" x14ac:dyDescent="0.2">
      <c r="A718" s="5"/>
      <c r="B718" s="5"/>
      <c r="C718" s="5"/>
      <c r="D718" s="5"/>
      <c r="E718" s="5"/>
      <c r="F718" s="66"/>
      <c r="G718" s="66"/>
      <c r="H718" s="66"/>
      <c r="I718" s="66"/>
      <c r="J718" s="66"/>
      <c r="K718" s="66"/>
      <c r="L718" s="66"/>
      <c r="M718" s="66"/>
      <c r="N718" s="66"/>
      <c r="O718" s="66"/>
      <c r="P718" s="66"/>
      <c r="Q718" s="66"/>
      <c r="R718" s="66"/>
      <c r="S718" s="66"/>
      <c r="T718" s="66"/>
      <c r="U718" s="66"/>
      <c r="V718" s="66"/>
      <c r="W718" s="66"/>
      <c r="X718" s="66"/>
      <c r="Y718" s="66"/>
      <c r="Z718" s="66"/>
    </row>
    <row r="719" spans="1:26" x14ac:dyDescent="0.2">
      <c r="A719" s="5"/>
      <c r="B719" s="5"/>
      <c r="C719" s="5"/>
      <c r="D719" s="5"/>
      <c r="E719" s="5"/>
      <c r="F719" s="66"/>
      <c r="G719" s="66"/>
      <c r="H719" s="66"/>
      <c r="I719" s="66"/>
      <c r="J719" s="66"/>
      <c r="K719" s="66"/>
      <c r="L719" s="66"/>
      <c r="M719" s="66"/>
      <c r="N719" s="66"/>
      <c r="O719" s="66"/>
      <c r="P719" s="66"/>
      <c r="Q719" s="66"/>
      <c r="R719" s="66"/>
      <c r="S719" s="66"/>
      <c r="T719" s="66"/>
      <c r="U719" s="66"/>
      <c r="V719" s="66"/>
      <c r="W719" s="66"/>
      <c r="X719" s="66"/>
      <c r="Y719" s="66"/>
      <c r="Z719" s="66"/>
    </row>
    <row r="720" spans="1:26" x14ac:dyDescent="0.2">
      <c r="A720" s="5"/>
      <c r="B720" s="5"/>
      <c r="C720" s="5"/>
      <c r="D720" s="5"/>
      <c r="E720" s="5"/>
      <c r="F720" s="66"/>
      <c r="G720" s="66"/>
      <c r="H720" s="66"/>
      <c r="I720" s="66"/>
      <c r="J720" s="66"/>
      <c r="K720" s="66"/>
      <c r="L720" s="66"/>
      <c r="M720" s="66"/>
      <c r="N720" s="66"/>
      <c r="O720" s="66"/>
      <c r="P720" s="66"/>
      <c r="Q720" s="66"/>
      <c r="R720" s="66"/>
      <c r="S720" s="66"/>
      <c r="T720" s="66"/>
      <c r="U720" s="66"/>
      <c r="V720" s="66"/>
      <c r="W720" s="66"/>
      <c r="X720" s="66"/>
      <c r="Y720" s="66"/>
      <c r="Z720" s="66"/>
    </row>
    <row r="721" spans="1:26" x14ac:dyDescent="0.2">
      <c r="A721" s="5"/>
      <c r="B721" s="5"/>
      <c r="C721" s="5"/>
      <c r="D721" s="5"/>
      <c r="E721" s="5"/>
      <c r="F721" s="66"/>
      <c r="G721" s="66"/>
      <c r="H721" s="66"/>
      <c r="I721" s="66"/>
      <c r="J721" s="66"/>
      <c r="K721" s="66"/>
      <c r="L721" s="66"/>
      <c r="M721" s="66"/>
      <c r="N721" s="66"/>
      <c r="O721" s="66"/>
      <c r="P721" s="66"/>
      <c r="Q721" s="66"/>
      <c r="R721" s="66"/>
      <c r="S721" s="66"/>
      <c r="T721" s="66"/>
      <c r="U721" s="66"/>
      <c r="V721" s="66"/>
      <c r="W721" s="66"/>
      <c r="X721" s="66"/>
      <c r="Y721" s="66"/>
      <c r="Z721" s="66"/>
    </row>
    <row r="722" spans="1:26" x14ac:dyDescent="0.2">
      <c r="A722" s="5"/>
      <c r="B722" s="5"/>
      <c r="C722" s="5"/>
      <c r="D722" s="5"/>
      <c r="E722" s="5"/>
      <c r="F722" s="66"/>
      <c r="G722" s="66"/>
      <c r="H722" s="66"/>
      <c r="I722" s="66"/>
      <c r="J722" s="66"/>
      <c r="K722" s="66"/>
      <c r="L722" s="66"/>
      <c r="M722" s="66"/>
      <c r="N722" s="66"/>
      <c r="O722" s="66"/>
      <c r="P722" s="66"/>
      <c r="Q722" s="66"/>
      <c r="R722" s="66"/>
      <c r="S722" s="66"/>
      <c r="T722" s="66"/>
      <c r="U722" s="66"/>
      <c r="V722" s="66"/>
      <c r="W722" s="66"/>
      <c r="X722" s="66"/>
      <c r="Y722" s="66"/>
      <c r="Z722" s="66"/>
    </row>
    <row r="723" spans="1:26" x14ac:dyDescent="0.2">
      <c r="A723" s="5"/>
      <c r="B723" s="5"/>
      <c r="C723" s="5"/>
      <c r="D723" s="5"/>
      <c r="E723" s="5"/>
      <c r="F723" s="66"/>
      <c r="G723" s="66"/>
      <c r="H723" s="66"/>
      <c r="I723" s="66"/>
      <c r="J723" s="66"/>
      <c r="K723" s="66"/>
      <c r="L723" s="66"/>
      <c r="M723" s="66"/>
      <c r="N723" s="66"/>
      <c r="O723" s="66"/>
      <c r="P723" s="66"/>
      <c r="Q723" s="66"/>
      <c r="R723" s="66"/>
      <c r="S723" s="66"/>
      <c r="T723" s="66"/>
      <c r="U723" s="66"/>
      <c r="V723" s="66"/>
      <c r="W723" s="66"/>
      <c r="X723" s="66"/>
      <c r="Y723" s="66"/>
      <c r="Z723" s="66"/>
    </row>
    <row r="724" spans="1:26" x14ac:dyDescent="0.2">
      <c r="A724" s="5"/>
      <c r="B724" s="5"/>
      <c r="C724" s="5"/>
      <c r="D724" s="5"/>
      <c r="E724" s="5"/>
      <c r="F724" s="66"/>
      <c r="G724" s="66"/>
      <c r="H724" s="66"/>
      <c r="I724" s="66"/>
      <c r="J724" s="66"/>
      <c r="K724" s="66"/>
      <c r="L724" s="66"/>
      <c r="M724" s="66"/>
      <c r="N724" s="66"/>
      <c r="O724" s="66"/>
      <c r="P724" s="66"/>
      <c r="Q724" s="66"/>
      <c r="R724" s="66"/>
      <c r="S724" s="66"/>
      <c r="T724" s="66"/>
      <c r="U724" s="66"/>
      <c r="V724" s="66"/>
      <c r="W724" s="66"/>
      <c r="X724" s="66"/>
      <c r="Y724" s="66"/>
      <c r="Z724" s="66"/>
    </row>
    <row r="725" spans="1:26" x14ac:dyDescent="0.2">
      <c r="A725" s="5"/>
      <c r="B725" s="5"/>
      <c r="C725" s="5"/>
      <c r="D725" s="5"/>
      <c r="E725" s="5"/>
      <c r="F725" s="66"/>
      <c r="G725" s="66"/>
      <c r="H725" s="66"/>
      <c r="I725" s="66"/>
      <c r="J725" s="66"/>
      <c r="K725" s="66"/>
      <c r="L725" s="66"/>
      <c r="M725" s="66"/>
      <c r="N725" s="66"/>
      <c r="O725" s="66"/>
      <c r="P725" s="66"/>
      <c r="Q725" s="66"/>
      <c r="R725" s="66"/>
      <c r="S725" s="66"/>
      <c r="T725" s="66"/>
      <c r="U725" s="66"/>
      <c r="V725" s="66"/>
      <c r="W725" s="66"/>
      <c r="X725" s="66"/>
      <c r="Y725" s="66"/>
      <c r="Z725" s="66"/>
    </row>
    <row r="726" spans="1:26" x14ac:dyDescent="0.2">
      <c r="A726" s="5"/>
      <c r="B726" s="5"/>
      <c r="C726" s="5"/>
      <c r="D726" s="5"/>
      <c r="E726" s="5"/>
      <c r="F726" s="66"/>
      <c r="G726" s="66"/>
      <c r="H726" s="66"/>
      <c r="I726" s="66"/>
      <c r="J726" s="66"/>
      <c r="K726" s="66"/>
      <c r="L726" s="66"/>
      <c r="M726" s="66"/>
      <c r="N726" s="66"/>
      <c r="O726" s="66"/>
      <c r="P726" s="66"/>
      <c r="Q726" s="66"/>
      <c r="R726" s="66"/>
      <c r="S726" s="66"/>
      <c r="T726" s="66"/>
      <c r="U726" s="66"/>
      <c r="V726" s="66"/>
      <c r="W726" s="66"/>
      <c r="X726" s="66"/>
      <c r="Y726" s="66"/>
      <c r="Z726" s="66"/>
    </row>
    <row r="727" spans="1:26" x14ac:dyDescent="0.2">
      <c r="A727" s="5"/>
      <c r="B727" s="5"/>
      <c r="C727" s="5"/>
      <c r="D727" s="5"/>
      <c r="E727" s="5"/>
      <c r="F727" s="66"/>
      <c r="G727" s="66"/>
      <c r="H727" s="66"/>
      <c r="I727" s="66"/>
      <c r="J727" s="66"/>
      <c r="K727" s="66"/>
      <c r="L727" s="66"/>
      <c r="M727" s="66"/>
      <c r="N727" s="66"/>
      <c r="O727" s="66"/>
      <c r="P727" s="66"/>
      <c r="Q727" s="66"/>
      <c r="R727" s="66"/>
      <c r="S727" s="66"/>
      <c r="T727" s="66"/>
      <c r="U727" s="66"/>
      <c r="V727" s="66"/>
      <c r="W727" s="66"/>
      <c r="X727" s="66"/>
      <c r="Y727" s="66"/>
      <c r="Z727" s="66"/>
    </row>
    <row r="728" spans="1:26" x14ac:dyDescent="0.2">
      <c r="A728" s="5"/>
      <c r="B728" s="5"/>
      <c r="C728" s="5"/>
      <c r="D728" s="5"/>
      <c r="E728" s="5"/>
      <c r="F728" s="66"/>
      <c r="G728" s="66"/>
      <c r="H728" s="66"/>
      <c r="I728" s="66"/>
      <c r="J728" s="66"/>
      <c r="K728" s="66"/>
      <c r="L728" s="66"/>
      <c r="M728" s="66"/>
      <c r="N728" s="66"/>
      <c r="O728" s="66"/>
      <c r="P728" s="66"/>
      <c r="Q728" s="66"/>
      <c r="R728" s="66"/>
      <c r="S728" s="66"/>
      <c r="T728" s="66"/>
      <c r="U728" s="66"/>
      <c r="V728" s="66"/>
      <c r="W728" s="66"/>
      <c r="X728" s="66"/>
      <c r="Y728" s="66"/>
      <c r="Z728" s="66"/>
    </row>
    <row r="729" spans="1:26" x14ac:dyDescent="0.2">
      <c r="A729" s="5"/>
      <c r="B729" s="5"/>
      <c r="C729" s="5"/>
      <c r="D729" s="5"/>
      <c r="E729" s="5"/>
      <c r="F729" s="66"/>
      <c r="G729" s="66"/>
      <c r="H729" s="66"/>
      <c r="I729" s="66"/>
      <c r="J729" s="66"/>
      <c r="K729" s="66"/>
      <c r="L729" s="66"/>
      <c r="M729" s="66"/>
      <c r="N729" s="66"/>
      <c r="O729" s="66"/>
      <c r="P729" s="66"/>
      <c r="Q729" s="66"/>
      <c r="R729" s="66"/>
      <c r="S729" s="66"/>
      <c r="T729" s="66"/>
      <c r="U729" s="66"/>
      <c r="V729" s="66"/>
      <c r="W729" s="66"/>
      <c r="X729" s="66"/>
      <c r="Y729" s="66"/>
      <c r="Z729" s="66"/>
    </row>
    <row r="730" spans="1:26" x14ac:dyDescent="0.2">
      <c r="A730" s="5"/>
      <c r="B730" s="5"/>
      <c r="C730" s="5"/>
      <c r="D730" s="5"/>
      <c r="E730" s="5"/>
      <c r="F730" s="66"/>
      <c r="G730" s="66"/>
      <c r="H730" s="66"/>
      <c r="I730" s="66"/>
      <c r="J730" s="66"/>
      <c r="K730" s="66"/>
      <c r="L730" s="66"/>
      <c r="M730" s="66"/>
      <c r="N730" s="66"/>
      <c r="O730" s="66"/>
      <c r="P730" s="66"/>
      <c r="Q730" s="66"/>
      <c r="R730" s="66"/>
      <c r="S730" s="66"/>
      <c r="T730" s="66"/>
      <c r="U730" s="66"/>
      <c r="V730" s="66"/>
      <c r="W730" s="66"/>
      <c r="X730" s="66"/>
      <c r="Y730" s="66"/>
      <c r="Z730" s="66"/>
    </row>
    <row r="731" spans="1:26" x14ac:dyDescent="0.2">
      <c r="A731" s="5"/>
      <c r="B731" s="5"/>
      <c r="C731" s="5"/>
      <c r="D731" s="5"/>
      <c r="E731" s="5"/>
      <c r="F731" s="66"/>
      <c r="G731" s="66"/>
      <c r="H731" s="66"/>
      <c r="I731" s="66"/>
      <c r="J731" s="66"/>
      <c r="K731" s="66"/>
      <c r="L731" s="66"/>
      <c r="M731" s="66"/>
      <c r="N731" s="66"/>
      <c r="O731" s="66"/>
      <c r="P731" s="66"/>
      <c r="Q731" s="66"/>
      <c r="R731" s="66"/>
      <c r="S731" s="66"/>
      <c r="T731" s="66"/>
      <c r="U731" s="66"/>
      <c r="V731" s="66"/>
      <c r="W731" s="66"/>
      <c r="X731" s="66"/>
      <c r="Y731" s="66"/>
      <c r="Z731" s="66"/>
    </row>
    <row r="732" spans="1:26" x14ac:dyDescent="0.2">
      <c r="A732" s="5"/>
      <c r="B732" s="5"/>
      <c r="C732" s="5"/>
      <c r="D732" s="5"/>
      <c r="E732" s="5"/>
      <c r="F732" s="66"/>
      <c r="G732" s="66"/>
      <c r="H732" s="66"/>
      <c r="I732" s="66"/>
      <c r="J732" s="66"/>
      <c r="K732" s="66"/>
      <c r="L732" s="66"/>
      <c r="M732" s="66"/>
      <c r="N732" s="66"/>
      <c r="O732" s="66"/>
      <c r="P732" s="66"/>
      <c r="Q732" s="66"/>
      <c r="R732" s="66"/>
      <c r="S732" s="66"/>
      <c r="T732" s="66"/>
      <c r="U732" s="66"/>
      <c r="V732" s="66"/>
      <c r="W732" s="66"/>
      <c r="X732" s="66"/>
      <c r="Y732" s="66"/>
      <c r="Z732" s="66"/>
    </row>
    <row r="733" spans="1:26" x14ac:dyDescent="0.2">
      <c r="A733" s="5"/>
      <c r="B733" s="5"/>
      <c r="C733" s="5"/>
      <c r="D733" s="5"/>
      <c r="E733" s="5"/>
      <c r="F733" s="66"/>
      <c r="G733" s="66"/>
      <c r="H733" s="66"/>
      <c r="I733" s="66"/>
      <c r="J733" s="66"/>
      <c r="K733" s="66"/>
      <c r="L733" s="66"/>
      <c r="M733" s="66"/>
      <c r="N733" s="66"/>
      <c r="O733" s="66"/>
      <c r="P733" s="66"/>
      <c r="Q733" s="66"/>
      <c r="R733" s="66"/>
      <c r="S733" s="66"/>
      <c r="T733" s="66"/>
      <c r="U733" s="66"/>
      <c r="V733" s="66"/>
      <c r="W733" s="66"/>
      <c r="X733" s="66"/>
      <c r="Y733" s="66"/>
      <c r="Z733" s="66"/>
    </row>
    <row r="734" spans="1:26" x14ac:dyDescent="0.2">
      <c r="A734" s="5"/>
      <c r="B734" s="5"/>
      <c r="C734" s="5"/>
      <c r="D734" s="5"/>
      <c r="E734" s="5"/>
      <c r="F734" s="66"/>
      <c r="G734" s="66"/>
      <c r="H734" s="66"/>
      <c r="I734" s="66"/>
      <c r="J734" s="66"/>
      <c r="K734" s="66"/>
      <c r="L734" s="66"/>
      <c r="M734" s="66"/>
      <c r="N734" s="66"/>
      <c r="O734" s="66"/>
      <c r="P734" s="66"/>
      <c r="Q734" s="66"/>
      <c r="R734" s="66"/>
      <c r="S734" s="66"/>
      <c r="T734" s="66"/>
      <c r="U734" s="66"/>
      <c r="V734" s="66"/>
      <c r="W734" s="66"/>
      <c r="X734" s="66"/>
      <c r="Y734" s="66"/>
      <c r="Z734" s="66"/>
    </row>
    <row r="735" spans="1:26" x14ac:dyDescent="0.2">
      <c r="A735" s="5"/>
      <c r="B735" s="5"/>
      <c r="C735" s="5"/>
      <c r="D735" s="5"/>
      <c r="E735" s="5"/>
      <c r="F735" s="66"/>
      <c r="G735" s="66"/>
      <c r="H735" s="66"/>
      <c r="I735" s="66"/>
      <c r="J735" s="66"/>
      <c r="K735" s="66"/>
      <c r="L735" s="66"/>
      <c r="M735" s="66"/>
      <c r="N735" s="66"/>
      <c r="O735" s="66"/>
      <c r="P735" s="66"/>
      <c r="Q735" s="66"/>
      <c r="R735" s="66"/>
      <c r="S735" s="66"/>
      <c r="T735" s="66"/>
      <c r="U735" s="66"/>
      <c r="V735" s="66"/>
      <c r="W735" s="66"/>
      <c r="X735" s="66"/>
      <c r="Y735" s="66"/>
      <c r="Z735" s="66"/>
    </row>
    <row r="736" spans="1:26" x14ac:dyDescent="0.2">
      <c r="A736" s="5"/>
      <c r="B736" s="5"/>
      <c r="C736" s="5"/>
      <c r="D736" s="5"/>
      <c r="E736" s="5"/>
      <c r="F736" s="66"/>
      <c r="G736" s="66"/>
      <c r="H736" s="66"/>
      <c r="I736" s="66"/>
      <c r="J736" s="66"/>
      <c r="K736" s="66"/>
      <c r="L736" s="66"/>
      <c r="M736" s="66"/>
      <c r="N736" s="66"/>
      <c r="O736" s="66"/>
      <c r="P736" s="66"/>
      <c r="Q736" s="66"/>
      <c r="R736" s="66"/>
      <c r="S736" s="66"/>
      <c r="T736" s="66"/>
      <c r="U736" s="66"/>
      <c r="V736" s="66"/>
      <c r="W736" s="66"/>
      <c r="X736" s="66"/>
      <c r="Y736" s="66"/>
      <c r="Z736" s="66"/>
    </row>
    <row r="737" spans="1:26" x14ac:dyDescent="0.2">
      <c r="A737" s="5"/>
      <c r="B737" s="5"/>
      <c r="C737" s="5"/>
      <c r="D737" s="5"/>
      <c r="E737" s="5"/>
      <c r="F737" s="66"/>
      <c r="G737" s="66"/>
      <c r="H737" s="66"/>
      <c r="I737" s="66"/>
      <c r="J737" s="66"/>
      <c r="K737" s="66"/>
      <c r="L737" s="66"/>
      <c r="M737" s="66"/>
      <c r="N737" s="66"/>
      <c r="O737" s="66"/>
      <c r="P737" s="66"/>
      <c r="Q737" s="66"/>
      <c r="R737" s="66"/>
      <c r="S737" s="66"/>
      <c r="T737" s="66"/>
      <c r="U737" s="66"/>
      <c r="V737" s="66"/>
      <c r="W737" s="66"/>
      <c r="X737" s="66"/>
      <c r="Y737" s="66"/>
      <c r="Z737" s="66"/>
    </row>
    <row r="738" spans="1:26" x14ac:dyDescent="0.2">
      <c r="A738" s="5"/>
      <c r="B738" s="5"/>
      <c r="C738" s="5"/>
      <c r="D738" s="5"/>
      <c r="E738" s="5"/>
      <c r="F738" s="66"/>
      <c r="G738" s="66"/>
      <c r="H738" s="66"/>
      <c r="I738" s="66"/>
      <c r="J738" s="66"/>
      <c r="K738" s="66"/>
      <c r="L738" s="66"/>
      <c r="M738" s="66"/>
      <c r="N738" s="66"/>
      <c r="O738" s="66"/>
      <c r="P738" s="66"/>
      <c r="Q738" s="66"/>
      <c r="R738" s="66"/>
      <c r="S738" s="66"/>
      <c r="T738" s="66"/>
      <c r="U738" s="66"/>
      <c r="V738" s="66"/>
      <c r="W738" s="66"/>
      <c r="X738" s="66"/>
      <c r="Y738" s="66"/>
      <c r="Z738" s="66"/>
    </row>
    <row r="739" spans="1:26" x14ac:dyDescent="0.2">
      <c r="A739" s="5"/>
      <c r="B739" s="5"/>
      <c r="C739" s="5"/>
      <c r="D739" s="5"/>
      <c r="E739" s="5"/>
      <c r="F739" s="66"/>
      <c r="G739" s="66"/>
      <c r="H739" s="66"/>
      <c r="I739" s="66"/>
      <c r="J739" s="66"/>
      <c r="K739" s="66"/>
      <c r="L739" s="66"/>
      <c r="M739" s="66"/>
      <c r="N739" s="66"/>
      <c r="O739" s="66"/>
      <c r="P739" s="66"/>
      <c r="Q739" s="66"/>
      <c r="R739" s="66"/>
      <c r="S739" s="66"/>
      <c r="T739" s="66"/>
      <c r="U739" s="66"/>
      <c r="V739" s="66"/>
      <c r="W739" s="66"/>
      <c r="X739" s="66"/>
      <c r="Y739" s="66"/>
      <c r="Z739" s="66"/>
    </row>
    <row r="740" spans="1:26" x14ac:dyDescent="0.2">
      <c r="A740" s="5"/>
      <c r="B740" s="5"/>
      <c r="C740" s="5"/>
      <c r="D740" s="5"/>
      <c r="E740" s="5"/>
      <c r="F740" s="66"/>
      <c r="G740" s="66"/>
      <c r="H740" s="66"/>
      <c r="I740" s="66"/>
      <c r="J740" s="66"/>
      <c r="K740" s="66"/>
      <c r="L740" s="66"/>
      <c r="M740" s="66"/>
      <c r="N740" s="66"/>
      <c r="O740" s="66"/>
      <c r="P740" s="66"/>
      <c r="Q740" s="66"/>
      <c r="R740" s="66"/>
      <c r="S740" s="66"/>
      <c r="T740" s="66"/>
      <c r="U740" s="66"/>
      <c r="V740" s="66"/>
      <c r="W740" s="66"/>
      <c r="X740" s="66"/>
      <c r="Y740" s="66"/>
      <c r="Z740" s="66"/>
    </row>
    <row r="741" spans="1:26" x14ac:dyDescent="0.2">
      <c r="A741" s="5"/>
      <c r="B741" s="5"/>
      <c r="C741" s="5"/>
      <c r="D741" s="5"/>
      <c r="E741" s="5"/>
      <c r="F741" s="66"/>
      <c r="G741" s="66"/>
      <c r="H741" s="66"/>
      <c r="I741" s="66"/>
      <c r="J741" s="66"/>
      <c r="K741" s="66"/>
      <c r="L741" s="66"/>
      <c r="M741" s="66"/>
      <c r="N741" s="66"/>
      <c r="O741" s="66"/>
      <c r="P741" s="66"/>
      <c r="Q741" s="66"/>
      <c r="R741" s="66"/>
      <c r="S741" s="66"/>
      <c r="T741" s="66"/>
      <c r="U741" s="66"/>
      <c r="V741" s="66"/>
      <c r="W741" s="66"/>
      <c r="X741" s="66"/>
      <c r="Y741" s="66"/>
      <c r="Z741" s="66"/>
    </row>
    <row r="742" spans="1:26" x14ac:dyDescent="0.2">
      <c r="A742" s="5"/>
      <c r="B742" s="5"/>
      <c r="C742" s="5"/>
      <c r="D742" s="5"/>
      <c r="E742" s="5"/>
      <c r="F742" s="66"/>
      <c r="G742" s="66"/>
      <c r="H742" s="66"/>
      <c r="I742" s="66"/>
      <c r="J742" s="66"/>
      <c r="K742" s="66"/>
      <c r="L742" s="66"/>
      <c r="M742" s="66"/>
      <c r="N742" s="66"/>
      <c r="O742" s="66"/>
      <c r="P742" s="66"/>
      <c r="Q742" s="66"/>
      <c r="R742" s="66"/>
      <c r="S742" s="66"/>
      <c r="T742" s="66"/>
      <c r="U742" s="66"/>
      <c r="V742" s="66"/>
      <c r="W742" s="66"/>
      <c r="X742" s="66"/>
      <c r="Y742" s="66"/>
      <c r="Z742" s="66"/>
    </row>
    <row r="743" spans="1:26" x14ac:dyDescent="0.2">
      <c r="A743" s="5"/>
      <c r="B743" s="5"/>
      <c r="C743" s="5"/>
      <c r="D743" s="5"/>
      <c r="E743" s="5"/>
      <c r="F743" s="66"/>
      <c r="G743" s="66"/>
      <c r="H743" s="66"/>
      <c r="I743" s="66"/>
      <c r="J743" s="66"/>
      <c r="K743" s="66"/>
      <c r="L743" s="66"/>
      <c r="M743" s="66"/>
      <c r="N743" s="66"/>
      <c r="O743" s="66"/>
      <c r="P743" s="66"/>
      <c r="Q743" s="66"/>
      <c r="R743" s="66"/>
      <c r="S743" s="66"/>
      <c r="T743" s="66"/>
      <c r="U743" s="66"/>
      <c r="V743" s="66"/>
      <c r="W743" s="66"/>
      <c r="X743" s="66"/>
      <c r="Y743" s="66"/>
      <c r="Z743" s="66"/>
    </row>
    <row r="744" spans="1:26" x14ac:dyDescent="0.2">
      <c r="A744" s="5"/>
      <c r="B744" s="5"/>
      <c r="C744" s="5"/>
      <c r="D744" s="5"/>
      <c r="E744" s="5"/>
      <c r="F744" s="66"/>
      <c r="G744" s="66"/>
      <c r="H744" s="66"/>
      <c r="I744" s="66"/>
      <c r="J744" s="66"/>
      <c r="K744" s="66"/>
      <c r="L744" s="66"/>
      <c r="M744" s="66"/>
      <c r="N744" s="66"/>
      <c r="O744" s="66"/>
      <c r="P744" s="66"/>
      <c r="Q744" s="66"/>
      <c r="R744" s="66"/>
      <c r="S744" s="66"/>
      <c r="T744" s="66"/>
      <c r="U744" s="66"/>
      <c r="V744" s="66"/>
      <c r="W744" s="66"/>
      <c r="X744" s="66"/>
      <c r="Y744" s="66"/>
      <c r="Z744" s="66"/>
    </row>
    <row r="745" spans="1:26" x14ac:dyDescent="0.2">
      <c r="A745" s="5"/>
      <c r="B745" s="5"/>
      <c r="C745" s="5"/>
      <c r="D745" s="5"/>
      <c r="E745" s="5"/>
      <c r="F745" s="66"/>
      <c r="G745" s="66"/>
      <c r="H745" s="66"/>
      <c r="I745" s="66"/>
      <c r="J745" s="66"/>
      <c r="K745" s="66"/>
      <c r="L745" s="66"/>
      <c r="M745" s="66"/>
      <c r="N745" s="66"/>
      <c r="O745" s="66"/>
      <c r="P745" s="66"/>
      <c r="Q745" s="66"/>
      <c r="R745" s="66"/>
      <c r="S745" s="66"/>
      <c r="T745" s="66"/>
      <c r="U745" s="66"/>
      <c r="V745" s="66"/>
      <c r="W745" s="66"/>
      <c r="X745" s="66"/>
      <c r="Y745" s="66"/>
      <c r="Z745" s="66"/>
    </row>
    <row r="746" spans="1:26" x14ac:dyDescent="0.2">
      <c r="A746" s="5"/>
      <c r="B746" s="5"/>
      <c r="C746" s="5"/>
      <c r="D746" s="5"/>
      <c r="E746" s="5"/>
      <c r="F746" s="66"/>
      <c r="G746" s="66"/>
      <c r="H746" s="66"/>
      <c r="I746" s="66"/>
      <c r="J746" s="66"/>
      <c r="K746" s="66"/>
      <c r="L746" s="66"/>
      <c r="M746" s="66"/>
      <c r="N746" s="66"/>
      <c r="O746" s="66"/>
      <c r="P746" s="66"/>
      <c r="Q746" s="66"/>
      <c r="R746" s="66"/>
      <c r="S746" s="66"/>
      <c r="T746" s="66"/>
      <c r="U746" s="66"/>
      <c r="V746" s="66"/>
      <c r="W746" s="66"/>
      <c r="X746" s="66"/>
      <c r="Y746" s="66"/>
      <c r="Z746" s="66"/>
    </row>
    <row r="747" spans="1:26" x14ac:dyDescent="0.2">
      <c r="A747" s="5"/>
      <c r="B747" s="5"/>
      <c r="C747" s="5"/>
      <c r="D747" s="5"/>
      <c r="E747" s="5"/>
      <c r="F747" s="66"/>
      <c r="G747" s="66"/>
      <c r="H747" s="66"/>
      <c r="I747" s="66"/>
      <c r="J747" s="66"/>
      <c r="K747" s="66"/>
      <c r="L747" s="66"/>
      <c r="M747" s="66"/>
      <c r="N747" s="66"/>
      <c r="O747" s="66"/>
      <c r="P747" s="66"/>
      <c r="Q747" s="66"/>
      <c r="R747" s="66"/>
      <c r="S747" s="66"/>
      <c r="T747" s="66"/>
      <c r="U747" s="66"/>
      <c r="V747" s="66"/>
      <c r="W747" s="66"/>
      <c r="X747" s="66"/>
      <c r="Y747" s="66"/>
      <c r="Z747" s="66"/>
    </row>
    <row r="748" spans="1:26" x14ac:dyDescent="0.2">
      <c r="A748" s="5"/>
      <c r="B748" s="5"/>
      <c r="C748" s="5"/>
      <c r="D748" s="5"/>
      <c r="E748" s="5"/>
      <c r="F748" s="66"/>
      <c r="G748" s="66"/>
      <c r="H748" s="66"/>
      <c r="I748" s="66"/>
      <c r="J748" s="66"/>
      <c r="K748" s="66"/>
      <c r="L748" s="66"/>
      <c r="M748" s="66"/>
      <c r="N748" s="66"/>
      <c r="O748" s="66"/>
      <c r="P748" s="66"/>
      <c r="Q748" s="66"/>
      <c r="R748" s="66"/>
      <c r="S748" s="66"/>
      <c r="T748" s="66"/>
      <c r="U748" s="66"/>
      <c r="V748" s="66"/>
      <c r="W748" s="66"/>
      <c r="X748" s="66"/>
      <c r="Y748" s="66"/>
      <c r="Z748" s="66"/>
    </row>
    <row r="749" spans="1:26" x14ac:dyDescent="0.2">
      <c r="A749" s="5"/>
      <c r="B749" s="5"/>
      <c r="C749" s="5"/>
      <c r="D749" s="5"/>
      <c r="E749" s="5"/>
      <c r="F749" s="66"/>
      <c r="G749" s="66"/>
      <c r="H749" s="66"/>
      <c r="I749" s="66"/>
      <c r="J749" s="66"/>
      <c r="K749" s="66"/>
      <c r="L749" s="66"/>
      <c r="M749" s="66"/>
      <c r="N749" s="66"/>
      <c r="O749" s="66"/>
      <c r="P749" s="66"/>
      <c r="Q749" s="66"/>
      <c r="R749" s="66"/>
      <c r="S749" s="66"/>
      <c r="T749" s="66"/>
      <c r="U749" s="66"/>
      <c r="V749" s="66"/>
      <c r="W749" s="66"/>
      <c r="X749" s="66"/>
      <c r="Y749" s="66"/>
      <c r="Z749" s="66"/>
    </row>
    <row r="750" spans="1:26" x14ac:dyDescent="0.2">
      <c r="A750" s="5"/>
      <c r="B750" s="5"/>
      <c r="C750" s="5"/>
      <c r="D750" s="5"/>
      <c r="E750" s="5"/>
      <c r="F750" s="66"/>
      <c r="G750" s="66"/>
      <c r="H750" s="66"/>
      <c r="I750" s="66"/>
      <c r="J750" s="66"/>
      <c r="K750" s="66"/>
      <c r="L750" s="66"/>
      <c r="M750" s="66"/>
      <c r="N750" s="66"/>
      <c r="O750" s="66"/>
      <c r="P750" s="66"/>
      <c r="Q750" s="66"/>
      <c r="R750" s="66"/>
      <c r="S750" s="66"/>
      <c r="T750" s="66"/>
      <c r="U750" s="66"/>
      <c r="V750" s="66"/>
      <c r="W750" s="66"/>
      <c r="X750" s="66"/>
      <c r="Y750" s="66"/>
      <c r="Z750" s="66"/>
    </row>
    <row r="751" spans="1:26" x14ac:dyDescent="0.2">
      <c r="A751" s="5"/>
      <c r="B751" s="5"/>
      <c r="C751" s="5"/>
      <c r="D751" s="5"/>
      <c r="E751" s="5"/>
      <c r="F751" s="66"/>
      <c r="G751" s="66"/>
      <c r="H751" s="66"/>
      <c r="I751" s="66"/>
      <c r="J751" s="66"/>
      <c r="K751" s="66"/>
      <c r="L751" s="66"/>
      <c r="M751" s="66"/>
      <c r="N751" s="66"/>
      <c r="O751" s="66"/>
      <c r="P751" s="66"/>
      <c r="Q751" s="66"/>
      <c r="R751" s="66"/>
      <c r="S751" s="66"/>
      <c r="T751" s="66"/>
      <c r="U751" s="66"/>
      <c r="V751" s="66"/>
      <c r="W751" s="66"/>
      <c r="X751" s="66"/>
      <c r="Y751" s="66"/>
      <c r="Z751" s="66"/>
    </row>
    <row r="752" spans="1:26" x14ac:dyDescent="0.2">
      <c r="A752" s="5"/>
      <c r="B752" s="5"/>
      <c r="C752" s="5"/>
      <c r="D752" s="5"/>
      <c r="E752" s="5"/>
      <c r="F752" s="66"/>
      <c r="G752" s="66"/>
      <c r="H752" s="66"/>
      <c r="I752" s="66"/>
      <c r="J752" s="66"/>
      <c r="K752" s="66"/>
      <c r="L752" s="66"/>
      <c r="M752" s="66"/>
      <c r="N752" s="66"/>
      <c r="O752" s="66"/>
      <c r="P752" s="66"/>
      <c r="Q752" s="66"/>
      <c r="R752" s="66"/>
      <c r="S752" s="66"/>
      <c r="T752" s="66"/>
      <c r="U752" s="66"/>
      <c r="V752" s="66"/>
      <c r="W752" s="66"/>
      <c r="X752" s="66"/>
      <c r="Y752" s="66"/>
      <c r="Z752" s="66"/>
    </row>
    <row r="753" spans="1:26" x14ac:dyDescent="0.2">
      <c r="A753" s="5"/>
      <c r="B753" s="5"/>
      <c r="C753" s="5"/>
      <c r="D753" s="5"/>
      <c r="E753" s="5"/>
      <c r="F753" s="66"/>
      <c r="G753" s="66"/>
      <c r="H753" s="66"/>
      <c r="I753" s="66"/>
      <c r="J753" s="66"/>
      <c r="K753" s="66"/>
      <c r="L753" s="66"/>
      <c r="M753" s="66"/>
      <c r="N753" s="66"/>
      <c r="O753" s="66"/>
      <c r="P753" s="66"/>
      <c r="Q753" s="66"/>
      <c r="R753" s="66"/>
      <c r="S753" s="66"/>
      <c r="T753" s="66"/>
      <c r="U753" s="66"/>
      <c r="V753" s="66"/>
      <c r="W753" s="66"/>
      <c r="X753" s="66"/>
      <c r="Y753" s="66"/>
      <c r="Z753" s="66"/>
    </row>
    <row r="754" spans="1:26" x14ac:dyDescent="0.2">
      <c r="A754" s="5"/>
      <c r="B754" s="5"/>
      <c r="C754" s="5"/>
      <c r="D754" s="5"/>
      <c r="E754" s="5"/>
      <c r="F754" s="66"/>
      <c r="G754" s="66"/>
      <c r="H754" s="66"/>
      <c r="I754" s="66"/>
      <c r="J754" s="66"/>
      <c r="K754" s="66"/>
      <c r="L754" s="66"/>
      <c r="M754" s="66"/>
      <c r="N754" s="66"/>
      <c r="O754" s="66"/>
      <c r="P754" s="66"/>
      <c r="Q754" s="66"/>
      <c r="R754" s="66"/>
      <c r="S754" s="66"/>
      <c r="T754" s="66"/>
      <c r="U754" s="66"/>
      <c r="V754" s="66"/>
      <c r="W754" s="66"/>
      <c r="X754" s="66"/>
      <c r="Y754" s="66"/>
      <c r="Z754" s="66"/>
    </row>
    <row r="755" spans="1:26" x14ac:dyDescent="0.2">
      <c r="A755" s="5"/>
      <c r="B755" s="5"/>
      <c r="C755" s="5"/>
      <c r="D755" s="5"/>
      <c r="E755" s="5"/>
      <c r="F755" s="66"/>
      <c r="G755" s="66"/>
      <c r="H755" s="66"/>
      <c r="I755" s="66"/>
      <c r="J755" s="66"/>
      <c r="K755" s="66"/>
      <c r="L755" s="66"/>
      <c r="M755" s="66"/>
      <c r="N755" s="66"/>
      <c r="O755" s="66"/>
      <c r="P755" s="66"/>
      <c r="Q755" s="66"/>
      <c r="R755" s="66"/>
      <c r="S755" s="66"/>
      <c r="T755" s="66"/>
      <c r="U755" s="66"/>
      <c r="V755" s="66"/>
      <c r="W755" s="66"/>
      <c r="X755" s="66"/>
      <c r="Y755" s="66"/>
      <c r="Z755" s="66"/>
    </row>
    <row r="756" spans="1:26" x14ac:dyDescent="0.2">
      <c r="A756" s="5"/>
      <c r="B756" s="5"/>
      <c r="C756" s="5"/>
      <c r="D756" s="5"/>
      <c r="E756" s="5"/>
      <c r="F756" s="66"/>
      <c r="G756" s="66"/>
      <c r="H756" s="66"/>
      <c r="I756" s="66"/>
      <c r="J756" s="66"/>
      <c r="K756" s="66"/>
      <c r="L756" s="66"/>
      <c r="M756" s="66"/>
      <c r="N756" s="66"/>
      <c r="O756" s="66"/>
      <c r="P756" s="66"/>
      <c r="Q756" s="66"/>
      <c r="R756" s="66"/>
      <c r="S756" s="66"/>
      <c r="T756" s="66"/>
      <c r="U756" s="66"/>
      <c r="V756" s="66"/>
      <c r="W756" s="66"/>
      <c r="X756" s="66"/>
      <c r="Y756" s="66"/>
      <c r="Z756" s="66"/>
    </row>
    <row r="757" spans="1:26" x14ac:dyDescent="0.2">
      <c r="A757" s="5"/>
      <c r="B757" s="5"/>
      <c r="C757" s="5"/>
      <c r="D757" s="5"/>
      <c r="E757" s="5"/>
      <c r="F757" s="66"/>
      <c r="G757" s="66"/>
      <c r="H757" s="66"/>
      <c r="I757" s="66"/>
      <c r="J757" s="66"/>
      <c r="K757" s="66"/>
      <c r="L757" s="66"/>
      <c r="M757" s="66"/>
      <c r="N757" s="66"/>
      <c r="O757" s="66"/>
      <c r="P757" s="66"/>
      <c r="Q757" s="66"/>
      <c r="R757" s="66"/>
      <c r="S757" s="66"/>
      <c r="T757" s="66"/>
      <c r="U757" s="66"/>
      <c r="V757" s="66"/>
      <c r="W757" s="66"/>
      <c r="X757" s="66"/>
      <c r="Y757" s="66"/>
      <c r="Z757" s="66"/>
    </row>
    <row r="758" spans="1:26" x14ac:dyDescent="0.2">
      <c r="A758" s="5"/>
      <c r="B758" s="5"/>
      <c r="C758" s="5"/>
      <c r="D758" s="5"/>
      <c r="E758" s="5"/>
      <c r="F758" s="66"/>
      <c r="G758" s="66"/>
      <c r="H758" s="66"/>
      <c r="I758" s="66"/>
      <c r="J758" s="66"/>
      <c r="K758" s="66"/>
      <c r="L758" s="66"/>
      <c r="M758" s="66"/>
      <c r="N758" s="66"/>
      <c r="O758" s="66"/>
      <c r="P758" s="66"/>
      <c r="Q758" s="66"/>
      <c r="R758" s="66"/>
      <c r="S758" s="66"/>
      <c r="T758" s="66"/>
      <c r="U758" s="66"/>
      <c r="V758" s="66"/>
      <c r="W758" s="66"/>
      <c r="X758" s="66"/>
      <c r="Y758" s="66"/>
      <c r="Z758" s="66"/>
    </row>
    <row r="759" spans="1:26" x14ac:dyDescent="0.2">
      <c r="A759" s="5"/>
      <c r="B759" s="5"/>
      <c r="C759" s="5"/>
      <c r="D759" s="5"/>
      <c r="E759" s="5"/>
      <c r="F759" s="66"/>
      <c r="G759" s="66"/>
      <c r="H759" s="66"/>
      <c r="I759" s="66"/>
      <c r="J759" s="66"/>
      <c r="K759" s="66"/>
      <c r="L759" s="66"/>
      <c r="M759" s="66"/>
      <c r="N759" s="66"/>
      <c r="O759" s="66"/>
      <c r="P759" s="66"/>
      <c r="Q759" s="66"/>
      <c r="R759" s="66"/>
      <c r="S759" s="66"/>
      <c r="T759" s="66"/>
      <c r="U759" s="66"/>
      <c r="V759" s="66"/>
      <c r="W759" s="66"/>
      <c r="X759" s="66"/>
      <c r="Y759" s="66"/>
      <c r="Z759" s="66"/>
    </row>
    <row r="760" spans="1:26" x14ac:dyDescent="0.2">
      <c r="A760" s="5"/>
      <c r="B760" s="5"/>
      <c r="C760" s="5"/>
      <c r="D760" s="5"/>
      <c r="E760" s="5"/>
      <c r="F760" s="66"/>
      <c r="G760" s="66"/>
      <c r="H760" s="66"/>
      <c r="I760" s="66"/>
      <c r="J760" s="66"/>
      <c r="K760" s="66"/>
      <c r="L760" s="66"/>
      <c r="M760" s="66"/>
      <c r="N760" s="66"/>
      <c r="O760" s="66"/>
      <c r="P760" s="66"/>
      <c r="Q760" s="66"/>
      <c r="R760" s="66"/>
      <c r="S760" s="66"/>
      <c r="T760" s="66"/>
      <c r="U760" s="66"/>
      <c r="V760" s="66"/>
      <c r="W760" s="66"/>
      <c r="X760" s="66"/>
      <c r="Y760" s="66"/>
      <c r="Z760" s="66"/>
    </row>
    <row r="761" spans="1:26" x14ac:dyDescent="0.2">
      <c r="A761" s="5"/>
      <c r="B761" s="5"/>
      <c r="C761" s="5"/>
      <c r="D761" s="5"/>
      <c r="E761" s="5"/>
      <c r="F761" s="66"/>
      <c r="G761" s="66"/>
      <c r="H761" s="66"/>
      <c r="I761" s="66"/>
      <c r="J761" s="66"/>
      <c r="K761" s="66"/>
      <c r="L761" s="66"/>
      <c r="M761" s="66"/>
      <c r="N761" s="66"/>
      <c r="O761" s="66"/>
      <c r="P761" s="66"/>
      <c r="Q761" s="66"/>
      <c r="R761" s="66"/>
      <c r="S761" s="66"/>
      <c r="T761" s="66"/>
      <c r="U761" s="66"/>
      <c r="V761" s="66"/>
      <c r="W761" s="66"/>
      <c r="X761" s="66"/>
      <c r="Y761" s="66"/>
      <c r="Z761" s="66"/>
    </row>
    <row r="762" spans="1:26" x14ac:dyDescent="0.2">
      <c r="A762" s="5"/>
      <c r="B762" s="5"/>
      <c r="C762" s="5"/>
      <c r="D762" s="5"/>
      <c r="E762" s="5"/>
      <c r="F762" s="66"/>
      <c r="G762" s="66"/>
      <c r="H762" s="66"/>
      <c r="I762" s="66"/>
      <c r="J762" s="66"/>
      <c r="K762" s="66"/>
      <c r="L762" s="66"/>
      <c r="M762" s="66"/>
      <c r="N762" s="66"/>
      <c r="O762" s="66"/>
      <c r="P762" s="66"/>
      <c r="Q762" s="66"/>
      <c r="R762" s="66"/>
      <c r="S762" s="66"/>
      <c r="T762" s="66"/>
      <c r="U762" s="66"/>
      <c r="V762" s="66"/>
      <c r="W762" s="66"/>
      <c r="X762" s="66"/>
      <c r="Y762" s="66"/>
      <c r="Z762" s="66"/>
    </row>
    <row r="763" spans="1:26" x14ac:dyDescent="0.2">
      <c r="A763" s="5"/>
      <c r="B763" s="5"/>
      <c r="C763" s="5"/>
      <c r="D763" s="5"/>
      <c r="E763" s="5"/>
      <c r="F763" s="66"/>
      <c r="G763" s="66"/>
      <c r="H763" s="66"/>
      <c r="I763" s="66"/>
      <c r="J763" s="66"/>
      <c r="K763" s="66"/>
      <c r="L763" s="66"/>
      <c r="M763" s="66"/>
      <c r="N763" s="66"/>
      <c r="O763" s="66"/>
      <c r="P763" s="66"/>
      <c r="Q763" s="66"/>
      <c r="R763" s="66"/>
      <c r="S763" s="66"/>
      <c r="T763" s="66"/>
      <c r="U763" s="66"/>
      <c r="V763" s="66"/>
      <c r="W763" s="66"/>
      <c r="X763" s="66"/>
      <c r="Y763" s="66"/>
      <c r="Z763" s="66"/>
    </row>
    <row r="764" spans="1:26" x14ac:dyDescent="0.2">
      <c r="A764" s="5"/>
      <c r="B764" s="5"/>
      <c r="C764" s="5"/>
      <c r="D764" s="5"/>
      <c r="E764" s="5"/>
      <c r="F764" s="66"/>
      <c r="G764" s="66"/>
      <c r="H764" s="66"/>
      <c r="I764" s="66"/>
      <c r="J764" s="66"/>
      <c r="K764" s="66"/>
      <c r="L764" s="66"/>
      <c r="M764" s="66"/>
      <c r="N764" s="66"/>
      <c r="O764" s="66"/>
      <c r="P764" s="66"/>
      <c r="Q764" s="66"/>
      <c r="R764" s="66"/>
      <c r="S764" s="66"/>
      <c r="T764" s="66"/>
      <c r="U764" s="66"/>
      <c r="V764" s="66"/>
      <c r="W764" s="66"/>
      <c r="X764" s="66"/>
      <c r="Y764" s="66"/>
      <c r="Z764" s="66"/>
    </row>
    <row r="765" spans="1:26" x14ac:dyDescent="0.2">
      <c r="A765" s="5"/>
      <c r="B765" s="5"/>
      <c r="C765" s="5"/>
      <c r="D765" s="5"/>
      <c r="E765" s="5"/>
      <c r="F765" s="66"/>
      <c r="G765" s="66"/>
      <c r="H765" s="66"/>
      <c r="I765" s="66"/>
      <c r="J765" s="66"/>
      <c r="K765" s="66"/>
      <c r="L765" s="66"/>
      <c r="M765" s="66"/>
      <c r="N765" s="66"/>
      <c r="O765" s="66"/>
      <c r="P765" s="66"/>
      <c r="Q765" s="66"/>
      <c r="R765" s="66"/>
      <c r="S765" s="66"/>
      <c r="T765" s="66"/>
      <c r="U765" s="66"/>
      <c r="V765" s="66"/>
      <c r="W765" s="66"/>
      <c r="X765" s="66"/>
      <c r="Y765" s="66"/>
      <c r="Z765" s="66"/>
    </row>
    <row r="766" spans="1:26" x14ac:dyDescent="0.2">
      <c r="A766" s="5"/>
      <c r="B766" s="5"/>
      <c r="C766" s="5"/>
      <c r="D766" s="5"/>
      <c r="E766" s="5"/>
      <c r="F766" s="66"/>
      <c r="G766" s="66"/>
      <c r="H766" s="66"/>
      <c r="I766" s="66"/>
      <c r="J766" s="66"/>
      <c r="K766" s="66"/>
      <c r="L766" s="66"/>
      <c r="M766" s="66"/>
      <c r="N766" s="66"/>
      <c r="O766" s="66"/>
      <c r="P766" s="66"/>
      <c r="Q766" s="66"/>
      <c r="R766" s="66"/>
      <c r="S766" s="66"/>
      <c r="T766" s="66"/>
      <c r="U766" s="66"/>
      <c r="V766" s="66"/>
      <c r="W766" s="66"/>
      <c r="X766" s="66"/>
      <c r="Y766" s="66"/>
      <c r="Z766" s="66"/>
    </row>
    <row r="767" spans="1:26" x14ac:dyDescent="0.2">
      <c r="A767" s="5"/>
      <c r="B767" s="5"/>
      <c r="C767" s="5"/>
      <c r="D767" s="5"/>
      <c r="E767" s="5"/>
      <c r="F767" s="66"/>
      <c r="G767" s="66"/>
      <c r="H767" s="66"/>
      <c r="I767" s="66"/>
      <c r="J767" s="66"/>
      <c r="K767" s="66"/>
      <c r="L767" s="66"/>
      <c r="M767" s="66"/>
      <c r="N767" s="66"/>
      <c r="O767" s="66"/>
      <c r="P767" s="66"/>
      <c r="Q767" s="66"/>
      <c r="R767" s="66"/>
      <c r="S767" s="66"/>
      <c r="T767" s="66"/>
      <c r="U767" s="66"/>
      <c r="V767" s="66"/>
      <c r="W767" s="66"/>
      <c r="X767" s="66"/>
      <c r="Y767" s="66"/>
      <c r="Z767" s="66"/>
    </row>
    <row r="768" spans="1:26" x14ac:dyDescent="0.2">
      <c r="A768" s="5"/>
      <c r="B768" s="5"/>
      <c r="C768" s="5"/>
      <c r="D768" s="5"/>
      <c r="E768" s="5"/>
      <c r="F768" s="66"/>
      <c r="G768" s="66"/>
      <c r="H768" s="66"/>
      <c r="I768" s="66"/>
      <c r="J768" s="66"/>
      <c r="K768" s="66"/>
      <c r="L768" s="66"/>
      <c r="M768" s="66"/>
      <c r="N768" s="66"/>
      <c r="O768" s="66"/>
      <c r="P768" s="66"/>
      <c r="Q768" s="66"/>
      <c r="R768" s="66"/>
      <c r="S768" s="66"/>
      <c r="T768" s="66"/>
      <c r="U768" s="66"/>
      <c r="V768" s="66"/>
      <c r="W768" s="66"/>
      <c r="X768" s="66"/>
      <c r="Y768" s="66"/>
      <c r="Z768" s="66"/>
    </row>
    <row r="769" spans="1:26" x14ac:dyDescent="0.2">
      <c r="A769" s="5"/>
      <c r="B769" s="5"/>
      <c r="C769" s="5"/>
      <c r="D769" s="5"/>
      <c r="E769" s="5"/>
      <c r="F769" s="66"/>
      <c r="G769" s="66"/>
      <c r="H769" s="66"/>
      <c r="I769" s="66"/>
      <c r="J769" s="66"/>
      <c r="K769" s="66"/>
      <c r="L769" s="66"/>
      <c r="M769" s="66"/>
      <c r="N769" s="66"/>
      <c r="O769" s="66"/>
      <c r="P769" s="66"/>
      <c r="Q769" s="66"/>
      <c r="R769" s="66"/>
      <c r="S769" s="66"/>
      <c r="T769" s="66"/>
      <c r="U769" s="66"/>
      <c r="V769" s="66"/>
      <c r="W769" s="66"/>
      <c r="X769" s="66"/>
      <c r="Y769" s="66"/>
      <c r="Z769" s="66"/>
    </row>
    <row r="770" spans="1:26" x14ac:dyDescent="0.2">
      <c r="A770" s="5"/>
      <c r="B770" s="5"/>
      <c r="C770" s="5"/>
      <c r="D770" s="5"/>
      <c r="E770" s="5"/>
      <c r="F770" s="66"/>
      <c r="G770" s="66"/>
      <c r="H770" s="66"/>
      <c r="I770" s="66"/>
      <c r="J770" s="66"/>
      <c r="K770" s="66"/>
      <c r="L770" s="66"/>
      <c r="M770" s="66"/>
      <c r="N770" s="66"/>
      <c r="O770" s="66"/>
      <c r="P770" s="66"/>
      <c r="Q770" s="66"/>
      <c r="R770" s="66"/>
      <c r="S770" s="66"/>
      <c r="T770" s="66"/>
      <c r="U770" s="66"/>
      <c r="V770" s="66"/>
      <c r="W770" s="66"/>
      <c r="X770" s="66"/>
      <c r="Y770" s="66"/>
      <c r="Z770" s="66"/>
    </row>
    <row r="771" spans="1:26" x14ac:dyDescent="0.2">
      <c r="A771" s="5"/>
      <c r="B771" s="5"/>
      <c r="C771" s="5"/>
      <c r="D771" s="5"/>
      <c r="E771" s="5"/>
      <c r="F771" s="66"/>
      <c r="G771" s="66"/>
      <c r="H771" s="66"/>
      <c r="I771" s="66"/>
      <c r="J771" s="66"/>
      <c r="K771" s="66"/>
      <c r="L771" s="66"/>
      <c r="M771" s="66"/>
      <c r="N771" s="66"/>
      <c r="O771" s="66"/>
      <c r="P771" s="66"/>
      <c r="Q771" s="66"/>
      <c r="R771" s="66"/>
      <c r="S771" s="66"/>
      <c r="T771" s="66"/>
      <c r="U771" s="66"/>
      <c r="V771" s="66"/>
      <c r="W771" s="66"/>
      <c r="X771" s="66"/>
      <c r="Y771" s="66"/>
      <c r="Z771" s="66"/>
    </row>
    <row r="772" spans="1:26" x14ac:dyDescent="0.2">
      <c r="A772" s="5"/>
      <c r="B772" s="5"/>
      <c r="C772" s="5"/>
      <c r="D772" s="5"/>
      <c r="E772" s="5"/>
      <c r="F772" s="66"/>
      <c r="G772" s="66"/>
      <c r="H772" s="66"/>
      <c r="I772" s="66"/>
      <c r="J772" s="66"/>
      <c r="K772" s="66"/>
      <c r="L772" s="66"/>
      <c r="M772" s="66"/>
      <c r="N772" s="66"/>
      <c r="O772" s="66"/>
      <c r="P772" s="66"/>
      <c r="Q772" s="66"/>
      <c r="R772" s="66"/>
      <c r="S772" s="66"/>
      <c r="T772" s="66"/>
      <c r="U772" s="66"/>
      <c r="V772" s="66"/>
      <c r="W772" s="66"/>
      <c r="X772" s="66"/>
      <c r="Y772" s="66"/>
      <c r="Z772" s="66"/>
    </row>
    <row r="773" spans="1:26" x14ac:dyDescent="0.2">
      <c r="A773" s="5"/>
      <c r="B773" s="5"/>
      <c r="C773" s="5"/>
      <c r="D773" s="5"/>
      <c r="E773" s="5"/>
      <c r="F773" s="66"/>
      <c r="G773" s="66"/>
      <c r="H773" s="66"/>
      <c r="I773" s="66"/>
      <c r="J773" s="66"/>
      <c r="K773" s="66"/>
      <c r="L773" s="66"/>
      <c r="M773" s="66"/>
      <c r="N773" s="66"/>
      <c r="O773" s="66"/>
      <c r="P773" s="66"/>
      <c r="Q773" s="66"/>
      <c r="R773" s="66"/>
      <c r="S773" s="66"/>
      <c r="T773" s="66"/>
      <c r="U773" s="66"/>
      <c r="V773" s="66"/>
      <c r="W773" s="66"/>
      <c r="X773" s="66"/>
      <c r="Y773" s="66"/>
      <c r="Z773" s="66"/>
    </row>
    <row r="774" spans="1:26" x14ac:dyDescent="0.2">
      <c r="A774" s="5"/>
      <c r="B774" s="5"/>
      <c r="C774" s="5"/>
      <c r="D774" s="5"/>
      <c r="E774" s="5"/>
      <c r="F774" s="66"/>
      <c r="G774" s="66"/>
      <c r="H774" s="66"/>
      <c r="I774" s="66"/>
      <c r="J774" s="66"/>
      <c r="K774" s="66"/>
      <c r="L774" s="66"/>
      <c r="M774" s="66"/>
      <c r="N774" s="66"/>
      <c r="O774" s="66"/>
      <c r="P774" s="66"/>
      <c r="Q774" s="66"/>
      <c r="R774" s="66"/>
      <c r="S774" s="66"/>
      <c r="T774" s="66"/>
      <c r="U774" s="66"/>
      <c r="V774" s="66"/>
      <c r="W774" s="66"/>
      <c r="X774" s="66"/>
      <c r="Y774" s="66"/>
      <c r="Z774" s="66"/>
    </row>
    <row r="775" spans="1:26" x14ac:dyDescent="0.2">
      <c r="A775" s="5"/>
      <c r="B775" s="5"/>
      <c r="C775" s="5"/>
      <c r="D775" s="5"/>
      <c r="E775" s="5"/>
      <c r="F775" s="66"/>
      <c r="G775" s="66"/>
      <c r="H775" s="66"/>
      <c r="I775" s="66"/>
      <c r="J775" s="66"/>
      <c r="K775" s="66"/>
      <c r="L775" s="66"/>
      <c r="M775" s="66"/>
      <c r="N775" s="66"/>
      <c r="O775" s="66"/>
      <c r="P775" s="66"/>
      <c r="Q775" s="66"/>
      <c r="R775" s="66"/>
      <c r="S775" s="66"/>
      <c r="T775" s="66"/>
      <c r="U775" s="66"/>
      <c r="V775" s="66"/>
      <c r="W775" s="66"/>
      <c r="X775" s="66"/>
      <c r="Y775" s="66"/>
      <c r="Z775" s="66"/>
    </row>
    <row r="776" spans="1:26" x14ac:dyDescent="0.2">
      <c r="A776" s="5"/>
      <c r="B776" s="5"/>
      <c r="C776" s="5"/>
      <c r="D776" s="5"/>
      <c r="E776" s="5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66"/>
      <c r="V776" s="66"/>
      <c r="W776" s="66"/>
      <c r="X776" s="66"/>
      <c r="Y776" s="66"/>
      <c r="Z776" s="66"/>
    </row>
    <row r="777" spans="1:26" x14ac:dyDescent="0.2">
      <c r="A777" s="5"/>
      <c r="B777" s="5"/>
      <c r="C777" s="5"/>
      <c r="D777" s="5"/>
      <c r="E777" s="5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66"/>
      <c r="V777" s="66"/>
      <c r="W777" s="66"/>
      <c r="X777" s="66"/>
      <c r="Y777" s="66"/>
      <c r="Z777" s="66"/>
    </row>
    <row r="778" spans="1:26" x14ac:dyDescent="0.2">
      <c r="A778" s="5"/>
      <c r="B778" s="5"/>
      <c r="C778" s="5"/>
      <c r="D778" s="5"/>
      <c r="E778" s="5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66"/>
      <c r="V778" s="66"/>
      <c r="W778" s="66"/>
      <c r="X778" s="66"/>
      <c r="Y778" s="66"/>
      <c r="Z778" s="66"/>
    </row>
    <row r="779" spans="1:26" x14ac:dyDescent="0.2">
      <c r="A779" s="5"/>
      <c r="B779" s="5"/>
      <c r="C779" s="5"/>
      <c r="D779" s="5"/>
      <c r="E779" s="5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66"/>
      <c r="V779" s="66"/>
      <c r="W779" s="66"/>
      <c r="X779" s="66"/>
      <c r="Y779" s="66"/>
      <c r="Z779" s="66"/>
    </row>
    <row r="780" spans="1:26" x14ac:dyDescent="0.2">
      <c r="A780" s="5"/>
      <c r="B780" s="5"/>
      <c r="C780" s="5"/>
      <c r="D780" s="5"/>
      <c r="E780" s="5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66"/>
      <c r="V780" s="66"/>
      <c r="W780" s="66"/>
      <c r="X780" s="66"/>
      <c r="Y780" s="66"/>
      <c r="Z780" s="66"/>
    </row>
    <row r="781" spans="1:26" x14ac:dyDescent="0.2">
      <c r="A781" s="5"/>
      <c r="B781" s="5"/>
      <c r="C781" s="5"/>
      <c r="D781" s="5"/>
      <c r="E781" s="5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66"/>
      <c r="V781" s="66"/>
      <c r="W781" s="66"/>
      <c r="X781" s="66"/>
      <c r="Y781" s="66"/>
      <c r="Z781" s="66"/>
    </row>
    <row r="782" spans="1:26" x14ac:dyDescent="0.2">
      <c r="A782" s="5"/>
      <c r="B782" s="5"/>
      <c r="C782" s="5"/>
      <c r="D782" s="5"/>
      <c r="E782" s="5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66"/>
      <c r="V782" s="66"/>
      <c r="W782" s="66"/>
      <c r="X782" s="66"/>
      <c r="Y782" s="66"/>
      <c r="Z782" s="66"/>
    </row>
    <row r="783" spans="1:26" x14ac:dyDescent="0.2">
      <c r="A783" s="5"/>
      <c r="B783" s="5"/>
      <c r="C783" s="5"/>
      <c r="D783" s="5"/>
      <c r="E783" s="5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66"/>
      <c r="V783" s="66"/>
      <c r="W783" s="66"/>
      <c r="X783" s="66"/>
      <c r="Y783" s="66"/>
      <c r="Z783" s="66"/>
    </row>
    <row r="784" spans="1:26" x14ac:dyDescent="0.2">
      <c r="A784" s="5"/>
      <c r="B784" s="5"/>
      <c r="C784" s="5"/>
      <c r="D784" s="5"/>
      <c r="E784" s="5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6"/>
      <c r="V784" s="66"/>
      <c r="W784" s="66"/>
      <c r="X784" s="66"/>
      <c r="Y784" s="66"/>
      <c r="Z784" s="66"/>
    </row>
    <row r="785" spans="1:26" x14ac:dyDescent="0.2">
      <c r="A785" s="5"/>
      <c r="B785" s="5"/>
      <c r="C785" s="5"/>
      <c r="D785" s="5"/>
      <c r="E785" s="5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66"/>
      <c r="V785" s="66"/>
      <c r="W785" s="66"/>
      <c r="X785" s="66"/>
      <c r="Y785" s="66"/>
      <c r="Z785" s="66"/>
    </row>
    <row r="786" spans="1:26" x14ac:dyDescent="0.2">
      <c r="A786" s="5"/>
      <c r="B786" s="5"/>
      <c r="C786" s="5"/>
      <c r="D786" s="5"/>
      <c r="E786" s="5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66"/>
      <c r="V786" s="66"/>
      <c r="W786" s="66"/>
      <c r="X786" s="66"/>
      <c r="Y786" s="66"/>
      <c r="Z786" s="66"/>
    </row>
    <row r="787" spans="1:26" x14ac:dyDescent="0.2">
      <c r="A787" s="5"/>
      <c r="B787" s="5"/>
      <c r="C787" s="5"/>
      <c r="D787" s="5"/>
      <c r="E787" s="5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66"/>
      <c r="V787" s="66"/>
      <c r="W787" s="66"/>
      <c r="X787" s="66"/>
      <c r="Y787" s="66"/>
      <c r="Z787" s="66"/>
    </row>
    <row r="788" spans="1:26" x14ac:dyDescent="0.2">
      <c r="A788" s="5"/>
      <c r="B788" s="5"/>
      <c r="C788" s="5"/>
      <c r="D788" s="5"/>
      <c r="E788" s="5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66"/>
      <c r="V788" s="66"/>
      <c r="W788" s="66"/>
      <c r="X788" s="66"/>
      <c r="Y788" s="66"/>
      <c r="Z788" s="66"/>
    </row>
    <row r="789" spans="1:26" x14ac:dyDescent="0.2">
      <c r="A789" s="5"/>
      <c r="B789" s="5"/>
      <c r="C789" s="5"/>
      <c r="D789" s="5"/>
      <c r="E789" s="5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66"/>
      <c r="V789" s="66"/>
      <c r="W789" s="66"/>
      <c r="X789" s="66"/>
      <c r="Y789" s="66"/>
      <c r="Z789" s="66"/>
    </row>
    <row r="790" spans="1:26" x14ac:dyDescent="0.2">
      <c r="A790" s="5"/>
      <c r="B790" s="5"/>
      <c r="C790" s="5"/>
      <c r="D790" s="5"/>
      <c r="E790" s="5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6"/>
      <c r="V790" s="66"/>
      <c r="W790" s="66"/>
      <c r="X790" s="66"/>
      <c r="Y790" s="66"/>
      <c r="Z790" s="66"/>
    </row>
    <row r="791" spans="1:26" x14ac:dyDescent="0.2">
      <c r="A791" s="5"/>
      <c r="B791" s="5"/>
      <c r="C791" s="5"/>
      <c r="D791" s="5"/>
      <c r="E791" s="5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66"/>
      <c r="V791" s="66"/>
      <c r="W791" s="66"/>
      <c r="X791" s="66"/>
      <c r="Y791" s="66"/>
      <c r="Z791" s="66"/>
    </row>
    <row r="792" spans="1:26" x14ac:dyDescent="0.2">
      <c r="A792" s="5"/>
      <c r="B792" s="5"/>
      <c r="C792" s="5"/>
      <c r="D792" s="5"/>
      <c r="E792" s="5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66"/>
      <c r="V792" s="66"/>
      <c r="W792" s="66"/>
      <c r="X792" s="66"/>
      <c r="Y792" s="66"/>
      <c r="Z792" s="66"/>
    </row>
    <row r="793" spans="1:26" x14ac:dyDescent="0.2">
      <c r="A793" s="5"/>
      <c r="B793" s="5"/>
      <c r="C793" s="5"/>
      <c r="D793" s="5"/>
      <c r="E793" s="5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66"/>
      <c r="V793" s="66"/>
      <c r="W793" s="66"/>
      <c r="X793" s="66"/>
      <c r="Y793" s="66"/>
      <c r="Z793" s="66"/>
    </row>
    <row r="794" spans="1:26" x14ac:dyDescent="0.2">
      <c r="A794" s="5"/>
      <c r="B794" s="5"/>
      <c r="C794" s="5"/>
      <c r="D794" s="5"/>
      <c r="E794" s="5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66"/>
      <c r="V794" s="66"/>
      <c r="W794" s="66"/>
      <c r="X794" s="66"/>
      <c r="Y794" s="66"/>
      <c r="Z794" s="66"/>
    </row>
    <row r="795" spans="1:26" x14ac:dyDescent="0.2">
      <c r="A795" s="5"/>
      <c r="B795" s="5"/>
      <c r="C795" s="5"/>
      <c r="D795" s="5"/>
      <c r="E795" s="5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66"/>
      <c r="V795" s="66"/>
      <c r="W795" s="66"/>
      <c r="X795" s="66"/>
      <c r="Y795" s="66"/>
      <c r="Z795" s="66"/>
    </row>
    <row r="796" spans="1:26" x14ac:dyDescent="0.2">
      <c r="A796" s="5"/>
      <c r="B796" s="5"/>
      <c r="C796" s="5"/>
      <c r="D796" s="5"/>
      <c r="E796" s="5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66"/>
      <c r="V796" s="66"/>
      <c r="W796" s="66"/>
      <c r="X796" s="66"/>
      <c r="Y796" s="66"/>
      <c r="Z796" s="66"/>
    </row>
    <row r="797" spans="1:26" x14ac:dyDescent="0.2">
      <c r="A797" s="5"/>
      <c r="B797" s="5"/>
      <c r="C797" s="5"/>
      <c r="D797" s="5"/>
      <c r="E797" s="5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66"/>
      <c r="V797" s="66"/>
      <c r="W797" s="66"/>
      <c r="X797" s="66"/>
      <c r="Y797" s="66"/>
      <c r="Z797" s="66"/>
    </row>
    <row r="798" spans="1:26" x14ac:dyDescent="0.2">
      <c r="A798" s="5"/>
      <c r="B798" s="5"/>
      <c r="C798" s="5"/>
      <c r="D798" s="5"/>
      <c r="E798" s="5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66"/>
      <c r="V798" s="66"/>
      <c r="W798" s="66"/>
      <c r="X798" s="66"/>
      <c r="Y798" s="66"/>
      <c r="Z798" s="66"/>
    </row>
    <row r="799" spans="1:26" x14ac:dyDescent="0.2">
      <c r="A799" s="5"/>
      <c r="B799" s="5"/>
      <c r="C799" s="5"/>
      <c r="D799" s="5"/>
      <c r="E799" s="5"/>
      <c r="F799" s="66"/>
      <c r="G799" s="66"/>
      <c r="H799" s="66"/>
      <c r="I799" s="66"/>
      <c r="J799" s="66"/>
      <c r="K799" s="66"/>
      <c r="L799" s="66"/>
      <c r="M799" s="66"/>
      <c r="N799" s="66"/>
      <c r="O799" s="66"/>
      <c r="P799" s="66"/>
      <c r="Q799" s="66"/>
      <c r="R799" s="66"/>
      <c r="S799" s="66"/>
      <c r="T799" s="66"/>
      <c r="U799" s="66"/>
      <c r="V799" s="66"/>
      <c r="W799" s="66"/>
      <c r="X799" s="66"/>
      <c r="Y799" s="66"/>
      <c r="Z799" s="66"/>
    </row>
    <row r="800" spans="1:26" x14ac:dyDescent="0.2">
      <c r="A800" s="5"/>
      <c r="B800" s="5"/>
      <c r="C800" s="5"/>
      <c r="D800" s="5"/>
      <c r="E800" s="5"/>
      <c r="F800" s="66"/>
      <c r="G800" s="66"/>
      <c r="H800" s="66"/>
      <c r="I800" s="66"/>
      <c r="J800" s="66"/>
      <c r="K800" s="66"/>
      <c r="L800" s="66"/>
      <c r="M800" s="66"/>
      <c r="N800" s="66"/>
      <c r="O800" s="66"/>
      <c r="P800" s="66"/>
      <c r="Q800" s="66"/>
      <c r="R800" s="66"/>
      <c r="S800" s="66"/>
      <c r="T800" s="66"/>
      <c r="U800" s="66"/>
      <c r="V800" s="66"/>
      <c r="W800" s="66"/>
      <c r="X800" s="66"/>
      <c r="Y800" s="66"/>
      <c r="Z800" s="66"/>
    </row>
    <row r="801" spans="1:26" x14ac:dyDescent="0.2">
      <c r="A801" s="5"/>
      <c r="B801" s="5"/>
      <c r="C801" s="5"/>
      <c r="D801" s="5"/>
      <c r="E801" s="5"/>
      <c r="F801" s="66"/>
      <c r="G801" s="66"/>
      <c r="H801" s="66"/>
      <c r="I801" s="66"/>
      <c r="J801" s="66"/>
      <c r="K801" s="66"/>
      <c r="L801" s="66"/>
      <c r="M801" s="66"/>
      <c r="N801" s="66"/>
      <c r="O801" s="66"/>
      <c r="P801" s="66"/>
      <c r="Q801" s="66"/>
      <c r="R801" s="66"/>
      <c r="S801" s="66"/>
      <c r="T801" s="66"/>
      <c r="U801" s="66"/>
      <c r="V801" s="66"/>
      <c r="W801" s="66"/>
      <c r="X801" s="66"/>
      <c r="Y801" s="66"/>
      <c r="Z801" s="66"/>
    </row>
    <row r="802" spans="1:26" x14ac:dyDescent="0.2">
      <c r="A802" s="5"/>
      <c r="B802" s="5"/>
      <c r="C802" s="5"/>
      <c r="D802" s="5"/>
      <c r="E802" s="5"/>
      <c r="F802" s="66"/>
      <c r="G802" s="66"/>
      <c r="H802" s="66"/>
      <c r="I802" s="66"/>
      <c r="J802" s="66"/>
      <c r="K802" s="66"/>
      <c r="L802" s="66"/>
      <c r="M802" s="66"/>
      <c r="N802" s="66"/>
      <c r="O802" s="66"/>
      <c r="P802" s="66"/>
      <c r="Q802" s="66"/>
      <c r="R802" s="66"/>
      <c r="S802" s="66"/>
      <c r="T802" s="66"/>
      <c r="U802" s="66"/>
      <c r="V802" s="66"/>
      <c r="W802" s="66"/>
      <c r="X802" s="66"/>
      <c r="Y802" s="66"/>
      <c r="Z802" s="66"/>
    </row>
    <row r="803" spans="1:26" x14ac:dyDescent="0.2">
      <c r="A803" s="5"/>
      <c r="B803" s="5"/>
      <c r="C803" s="5"/>
      <c r="D803" s="5"/>
      <c r="E803" s="5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66"/>
      <c r="V803" s="66"/>
      <c r="W803" s="66"/>
      <c r="X803" s="66"/>
      <c r="Y803" s="66"/>
      <c r="Z803" s="66"/>
    </row>
    <row r="804" spans="1:26" x14ac:dyDescent="0.2">
      <c r="A804" s="5"/>
      <c r="B804" s="5"/>
      <c r="C804" s="5"/>
      <c r="D804" s="5"/>
      <c r="E804" s="5"/>
      <c r="F804" s="66"/>
      <c r="G804" s="66"/>
      <c r="H804" s="66"/>
      <c r="I804" s="66"/>
      <c r="J804" s="66"/>
      <c r="K804" s="66"/>
      <c r="L804" s="66"/>
      <c r="M804" s="66"/>
      <c r="N804" s="66"/>
      <c r="O804" s="66"/>
      <c r="P804" s="66"/>
      <c r="Q804" s="66"/>
      <c r="R804" s="66"/>
      <c r="S804" s="66"/>
      <c r="T804" s="66"/>
      <c r="U804" s="66"/>
      <c r="V804" s="66"/>
      <c r="W804" s="66"/>
      <c r="X804" s="66"/>
      <c r="Y804" s="66"/>
      <c r="Z804" s="66"/>
    </row>
    <row r="805" spans="1:26" x14ac:dyDescent="0.2">
      <c r="A805" s="5"/>
      <c r="B805" s="5"/>
      <c r="C805" s="5"/>
      <c r="D805" s="5"/>
      <c r="E805" s="5"/>
      <c r="F805" s="66"/>
      <c r="G805" s="66"/>
      <c r="H805" s="66"/>
      <c r="I805" s="66"/>
      <c r="J805" s="66"/>
      <c r="K805" s="66"/>
      <c r="L805" s="66"/>
      <c r="M805" s="66"/>
      <c r="N805" s="66"/>
      <c r="O805" s="66"/>
      <c r="P805" s="66"/>
      <c r="Q805" s="66"/>
      <c r="R805" s="66"/>
      <c r="S805" s="66"/>
      <c r="T805" s="66"/>
      <c r="U805" s="66"/>
      <c r="V805" s="66"/>
      <c r="W805" s="66"/>
      <c r="X805" s="66"/>
      <c r="Y805" s="66"/>
      <c r="Z805" s="66"/>
    </row>
    <row r="806" spans="1:26" x14ac:dyDescent="0.2">
      <c r="A806" s="5"/>
      <c r="B806" s="5"/>
      <c r="C806" s="5"/>
      <c r="D806" s="5"/>
      <c r="E806" s="5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66"/>
      <c r="V806" s="66"/>
      <c r="W806" s="66"/>
      <c r="X806" s="66"/>
      <c r="Y806" s="66"/>
      <c r="Z806" s="66"/>
    </row>
    <row r="807" spans="1:26" x14ac:dyDescent="0.2">
      <c r="A807" s="5"/>
      <c r="B807" s="5"/>
      <c r="C807" s="5"/>
      <c r="D807" s="5"/>
      <c r="E807" s="5"/>
      <c r="F807" s="66"/>
      <c r="G807" s="66"/>
      <c r="H807" s="66"/>
      <c r="I807" s="66"/>
      <c r="J807" s="66"/>
      <c r="K807" s="66"/>
      <c r="L807" s="66"/>
      <c r="M807" s="66"/>
      <c r="N807" s="66"/>
      <c r="O807" s="66"/>
      <c r="P807" s="66"/>
      <c r="Q807" s="66"/>
      <c r="R807" s="66"/>
      <c r="S807" s="66"/>
      <c r="T807" s="66"/>
      <c r="U807" s="66"/>
      <c r="V807" s="66"/>
      <c r="W807" s="66"/>
      <c r="X807" s="66"/>
      <c r="Y807" s="66"/>
      <c r="Z807" s="66"/>
    </row>
    <row r="808" spans="1:26" x14ac:dyDescent="0.2">
      <c r="A808" s="5"/>
      <c r="B808" s="5"/>
      <c r="C808" s="5"/>
      <c r="D808" s="5"/>
      <c r="E808" s="5"/>
      <c r="F808" s="66"/>
      <c r="G808" s="66"/>
      <c r="H808" s="66"/>
      <c r="I808" s="66"/>
      <c r="J808" s="66"/>
      <c r="K808" s="66"/>
      <c r="L808" s="66"/>
      <c r="M808" s="66"/>
      <c r="N808" s="66"/>
      <c r="O808" s="66"/>
      <c r="P808" s="66"/>
      <c r="Q808" s="66"/>
      <c r="R808" s="66"/>
      <c r="S808" s="66"/>
      <c r="T808" s="66"/>
      <c r="U808" s="66"/>
      <c r="V808" s="66"/>
      <c r="W808" s="66"/>
      <c r="X808" s="66"/>
      <c r="Y808" s="66"/>
      <c r="Z808" s="66"/>
    </row>
    <row r="809" spans="1:26" x14ac:dyDescent="0.2">
      <c r="A809" s="5"/>
      <c r="B809" s="5"/>
      <c r="C809" s="5"/>
      <c r="D809" s="5"/>
      <c r="E809" s="5"/>
      <c r="F809" s="66"/>
      <c r="G809" s="66"/>
      <c r="H809" s="66"/>
      <c r="I809" s="66"/>
      <c r="J809" s="66"/>
      <c r="K809" s="66"/>
      <c r="L809" s="66"/>
      <c r="M809" s="66"/>
      <c r="N809" s="66"/>
      <c r="O809" s="66"/>
      <c r="P809" s="66"/>
      <c r="Q809" s="66"/>
      <c r="R809" s="66"/>
      <c r="S809" s="66"/>
      <c r="T809" s="66"/>
      <c r="U809" s="66"/>
      <c r="V809" s="66"/>
      <c r="W809" s="66"/>
      <c r="X809" s="66"/>
      <c r="Y809" s="66"/>
      <c r="Z809" s="66"/>
    </row>
    <row r="810" spans="1:26" x14ac:dyDescent="0.2">
      <c r="A810" s="5"/>
      <c r="B810" s="5"/>
      <c r="C810" s="5"/>
      <c r="D810" s="5"/>
      <c r="E810" s="5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66"/>
      <c r="V810" s="66"/>
      <c r="W810" s="66"/>
      <c r="X810" s="66"/>
      <c r="Y810" s="66"/>
      <c r="Z810" s="66"/>
    </row>
    <row r="811" spans="1:26" x14ac:dyDescent="0.2">
      <c r="A811" s="5"/>
      <c r="B811" s="5"/>
      <c r="C811" s="5"/>
      <c r="D811" s="5"/>
      <c r="E811" s="5"/>
      <c r="F811" s="66"/>
      <c r="G811" s="66"/>
      <c r="H811" s="66"/>
      <c r="I811" s="66"/>
      <c r="J811" s="66"/>
      <c r="K811" s="66"/>
      <c r="L811" s="66"/>
      <c r="M811" s="66"/>
      <c r="N811" s="66"/>
      <c r="O811" s="66"/>
      <c r="P811" s="66"/>
      <c r="Q811" s="66"/>
      <c r="R811" s="66"/>
      <c r="S811" s="66"/>
      <c r="T811" s="66"/>
      <c r="U811" s="66"/>
      <c r="V811" s="66"/>
      <c r="W811" s="66"/>
      <c r="X811" s="66"/>
      <c r="Y811" s="66"/>
      <c r="Z811" s="66"/>
    </row>
    <row r="812" spans="1:26" x14ac:dyDescent="0.2">
      <c r="A812" s="5"/>
      <c r="B812" s="5"/>
      <c r="C812" s="5"/>
      <c r="D812" s="5"/>
      <c r="E812" s="5"/>
      <c r="F812" s="66"/>
      <c r="G812" s="66"/>
      <c r="H812" s="66"/>
      <c r="I812" s="66"/>
      <c r="J812" s="66"/>
      <c r="K812" s="66"/>
      <c r="L812" s="66"/>
      <c r="M812" s="66"/>
      <c r="N812" s="66"/>
      <c r="O812" s="66"/>
      <c r="P812" s="66"/>
      <c r="Q812" s="66"/>
      <c r="R812" s="66"/>
      <c r="S812" s="66"/>
      <c r="T812" s="66"/>
      <c r="U812" s="66"/>
      <c r="V812" s="66"/>
      <c r="W812" s="66"/>
      <c r="X812" s="66"/>
      <c r="Y812" s="66"/>
      <c r="Z812" s="66"/>
    </row>
    <row r="813" spans="1:26" x14ac:dyDescent="0.2">
      <c r="A813" s="5"/>
      <c r="B813" s="5"/>
      <c r="C813" s="5"/>
      <c r="D813" s="5"/>
      <c r="E813" s="5"/>
      <c r="F813" s="66"/>
      <c r="G813" s="66"/>
      <c r="H813" s="66"/>
      <c r="I813" s="66"/>
      <c r="J813" s="66"/>
      <c r="K813" s="66"/>
      <c r="L813" s="66"/>
      <c r="M813" s="66"/>
      <c r="N813" s="66"/>
      <c r="O813" s="66"/>
      <c r="P813" s="66"/>
      <c r="Q813" s="66"/>
      <c r="R813" s="66"/>
      <c r="S813" s="66"/>
      <c r="T813" s="66"/>
      <c r="U813" s="66"/>
      <c r="V813" s="66"/>
      <c r="W813" s="66"/>
      <c r="X813" s="66"/>
      <c r="Y813" s="66"/>
      <c r="Z813" s="66"/>
    </row>
    <row r="814" spans="1:26" x14ac:dyDescent="0.2">
      <c r="A814" s="5"/>
      <c r="B814" s="5"/>
      <c r="C814" s="5"/>
      <c r="D814" s="5"/>
      <c r="E814" s="5"/>
      <c r="F814" s="66"/>
      <c r="G814" s="66"/>
      <c r="H814" s="66"/>
      <c r="I814" s="66"/>
      <c r="J814" s="66"/>
      <c r="K814" s="66"/>
      <c r="L814" s="66"/>
      <c r="M814" s="66"/>
      <c r="N814" s="66"/>
      <c r="O814" s="66"/>
      <c r="P814" s="66"/>
      <c r="Q814" s="66"/>
      <c r="R814" s="66"/>
      <c r="S814" s="66"/>
      <c r="T814" s="66"/>
      <c r="U814" s="66"/>
      <c r="V814" s="66"/>
      <c r="W814" s="66"/>
      <c r="X814" s="66"/>
      <c r="Y814" s="66"/>
      <c r="Z814" s="66"/>
    </row>
    <row r="815" spans="1:26" x14ac:dyDescent="0.2">
      <c r="A815" s="5"/>
      <c r="B815" s="5"/>
      <c r="C815" s="5"/>
      <c r="D815" s="5"/>
      <c r="E815" s="5"/>
      <c r="F815" s="66"/>
      <c r="G815" s="66"/>
      <c r="H815" s="66"/>
      <c r="I815" s="66"/>
      <c r="J815" s="66"/>
      <c r="K815" s="66"/>
      <c r="L815" s="66"/>
      <c r="M815" s="66"/>
      <c r="N815" s="66"/>
      <c r="O815" s="66"/>
      <c r="P815" s="66"/>
      <c r="Q815" s="66"/>
      <c r="R815" s="66"/>
      <c r="S815" s="66"/>
      <c r="T815" s="66"/>
      <c r="U815" s="66"/>
      <c r="V815" s="66"/>
      <c r="W815" s="66"/>
      <c r="X815" s="66"/>
      <c r="Y815" s="66"/>
      <c r="Z815" s="66"/>
    </row>
    <row r="816" spans="1:26" x14ac:dyDescent="0.2">
      <c r="A816" s="5"/>
      <c r="B816" s="5"/>
      <c r="C816" s="5"/>
      <c r="D816" s="5"/>
      <c r="E816" s="5"/>
      <c r="F816" s="66"/>
      <c r="G816" s="66"/>
      <c r="H816" s="66"/>
      <c r="I816" s="66"/>
      <c r="J816" s="66"/>
      <c r="K816" s="66"/>
      <c r="L816" s="66"/>
      <c r="M816" s="66"/>
      <c r="N816" s="66"/>
      <c r="O816" s="66"/>
      <c r="P816" s="66"/>
      <c r="Q816" s="66"/>
      <c r="R816" s="66"/>
      <c r="S816" s="66"/>
      <c r="T816" s="66"/>
      <c r="U816" s="66"/>
      <c r="V816" s="66"/>
      <c r="W816" s="66"/>
      <c r="X816" s="66"/>
      <c r="Y816" s="66"/>
      <c r="Z816" s="66"/>
    </row>
    <row r="817" spans="1:26" x14ac:dyDescent="0.2">
      <c r="A817" s="5"/>
      <c r="B817" s="5"/>
      <c r="C817" s="5"/>
      <c r="D817" s="5"/>
      <c r="E817" s="5"/>
      <c r="F817" s="66"/>
      <c r="G817" s="66"/>
      <c r="H817" s="66"/>
      <c r="I817" s="66"/>
      <c r="J817" s="66"/>
      <c r="K817" s="66"/>
      <c r="L817" s="66"/>
      <c r="M817" s="66"/>
      <c r="N817" s="66"/>
      <c r="O817" s="66"/>
      <c r="P817" s="66"/>
      <c r="Q817" s="66"/>
      <c r="R817" s="66"/>
      <c r="S817" s="66"/>
      <c r="T817" s="66"/>
      <c r="U817" s="66"/>
      <c r="V817" s="66"/>
      <c r="W817" s="66"/>
      <c r="X817" s="66"/>
      <c r="Y817" s="66"/>
      <c r="Z817" s="66"/>
    </row>
    <row r="818" spans="1:26" x14ac:dyDescent="0.2">
      <c r="A818" s="5"/>
      <c r="B818" s="5"/>
      <c r="C818" s="5"/>
      <c r="D818" s="5"/>
      <c r="E818" s="5"/>
      <c r="F818" s="66"/>
      <c r="G818" s="66"/>
      <c r="H818" s="66"/>
      <c r="I818" s="66"/>
      <c r="J818" s="66"/>
      <c r="K818" s="66"/>
      <c r="L818" s="66"/>
      <c r="M818" s="66"/>
      <c r="N818" s="66"/>
      <c r="O818" s="66"/>
      <c r="P818" s="66"/>
      <c r="Q818" s="66"/>
      <c r="R818" s="66"/>
      <c r="S818" s="66"/>
      <c r="T818" s="66"/>
      <c r="U818" s="66"/>
      <c r="V818" s="66"/>
      <c r="W818" s="66"/>
      <c r="X818" s="66"/>
      <c r="Y818" s="66"/>
      <c r="Z818" s="66"/>
    </row>
    <row r="819" spans="1:26" x14ac:dyDescent="0.2">
      <c r="A819" s="5"/>
      <c r="B819" s="5"/>
      <c r="C819" s="5"/>
      <c r="D819" s="5"/>
      <c r="E819" s="5"/>
      <c r="F819" s="66"/>
      <c r="G819" s="66"/>
      <c r="H819" s="66"/>
      <c r="I819" s="66"/>
      <c r="J819" s="66"/>
      <c r="K819" s="66"/>
      <c r="L819" s="66"/>
      <c r="M819" s="66"/>
      <c r="N819" s="66"/>
      <c r="O819" s="66"/>
      <c r="P819" s="66"/>
      <c r="Q819" s="66"/>
      <c r="R819" s="66"/>
      <c r="S819" s="66"/>
      <c r="T819" s="66"/>
      <c r="U819" s="66"/>
      <c r="V819" s="66"/>
      <c r="W819" s="66"/>
      <c r="X819" s="66"/>
      <c r="Y819" s="66"/>
      <c r="Z819" s="66"/>
    </row>
    <row r="820" spans="1:26" x14ac:dyDescent="0.2">
      <c r="A820" s="5"/>
      <c r="B820" s="5"/>
      <c r="C820" s="5"/>
      <c r="D820" s="5"/>
      <c r="E820" s="5"/>
      <c r="F820" s="66"/>
      <c r="G820" s="66"/>
      <c r="H820" s="66"/>
      <c r="I820" s="66"/>
      <c r="J820" s="66"/>
      <c r="K820" s="66"/>
      <c r="L820" s="66"/>
      <c r="M820" s="66"/>
      <c r="N820" s="66"/>
      <c r="O820" s="66"/>
      <c r="P820" s="66"/>
      <c r="Q820" s="66"/>
      <c r="R820" s="66"/>
      <c r="S820" s="66"/>
      <c r="T820" s="66"/>
      <c r="U820" s="66"/>
      <c r="V820" s="66"/>
      <c r="W820" s="66"/>
      <c r="X820" s="66"/>
      <c r="Y820" s="66"/>
      <c r="Z820" s="66"/>
    </row>
    <row r="821" spans="1:26" x14ac:dyDescent="0.2">
      <c r="A821" s="5"/>
      <c r="B821" s="5"/>
      <c r="C821" s="5"/>
      <c r="D821" s="5"/>
      <c r="E821" s="5"/>
      <c r="F821" s="66"/>
      <c r="G821" s="66"/>
      <c r="H821" s="66"/>
      <c r="I821" s="66"/>
      <c r="J821" s="66"/>
      <c r="K821" s="66"/>
      <c r="L821" s="66"/>
      <c r="M821" s="66"/>
      <c r="N821" s="66"/>
      <c r="O821" s="66"/>
      <c r="P821" s="66"/>
      <c r="Q821" s="66"/>
      <c r="R821" s="66"/>
      <c r="S821" s="66"/>
      <c r="T821" s="66"/>
      <c r="U821" s="66"/>
      <c r="V821" s="66"/>
      <c r="W821" s="66"/>
      <c r="X821" s="66"/>
      <c r="Y821" s="66"/>
      <c r="Z821" s="66"/>
    </row>
    <row r="822" spans="1:26" x14ac:dyDescent="0.2">
      <c r="A822" s="5"/>
      <c r="B822" s="5"/>
      <c r="C822" s="5"/>
      <c r="D822" s="5"/>
      <c r="E822" s="5"/>
      <c r="F822" s="66"/>
      <c r="G822" s="66"/>
      <c r="H822" s="66"/>
      <c r="I822" s="66"/>
      <c r="J822" s="66"/>
      <c r="K822" s="66"/>
      <c r="L822" s="66"/>
      <c r="M822" s="66"/>
      <c r="N822" s="66"/>
      <c r="O822" s="66"/>
      <c r="P822" s="66"/>
      <c r="Q822" s="66"/>
      <c r="R822" s="66"/>
      <c r="S822" s="66"/>
      <c r="T822" s="66"/>
      <c r="U822" s="66"/>
      <c r="V822" s="66"/>
      <c r="W822" s="66"/>
      <c r="X822" s="66"/>
      <c r="Y822" s="66"/>
      <c r="Z822" s="66"/>
    </row>
    <row r="823" spans="1:26" x14ac:dyDescent="0.2">
      <c r="A823" s="5"/>
      <c r="B823" s="5"/>
      <c r="C823" s="5"/>
      <c r="D823" s="5"/>
      <c r="E823" s="5"/>
      <c r="F823" s="66"/>
      <c r="G823" s="66"/>
      <c r="H823" s="66"/>
      <c r="I823" s="66"/>
      <c r="J823" s="66"/>
      <c r="K823" s="66"/>
      <c r="L823" s="66"/>
      <c r="M823" s="66"/>
      <c r="N823" s="66"/>
      <c r="O823" s="66"/>
      <c r="P823" s="66"/>
      <c r="Q823" s="66"/>
      <c r="R823" s="66"/>
      <c r="S823" s="66"/>
      <c r="T823" s="66"/>
      <c r="U823" s="66"/>
      <c r="V823" s="66"/>
      <c r="W823" s="66"/>
      <c r="X823" s="66"/>
      <c r="Y823" s="66"/>
      <c r="Z823" s="66"/>
    </row>
    <row r="824" spans="1:26" x14ac:dyDescent="0.2">
      <c r="A824" s="5"/>
      <c r="B824" s="5"/>
      <c r="C824" s="5"/>
      <c r="D824" s="5"/>
      <c r="E824" s="5"/>
      <c r="F824" s="66"/>
      <c r="G824" s="66"/>
      <c r="H824" s="66"/>
      <c r="I824" s="66"/>
      <c r="J824" s="66"/>
      <c r="K824" s="66"/>
      <c r="L824" s="66"/>
      <c r="M824" s="66"/>
      <c r="N824" s="66"/>
      <c r="O824" s="66"/>
      <c r="P824" s="66"/>
      <c r="Q824" s="66"/>
      <c r="R824" s="66"/>
      <c r="S824" s="66"/>
      <c r="T824" s="66"/>
      <c r="U824" s="66"/>
      <c r="V824" s="66"/>
      <c r="W824" s="66"/>
      <c r="X824" s="66"/>
      <c r="Y824" s="66"/>
      <c r="Z824" s="66"/>
    </row>
    <row r="825" spans="1:26" x14ac:dyDescent="0.2">
      <c r="A825" s="5"/>
      <c r="B825" s="5"/>
      <c r="C825" s="5"/>
      <c r="D825" s="5"/>
      <c r="E825" s="5"/>
      <c r="F825" s="66"/>
      <c r="G825" s="66"/>
      <c r="H825" s="66"/>
      <c r="I825" s="66"/>
      <c r="J825" s="66"/>
      <c r="K825" s="66"/>
      <c r="L825" s="66"/>
      <c r="M825" s="66"/>
      <c r="N825" s="66"/>
      <c r="O825" s="66"/>
      <c r="P825" s="66"/>
      <c r="Q825" s="66"/>
      <c r="R825" s="66"/>
      <c r="S825" s="66"/>
      <c r="T825" s="66"/>
      <c r="U825" s="66"/>
      <c r="V825" s="66"/>
      <c r="W825" s="66"/>
      <c r="X825" s="66"/>
      <c r="Y825" s="66"/>
      <c r="Z825" s="66"/>
    </row>
    <row r="826" spans="1:26" x14ac:dyDescent="0.2">
      <c r="A826" s="5"/>
      <c r="B826" s="5"/>
      <c r="C826" s="5"/>
      <c r="D826" s="5"/>
      <c r="E826" s="5"/>
      <c r="F826" s="66"/>
      <c r="G826" s="66"/>
      <c r="H826" s="66"/>
      <c r="I826" s="66"/>
      <c r="J826" s="66"/>
      <c r="K826" s="66"/>
      <c r="L826" s="66"/>
      <c r="M826" s="66"/>
      <c r="N826" s="66"/>
      <c r="O826" s="66"/>
      <c r="P826" s="66"/>
      <c r="Q826" s="66"/>
      <c r="R826" s="66"/>
      <c r="S826" s="66"/>
      <c r="T826" s="66"/>
      <c r="U826" s="66"/>
      <c r="V826" s="66"/>
      <c r="W826" s="66"/>
      <c r="X826" s="66"/>
      <c r="Y826" s="66"/>
      <c r="Z826" s="66"/>
    </row>
    <row r="827" spans="1:26" x14ac:dyDescent="0.2">
      <c r="A827" s="5"/>
      <c r="B827" s="5"/>
      <c r="C827" s="5"/>
      <c r="D827" s="5"/>
      <c r="E827" s="5"/>
      <c r="F827" s="66"/>
      <c r="G827" s="66"/>
      <c r="H827" s="66"/>
      <c r="I827" s="66"/>
      <c r="J827" s="66"/>
      <c r="K827" s="66"/>
      <c r="L827" s="66"/>
      <c r="M827" s="66"/>
      <c r="N827" s="66"/>
      <c r="O827" s="66"/>
      <c r="P827" s="66"/>
      <c r="Q827" s="66"/>
      <c r="R827" s="66"/>
      <c r="S827" s="66"/>
      <c r="T827" s="66"/>
      <c r="U827" s="66"/>
      <c r="V827" s="66"/>
      <c r="W827" s="66"/>
      <c r="X827" s="66"/>
      <c r="Y827" s="66"/>
      <c r="Z827" s="66"/>
    </row>
    <row r="828" spans="1:26" x14ac:dyDescent="0.2">
      <c r="A828" s="5"/>
      <c r="B828" s="5"/>
      <c r="C828" s="5"/>
      <c r="D828" s="5"/>
      <c r="E828" s="5"/>
      <c r="F828" s="66"/>
      <c r="G828" s="66"/>
      <c r="H828" s="66"/>
      <c r="I828" s="66"/>
      <c r="J828" s="66"/>
      <c r="K828" s="66"/>
      <c r="L828" s="66"/>
      <c r="M828" s="66"/>
      <c r="N828" s="66"/>
      <c r="O828" s="66"/>
      <c r="P828" s="66"/>
      <c r="Q828" s="66"/>
      <c r="R828" s="66"/>
      <c r="S828" s="66"/>
      <c r="T828" s="66"/>
      <c r="U828" s="66"/>
      <c r="V828" s="66"/>
      <c r="W828" s="66"/>
      <c r="X828" s="66"/>
      <c r="Y828" s="66"/>
      <c r="Z828" s="66"/>
    </row>
    <row r="829" spans="1:26" x14ac:dyDescent="0.2">
      <c r="A829" s="5"/>
      <c r="B829" s="5"/>
      <c r="C829" s="5"/>
      <c r="D829" s="5"/>
      <c r="E829" s="5"/>
      <c r="F829" s="66"/>
      <c r="G829" s="66"/>
      <c r="H829" s="66"/>
      <c r="I829" s="66"/>
      <c r="J829" s="66"/>
      <c r="K829" s="66"/>
      <c r="L829" s="66"/>
      <c r="M829" s="66"/>
      <c r="N829" s="66"/>
      <c r="O829" s="66"/>
      <c r="P829" s="66"/>
      <c r="Q829" s="66"/>
      <c r="R829" s="66"/>
      <c r="S829" s="66"/>
      <c r="T829" s="66"/>
      <c r="U829" s="66"/>
      <c r="V829" s="66"/>
      <c r="W829" s="66"/>
      <c r="X829" s="66"/>
      <c r="Y829" s="66"/>
      <c r="Z829" s="66"/>
    </row>
    <row r="830" spans="1:26" x14ac:dyDescent="0.2">
      <c r="A830" s="5"/>
      <c r="B830" s="5"/>
      <c r="C830" s="5"/>
      <c r="D830" s="5"/>
      <c r="E830" s="5"/>
      <c r="F830" s="66"/>
      <c r="G830" s="66"/>
      <c r="H830" s="66"/>
      <c r="I830" s="66"/>
      <c r="J830" s="66"/>
      <c r="K830" s="66"/>
      <c r="L830" s="66"/>
      <c r="M830" s="66"/>
      <c r="N830" s="66"/>
      <c r="O830" s="66"/>
      <c r="P830" s="66"/>
      <c r="Q830" s="66"/>
      <c r="R830" s="66"/>
      <c r="S830" s="66"/>
      <c r="T830" s="66"/>
      <c r="U830" s="66"/>
      <c r="V830" s="66"/>
      <c r="W830" s="66"/>
      <c r="X830" s="66"/>
      <c r="Y830" s="66"/>
      <c r="Z830" s="66"/>
    </row>
    <row r="831" spans="1:26" x14ac:dyDescent="0.2">
      <c r="A831" s="5"/>
      <c r="B831" s="5"/>
      <c r="C831" s="5"/>
      <c r="D831" s="5"/>
      <c r="E831" s="5"/>
      <c r="F831" s="66"/>
      <c r="G831" s="66"/>
      <c r="H831" s="66"/>
      <c r="I831" s="66"/>
      <c r="J831" s="66"/>
      <c r="K831" s="66"/>
      <c r="L831" s="66"/>
      <c r="M831" s="66"/>
      <c r="N831" s="66"/>
      <c r="O831" s="66"/>
      <c r="P831" s="66"/>
      <c r="Q831" s="66"/>
      <c r="R831" s="66"/>
      <c r="S831" s="66"/>
      <c r="T831" s="66"/>
      <c r="U831" s="66"/>
      <c r="V831" s="66"/>
      <c r="W831" s="66"/>
      <c r="X831" s="66"/>
      <c r="Y831" s="66"/>
      <c r="Z831" s="66"/>
    </row>
    <row r="832" spans="1:26" x14ac:dyDescent="0.2">
      <c r="A832" s="5"/>
      <c r="B832" s="5"/>
      <c r="C832" s="5"/>
      <c r="D832" s="5"/>
      <c r="E832" s="5"/>
      <c r="F832" s="66"/>
      <c r="G832" s="66"/>
      <c r="H832" s="66"/>
      <c r="I832" s="66"/>
      <c r="J832" s="66"/>
      <c r="K832" s="66"/>
      <c r="L832" s="66"/>
      <c r="M832" s="66"/>
      <c r="N832" s="66"/>
      <c r="O832" s="66"/>
      <c r="P832" s="66"/>
      <c r="Q832" s="66"/>
      <c r="R832" s="66"/>
      <c r="S832" s="66"/>
      <c r="T832" s="66"/>
      <c r="U832" s="66"/>
      <c r="V832" s="66"/>
      <c r="W832" s="66"/>
      <c r="X832" s="66"/>
      <c r="Y832" s="66"/>
      <c r="Z832" s="66"/>
    </row>
    <row r="833" spans="1:26" x14ac:dyDescent="0.2">
      <c r="A833" s="5"/>
      <c r="B833" s="5"/>
      <c r="C833" s="5"/>
      <c r="D833" s="5"/>
      <c r="E833" s="5"/>
      <c r="F833" s="66"/>
      <c r="G833" s="66"/>
      <c r="H833" s="66"/>
      <c r="I833" s="66"/>
      <c r="J833" s="66"/>
      <c r="K833" s="66"/>
      <c r="L833" s="66"/>
      <c r="M833" s="66"/>
      <c r="N833" s="66"/>
      <c r="O833" s="66"/>
      <c r="P833" s="66"/>
      <c r="Q833" s="66"/>
      <c r="R833" s="66"/>
      <c r="S833" s="66"/>
      <c r="T833" s="66"/>
      <c r="U833" s="66"/>
      <c r="V833" s="66"/>
      <c r="W833" s="66"/>
      <c r="X833" s="66"/>
      <c r="Y833" s="66"/>
      <c r="Z833" s="66"/>
    </row>
    <row r="834" spans="1:26" x14ac:dyDescent="0.2">
      <c r="A834" s="5"/>
      <c r="B834" s="5"/>
      <c r="C834" s="5"/>
      <c r="D834" s="5"/>
      <c r="E834" s="5"/>
      <c r="F834" s="66"/>
      <c r="G834" s="66"/>
      <c r="H834" s="66"/>
      <c r="I834" s="66"/>
      <c r="J834" s="66"/>
      <c r="K834" s="66"/>
      <c r="L834" s="66"/>
      <c r="M834" s="66"/>
      <c r="N834" s="66"/>
      <c r="O834" s="66"/>
      <c r="P834" s="66"/>
      <c r="Q834" s="66"/>
      <c r="R834" s="66"/>
      <c r="S834" s="66"/>
      <c r="T834" s="66"/>
      <c r="U834" s="66"/>
      <c r="V834" s="66"/>
      <c r="W834" s="66"/>
      <c r="X834" s="66"/>
      <c r="Y834" s="66"/>
      <c r="Z834" s="66"/>
    </row>
    <row r="835" spans="1:26" x14ac:dyDescent="0.2">
      <c r="A835" s="5"/>
      <c r="B835" s="5"/>
      <c r="C835" s="5"/>
      <c r="D835" s="5"/>
      <c r="E835" s="5"/>
      <c r="F835" s="66"/>
      <c r="G835" s="66"/>
      <c r="H835" s="66"/>
      <c r="I835" s="66"/>
      <c r="J835" s="66"/>
      <c r="K835" s="66"/>
      <c r="L835" s="66"/>
      <c r="M835" s="66"/>
      <c r="N835" s="66"/>
      <c r="O835" s="66"/>
      <c r="P835" s="66"/>
      <c r="Q835" s="66"/>
      <c r="R835" s="66"/>
      <c r="S835" s="66"/>
      <c r="T835" s="66"/>
      <c r="U835" s="66"/>
      <c r="V835" s="66"/>
      <c r="W835" s="66"/>
      <c r="X835" s="66"/>
      <c r="Y835" s="66"/>
      <c r="Z835" s="66"/>
    </row>
    <row r="836" spans="1:26" x14ac:dyDescent="0.2">
      <c r="A836" s="5"/>
      <c r="B836" s="5"/>
      <c r="C836" s="5"/>
      <c r="D836" s="5"/>
      <c r="E836" s="5"/>
      <c r="F836" s="66"/>
      <c r="G836" s="66"/>
      <c r="H836" s="66"/>
      <c r="I836" s="66"/>
      <c r="J836" s="66"/>
      <c r="K836" s="66"/>
      <c r="L836" s="66"/>
      <c r="M836" s="66"/>
      <c r="N836" s="66"/>
      <c r="O836" s="66"/>
      <c r="P836" s="66"/>
      <c r="Q836" s="66"/>
      <c r="R836" s="66"/>
      <c r="S836" s="66"/>
      <c r="T836" s="66"/>
      <c r="U836" s="66"/>
      <c r="V836" s="66"/>
      <c r="W836" s="66"/>
      <c r="X836" s="66"/>
      <c r="Y836" s="66"/>
      <c r="Z836" s="66"/>
    </row>
    <row r="837" spans="1:26" x14ac:dyDescent="0.2">
      <c r="A837" s="5"/>
      <c r="B837" s="5"/>
      <c r="C837" s="5"/>
      <c r="D837" s="5"/>
      <c r="E837" s="5"/>
      <c r="F837" s="66"/>
      <c r="G837" s="66"/>
      <c r="H837" s="66"/>
      <c r="I837" s="66"/>
      <c r="J837" s="66"/>
      <c r="K837" s="66"/>
      <c r="L837" s="66"/>
      <c r="M837" s="66"/>
      <c r="N837" s="66"/>
      <c r="O837" s="66"/>
      <c r="P837" s="66"/>
      <c r="Q837" s="66"/>
      <c r="R837" s="66"/>
      <c r="S837" s="66"/>
      <c r="T837" s="66"/>
      <c r="U837" s="66"/>
      <c r="V837" s="66"/>
      <c r="W837" s="66"/>
      <c r="X837" s="66"/>
      <c r="Y837" s="66"/>
      <c r="Z837" s="66"/>
    </row>
    <row r="838" spans="1:26" x14ac:dyDescent="0.2">
      <c r="A838" s="5"/>
      <c r="B838" s="5"/>
      <c r="C838" s="5"/>
      <c r="D838" s="5"/>
      <c r="E838" s="5"/>
      <c r="F838" s="66"/>
      <c r="G838" s="66"/>
      <c r="H838" s="66"/>
      <c r="I838" s="66"/>
      <c r="J838" s="66"/>
      <c r="K838" s="66"/>
      <c r="L838" s="66"/>
      <c r="M838" s="66"/>
      <c r="N838" s="66"/>
      <c r="O838" s="66"/>
      <c r="P838" s="66"/>
      <c r="Q838" s="66"/>
      <c r="R838" s="66"/>
      <c r="S838" s="66"/>
      <c r="T838" s="66"/>
      <c r="U838" s="66"/>
      <c r="V838" s="66"/>
      <c r="W838" s="66"/>
      <c r="X838" s="66"/>
      <c r="Y838" s="66"/>
      <c r="Z838" s="66"/>
    </row>
    <row r="839" spans="1:26" x14ac:dyDescent="0.2">
      <c r="A839" s="5"/>
      <c r="B839" s="5"/>
      <c r="C839" s="5"/>
      <c r="D839" s="5"/>
      <c r="E839" s="5"/>
      <c r="F839" s="66"/>
      <c r="G839" s="66"/>
      <c r="H839" s="66"/>
      <c r="I839" s="66"/>
      <c r="J839" s="66"/>
      <c r="K839" s="66"/>
      <c r="L839" s="66"/>
      <c r="M839" s="66"/>
      <c r="N839" s="66"/>
      <c r="O839" s="66"/>
      <c r="P839" s="66"/>
      <c r="Q839" s="66"/>
      <c r="R839" s="66"/>
      <c r="S839" s="66"/>
      <c r="T839" s="66"/>
      <c r="U839" s="66"/>
      <c r="V839" s="66"/>
      <c r="W839" s="66"/>
      <c r="X839" s="66"/>
      <c r="Y839" s="66"/>
      <c r="Z839" s="66"/>
    </row>
    <row r="840" spans="1:26" x14ac:dyDescent="0.2">
      <c r="A840" s="5"/>
      <c r="B840" s="5"/>
      <c r="C840" s="5"/>
      <c r="D840" s="5"/>
      <c r="E840" s="5"/>
      <c r="F840" s="66"/>
      <c r="G840" s="66"/>
      <c r="H840" s="66"/>
      <c r="I840" s="66"/>
      <c r="J840" s="66"/>
      <c r="K840" s="66"/>
      <c r="L840" s="66"/>
      <c r="M840" s="66"/>
      <c r="N840" s="66"/>
      <c r="O840" s="66"/>
      <c r="P840" s="66"/>
      <c r="Q840" s="66"/>
      <c r="R840" s="66"/>
      <c r="S840" s="66"/>
      <c r="T840" s="66"/>
      <c r="U840" s="66"/>
      <c r="V840" s="66"/>
      <c r="W840" s="66"/>
      <c r="X840" s="66"/>
      <c r="Y840" s="66"/>
      <c r="Z840" s="66"/>
    </row>
    <row r="841" spans="1:26" x14ac:dyDescent="0.2">
      <c r="A841" s="5"/>
      <c r="B841" s="5"/>
      <c r="C841" s="5"/>
      <c r="D841" s="5"/>
      <c r="E841" s="5"/>
      <c r="F841" s="66"/>
      <c r="G841" s="66"/>
      <c r="H841" s="66"/>
      <c r="I841" s="66"/>
      <c r="J841" s="66"/>
      <c r="K841" s="66"/>
      <c r="L841" s="66"/>
      <c r="M841" s="66"/>
      <c r="N841" s="66"/>
      <c r="O841" s="66"/>
      <c r="P841" s="66"/>
      <c r="Q841" s="66"/>
      <c r="R841" s="66"/>
      <c r="S841" s="66"/>
      <c r="T841" s="66"/>
      <c r="U841" s="66"/>
      <c r="V841" s="66"/>
      <c r="W841" s="66"/>
      <c r="X841" s="66"/>
      <c r="Y841" s="66"/>
      <c r="Z841" s="66"/>
    </row>
    <row r="842" spans="1:26" x14ac:dyDescent="0.2">
      <c r="A842" s="5"/>
      <c r="B842" s="5"/>
      <c r="C842" s="5"/>
      <c r="D842" s="5"/>
      <c r="E842" s="5"/>
      <c r="F842" s="66"/>
      <c r="G842" s="66"/>
      <c r="H842" s="66"/>
      <c r="I842" s="66"/>
      <c r="J842" s="66"/>
      <c r="K842" s="66"/>
      <c r="L842" s="66"/>
      <c r="M842" s="66"/>
      <c r="N842" s="66"/>
      <c r="O842" s="66"/>
      <c r="P842" s="66"/>
      <c r="Q842" s="66"/>
      <c r="R842" s="66"/>
      <c r="S842" s="66"/>
      <c r="T842" s="66"/>
      <c r="U842" s="66"/>
      <c r="V842" s="66"/>
      <c r="W842" s="66"/>
      <c r="X842" s="66"/>
      <c r="Y842" s="66"/>
      <c r="Z842" s="66"/>
    </row>
    <row r="843" spans="1:26" x14ac:dyDescent="0.2">
      <c r="A843" s="5"/>
      <c r="B843" s="5"/>
      <c r="C843" s="5"/>
      <c r="D843" s="5"/>
      <c r="E843" s="5"/>
      <c r="F843" s="66"/>
      <c r="G843" s="66"/>
      <c r="H843" s="66"/>
      <c r="I843" s="66"/>
      <c r="J843" s="66"/>
      <c r="K843" s="66"/>
      <c r="L843" s="66"/>
      <c r="M843" s="66"/>
      <c r="N843" s="66"/>
      <c r="O843" s="66"/>
      <c r="P843" s="66"/>
      <c r="Q843" s="66"/>
      <c r="R843" s="66"/>
      <c r="S843" s="66"/>
      <c r="T843" s="66"/>
      <c r="U843" s="66"/>
      <c r="V843" s="66"/>
      <c r="W843" s="66"/>
      <c r="X843" s="66"/>
      <c r="Y843" s="66"/>
      <c r="Z843" s="66"/>
    </row>
    <row r="844" spans="1:26" x14ac:dyDescent="0.2">
      <c r="A844" s="5"/>
      <c r="B844" s="5"/>
      <c r="C844" s="5"/>
      <c r="D844" s="5"/>
      <c r="E844" s="5"/>
      <c r="F844" s="66"/>
      <c r="G844" s="66"/>
      <c r="H844" s="66"/>
      <c r="I844" s="66"/>
      <c r="J844" s="66"/>
      <c r="K844" s="66"/>
      <c r="L844" s="66"/>
      <c r="M844" s="66"/>
      <c r="N844" s="66"/>
      <c r="O844" s="66"/>
      <c r="P844" s="66"/>
      <c r="Q844" s="66"/>
      <c r="R844" s="66"/>
      <c r="S844" s="66"/>
      <c r="T844" s="66"/>
      <c r="U844" s="66"/>
      <c r="V844" s="66"/>
      <c r="W844" s="66"/>
      <c r="X844" s="66"/>
      <c r="Y844" s="66"/>
      <c r="Z844" s="66"/>
    </row>
    <row r="845" spans="1:26" x14ac:dyDescent="0.2">
      <c r="A845" s="5"/>
      <c r="B845" s="5"/>
      <c r="C845" s="5"/>
      <c r="D845" s="5"/>
      <c r="E845" s="5"/>
      <c r="F845" s="66"/>
      <c r="G845" s="66"/>
      <c r="H845" s="66"/>
      <c r="I845" s="66"/>
      <c r="J845" s="66"/>
      <c r="K845" s="66"/>
      <c r="L845" s="66"/>
      <c r="M845" s="66"/>
      <c r="N845" s="66"/>
      <c r="O845" s="66"/>
      <c r="P845" s="66"/>
      <c r="Q845" s="66"/>
      <c r="R845" s="66"/>
      <c r="S845" s="66"/>
      <c r="T845" s="66"/>
      <c r="U845" s="66"/>
      <c r="V845" s="66"/>
      <c r="W845" s="66"/>
      <c r="X845" s="66"/>
      <c r="Y845" s="66"/>
      <c r="Z845" s="66"/>
    </row>
    <row r="846" spans="1:26" x14ac:dyDescent="0.2">
      <c r="A846" s="5"/>
      <c r="B846" s="5"/>
      <c r="C846" s="5"/>
      <c r="D846" s="5"/>
      <c r="E846" s="5"/>
      <c r="F846" s="66"/>
      <c r="G846" s="66"/>
      <c r="H846" s="66"/>
      <c r="I846" s="66"/>
      <c r="J846" s="66"/>
      <c r="K846" s="66"/>
      <c r="L846" s="66"/>
      <c r="M846" s="66"/>
      <c r="N846" s="66"/>
      <c r="O846" s="66"/>
      <c r="P846" s="66"/>
      <c r="Q846" s="66"/>
      <c r="R846" s="66"/>
      <c r="S846" s="66"/>
      <c r="T846" s="66"/>
      <c r="U846" s="66"/>
      <c r="V846" s="66"/>
      <c r="W846" s="66"/>
      <c r="X846" s="66"/>
      <c r="Y846" s="66"/>
      <c r="Z846" s="66"/>
    </row>
    <row r="847" spans="1:26" x14ac:dyDescent="0.2">
      <c r="A847" s="5"/>
      <c r="B847" s="5"/>
      <c r="C847" s="5"/>
      <c r="D847" s="5"/>
      <c r="E847" s="5"/>
      <c r="F847" s="66"/>
      <c r="G847" s="66"/>
      <c r="H847" s="66"/>
      <c r="I847" s="66"/>
      <c r="J847" s="66"/>
      <c r="K847" s="66"/>
      <c r="L847" s="66"/>
      <c r="M847" s="66"/>
      <c r="N847" s="66"/>
      <c r="O847" s="66"/>
      <c r="P847" s="66"/>
      <c r="Q847" s="66"/>
      <c r="R847" s="66"/>
      <c r="S847" s="66"/>
      <c r="T847" s="66"/>
      <c r="U847" s="66"/>
      <c r="V847" s="66"/>
      <c r="W847" s="66"/>
      <c r="X847" s="66"/>
      <c r="Y847" s="66"/>
      <c r="Z847" s="66"/>
    </row>
    <row r="848" spans="1:26" x14ac:dyDescent="0.2">
      <c r="A848" s="5"/>
      <c r="B848" s="5"/>
      <c r="C848" s="5"/>
      <c r="D848" s="5"/>
      <c r="E848" s="5"/>
      <c r="F848" s="66"/>
      <c r="G848" s="66"/>
      <c r="H848" s="66"/>
      <c r="I848" s="66"/>
      <c r="J848" s="66"/>
      <c r="K848" s="66"/>
      <c r="L848" s="66"/>
      <c r="M848" s="66"/>
      <c r="N848" s="66"/>
      <c r="O848" s="66"/>
      <c r="P848" s="66"/>
      <c r="Q848" s="66"/>
      <c r="R848" s="66"/>
      <c r="S848" s="66"/>
      <c r="T848" s="66"/>
      <c r="U848" s="66"/>
      <c r="V848" s="66"/>
      <c r="W848" s="66"/>
      <c r="X848" s="66"/>
      <c r="Y848" s="66"/>
      <c r="Z848" s="66"/>
    </row>
    <row r="849" spans="1:26" x14ac:dyDescent="0.2">
      <c r="A849" s="5"/>
      <c r="B849" s="5"/>
      <c r="C849" s="5"/>
      <c r="D849" s="5"/>
      <c r="E849" s="5"/>
      <c r="F849" s="66"/>
      <c r="G849" s="66"/>
      <c r="H849" s="66"/>
      <c r="I849" s="66"/>
      <c r="J849" s="66"/>
      <c r="K849" s="66"/>
      <c r="L849" s="66"/>
      <c r="M849" s="66"/>
      <c r="N849" s="66"/>
      <c r="O849" s="66"/>
      <c r="P849" s="66"/>
      <c r="Q849" s="66"/>
      <c r="R849" s="66"/>
      <c r="S849" s="66"/>
      <c r="T849" s="66"/>
      <c r="U849" s="66"/>
      <c r="V849" s="66"/>
      <c r="W849" s="66"/>
      <c r="X849" s="66"/>
      <c r="Y849" s="66"/>
      <c r="Z849" s="66"/>
    </row>
    <row r="850" spans="1:26" x14ac:dyDescent="0.2">
      <c r="A850" s="5"/>
      <c r="B850" s="5"/>
      <c r="C850" s="5"/>
      <c r="D850" s="5"/>
      <c r="E850" s="5"/>
      <c r="F850" s="66"/>
      <c r="G850" s="66"/>
      <c r="H850" s="66"/>
      <c r="I850" s="66"/>
      <c r="J850" s="66"/>
      <c r="K850" s="66"/>
      <c r="L850" s="66"/>
      <c r="M850" s="66"/>
      <c r="N850" s="66"/>
      <c r="O850" s="66"/>
      <c r="P850" s="66"/>
      <c r="Q850" s="66"/>
      <c r="R850" s="66"/>
      <c r="S850" s="66"/>
      <c r="T850" s="66"/>
      <c r="U850" s="66"/>
      <c r="V850" s="66"/>
      <c r="W850" s="66"/>
      <c r="X850" s="66"/>
      <c r="Y850" s="66"/>
      <c r="Z850" s="66"/>
    </row>
    <row r="851" spans="1:26" x14ac:dyDescent="0.2">
      <c r="A851" s="5"/>
      <c r="B851" s="5"/>
      <c r="C851" s="5"/>
      <c r="D851" s="5"/>
      <c r="E851" s="5"/>
      <c r="F851" s="66"/>
      <c r="G851" s="66"/>
      <c r="H851" s="66"/>
      <c r="I851" s="66"/>
      <c r="J851" s="66"/>
      <c r="K851" s="66"/>
      <c r="L851" s="66"/>
      <c r="M851" s="66"/>
      <c r="N851" s="66"/>
      <c r="O851" s="66"/>
      <c r="P851" s="66"/>
      <c r="Q851" s="66"/>
      <c r="R851" s="66"/>
      <c r="S851" s="66"/>
      <c r="T851" s="66"/>
      <c r="U851" s="66"/>
      <c r="V851" s="66"/>
      <c r="W851" s="66"/>
      <c r="X851" s="66"/>
      <c r="Y851" s="66"/>
      <c r="Z851" s="66"/>
    </row>
    <row r="852" spans="1:26" x14ac:dyDescent="0.2">
      <c r="A852" s="5"/>
      <c r="B852" s="5"/>
      <c r="C852" s="5"/>
      <c r="D852" s="5"/>
      <c r="E852" s="5"/>
      <c r="F852" s="66"/>
      <c r="G852" s="66"/>
      <c r="H852" s="66"/>
      <c r="I852" s="66"/>
      <c r="J852" s="66"/>
      <c r="K852" s="66"/>
      <c r="L852" s="66"/>
      <c r="M852" s="66"/>
      <c r="N852" s="66"/>
      <c r="O852" s="66"/>
      <c r="P852" s="66"/>
      <c r="Q852" s="66"/>
      <c r="R852" s="66"/>
      <c r="S852" s="66"/>
      <c r="T852" s="66"/>
      <c r="U852" s="66"/>
      <c r="V852" s="66"/>
      <c r="W852" s="66"/>
      <c r="X852" s="66"/>
      <c r="Y852" s="66"/>
      <c r="Z852" s="66"/>
    </row>
    <row r="853" spans="1:26" x14ac:dyDescent="0.2">
      <c r="A853" s="5"/>
      <c r="B853" s="5"/>
      <c r="C853" s="5"/>
      <c r="D853" s="5"/>
      <c r="E853" s="5"/>
      <c r="F853" s="66"/>
      <c r="G853" s="66"/>
      <c r="H853" s="66"/>
      <c r="I853" s="66"/>
      <c r="J853" s="66"/>
      <c r="K853" s="66"/>
      <c r="L853" s="66"/>
      <c r="M853" s="66"/>
      <c r="N853" s="66"/>
      <c r="O853" s="66"/>
      <c r="P853" s="66"/>
      <c r="Q853" s="66"/>
      <c r="R853" s="66"/>
      <c r="S853" s="66"/>
      <c r="T853" s="66"/>
      <c r="U853" s="66"/>
      <c r="V853" s="66"/>
      <c r="W853" s="66"/>
      <c r="X853" s="66"/>
      <c r="Y853" s="66"/>
      <c r="Z853" s="66"/>
    </row>
    <row r="854" spans="1:26" x14ac:dyDescent="0.2">
      <c r="A854" s="5"/>
      <c r="B854" s="5"/>
      <c r="C854" s="5"/>
      <c r="D854" s="5"/>
      <c r="E854" s="5"/>
      <c r="F854" s="66"/>
      <c r="G854" s="66"/>
      <c r="H854" s="66"/>
      <c r="I854" s="66"/>
      <c r="J854" s="66"/>
      <c r="K854" s="66"/>
      <c r="L854" s="66"/>
      <c r="M854" s="66"/>
      <c r="N854" s="66"/>
      <c r="O854" s="66"/>
      <c r="P854" s="66"/>
      <c r="Q854" s="66"/>
      <c r="R854" s="66"/>
      <c r="S854" s="66"/>
      <c r="T854" s="66"/>
      <c r="U854" s="66"/>
      <c r="V854" s="66"/>
      <c r="W854" s="66"/>
      <c r="X854" s="66"/>
      <c r="Y854" s="66"/>
      <c r="Z854" s="66"/>
    </row>
    <row r="855" spans="1:26" x14ac:dyDescent="0.2">
      <c r="A855" s="5"/>
      <c r="B855" s="5"/>
      <c r="C855" s="5"/>
      <c r="D855" s="5"/>
      <c r="E855" s="5"/>
      <c r="F855" s="66"/>
      <c r="G855" s="66"/>
      <c r="H855" s="66"/>
      <c r="I855" s="66"/>
      <c r="J855" s="66"/>
      <c r="K855" s="66"/>
      <c r="L855" s="66"/>
      <c r="M855" s="66"/>
      <c r="N855" s="66"/>
      <c r="O855" s="66"/>
      <c r="P855" s="66"/>
      <c r="Q855" s="66"/>
      <c r="R855" s="66"/>
      <c r="S855" s="66"/>
      <c r="T855" s="66"/>
      <c r="U855" s="66"/>
      <c r="V855" s="66"/>
      <c r="W855" s="66"/>
      <c r="X855" s="66"/>
      <c r="Y855" s="66"/>
      <c r="Z855" s="66"/>
    </row>
    <row r="856" spans="1:26" x14ac:dyDescent="0.2">
      <c r="A856" s="5"/>
      <c r="B856" s="5"/>
      <c r="C856" s="5"/>
      <c r="D856" s="5"/>
      <c r="E856" s="5"/>
      <c r="F856" s="66"/>
      <c r="G856" s="66"/>
      <c r="H856" s="66"/>
      <c r="I856" s="66"/>
      <c r="J856" s="66"/>
      <c r="K856" s="66"/>
      <c r="L856" s="66"/>
      <c r="M856" s="66"/>
      <c r="N856" s="66"/>
      <c r="O856" s="66"/>
      <c r="P856" s="66"/>
      <c r="Q856" s="66"/>
      <c r="R856" s="66"/>
      <c r="S856" s="66"/>
      <c r="T856" s="66"/>
      <c r="U856" s="66"/>
      <c r="V856" s="66"/>
      <c r="W856" s="66"/>
      <c r="X856" s="66"/>
      <c r="Y856" s="66"/>
      <c r="Z856" s="66"/>
    </row>
    <row r="857" spans="1:26" x14ac:dyDescent="0.2">
      <c r="A857" s="5"/>
      <c r="B857" s="5"/>
      <c r="C857" s="5"/>
      <c r="D857" s="5"/>
      <c r="E857" s="5"/>
      <c r="F857" s="66"/>
      <c r="G857" s="66"/>
      <c r="H857" s="66"/>
      <c r="I857" s="66"/>
      <c r="J857" s="66"/>
      <c r="K857" s="66"/>
      <c r="L857" s="66"/>
      <c r="M857" s="66"/>
      <c r="N857" s="66"/>
      <c r="O857" s="66"/>
      <c r="P857" s="66"/>
      <c r="Q857" s="66"/>
      <c r="R857" s="66"/>
      <c r="S857" s="66"/>
      <c r="T857" s="66"/>
      <c r="U857" s="66"/>
      <c r="V857" s="66"/>
      <c r="W857" s="66"/>
      <c r="X857" s="66"/>
      <c r="Y857" s="66"/>
      <c r="Z857" s="66"/>
    </row>
    <row r="858" spans="1:26" x14ac:dyDescent="0.2">
      <c r="A858" s="5"/>
      <c r="B858" s="5"/>
      <c r="C858" s="5"/>
      <c r="D858" s="5"/>
      <c r="E858" s="5"/>
      <c r="F858" s="66"/>
      <c r="G858" s="66"/>
      <c r="H858" s="66"/>
      <c r="I858" s="66"/>
      <c r="J858" s="66"/>
      <c r="K858" s="66"/>
      <c r="L858" s="66"/>
      <c r="M858" s="66"/>
      <c r="N858" s="66"/>
      <c r="O858" s="66"/>
      <c r="P858" s="66"/>
      <c r="Q858" s="66"/>
      <c r="R858" s="66"/>
      <c r="S858" s="66"/>
      <c r="T858" s="66"/>
      <c r="U858" s="66"/>
      <c r="V858" s="66"/>
      <c r="W858" s="66"/>
      <c r="X858" s="66"/>
      <c r="Y858" s="66"/>
      <c r="Z858" s="66"/>
    </row>
    <row r="859" spans="1:26" x14ac:dyDescent="0.2">
      <c r="A859" s="5"/>
      <c r="B859" s="5"/>
      <c r="C859" s="5"/>
      <c r="D859" s="5"/>
      <c r="E859" s="5"/>
      <c r="F859" s="66"/>
      <c r="G859" s="66"/>
      <c r="H859" s="66"/>
      <c r="I859" s="66"/>
      <c r="J859" s="66"/>
      <c r="K859" s="66"/>
      <c r="L859" s="66"/>
      <c r="M859" s="66"/>
      <c r="N859" s="66"/>
      <c r="O859" s="66"/>
      <c r="P859" s="66"/>
      <c r="Q859" s="66"/>
      <c r="R859" s="66"/>
      <c r="S859" s="66"/>
      <c r="T859" s="66"/>
      <c r="U859" s="66"/>
      <c r="V859" s="66"/>
      <c r="W859" s="66"/>
      <c r="X859" s="66"/>
      <c r="Y859" s="66"/>
      <c r="Z859" s="66"/>
    </row>
    <row r="860" spans="1:26" x14ac:dyDescent="0.2">
      <c r="A860" s="5"/>
      <c r="B860" s="5"/>
      <c r="C860" s="5"/>
      <c r="D860" s="5"/>
      <c r="E860" s="5"/>
      <c r="F860" s="66"/>
      <c r="G860" s="66"/>
      <c r="H860" s="66"/>
      <c r="I860" s="66"/>
      <c r="J860" s="66"/>
      <c r="K860" s="66"/>
      <c r="L860" s="66"/>
      <c r="M860" s="66"/>
      <c r="N860" s="66"/>
      <c r="O860" s="66"/>
      <c r="P860" s="66"/>
      <c r="Q860" s="66"/>
      <c r="R860" s="66"/>
      <c r="S860" s="66"/>
      <c r="T860" s="66"/>
      <c r="U860" s="66"/>
      <c r="V860" s="66"/>
      <c r="W860" s="66"/>
      <c r="X860" s="66"/>
      <c r="Y860" s="66"/>
      <c r="Z860" s="66"/>
    </row>
    <row r="861" spans="1:26" x14ac:dyDescent="0.2">
      <c r="A861" s="5"/>
      <c r="B861" s="5"/>
      <c r="C861" s="5"/>
      <c r="D861" s="5"/>
      <c r="E861" s="5"/>
      <c r="F861" s="66"/>
      <c r="G861" s="66"/>
      <c r="H861" s="66"/>
      <c r="I861" s="66"/>
      <c r="J861" s="66"/>
      <c r="K861" s="66"/>
      <c r="L861" s="66"/>
      <c r="M861" s="66"/>
      <c r="N861" s="66"/>
      <c r="O861" s="66"/>
      <c r="P861" s="66"/>
      <c r="Q861" s="66"/>
      <c r="R861" s="66"/>
      <c r="S861" s="66"/>
      <c r="T861" s="66"/>
      <c r="U861" s="66"/>
      <c r="V861" s="66"/>
      <c r="W861" s="66"/>
      <c r="X861" s="66"/>
      <c r="Y861" s="66"/>
      <c r="Z861" s="66"/>
    </row>
    <row r="862" spans="1:26" x14ac:dyDescent="0.2">
      <c r="A862" s="5"/>
      <c r="B862" s="5"/>
      <c r="C862" s="5"/>
      <c r="D862" s="5"/>
      <c r="E862" s="5"/>
      <c r="F862" s="66"/>
      <c r="G862" s="66"/>
      <c r="H862" s="66"/>
      <c r="I862" s="66"/>
      <c r="J862" s="66"/>
      <c r="K862" s="66"/>
      <c r="L862" s="66"/>
      <c r="M862" s="66"/>
      <c r="N862" s="66"/>
      <c r="O862" s="66"/>
      <c r="P862" s="66"/>
      <c r="Q862" s="66"/>
      <c r="R862" s="66"/>
      <c r="S862" s="66"/>
      <c r="T862" s="66"/>
      <c r="U862" s="66"/>
      <c r="V862" s="66"/>
      <c r="W862" s="66"/>
      <c r="X862" s="66"/>
      <c r="Y862" s="66"/>
      <c r="Z862" s="66"/>
    </row>
    <row r="863" spans="1:26" x14ac:dyDescent="0.2">
      <c r="A863" s="5"/>
      <c r="B863" s="5"/>
      <c r="C863" s="5"/>
      <c r="D863" s="5"/>
      <c r="E863" s="5"/>
      <c r="F863" s="66"/>
      <c r="G863" s="66"/>
      <c r="H863" s="66"/>
      <c r="I863" s="66"/>
      <c r="J863" s="66"/>
      <c r="K863" s="66"/>
      <c r="L863" s="66"/>
      <c r="M863" s="66"/>
      <c r="N863" s="66"/>
      <c r="O863" s="66"/>
      <c r="P863" s="66"/>
      <c r="Q863" s="66"/>
      <c r="R863" s="66"/>
      <c r="S863" s="66"/>
      <c r="T863" s="66"/>
      <c r="U863" s="66"/>
      <c r="V863" s="66"/>
      <c r="W863" s="66"/>
      <c r="X863" s="66"/>
      <c r="Y863" s="66"/>
      <c r="Z863" s="66"/>
    </row>
    <row r="864" spans="1:26" x14ac:dyDescent="0.2">
      <c r="A864" s="5"/>
      <c r="B864" s="5"/>
      <c r="C864" s="5"/>
      <c r="D864" s="5"/>
      <c r="E864" s="5"/>
      <c r="F864" s="66"/>
      <c r="G864" s="66"/>
      <c r="H864" s="66"/>
      <c r="I864" s="66"/>
      <c r="J864" s="66"/>
      <c r="K864" s="66"/>
      <c r="L864" s="66"/>
      <c r="M864" s="66"/>
      <c r="N864" s="66"/>
      <c r="O864" s="66"/>
      <c r="P864" s="66"/>
      <c r="Q864" s="66"/>
      <c r="R864" s="66"/>
      <c r="S864" s="66"/>
      <c r="T864" s="66"/>
      <c r="U864" s="66"/>
      <c r="V864" s="66"/>
      <c r="W864" s="66"/>
      <c r="X864" s="66"/>
      <c r="Y864" s="66"/>
      <c r="Z864" s="66"/>
    </row>
    <row r="865" spans="1:26" x14ac:dyDescent="0.2">
      <c r="A865" s="5"/>
      <c r="B865" s="5"/>
      <c r="C865" s="5"/>
      <c r="D865" s="5"/>
      <c r="E865" s="5"/>
      <c r="F865" s="66"/>
      <c r="G865" s="66"/>
      <c r="H865" s="66"/>
      <c r="I865" s="66"/>
      <c r="J865" s="66"/>
      <c r="K865" s="66"/>
      <c r="L865" s="66"/>
      <c r="M865" s="66"/>
      <c r="N865" s="66"/>
      <c r="O865" s="66"/>
      <c r="P865" s="66"/>
      <c r="Q865" s="66"/>
      <c r="R865" s="66"/>
      <c r="S865" s="66"/>
      <c r="T865" s="66"/>
      <c r="U865" s="66"/>
      <c r="V865" s="66"/>
      <c r="W865" s="66"/>
      <c r="X865" s="66"/>
      <c r="Y865" s="66"/>
      <c r="Z865" s="66"/>
    </row>
    <row r="866" spans="1:26" x14ac:dyDescent="0.2">
      <c r="A866" s="5"/>
      <c r="B866" s="5"/>
      <c r="C866" s="5"/>
      <c r="D866" s="5"/>
      <c r="E866" s="5"/>
      <c r="F866" s="66"/>
      <c r="G866" s="66"/>
      <c r="H866" s="66"/>
      <c r="I866" s="66"/>
      <c r="J866" s="66"/>
      <c r="K866" s="66"/>
      <c r="L866" s="66"/>
      <c r="M866" s="66"/>
      <c r="N866" s="66"/>
      <c r="O866" s="66"/>
      <c r="P866" s="66"/>
      <c r="Q866" s="66"/>
      <c r="R866" s="66"/>
      <c r="S866" s="66"/>
      <c r="T866" s="66"/>
      <c r="U866" s="66"/>
      <c r="V866" s="66"/>
      <c r="W866" s="66"/>
      <c r="X866" s="66"/>
      <c r="Y866" s="66"/>
      <c r="Z866" s="66"/>
    </row>
    <row r="867" spans="1:26" x14ac:dyDescent="0.2">
      <c r="A867" s="5"/>
      <c r="B867" s="5"/>
      <c r="C867" s="5"/>
      <c r="D867" s="5"/>
      <c r="E867" s="5"/>
      <c r="F867" s="66"/>
      <c r="G867" s="66"/>
      <c r="H867" s="66"/>
      <c r="I867" s="66"/>
      <c r="J867" s="66"/>
      <c r="K867" s="66"/>
      <c r="L867" s="66"/>
      <c r="M867" s="66"/>
      <c r="N867" s="66"/>
      <c r="O867" s="66"/>
      <c r="P867" s="66"/>
      <c r="Q867" s="66"/>
      <c r="R867" s="66"/>
      <c r="S867" s="66"/>
      <c r="T867" s="66"/>
      <c r="U867" s="66"/>
      <c r="V867" s="66"/>
      <c r="W867" s="66"/>
      <c r="X867" s="66"/>
      <c r="Y867" s="66"/>
      <c r="Z867" s="66"/>
    </row>
    <row r="868" spans="1:26" x14ac:dyDescent="0.2">
      <c r="A868" s="5"/>
      <c r="B868" s="5"/>
      <c r="C868" s="5"/>
      <c r="D868" s="5"/>
      <c r="E868" s="5"/>
      <c r="F868" s="66"/>
      <c r="G868" s="66"/>
      <c r="H868" s="66"/>
      <c r="I868" s="66"/>
      <c r="J868" s="66"/>
      <c r="K868" s="66"/>
      <c r="L868" s="66"/>
      <c r="M868" s="66"/>
      <c r="N868" s="66"/>
      <c r="O868" s="66"/>
      <c r="P868" s="66"/>
      <c r="Q868" s="66"/>
      <c r="R868" s="66"/>
      <c r="S868" s="66"/>
      <c r="T868" s="66"/>
      <c r="U868" s="66"/>
      <c r="V868" s="66"/>
      <c r="W868" s="66"/>
      <c r="X868" s="66"/>
      <c r="Y868" s="66"/>
      <c r="Z868" s="66"/>
    </row>
    <row r="869" spans="1:26" x14ac:dyDescent="0.2">
      <c r="A869" s="5"/>
      <c r="B869" s="5"/>
      <c r="C869" s="5"/>
      <c r="D869" s="5"/>
      <c r="E869" s="5"/>
      <c r="F869" s="66"/>
      <c r="G869" s="66"/>
      <c r="H869" s="66"/>
      <c r="I869" s="66"/>
      <c r="J869" s="66"/>
      <c r="K869" s="66"/>
      <c r="L869" s="66"/>
      <c r="M869" s="66"/>
      <c r="N869" s="66"/>
      <c r="O869" s="66"/>
      <c r="P869" s="66"/>
      <c r="Q869" s="66"/>
      <c r="R869" s="66"/>
      <c r="S869" s="66"/>
      <c r="T869" s="66"/>
      <c r="U869" s="66"/>
      <c r="V869" s="66"/>
      <c r="W869" s="66"/>
      <c r="X869" s="66"/>
      <c r="Y869" s="66"/>
      <c r="Z869" s="66"/>
    </row>
    <row r="870" spans="1:26" x14ac:dyDescent="0.2">
      <c r="A870" s="5"/>
      <c r="B870" s="5"/>
      <c r="C870" s="5"/>
      <c r="D870" s="5"/>
      <c r="E870" s="5"/>
      <c r="F870" s="66"/>
      <c r="G870" s="66"/>
      <c r="H870" s="66"/>
      <c r="I870" s="66"/>
      <c r="J870" s="66"/>
      <c r="K870" s="66"/>
      <c r="L870" s="66"/>
      <c r="M870" s="66"/>
      <c r="N870" s="66"/>
      <c r="O870" s="66"/>
      <c r="P870" s="66"/>
      <c r="Q870" s="66"/>
      <c r="R870" s="66"/>
      <c r="S870" s="66"/>
      <c r="T870" s="66"/>
      <c r="U870" s="66"/>
      <c r="V870" s="66"/>
      <c r="W870" s="66"/>
      <c r="X870" s="66"/>
      <c r="Y870" s="66"/>
      <c r="Z870" s="66"/>
    </row>
    <row r="871" spans="1:26" x14ac:dyDescent="0.2">
      <c r="A871" s="5"/>
      <c r="B871" s="5"/>
      <c r="C871" s="5"/>
      <c r="D871" s="5"/>
      <c r="E871" s="5"/>
      <c r="F871" s="66"/>
      <c r="G871" s="66"/>
      <c r="H871" s="66"/>
      <c r="I871" s="66"/>
      <c r="J871" s="66"/>
      <c r="K871" s="66"/>
      <c r="L871" s="66"/>
      <c r="M871" s="66"/>
      <c r="N871" s="66"/>
      <c r="O871" s="66"/>
      <c r="P871" s="66"/>
      <c r="Q871" s="66"/>
      <c r="R871" s="66"/>
      <c r="S871" s="66"/>
      <c r="T871" s="66"/>
      <c r="U871" s="66"/>
      <c r="V871" s="66"/>
      <c r="W871" s="66"/>
      <c r="X871" s="66"/>
      <c r="Y871" s="66"/>
      <c r="Z871" s="66"/>
    </row>
    <row r="872" spans="1:26" x14ac:dyDescent="0.2">
      <c r="A872" s="5"/>
      <c r="B872" s="5"/>
      <c r="C872" s="5"/>
      <c r="D872" s="5"/>
      <c r="E872" s="5"/>
      <c r="F872" s="66"/>
      <c r="G872" s="66"/>
      <c r="H872" s="66"/>
      <c r="I872" s="66"/>
      <c r="J872" s="66"/>
      <c r="K872" s="66"/>
      <c r="L872" s="66"/>
      <c r="M872" s="66"/>
      <c r="N872" s="66"/>
      <c r="O872" s="66"/>
      <c r="P872" s="66"/>
      <c r="Q872" s="66"/>
      <c r="R872" s="66"/>
      <c r="S872" s="66"/>
      <c r="T872" s="66"/>
      <c r="U872" s="66"/>
      <c r="V872" s="66"/>
      <c r="W872" s="66"/>
      <c r="X872" s="66"/>
      <c r="Y872" s="66"/>
      <c r="Z872" s="66"/>
    </row>
    <row r="873" spans="1:26" x14ac:dyDescent="0.2">
      <c r="A873" s="5"/>
      <c r="B873" s="5"/>
      <c r="C873" s="5"/>
      <c r="D873" s="5"/>
      <c r="E873" s="5"/>
      <c r="F873" s="66"/>
      <c r="G873" s="66"/>
      <c r="H873" s="66"/>
      <c r="I873" s="66"/>
      <c r="J873" s="66"/>
      <c r="K873" s="66"/>
      <c r="L873" s="66"/>
      <c r="M873" s="66"/>
      <c r="N873" s="66"/>
      <c r="O873" s="66"/>
      <c r="P873" s="66"/>
      <c r="Q873" s="66"/>
      <c r="R873" s="66"/>
      <c r="S873" s="66"/>
      <c r="T873" s="66"/>
      <c r="U873" s="66"/>
      <c r="V873" s="66"/>
      <c r="W873" s="66"/>
      <c r="X873" s="66"/>
      <c r="Y873" s="66"/>
      <c r="Z873" s="66"/>
    </row>
    <row r="874" spans="1:26" x14ac:dyDescent="0.2">
      <c r="A874" s="5"/>
      <c r="B874" s="5"/>
      <c r="C874" s="5"/>
      <c r="D874" s="5"/>
      <c r="E874" s="5"/>
      <c r="F874" s="66"/>
      <c r="G874" s="66"/>
      <c r="H874" s="66"/>
      <c r="I874" s="66"/>
      <c r="J874" s="66"/>
      <c r="K874" s="66"/>
      <c r="L874" s="66"/>
      <c r="M874" s="66"/>
      <c r="N874" s="66"/>
      <c r="O874" s="66"/>
      <c r="P874" s="66"/>
      <c r="Q874" s="66"/>
      <c r="R874" s="66"/>
      <c r="S874" s="66"/>
      <c r="T874" s="66"/>
      <c r="U874" s="66"/>
      <c r="V874" s="66"/>
      <c r="W874" s="66"/>
      <c r="X874" s="66"/>
      <c r="Y874" s="66"/>
      <c r="Z874" s="66"/>
    </row>
    <row r="875" spans="1:26" x14ac:dyDescent="0.2">
      <c r="A875" s="5"/>
      <c r="B875" s="5"/>
      <c r="C875" s="5"/>
      <c r="D875" s="5"/>
      <c r="E875" s="5"/>
      <c r="F875" s="66"/>
      <c r="G875" s="66"/>
      <c r="H875" s="66"/>
      <c r="I875" s="66"/>
      <c r="J875" s="66"/>
      <c r="K875" s="66"/>
      <c r="L875" s="66"/>
      <c r="M875" s="66"/>
      <c r="N875" s="66"/>
      <c r="O875" s="66"/>
      <c r="P875" s="66"/>
      <c r="Q875" s="66"/>
      <c r="R875" s="66"/>
      <c r="S875" s="66"/>
      <c r="T875" s="66"/>
      <c r="U875" s="66"/>
      <c r="V875" s="66"/>
      <c r="W875" s="66"/>
      <c r="X875" s="66"/>
      <c r="Y875" s="66"/>
      <c r="Z875" s="66"/>
    </row>
    <row r="876" spans="1:26" x14ac:dyDescent="0.2">
      <c r="A876" s="5"/>
      <c r="B876" s="5"/>
      <c r="C876" s="5"/>
      <c r="D876" s="5"/>
      <c r="E876" s="5"/>
      <c r="F876" s="66"/>
      <c r="G876" s="66"/>
      <c r="H876" s="66"/>
      <c r="I876" s="66"/>
      <c r="J876" s="66"/>
      <c r="K876" s="66"/>
      <c r="L876" s="66"/>
      <c r="M876" s="66"/>
      <c r="N876" s="66"/>
      <c r="O876" s="66"/>
      <c r="P876" s="66"/>
      <c r="Q876" s="66"/>
      <c r="R876" s="66"/>
      <c r="S876" s="66"/>
      <c r="T876" s="66"/>
      <c r="U876" s="66"/>
      <c r="V876" s="66"/>
      <c r="W876" s="66"/>
      <c r="X876" s="66"/>
      <c r="Y876" s="66"/>
      <c r="Z876" s="66"/>
    </row>
    <row r="877" spans="1:26" x14ac:dyDescent="0.2">
      <c r="A877" s="5"/>
      <c r="B877" s="5"/>
      <c r="C877" s="5"/>
      <c r="D877" s="5"/>
      <c r="E877" s="5"/>
      <c r="F877" s="66"/>
      <c r="G877" s="66"/>
      <c r="H877" s="66"/>
      <c r="I877" s="66"/>
      <c r="J877" s="66"/>
      <c r="K877" s="66"/>
      <c r="L877" s="66"/>
      <c r="M877" s="66"/>
      <c r="N877" s="66"/>
      <c r="O877" s="66"/>
      <c r="P877" s="66"/>
      <c r="Q877" s="66"/>
      <c r="R877" s="66"/>
      <c r="S877" s="66"/>
      <c r="T877" s="66"/>
      <c r="U877" s="66"/>
      <c r="V877" s="66"/>
      <c r="W877" s="66"/>
      <c r="X877" s="66"/>
      <c r="Y877" s="66"/>
      <c r="Z877" s="66"/>
    </row>
    <row r="878" spans="1:26" x14ac:dyDescent="0.2">
      <c r="A878" s="5"/>
      <c r="B878" s="5"/>
      <c r="C878" s="5"/>
      <c r="D878" s="5"/>
      <c r="E878" s="5"/>
      <c r="F878" s="66"/>
      <c r="G878" s="66"/>
      <c r="H878" s="66"/>
      <c r="I878" s="66"/>
      <c r="J878" s="66"/>
      <c r="K878" s="66"/>
      <c r="L878" s="66"/>
      <c r="M878" s="66"/>
      <c r="N878" s="66"/>
      <c r="O878" s="66"/>
      <c r="P878" s="66"/>
      <c r="Q878" s="66"/>
      <c r="R878" s="66"/>
      <c r="S878" s="66"/>
      <c r="T878" s="66"/>
      <c r="U878" s="66"/>
      <c r="V878" s="66"/>
      <c r="W878" s="66"/>
      <c r="X878" s="66"/>
      <c r="Y878" s="66"/>
      <c r="Z878" s="66"/>
    </row>
    <row r="879" spans="1:26" x14ac:dyDescent="0.2">
      <c r="A879" s="5"/>
      <c r="B879" s="5"/>
      <c r="C879" s="5"/>
      <c r="D879" s="5"/>
      <c r="E879" s="5"/>
      <c r="F879" s="66"/>
      <c r="G879" s="66"/>
      <c r="H879" s="66"/>
      <c r="I879" s="66"/>
      <c r="J879" s="66"/>
      <c r="K879" s="66"/>
      <c r="L879" s="66"/>
      <c r="M879" s="66"/>
      <c r="N879" s="66"/>
      <c r="O879" s="66"/>
      <c r="P879" s="66"/>
      <c r="Q879" s="66"/>
      <c r="R879" s="66"/>
      <c r="S879" s="66"/>
      <c r="T879" s="66"/>
      <c r="U879" s="66"/>
      <c r="V879" s="66"/>
      <c r="W879" s="66"/>
      <c r="X879" s="66"/>
      <c r="Y879" s="66"/>
      <c r="Z879" s="66"/>
    </row>
    <row r="880" spans="1:26" x14ac:dyDescent="0.2">
      <c r="A880" s="5"/>
      <c r="B880" s="5"/>
      <c r="C880" s="5"/>
      <c r="D880" s="5"/>
      <c r="E880" s="5"/>
      <c r="F880" s="66"/>
      <c r="G880" s="66"/>
      <c r="H880" s="66"/>
      <c r="I880" s="66"/>
      <c r="J880" s="66"/>
      <c r="K880" s="66"/>
      <c r="L880" s="66"/>
      <c r="M880" s="66"/>
      <c r="N880" s="66"/>
      <c r="O880" s="66"/>
      <c r="P880" s="66"/>
      <c r="Q880" s="66"/>
      <c r="R880" s="66"/>
      <c r="S880" s="66"/>
      <c r="T880" s="66"/>
      <c r="U880" s="66"/>
      <c r="V880" s="66"/>
      <c r="W880" s="66"/>
      <c r="X880" s="66"/>
      <c r="Y880" s="66"/>
      <c r="Z880" s="66"/>
    </row>
    <row r="881" spans="1:26" x14ac:dyDescent="0.2">
      <c r="A881" s="5"/>
      <c r="B881" s="5"/>
      <c r="C881" s="5"/>
      <c r="D881" s="5"/>
      <c r="E881" s="5"/>
      <c r="F881" s="66"/>
      <c r="G881" s="66"/>
      <c r="H881" s="66"/>
      <c r="I881" s="66"/>
      <c r="J881" s="66"/>
      <c r="K881" s="66"/>
      <c r="L881" s="66"/>
      <c r="M881" s="66"/>
      <c r="N881" s="66"/>
      <c r="O881" s="66"/>
      <c r="P881" s="66"/>
      <c r="Q881" s="66"/>
      <c r="R881" s="66"/>
      <c r="S881" s="66"/>
      <c r="T881" s="66"/>
      <c r="U881" s="66"/>
      <c r="V881" s="66"/>
      <c r="W881" s="66"/>
      <c r="X881" s="66"/>
      <c r="Y881" s="66"/>
      <c r="Z881" s="66"/>
    </row>
    <row r="882" spans="1:26" x14ac:dyDescent="0.2">
      <c r="A882" s="5"/>
      <c r="B882" s="5"/>
      <c r="C882" s="5"/>
      <c r="D882" s="5"/>
      <c r="E882" s="5"/>
      <c r="F882" s="66"/>
      <c r="G882" s="66"/>
      <c r="H882" s="66"/>
      <c r="I882" s="66"/>
      <c r="J882" s="66"/>
      <c r="K882" s="66"/>
      <c r="L882" s="66"/>
      <c r="M882" s="66"/>
      <c r="N882" s="66"/>
      <c r="O882" s="66"/>
      <c r="P882" s="66"/>
      <c r="Q882" s="66"/>
      <c r="R882" s="66"/>
      <c r="S882" s="66"/>
      <c r="T882" s="66"/>
      <c r="U882" s="66"/>
      <c r="V882" s="66"/>
      <c r="W882" s="66"/>
      <c r="X882" s="66"/>
      <c r="Y882" s="66"/>
      <c r="Z882" s="66"/>
    </row>
    <row r="883" spans="1:26" x14ac:dyDescent="0.2">
      <c r="A883" s="5"/>
      <c r="B883" s="5"/>
      <c r="C883" s="5"/>
      <c r="D883" s="5"/>
      <c r="E883" s="5"/>
      <c r="F883" s="66"/>
      <c r="G883" s="66"/>
      <c r="H883" s="66"/>
      <c r="I883" s="66"/>
      <c r="J883" s="66"/>
      <c r="K883" s="66"/>
      <c r="L883" s="66"/>
      <c r="M883" s="66"/>
      <c r="N883" s="66"/>
      <c r="O883" s="66"/>
      <c r="P883" s="66"/>
      <c r="Q883" s="66"/>
      <c r="R883" s="66"/>
      <c r="S883" s="66"/>
      <c r="T883" s="66"/>
      <c r="U883" s="66"/>
      <c r="V883" s="66"/>
      <c r="W883" s="66"/>
      <c r="X883" s="66"/>
      <c r="Y883" s="66"/>
      <c r="Z883" s="66"/>
    </row>
    <row r="884" spans="1:26" x14ac:dyDescent="0.2">
      <c r="A884" s="5"/>
      <c r="B884" s="5"/>
      <c r="C884" s="5"/>
      <c r="D884" s="5"/>
      <c r="E884" s="5"/>
      <c r="F884" s="66"/>
      <c r="G884" s="66"/>
      <c r="H884" s="66"/>
      <c r="I884" s="66"/>
      <c r="J884" s="66"/>
      <c r="K884" s="66"/>
      <c r="L884" s="66"/>
      <c r="M884" s="66"/>
      <c r="N884" s="66"/>
      <c r="O884" s="66"/>
      <c r="P884" s="66"/>
      <c r="Q884" s="66"/>
      <c r="R884" s="66"/>
      <c r="S884" s="66"/>
      <c r="T884" s="66"/>
      <c r="U884" s="66"/>
      <c r="V884" s="66"/>
      <c r="W884" s="66"/>
      <c r="X884" s="66"/>
      <c r="Y884" s="66"/>
      <c r="Z884" s="66"/>
    </row>
    <row r="885" spans="1:26" x14ac:dyDescent="0.2">
      <c r="A885" s="5"/>
      <c r="B885" s="5"/>
      <c r="C885" s="5"/>
      <c r="D885" s="5"/>
      <c r="E885" s="5"/>
      <c r="F885" s="66"/>
      <c r="G885" s="66"/>
      <c r="H885" s="66"/>
      <c r="I885" s="66"/>
      <c r="J885" s="66"/>
      <c r="K885" s="66"/>
      <c r="L885" s="66"/>
      <c r="M885" s="66"/>
      <c r="N885" s="66"/>
      <c r="O885" s="66"/>
      <c r="P885" s="66"/>
      <c r="Q885" s="66"/>
      <c r="R885" s="66"/>
      <c r="S885" s="66"/>
      <c r="T885" s="66"/>
      <c r="U885" s="66"/>
      <c r="V885" s="66"/>
      <c r="W885" s="66"/>
      <c r="X885" s="66"/>
      <c r="Y885" s="66"/>
      <c r="Z885" s="66"/>
    </row>
    <row r="886" spans="1:26" x14ac:dyDescent="0.2">
      <c r="A886" s="5"/>
      <c r="B886" s="5"/>
      <c r="C886" s="5"/>
      <c r="D886" s="5"/>
      <c r="E886" s="5"/>
      <c r="F886" s="66"/>
      <c r="G886" s="66"/>
      <c r="H886" s="66"/>
      <c r="I886" s="66"/>
      <c r="J886" s="66"/>
      <c r="K886" s="66"/>
      <c r="L886" s="66"/>
      <c r="M886" s="66"/>
      <c r="N886" s="66"/>
      <c r="O886" s="66"/>
      <c r="P886" s="66"/>
      <c r="Q886" s="66"/>
      <c r="R886" s="66"/>
      <c r="S886" s="66"/>
      <c r="T886" s="66"/>
      <c r="U886" s="66"/>
      <c r="V886" s="66"/>
      <c r="W886" s="66"/>
      <c r="X886" s="66"/>
      <c r="Y886" s="66"/>
      <c r="Z886" s="66"/>
    </row>
    <row r="887" spans="1:26" x14ac:dyDescent="0.2">
      <c r="A887" s="5"/>
      <c r="B887" s="5"/>
      <c r="C887" s="5"/>
      <c r="D887" s="5"/>
      <c r="E887" s="5"/>
      <c r="F887" s="66"/>
      <c r="G887" s="66"/>
      <c r="H887" s="66"/>
      <c r="I887" s="66"/>
      <c r="J887" s="66"/>
      <c r="K887" s="66"/>
      <c r="L887" s="66"/>
      <c r="M887" s="66"/>
      <c r="N887" s="66"/>
      <c r="O887" s="66"/>
      <c r="P887" s="66"/>
      <c r="Q887" s="66"/>
      <c r="R887" s="66"/>
      <c r="S887" s="66"/>
      <c r="T887" s="66"/>
      <c r="U887" s="66"/>
      <c r="V887" s="66"/>
      <c r="W887" s="66"/>
      <c r="X887" s="66"/>
      <c r="Y887" s="66"/>
      <c r="Z887" s="66"/>
    </row>
    <row r="888" spans="1:26" x14ac:dyDescent="0.2">
      <c r="A888" s="5"/>
      <c r="B888" s="5"/>
      <c r="C888" s="5"/>
      <c r="D888" s="5"/>
      <c r="E888" s="5"/>
      <c r="F888" s="66"/>
      <c r="G888" s="66"/>
      <c r="H888" s="66"/>
      <c r="I888" s="66"/>
      <c r="J888" s="66"/>
      <c r="K888" s="66"/>
      <c r="L888" s="66"/>
      <c r="M888" s="66"/>
      <c r="N888" s="66"/>
      <c r="O888" s="66"/>
      <c r="P888" s="66"/>
      <c r="Q888" s="66"/>
      <c r="R888" s="66"/>
      <c r="S888" s="66"/>
      <c r="T888" s="66"/>
      <c r="U888" s="66"/>
      <c r="V888" s="66"/>
      <c r="W888" s="66"/>
      <c r="X888" s="66"/>
      <c r="Y888" s="66"/>
      <c r="Z888" s="66"/>
    </row>
    <row r="889" spans="1:26" x14ac:dyDescent="0.2">
      <c r="A889" s="5"/>
      <c r="B889" s="5"/>
      <c r="C889" s="5"/>
      <c r="D889" s="5"/>
      <c r="E889" s="5"/>
      <c r="F889" s="66"/>
      <c r="G889" s="66"/>
      <c r="H889" s="66"/>
      <c r="I889" s="66"/>
      <c r="J889" s="66"/>
      <c r="K889" s="66"/>
      <c r="L889" s="66"/>
      <c r="M889" s="66"/>
      <c r="N889" s="66"/>
      <c r="O889" s="66"/>
      <c r="P889" s="66"/>
      <c r="Q889" s="66"/>
      <c r="R889" s="66"/>
      <c r="S889" s="66"/>
      <c r="T889" s="66"/>
      <c r="U889" s="66"/>
      <c r="V889" s="66"/>
      <c r="W889" s="66"/>
      <c r="X889" s="66"/>
      <c r="Y889" s="66"/>
      <c r="Z889" s="66"/>
    </row>
    <row r="890" spans="1:26" x14ac:dyDescent="0.2">
      <c r="A890" s="5"/>
      <c r="B890" s="5"/>
      <c r="C890" s="5"/>
      <c r="D890" s="5"/>
      <c r="E890" s="5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66"/>
      <c r="S890" s="66"/>
      <c r="T890" s="66"/>
      <c r="U890" s="66"/>
      <c r="V890" s="66"/>
      <c r="W890" s="66"/>
      <c r="X890" s="66"/>
      <c r="Y890" s="66"/>
      <c r="Z890" s="66"/>
    </row>
    <row r="891" spans="1:26" x14ac:dyDescent="0.2">
      <c r="A891" s="5"/>
      <c r="B891" s="5"/>
      <c r="C891" s="5"/>
      <c r="D891" s="5"/>
      <c r="E891" s="5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66"/>
      <c r="S891" s="66"/>
      <c r="T891" s="66"/>
      <c r="U891" s="66"/>
      <c r="V891" s="66"/>
      <c r="W891" s="66"/>
      <c r="X891" s="66"/>
      <c r="Y891" s="66"/>
      <c r="Z891" s="66"/>
    </row>
    <row r="892" spans="1:26" x14ac:dyDescent="0.2">
      <c r="A892" s="5"/>
      <c r="B892" s="5"/>
      <c r="C892" s="5"/>
      <c r="D892" s="5"/>
      <c r="E892" s="5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66"/>
      <c r="S892" s="66"/>
      <c r="T892" s="66"/>
      <c r="U892" s="66"/>
      <c r="V892" s="66"/>
      <c r="W892" s="66"/>
      <c r="X892" s="66"/>
      <c r="Y892" s="66"/>
      <c r="Z892" s="66"/>
    </row>
    <row r="893" spans="1:26" x14ac:dyDescent="0.2">
      <c r="A893" s="5"/>
      <c r="B893" s="5"/>
      <c r="C893" s="5"/>
      <c r="D893" s="5"/>
      <c r="E893" s="5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66"/>
      <c r="S893" s="66"/>
      <c r="T893" s="66"/>
      <c r="U893" s="66"/>
      <c r="V893" s="66"/>
      <c r="W893" s="66"/>
      <c r="X893" s="66"/>
      <c r="Y893" s="66"/>
      <c r="Z893" s="66"/>
    </row>
    <row r="894" spans="1:26" x14ac:dyDescent="0.2">
      <c r="A894" s="5"/>
      <c r="B894" s="5"/>
      <c r="C894" s="5"/>
      <c r="D894" s="5"/>
      <c r="E894" s="5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66"/>
      <c r="S894" s="66"/>
      <c r="T894" s="66"/>
      <c r="U894" s="66"/>
      <c r="V894" s="66"/>
      <c r="W894" s="66"/>
      <c r="X894" s="66"/>
      <c r="Y894" s="66"/>
      <c r="Z894" s="66"/>
    </row>
    <row r="895" spans="1:26" x14ac:dyDescent="0.2">
      <c r="A895" s="5"/>
      <c r="B895" s="5"/>
      <c r="C895" s="5"/>
      <c r="D895" s="5"/>
      <c r="E895" s="5"/>
      <c r="F895" s="66"/>
      <c r="G895" s="66"/>
      <c r="H895" s="66"/>
      <c r="I895" s="66"/>
      <c r="J895" s="66"/>
      <c r="K895" s="66"/>
      <c r="L895" s="66"/>
      <c r="M895" s="66"/>
      <c r="N895" s="66"/>
      <c r="O895" s="66"/>
      <c r="P895" s="66"/>
      <c r="Q895" s="66"/>
      <c r="R895" s="66"/>
      <c r="S895" s="66"/>
      <c r="T895" s="66"/>
      <c r="U895" s="66"/>
      <c r="V895" s="66"/>
      <c r="W895" s="66"/>
      <c r="X895" s="66"/>
      <c r="Y895" s="66"/>
      <c r="Z895" s="66"/>
    </row>
    <row r="896" spans="1:26" x14ac:dyDescent="0.2">
      <c r="A896" s="5"/>
      <c r="B896" s="5"/>
      <c r="C896" s="5"/>
      <c r="D896" s="5"/>
      <c r="E896" s="5"/>
      <c r="F896" s="66"/>
      <c r="G896" s="66"/>
      <c r="H896" s="66"/>
      <c r="I896" s="66"/>
      <c r="J896" s="66"/>
      <c r="K896" s="66"/>
      <c r="L896" s="66"/>
      <c r="M896" s="66"/>
      <c r="N896" s="66"/>
      <c r="O896" s="66"/>
      <c r="P896" s="66"/>
      <c r="Q896" s="66"/>
      <c r="R896" s="66"/>
      <c r="S896" s="66"/>
      <c r="T896" s="66"/>
      <c r="U896" s="66"/>
      <c r="V896" s="66"/>
      <c r="W896" s="66"/>
      <c r="X896" s="66"/>
      <c r="Y896" s="66"/>
      <c r="Z896" s="66"/>
    </row>
    <row r="897" spans="1:26" x14ac:dyDescent="0.2">
      <c r="A897" s="5"/>
      <c r="B897" s="5"/>
      <c r="C897" s="5"/>
      <c r="D897" s="5"/>
      <c r="E897" s="5"/>
      <c r="F897" s="66"/>
      <c r="G897" s="66"/>
      <c r="H897" s="66"/>
      <c r="I897" s="66"/>
      <c r="J897" s="66"/>
      <c r="K897" s="66"/>
      <c r="L897" s="66"/>
      <c r="M897" s="66"/>
      <c r="N897" s="66"/>
      <c r="O897" s="66"/>
      <c r="P897" s="66"/>
      <c r="Q897" s="66"/>
      <c r="R897" s="66"/>
      <c r="S897" s="66"/>
      <c r="T897" s="66"/>
      <c r="U897" s="66"/>
      <c r="V897" s="66"/>
      <c r="W897" s="66"/>
      <c r="X897" s="66"/>
      <c r="Y897" s="66"/>
      <c r="Z897" s="66"/>
    </row>
    <row r="898" spans="1:26" x14ac:dyDescent="0.2">
      <c r="A898" s="5"/>
      <c r="B898" s="5"/>
      <c r="C898" s="5"/>
      <c r="D898" s="5"/>
      <c r="E898" s="5"/>
      <c r="F898" s="66"/>
      <c r="G898" s="66"/>
      <c r="H898" s="66"/>
      <c r="I898" s="66"/>
      <c r="J898" s="66"/>
      <c r="K898" s="66"/>
      <c r="L898" s="66"/>
      <c r="M898" s="66"/>
      <c r="N898" s="66"/>
      <c r="O898" s="66"/>
      <c r="P898" s="66"/>
      <c r="Q898" s="66"/>
      <c r="R898" s="66"/>
      <c r="S898" s="66"/>
      <c r="T898" s="66"/>
      <c r="U898" s="66"/>
      <c r="V898" s="66"/>
      <c r="W898" s="66"/>
      <c r="X898" s="66"/>
      <c r="Y898" s="66"/>
      <c r="Z898" s="66"/>
    </row>
    <row r="899" spans="1:26" x14ac:dyDescent="0.2">
      <c r="A899" s="5"/>
      <c r="B899" s="5"/>
      <c r="C899" s="5"/>
      <c r="D899" s="5"/>
      <c r="E899" s="5"/>
      <c r="F899" s="66"/>
      <c r="G899" s="66"/>
      <c r="H899" s="66"/>
      <c r="I899" s="66"/>
      <c r="J899" s="66"/>
      <c r="K899" s="66"/>
      <c r="L899" s="66"/>
      <c r="M899" s="66"/>
      <c r="N899" s="66"/>
      <c r="O899" s="66"/>
      <c r="P899" s="66"/>
      <c r="Q899" s="66"/>
      <c r="R899" s="66"/>
      <c r="S899" s="66"/>
      <c r="T899" s="66"/>
      <c r="U899" s="66"/>
      <c r="V899" s="66"/>
      <c r="W899" s="66"/>
      <c r="X899" s="66"/>
      <c r="Y899" s="66"/>
      <c r="Z899" s="66"/>
    </row>
    <row r="900" spans="1:26" x14ac:dyDescent="0.2">
      <c r="A900" s="5"/>
      <c r="B900" s="5"/>
      <c r="C900" s="5"/>
      <c r="D900" s="5"/>
      <c r="E900" s="5"/>
      <c r="F900" s="66"/>
      <c r="G900" s="66"/>
      <c r="H900" s="66"/>
      <c r="I900" s="66"/>
      <c r="J900" s="66"/>
      <c r="K900" s="66"/>
      <c r="L900" s="66"/>
      <c r="M900" s="66"/>
      <c r="N900" s="66"/>
      <c r="O900" s="66"/>
      <c r="P900" s="66"/>
      <c r="Q900" s="66"/>
      <c r="R900" s="66"/>
      <c r="S900" s="66"/>
      <c r="T900" s="66"/>
      <c r="U900" s="66"/>
      <c r="V900" s="66"/>
      <c r="W900" s="66"/>
      <c r="X900" s="66"/>
      <c r="Y900" s="66"/>
      <c r="Z900" s="66"/>
    </row>
    <row r="901" spans="1:26" x14ac:dyDescent="0.2">
      <c r="A901" s="5"/>
      <c r="B901" s="5"/>
      <c r="C901" s="5"/>
      <c r="D901" s="5"/>
      <c r="E901" s="5"/>
      <c r="F901" s="66"/>
      <c r="G901" s="66"/>
      <c r="H901" s="66"/>
      <c r="I901" s="66"/>
      <c r="J901" s="66"/>
      <c r="K901" s="66"/>
      <c r="L901" s="66"/>
      <c r="M901" s="66"/>
      <c r="N901" s="66"/>
      <c r="O901" s="66"/>
      <c r="P901" s="66"/>
      <c r="Q901" s="66"/>
      <c r="R901" s="66"/>
      <c r="S901" s="66"/>
      <c r="T901" s="66"/>
      <c r="U901" s="66"/>
      <c r="V901" s="66"/>
      <c r="W901" s="66"/>
      <c r="X901" s="66"/>
      <c r="Y901" s="66"/>
      <c r="Z901" s="66"/>
    </row>
    <row r="902" spans="1:26" x14ac:dyDescent="0.2">
      <c r="A902" s="5"/>
      <c r="B902" s="5"/>
      <c r="C902" s="5"/>
      <c r="D902" s="5"/>
      <c r="E902" s="5"/>
      <c r="F902" s="66"/>
      <c r="G902" s="66"/>
      <c r="H902" s="66"/>
      <c r="I902" s="66"/>
      <c r="J902" s="66"/>
      <c r="K902" s="66"/>
      <c r="L902" s="66"/>
      <c r="M902" s="66"/>
      <c r="N902" s="66"/>
      <c r="O902" s="66"/>
      <c r="P902" s="66"/>
      <c r="Q902" s="66"/>
      <c r="R902" s="66"/>
      <c r="S902" s="66"/>
      <c r="T902" s="66"/>
      <c r="U902" s="66"/>
      <c r="V902" s="66"/>
      <c r="W902" s="66"/>
      <c r="X902" s="66"/>
      <c r="Y902" s="66"/>
      <c r="Z902" s="66"/>
    </row>
    <row r="903" spans="1:26" x14ac:dyDescent="0.2">
      <c r="A903" s="5"/>
      <c r="B903" s="5"/>
      <c r="C903" s="5"/>
      <c r="D903" s="5"/>
      <c r="E903" s="5"/>
      <c r="F903" s="66"/>
      <c r="G903" s="66"/>
      <c r="H903" s="66"/>
      <c r="I903" s="66"/>
      <c r="J903" s="66"/>
      <c r="K903" s="66"/>
      <c r="L903" s="66"/>
      <c r="M903" s="66"/>
      <c r="N903" s="66"/>
      <c r="O903" s="66"/>
      <c r="P903" s="66"/>
      <c r="Q903" s="66"/>
      <c r="R903" s="66"/>
      <c r="S903" s="66"/>
      <c r="T903" s="66"/>
      <c r="U903" s="66"/>
      <c r="V903" s="66"/>
      <c r="W903" s="66"/>
      <c r="X903" s="66"/>
      <c r="Y903" s="66"/>
      <c r="Z903" s="66"/>
    </row>
    <row r="904" spans="1:26" x14ac:dyDescent="0.2">
      <c r="A904" s="5"/>
      <c r="B904" s="5"/>
      <c r="C904" s="5"/>
      <c r="D904" s="5"/>
      <c r="E904" s="5"/>
      <c r="F904" s="66"/>
      <c r="G904" s="66"/>
      <c r="H904" s="66"/>
      <c r="I904" s="66"/>
      <c r="J904" s="66"/>
      <c r="K904" s="66"/>
      <c r="L904" s="66"/>
      <c r="M904" s="66"/>
      <c r="N904" s="66"/>
      <c r="O904" s="66"/>
      <c r="P904" s="66"/>
      <c r="Q904" s="66"/>
      <c r="R904" s="66"/>
      <c r="S904" s="66"/>
      <c r="T904" s="66"/>
      <c r="U904" s="66"/>
      <c r="V904" s="66"/>
      <c r="W904" s="66"/>
      <c r="X904" s="66"/>
      <c r="Y904" s="66"/>
      <c r="Z904" s="66"/>
    </row>
    <row r="905" spans="1:26" x14ac:dyDescent="0.2">
      <c r="A905" s="5"/>
      <c r="B905" s="5"/>
      <c r="C905" s="5"/>
      <c r="D905" s="5"/>
      <c r="E905" s="5"/>
      <c r="F905" s="66"/>
      <c r="G905" s="66"/>
      <c r="H905" s="66"/>
      <c r="I905" s="66"/>
      <c r="J905" s="66"/>
      <c r="K905" s="66"/>
      <c r="L905" s="66"/>
      <c r="M905" s="66"/>
      <c r="N905" s="66"/>
      <c r="O905" s="66"/>
      <c r="P905" s="66"/>
      <c r="Q905" s="66"/>
      <c r="R905" s="66"/>
      <c r="S905" s="66"/>
      <c r="T905" s="66"/>
      <c r="U905" s="66"/>
      <c r="V905" s="66"/>
      <c r="W905" s="66"/>
      <c r="X905" s="66"/>
      <c r="Y905" s="66"/>
      <c r="Z905" s="66"/>
    </row>
    <row r="906" spans="1:26" x14ac:dyDescent="0.2">
      <c r="A906" s="5"/>
      <c r="B906" s="5"/>
      <c r="C906" s="5"/>
      <c r="D906" s="5"/>
      <c r="E906" s="5"/>
      <c r="F906" s="66"/>
      <c r="G906" s="66"/>
      <c r="H906" s="66"/>
      <c r="I906" s="66"/>
      <c r="J906" s="66"/>
      <c r="K906" s="66"/>
      <c r="L906" s="66"/>
      <c r="M906" s="66"/>
      <c r="N906" s="66"/>
      <c r="O906" s="66"/>
      <c r="P906" s="66"/>
      <c r="Q906" s="66"/>
      <c r="R906" s="66"/>
      <c r="S906" s="66"/>
      <c r="T906" s="66"/>
      <c r="U906" s="66"/>
      <c r="V906" s="66"/>
      <c r="W906" s="66"/>
      <c r="X906" s="66"/>
      <c r="Y906" s="66"/>
      <c r="Z906" s="66"/>
    </row>
    <row r="907" spans="1:26" x14ac:dyDescent="0.2">
      <c r="A907" s="5"/>
      <c r="B907" s="5"/>
      <c r="C907" s="5"/>
      <c r="D907" s="5"/>
      <c r="E907" s="5"/>
      <c r="F907" s="66"/>
      <c r="G907" s="66"/>
      <c r="H907" s="66"/>
      <c r="I907" s="66"/>
      <c r="J907" s="66"/>
      <c r="K907" s="66"/>
      <c r="L907" s="66"/>
      <c r="M907" s="66"/>
      <c r="N907" s="66"/>
      <c r="O907" s="66"/>
      <c r="P907" s="66"/>
      <c r="Q907" s="66"/>
      <c r="R907" s="66"/>
      <c r="S907" s="66"/>
      <c r="T907" s="66"/>
      <c r="U907" s="66"/>
      <c r="V907" s="66"/>
      <c r="W907" s="66"/>
      <c r="X907" s="66"/>
      <c r="Y907" s="66"/>
      <c r="Z907" s="66"/>
    </row>
    <row r="908" spans="1:26" x14ac:dyDescent="0.2">
      <c r="A908" s="5"/>
      <c r="B908" s="5"/>
      <c r="C908" s="5"/>
      <c r="D908" s="5"/>
      <c r="E908" s="5"/>
      <c r="F908" s="66"/>
      <c r="G908" s="66"/>
      <c r="H908" s="66"/>
      <c r="I908" s="66"/>
      <c r="J908" s="66"/>
      <c r="K908" s="66"/>
      <c r="L908" s="66"/>
      <c r="M908" s="66"/>
      <c r="N908" s="66"/>
      <c r="O908" s="66"/>
      <c r="P908" s="66"/>
      <c r="Q908" s="66"/>
      <c r="R908" s="66"/>
      <c r="S908" s="66"/>
      <c r="T908" s="66"/>
      <c r="U908" s="66"/>
      <c r="V908" s="66"/>
      <c r="W908" s="66"/>
      <c r="X908" s="66"/>
      <c r="Y908" s="66"/>
      <c r="Z908" s="66"/>
    </row>
    <row r="909" spans="1:26" x14ac:dyDescent="0.2">
      <c r="A909" s="5"/>
      <c r="B909" s="5"/>
      <c r="C909" s="5"/>
      <c r="D909" s="5"/>
      <c r="E909" s="5"/>
      <c r="F909" s="66"/>
      <c r="G909" s="66"/>
      <c r="H909" s="66"/>
      <c r="I909" s="66"/>
      <c r="J909" s="66"/>
      <c r="K909" s="66"/>
      <c r="L909" s="66"/>
      <c r="M909" s="66"/>
      <c r="N909" s="66"/>
      <c r="O909" s="66"/>
      <c r="P909" s="66"/>
      <c r="Q909" s="66"/>
      <c r="R909" s="66"/>
      <c r="S909" s="66"/>
      <c r="T909" s="66"/>
      <c r="U909" s="66"/>
      <c r="V909" s="66"/>
      <c r="W909" s="66"/>
      <c r="X909" s="66"/>
      <c r="Y909" s="66"/>
      <c r="Z909" s="66"/>
    </row>
    <row r="910" spans="1:26" x14ac:dyDescent="0.2">
      <c r="A910" s="5"/>
      <c r="B910" s="5"/>
      <c r="C910" s="5"/>
      <c r="D910" s="5"/>
      <c r="E910" s="5"/>
      <c r="F910" s="66"/>
      <c r="G910" s="66"/>
      <c r="H910" s="66"/>
      <c r="I910" s="66"/>
      <c r="J910" s="66"/>
      <c r="K910" s="66"/>
      <c r="L910" s="66"/>
      <c r="M910" s="66"/>
      <c r="N910" s="66"/>
      <c r="O910" s="66"/>
      <c r="P910" s="66"/>
      <c r="Q910" s="66"/>
      <c r="R910" s="66"/>
      <c r="S910" s="66"/>
      <c r="T910" s="66"/>
      <c r="U910" s="66"/>
      <c r="V910" s="66"/>
      <c r="W910" s="66"/>
      <c r="X910" s="66"/>
      <c r="Y910" s="66"/>
      <c r="Z910" s="66"/>
    </row>
    <row r="911" spans="1:26" x14ac:dyDescent="0.2">
      <c r="A911" s="5"/>
      <c r="B911" s="5"/>
      <c r="C911" s="5"/>
      <c r="D911" s="5"/>
      <c r="E911" s="5"/>
      <c r="F911" s="66"/>
      <c r="G911" s="66"/>
      <c r="H911" s="66"/>
      <c r="I911" s="66"/>
      <c r="J911" s="66"/>
      <c r="K911" s="66"/>
      <c r="L911" s="66"/>
      <c r="M911" s="66"/>
      <c r="N911" s="66"/>
      <c r="O911" s="66"/>
      <c r="P911" s="66"/>
      <c r="Q911" s="66"/>
      <c r="R911" s="66"/>
      <c r="S911" s="66"/>
      <c r="T911" s="66"/>
      <c r="U911" s="66"/>
      <c r="V911" s="66"/>
      <c r="W911" s="66"/>
      <c r="X911" s="66"/>
      <c r="Y911" s="66"/>
      <c r="Z911" s="66"/>
    </row>
    <row r="912" spans="1:26" x14ac:dyDescent="0.2">
      <c r="A912" s="5"/>
      <c r="B912" s="5"/>
      <c r="C912" s="5"/>
      <c r="D912" s="5"/>
      <c r="E912" s="5"/>
      <c r="F912" s="66"/>
      <c r="G912" s="66"/>
      <c r="H912" s="66"/>
      <c r="I912" s="66"/>
      <c r="J912" s="66"/>
      <c r="K912" s="66"/>
      <c r="L912" s="66"/>
      <c r="M912" s="66"/>
      <c r="N912" s="66"/>
      <c r="O912" s="66"/>
      <c r="P912" s="66"/>
      <c r="Q912" s="66"/>
      <c r="R912" s="66"/>
      <c r="S912" s="66"/>
      <c r="T912" s="66"/>
      <c r="U912" s="66"/>
      <c r="V912" s="66"/>
      <c r="W912" s="66"/>
      <c r="X912" s="66"/>
      <c r="Y912" s="66"/>
      <c r="Z912" s="66"/>
    </row>
    <row r="913" spans="1:26" x14ac:dyDescent="0.2">
      <c r="A913" s="5"/>
      <c r="B913" s="5"/>
      <c r="C913" s="5"/>
      <c r="D913" s="5"/>
      <c r="E913" s="5"/>
      <c r="F913" s="66"/>
      <c r="G913" s="66"/>
      <c r="H913" s="66"/>
      <c r="I913" s="66"/>
      <c r="J913" s="66"/>
      <c r="K913" s="66"/>
      <c r="L913" s="66"/>
      <c r="M913" s="66"/>
      <c r="N913" s="66"/>
      <c r="O913" s="66"/>
      <c r="P913" s="66"/>
      <c r="Q913" s="66"/>
      <c r="R913" s="66"/>
      <c r="S913" s="66"/>
      <c r="T913" s="66"/>
      <c r="U913" s="66"/>
      <c r="V913" s="66"/>
      <c r="W913" s="66"/>
      <c r="X913" s="66"/>
      <c r="Y913" s="66"/>
      <c r="Z913" s="66"/>
    </row>
    <row r="914" spans="1:26" x14ac:dyDescent="0.2">
      <c r="A914" s="5"/>
      <c r="B914" s="5"/>
      <c r="C914" s="5"/>
      <c r="D914" s="5"/>
      <c r="E914" s="5"/>
      <c r="F914" s="66"/>
      <c r="G914" s="66"/>
      <c r="H914" s="66"/>
      <c r="I914" s="66"/>
      <c r="J914" s="66"/>
      <c r="K914" s="66"/>
      <c r="L914" s="66"/>
      <c r="M914" s="66"/>
      <c r="N914" s="66"/>
      <c r="O914" s="66"/>
      <c r="P914" s="66"/>
      <c r="Q914" s="66"/>
      <c r="R914" s="66"/>
      <c r="S914" s="66"/>
      <c r="T914" s="66"/>
      <c r="U914" s="66"/>
      <c r="V914" s="66"/>
      <c r="W914" s="66"/>
      <c r="X914" s="66"/>
      <c r="Y914" s="66"/>
      <c r="Z914" s="66"/>
    </row>
    <row r="915" spans="1:26" x14ac:dyDescent="0.2">
      <c r="A915" s="5"/>
      <c r="B915" s="5"/>
      <c r="C915" s="5"/>
      <c r="D915" s="5"/>
      <c r="E915" s="5"/>
      <c r="F915" s="66"/>
      <c r="G915" s="66"/>
      <c r="H915" s="66"/>
      <c r="I915" s="66"/>
      <c r="J915" s="66"/>
      <c r="K915" s="66"/>
      <c r="L915" s="66"/>
      <c r="M915" s="66"/>
      <c r="N915" s="66"/>
      <c r="O915" s="66"/>
      <c r="P915" s="66"/>
      <c r="Q915" s="66"/>
      <c r="R915" s="66"/>
      <c r="S915" s="66"/>
      <c r="T915" s="66"/>
      <c r="U915" s="66"/>
      <c r="V915" s="66"/>
      <c r="W915" s="66"/>
      <c r="X915" s="66"/>
      <c r="Y915" s="66"/>
      <c r="Z915" s="66"/>
    </row>
    <row r="916" spans="1:26" x14ac:dyDescent="0.2">
      <c r="A916" s="5"/>
      <c r="B916" s="5"/>
      <c r="C916" s="5"/>
      <c r="D916" s="5"/>
      <c r="E916" s="5"/>
      <c r="F916" s="66"/>
      <c r="G916" s="66"/>
      <c r="H916" s="66"/>
      <c r="I916" s="66"/>
      <c r="J916" s="66"/>
      <c r="K916" s="66"/>
      <c r="L916" s="66"/>
      <c r="M916" s="66"/>
      <c r="N916" s="66"/>
      <c r="O916" s="66"/>
      <c r="P916" s="66"/>
      <c r="Q916" s="66"/>
      <c r="R916" s="66"/>
      <c r="S916" s="66"/>
      <c r="T916" s="66"/>
      <c r="U916" s="66"/>
      <c r="V916" s="66"/>
      <c r="W916" s="66"/>
      <c r="X916" s="66"/>
      <c r="Y916" s="66"/>
      <c r="Z916" s="66"/>
    </row>
    <row r="917" spans="1:26" x14ac:dyDescent="0.2">
      <c r="A917" s="5"/>
      <c r="B917" s="5"/>
      <c r="C917" s="5"/>
      <c r="D917" s="5"/>
      <c r="E917" s="5"/>
      <c r="F917" s="66"/>
      <c r="G917" s="66"/>
      <c r="H917" s="66"/>
      <c r="I917" s="66"/>
      <c r="J917" s="66"/>
      <c r="K917" s="66"/>
      <c r="L917" s="66"/>
      <c r="M917" s="66"/>
      <c r="N917" s="66"/>
      <c r="O917" s="66"/>
      <c r="P917" s="66"/>
      <c r="Q917" s="66"/>
      <c r="R917" s="66"/>
      <c r="S917" s="66"/>
      <c r="T917" s="66"/>
      <c r="U917" s="66"/>
      <c r="V917" s="66"/>
      <c r="W917" s="66"/>
      <c r="X917" s="66"/>
      <c r="Y917" s="66"/>
      <c r="Z917" s="66"/>
    </row>
    <row r="918" spans="1:26" x14ac:dyDescent="0.2">
      <c r="A918" s="5"/>
      <c r="B918" s="5"/>
      <c r="C918" s="5"/>
      <c r="D918" s="5"/>
      <c r="E918" s="5"/>
      <c r="F918" s="66"/>
      <c r="G918" s="66"/>
      <c r="H918" s="66"/>
      <c r="I918" s="66"/>
      <c r="J918" s="66"/>
      <c r="K918" s="66"/>
      <c r="L918" s="66"/>
      <c r="M918" s="66"/>
      <c r="N918" s="66"/>
      <c r="O918" s="66"/>
      <c r="P918" s="66"/>
      <c r="Q918" s="66"/>
      <c r="R918" s="66"/>
      <c r="S918" s="66"/>
      <c r="T918" s="66"/>
      <c r="U918" s="66"/>
      <c r="V918" s="66"/>
      <c r="W918" s="66"/>
      <c r="X918" s="66"/>
      <c r="Y918" s="66"/>
      <c r="Z918" s="66"/>
    </row>
    <row r="919" spans="1:26" x14ac:dyDescent="0.2">
      <c r="A919" s="5"/>
      <c r="B919" s="5"/>
      <c r="C919" s="5"/>
      <c r="D919" s="5"/>
      <c r="E919" s="5"/>
      <c r="F919" s="66"/>
      <c r="G919" s="66"/>
      <c r="H919" s="66"/>
      <c r="I919" s="66"/>
      <c r="J919" s="66"/>
      <c r="K919" s="66"/>
      <c r="L919" s="66"/>
      <c r="M919" s="66"/>
      <c r="N919" s="66"/>
      <c r="O919" s="66"/>
      <c r="P919" s="66"/>
      <c r="Q919" s="66"/>
      <c r="R919" s="66"/>
      <c r="S919" s="66"/>
      <c r="T919" s="66"/>
      <c r="U919" s="66"/>
      <c r="V919" s="66"/>
      <c r="W919" s="66"/>
      <c r="X919" s="66"/>
      <c r="Y919" s="66"/>
      <c r="Z919" s="66"/>
    </row>
    <row r="920" spans="1:26" x14ac:dyDescent="0.2">
      <c r="A920" s="5"/>
      <c r="B920" s="5"/>
      <c r="C920" s="5"/>
      <c r="D920" s="5"/>
      <c r="E920" s="5"/>
      <c r="F920" s="66"/>
      <c r="G920" s="66"/>
      <c r="H920" s="66"/>
      <c r="I920" s="66"/>
      <c r="J920" s="66"/>
      <c r="K920" s="66"/>
      <c r="L920" s="66"/>
      <c r="M920" s="66"/>
      <c r="N920" s="66"/>
      <c r="O920" s="66"/>
      <c r="P920" s="66"/>
      <c r="Q920" s="66"/>
      <c r="R920" s="66"/>
      <c r="S920" s="66"/>
      <c r="T920" s="66"/>
      <c r="U920" s="66"/>
      <c r="V920" s="66"/>
      <c r="W920" s="66"/>
      <c r="X920" s="66"/>
      <c r="Y920" s="66"/>
      <c r="Z920" s="66"/>
    </row>
    <row r="921" spans="1:26" x14ac:dyDescent="0.2">
      <c r="A921" s="5"/>
      <c r="B921" s="5"/>
      <c r="C921" s="5"/>
      <c r="D921" s="5"/>
      <c r="E921" s="5"/>
      <c r="F921" s="66"/>
      <c r="G921" s="66"/>
      <c r="H921" s="66"/>
      <c r="I921" s="66"/>
      <c r="J921" s="66"/>
      <c r="K921" s="66"/>
      <c r="L921" s="66"/>
      <c r="M921" s="66"/>
      <c r="N921" s="66"/>
      <c r="O921" s="66"/>
      <c r="P921" s="66"/>
      <c r="Q921" s="66"/>
      <c r="R921" s="66"/>
      <c r="S921" s="66"/>
      <c r="T921" s="66"/>
      <c r="U921" s="66"/>
      <c r="V921" s="66"/>
      <c r="W921" s="66"/>
      <c r="X921" s="66"/>
      <c r="Y921" s="66"/>
      <c r="Z921" s="66"/>
    </row>
    <row r="922" spans="1:26" x14ac:dyDescent="0.2">
      <c r="A922" s="5"/>
      <c r="B922" s="5"/>
      <c r="C922" s="5"/>
      <c r="D922" s="5"/>
      <c r="E922" s="5"/>
      <c r="F922" s="66"/>
      <c r="G922" s="66"/>
      <c r="H922" s="66"/>
      <c r="I922" s="66"/>
      <c r="J922" s="66"/>
      <c r="K922" s="66"/>
      <c r="L922" s="66"/>
      <c r="M922" s="66"/>
      <c r="N922" s="66"/>
      <c r="O922" s="66"/>
      <c r="P922" s="66"/>
      <c r="Q922" s="66"/>
      <c r="R922" s="66"/>
      <c r="S922" s="66"/>
      <c r="T922" s="66"/>
      <c r="U922" s="66"/>
      <c r="V922" s="66"/>
      <c r="W922" s="66"/>
      <c r="X922" s="66"/>
      <c r="Y922" s="66"/>
      <c r="Z922" s="66"/>
    </row>
    <row r="923" spans="1:26" x14ac:dyDescent="0.2">
      <c r="A923" s="5"/>
      <c r="B923" s="5"/>
      <c r="C923" s="5"/>
      <c r="D923" s="5"/>
      <c r="E923" s="5"/>
      <c r="F923" s="66"/>
      <c r="G923" s="66"/>
      <c r="H923" s="66"/>
      <c r="I923" s="66"/>
      <c r="J923" s="66"/>
      <c r="K923" s="66"/>
      <c r="L923" s="66"/>
      <c r="M923" s="66"/>
      <c r="N923" s="66"/>
      <c r="O923" s="66"/>
      <c r="P923" s="66"/>
      <c r="Q923" s="66"/>
      <c r="R923" s="66"/>
      <c r="S923" s="66"/>
      <c r="T923" s="66"/>
      <c r="U923" s="66"/>
      <c r="V923" s="66"/>
      <c r="W923" s="66"/>
      <c r="X923" s="66"/>
      <c r="Y923" s="66"/>
      <c r="Z923" s="66"/>
    </row>
    <row r="924" spans="1:26" x14ac:dyDescent="0.2">
      <c r="A924" s="5"/>
      <c r="B924" s="5"/>
      <c r="C924" s="5"/>
      <c r="D924" s="5"/>
      <c r="E924" s="5"/>
      <c r="F924" s="66"/>
      <c r="G924" s="66"/>
      <c r="H924" s="66"/>
      <c r="I924" s="66"/>
      <c r="J924" s="66"/>
      <c r="K924" s="66"/>
      <c r="L924" s="66"/>
      <c r="M924" s="66"/>
      <c r="N924" s="66"/>
      <c r="O924" s="66"/>
      <c r="P924" s="66"/>
      <c r="Q924" s="66"/>
      <c r="R924" s="66"/>
      <c r="S924" s="66"/>
      <c r="T924" s="66"/>
      <c r="U924" s="66"/>
      <c r="V924" s="66"/>
      <c r="W924" s="66"/>
      <c r="X924" s="66"/>
      <c r="Y924" s="66"/>
      <c r="Z924" s="66"/>
    </row>
    <row r="925" spans="1:26" x14ac:dyDescent="0.2">
      <c r="A925" s="5"/>
      <c r="B925" s="5"/>
      <c r="C925" s="5"/>
      <c r="D925" s="5"/>
      <c r="E925" s="5"/>
      <c r="F925" s="66"/>
      <c r="G925" s="66"/>
      <c r="H925" s="66"/>
      <c r="I925" s="66"/>
      <c r="J925" s="66"/>
      <c r="K925" s="66"/>
      <c r="L925" s="66"/>
      <c r="M925" s="66"/>
      <c r="N925" s="66"/>
      <c r="O925" s="66"/>
      <c r="P925" s="66"/>
      <c r="Q925" s="66"/>
      <c r="R925" s="66"/>
      <c r="S925" s="66"/>
      <c r="T925" s="66"/>
      <c r="U925" s="66"/>
      <c r="V925" s="66"/>
      <c r="W925" s="66"/>
      <c r="X925" s="66"/>
      <c r="Y925" s="66"/>
      <c r="Z925" s="66"/>
    </row>
    <row r="926" spans="1:26" x14ac:dyDescent="0.2">
      <c r="A926" s="5"/>
      <c r="B926" s="5"/>
      <c r="C926" s="5"/>
      <c r="D926" s="5"/>
      <c r="E926" s="5"/>
      <c r="F926" s="66"/>
      <c r="G926" s="66"/>
      <c r="H926" s="66"/>
      <c r="I926" s="66"/>
      <c r="J926" s="66"/>
      <c r="K926" s="66"/>
      <c r="L926" s="66"/>
      <c r="M926" s="66"/>
      <c r="N926" s="66"/>
      <c r="O926" s="66"/>
      <c r="P926" s="66"/>
      <c r="Q926" s="66"/>
      <c r="R926" s="66"/>
      <c r="S926" s="66"/>
      <c r="T926" s="66"/>
      <c r="U926" s="66"/>
      <c r="V926" s="66"/>
      <c r="W926" s="66"/>
      <c r="X926" s="66"/>
      <c r="Y926" s="66"/>
      <c r="Z926" s="66"/>
    </row>
    <row r="927" spans="1:26" x14ac:dyDescent="0.2">
      <c r="A927" s="5"/>
      <c r="B927" s="5"/>
      <c r="C927" s="5"/>
      <c r="D927" s="5"/>
      <c r="E927" s="5"/>
      <c r="F927" s="66"/>
      <c r="G927" s="66"/>
      <c r="H927" s="66"/>
      <c r="I927" s="66"/>
      <c r="J927" s="66"/>
      <c r="K927" s="66"/>
      <c r="L927" s="66"/>
      <c r="M927" s="66"/>
      <c r="N927" s="66"/>
      <c r="O927" s="66"/>
      <c r="P927" s="66"/>
      <c r="Q927" s="66"/>
      <c r="R927" s="66"/>
      <c r="S927" s="66"/>
      <c r="T927" s="66"/>
      <c r="U927" s="66"/>
      <c r="V927" s="66"/>
      <c r="W927" s="66"/>
      <c r="X927" s="66"/>
      <c r="Y927" s="66"/>
      <c r="Z927" s="66"/>
    </row>
    <row r="928" spans="1:26" x14ac:dyDescent="0.2">
      <c r="A928" s="5"/>
      <c r="B928" s="5"/>
      <c r="C928" s="5"/>
      <c r="D928" s="5"/>
      <c r="E928" s="5"/>
      <c r="F928" s="66"/>
      <c r="G928" s="66"/>
      <c r="H928" s="66"/>
      <c r="I928" s="66"/>
      <c r="J928" s="66"/>
      <c r="K928" s="66"/>
      <c r="L928" s="66"/>
      <c r="M928" s="66"/>
      <c r="N928" s="66"/>
      <c r="O928" s="66"/>
      <c r="P928" s="66"/>
      <c r="Q928" s="66"/>
      <c r="R928" s="66"/>
      <c r="S928" s="66"/>
      <c r="T928" s="66"/>
      <c r="U928" s="66"/>
      <c r="V928" s="66"/>
      <c r="W928" s="66"/>
      <c r="X928" s="66"/>
      <c r="Y928" s="66"/>
      <c r="Z928" s="66"/>
    </row>
    <row r="929" spans="1:26" x14ac:dyDescent="0.2">
      <c r="A929" s="5"/>
      <c r="B929" s="5"/>
      <c r="C929" s="5"/>
      <c r="D929" s="5"/>
      <c r="E929" s="5"/>
      <c r="F929" s="66"/>
      <c r="G929" s="66"/>
      <c r="H929" s="66"/>
      <c r="I929" s="66"/>
      <c r="J929" s="66"/>
      <c r="K929" s="66"/>
      <c r="L929" s="66"/>
      <c r="M929" s="66"/>
      <c r="N929" s="66"/>
      <c r="O929" s="66"/>
      <c r="P929" s="66"/>
      <c r="Q929" s="66"/>
      <c r="R929" s="66"/>
      <c r="S929" s="66"/>
      <c r="T929" s="66"/>
      <c r="U929" s="66"/>
      <c r="V929" s="66"/>
      <c r="W929" s="66"/>
      <c r="X929" s="66"/>
      <c r="Y929" s="66"/>
      <c r="Z929" s="66"/>
    </row>
    <row r="930" spans="1:26" x14ac:dyDescent="0.2">
      <c r="A930" s="5"/>
      <c r="B930" s="5"/>
      <c r="C930" s="5"/>
      <c r="D930" s="5"/>
      <c r="E930" s="5"/>
      <c r="F930" s="66"/>
      <c r="G930" s="66"/>
      <c r="H930" s="66"/>
      <c r="I930" s="66"/>
      <c r="J930" s="66"/>
      <c r="K930" s="66"/>
      <c r="L930" s="66"/>
      <c r="M930" s="66"/>
      <c r="N930" s="66"/>
      <c r="O930" s="66"/>
      <c r="P930" s="66"/>
      <c r="Q930" s="66"/>
      <c r="R930" s="66"/>
      <c r="S930" s="66"/>
      <c r="T930" s="66"/>
      <c r="U930" s="66"/>
      <c r="V930" s="66"/>
      <c r="W930" s="66"/>
      <c r="X930" s="66"/>
      <c r="Y930" s="66"/>
      <c r="Z930" s="66"/>
    </row>
    <row r="931" spans="1:26" x14ac:dyDescent="0.2">
      <c r="A931" s="5"/>
      <c r="B931" s="5"/>
      <c r="C931" s="5"/>
      <c r="D931" s="5"/>
      <c r="E931" s="5"/>
      <c r="F931" s="66"/>
      <c r="G931" s="66"/>
      <c r="H931" s="66"/>
      <c r="I931" s="66"/>
      <c r="J931" s="66"/>
      <c r="K931" s="66"/>
      <c r="L931" s="66"/>
      <c r="M931" s="66"/>
      <c r="N931" s="66"/>
      <c r="O931" s="66"/>
      <c r="P931" s="66"/>
      <c r="Q931" s="66"/>
      <c r="R931" s="66"/>
      <c r="S931" s="66"/>
      <c r="T931" s="66"/>
      <c r="U931" s="66"/>
      <c r="V931" s="66"/>
      <c r="W931" s="66"/>
      <c r="X931" s="66"/>
      <c r="Y931" s="66"/>
      <c r="Z931" s="66"/>
    </row>
    <row r="932" spans="1:26" x14ac:dyDescent="0.2">
      <c r="A932" s="5"/>
      <c r="B932" s="5"/>
      <c r="C932" s="5"/>
      <c r="D932" s="5"/>
      <c r="E932" s="5"/>
      <c r="F932" s="66"/>
      <c r="G932" s="66"/>
      <c r="H932" s="66"/>
      <c r="I932" s="66"/>
      <c r="J932" s="66"/>
      <c r="K932" s="66"/>
      <c r="L932" s="66"/>
      <c r="M932" s="66"/>
      <c r="N932" s="66"/>
      <c r="O932" s="66"/>
      <c r="P932" s="66"/>
      <c r="Q932" s="66"/>
      <c r="R932" s="66"/>
      <c r="S932" s="66"/>
      <c r="T932" s="66"/>
      <c r="U932" s="66"/>
      <c r="V932" s="66"/>
      <c r="W932" s="66"/>
      <c r="X932" s="66"/>
      <c r="Y932" s="66"/>
      <c r="Z932" s="66"/>
    </row>
    <row r="933" spans="1:26" x14ac:dyDescent="0.2">
      <c r="A933" s="5"/>
      <c r="B933" s="5"/>
      <c r="C933" s="5"/>
      <c r="D933" s="5"/>
      <c r="E933" s="5"/>
      <c r="F933" s="66"/>
      <c r="G933" s="66"/>
      <c r="H933" s="66"/>
      <c r="I933" s="66"/>
      <c r="J933" s="66"/>
      <c r="K933" s="66"/>
      <c r="L933" s="66"/>
      <c r="M933" s="66"/>
      <c r="N933" s="66"/>
      <c r="O933" s="66"/>
      <c r="P933" s="66"/>
      <c r="Q933" s="66"/>
      <c r="R933" s="66"/>
      <c r="S933" s="66"/>
      <c r="T933" s="66"/>
      <c r="U933" s="66"/>
      <c r="V933" s="66"/>
      <c r="W933" s="66"/>
      <c r="X933" s="66"/>
      <c r="Y933" s="66"/>
      <c r="Z933" s="66"/>
    </row>
    <row r="934" spans="1:26" x14ac:dyDescent="0.2">
      <c r="A934" s="5"/>
      <c r="B934" s="5"/>
      <c r="C934" s="5"/>
      <c r="D934" s="5"/>
      <c r="E934" s="5"/>
      <c r="F934" s="66"/>
      <c r="G934" s="66"/>
      <c r="H934" s="66"/>
      <c r="I934" s="66"/>
      <c r="J934" s="66"/>
      <c r="K934" s="66"/>
      <c r="L934" s="66"/>
      <c r="M934" s="66"/>
      <c r="N934" s="66"/>
      <c r="O934" s="66"/>
      <c r="P934" s="66"/>
      <c r="Q934" s="66"/>
      <c r="R934" s="66"/>
      <c r="S934" s="66"/>
      <c r="T934" s="66"/>
      <c r="U934" s="66"/>
      <c r="V934" s="66"/>
      <c r="W934" s="66"/>
      <c r="X934" s="66"/>
      <c r="Y934" s="66"/>
      <c r="Z934" s="66"/>
    </row>
    <row r="935" spans="1:26" x14ac:dyDescent="0.2">
      <c r="A935" s="5"/>
      <c r="B935" s="5"/>
      <c r="C935" s="5"/>
      <c r="D935" s="5"/>
      <c r="E935" s="5"/>
      <c r="F935" s="66"/>
      <c r="G935" s="66"/>
      <c r="H935" s="66"/>
      <c r="I935" s="66"/>
      <c r="J935" s="66"/>
      <c r="K935" s="66"/>
      <c r="L935" s="66"/>
      <c r="M935" s="66"/>
      <c r="N935" s="66"/>
      <c r="O935" s="66"/>
      <c r="P935" s="66"/>
      <c r="Q935" s="66"/>
      <c r="R935" s="66"/>
      <c r="S935" s="66"/>
      <c r="T935" s="66"/>
      <c r="U935" s="66"/>
      <c r="V935" s="66"/>
      <c r="W935" s="66"/>
      <c r="X935" s="66"/>
      <c r="Y935" s="66"/>
      <c r="Z935" s="66"/>
    </row>
    <row r="936" spans="1:26" x14ac:dyDescent="0.2">
      <c r="A936" s="5"/>
      <c r="B936" s="5"/>
      <c r="C936" s="5"/>
      <c r="D936" s="5"/>
      <c r="E936" s="5"/>
      <c r="F936" s="66"/>
      <c r="G936" s="66"/>
      <c r="H936" s="66"/>
      <c r="I936" s="66"/>
      <c r="J936" s="66"/>
      <c r="K936" s="66"/>
      <c r="L936" s="66"/>
      <c r="M936" s="66"/>
      <c r="N936" s="66"/>
      <c r="O936" s="66"/>
      <c r="P936" s="66"/>
      <c r="Q936" s="66"/>
      <c r="R936" s="66"/>
      <c r="S936" s="66"/>
      <c r="T936" s="66"/>
      <c r="U936" s="66"/>
      <c r="V936" s="66"/>
      <c r="W936" s="66"/>
      <c r="X936" s="66"/>
      <c r="Y936" s="66"/>
      <c r="Z936" s="66"/>
    </row>
    <row r="937" spans="1:26" x14ac:dyDescent="0.2">
      <c r="A937" s="5"/>
      <c r="B937" s="5"/>
      <c r="C937" s="5"/>
      <c r="D937" s="5"/>
      <c r="E937" s="5"/>
      <c r="F937" s="66"/>
      <c r="G937" s="66"/>
      <c r="H937" s="66"/>
      <c r="I937" s="66"/>
      <c r="J937" s="66"/>
      <c r="K937" s="66"/>
      <c r="L937" s="66"/>
      <c r="M937" s="66"/>
      <c r="N937" s="66"/>
      <c r="O937" s="66"/>
      <c r="P937" s="66"/>
      <c r="Q937" s="66"/>
      <c r="R937" s="66"/>
      <c r="S937" s="66"/>
      <c r="T937" s="66"/>
      <c r="U937" s="66"/>
      <c r="V937" s="66"/>
      <c r="W937" s="66"/>
      <c r="X937" s="66"/>
      <c r="Y937" s="66"/>
      <c r="Z937" s="66"/>
    </row>
    <row r="938" spans="1:26" x14ac:dyDescent="0.2">
      <c r="A938" s="5"/>
      <c r="B938" s="5"/>
      <c r="C938" s="5"/>
      <c r="D938" s="5"/>
      <c r="E938" s="5"/>
      <c r="F938" s="66"/>
      <c r="G938" s="66"/>
      <c r="H938" s="66"/>
      <c r="I938" s="66"/>
      <c r="J938" s="66"/>
      <c r="K938" s="66"/>
      <c r="L938" s="66"/>
      <c r="M938" s="66"/>
      <c r="N938" s="66"/>
      <c r="O938" s="66"/>
      <c r="P938" s="66"/>
      <c r="Q938" s="66"/>
      <c r="R938" s="66"/>
      <c r="S938" s="66"/>
      <c r="T938" s="66"/>
      <c r="U938" s="66"/>
      <c r="V938" s="66"/>
      <c r="W938" s="66"/>
      <c r="X938" s="66"/>
      <c r="Y938" s="66"/>
      <c r="Z938" s="66"/>
    </row>
    <row r="939" spans="1:26" x14ac:dyDescent="0.2">
      <c r="A939" s="5"/>
      <c r="B939" s="5"/>
      <c r="C939" s="5"/>
      <c r="D939" s="5"/>
      <c r="E939" s="5"/>
      <c r="F939" s="66"/>
      <c r="G939" s="66"/>
      <c r="H939" s="66"/>
      <c r="I939" s="66"/>
      <c r="J939" s="66"/>
      <c r="K939" s="66"/>
      <c r="L939" s="66"/>
      <c r="M939" s="66"/>
      <c r="N939" s="66"/>
      <c r="O939" s="66"/>
      <c r="P939" s="66"/>
      <c r="Q939" s="66"/>
      <c r="R939" s="66"/>
      <c r="S939" s="66"/>
      <c r="T939" s="66"/>
      <c r="U939" s="66"/>
      <c r="V939" s="66"/>
      <c r="W939" s="66"/>
      <c r="X939" s="66"/>
      <c r="Y939" s="66"/>
      <c r="Z939" s="66"/>
    </row>
    <row r="940" spans="1:26" x14ac:dyDescent="0.2">
      <c r="A940" s="5"/>
      <c r="B940" s="5"/>
      <c r="C940" s="5"/>
      <c r="D940" s="5"/>
      <c r="E940" s="5"/>
      <c r="F940" s="66"/>
      <c r="G940" s="66"/>
      <c r="H940" s="66"/>
      <c r="I940" s="66"/>
      <c r="J940" s="66"/>
      <c r="K940" s="66"/>
      <c r="L940" s="66"/>
      <c r="M940" s="66"/>
      <c r="N940" s="66"/>
      <c r="O940" s="66"/>
      <c r="P940" s="66"/>
      <c r="Q940" s="66"/>
      <c r="R940" s="66"/>
      <c r="S940" s="66"/>
      <c r="T940" s="66"/>
      <c r="U940" s="66"/>
      <c r="V940" s="66"/>
      <c r="W940" s="66"/>
      <c r="X940" s="66"/>
      <c r="Y940" s="66"/>
      <c r="Z940" s="66"/>
    </row>
    <row r="941" spans="1:26" x14ac:dyDescent="0.2">
      <c r="A941" s="5"/>
      <c r="B941" s="5"/>
      <c r="C941" s="5"/>
      <c r="D941" s="5"/>
      <c r="E941" s="5"/>
      <c r="F941" s="66"/>
      <c r="G941" s="66"/>
      <c r="H941" s="66"/>
      <c r="I941" s="66"/>
      <c r="J941" s="66"/>
      <c r="K941" s="66"/>
      <c r="L941" s="66"/>
      <c r="M941" s="66"/>
      <c r="N941" s="66"/>
      <c r="O941" s="66"/>
      <c r="P941" s="66"/>
      <c r="Q941" s="66"/>
      <c r="R941" s="66"/>
      <c r="S941" s="66"/>
      <c r="T941" s="66"/>
      <c r="U941" s="66"/>
      <c r="V941" s="66"/>
      <c r="W941" s="66"/>
      <c r="X941" s="66"/>
      <c r="Y941" s="66"/>
      <c r="Z941" s="66"/>
    </row>
    <row r="942" spans="1:26" x14ac:dyDescent="0.2">
      <c r="A942" s="5"/>
      <c r="B942" s="5"/>
      <c r="C942" s="5"/>
      <c r="D942" s="5"/>
      <c r="E942" s="5"/>
      <c r="F942" s="66"/>
      <c r="G942" s="66"/>
      <c r="H942" s="66"/>
      <c r="I942" s="66"/>
      <c r="J942" s="66"/>
      <c r="K942" s="66"/>
      <c r="L942" s="66"/>
      <c r="M942" s="66"/>
      <c r="N942" s="66"/>
      <c r="O942" s="66"/>
      <c r="P942" s="66"/>
      <c r="Q942" s="66"/>
      <c r="R942" s="66"/>
      <c r="S942" s="66"/>
      <c r="T942" s="66"/>
      <c r="U942" s="66"/>
      <c r="V942" s="66"/>
      <c r="W942" s="66"/>
      <c r="X942" s="66"/>
      <c r="Y942" s="66"/>
      <c r="Z942" s="66"/>
    </row>
    <row r="943" spans="1:26" x14ac:dyDescent="0.2">
      <c r="A943" s="5"/>
      <c r="B943" s="5"/>
      <c r="C943" s="5"/>
      <c r="D943" s="5"/>
      <c r="E943" s="5"/>
      <c r="F943" s="66"/>
      <c r="G943" s="66"/>
      <c r="H943" s="66"/>
      <c r="I943" s="66"/>
      <c r="J943" s="66"/>
      <c r="K943" s="66"/>
      <c r="L943" s="66"/>
      <c r="M943" s="66"/>
      <c r="N943" s="66"/>
      <c r="O943" s="66"/>
      <c r="P943" s="66"/>
      <c r="Q943" s="66"/>
      <c r="R943" s="66"/>
      <c r="S943" s="66"/>
      <c r="T943" s="66"/>
      <c r="U943" s="66"/>
      <c r="V943" s="66"/>
      <c r="W943" s="66"/>
      <c r="X943" s="66"/>
      <c r="Y943" s="66"/>
      <c r="Z943" s="66"/>
    </row>
    <row r="944" spans="1:26" x14ac:dyDescent="0.2">
      <c r="A944" s="5"/>
      <c r="B944" s="5"/>
      <c r="C944" s="5"/>
      <c r="D944" s="5"/>
      <c r="E944" s="5"/>
      <c r="F944" s="66"/>
      <c r="G944" s="66"/>
      <c r="H944" s="66"/>
      <c r="I944" s="66"/>
      <c r="J944" s="66"/>
      <c r="K944" s="66"/>
      <c r="L944" s="66"/>
      <c r="M944" s="66"/>
      <c r="N944" s="66"/>
      <c r="O944" s="66"/>
      <c r="P944" s="66"/>
      <c r="Q944" s="66"/>
      <c r="R944" s="66"/>
      <c r="S944" s="66"/>
      <c r="T944" s="66"/>
      <c r="U944" s="66"/>
      <c r="V944" s="66"/>
      <c r="W944" s="66"/>
      <c r="X944" s="66"/>
      <c r="Y944" s="66"/>
      <c r="Z944" s="66"/>
    </row>
    <row r="945" spans="1:26" x14ac:dyDescent="0.2">
      <c r="A945" s="5"/>
      <c r="B945" s="5"/>
      <c r="C945" s="5"/>
      <c r="D945" s="5"/>
      <c r="E945" s="5"/>
      <c r="F945" s="66"/>
      <c r="G945" s="66"/>
      <c r="H945" s="66"/>
      <c r="I945" s="66"/>
      <c r="J945" s="66"/>
      <c r="K945" s="66"/>
      <c r="L945" s="66"/>
      <c r="M945" s="66"/>
      <c r="N945" s="66"/>
      <c r="O945" s="66"/>
      <c r="P945" s="66"/>
      <c r="Q945" s="66"/>
      <c r="R945" s="66"/>
      <c r="S945" s="66"/>
      <c r="T945" s="66"/>
      <c r="U945" s="66"/>
      <c r="V945" s="66"/>
      <c r="W945" s="66"/>
      <c r="X945" s="66"/>
      <c r="Y945" s="66"/>
      <c r="Z945" s="66"/>
    </row>
    <row r="946" spans="1:26" x14ac:dyDescent="0.2">
      <c r="A946" s="5"/>
      <c r="B946" s="5"/>
      <c r="C946" s="5"/>
      <c r="D946" s="5"/>
      <c r="E946" s="5"/>
      <c r="F946" s="66"/>
      <c r="G946" s="66"/>
      <c r="H946" s="66"/>
      <c r="I946" s="66"/>
      <c r="J946" s="66"/>
      <c r="K946" s="66"/>
      <c r="L946" s="66"/>
      <c r="M946" s="66"/>
      <c r="N946" s="66"/>
      <c r="O946" s="66"/>
      <c r="P946" s="66"/>
      <c r="Q946" s="66"/>
      <c r="R946" s="66"/>
      <c r="S946" s="66"/>
      <c r="T946" s="66"/>
      <c r="U946" s="66"/>
      <c r="V946" s="66"/>
      <c r="W946" s="66"/>
      <c r="X946" s="66"/>
      <c r="Y946" s="66"/>
      <c r="Z946" s="66"/>
    </row>
    <row r="947" spans="1:26" x14ac:dyDescent="0.2">
      <c r="A947" s="5"/>
      <c r="B947" s="5"/>
      <c r="C947" s="5"/>
      <c r="D947" s="5"/>
      <c r="E947" s="5"/>
      <c r="F947" s="66"/>
      <c r="G947" s="66"/>
      <c r="H947" s="66"/>
      <c r="I947" s="66"/>
      <c r="J947" s="66"/>
      <c r="K947" s="66"/>
      <c r="L947" s="66"/>
      <c r="M947" s="66"/>
      <c r="N947" s="66"/>
      <c r="O947" s="66"/>
      <c r="P947" s="66"/>
      <c r="Q947" s="66"/>
      <c r="R947" s="66"/>
      <c r="S947" s="66"/>
      <c r="T947" s="66"/>
      <c r="U947" s="66"/>
      <c r="V947" s="66"/>
      <c r="W947" s="66"/>
      <c r="X947" s="66"/>
      <c r="Y947" s="66"/>
      <c r="Z947" s="66"/>
    </row>
    <row r="948" spans="1:26" x14ac:dyDescent="0.2">
      <c r="A948" s="5"/>
      <c r="B948" s="5"/>
      <c r="C948" s="5"/>
      <c r="D948" s="5"/>
      <c r="E948" s="5"/>
      <c r="F948" s="66"/>
      <c r="G948" s="66"/>
      <c r="H948" s="66"/>
      <c r="I948" s="66"/>
      <c r="J948" s="66"/>
      <c r="K948" s="66"/>
      <c r="L948" s="66"/>
      <c r="M948" s="66"/>
      <c r="N948" s="66"/>
      <c r="O948" s="66"/>
      <c r="P948" s="66"/>
      <c r="Q948" s="66"/>
      <c r="R948" s="66"/>
      <c r="S948" s="66"/>
      <c r="T948" s="66"/>
      <c r="U948" s="66"/>
      <c r="V948" s="66"/>
      <c r="W948" s="66"/>
      <c r="X948" s="66"/>
      <c r="Y948" s="66"/>
      <c r="Z948" s="66"/>
    </row>
    <row r="949" spans="1:26" x14ac:dyDescent="0.2">
      <c r="A949" s="5"/>
      <c r="B949" s="5"/>
      <c r="C949" s="5"/>
      <c r="D949" s="5"/>
      <c r="E949" s="5"/>
      <c r="F949" s="66"/>
      <c r="G949" s="66"/>
      <c r="H949" s="66"/>
      <c r="I949" s="66"/>
      <c r="J949" s="66"/>
      <c r="K949" s="66"/>
      <c r="L949" s="66"/>
      <c r="M949" s="66"/>
      <c r="N949" s="66"/>
      <c r="O949" s="66"/>
      <c r="P949" s="66"/>
      <c r="Q949" s="66"/>
      <c r="R949" s="66"/>
      <c r="S949" s="66"/>
      <c r="T949" s="66"/>
      <c r="U949" s="66"/>
      <c r="V949" s="66"/>
      <c r="W949" s="66"/>
      <c r="X949" s="66"/>
      <c r="Y949" s="66"/>
      <c r="Z949" s="66"/>
    </row>
    <row r="950" spans="1:26" x14ac:dyDescent="0.2">
      <c r="A950" s="5"/>
      <c r="B950" s="5"/>
      <c r="C950" s="5"/>
      <c r="D950" s="5"/>
      <c r="E950" s="5"/>
      <c r="F950" s="66"/>
      <c r="G950" s="66"/>
      <c r="H950" s="66"/>
      <c r="I950" s="66"/>
      <c r="J950" s="66"/>
      <c r="K950" s="66"/>
      <c r="L950" s="66"/>
      <c r="M950" s="66"/>
      <c r="N950" s="66"/>
      <c r="O950" s="66"/>
      <c r="P950" s="66"/>
      <c r="Q950" s="66"/>
      <c r="R950" s="66"/>
      <c r="S950" s="66"/>
      <c r="T950" s="66"/>
      <c r="U950" s="66"/>
      <c r="V950" s="66"/>
      <c r="W950" s="66"/>
      <c r="X950" s="66"/>
      <c r="Y950" s="66"/>
      <c r="Z950" s="66"/>
    </row>
    <row r="951" spans="1:26" x14ac:dyDescent="0.2">
      <c r="A951" s="5"/>
      <c r="B951" s="5"/>
      <c r="C951" s="5"/>
      <c r="D951" s="5"/>
      <c r="E951" s="5"/>
      <c r="F951" s="66"/>
      <c r="G951" s="66"/>
      <c r="H951" s="66"/>
      <c r="I951" s="66"/>
      <c r="J951" s="66"/>
      <c r="K951" s="66"/>
      <c r="L951" s="66"/>
      <c r="M951" s="66"/>
      <c r="N951" s="66"/>
      <c r="O951" s="66"/>
      <c r="P951" s="66"/>
      <c r="Q951" s="66"/>
      <c r="R951" s="66"/>
      <c r="S951" s="66"/>
      <c r="T951" s="66"/>
      <c r="U951" s="66"/>
      <c r="V951" s="66"/>
      <c r="W951" s="66"/>
      <c r="X951" s="66"/>
      <c r="Y951" s="66"/>
      <c r="Z951" s="66"/>
    </row>
    <row r="952" spans="1:26" x14ac:dyDescent="0.2">
      <c r="A952" s="5"/>
      <c r="B952" s="5"/>
      <c r="C952" s="5"/>
      <c r="D952" s="5"/>
      <c r="E952" s="5"/>
      <c r="F952" s="66"/>
      <c r="G952" s="66"/>
      <c r="H952" s="66"/>
      <c r="I952" s="66"/>
      <c r="J952" s="66"/>
      <c r="K952" s="66"/>
      <c r="L952" s="66"/>
      <c r="M952" s="66"/>
      <c r="N952" s="66"/>
      <c r="O952" s="66"/>
      <c r="P952" s="66"/>
      <c r="Q952" s="66"/>
      <c r="R952" s="66"/>
      <c r="S952" s="66"/>
      <c r="T952" s="66"/>
      <c r="U952" s="66"/>
      <c r="V952" s="66"/>
      <c r="W952" s="66"/>
      <c r="X952" s="66"/>
      <c r="Y952" s="66"/>
      <c r="Z952" s="66"/>
    </row>
    <row r="953" spans="1:26" x14ac:dyDescent="0.2">
      <c r="A953" s="5"/>
      <c r="B953" s="5"/>
      <c r="C953" s="5"/>
      <c r="D953" s="5"/>
      <c r="E953" s="5"/>
      <c r="F953" s="66"/>
      <c r="G953" s="66"/>
      <c r="H953" s="66"/>
      <c r="I953" s="66"/>
      <c r="J953" s="66"/>
      <c r="K953" s="66"/>
      <c r="L953" s="66"/>
      <c r="M953" s="66"/>
      <c r="N953" s="66"/>
      <c r="O953" s="66"/>
      <c r="P953" s="66"/>
      <c r="Q953" s="66"/>
      <c r="R953" s="66"/>
      <c r="S953" s="66"/>
      <c r="T953" s="66"/>
      <c r="U953" s="66"/>
      <c r="V953" s="66"/>
      <c r="W953" s="66"/>
      <c r="X953" s="66"/>
      <c r="Y953" s="66"/>
      <c r="Z953" s="66"/>
    </row>
    <row r="954" spans="1:26" x14ac:dyDescent="0.2">
      <c r="A954" s="5"/>
      <c r="B954" s="5"/>
      <c r="C954" s="5"/>
      <c r="D954" s="5"/>
      <c r="E954" s="5"/>
      <c r="F954" s="66"/>
      <c r="G954" s="66"/>
      <c r="H954" s="66"/>
      <c r="I954" s="66"/>
      <c r="J954" s="66"/>
      <c r="K954" s="66"/>
      <c r="L954" s="66"/>
      <c r="M954" s="66"/>
      <c r="N954" s="66"/>
      <c r="O954" s="66"/>
      <c r="P954" s="66"/>
      <c r="Q954" s="66"/>
      <c r="R954" s="66"/>
      <c r="S954" s="66"/>
      <c r="T954" s="66"/>
      <c r="U954" s="66"/>
      <c r="V954" s="66"/>
      <c r="W954" s="66"/>
      <c r="X954" s="66"/>
      <c r="Y954" s="66"/>
      <c r="Z954" s="66"/>
    </row>
    <row r="955" spans="1:26" x14ac:dyDescent="0.2">
      <c r="A955" s="5"/>
      <c r="B955" s="5"/>
      <c r="C955" s="5"/>
      <c r="D955" s="5"/>
      <c r="E955" s="5"/>
      <c r="F955" s="66"/>
      <c r="G955" s="66"/>
      <c r="H955" s="66"/>
      <c r="I955" s="66"/>
      <c r="J955" s="66"/>
      <c r="K955" s="66"/>
      <c r="L955" s="66"/>
      <c r="M955" s="66"/>
      <c r="N955" s="66"/>
      <c r="O955" s="66"/>
      <c r="P955" s="66"/>
      <c r="Q955" s="66"/>
      <c r="R955" s="66"/>
      <c r="S955" s="66"/>
      <c r="T955" s="66"/>
      <c r="U955" s="66"/>
      <c r="V955" s="66"/>
      <c r="W955" s="66"/>
      <c r="X955" s="66"/>
      <c r="Y955" s="66"/>
      <c r="Z955" s="66"/>
    </row>
    <row r="956" spans="1:26" x14ac:dyDescent="0.2">
      <c r="A956" s="5"/>
      <c r="B956" s="5"/>
      <c r="C956" s="5"/>
      <c r="D956" s="5"/>
      <c r="E956" s="5"/>
      <c r="F956" s="66"/>
      <c r="G956" s="66"/>
      <c r="H956" s="66"/>
      <c r="I956" s="66"/>
      <c r="J956" s="66"/>
      <c r="K956" s="66"/>
      <c r="L956" s="66"/>
      <c r="M956" s="66"/>
      <c r="N956" s="66"/>
      <c r="O956" s="66"/>
      <c r="P956" s="66"/>
      <c r="Q956" s="66"/>
      <c r="R956" s="66"/>
      <c r="S956" s="66"/>
      <c r="T956" s="66"/>
      <c r="U956" s="66"/>
      <c r="V956" s="66"/>
      <c r="W956" s="66"/>
      <c r="X956" s="66"/>
      <c r="Y956" s="66"/>
      <c r="Z956" s="66"/>
    </row>
    <row r="957" spans="1:26" x14ac:dyDescent="0.2">
      <c r="A957" s="5"/>
      <c r="B957" s="5"/>
      <c r="C957" s="5"/>
      <c r="D957" s="5"/>
      <c r="E957" s="5"/>
      <c r="F957" s="66"/>
      <c r="G957" s="66"/>
      <c r="H957" s="66"/>
      <c r="I957" s="66"/>
      <c r="J957" s="66"/>
      <c r="K957" s="66"/>
      <c r="L957" s="66"/>
      <c r="M957" s="66"/>
      <c r="N957" s="66"/>
      <c r="O957" s="66"/>
      <c r="P957" s="66"/>
      <c r="Q957" s="66"/>
      <c r="R957" s="66"/>
      <c r="S957" s="66"/>
      <c r="T957" s="66"/>
      <c r="U957" s="66"/>
      <c r="V957" s="66"/>
      <c r="W957" s="66"/>
      <c r="X957" s="66"/>
      <c r="Y957" s="66"/>
      <c r="Z957" s="66"/>
    </row>
    <row r="958" spans="1:26" x14ac:dyDescent="0.2">
      <c r="A958" s="5"/>
      <c r="B958" s="5"/>
      <c r="C958" s="5"/>
      <c r="D958" s="5"/>
      <c r="E958" s="5"/>
      <c r="F958" s="66"/>
      <c r="G958" s="66"/>
      <c r="H958" s="66"/>
      <c r="I958" s="66"/>
      <c r="J958" s="66"/>
      <c r="K958" s="66"/>
      <c r="L958" s="66"/>
      <c r="M958" s="66"/>
      <c r="N958" s="66"/>
      <c r="O958" s="66"/>
      <c r="P958" s="66"/>
      <c r="Q958" s="66"/>
      <c r="R958" s="66"/>
      <c r="S958" s="66"/>
      <c r="T958" s="66"/>
      <c r="U958" s="66"/>
      <c r="V958" s="66"/>
      <c r="W958" s="66"/>
      <c r="X958" s="66"/>
      <c r="Y958" s="66"/>
      <c r="Z958" s="66"/>
    </row>
    <row r="959" spans="1:26" x14ac:dyDescent="0.2">
      <c r="A959" s="5"/>
      <c r="B959" s="5"/>
      <c r="C959" s="5"/>
      <c r="D959" s="5"/>
      <c r="E959" s="5"/>
      <c r="F959" s="66"/>
      <c r="G959" s="66"/>
      <c r="H959" s="66"/>
      <c r="I959" s="66"/>
      <c r="J959" s="66"/>
      <c r="K959" s="66"/>
      <c r="L959" s="66"/>
      <c r="M959" s="66"/>
      <c r="N959" s="66"/>
      <c r="O959" s="66"/>
      <c r="P959" s="66"/>
      <c r="Q959" s="66"/>
      <c r="R959" s="66"/>
      <c r="S959" s="66"/>
      <c r="T959" s="66"/>
      <c r="U959" s="66"/>
      <c r="V959" s="66"/>
      <c r="W959" s="66"/>
      <c r="X959" s="66"/>
      <c r="Y959" s="66"/>
      <c r="Z959" s="66"/>
    </row>
    <row r="960" spans="1:26" x14ac:dyDescent="0.2">
      <c r="A960" s="5"/>
      <c r="B960" s="5"/>
      <c r="C960" s="5"/>
      <c r="D960" s="5"/>
      <c r="E960" s="5"/>
      <c r="F960" s="66"/>
      <c r="G960" s="66"/>
      <c r="H960" s="66"/>
      <c r="I960" s="66"/>
      <c r="J960" s="66"/>
      <c r="K960" s="66"/>
      <c r="L960" s="66"/>
      <c r="M960" s="66"/>
      <c r="N960" s="66"/>
      <c r="O960" s="66"/>
      <c r="P960" s="66"/>
      <c r="Q960" s="66"/>
      <c r="R960" s="66"/>
      <c r="S960" s="66"/>
      <c r="T960" s="66"/>
      <c r="U960" s="66"/>
      <c r="V960" s="66"/>
      <c r="W960" s="66"/>
      <c r="X960" s="66"/>
      <c r="Y960" s="66"/>
      <c r="Z960" s="66"/>
    </row>
    <row r="961" spans="1:26" x14ac:dyDescent="0.2">
      <c r="A961" s="5"/>
      <c r="B961" s="5"/>
      <c r="C961" s="5"/>
      <c r="D961" s="5"/>
      <c r="E961" s="5"/>
      <c r="F961" s="66"/>
      <c r="G961" s="66"/>
      <c r="H961" s="66"/>
      <c r="I961" s="66"/>
      <c r="J961" s="66"/>
      <c r="K961" s="66"/>
      <c r="L961" s="66"/>
      <c r="M961" s="66"/>
      <c r="N961" s="66"/>
      <c r="O961" s="66"/>
      <c r="P961" s="66"/>
      <c r="Q961" s="66"/>
      <c r="R961" s="66"/>
      <c r="S961" s="66"/>
      <c r="T961" s="66"/>
      <c r="U961" s="66"/>
      <c r="V961" s="66"/>
      <c r="W961" s="66"/>
      <c r="X961" s="66"/>
      <c r="Y961" s="66"/>
      <c r="Z961" s="66"/>
    </row>
    <row r="962" spans="1:26" x14ac:dyDescent="0.2">
      <c r="A962" s="5"/>
      <c r="B962" s="5"/>
      <c r="C962" s="5"/>
      <c r="D962" s="5"/>
      <c r="E962" s="5"/>
      <c r="F962" s="66"/>
      <c r="G962" s="66"/>
      <c r="H962" s="66"/>
      <c r="I962" s="66"/>
      <c r="J962" s="66"/>
      <c r="K962" s="66"/>
      <c r="L962" s="66"/>
      <c r="M962" s="66"/>
      <c r="N962" s="66"/>
      <c r="O962" s="66"/>
      <c r="P962" s="66"/>
      <c r="Q962" s="66"/>
      <c r="R962" s="66"/>
      <c r="S962" s="66"/>
      <c r="T962" s="66"/>
      <c r="U962" s="66"/>
      <c r="V962" s="66"/>
      <c r="W962" s="66"/>
      <c r="X962" s="66"/>
      <c r="Y962" s="66"/>
      <c r="Z962" s="66"/>
    </row>
    <row r="963" spans="1:26" x14ac:dyDescent="0.2">
      <c r="A963" s="5"/>
      <c r="B963" s="5"/>
      <c r="C963" s="5"/>
      <c r="D963" s="5"/>
      <c r="E963" s="5"/>
      <c r="F963" s="66"/>
      <c r="G963" s="66"/>
      <c r="H963" s="66"/>
      <c r="I963" s="66"/>
      <c r="J963" s="66"/>
      <c r="K963" s="66"/>
      <c r="L963" s="66"/>
      <c r="M963" s="66"/>
      <c r="N963" s="66"/>
      <c r="O963" s="66"/>
      <c r="P963" s="66"/>
      <c r="Q963" s="66"/>
      <c r="R963" s="66"/>
      <c r="S963" s="66"/>
      <c r="T963" s="66"/>
      <c r="U963" s="66"/>
      <c r="V963" s="66"/>
      <c r="W963" s="66"/>
      <c r="X963" s="66"/>
      <c r="Y963" s="66"/>
      <c r="Z963" s="66"/>
    </row>
    <row r="964" spans="1:26" x14ac:dyDescent="0.2">
      <c r="A964" s="5"/>
      <c r="B964" s="5"/>
      <c r="C964" s="5"/>
      <c r="D964" s="5"/>
      <c r="E964" s="5"/>
      <c r="F964" s="66"/>
      <c r="G964" s="66"/>
      <c r="H964" s="66"/>
      <c r="I964" s="66"/>
      <c r="J964" s="66"/>
      <c r="K964" s="66"/>
      <c r="L964" s="66"/>
      <c r="M964" s="66"/>
      <c r="N964" s="66"/>
      <c r="O964" s="66"/>
      <c r="P964" s="66"/>
      <c r="Q964" s="66"/>
      <c r="R964" s="66"/>
      <c r="S964" s="66"/>
      <c r="T964" s="66"/>
      <c r="U964" s="66"/>
      <c r="V964" s="66"/>
      <c r="W964" s="66"/>
      <c r="X964" s="66"/>
      <c r="Y964" s="66"/>
      <c r="Z964" s="66"/>
    </row>
    <row r="965" spans="1:26" x14ac:dyDescent="0.2">
      <c r="A965" s="5"/>
      <c r="B965" s="5"/>
      <c r="C965" s="5"/>
      <c r="D965" s="5"/>
      <c r="E965" s="5"/>
      <c r="F965" s="66"/>
      <c r="G965" s="66"/>
      <c r="H965" s="66"/>
      <c r="I965" s="66"/>
      <c r="J965" s="66"/>
      <c r="K965" s="66"/>
      <c r="L965" s="66"/>
      <c r="M965" s="66"/>
      <c r="N965" s="66"/>
      <c r="O965" s="66"/>
      <c r="P965" s="66"/>
      <c r="Q965" s="66"/>
      <c r="R965" s="66"/>
      <c r="S965" s="66"/>
      <c r="T965" s="66"/>
      <c r="U965" s="66"/>
      <c r="V965" s="66"/>
      <c r="W965" s="66"/>
      <c r="X965" s="66"/>
      <c r="Y965" s="66"/>
      <c r="Z965" s="66"/>
    </row>
    <row r="966" spans="1:26" x14ac:dyDescent="0.2">
      <c r="A966" s="5"/>
      <c r="B966" s="5"/>
      <c r="C966" s="5"/>
      <c r="D966" s="5"/>
      <c r="E966" s="5"/>
      <c r="F966" s="66"/>
      <c r="G966" s="66"/>
      <c r="H966" s="66"/>
      <c r="I966" s="66"/>
      <c r="J966" s="66"/>
      <c r="K966" s="66"/>
      <c r="L966" s="66"/>
      <c r="M966" s="66"/>
      <c r="N966" s="66"/>
      <c r="O966" s="66"/>
      <c r="P966" s="66"/>
      <c r="Q966" s="66"/>
      <c r="R966" s="66"/>
      <c r="S966" s="66"/>
      <c r="T966" s="66"/>
      <c r="U966" s="66"/>
      <c r="V966" s="66"/>
      <c r="W966" s="66"/>
      <c r="X966" s="66"/>
      <c r="Y966" s="66"/>
      <c r="Z966" s="66"/>
    </row>
    <row r="967" spans="1:26" x14ac:dyDescent="0.2">
      <c r="A967" s="5"/>
      <c r="B967" s="5"/>
      <c r="C967" s="5"/>
      <c r="D967" s="5"/>
      <c r="E967" s="5"/>
      <c r="F967" s="66"/>
      <c r="G967" s="66"/>
      <c r="H967" s="66"/>
      <c r="I967" s="66"/>
      <c r="J967" s="66"/>
      <c r="K967" s="66"/>
      <c r="L967" s="66"/>
      <c r="M967" s="66"/>
      <c r="N967" s="66"/>
      <c r="O967" s="66"/>
      <c r="P967" s="66"/>
      <c r="Q967" s="66"/>
      <c r="R967" s="66"/>
      <c r="S967" s="66"/>
      <c r="T967" s="66"/>
      <c r="U967" s="66"/>
      <c r="V967" s="66"/>
      <c r="W967" s="66"/>
      <c r="X967" s="66"/>
      <c r="Y967" s="66"/>
      <c r="Z967" s="66"/>
    </row>
    <row r="968" spans="1:26" x14ac:dyDescent="0.2">
      <c r="A968" s="5"/>
      <c r="B968" s="5"/>
      <c r="C968" s="5"/>
      <c r="D968" s="5"/>
      <c r="E968" s="5"/>
      <c r="F968" s="66"/>
      <c r="G968" s="66"/>
      <c r="H968" s="66"/>
      <c r="I968" s="66"/>
      <c r="J968" s="66"/>
      <c r="K968" s="66"/>
      <c r="L968" s="66"/>
      <c r="M968" s="66"/>
      <c r="N968" s="66"/>
      <c r="O968" s="66"/>
      <c r="P968" s="66"/>
      <c r="Q968" s="66"/>
      <c r="R968" s="66"/>
      <c r="S968" s="66"/>
      <c r="T968" s="66"/>
      <c r="U968" s="66"/>
      <c r="V968" s="66"/>
      <c r="W968" s="66"/>
      <c r="X968" s="66"/>
      <c r="Y968" s="66"/>
      <c r="Z968" s="66"/>
    </row>
    <row r="969" spans="1:26" x14ac:dyDescent="0.2">
      <c r="A969" s="5"/>
      <c r="B969" s="5"/>
      <c r="C969" s="5"/>
      <c r="D969" s="5"/>
      <c r="E969" s="5"/>
      <c r="F969" s="66"/>
      <c r="G969" s="66"/>
      <c r="H969" s="66"/>
      <c r="I969" s="66"/>
      <c r="J969" s="66"/>
      <c r="K969" s="66"/>
      <c r="L969" s="66"/>
      <c r="M969" s="66"/>
      <c r="N969" s="66"/>
      <c r="O969" s="66"/>
      <c r="P969" s="66"/>
      <c r="Q969" s="66"/>
      <c r="R969" s="66"/>
      <c r="S969" s="66"/>
      <c r="T969" s="66"/>
      <c r="U969" s="66"/>
      <c r="V969" s="66"/>
      <c r="W969" s="66"/>
      <c r="X969" s="66"/>
      <c r="Y969" s="66"/>
      <c r="Z969" s="66"/>
    </row>
    <row r="970" spans="1:26" x14ac:dyDescent="0.2">
      <c r="A970" s="5"/>
      <c r="B970" s="5"/>
      <c r="C970" s="5"/>
      <c r="D970" s="5"/>
      <c r="E970" s="5"/>
      <c r="F970" s="66"/>
      <c r="G970" s="66"/>
      <c r="H970" s="66"/>
      <c r="I970" s="66"/>
      <c r="J970" s="66"/>
      <c r="K970" s="66"/>
      <c r="L970" s="66"/>
      <c r="M970" s="66"/>
      <c r="N970" s="66"/>
      <c r="O970" s="66"/>
      <c r="P970" s="66"/>
      <c r="Q970" s="66"/>
      <c r="R970" s="66"/>
      <c r="S970" s="66"/>
      <c r="T970" s="66"/>
      <c r="U970" s="66"/>
      <c r="V970" s="66"/>
      <c r="W970" s="66"/>
      <c r="X970" s="66"/>
      <c r="Y970" s="66"/>
      <c r="Z970" s="66"/>
    </row>
    <row r="971" spans="1:26" x14ac:dyDescent="0.2">
      <c r="A971" s="5"/>
      <c r="B971" s="5"/>
      <c r="C971" s="5"/>
      <c r="D971" s="5"/>
      <c r="E971" s="5"/>
      <c r="F971" s="66"/>
      <c r="G971" s="66"/>
      <c r="H971" s="66"/>
      <c r="I971" s="66"/>
      <c r="J971" s="66"/>
      <c r="K971" s="66"/>
      <c r="L971" s="66"/>
      <c r="M971" s="66"/>
      <c r="N971" s="66"/>
      <c r="O971" s="66"/>
      <c r="P971" s="66"/>
      <c r="Q971" s="66"/>
      <c r="R971" s="66"/>
      <c r="S971" s="66"/>
      <c r="T971" s="66"/>
      <c r="U971" s="66"/>
      <c r="V971" s="66"/>
      <c r="W971" s="66"/>
      <c r="X971" s="66"/>
      <c r="Y971" s="66"/>
      <c r="Z971" s="66"/>
    </row>
    <row r="972" spans="1:26" x14ac:dyDescent="0.2">
      <c r="A972" s="5"/>
      <c r="B972" s="5"/>
      <c r="C972" s="5"/>
      <c r="D972" s="5"/>
      <c r="E972" s="5"/>
      <c r="F972" s="66"/>
      <c r="G972" s="66"/>
      <c r="H972" s="66"/>
      <c r="I972" s="66"/>
      <c r="J972" s="66"/>
      <c r="K972" s="66"/>
      <c r="L972" s="66"/>
      <c r="M972" s="66"/>
      <c r="N972" s="66"/>
      <c r="O972" s="66"/>
      <c r="P972" s="66"/>
      <c r="Q972" s="66"/>
      <c r="R972" s="66"/>
      <c r="S972" s="66"/>
      <c r="T972" s="66"/>
      <c r="U972" s="66"/>
      <c r="V972" s="66"/>
      <c r="W972" s="66"/>
      <c r="X972" s="66"/>
      <c r="Y972" s="66"/>
      <c r="Z972" s="66"/>
    </row>
    <row r="973" spans="1:26" x14ac:dyDescent="0.2">
      <c r="A973" s="5"/>
      <c r="B973" s="5"/>
      <c r="C973" s="5"/>
      <c r="D973" s="5"/>
      <c r="E973" s="5"/>
      <c r="F973" s="66"/>
      <c r="G973" s="66"/>
      <c r="H973" s="66"/>
      <c r="I973" s="66"/>
      <c r="J973" s="66"/>
      <c r="K973" s="66"/>
      <c r="L973" s="66"/>
      <c r="M973" s="66"/>
      <c r="N973" s="66"/>
      <c r="O973" s="66"/>
      <c r="P973" s="66"/>
      <c r="Q973" s="66"/>
      <c r="R973" s="66"/>
      <c r="S973" s="66"/>
      <c r="T973" s="66"/>
      <c r="U973" s="66"/>
      <c r="V973" s="66"/>
      <c r="W973" s="66"/>
      <c r="X973" s="66"/>
      <c r="Y973" s="66"/>
      <c r="Z973" s="66"/>
    </row>
    <row r="974" spans="1:26" x14ac:dyDescent="0.2">
      <c r="A974" s="5"/>
      <c r="B974" s="5"/>
      <c r="C974" s="5"/>
      <c r="D974" s="5"/>
      <c r="E974" s="5"/>
      <c r="F974" s="66"/>
      <c r="G974" s="66"/>
      <c r="H974" s="66"/>
      <c r="I974" s="66"/>
      <c r="J974" s="66"/>
      <c r="K974" s="66"/>
      <c r="L974" s="66"/>
      <c r="M974" s="66"/>
      <c r="N974" s="66"/>
      <c r="O974" s="66"/>
      <c r="P974" s="66"/>
      <c r="Q974" s="66"/>
      <c r="R974" s="66"/>
      <c r="S974" s="66"/>
      <c r="T974" s="66"/>
      <c r="U974" s="66"/>
      <c r="V974" s="66"/>
      <c r="W974" s="66"/>
      <c r="X974" s="66"/>
      <c r="Y974" s="66"/>
      <c r="Z974" s="66"/>
    </row>
    <row r="975" spans="1:26" x14ac:dyDescent="0.2">
      <c r="A975" s="5"/>
      <c r="B975" s="5"/>
      <c r="C975" s="5"/>
      <c r="D975" s="5"/>
      <c r="E975" s="5"/>
      <c r="F975" s="66"/>
      <c r="G975" s="66"/>
      <c r="H975" s="66"/>
      <c r="I975" s="66"/>
      <c r="J975" s="66"/>
      <c r="K975" s="66"/>
      <c r="L975" s="66"/>
      <c r="M975" s="66"/>
      <c r="N975" s="66"/>
      <c r="O975" s="66"/>
      <c r="P975" s="66"/>
      <c r="Q975" s="66"/>
      <c r="R975" s="66"/>
      <c r="S975" s="66"/>
      <c r="T975" s="66"/>
      <c r="U975" s="66"/>
      <c r="V975" s="66"/>
      <c r="W975" s="66"/>
      <c r="X975" s="66"/>
      <c r="Y975" s="66"/>
      <c r="Z975" s="66"/>
    </row>
    <row r="976" spans="1:26" x14ac:dyDescent="0.2">
      <c r="A976" s="5"/>
      <c r="B976" s="5"/>
      <c r="C976" s="5"/>
      <c r="D976" s="5"/>
      <c r="E976" s="5"/>
      <c r="F976" s="66"/>
      <c r="G976" s="66"/>
      <c r="H976" s="66"/>
      <c r="I976" s="66"/>
      <c r="J976" s="66"/>
      <c r="K976" s="66"/>
      <c r="L976" s="66"/>
      <c r="M976" s="66"/>
      <c r="N976" s="66"/>
      <c r="O976" s="66"/>
      <c r="P976" s="66"/>
      <c r="Q976" s="66"/>
      <c r="R976" s="66"/>
      <c r="S976" s="66"/>
      <c r="T976" s="66"/>
      <c r="U976" s="66"/>
      <c r="V976" s="66"/>
      <c r="W976" s="66"/>
      <c r="X976" s="66"/>
      <c r="Y976" s="66"/>
      <c r="Z976" s="66"/>
    </row>
    <row r="977" spans="1:26" x14ac:dyDescent="0.2">
      <c r="A977" s="5"/>
      <c r="B977" s="5"/>
      <c r="C977" s="5"/>
      <c r="D977" s="5"/>
      <c r="E977" s="5"/>
      <c r="F977" s="66"/>
      <c r="G977" s="66"/>
      <c r="H977" s="66"/>
      <c r="I977" s="66"/>
      <c r="J977" s="66"/>
      <c r="K977" s="66"/>
      <c r="L977" s="66"/>
      <c r="M977" s="66"/>
      <c r="N977" s="66"/>
      <c r="O977" s="66"/>
      <c r="P977" s="66"/>
      <c r="Q977" s="66"/>
      <c r="R977" s="66"/>
      <c r="S977" s="66"/>
      <c r="T977" s="66"/>
      <c r="U977" s="66"/>
      <c r="V977" s="66"/>
      <c r="W977" s="66"/>
      <c r="X977" s="66"/>
      <c r="Y977" s="66"/>
      <c r="Z977" s="66"/>
    </row>
    <row r="978" spans="1:26" x14ac:dyDescent="0.2">
      <c r="A978" s="5"/>
      <c r="B978" s="5"/>
      <c r="C978" s="5"/>
      <c r="D978" s="5"/>
      <c r="E978" s="5"/>
      <c r="F978" s="66"/>
      <c r="G978" s="66"/>
      <c r="H978" s="66"/>
      <c r="I978" s="66"/>
      <c r="J978" s="66"/>
      <c r="K978" s="66"/>
      <c r="L978" s="66"/>
      <c r="M978" s="66"/>
      <c r="N978" s="66"/>
      <c r="O978" s="66"/>
      <c r="P978" s="66"/>
      <c r="Q978" s="66"/>
      <c r="R978" s="66"/>
      <c r="S978" s="66"/>
      <c r="T978" s="66"/>
      <c r="U978" s="66"/>
      <c r="V978" s="66"/>
      <c r="W978" s="66"/>
      <c r="X978" s="66"/>
      <c r="Y978" s="66"/>
      <c r="Z978" s="66"/>
    </row>
    <row r="979" spans="1:26" x14ac:dyDescent="0.2">
      <c r="A979" s="5"/>
      <c r="B979" s="5"/>
      <c r="C979" s="5"/>
      <c r="D979" s="5"/>
      <c r="E979" s="5"/>
      <c r="F979" s="66"/>
      <c r="G979" s="66"/>
      <c r="H979" s="66"/>
      <c r="I979" s="66"/>
      <c r="J979" s="66"/>
      <c r="K979" s="66"/>
      <c r="L979" s="66"/>
      <c r="M979" s="66"/>
      <c r="N979" s="66"/>
      <c r="O979" s="66"/>
      <c r="P979" s="66"/>
      <c r="Q979" s="66"/>
      <c r="R979" s="66"/>
      <c r="S979" s="66"/>
      <c r="T979" s="66"/>
      <c r="U979" s="66"/>
      <c r="V979" s="66"/>
      <c r="W979" s="66"/>
      <c r="X979" s="66"/>
      <c r="Y979" s="66"/>
      <c r="Z979" s="66"/>
    </row>
    <row r="980" spans="1:26" x14ac:dyDescent="0.2">
      <c r="A980" s="5"/>
      <c r="B980" s="5"/>
      <c r="C980" s="5"/>
      <c r="D980" s="5"/>
      <c r="E980" s="5"/>
      <c r="F980" s="66"/>
      <c r="G980" s="66"/>
      <c r="H980" s="66"/>
      <c r="I980" s="66"/>
      <c r="J980" s="66"/>
      <c r="K980" s="66"/>
      <c r="L980" s="66"/>
      <c r="M980" s="66"/>
      <c r="N980" s="66"/>
      <c r="O980" s="66"/>
      <c r="P980" s="66"/>
      <c r="Q980" s="66"/>
      <c r="R980" s="66"/>
      <c r="S980" s="66"/>
      <c r="T980" s="66"/>
      <c r="U980" s="66"/>
      <c r="V980" s="66"/>
      <c r="W980" s="66"/>
      <c r="X980" s="66"/>
      <c r="Y980" s="66"/>
      <c r="Z980" s="66"/>
    </row>
    <row r="981" spans="1:26" x14ac:dyDescent="0.2">
      <c r="A981" s="5"/>
      <c r="B981" s="5"/>
      <c r="C981" s="5"/>
      <c r="D981" s="5"/>
      <c r="E981" s="5"/>
      <c r="F981" s="66"/>
      <c r="G981" s="66"/>
      <c r="H981" s="66"/>
      <c r="I981" s="66"/>
      <c r="J981" s="66"/>
      <c r="K981" s="66"/>
      <c r="L981" s="66"/>
      <c r="M981" s="66"/>
      <c r="N981" s="66"/>
      <c r="O981" s="66"/>
      <c r="P981" s="66"/>
      <c r="Q981" s="66"/>
      <c r="R981" s="66"/>
      <c r="S981" s="66"/>
      <c r="T981" s="66"/>
      <c r="U981" s="66"/>
      <c r="V981" s="66"/>
      <c r="W981" s="66"/>
      <c r="X981" s="66"/>
      <c r="Y981" s="66"/>
      <c r="Z981" s="66"/>
    </row>
    <row r="982" spans="1:26" x14ac:dyDescent="0.2">
      <c r="A982" s="5"/>
      <c r="B982" s="5"/>
      <c r="C982" s="5"/>
      <c r="D982" s="5"/>
      <c r="E982" s="5"/>
      <c r="F982" s="66"/>
      <c r="G982" s="66"/>
      <c r="H982" s="66"/>
      <c r="I982" s="66"/>
      <c r="J982" s="66"/>
      <c r="K982" s="66"/>
      <c r="L982" s="66"/>
      <c r="M982" s="66"/>
      <c r="N982" s="66"/>
      <c r="O982" s="66"/>
      <c r="P982" s="66"/>
      <c r="Q982" s="66"/>
      <c r="R982" s="66"/>
      <c r="S982" s="66"/>
      <c r="T982" s="66"/>
      <c r="U982" s="66"/>
      <c r="V982" s="66"/>
      <c r="W982" s="66"/>
      <c r="X982" s="66"/>
      <c r="Y982" s="66"/>
      <c r="Z982" s="66"/>
    </row>
    <row r="983" spans="1:26" x14ac:dyDescent="0.2">
      <c r="A983" s="5"/>
      <c r="B983" s="5"/>
      <c r="C983" s="5"/>
      <c r="D983" s="5"/>
      <c r="E983" s="5"/>
      <c r="F983" s="66"/>
      <c r="G983" s="66"/>
      <c r="H983" s="66"/>
      <c r="I983" s="66"/>
      <c r="J983" s="66"/>
      <c r="K983" s="66"/>
      <c r="L983" s="66"/>
      <c r="M983" s="66"/>
      <c r="N983" s="66"/>
      <c r="O983" s="66"/>
      <c r="P983" s="66"/>
      <c r="Q983" s="66"/>
      <c r="R983" s="66"/>
      <c r="S983" s="66"/>
      <c r="T983" s="66"/>
      <c r="U983" s="66"/>
      <c r="V983" s="66"/>
      <c r="W983" s="66"/>
      <c r="X983" s="66"/>
      <c r="Y983" s="66"/>
      <c r="Z983" s="66"/>
    </row>
    <row r="984" spans="1:26" x14ac:dyDescent="0.2">
      <c r="A984" s="5"/>
      <c r="B984" s="5"/>
      <c r="C984" s="5"/>
      <c r="D984" s="5"/>
      <c r="E984" s="5"/>
      <c r="F984" s="66"/>
      <c r="G984" s="66"/>
      <c r="H984" s="66"/>
      <c r="I984" s="66"/>
      <c r="J984" s="66"/>
      <c r="K984" s="66"/>
      <c r="L984" s="66"/>
      <c r="M984" s="66"/>
      <c r="N984" s="66"/>
      <c r="O984" s="66"/>
      <c r="P984" s="66"/>
      <c r="Q984" s="66"/>
      <c r="R984" s="66"/>
      <c r="S984" s="66"/>
      <c r="T984" s="66"/>
      <c r="U984" s="66"/>
      <c r="V984" s="66"/>
      <c r="W984" s="66"/>
      <c r="X984" s="66"/>
      <c r="Y984" s="66"/>
      <c r="Z984" s="66"/>
    </row>
    <row r="985" spans="1:26" x14ac:dyDescent="0.2">
      <c r="A985" s="5"/>
      <c r="B985" s="5"/>
      <c r="C985" s="5"/>
      <c r="D985" s="5"/>
      <c r="E985" s="5"/>
      <c r="F985" s="66"/>
      <c r="G985" s="66"/>
      <c r="H985" s="66"/>
      <c r="I985" s="66"/>
      <c r="J985" s="66"/>
      <c r="K985" s="66"/>
      <c r="L985" s="66"/>
      <c r="M985" s="66"/>
      <c r="N985" s="66"/>
      <c r="O985" s="66"/>
      <c r="P985" s="66"/>
      <c r="Q985" s="66"/>
      <c r="R985" s="66"/>
      <c r="S985" s="66"/>
      <c r="T985" s="66"/>
      <c r="U985" s="66"/>
      <c r="V985" s="66"/>
      <c r="W985" s="66"/>
      <c r="X985" s="66"/>
      <c r="Y985" s="66"/>
      <c r="Z985" s="66"/>
    </row>
    <row r="986" spans="1:26" x14ac:dyDescent="0.2">
      <c r="A986" s="5"/>
      <c r="B986" s="5"/>
      <c r="C986" s="5"/>
      <c r="D986" s="5"/>
      <c r="E986" s="5"/>
      <c r="F986" s="66"/>
      <c r="G986" s="66"/>
      <c r="H986" s="66"/>
      <c r="I986" s="66"/>
      <c r="J986" s="66"/>
      <c r="K986" s="66"/>
      <c r="L986" s="66"/>
      <c r="M986" s="66"/>
      <c r="N986" s="66"/>
      <c r="O986" s="66"/>
      <c r="P986" s="66"/>
      <c r="Q986" s="66"/>
      <c r="R986" s="66"/>
      <c r="S986" s="66"/>
      <c r="T986" s="66"/>
      <c r="U986" s="66"/>
      <c r="V986" s="66"/>
      <c r="W986" s="66"/>
      <c r="X986" s="66"/>
      <c r="Y986" s="66"/>
      <c r="Z986" s="66"/>
    </row>
    <row r="987" spans="1:26" x14ac:dyDescent="0.2">
      <c r="A987" s="5"/>
      <c r="B987" s="5"/>
      <c r="C987" s="5"/>
      <c r="D987" s="5"/>
      <c r="E987" s="5"/>
      <c r="F987" s="66"/>
      <c r="G987" s="66"/>
      <c r="H987" s="66"/>
      <c r="I987" s="66"/>
      <c r="J987" s="66"/>
      <c r="K987" s="66"/>
      <c r="L987" s="66"/>
      <c r="M987" s="66"/>
      <c r="N987" s="66"/>
      <c r="O987" s="66"/>
      <c r="P987" s="66"/>
      <c r="Q987" s="66"/>
      <c r="R987" s="66"/>
      <c r="S987" s="66"/>
      <c r="T987" s="66"/>
      <c r="U987" s="66"/>
      <c r="V987" s="66"/>
      <c r="W987" s="66"/>
      <c r="X987" s="66"/>
      <c r="Y987" s="66"/>
      <c r="Z987" s="66"/>
    </row>
    <row r="988" spans="1:26" x14ac:dyDescent="0.2">
      <c r="A988" s="5"/>
      <c r="B988" s="5"/>
      <c r="C988" s="5"/>
      <c r="D988" s="5"/>
      <c r="E988" s="5"/>
      <c r="F988" s="66"/>
      <c r="G988" s="66"/>
      <c r="H988" s="66"/>
      <c r="I988" s="66"/>
      <c r="J988" s="66"/>
      <c r="K988" s="66"/>
      <c r="L988" s="66"/>
      <c r="M988" s="66"/>
      <c r="N988" s="66"/>
      <c r="O988" s="66"/>
      <c r="P988" s="66"/>
      <c r="Q988" s="66"/>
      <c r="R988" s="66"/>
      <c r="S988" s="66"/>
      <c r="T988" s="66"/>
      <c r="U988" s="66"/>
      <c r="V988" s="66"/>
      <c r="W988" s="66"/>
      <c r="X988" s="66"/>
      <c r="Y988" s="66"/>
      <c r="Z988" s="66"/>
    </row>
    <row r="989" spans="1:26" x14ac:dyDescent="0.2">
      <c r="A989" s="5"/>
      <c r="B989" s="5"/>
      <c r="C989" s="5"/>
      <c r="D989" s="5"/>
      <c r="E989" s="5"/>
      <c r="F989" s="66"/>
      <c r="G989" s="66"/>
      <c r="H989" s="66"/>
      <c r="I989" s="66"/>
      <c r="J989" s="66"/>
      <c r="K989" s="66"/>
      <c r="L989" s="66"/>
      <c r="M989" s="66"/>
      <c r="N989" s="66"/>
      <c r="O989" s="66"/>
      <c r="P989" s="66"/>
      <c r="Q989" s="66"/>
      <c r="R989" s="66"/>
      <c r="S989" s="66"/>
      <c r="T989" s="66"/>
      <c r="U989" s="66"/>
      <c r="V989" s="66"/>
      <c r="W989" s="66"/>
      <c r="X989" s="66"/>
      <c r="Y989" s="66"/>
      <c r="Z989" s="66"/>
    </row>
    <row r="990" spans="1:26" x14ac:dyDescent="0.2">
      <c r="A990" s="5"/>
      <c r="B990" s="5"/>
      <c r="C990" s="5"/>
      <c r="D990" s="5"/>
      <c r="E990" s="5"/>
      <c r="F990" s="66"/>
      <c r="G990" s="66"/>
      <c r="H990" s="66"/>
      <c r="I990" s="66"/>
      <c r="J990" s="66"/>
      <c r="K990" s="66"/>
      <c r="L990" s="66"/>
      <c r="M990" s="66"/>
      <c r="N990" s="66"/>
      <c r="O990" s="66"/>
      <c r="P990" s="66"/>
      <c r="Q990" s="66"/>
      <c r="R990" s="66"/>
      <c r="S990" s="66"/>
      <c r="T990" s="66"/>
      <c r="U990" s="66"/>
      <c r="V990" s="66"/>
      <c r="W990" s="66"/>
      <c r="X990" s="66"/>
      <c r="Y990" s="66"/>
      <c r="Z990" s="66"/>
    </row>
    <row r="991" spans="1:26" x14ac:dyDescent="0.2">
      <c r="A991" s="5"/>
      <c r="B991" s="5"/>
      <c r="C991" s="5"/>
      <c r="D991" s="5"/>
      <c r="E991" s="5"/>
      <c r="F991" s="66"/>
      <c r="G991" s="66"/>
      <c r="H991" s="66"/>
      <c r="I991" s="66"/>
      <c r="J991" s="66"/>
      <c r="K991" s="66"/>
      <c r="L991" s="66"/>
      <c r="M991" s="66"/>
      <c r="N991" s="66"/>
      <c r="O991" s="66"/>
      <c r="P991" s="66"/>
      <c r="Q991" s="66"/>
      <c r="R991" s="66"/>
      <c r="S991" s="66"/>
      <c r="T991" s="66"/>
      <c r="U991" s="66"/>
      <c r="V991" s="66"/>
      <c r="W991" s="66"/>
      <c r="X991" s="66"/>
      <c r="Y991" s="66"/>
      <c r="Z991" s="66"/>
    </row>
    <row r="992" spans="1:26" x14ac:dyDescent="0.2">
      <c r="A992" s="5"/>
      <c r="B992" s="5"/>
      <c r="C992" s="5"/>
      <c r="D992" s="5"/>
      <c r="E992" s="5"/>
      <c r="F992" s="66"/>
      <c r="G992" s="66"/>
      <c r="H992" s="66"/>
      <c r="I992" s="66"/>
      <c r="J992" s="66"/>
      <c r="K992" s="66"/>
      <c r="L992" s="66"/>
      <c r="M992" s="66"/>
      <c r="N992" s="66"/>
      <c r="O992" s="66"/>
      <c r="P992" s="66"/>
      <c r="Q992" s="66"/>
      <c r="R992" s="66"/>
      <c r="S992" s="66"/>
      <c r="T992" s="66"/>
      <c r="U992" s="66"/>
      <c r="V992" s="66"/>
      <c r="W992" s="66"/>
      <c r="X992" s="66"/>
      <c r="Y992" s="66"/>
      <c r="Z992" s="66"/>
    </row>
    <row r="993" spans="1:26" x14ac:dyDescent="0.2">
      <c r="A993" s="5"/>
      <c r="B993" s="5"/>
      <c r="C993" s="5"/>
      <c r="D993" s="5"/>
      <c r="E993" s="5"/>
      <c r="F993" s="66"/>
      <c r="G993" s="66"/>
      <c r="H993" s="66"/>
      <c r="I993" s="66"/>
      <c r="J993" s="66"/>
      <c r="K993" s="66"/>
      <c r="L993" s="66"/>
      <c r="M993" s="66"/>
      <c r="N993" s="66"/>
      <c r="O993" s="66"/>
      <c r="P993" s="66"/>
      <c r="Q993" s="66"/>
      <c r="R993" s="66"/>
      <c r="S993" s="66"/>
      <c r="T993" s="66"/>
      <c r="U993" s="66"/>
      <c r="V993" s="66"/>
      <c r="W993" s="66"/>
      <c r="X993" s="66"/>
      <c r="Y993" s="66"/>
      <c r="Z993" s="66"/>
    </row>
    <row r="994" spans="1:26" x14ac:dyDescent="0.2">
      <c r="A994" s="5"/>
      <c r="B994" s="5"/>
      <c r="C994" s="5"/>
      <c r="D994" s="5"/>
      <c r="E994" s="5"/>
      <c r="F994" s="66"/>
      <c r="G994" s="66"/>
      <c r="H994" s="66"/>
      <c r="I994" s="66"/>
      <c r="J994" s="66"/>
      <c r="K994" s="66"/>
      <c r="L994" s="66"/>
      <c r="M994" s="66"/>
      <c r="N994" s="66"/>
      <c r="O994" s="66"/>
      <c r="P994" s="66"/>
      <c r="Q994" s="66"/>
      <c r="R994" s="66"/>
      <c r="S994" s="66"/>
      <c r="T994" s="66"/>
      <c r="U994" s="66"/>
      <c r="V994" s="66"/>
      <c r="W994" s="66"/>
      <c r="X994" s="66"/>
      <c r="Y994" s="66"/>
      <c r="Z994" s="66"/>
    </row>
    <row r="995" spans="1:26" x14ac:dyDescent="0.2">
      <c r="A995" s="5"/>
      <c r="B995" s="5"/>
      <c r="C995" s="5"/>
      <c r="D995" s="5"/>
      <c r="E995" s="5"/>
      <c r="F995" s="66"/>
      <c r="G995" s="66"/>
      <c r="H995" s="66"/>
      <c r="I995" s="66"/>
      <c r="J995" s="66"/>
      <c r="K995" s="66"/>
      <c r="L995" s="66"/>
      <c r="M995" s="66"/>
      <c r="N995" s="66"/>
      <c r="O995" s="66"/>
      <c r="P995" s="66"/>
      <c r="Q995" s="66"/>
      <c r="R995" s="66"/>
      <c r="S995" s="66"/>
      <c r="T995" s="66"/>
      <c r="U995" s="66"/>
      <c r="V995" s="66"/>
      <c r="W995" s="66"/>
      <c r="X995" s="66"/>
      <c r="Y995" s="66"/>
      <c r="Z995" s="66"/>
    </row>
    <row r="996" spans="1:26" x14ac:dyDescent="0.2">
      <c r="A996" s="5"/>
      <c r="B996" s="5"/>
      <c r="C996" s="5"/>
      <c r="D996" s="5"/>
      <c r="E996" s="5"/>
      <c r="F996" s="66"/>
      <c r="G996" s="66"/>
      <c r="H996" s="66"/>
      <c r="I996" s="66"/>
      <c r="J996" s="66"/>
      <c r="K996" s="66"/>
      <c r="L996" s="66"/>
      <c r="M996" s="66"/>
      <c r="N996" s="66"/>
      <c r="O996" s="66"/>
      <c r="P996" s="66"/>
      <c r="Q996" s="66"/>
      <c r="R996" s="66"/>
      <c r="S996" s="66"/>
      <c r="T996" s="66"/>
      <c r="U996" s="66"/>
      <c r="V996" s="66"/>
      <c r="W996" s="66"/>
      <c r="X996" s="66"/>
      <c r="Y996" s="66"/>
      <c r="Z996" s="66"/>
    </row>
    <row r="997" spans="1:26" x14ac:dyDescent="0.2">
      <c r="A997" s="5"/>
      <c r="B997" s="5"/>
      <c r="C997" s="5"/>
      <c r="D997" s="5"/>
      <c r="E997" s="5"/>
      <c r="F997" s="66"/>
      <c r="G997" s="66"/>
      <c r="H997" s="66"/>
      <c r="I997" s="66"/>
      <c r="J997" s="66"/>
      <c r="K997" s="66"/>
      <c r="L997" s="66"/>
      <c r="M997" s="66"/>
      <c r="N997" s="66"/>
      <c r="O997" s="66"/>
      <c r="P997" s="66"/>
      <c r="Q997" s="66"/>
      <c r="R997" s="66"/>
      <c r="S997" s="66"/>
      <c r="T997" s="66"/>
      <c r="U997" s="66"/>
      <c r="V997" s="66"/>
      <c r="W997" s="66"/>
      <c r="X997" s="66"/>
      <c r="Y997" s="66"/>
      <c r="Z997" s="66"/>
    </row>
    <row r="998" spans="1:26" x14ac:dyDescent="0.2">
      <c r="A998" s="5"/>
      <c r="B998" s="5"/>
      <c r="C998" s="5"/>
      <c r="D998" s="5"/>
      <c r="E998" s="5"/>
      <c r="F998" s="66"/>
      <c r="G998" s="66"/>
      <c r="H998" s="66"/>
      <c r="I998" s="66"/>
      <c r="J998" s="66"/>
      <c r="K998" s="66"/>
      <c r="L998" s="66"/>
      <c r="M998" s="66"/>
      <c r="N998" s="66"/>
      <c r="O998" s="66"/>
      <c r="P998" s="66"/>
      <c r="Q998" s="66"/>
      <c r="R998" s="66"/>
      <c r="S998" s="66"/>
      <c r="T998" s="66"/>
      <c r="U998" s="66"/>
      <c r="V998" s="66"/>
      <c r="W998" s="66"/>
      <c r="X998" s="66"/>
      <c r="Y998" s="66"/>
      <c r="Z998" s="66"/>
    </row>
    <row r="999" spans="1:26" x14ac:dyDescent="0.2">
      <c r="A999" s="5"/>
      <c r="B999" s="5"/>
      <c r="C999" s="5"/>
      <c r="D999" s="5"/>
      <c r="E999" s="5"/>
      <c r="F999" s="66"/>
      <c r="G999" s="66"/>
      <c r="H999" s="66"/>
      <c r="I999" s="66"/>
      <c r="J999" s="66"/>
      <c r="K999" s="66"/>
      <c r="L999" s="66"/>
      <c r="M999" s="66"/>
      <c r="N999" s="66"/>
      <c r="O999" s="66"/>
      <c r="P999" s="66"/>
      <c r="Q999" s="66"/>
      <c r="R999" s="66"/>
      <c r="S999" s="66"/>
      <c r="T999" s="66"/>
      <c r="U999" s="66"/>
      <c r="V999" s="66"/>
      <c r="W999" s="66"/>
      <c r="X999" s="66"/>
      <c r="Y999" s="66"/>
      <c r="Z999" s="66"/>
    </row>
    <row r="1000" spans="1:26" x14ac:dyDescent="0.2">
      <c r="A1000" s="5"/>
      <c r="B1000" s="5"/>
      <c r="C1000" s="5"/>
      <c r="D1000" s="5"/>
      <c r="E1000" s="5"/>
      <c r="F1000" s="66"/>
      <c r="G1000" s="66"/>
      <c r="H1000" s="66"/>
      <c r="I1000" s="66"/>
      <c r="J1000" s="66"/>
      <c r="K1000" s="66"/>
      <c r="L1000" s="66"/>
      <c r="M1000" s="66"/>
      <c r="N1000" s="66"/>
      <c r="O1000" s="66"/>
      <c r="P1000" s="66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</row>
    <row r="1001" spans="1:26" x14ac:dyDescent="0.2">
      <c r="A1001" s="5"/>
      <c r="B1001" s="5"/>
      <c r="C1001" s="5"/>
      <c r="D1001" s="5"/>
      <c r="E1001" s="5"/>
      <c r="F1001" s="66"/>
      <c r="G1001" s="66"/>
      <c r="H1001" s="66"/>
      <c r="I1001" s="66"/>
      <c r="J1001" s="66"/>
      <c r="K1001" s="66"/>
      <c r="L1001" s="66"/>
      <c r="M1001" s="66"/>
      <c r="N1001" s="66"/>
      <c r="O1001" s="66"/>
      <c r="P1001" s="66"/>
      <c r="Q1001" s="66"/>
      <c r="R1001" s="66"/>
      <c r="S1001" s="66"/>
      <c r="T1001" s="66"/>
      <c r="U1001" s="66"/>
      <c r="V1001" s="66"/>
      <c r="W1001" s="66"/>
      <c r="X1001" s="66"/>
      <c r="Y1001" s="66"/>
      <c r="Z1001" s="66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"/>
  <sheetViews>
    <sheetView workbookViewId="0"/>
  </sheetViews>
  <sheetFormatPr baseColWidth="10" defaultColWidth="11.1640625" defaultRowHeight="15" customHeight="1" x14ac:dyDescent="0.2"/>
  <sheetData>
    <row r="1" spans="1:1" x14ac:dyDescent="0.2">
      <c r="A1" s="17" t="s">
        <v>279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F20FC-E727-F949-8C1E-36EAA045ABE4}">
  <dimension ref="A1:C29"/>
  <sheetViews>
    <sheetView zoomScale="99" workbookViewId="0">
      <selection activeCell="C5" sqref="C5"/>
    </sheetView>
  </sheetViews>
  <sheetFormatPr baseColWidth="10" defaultRowHeight="16" x14ac:dyDescent="0.2"/>
  <sheetData>
    <row r="1" spans="1:3" x14ac:dyDescent="0.2">
      <c r="B1" s="113" t="s">
        <v>295</v>
      </c>
      <c r="C1" s="113" t="s">
        <v>281</v>
      </c>
    </row>
    <row r="2" spans="1:3" x14ac:dyDescent="0.2">
      <c r="A2" s="157" t="s">
        <v>298</v>
      </c>
      <c r="B2">
        <v>0.20895522388059701</v>
      </c>
      <c r="C2">
        <v>0.84705882352941175</v>
      </c>
    </row>
    <row r="3" spans="1:3" x14ac:dyDescent="0.2">
      <c r="A3" s="158"/>
      <c r="B3">
        <v>0.17094114779449601</v>
      </c>
      <c r="C3">
        <v>0.65098039215686276</v>
      </c>
    </row>
    <row r="4" spans="1:3" x14ac:dyDescent="0.2">
      <c r="A4" s="158"/>
      <c r="B4">
        <v>0.37001290472586368</v>
      </c>
      <c r="C4">
        <v>0.80784313725490187</v>
      </c>
    </row>
    <row r="5" spans="1:3" x14ac:dyDescent="0.2">
      <c r="A5" s="158"/>
      <c r="B5">
        <v>0.2053073681975516</v>
      </c>
      <c r="C5">
        <v>0.59869281045751599</v>
      </c>
    </row>
    <row r="6" spans="1:3" x14ac:dyDescent="0.2">
      <c r="A6" s="157" t="s">
        <v>299</v>
      </c>
      <c r="B6">
        <v>0.29250437701149429</v>
      </c>
      <c r="C6">
        <v>0.99691358024691346</v>
      </c>
    </row>
    <row r="7" spans="1:3" x14ac:dyDescent="0.2">
      <c r="A7" s="158"/>
      <c r="B7">
        <v>0.37094368998357963</v>
      </c>
      <c r="C7">
        <v>0.53395061728395055</v>
      </c>
    </row>
    <row r="8" spans="1:3" x14ac:dyDescent="0.2">
      <c r="A8" s="158"/>
      <c r="B8">
        <v>0.27770312850574702</v>
      </c>
      <c r="C8">
        <v>0.14300411522633744</v>
      </c>
    </row>
    <row r="9" spans="1:3" x14ac:dyDescent="0.2">
      <c r="A9" s="158"/>
      <c r="B9">
        <v>0.242920565862069</v>
      </c>
      <c r="C9">
        <v>4.0123456790123448E-2</v>
      </c>
    </row>
    <row r="10" spans="1:3" x14ac:dyDescent="0.2">
      <c r="A10" s="157" t="s">
        <v>300</v>
      </c>
      <c r="B10">
        <v>0.23196506360153249</v>
      </c>
      <c r="C10">
        <v>0.71002710027100269</v>
      </c>
    </row>
    <row r="11" spans="1:3" x14ac:dyDescent="0.2">
      <c r="A11" s="158"/>
      <c r="B11">
        <v>2.6211953409961533E-2</v>
      </c>
      <c r="C11">
        <v>0.81842818428184283</v>
      </c>
    </row>
    <row r="12" spans="1:3" x14ac:dyDescent="0.2">
      <c r="A12" s="158"/>
      <c r="B12">
        <v>0.14003581583652616</v>
      </c>
      <c r="C12">
        <v>0.35772357723577236</v>
      </c>
    </row>
    <row r="13" spans="1:3" x14ac:dyDescent="0.2">
      <c r="A13" s="158"/>
      <c r="B13">
        <v>0.14590689655172431</v>
      </c>
      <c r="C13">
        <v>0.10027100271002709</v>
      </c>
    </row>
    <row r="14" spans="1:3" x14ac:dyDescent="0.2">
      <c r="A14" s="157" t="s">
        <v>301</v>
      </c>
      <c r="B14">
        <v>8.0294948462555291E-2</v>
      </c>
      <c r="C14">
        <v>0.67755991285403039</v>
      </c>
    </row>
    <row r="15" spans="1:3" x14ac:dyDescent="0.2">
      <c r="A15" s="158"/>
      <c r="B15">
        <v>0.17768346370379351</v>
      </c>
      <c r="C15">
        <v>0.59041394335511976</v>
      </c>
    </row>
    <row r="16" spans="1:3" x14ac:dyDescent="0.2">
      <c r="A16" s="158"/>
      <c r="B16">
        <v>0.16492073932972062</v>
      </c>
      <c r="C16">
        <v>0.38707334785766156</v>
      </c>
    </row>
    <row r="17" spans="1:3" x14ac:dyDescent="0.2">
      <c r="A17" s="158"/>
      <c r="B17">
        <v>0.20246728806272879</v>
      </c>
      <c r="C17">
        <v>0.19099491648511252</v>
      </c>
    </row>
    <row r="18" spans="1:3" x14ac:dyDescent="0.2">
      <c r="A18" s="157" t="s">
        <v>302</v>
      </c>
      <c r="B18">
        <v>0.16810518699507407</v>
      </c>
      <c r="C18">
        <v>0.85220125786163503</v>
      </c>
    </row>
    <row r="19" spans="1:3" x14ac:dyDescent="0.2">
      <c r="A19" s="158"/>
      <c r="B19">
        <v>0.1183283603809525</v>
      </c>
      <c r="C19">
        <v>0.85220125786163503</v>
      </c>
    </row>
    <row r="20" spans="1:3" x14ac:dyDescent="0.2">
      <c r="A20" s="158"/>
      <c r="B20">
        <v>2.4076994706075334E-2</v>
      </c>
      <c r="C20">
        <v>0.55870020964360589</v>
      </c>
    </row>
    <row r="21" spans="1:3" x14ac:dyDescent="0.2">
      <c r="A21" s="158"/>
      <c r="B21">
        <v>9.348181585550068E-2</v>
      </c>
      <c r="C21">
        <v>0.76834381551362663</v>
      </c>
    </row>
    <row r="22" spans="1:3" x14ac:dyDescent="0.2">
      <c r="A22" s="157" t="s">
        <v>303</v>
      </c>
      <c r="B22">
        <v>0.19946150500218263</v>
      </c>
      <c r="C22">
        <v>0.2926292629262926</v>
      </c>
    </row>
    <row r="23" spans="1:3" x14ac:dyDescent="0.2">
      <c r="A23" s="158"/>
      <c r="B23">
        <v>0.1809705226713226</v>
      </c>
      <c r="C23">
        <v>0.57865786578657863</v>
      </c>
    </row>
    <row r="24" spans="1:3" x14ac:dyDescent="0.2">
      <c r="A24" s="158"/>
      <c r="B24">
        <v>3.3712798044522298E-2</v>
      </c>
      <c r="C24">
        <v>0.49064906490649068</v>
      </c>
    </row>
    <row r="25" spans="1:3" x14ac:dyDescent="0.2">
      <c r="A25" s="158"/>
      <c r="B25">
        <v>8.7822210772588463E-2</v>
      </c>
      <c r="C25">
        <v>0.33663366336633666</v>
      </c>
    </row>
    <row r="26" spans="1:3" x14ac:dyDescent="0.2">
      <c r="A26" s="157" t="s">
        <v>283</v>
      </c>
      <c r="B26">
        <v>0.2</v>
      </c>
      <c r="C26">
        <v>4.3604230044908009E-2</v>
      </c>
    </row>
    <row r="27" spans="1:3" x14ac:dyDescent="0.2">
      <c r="A27" s="157"/>
      <c r="B27">
        <v>0.21179999999999999</v>
      </c>
      <c r="C27">
        <v>0.34781978849775458</v>
      </c>
    </row>
    <row r="28" spans="1:3" x14ac:dyDescent="0.2">
      <c r="A28" s="157"/>
      <c r="B28">
        <v>0.313</v>
      </c>
      <c r="C28">
        <v>0.99971027089671149</v>
      </c>
    </row>
    <row r="29" spans="1:3" x14ac:dyDescent="0.2">
      <c r="A29" s="157"/>
      <c r="B29">
        <v>6.0999999999999999E-2</v>
      </c>
      <c r="C29">
        <v>7.2577140373750543E-2</v>
      </c>
    </row>
  </sheetData>
  <mergeCells count="7">
    <mergeCell ref="A26:A29"/>
    <mergeCell ref="A2:A5"/>
    <mergeCell ref="A6:A9"/>
    <mergeCell ref="A10:A13"/>
    <mergeCell ref="A14:A17"/>
    <mergeCell ref="A18:A21"/>
    <mergeCell ref="A22:A25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34B26-CF7D-864A-AD71-3DA4DE567275}">
  <dimension ref="A1:M17"/>
  <sheetViews>
    <sheetView topLeftCell="L1" workbookViewId="0">
      <selection activeCell="P42" sqref="P42"/>
    </sheetView>
  </sheetViews>
  <sheetFormatPr baseColWidth="10" defaultRowHeight="16" x14ac:dyDescent="0.2"/>
  <cols>
    <col min="11" max="11" width="12.6640625" bestFit="1" customWidth="1"/>
    <col min="12" max="12" width="20.33203125" bestFit="1" customWidth="1"/>
    <col min="13" max="13" width="22.6640625" style="112" bestFit="1" customWidth="1"/>
  </cols>
  <sheetData>
    <row r="1" spans="1:13" s="113" customFormat="1" x14ac:dyDescent="0.2">
      <c r="A1" s="120" t="s">
        <v>306</v>
      </c>
      <c r="B1" s="120" t="s">
        <v>305</v>
      </c>
      <c r="C1" s="120" t="s">
        <v>231</v>
      </c>
      <c r="D1" s="120" t="s">
        <v>281</v>
      </c>
      <c r="J1" s="129" t="s">
        <v>306</v>
      </c>
      <c r="K1" s="129" t="s">
        <v>305</v>
      </c>
      <c r="L1" s="120" t="s">
        <v>307</v>
      </c>
      <c r="M1" s="129" t="s">
        <v>309</v>
      </c>
    </row>
    <row r="2" spans="1:13" x14ac:dyDescent="0.2">
      <c r="A2" s="159">
        <v>2018</v>
      </c>
      <c r="B2" s="159" t="s">
        <v>249</v>
      </c>
      <c r="C2" s="122">
        <v>29.326832228571426</v>
      </c>
      <c r="D2" s="123">
        <v>0.4</v>
      </c>
      <c r="J2" s="159">
        <v>2019</v>
      </c>
      <c r="K2" s="159" t="s">
        <v>41</v>
      </c>
      <c r="L2" s="126">
        <v>52.19</v>
      </c>
      <c r="M2" s="130">
        <v>55</v>
      </c>
    </row>
    <row r="3" spans="1:13" x14ac:dyDescent="0.2">
      <c r="A3" s="159"/>
      <c r="B3" s="159"/>
      <c r="C3" s="122">
        <v>48.468347666600984</v>
      </c>
      <c r="D3" s="123">
        <v>0.7</v>
      </c>
      <c r="J3" s="159"/>
      <c r="K3" s="159"/>
      <c r="L3" s="126">
        <v>43.95</v>
      </c>
      <c r="M3" s="130">
        <v>59.36</v>
      </c>
    </row>
    <row r="4" spans="1:13" x14ac:dyDescent="0.2">
      <c r="A4" s="163">
        <v>2019</v>
      </c>
      <c r="B4" s="159" t="s">
        <v>41</v>
      </c>
      <c r="C4" s="124">
        <v>52.971757578904672</v>
      </c>
      <c r="D4" s="125">
        <v>0.84699999999999998</v>
      </c>
      <c r="J4" s="130">
        <v>2018</v>
      </c>
      <c r="K4" s="160" t="s">
        <v>247</v>
      </c>
      <c r="L4" s="121" t="s">
        <v>308</v>
      </c>
      <c r="M4" s="130">
        <v>57.8</v>
      </c>
    </row>
    <row r="5" spans="1:13" x14ac:dyDescent="0.2">
      <c r="A5" s="163"/>
      <c r="B5" s="159"/>
      <c r="C5" s="124">
        <v>42.209135383367133</v>
      </c>
      <c r="D5" s="125">
        <v>0.80700000000000005</v>
      </c>
      <c r="J5" s="130">
        <v>2019</v>
      </c>
      <c r="K5" s="161"/>
      <c r="L5" s="126">
        <v>62.36</v>
      </c>
      <c r="M5" s="130">
        <v>72.7</v>
      </c>
    </row>
    <row r="6" spans="1:13" x14ac:dyDescent="0.2">
      <c r="A6" s="163"/>
      <c r="B6" s="159"/>
      <c r="C6" s="124">
        <v>53.244406330764043</v>
      </c>
      <c r="D6" s="125">
        <v>0.59799999999999998</v>
      </c>
      <c r="J6" s="130">
        <v>2020</v>
      </c>
      <c r="K6" s="162"/>
      <c r="L6" s="126">
        <v>40.71</v>
      </c>
      <c r="M6" s="130">
        <v>51.02</v>
      </c>
    </row>
    <row r="7" spans="1:13" x14ac:dyDescent="0.2">
      <c r="A7" s="163"/>
      <c r="B7" s="127" t="s">
        <v>247</v>
      </c>
      <c r="C7" s="124">
        <v>67.91957980689655</v>
      </c>
      <c r="D7" s="125">
        <v>0.996</v>
      </c>
      <c r="J7" s="126">
        <v>2018</v>
      </c>
      <c r="K7" s="160" t="s">
        <v>248</v>
      </c>
      <c r="L7" s="126">
        <v>49.67</v>
      </c>
      <c r="M7" s="130">
        <v>58.9</v>
      </c>
    </row>
    <row r="8" spans="1:13" x14ac:dyDescent="0.2">
      <c r="A8" s="163"/>
      <c r="B8" s="127" t="s">
        <v>247</v>
      </c>
      <c r="C8" s="124">
        <v>60.389405761576356</v>
      </c>
      <c r="D8" s="125">
        <v>0.53300000000000003</v>
      </c>
      <c r="J8" s="126">
        <v>2019</v>
      </c>
      <c r="K8" s="161"/>
      <c r="L8" s="126">
        <v>49.88</v>
      </c>
      <c r="M8" s="130">
        <v>55.3</v>
      </c>
    </row>
    <row r="9" spans="1:13" x14ac:dyDescent="0.2">
      <c r="A9" s="163"/>
      <c r="B9" s="127" t="s">
        <v>248</v>
      </c>
      <c r="C9" s="124">
        <v>55.298515420689661</v>
      </c>
      <c r="D9" s="125">
        <v>0.71</v>
      </c>
      <c r="J9" s="126">
        <v>2020</v>
      </c>
      <c r="K9" s="162"/>
      <c r="L9" s="126">
        <v>58.35</v>
      </c>
      <c r="M9" s="130">
        <v>63.73</v>
      </c>
    </row>
    <row r="10" spans="1:13" x14ac:dyDescent="0.2">
      <c r="A10" s="163"/>
      <c r="B10" s="127" t="s">
        <v>248</v>
      </c>
      <c r="C10" s="124">
        <v>70.11273935448277</v>
      </c>
      <c r="D10" s="125">
        <v>0.82</v>
      </c>
    </row>
    <row r="11" spans="1:13" x14ac:dyDescent="0.2">
      <c r="A11" s="163"/>
      <c r="B11" s="127" t="s">
        <v>248</v>
      </c>
      <c r="C11" s="124">
        <v>61.917421259770116</v>
      </c>
      <c r="D11" s="125">
        <v>0.35699999999999998</v>
      </c>
    </row>
    <row r="12" spans="1:13" x14ac:dyDescent="0.2">
      <c r="A12" s="163"/>
      <c r="B12" s="127" t="s">
        <v>248</v>
      </c>
      <c r="C12" s="124">
        <v>61.49470344827585</v>
      </c>
      <c r="D12" s="125">
        <v>0.1</v>
      </c>
    </row>
    <row r="13" spans="1:13" x14ac:dyDescent="0.2">
      <c r="A13" s="163"/>
      <c r="B13" s="127" t="s">
        <v>258</v>
      </c>
      <c r="C13" s="124">
        <v>61.620238453008795</v>
      </c>
      <c r="D13" s="125">
        <v>0.67700000000000005</v>
      </c>
    </row>
    <row r="14" spans="1:13" x14ac:dyDescent="0.2">
      <c r="A14" s="163"/>
      <c r="B14" s="127" t="s">
        <v>258</v>
      </c>
      <c r="C14" s="124">
        <v>55.095207931845835</v>
      </c>
      <c r="D14" s="125">
        <v>0.59</v>
      </c>
    </row>
    <row r="15" spans="1:13" x14ac:dyDescent="0.2">
      <c r="A15" s="163"/>
      <c r="B15" s="127" t="s">
        <v>258</v>
      </c>
      <c r="C15" s="124">
        <v>55.950310464908718</v>
      </c>
      <c r="D15" s="125">
        <v>0.38700000000000001</v>
      </c>
    </row>
    <row r="16" spans="1:13" x14ac:dyDescent="0.2">
      <c r="A16" s="163"/>
      <c r="B16" s="127" t="s">
        <v>258</v>
      </c>
      <c r="C16" s="124">
        <v>53.43469169979717</v>
      </c>
      <c r="D16" s="125">
        <v>0.19</v>
      </c>
    </row>
    <row r="17" spans="1:4" x14ac:dyDescent="0.2">
      <c r="A17" s="114"/>
      <c r="B17" s="114"/>
      <c r="C17" s="114"/>
      <c r="D17" s="128"/>
    </row>
  </sheetData>
  <mergeCells count="8">
    <mergeCell ref="J2:J3"/>
    <mergeCell ref="K2:K3"/>
    <mergeCell ref="K7:K9"/>
    <mergeCell ref="K4:K6"/>
    <mergeCell ref="A2:A3"/>
    <mergeCell ref="B2:B3"/>
    <mergeCell ref="B4:B6"/>
    <mergeCell ref="A4:A16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66DBB-4EE3-F842-84EF-85FF8D494ECD}">
  <dimension ref="A1:T220"/>
  <sheetViews>
    <sheetView tabSelected="1" topLeftCell="A49" workbookViewId="0">
      <selection activeCell="B45" sqref="B45"/>
    </sheetView>
  </sheetViews>
  <sheetFormatPr baseColWidth="10" defaultRowHeight="16" x14ac:dyDescent="0.2"/>
  <cols>
    <col min="10" max="12" width="10.6640625" customWidth="1"/>
  </cols>
  <sheetData>
    <row r="1" spans="1:20" x14ac:dyDescent="0.2">
      <c r="A1">
        <v>7.3880921338548454E-3</v>
      </c>
      <c r="B1" s="84">
        <v>71.151348402975003</v>
      </c>
      <c r="D1">
        <v>0.63207547169811329</v>
      </c>
      <c r="E1" s="84">
        <v>66.797555080197043</v>
      </c>
      <c r="G1">
        <v>0.18390804597701152</v>
      </c>
      <c r="H1" s="84">
        <v>66.729994593103442</v>
      </c>
      <c r="J1">
        <v>0.60000000000000009</v>
      </c>
      <c r="K1" s="84">
        <v>48.949628492610834</v>
      </c>
      <c r="M1">
        <v>0.34905660377358494</v>
      </c>
      <c r="N1" s="101">
        <v>59.982981853793106</v>
      </c>
      <c r="P1">
        <v>0</v>
      </c>
      <c r="Q1" s="84">
        <v>71.225518298325113</v>
      </c>
      <c r="S1">
        <v>0.25806451612903225</v>
      </c>
      <c r="T1" s="71">
        <v>76.179409128103458</v>
      </c>
    </row>
    <row r="2" spans="1:20" x14ac:dyDescent="0.2">
      <c r="A2">
        <v>2.9117774880486745E-2</v>
      </c>
      <c r="B2" s="84">
        <v>64.913788880054071</v>
      </c>
      <c r="D2">
        <v>0.6132075471698113</v>
      </c>
      <c r="E2" s="84">
        <v>59.385915925123157</v>
      </c>
      <c r="G2">
        <v>0.41379310344827591</v>
      </c>
      <c r="H2" s="84">
        <v>64.199186154876841</v>
      </c>
      <c r="J2">
        <v>1</v>
      </c>
      <c r="K2" s="84">
        <v>48.236544378325114</v>
      </c>
      <c r="M2">
        <v>0.32809224318658281</v>
      </c>
      <c r="N2" s="101">
        <v>50.246354966436776</v>
      </c>
      <c r="P2">
        <v>5.9952038369304558E-2</v>
      </c>
      <c r="Q2" s="84">
        <v>63.173871971625623</v>
      </c>
      <c r="S2">
        <v>0.50806451612903225</v>
      </c>
      <c r="T2" s="71">
        <v>71.241090974482759</v>
      </c>
    </row>
    <row r="3" spans="1:20" x14ac:dyDescent="0.2">
      <c r="A3">
        <v>7.3880921338548454E-3</v>
      </c>
      <c r="B3" s="84">
        <v>62.78004015902637</v>
      </c>
      <c r="D3">
        <v>0.51886792452830188</v>
      </c>
      <c r="E3" s="84">
        <v>63.803760539113306</v>
      </c>
      <c r="G3">
        <v>0.20689655172413798</v>
      </c>
      <c r="H3" s="84">
        <v>66.7716145875862</v>
      </c>
      <c r="J3">
        <v>0.3</v>
      </c>
      <c r="K3" s="84">
        <v>49.240043751724144</v>
      </c>
      <c r="M3">
        <v>0.85220125786163503</v>
      </c>
      <c r="N3" s="101">
        <v>59.095592665747112</v>
      </c>
      <c r="P3">
        <v>5.9952038369304558E-2</v>
      </c>
      <c r="Q3" s="84">
        <v>64.254281853793103</v>
      </c>
      <c r="S3">
        <v>2.419354838709676E-2</v>
      </c>
      <c r="T3" s="71">
        <v>73.700174704655183</v>
      </c>
    </row>
    <row r="4" spans="1:20" x14ac:dyDescent="0.2">
      <c r="A4">
        <v>2.9117774880486745E-2</v>
      </c>
      <c r="B4" s="84">
        <v>58.751348251521293</v>
      </c>
      <c r="D4">
        <v>0.169811320754717</v>
      </c>
      <c r="E4" s="84">
        <v>69.427995228374385</v>
      </c>
      <c r="G4">
        <v>0.42528735632183906</v>
      </c>
      <c r="H4" s="84">
        <v>66.685049828571422</v>
      </c>
      <c r="J4">
        <v>0.60000000000000009</v>
      </c>
      <c r="K4" s="84">
        <v>51.770959385221673</v>
      </c>
      <c r="M4">
        <v>0.65303983228511531</v>
      </c>
      <c r="N4" s="101">
        <v>64.423207200000007</v>
      </c>
      <c r="P4">
        <v>0.319744204636291</v>
      </c>
      <c r="Q4" s="84">
        <v>58.493238198620702</v>
      </c>
      <c r="S4">
        <v>0</v>
      </c>
      <c r="T4" s="71">
        <v>76.557654523103437</v>
      </c>
    </row>
    <row r="5" spans="1:20" x14ac:dyDescent="0.2">
      <c r="A5">
        <v>1.4486455164421214E-4</v>
      </c>
      <c r="B5" s="84">
        <v>57.676568492224469</v>
      </c>
      <c r="D5">
        <v>0.26415094339622641</v>
      </c>
      <c r="E5" s="84">
        <v>70.064230061083748</v>
      </c>
      <c r="G5">
        <v>0.31034482758620691</v>
      </c>
      <c r="H5" s="84">
        <v>63.23789787586206</v>
      </c>
      <c r="J5">
        <v>0.5</v>
      </c>
      <c r="K5" s="84">
        <v>52.266408870147785</v>
      </c>
      <c r="M5">
        <v>0.30712788259958074</v>
      </c>
      <c r="N5" s="101">
        <v>64.674268792643687</v>
      </c>
      <c r="P5">
        <v>5.9952038369304558E-2</v>
      </c>
      <c r="Q5" s="84">
        <v>66.252263990541863</v>
      </c>
      <c r="S5">
        <v>8.8709677419354843E-2</v>
      </c>
      <c r="T5" s="71">
        <v>75.407260499999992</v>
      </c>
    </row>
    <row r="6" spans="1:20" x14ac:dyDescent="0.2">
      <c r="A6">
        <v>4.3604230044908009E-2</v>
      </c>
      <c r="B6" s="84">
        <v>55.608588793509135</v>
      </c>
      <c r="D6">
        <v>0</v>
      </c>
      <c r="E6" s="84">
        <v>66.546213832512336</v>
      </c>
      <c r="G6">
        <v>2.2988505747126461E-2</v>
      </c>
      <c r="H6" s="84">
        <v>69.328171444334956</v>
      </c>
      <c r="J6">
        <v>0.60000000000000009</v>
      </c>
      <c r="K6" s="84">
        <v>53.649496616354668</v>
      </c>
      <c r="M6">
        <v>0.43291404612159329</v>
      </c>
      <c r="N6" s="101">
        <v>53.791399503448268</v>
      </c>
      <c r="P6">
        <v>7.9936051159072742E-3</v>
      </c>
      <c r="Q6" s="84">
        <v>68.632177536945818</v>
      </c>
      <c r="S6">
        <v>0.16935483870967744</v>
      </c>
      <c r="T6" s="71">
        <v>72.884889055000016</v>
      </c>
    </row>
    <row r="7" spans="1:20" x14ac:dyDescent="0.2">
      <c r="A7">
        <v>0.11603650586701435</v>
      </c>
      <c r="B7" s="84">
        <v>45.914091177281954</v>
      </c>
      <c r="D7">
        <v>1</v>
      </c>
      <c r="E7" s="84">
        <v>66.699568684137944</v>
      </c>
      <c r="G7">
        <v>0.64367816091954022</v>
      </c>
      <c r="H7" s="84">
        <v>59.916907127487697</v>
      </c>
      <c r="J7">
        <v>0.89999999999999991</v>
      </c>
      <c r="K7" s="84">
        <v>50.022684626600991</v>
      </c>
      <c r="M7">
        <v>0.44339622641509435</v>
      </c>
      <c r="N7" s="101">
        <v>46.125239387586205</v>
      </c>
      <c r="P7">
        <v>7.9936051159072742E-3</v>
      </c>
      <c r="Q7" s="84">
        <v>64.928770902068962</v>
      </c>
      <c r="S7">
        <v>0.21774193548387094</v>
      </c>
      <c r="T7" s="71">
        <v>68.940130524137928</v>
      </c>
    </row>
    <row r="8" spans="1:20" x14ac:dyDescent="0.2">
      <c r="A8">
        <v>0.76792698826597128</v>
      </c>
      <c r="B8" s="84">
        <v>41.466622442190669</v>
      </c>
      <c r="D8">
        <v>0.83018867924528317</v>
      </c>
      <c r="E8" s="84">
        <v>63.162621427389176</v>
      </c>
      <c r="G8">
        <v>0.64367816091954022</v>
      </c>
      <c r="H8" s="84">
        <v>53.840182125714279</v>
      </c>
      <c r="J8">
        <v>0.8</v>
      </c>
      <c r="K8" s="84">
        <v>53.255025648866997</v>
      </c>
      <c r="M8">
        <v>0.11844863731656184</v>
      </c>
      <c r="N8" s="101">
        <v>65.040665026206881</v>
      </c>
      <c r="P8">
        <v>5.9952038369304558E-2</v>
      </c>
      <c r="Q8" s="84">
        <v>58.842325749753712</v>
      </c>
      <c r="S8">
        <v>0.38709677419354843</v>
      </c>
      <c r="T8" s="71">
        <v>66.957365442758629</v>
      </c>
    </row>
    <row r="9" spans="1:20" x14ac:dyDescent="0.2">
      <c r="A9">
        <v>0.56511661596407348</v>
      </c>
      <c r="B9" s="84">
        <v>44.728760189317107</v>
      </c>
      <c r="D9">
        <v>0.64150943396226412</v>
      </c>
      <c r="E9" s="84">
        <v>60.062196965517245</v>
      </c>
      <c r="G9">
        <v>0.40229885057471271</v>
      </c>
      <c r="H9" s="84">
        <v>61.039157689064041</v>
      </c>
      <c r="J9">
        <v>0.7</v>
      </c>
      <c r="K9" s="84">
        <v>58.370285556650252</v>
      </c>
      <c r="M9">
        <v>0.20230607966457023</v>
      </c>
      <c r="N9" s="101">
        <v>67.905202225287354</v>
      </c>
      <c r="P9">
        <v>0.3996802557953637</v>
      </c>
      <c r="Q9" s="84">
        <v>56.416503110541868</v>
      </c>
      <c r="S9">
        <v>0.282258064516129</v>
      </c>
      <c r="T9" s="71">
        <v>73.868475336206913</v>
      </c>
    </row>
    <row r="10" spans="1:20" x14ac:dyDescent="0.2">
      <c r="A10">
        <v>1.4486455164421214E-4</v>
      </c>
      <c r="B10" s="84">
        <v>56.907558399999992</v>
      </c>
      <c r="D10">
        <v>0.39832285115303984</v>
      </c>
      <c r="E10" s="84">
        <v>61.209651958226587</v>
      </c>
      <c r="G10">
        <v>0.27586206896551724</v>
      </c>
      <c r="H10" s="84">
        <v>64.889885531428561</v>
      </c>
      <c r="J10">
        <v>0.7</v>
      </c>
      <c r="K10" s="84">
        <v>53.07475887133004</v>
      </c>
      <c r="M10">
        <v>0.55870020964360589</v>
      </c>
      <c r="N10" s="101">
        <v>61.272057217471257</v>
      </c>
      <c r="P10">
        <v>3.9968025579536375E-2</v>
      </c>
      <c r="Q10" s="84">
        <v>61.761228610443354</v>
      </c>
      <c r="S10">
        <v>8.8709677419354843E-2</v>
      </c>
      <c r="T10" s="71">
        <v>74.831534363793097</v>
      </c>
    </row>
    <row r="11" spans="1:20" x14ac:dyDescent="0.2">
      <c r="A11">
        <v>2.9117774880486745E-2</v>
      </c>
      <c r="B11" s="84">
        <v>57.223172738336714</v>
      </c>
      <c r="D11">
        <v>0.42452830188679247</v>
      </c>
      <c r="E11" s="84">
        <v>57.566226799605914</v>
      </c>
      <c r="G11">
        <v>0.44827586206896552</v>
      </c>
      <c r="H11" s="84">
        <v>65.213687348965522</v>
      </c>
      <c r="J11">
        <v>0.7</v>
      </c>
      <c r="K11" s="84">
        <v>54.148268200985207</v>
      </c>
      <c r="M11">
        <v>0.99895178197064971</v>
      </c>
      <c r="N11" s="101">
        <v>63.673262885517246</v>
      </c>
      <c r="P11">
        <v>3.9968025579536375E-2</v>
      </c>
      <c r="Q11" s="84">
        <v>65.149133670147791</v>
      </c>
      <c r="S11">
        <v>0.55645161290322587</v>
      </c>
      <c r="T11" s="71">
        <v>71.083373733103429</v>
      </c>
    </row>
    <row r="12" spans="1:20" x14ac:dyDescent="0.2">
      <c r="A12">
        <v>2.9117774880486745E-2</v>
      </c>
      <c r="B12" s="84">
        <v>60.53318296146044</v>
      </c>
      <c r="D12">
        <v>0.50943396226415094</v>
      </c>
      <c r="E12" s="84">
        <v>63.522177254778327</v>
      </c>
      <c r="G12">
        <v>0.83908045977011492</v>
      </c>
      <c r="H12" s="84">
        <v>64.085417067192125</v>
      </c>
      <c r="J12">
        <v>0.60000000000000009</v>
      </c>
      <c r="K12" s="84">
        <v>44.994821099507384</v>
      </c>
      <c r="M12">
        <v>0.47484276729559749</v>
      </c>
      <c r="N12" s="101">
        <v>64.737771595402307</v>
      </c>
      <c r="P12">
        <v>0.11990407673860912</v>
      </c>
      <c r="Q12" s="84">
        <v>54.705386057142853</v>
      </c>
      <c r="S12">
        <v>7.2580645161290314E-2</v>
      </c>
      <c r="T12" s="71">
        <v>75.63074040689655</v>
      </c>
    </row>
    <row r="13" spans="1:20" x14ac:dyDescent="0.2">
      <c r="A13">
        <v>0.27538751267564821</v>
      </c>
      <c r="B13" s="84">
        <v>54.332129146720746</v>
      </c>
      <c r="D13">
        <v>0.51886792452830188</v>
      </c>
      <c r="E13" s="84">
        <v>61.348425773399022</v>
      </c>
      <c r="G13">
        <v>0.37931034482758624</v>
      </c>
      <c r="H13" s="84">
        <v>61.328549252413794</v>
      </c>
      <c r="J13">
        <v>0.7</v>
      </c>
      <c r="K13" s="84">
        <v>47.618300803152707</v>
      </c>
      <c r="M13">
        <v>6.6037735849056603E-2</v>
      </c>
      <c r="N13" s="101">
        <v>64.984424226206897</v>
      </c>
      <c r="P13">
        <v>0.99920063948840931</v>
      </c>
      <c r="Q13" s="84">
        <v>50.272145379310338</v>
      </c>
      <c r="S13">
        <v>0.32258064516129026</v>
      </c>
      <c r="T13" s="71">
        <v>69.490648813793086</v>
      </c>
    </row>
    <row r="14" spans="1:20" x14ac:dyDescent="0.2">
      <c r="A14">
        <v>0.6810082572794437</v>
      </c>
      <c r="B14" s="84">
        <v>45.308534462745101</v>
      </c>
      <c r="D14">
        <v>0.169811320754717</v>
      </c>
      <c r="E14" s="84">
        <v>64.660475062857145</v>
      </c>
      <c r="G14">
        <v>0.66666666666666685</v>
      </c>
      <c r="H14" s="84">
        <v>61.956098979310347</v>
      </c>
      <c r="J14">
        <v>0.60000000000000009</v>
      </c>
      <c r="K14" s="84">
        <v>49.321463900689643</v>
      </c>
      <c r="M14">
        <v>1.3626834381551363E-2</v>
      </c>
      <c r="N14" s="101">
        <v>65.90413259770115</v>
      </c>
      <c r="P14">
        <v>0.319744204636291</v>
      </c>
      <c r="Q14" s="84">
        <v>55.669006024039405</v>
      </c>
      <c r="S14">
        <v>0.29032258064516131</v>
      </c>
      <c r="T14" s="71">
        <v>74.869252108275845</v>
      </c>
    </row>
    <row r="15" spans="1:20" x14ac:dyDescent="0.2">
      <c r="A15">
        <v>0.21744169201796318</v>
      </c>
      <c r="B15" s="84">
        <v>44.480504513860723</v>
      </c>
      <c r="D15">
        <v>0.7264150943396227</v>
      </c>
      <c r="E15" s="84">
        <v>56.704720723546806</v>
      </c>
      <c r="G15">
        <v>0.37931034482758624</v>
      </c>
      <c r="H15" s="84">
        <v>56.765299594088681</v>
      </c>
      <c r="J15">
        <v>0.8</v>
      </c>
      <c r="K15" s="84">
        <v>49.397473740295567</v>
      </c>
      <c r="M15">
        <v>0.60062893081761004</v>
      </c>
      <c r="N15" s="101">
        <v>62.905442170114945</v>
      </c>
      <c r="P15">
        <v>5.9952038369304558E-2</v>
      </c>
      <c r="Q15" s="84">
        <v>57.53322157596061</v>
      </c>
      <c r="S15">
        <v>0.45967741935483863</v>
      </c>
      <c r="T15" s="71">
        <v>69.552838328448303</v>
      </c>
    </row>
    <row r="16" spans="1:20" x14ac:dyDescent="0.2">
      <c r="A16">
        <v>0.15949587136027815</v>
      </c>
      <c r="B16" s="84">
        <v>49.435905298174447</v>
      </c>
      <c r="D16">
        <v>0.12264150943396228</v>
      </c>
      <c r="E16" s="84">
        <v>66.728427482167504</v>
      </c>
      <c r="G16">
        <v>0.16091954022988506</v>
      </c>
      <c r="H16" s="84">
        <v>62.172165734778325</v>
      </c>
      <c r="J16">
        <v>0.3</v>
      </c>
      <c r="K16" s="84">
        <v>55.557680397241377</v>
      </c>
      <c r="M16">
        <v>0.22327044025157233</v>
      </c>
      <c r="N16" s="101">
        <v>68.302165451034483</v>
      </c>
      <c r="P16">
        <v>5.9952038369304558E-2</v>
      </c>
      <c r="Q16" s="84">
        <v>62.026872034285695</v>
      </c>
      <c r="S16">
        <v>0.21774193548387094</v>
      </c>
      <c r="T16" s="71">
        <v>75.554257516896541</v>
      </c>
    </row>
    <row r="17" spans="1:20" x14ac:dyDescent="0.2">
      <c r="A17">
        <v>0.27538751267564821</v>
      </c>
      <c r="B17" s="84">
        <v>46.890136769168357</v>
      </c>
      <c r="D17">
        <v>0.35849056603773582</v>
      </c>
      <c r="E17" s="84">
        <v>58.134469312315268</v>
      </c>
      <c r="G17">
        <v>0.32183908045977017</v>
      </c>
      <c r="H17" s="84">
        <v>56.772744896945817</v>
      </c>
      <c r="J17">
        <v>0.7</v>
      </c>
      <c r="K17" s="84">
        <v>55.18141126305418</v>
      </c>
      <c r="M17">
        <v>0.11844863731656184</v>
      </c>
      <c r="N17" s="101">
        <v>60.934029392183902</v>
      </c>
      <c r="P17">
        <v>0.47961630695443647</v>
      </c>
      <c r="Q17" s="84">
        <v>58.087635755665019</v>
      </c>
      <c r="S17">
        <v>0.37903225806451607</v>
      </c>
      <c r="T17" s="71">
        <v>71.132566491724134</v>
      </c>
    </row>
    <row r="18" spans="1:20" x14ac:dyDescent="0.2">
      <c r="A18">
        <v>0.24641460234680571</v>
      </c>
      <c r="B18" s="84">
        <v>44.820401711426648</v>
      </c>
      <c r="D18">
        <v>0.21698113207547168</v>
      </c>
      <c r="E18" s="84">
        <v>62.042012746403934</v>
      </c>
      <c r="G18">
        <v>0.59770114942528729</v>
      </c>
      <c r="H18" s="84">
        <v>58.755682692413792</v>
      </c>
      <c r="J18">
        <v>0.5</v>
      </c>
      <c r="K18" s="84">
        <v>55.898730353497541</v>
      </c>
      <c r="M18">
        <v>0.20230607966457023</v>
      </c>
      <c r="N18" s="101">
        <v>66.55476033471264</v>
      </c>
      <c r="P18">
        <v>7.9936051159072742E-3</v>
      </c>
      <c r="Q18" s="84">
        <v>63.700351197241396</v>
      </c>
      <c r="S18">
        <v>0.26612903225806456</v>
      </c>
      <c r="T18" s="71">
        <v>75.75774774396551</v>
      </c>
    </row>
    <row r="19" spans="1:20" x14ac:dyDescent="0.2">
      <c r="A19">
        <v>0.31160365058670142</v>
      </c>
      <c r="B19" s="84">
        <v>38.927265882352948</v>
      </c>
      <c r="D19">
        <v>0.84905660377358494</v>
      </c>
      <c r="E19" s="84">
        <v>53.278758720000006</v>
      </c>
      <c r="G19">
        <v>0.71264367816091956</v>
      </c>
      <c r="H19" s="84">
        <v>58.61292949123154</v>
      </c>
      <c r="J19">
        <v>0.60000000000000009</v>
      </c>
      <c r="K19" s="84">
        <v>60.132858485911335</v>
      </c>
      <c r="M19">
        <v>0.28616352201257861</v>
      </c>
      <c r="N19" s="101">
        <v>55.509996939770112</v>
      </c>
      <c r="P19">
        <v>0.3996802557953637</v>
      </c>
      <c r="Q19" s="84">
        <v>55.691123822660103</v>
      </c>
      <c r="S19">
        <v>0.29838709677419351</v>
      </c>
      <c r="T19" s="71">
        <v>69.758238311034475</v>
      </c>
    </row>
    <row r="20" spans="1:20" x14ac:dyDescent="0.2">
      <c r="A20">
        <v>0.20295523685354194</v>
      </c>
      <c r="B20" s="84">
        <v>46.099057324137938</v>
      </c>
      <c r="D20">
        <v>0.36792452830188682</v>
      </c>
      <c r="E20" s="84">
        <v>59.197825037241373</v>
      </c>
      <c r="G20">
        <v>6.8965517241379323E-2</v>
      </c>
      <c r="H20" s="84">
        <v>67.461450107586217</v>
      </c>
      <c r="J20">
        <v>0.89999999999999991</v>
      </c>
      <c r="K20" s="84">
        <v>48.554467050246302</v>
      </c>
      <c r="M20">
        <v>0.26519916142557654</v>
      </c>
      <c r="N20" s="101">
        <v>51.107612159999995</v>
      </c>
      <c r="P20">
        <v>3.9968025579536375E-2</v>
      </c>
      <c r="Q20" s="84">
        <v>69.517876937142859</v>
      </c>
      <c r="S20">
        <v>0.15322580645161288</v>
      </c>
      <c r="T20" s="71">
        <v>74.465034251034496</v>
      </c>
    </row>
    <row r="21" spans="1:20" x14ac:dyDescent="0.2">
      <c r="A21">
        <v>0.24641460234680571</v>
      </c>
      <c r="B21" s="84">
        <v>47.385176288843823</v>
      </c>
      <c r="D21">
        <v>0.22641509433962265</v>
      </c>
      <c r="E21" s="84">
        <v>65.311889852216737</v>
      </c>
      <c r="G21">
        <v>0.16091954022988506</v>
      </c>
      <c r="H21" s="84">
        <v>66.531101206699489</v>
      </c>
      <c r="J21">
        <v>0.60000000000000009</v>
      </c>
      <c r="K21" s="84">
        <v>51.66216</v>
      </c>
      <c r="M21">
        <v>0.47484276729559749</v>
      </c>
      <c r="N21" s="101">
        <v>69.31670822620687</v>
      </c>
      <c r="P21">
        <v>3.9968025579536375E-2</v>
      </c>
      <c r="Q21" s="84">
        <v>64.820823166108369</v>
      </c>
      <c r="S21">
        <v>0.22580645161290319</v>
      </c>
      <c r="T21" s="71">
        <v>72.676650954827593</v>
      </c>
    </row>
    <row r="22" spans="1:20" x14ac:dyDescent="0.2">
      <c r="A22">
        <v>0.42025206431986095</v>
      </c>
      <c r="B22" s="84">
        <v>41.153713006085191</v>
      </c>
      <c r="D22">
        <v>0.20754716981132079</v>
      </c>
      <c r="E22" s="84">
        <v>63.743103274876844</v>
      </c>
      <c r="G22">
        <v>0</v>
      </c>
      <c r="H22" s="84">
        <v>66.927633680394081</v>
      </c>
      <c r="J22">
        <v>0.7</v>
      </c>
      <c r="K22" s="84">
        <v>47.939646857142861</v>
      </c>
      <c r="M22">
        <v>5.5555555555555546E-2</v>
      </c>
      <c r="N22" s="101">
        <v>67.643561616551722</v>
      </c>
      <c r="P22">
        <v>0.1598721023181455</v>
      </c>
      <c r="Q22" s="84">
        <v>63.316192100098526</v>
      </c>
      <c r="S22">
        <v>0.18548387096774191</v>
      </c>
      <c r="T22" s="71">
        <v>73.469641853793107</v>
      </c>
    </row>
    <row r="23" spans="1:20" x14ac:dyDescent="0.2">
      <c r="A23">
        <v>0.15949587136027815</v>
      </c>
      <c r="B23" s="84">
        <v>45.466869679513188</v>
      </c>
      <c r="D23">
        <v>0.39622641509433965</v>
      </c>
      <c r="E23" s="84">
        <v>59.993192966305429</v>
      </c>
      <c r="G23">
        <v>0.17241379310344829</v>
      </c>
      <c r="H23" s="84">
        <v>62.696492137931031</v>
      </c>
      <c r="J23">
        <v>0.7</v>
      </c>
      <c r="K23" s="84">
        <v>49.544723420689657</v>
      </c>
      <c r="M23">
        <v>0.14465408805031446</v>
      </c>
      <c r="N23" s="101">
        <v>59.711710201379326</v>
      </c>
      <c r="P23">
        <v>0.47961630695443647</v>
      </c>
      <c r="Q23" s="84">
        <v>51.676769075073892</v>
      </c>
      <c r="S23">
        <v>0.42741935483870974</v>
      </c>
      <c r="T23" s="71">
        <v>70.601779004482751</v>
      </c>
    </row>
    <row r="24" spans="1:20" x14ac:dyDescent="0.2">
      <c r="A24">
        <v>0.15949587136027815</v>
      </c>
      <c r="B24" s="84">
        <v>50.885643882623405</v>
      </c>
      <c r="D24">
        <v>0.55660377358490576</v>
      </c>
      <c r="E24" s="84">
        <v>54.989162648275865</v>
      </c>
      <c r="G24">
        <v>0.57471264367816099</v>
      </c>
      <c r="H24" s="84">
        <v>59.41048557714285</v>
      </c>
      <c r="J24">
        <v>0.60000000000000009</v>
      </c>
      <c r="K24" s="84">
        <v>47.981497645714292</v>
      </c>
      <c r="M24">
        <v>0.14465408805031446</v>
      </c>
      <c r="N24" s="101">
        <v>63.865929600000008</v>
      </c>
      <c r="P24">
        <v>0.99920063948840931</v>
      </c>
      <c r="Q24" s="84">
        <v>44.786223298522174</v>
      </c>
      <c r="S24">
        <v>0.78225806451612911</v>
      </c>
      <c r="T24" s="71">
        <v>67.000855805172421</v>
      </c>
    </row>
    <row r="25" spans="1:20" x14ac:dyDescent="0.2">
      <c r="A25">
        <v>0.20295523685354194</v>
      </c>
      <c r="B25" s="84">
        <v>88.242971105882305</v>
      </c>
      <c r="D25">
        <v>0.45283018867924529</v>
      </c>
      <c r="E25" s="84">
        <v>49.230196473694583</v>
      </c>
      <c r="G25">
        <v>0.54022988505747127</v>
      </c>
      <c r="H25" s="84">
        <v>58.665121953103451</v>
      </c>
      <c r="J25">
        <v>0.7</v>
      </c>
      <c r="K25" s="84">
        <v>46.079445930246308</v>
      </c>
      <c r="M25">
        <v>7.6519916142557654E-2</v>
      </c>
      <c r="N25" s="101">
        <v>67.097197493333326</v>
      </c>
      <c r="P25">
        <v>0.47961630695443647</v>
      </c>
      <c r="Q25" s="84">
        <v>54.125268997832514</v>
      </c>
      <c r="S25">
        <v>0.76254480286738346</v>
      </c>
      <c r="T25" s="71">
        <v>63.968706791379311</v>
      </c>
    </row>
    <row r="26" spans="1:20" x14ac:dyDescent="0.2">
      <c r="A26">
        <v>2.9117774880486745E-2</v>
      </c>
      <c r="B26" s="84">
        <v>59.562858714266397</v>
      </c>
      <c r="D26">
        <v>0.19811320754716982</v>
      </c>
      <c r="E26" s="84">
        <v>54.134235538916258</v>
      </c>
      <c r="G26">
        <v>5.7471264367816098E-2</v>
      </c>
      <c r="H26" s="84">
        <v>63.201912118226602</v>
      </c>
      <c r="J26">
        <v>0.7</v>
      </c>
      <c r="K26" s="84">
        <v>54.513263139310347</v>
      </c>
      <c r="M26">
        <v>0.20230607966457023</v>
      </c>
      <c r="N26" s="101">
        <v>62.565687966896562</v>
      </c>
      <c r="P26">
        <v>0.35971223021582732</v>
      </c>
      <c r="Q26" s="84">
        <v>58.890209133399004</v>
      </c>
      <c r="S26">
        <v>0.16935483870967744</v>
      </c>
      <c r="T26" s="71">
        <v>76.014110882068948</v>
      </c>
    </row>
    <row r="27" spans="1:20" x14ac:dyDescent="0.2">
      <c r="A27">
        <v>7.2577140373750543E-2</v>
      </c>
      <c r="B27" s="84">
        <v>49.206155635970255</v>
      </c>
      <c r="D27">
        <v>0.41509433962264158</v>
      </c>
      <c r="E27" s="84">
        <v>56.279514277832504</v>
      </c>
      <c r="G27">
        <v>0.22988505747126439</v>
      </c>
      <c r="H27" s="84">
        <v>62.35839672748768</v>
      </c>
      <c r="J27">
        <v>0.8</v>
      </c>
      <c r="K27" s="84">
        <v>54.669239697339904</v>
      </c>
      <c r="M27">
        <v>0.78930817610062887</v>
      </c>
      <c r="N27" s="101">
        <v>60.163333605517245</v>
      </c>
      <c r="P27">
        <v>0.11990407673860912</v>
      </c>
      <c r="Q27" s="84">
        <v>60.573626175369455</v>
      </c>
      <c r="S27">
        <v>0.32258064516129026</v>
      </c>
      <c r="T27" s="71">
        <v>70.310641196551714</v>
      </c>
    </row>
    <row r="28" spans="1:20" x14ac:dyDescent="0.2">
      <c r="A28">
        <v>0.15949587136027815</v>
      </c>
      <c r="B28" s="84">
        <v>57.849448710750494</v>
      </c>
      <c r="D28">
        <v>0.13207547169811321</v>
      </c>
      <c r="E28" s="84">
        <v>50.776926002758628</v>
      </c>
      <c r="G28">
        <v>0.27586206896551724</v>
      </c>
      <c r="H28" s="84">
        <v>62.153405036453215</v>
      </c>
      <c r="J28">
        <v>1</v>
      </c>
      <c r="K28" s="84">
        <v>56.801235950344818</v>
      </c>
      <c r="M28">
        <v>0.66352201257861632</v>
      </c>
      <c r="N28" s="101">
        <v>66.660621704827577</v>
      </c>
      <c r="P28">
        <v>3.9968025579536371E-3</v>
      </c>
      <c r="Q28" s="84">
        <v>68.002910778325116</v>
      </c>
      <c r="S28">
        <v>0.22580645161290319</v>
      </c>
      <c r="T28" s="71">
        <v>75.123002626896564</v>
      </c>
    </row>
    <row r="29" spans="1:20" x14ac:dyDescent="0.2">
      <c r="A29">
        <v>0.24641460234680571</v>
      </c>
      <c r="B29" s="84">
        <v>46.216676065449626</v>
      </c>
      <c r="D29">
        <v>0.46226415094339629</v>
      </c>
      <c r="E29" s="84">
        <v>49.997882845320206</v>
      </c>
      <c r="G29">
        <v>0.70114942528735635</v>
      </c>
      <c r="H29" s="84">
        <v>64.562962462266015</v>
      </c>
      <c r="J29">
        <v>0.8</v>
      </c>
      <c r="K29" s="84">
        <v>58.10529541359606</v>
      </c>
      <c r="M29">
        <v>4.5073375262054509E-2</v>
      </c>
      <c r="N29" s="101">
        <v>66.820235781149421</v>
      </c>
      <c r="P29">
        <v>7.9936051159072742E-3</v>
      </c>
      <c r="Q29" s="84">
        <v>61.36537383211823</v>
      </c>
      <c r="S29">
        <v>0.43548387096774194</v>
      </c>
      <c r="T29" s="71">
        <v>68.053474401379304</v>
      </c>
    </row>
    <row r="30" spans="1:20" x14ac:dyDescent="0.2">
      <c r="A30">
        <v>0.56511661596407348</v>
      </c>
      <c r="B30" s="84">
        <v>46.786818509803922</v>
      </c>
      <c r="D30">
        <v>0.169811320754717</v>
      </c>
      <c r="E30" s="84">
        <v>60.908993828571418</v>
      </c>
      <c r="G30">
        <v>0.31034482758620691</v>
      </c>
      <c r="H30" s="84">
        <v>65.385544066206904</v>
      </c>
      <c r="J30">
        <v>0.8</v>
      </c>
      <c r="K30" s="84">
        <v>55.043003094384247</v>
      </c>
      <c r="M30">
        <v>0.60062893081761004</v>
      </c>
      <c r="N30" s="101">
        <v>58.143257353563214</v>
      </c>
      <c r="P30">
        <v>1.199040767386091E-2</v>
      </c>
      <c r="Q30" s="84">
        <v>64.878324464236442</v>
      </c>
      <c r="S30">
        <v>4.8387096774193533E-2</v>
      </c>
      <c r="T30" s="71">
        <v>73.410242661724155</v>
      </c>
    </row>
    <row r="31" spans="1:20" x14ac:dyDescent="0.2">
      <c r="A31">
        <v>0.52890047805302032</v>
      </c>
      <c r="B31" s="84">
        <v>41.606716585801216</v>
      </c>
      <c r="D31">
        <v>0.18867924528301888</v>
      </c>
      <c r="E31" s="84">
        <v>61.679431036847276</v>
      </c>
      <c r="G31">
        <v>0.22988505747126439</v>
      </c>
      <c r="H31" s="84">
        <v>67.994174745221684</v>
      </c>
      <c r="J31">
        <v>0.7</v>
      </c>
      <c r="K31" s="84">
        <v>52.730589761576347</v>
      </c>
      <c r="M31">
        <v>5.5555555555555546E-2</v>
      </c>
      <c r="N31" s="101">
        <v>53.155701219310345</v>
      </c>
      <c r="P31">
        <v>3.9968025579536371E-3</v>
      </c>
      <c r="Q31" s="84">
        <v>65.209337452610853</v>
      </c>
      <c r="S31">
        <v>0.41935483870967732</v>
      </c>
      <c r="T31" s="71">
        <v>71.316164882068989</v>
      </c>
    </row>
    <row r="32" spans="1:20" x14ac:dyDescent="0.2">
      <c r="A32">
        <v>0.28987396784006947</v>
      </c>
      <c r="B32" s="84">
        <v>41.260513971061528</v>
      </c>
      <c r="D32">
        <v>0.30188679245283023</v>
      </c>
      <c r="E32" s="84">
        <v>62.116658612019712</v>
      </c>
      <c r="G32">
        <v>0.16091954022988506</v>
      </c>
      <c r="H32" s="84">
        <v>63.31067812413793</v>
      </c>
      <c r="J32">
        <v>0.8</v>
      </c>
      <c r="K32" s="84">
        <v>48.428863375763548</v>
      </c>
      <c r="M32">
        <v>0.11320754716981132</v>
      </c>
      <c r="N32" s="101">
        <v>64.355585612873568</v>
      </c>
      <c r="P32">
        <v>1.5987210231814548E-2</v>
      </c>
      <c r="Q32" s="84">
        <v>65.011566517044315</v>
      </c>
      <c r="S32">
        <v>0.39516129032258068</v>
      </c>
      <c r="T32" s="71">
        <v>75.995348663793095</v>
      </c>
    </row>
    <row r="33" spans="1:20" x14ac:dyDescent="0.2">
      <c r="A33">
        <v>0.15949587136027815</v>
      </c>
      <c r="B33" s="84">
        <v>54.320745100202842</v>
      </c>
      <c r="D33">
        <v>0.23584905660377359</v>
      </c>
      <c r="E33" s="84">
        <v>64.089063423054171</v>
      </c>
      <c r="G33">
        <v>0.20689655172413798</v>
      </c>
      <c r="H33" s="84">
        <v>59.231263476650241</v>
      </c>
      <c r="J33">
        <v>0.8</v>
      </c>
      <c r="K33" s="84">
        <v>55.992072638423636</v>
      </c>
      <c r="M33">
        <v>5.5555555555555546E-2</v>
      </c>
      <c r="N33" s="101">
        <v>66.897133701149428</v>
      </c>
      <c r="P33">
        <v>5.9952038369304558E-2</v>
      </c>
      <c r="Q33" s="84">
        <v>62.594414392118217</v>
      </c>
      <c r="S33">
        <v>0.33870967741935476</v>
      </c>
      <c r="T33" s="71">
        <v>74.716512306206894</v>
      </c>
    </row>
    <row r="34" spans="1:20" x14ac:dyDescent="0.2">
      <c r="A34">
        <v>0.33333333333333331</v>
      </c>
      <c r="B34" s="84">
        <v>46.515875375253557</v>
      </c>
      <c r="D34">
        <v>0.64150943396226412</v>
      </c>
      <c r="E34" s="84">
        <v>57.110077351724144</v>
      </c>
      <c r="G34">
        <v>0.5862068965517242</v>
      </c>
      <c r="H34" s="84">
        <v>61.350776058325124</v>
      </c>
      <c r="J34">
        <v>0.7</v>
      </c>
      <c r="K34" s="84">
        <v>48.721029999605918</v>
      </c>
      <c r="M34">
        <v>3.1446540880503138E-3</v>
      </c>
      <c r="N34" s="101">
        <v>57.108563711264374</v>
      </c>
      <c r="P34">
        <v>0.3996802557953637</v>
      </c>
      <c r="Q34" s="84">
        <v>58.76378952551724</v>
      </c>
      <c r="S34">
        <v>0.40322580645161288</v>
      </c>
      <c r="T34" s="71">
        <v>71.216435513793101</v>
      </c>
    </row>
    <row r="35" spans="1:20" x14ac:dyDescent="0.2">
      <c r="A35">
        <v>0.39127915399101837</v>
      </c>
      <c r="B35" s="84">
        <v>46.256816584178502</v>
      </c>
      <c r="D35">
        <v>0.40880503144654085</v>
      </c>
      <c r="E35" s="84">
        <v>65.327831620098536</v>
      </c>
      <c r="G35">
        <v>0.24137931034482762</v>
      </c>
      <c r="H35" s="84">
        <v>60.880550841379304</v>
      </c>
      <c r="J35">
        <v>0.7</v>
      </c>
      <c r="K35" s="84">
        <v>49.78772022226601</v>
      </c>
      <c r="M35">
        <v>0.39098532494758914</v>
      </c>
      <c r="N35" s="101">
        <v>66.654252932413797</v>
      </c>
      <c r="P35">
        <v>7.9936051159072749E-2</v>
      </c>
      <c r="Q35" s="84">
        <v>64.747562684926095</v>
      </c>
      <c r="S35">
        <v>5.6451612903225798E-2</v>
      </c>
      <c r="T35" s="71">
        <v>75.815185630344828</v>
      </c>
    </row>
    <row r="36" spans="1:20" x14ac:dyDescent="0.2">
      <c r="A36">
        <v>0.21744169201796318</v>
      </c>
      <c r="B36" s="84">
        <v>50.542821610277215</v>
      </c>
      <c r="D36">
        <v>0.820754716981132</v>
      </c>
      <c r="E36" s="84">
        <v>60.421280904827576</v>
      </c>
      <c r="G36">
        <v>0.18390804597701152</v>
      </c>
      <c r="H36" s="84">
        <v>62.1850509115271</v>
      </c>
      <c r="J36">
        <v>0.7</v>
      </c>
      <c r="K36" s="84">
        <v>53.361154307783266</v>
      </c>
      <c r="M36">
        <v>0.11844863731656184</v>
      </c>
      <c r="N36" s="101">
        <v>55.892636880919532</v>
      </c>
      <c r="P36">
        <v>1.5987210231814548E-2</v>
      </c>
      <c r="Q36" s="84">
        <v>62.081277115270929</v>
      </c>
      <c r="S36">
        <v>0.1129032258064516</v>
      </c>
      <c r="T36" s="71">
        <v>76.797448859999989</v>
      </c>
    </row>
    <row r="37" spans="1:20" x14ac:dyDescent="0.2">
      <c r="A37">
        <v>0.33333333333333331</v>
      </c>
      <c r="B37" s="84">
        <v>46.24253521352265</v>
      </c>
      <c r="D37">
        <v>0.42452830188679247</v>
      </c>
      <c r="E37" s="84">
        <v>60.637974809852203</v>
      </c>
      <c r="G37">
        <v>0.2988505747126437</v>
      </c>
      <c r="H37" s="84">
        <v>61.158951074679784</v>
      </c>
      <c r="J37">
        <v>0.60000000000000009</v>
      </c>
      <c r="K37" s="84">
        <v>57.683226813793105</v>
      </c>
      <c r="M37">
        <v>0.2127882599580713</v>
      </c>
      <c r="N37" s="101">
        <v>63.924241920000007</v>
      </c>
      <c r="P37">
        <v>1.5987210231814548E-2</v>
      </c>
      <c r="Q37" s="84">
        <v>62.954047659507403</v>
      </c>
      <c r="S37">
        <v>0.43548387096774194</v>
      </c>
      <c r="T37" s="71">
        <v>71.586571259310347</v>
      </c>
    </row>
    <row r="38" spans="1:20" x14ac:dyDescent="0.2">
      <c r="A38">
        <v>0.27538751267564821</v>
      </c>
      <c r="B38" s="84">
        <v>46.45819487978364</v>
      </c>
      <c r="D38">
        <v>0.56603773584905659</v>
      </c>
      <c r="E38" s="84">
        <v>62.521338880000002</v>
      </c>
      <c r="G38">
        <v>0.72413793103448287</v>
      </c>
      <c r="H38" s="84">
        <v>56.563585942068968</v>
      </c>
      <c r="J38">
        <v>0.8</v>
      </c>
      <c r="K38" s="84">
        <v>58.145566883940887</v>
      </c>
      <c r="M38">
        <v>0.45387840670859536</v>
      </c>
      <c r="N38" s="101">
        <v>63.716581664367801</v>
      </c>
      <c r="P38">
        <v>3.9968025579536375E-2</v>
      </c>
      <c r="Q38" s="84">
        <v>58.134064230541881</v>
      </c>
      <c r="S38">
        <v>0.34677419354838712</v>
      </c>
      <c r="T38" s="71">
        <v>67.34042081724138</v>
      </c>
    </row>
    <row r="39" spans="1:20" x14ac:dyDescent="0.2">
      <c r="A39">
        <v>7.2577140373750543E-2</v>
      </c>
      <c r="B39" s="84">
        <v>57.949905250574716</v>
      </c>
      <c r="D39">
        <v>0.28301886792452829</v>
      </c>
      <c r="E39" s="84">
        <v>62.568447959014762</v>
      </c>
      <c r="G39">
        <v>4.5977011494252894E-2</v>
      </c>
      <c r="H39" s="84">
        <v>67.311708232512331</v>
      </c>
      <c r="J39">
        <v>0.8</v>
      </c>
      <c r="K39" s="84">
        <v>51.959149457339905</v>
      </c>
      <c r="M39">
        <v>0.26519916142557654</v>
      </c>
      <c r="N39" s="101">
        <v>59.241796270344835</v>
      </c>
      <c r="P39">
        <v>0</v>
      </c>
      <c r="Q39" s="84">
        <v>65.224880003940882</v>
      </c>
      <c r="S39">
        <v>0.49193548387096769</v>
      </c>
      <c r="T39" s="71">
        <v>71.515656413793096</v>
      </c>
    </row>
    <row r="40" spans="1:20" x14ac:dyDescent="0.2">
      <c r="A40">
        <v>2.9117774880486745E-2</v>
      </c>
      <c r="B40" s="84">
        <v>62.734841431237328</v>
      </c>
      <c r="D40">
        <v>0.64150943396226412</v>
      </c>
      <c r="E40" s="84">
        <v>58.832899909359611</v>
      </c>
      <c r="G40">
        <v>0.2988505747126437</v>
      </c>
      <c r="H40" s="84">
        <v>63.723647333201974</v>
      </c>
      <c r="J40">
        <v>0.7</v>
      </c>
      <c r="K40" s="84">
        <v>48.21172733793103</v>
      </c>
      <c r="M40">
        <v>0.18134171907756816</v>
      </c>
      <c r="N40" s="101">
        <v>56.859735194482752</v>
      </c>
      <c r="P40">
        <v>1.199040767386091E-2</v>
      </c>
      <c r="Q40" s="84">
        <v>69.27632364768472</v>
      </c>
      <c r="S40">
        <v>0.64516129032258063</v>
      </c>
      <c r="T40" s="71">
        <v>69.459061242241376</v>
      </c>
    </row>
    <row r="41" spans="1:20" x14ac:dyDescent="0.2">
      <c r="A41">
        <v>2.9117774880486745E-2</v>
      </c>
      <c r="B41" s="84">
        <v>64.443768397025025</v>
      </c>
      <c r="D41">
        <v>0.39832285115303984</v>
      </c>
      <c r="E41" s="84">
        <v>65.987051255172418</v>
      </c>
      <c r="G41">
        <v>0.12643678160919541</v>
      </c>
      <c r="H41" s="84">
        <v>66.810466578916262</v>
      </c>
      <c r="J41">
        <v>0.7</v>
      </c>
      <c r="K41" s="84">
        <v>49.475624814975376</v>
      </c>
      <c r="M41">
        <v>0.12893081761006289</v>
      </c>
      <c r="N41" s="101">
        <v>62.679087275402296</v>
      </c>
      <c r="P41">
        <v>0</v>
      </c>
      <c r="Q41" s="84">
        <v>69.024509367487681</v>
      </c>
      <c r="S41">
        <v>0.24193548387096769</v>
      </c>
      <c r="T41" s="71">
        <v>75.069014179310358</v>
      </c>
    </row>
    <row r="42" spans="1:20" x14ac:dyDescent="0.2">
      <c r="A42">
        <v>0.56511661596407348</v>
      </c>
      <c r="B42" s="84">
        <v>53.846304411088582</v>
      </c>
      <c r="D42">
        <v>0.14150943396226415</v>
      </c>
      <c r="E42" s="84">
        <v>65.646967963743862</v>
      </c>
      <c r="G42">
        <v>9.1954022988505787E-2</v>
      </c>
      <c r="H42" s="84">
        <v>62.353758720000002</v>
      </c>
      <c r="J42">
        <v>0.7</v>
      </c>
      <c r="K42" s="84">
        <v>52.504146046108382</v>
      </c>
      <c r="M42">
        <v>0.30712788259958074</v>
      </c>
      <c r="N42" s="101">
        <v>65.9312544</v>
      </c>
      <c r="P42">
        <v>1.5987210231814548E-2</v>
      </c>
      <c r="Q42" s="84">
        <v>61.564922454384245</v>
      </c>
      <c r="S42">
        <v>0.58064516129032262</v>
      </c>
      <c r="T42" s="71">
        <v>68.171718647241377</v>
      </c>
    </row>
    <row r="43" spans="1:20" x14ac:dyDescent="0.2">
      <c r="A43">
        <v>0.85484571925249897</v>
      </c>
      <c r="B43" s="84">
        <v>41.868277647058825</v>
      </c>
      <c r="D43">
        <v>0.33018867924528306</v>
      </c>
      <c r="E43" s="84">
        <v>66.818234993497555</v>
      </c>
      <c r="G43">
        <v>0.39080459770114945</v>
      </c>
      <c r="H43" s="84">
        <v>62.660969303645317</v>
      </c>
      <c r="J43">
        <v>0.7</v>
      </c>
      <c r="K43" s="84">
        <v>46.945498459113303</v>
      </c>
      <c r="M43">
        <v>0.11844863731656184</v>
      </c>
      <c r="N43" s="101">
        <v>63.199072842298854</v>
      </c>
      <c r="P43">
        <v>5.9952038369304558E-2</v>
      </c>
      <c r="Q43" s="84">
        <v>62.870525663054181</v>
      </c>
      <c r="S43">
        <v>0.54032258064516125</v>
      </c>
      <c r="T43" s="71">
        <v>74.16044737655173</v>
      </c>
    </row>
    <row r="44" spans="1:20" x14ac:dyDescent="0.2">
      <c r="A44">
        <v>0.49268434014196716</v>
      </c>
      <c r="B44" s="84">
        <v>44.650443164300199</v>
      </c>
      <c r="D44">
        <v>0.30188679245283023</v>
      </c>
      <c r="E44" s="84">
        <v>52.347002738128076</v>
      </c>
      <c r="G44">
        <v>0.10344827586206896</v>
      </c>
      <c r="H44" s="84">
        <v>66.593523187389152</v>
      </c>
      <c r="J44">
        <v>0.60000000000000009</v>
      </c>
      <c r="K44" s="84">
        <v>48.649469335960589</v>
      </c>
      <c r="M44">
        <v>0.45387840670859536</v>
      </c>
      <c r="N44" s="101">
        <v>51.035927643218393</v>
      </c>
      <c r="P44">
        <v>0.29976019184652281</v>
      </c>
      <c r="Q44" s="84">
        <v>56.879145931034472</v>
      </c>
      <c r="S44">
        <v>0.23387096774193547</v>
      </c>
      <c r="T44" s="71">
        <v>75.113146384137949</v>
      </c>
    </row>
    <row r="45" spans="1:20" x14ac:dyDescent="0.2">
      <c r="A45">
        <v>2.9117774880486745E-2</v>
      </c>
      <c r="B45" s="84">
        <v>57.511310799188657</v>
      </c>
      <c r="D45">
        <v>0.42452830188679247</v>
      </c>
      <c r="E45" s="84">
        <v>61.547306952512308</v>
      </c>
      <c r="G45">
        <v>0.1149425287356322</v>
      </c>
      <c r="H45" s="84">
        <v>62.74269253674877</v>
      </c>
      <c r="J45">
        <v>0.7</v>
      </c>
      <c r="K45" s="84">
        <v>50.654150414187193</v>
      </c>
      <c r="M45">
        <v>0.11844863731656184</v>
      </c>
      <c r="N45" s="101">
        <v>53.931918388965521</v>
      </c>
      <c r="P45">
        <v>5.9952038369304558E-2</v>
      </c>
      <c r="Q45" s="84">
        <v>67.972152459113275</v>
      </c>
      <c r="S45">
        <v>0.282258064516129</v>
      </c>
      <c r="T45" s="71">
        <v>73.531131821551725</v>
      </c>
    </row>
    <row r="46" spans="1:20" x14ac:dyDescent="0.2">
      <c r="A46">
        <v>0.6810082572794437</v>
      </c>
      <c r="B46" s="84">
        <v>48.260825554563894</v>
      </c>
      <c r="D46">
        <v>0.37735849056603776</v>
      </c>
      <c r="E46" s="84">
        <v>57.471151651625611</v>
      </c>
      <c r="G46">
        <v>0.13793103448275865</v>
      </c>
      <c r="H46" s="84">
        <v>68.725490638817746</v>
      </c>
      <c r="J46">
        <v>0.7</v>
      </c>
      <c r="K46" s="84">
        <v>63.068679459310346</v>
      </c>
      <c r="M46">
        <v>0.20230607966457023</v>
      </c>
      <c r="N46" s="101">
        <v>58.579810221609186</v>
      </c>
      <c r="P46">
        <v>0.23980815347721823</v>
      </c>
      <c r="Q46" s="84">
        <v>64.579936079999996</v>
      </c>
      <c r="S46">
        <v>5.6451612903225798E-2</v>
      </c>
      <c r="T46" s="71">
        <v>79.530725954482747</v>
      </c>
    </row>
    <row r="47" spans="1:20" x14ac:dyDescent="0.2">
      <c r="A47">
        <v>0.20295523685354194</v>
      </c>
      <c r="B47" s="84">
        <v>51.687036618255583</v>
      </c>
      <c r="D47">
        <v>0.16037735849056603</v>
      </c>
      <c r="E47" s="84">
        <v>56.62661122995074</v>
      </c>
      <c r="G47">
        <v>0.20689655172413798</v>
      </c>
      <c r="H47" s="84">
        <v>65.350135293793116</v>
      </c>
      <c r="J47">
        <v>0.60000000000000009</v>
      </c>
      <c r="K47" s="84">
        <v>58.357072118226604</v>
      </c>
      <c r="M47">
        <v>0.55870020964360589</v>
      </c>
      <c r="N47" s="101">
        <v>61.254894021149425</v>
      </c>
      <c r="P47">
        <v>1.199040767386091E-2</v>
      </c>
      <c r="Q47" s="84">
        <v>64.413785651231521</v>
      </c>
      <c r="S47">
        <v>0.26612903225806456</v>
      </c>
      <c r="T47" s="71">
        <v>75.261418365517244</v>
      </c>
    </row>
    <row r="48" spans="1:20" x14ac:dyDescent="0.2">
      <c r="A48">
        <v>0.15949587136027815</v>
      </c>
      <c r="B48" s="84">
        <v>57.14110047545639</v>
      </c>
      <c r="D48">
        <v>0.37735849056603776</v>
      </c>
      <c r="E48" s="84">
        <v>56.293697051428566</v>
      </c>
      <c r="G48">
        <v>0.18390804597701152</v>
      </c>
      <c r="H48" s="84">
        <v>63.158354979310353</v>
      </c>
      <c r="J48">
        <v>0.7</v>
      </c>
      <c r="K48" s="84">
        <v>49.911896788177344</v>
      </c>
      <c r="M48">
        <v>0.13941299790356393</v>
      </c>
      <c r="N48" s="101">
        <v>62.34883460413792</v>
      </c>
      <c r="P48">
        <v>1.199040767386091E-2</v>
      </c>
      <c r="Q48" s="84">
        <v>64.722341325714282</v>
      </c>
      <c r="S48">
        <v>1.6129032258064512E-2</v>
      </c>
      <c r="T48" s="71">
        <v>78.001696728620701</v>
      </c>
    </row>
    <row r="49" spans="1:20" x14ac:dyDescent="0.2">
      <c r="A49">
        <v>2.9117774880486745E-2</v>
      </c>
      <c r="B49" s="84">
        <v>62.72596410547667</v>
      </c>
      <c r="D49">
        <v>0.51886792452830188</v>
      </c>
      <c r="E49" s="84">
        <v>53.781625087684738</v>
      </c>
      <c r="G49">
        <v>0.18390804597701152</v>
      </c>
      <c r="H49" s="84">
        <v>64.485651783251228</v>
      </c>
      <c r="J49">
        <v>0.60000000000000009</v>
      </c>
      <c r="K49" s="84">
        <v>43.296875092807873</v>
      </c>
      <c r="M49">
        <v>0.16037735849056603</v>
      </c>
      <c r="N49" s="101">
        <v>64.061609798620694</v>
      </c>
      <c r="P49">
        <v>7.9936051159072742E-3</v>
      </c>
      <c r="Q49" s="84">
        <v>64.740967886896541</v>
      </c>
      <c r="S49">
        <v>0.24193548387096769</v>
      </c>
      <c r="T49" s="71">
        <v>76.542743275862051</v>
      </c>
    </row>
    <row r="50" spans="1:20" x14ac:dyDescent="0.2">
      <c r="A50">
        <v>2.9117774880486745E-2</v>
      </c>
      <c r="B50" s="84">
        <v>62.219931404462471</v>
      </c>
      <c r="D50">
        <v>0.44339622641509435</v>
      </c>
      <c r="E50" s="84">
        <v>55.697671698916267</v>
      </c>
      <c r="G50">
        <v>0.10344827586206896</v>
      </c>
      <c r="H50" s="84">
        <v>60.403986035073885</v>
      </c>
      <c r="J50">
        <v>0.7</v>
      </c>
      <c r="K50" s="84">
        <v>42.704513071921184</v>
      </c>
      <c r="M50">
        <v>0.18134171907756816</v>
      </c>
      <c r="N50" s="101">
        <v>65.036472584827578</v>
      </c>
      <c r="P50">
        <v>7.9936051159072749E-2</v>
      </c>
      <c r="Q50" s="84">
        <v>61.046757871921187</v>
      </c>
      <c r="S50">
        <v>0.45161290322580638</v>
      </c>
      <c r="T50" s="71">
        <v>71.25846922396552</v>
      </c>
    </row>
    <row r="51" spans="1:20" x14ac:dyDescent="0.2">
      <c r="A51">
        <v>0.21744169201796318</v>
      </c>
      <c r="B51" s="84">
        <v>54.811391117241378</v>
      </c>
      <c r="D51">
        <v>0.39832285115303984</v>
      </c>
      <c r="E51" s="84">
        <v>67.784344961576338</v>
      </c>
      <c r="G51">
        <v>0.43678160919540238</v>
      </c>
      <c r="H51" s="84">
        <v>59.860157149950751</v>
      </c>
      <c r="J51">
        <v>0.60000000000000009</v>
      </c>
      <c r="K51" s="84">
        <v>37.645278333793094</v>
      </c>
      <c r="M51">
        <v>0.43291404612159329</v>
      </c>
      <c r="N51" s="101">
        <v>62.502358068965513</v>
      </c>
      <c r="P51">
        <v>0.79936051159072741</v>
      </c>
      <c r="Q51" s="84">
        <v>50.514478123349747</v>
      </c>
      <c r="S51">
        <v>0.58064516129032262</v>
      </c>
      <c r="T51" s="71">
        <v>67.666752580862081</v>
      </c>
    </row>
    <row r="52" spans="1:20" x14ac:dyDescent="0.2">
      <c r="A52">
        <v>0.76792698826597128</v>
      </c>
      <c r="B52" s="84">
        <v>57.730538255578082</v>
      </c>
      <c r="D52">
        <v>0.19811320754716982</v>
      </c>
      <c r="E52" s="84">
        <v>65.471578571034485</v>
      </c>
      <c r="G52">
        <v>0.2873563218390805</v>
      </c>
      <c r="H52" s="84">
        <v>60.993308059113296</v>
      </c>
      <c r="J52">
        <v>0.7</v>
      </c>
      <c r="K52" s="84">
        <v>46.927019482167481</v>
      </c>
      <c r="M52">
        <v>0.25471698113207547</v>
      </c>
      <c r="N52" s="101">
        <v>46.676818471724133</v>
      </c>
      <c r="P52">
        <v>0.11990407673860912</v>
      </c>
      <c r="Q52" s="84">
        <v>59.917582533990149</v>
      </c>
      <c r="S52">
        <v>0.62096774193548399</v>
      </c>
      <c r="T52" s="71">
        <v>72.180713783275877</v>
      </c>
    </row>
    <row r="53" spans="1:20" x14ac:dyDescent="0.2">
      <c r="A53">
        <v>0.44922497464870342</v>
      </c>
      <c r="B53" s="84">
        <v>49.39539066937121</v>
      </c>
      <c r="D53">
        <v>0.49056603773584911</v>
      </c>
      <c r="E53" s="84">
        <v>61.281538976157634</v>
      </c>
      <c r="G53">
        <v>0.14942528735632188</v>
      </c>
      <c r="H53" s="84">
        <v>65.664022502463055</v>
      </c>
      <c r="J53">
        <v>0.7</v>
      </c>
      <c r="K53" s="84">
        <v>48.492952605320205</v>
      </c>
      <c r="M53">
        <v>1.3626834381551363E-2</v>
      </c>
      <c r="N53" s="101">
        <v>64.406765441839084</v>
      </c>
      <c r="P53">
        <v>1.199040767386091E-2</v>
      </c>
      <c r="Q53" s="84">
        <v>67.086633831724129</v>
      </c>
      <c r="S53">
        <v>0.20967741935483872</v>
      </c>
      <c r="T53" s="71">
        <v>76.649479837586199</v>
      </c>
    </row>
    <row r="54" spans="1:20" x14ac:dyDescent="0.2">
      <c r="A54">
        <v>0.76792698826597128</v>
      </c>
      <c r="B54" s="84">
        <v>49.481654326436782</v>
      </c>
      <c r="D54">
        <v>0.77568134171907754</v>
      </c>
      <c r="E54" s="84">
        <v>52.445762771231529</v>
      </c>
      <c r="G54">
        <v>0.17241379310344829</v>
      </c>
      <c r="H54" s="84">
        <v>63.381935512906402</v>
      </c>
      <c r="J54">
        <v>0</v>
      </c>
      <c r="K54" s="84">
        <v>42.606143481379313</v>
      </c>
      <c r="M54">
        <v>4.5073375262054509E-2</v>
      </c>
      <c r="N54" s="101">
        <v>70.483497151264373</v>
      </c>
      <c r="P54">
        <v>1.199040767386091E-2</v>
      </c>
      <c r="Q54" s="84">
        <v>66.836357860886707</v>
      </c>
      <c r="S54">
        <v>0.36290322580645162</v>
      </c>
      <c r="T54" s="71">
        <v>74.317132800862083</v>
      </c>
    </row>
    <row r="55" spans="1:20" x14ac:dyDescent="0.2">
      <c r="A55">
        <v>0.11603650586701435</v>
      </c>
      <c r="B55" s="84">
        <v>43.361656210953349</v>
      </c>
      <c r="D55">
        <v>0.40566037735849059</v>
      </c>
      <c r="E55" s="84">
        <v>55.620822989556657</v>
      </c>
      <c r="G55">
        <v>0.41379310344827591</v>
      </c>
      <c r="H55" s="84">
        <v>60.13015247290641</v>
      </c>
      <c r="J55">
        <v>0.7</v>
      </c>
      <c r="K55" s="84">
        <v>59.030734122561562</v>
      </c>
      <c r="M55">
        <v>7.6519916142557654E-2</v>
      </c>
      <c r="N55" s="101">
        <v>68.34311652413794</v>
      </c>
      <c r="P55">
        <v>0</v>
      </c>
      <c r="Q55" s="84">
        <v>64.023765004137928</v>
      </c>
      <c r="S55">
        <v>0.26612903225806456</v>
      </c>
      <c r="T55" s="71">
        <v>72.964527103448276</v>
      </c>
    </row>
    <row r="56" spans="1:20" x14ac:dyDescent="0.2">
      <c r="A56">
        <v>4.3604230044908009E-2</v>
      </c>
      <c r="B56" s="84">
        <v>52.745611835023666</v>
      </c>
      <c r="D56">
        <v>0.34905660377358494</v>
      </c>
      <c r="E56" s="84">
        <v>65.379921273694592</v>
      </c>
      <c r="G56">
        <v>0.2988505747126437</v>
      </c>
      <c r="H56" s="84">
        <v>58.122621755270949</v>
      </c>
      <c r="J56">
        <v>0.7</v>
      </c>
      <c r="K56" s="84">
        <v>55.004373886108375</v>
      </c>
      <c r="M56">
        <v>0.55870020964360589</v>
      </c>
      <c r="N56" s="101">
        <v>67.148658821149425</v>
      </c>
      <c r="P56">
        <v>0</v>
      </c>
      <c r="Q56" s="84">
        <v>61.396322699507394</v>
      </c>
      <c r="S56">
        <v>0.75806451612903225</v>
      </c>
      <c r="T56" s="71">
        <v>69.729965305000007</v>
      </c>
    </row>
    <row r="57" spans="1:20" x14ac:dyDescent="0.2">
      <c r="A57">
        <v>0.76792698826597128</v>
      </c>
      <c r="B57" s="84">
        <v>59.951372157403654</v>
      </c>
      <c r="D57">
        <v>0.33542976939203356</v>
      </c>
      <c r="E57" s="84">
        <v>64.838215884926115</v>
      </c>
      <c r="G57">
        <v>0.60919540229885072</v>
      </c>
      <c r="H57" s="84">
        <v>59.28956606896552</v>
      </c>
      <c r="J57">
        <v>0.60000000000000009</v>
      </c>
      <c r="K57" s="84">
        <v>44.346679008472897</v>
      </c>
      <c r="M57">
        <v>3.4591194968553458E-2</v>
      </c>
      <c r="N57" s="101">
        <v>62.62909263448276</v>
      </c>
      <c r="P57">
        <v>3.9968025579536371E-3</v>
      </c>
      <c r="Q57" s="84">
        <v>67.857908193103469</v>
      </c>
      <c r="S57">
        <v>0.13709677419354835</v>
      </c>
      <c r="T57" s="71">
        <v>75.212186240172429</v>
      </c>
    </row>
    <row r="58" spans="1:20" x14ac:dyDescent="0.2">
      <c r="A58">
        <v>0.63754889178617991</v>
      </c>
      <c r="B58" s="84">
        <v>48.348248717241397</v>
      </c>
      <c r="D58">
        <v>0.53773584905660377</v>
      </c>
      <c r="E58" s="84">
        <v>67.566279453004924</v>
      </c>
      <c r="G58">
        <v>0.30352303523035229</v>
      </c>
      <c r="H58" s="101">
        <v>64.601156531494254</v>
      </c>
      <c r="J58">
        <v>0.39999999999999997</v>
      </c>
      <c r="K58" s="84">
        <v>41.054159858128088</v>
      </c>
      <c r="M58">
        <v>9.7484276729559741E-2</v>
      </c>
      <c r="N58" s="101">
        <v>63.805857522758615</v>
      </c>
      <c r="P58">
        <v>0</v>
      </c>
      <c r="Q58" s="84">
        <v>69.384981123152713</v>
      </c>
      <c r="S58">
        <v>0.54838709677419362</v>
      </c>
      <c r="T58" s="71">
        <v>70.743899345862062</v>
      </c>
    </row>
    <row r="59" spans="1:20" x14ac:dyDescent="0.2">
      <c r="A59">
        <v>0.63754889178617991</v>
      </c>
      <c r="B59" s="84">
        <v>47.622464701014195</v>
      </c>
      <c r="D59">
        <v>0.79664570230607967</v>
      </c>
      <c r="E59" s="84">
        <v>61.8563616</v>
      </c>
      <c r="G59">
        <v>0.68292682926829273</v>
      </c>
      <c r="H59" s="101">
        <v>66.107958238160919</v>
      </c>
      <c r="J59">
        <v>0.39999999999999997</v>
      </c>
      <c r="K59" s="84">
        <v>39.670889384039405</v>
      </c>
      <c r="M59">
        <v>0.16037735849056603</v>
      </c>
      <c r="N59" s="101">
        <v>62.271486731034479</v>
      </c>
      <c r="P59">
        <v>1.199040767386091E-2</v>
      </c>
      <c r="Q59" s="84">
        <v>64.469027122364537</v>
      </c>
      <c r="S59">
        <v>0.41935483870967732</v>
      </c>
      <c r="T59" s="71">
        <v>70.441143034482749</v>
      </c>
    </row>
    <row r="60" spans="1:20" x14ac:dyDescent="0.2">
      <c r="A60">
        <v>0.11603650586701435</v>
      </c>
      <c r="B60" s="84">
        <v>52.543966766734272</v>
      </c>
      <c r="D60">
        <v>0.169811320754717</v>
      </c>
      <c r="E60" s="84">
        <v>72.266967944827613</v>
      </c>
      <c r="G60">
        <v>0.3983739837398374</v>
      </c>
      <c r="H60" s="101">
        <v>59.586382907586213</v>
      </c>
      <c r="J60">
        <v>0.5</v>
      </c>
      <c r="K60" s="84">
        <v>35.35702055881773</v>
      </c>
      <c r="M60">
        <v>0.62159329140461228</v>
      </c>
      <c r="N60" s="101">
        <v>55.903950241839077</v>
      </c>
      <c r="P60">
        <v>0.35971223021582732</v>
      </c>
      <c r="Q60" s="84">
        <v>59.532133517241384</v>
      </c>
      <c r="S60">
        <v>0.69354838709677413</v>
      </c>
      <c r="T60" s="71">
        <v>67.456883087758598</v>
      </c>
    </row>
    <row r="61" spans="1:20" x14ac:dyDescent="0.2">
      <c r="A61">
        <v>7.2577140373750543E-2</v>
      </c>
      <c r="B61" s="84">
        <v>53.901708306693699</v>
      </c>
      <c r="D61">
        <v>0.5</v>
      </c>
      <c r="E61" s="84">
        <v>65.946454765714265</v>
      </c>
      <c r="G61">
        <v>0.26287262872628725</v>
      </c>
      <c r="H61" s="101">
        <v>60.767406995862061</v>
      </c>
      <c r="J61">
        <v>0.7</v>
      </c>
      <c r="K61" s="84">
        <v>36.921145286305425</v>
      </c>
      <c r="M61">
        <v>0.32809224318658281</v>
      </c>
      <c r="N61" s="101">
        <v>66.20649574252873</v>
      </c>
      <c r="P61">
        <v>5.9952038369304558E-2</v>
      </c>
      <c r="Q61" s="84">
        <v>63.785948862266004</v>
      </c>
      <c r="S61">
        <v>0.62903225806451613</v>
      </c>
      <c r="T61" s="71">
        <v>65.375930115517235</v>
      </c>
    </row>
    <row r="62" spans="1:20" x14ac:dyDescent="0.2">
      <c r="A62">
        <v>1.4631319716065478E-2</v>
      </c>
      <c r="B62" s="84">
        <v>60.594503503448273</v>
      </c>
      <c r="D62">
        <v>0.30188679245283023</v>
      </c>
      <c r="E62" s="84">
        <v>64.479999998423651</v>
      </c>
      <c r="G62">
        <v>0.7642276422764227</v>
      </c>
      <c r="H62" s="101">
        <v>57.074675255172416</v>
      </c>
      <c r="J62">
        <v>0.3</v>
      </c>
      <c r="K62" s="84">
        <v>37.72400639369458</v>
      </c>
      <c r="M62">
        <v>0.22327044025157233</v>
      </c>
      <c r="N62" s="101">
        <v>74.115881324137931</v>
      </c>
      <c r="P62">
        <v>0</v>
      </c>
      <c r="Q62" s="84">
        <v>69.584350546206892</v>
      </c>
      <c r="S62">
        <v>0.36290322580645162</v>
      </c>
      <c r="T62" s="71">
        <v>72.917154914999998</v>
      </c>
    </row>
    <row r="63" spans="1:20" x14ac:dyDescent="0.2">
      <c r="A63">
        <v>0.21744169201796318</v>
      </c>
      <c r="B63" s="84">
        <v>50.712034555240038</v>
      </c>
      <c r="D63">
        <v>0.11530398322851154</v>
      </c>
      <c r="E63" s="84">
        <v>64.064572927684736</v>
      </c>
      <c r="G63">
        <v>0.30352303523035229</v>
      </c>
      <c r="H63" s="101">
        <v>64.178494797241385</v>
      </c>
      <c r="J63">
        <v>0.7</v>
      </c>
      <c r="K63" s="84">
        <v>38.946347201576366</v>
      </c>
      <c r="M63">
        <v>0.60062893081761004</v>
      </c>
      <c r="N63" s="101">
        <v>61.55102547126436</v>
      </c>
      <c r="P63">
        <v>0.3996802557953637</v>
      </c>
      <c r="Q63" s="84">
        <v>61.47522461793104</v>
      </c>
      <c r="S63">
        <v>0.66935483870967749</v>
      </c>
      <c r="T63" s="71">
        <v>64.771685948275874</v>
      </c>
    </row>
    <row r="64" spans="1:20" x14ac:dyDescent="0.2">
      <c r="A64">
        <v>7.2577140373750543E-2</v>
      </c>
      <c r="B64" s="84">
        <v>59.682946739148072</v>
      </c>
      <c r="D64">
        <v>0.13207547169811321</v>
      </c>
      <c r="E64" s="84">
        <v>59.592664130837449</v>
      </c>
      <c r="G64">
        <v>0.81842818428184283</v>
      </c>
      <c r="H64" s="101">
        <v>60.433764989425299</v>
      </c>
      <c r="J64">
        <v>0.60000000000000009</v>
      </c>
      <c r="K64" s="84">
        <v>36.098100186798021</v>
      </c>
      <c r="M64">
        <v>5.5555555555555546E-2</v>
      </c>
      <c r="N64" s="101">
        <v>50.235637760000003</v>
      </c>
      <c r="P64">
        <v>0.1598721023181455</v>
      </c>
      <c r="Q64" s="84">
        <v>70.915648432709361</v>
      </c>
      <c r="S64">
        <v>0.29838709677419351</v>
      </c>
      <c r="T64" s="71">
        <v>69.703929380344832</v>
      </c>
    </row>
    <row r="65" spans="1:20" x14ac:dyDescent="0.2">
      <c r="A65">
        <v>0.52890047805302032</v>
      </c>
      <c r="B65" s="84">
        <v>51.071102734279926</v>
      </c>
      <c r="D65">
        <v>0.43396226415094336</v>
      </c>
      <c r="E65" s="84">
        <v>57.936130976157635</v>
      </c>
      <c r="G65">
        <v>8.6720867208672101E-2</v>
      </c>
      <c r="H65" s="101">
        <v>68.063362298850578</v>
      </c>
      <c r="J65">
        <v>0.3</v>
      </c>
      <c r="K65" s="84">
        <v>36.714616811822665</v>
      </c>
      <c r="M65">
        <v>0.97798742138364769</v>
      </c>
      <c r="N65" s="101">
        <v>62.655057287356321</v>
      </c>
      <c r="P65">
        <v>5.9952038369304558E-2</v>
      </c>
      <c r="Q65" s="84">
        <v>70.486786857142832</v>
      </c>
      <c r="S65">
        <v>0.20161290322580644</v>
      </c>
      <c r="T65" s="71">
        <v>73.695780839999998</v>
      </c>
    </row>
    <row r="66" spans="1:20" x14ac:dyDescent="0.2">
      <c r="A66">
        <v>0.42025206431986095</v>
      </c>
      <c r="B66" s="84">
        <v>69.225711697092635</v>
      </c>
      <c r="D66">
        <v>0.35849056603773582</v>
      </c>
      <c r="E66" s="84">
        <v>50.474493047487684</v>
      </c>
      <c r="G66">
        <v>0.98102981029810288</v>
      </c>
      <c r="H66" s="101">
        <v>66.657446664827575</v>
      </c>
      <c r="J66">
        <v>0.7</v>
      </c>
      <c r="K66" s="84">
        <v>45.707903306403942</v>
      </c>
      <c r="M66">
        <v>0.13941299790356393</v>
      </c>
      <c r="N66" s="101">
        <v>67.751127334252885</v>
      </c>
      <c r="P66">
        <v>3.9968025579536375E-2</v>
      </c>
      <c r="Q66" s="84">
        <v>68.130687493596085</v>
      </c>
      <c r="S66" s="67">
        <v>6.4516129032258049E-2</v>
      </c>
      <c r="T66" s="71">
        <v>75.681471451034497</v>
      </c>
    </row>
    <row r="67" spans="1:20" x14ac:dyDescent="0.2">
      <c r="A67">
        <v>0.10155005070259308</v>
      </c>
      <c r="B67" s="84">
        <v>68.912595440162278</v>
      </c>
      <c r="D67">
        <v>0.27253668763102729</v>
      </c>
      <c r="E67" s="84">
        <v>62.744681943645311</v>
      </c>
      <c r="G67">
        <v>0.12737127371273713</v>
      </c>
      <c r="H67" s="101">
        <v>67.704114133333334</v>
      </c>
      <c r="J67">
        <v>0.60000000000000009</v>
      </c>
      <c r="K67" s="84">
        <v>46.38767315231528</v>
      </c>
      <c r="M67">
        <v>0.91509433962264153</v>
      </c>
      <c r="N67" s="101">
        <v>63.57127574068965</v>
      </c>
      <c r="P67">
        <v>3.9968025579536371E-3</v>
      </c>
      <c r="Q67" s="84">
        <v>68.320388074876831</v>
      </c>
      <c r="S67" s="67">
        <v>0.1129032258064516</v>
      </c>
      <c r="T67" s="71">
        <v>76.996293604999991</v>
      </c>
    </row>
    <row r="68" spans="1:20" x14ac:dyDescent="0.2">
      <c r="A68">
        <v>0.31160365058670142</v>
      </c>
      <c r="B68" s="84">
        <v>49.694672707505077</v>
      </c>
      <c r="D68">
        <v>0.59433962264150941</v>
      </c>
      <c r="E68" s="84">
        <v>55.79682656157636</v>
      </c>
      <c r="G68">
        <v>0.54742547425474253</v>
      </c>
      <c r="H68" s="101">
        <v>59.867174116781598</v>
      </c>
      <c r="J68">
        <v>0.7</v>
      </c>
      <c r="K68" s="84">
        <v>41.900889962561571</v>
      </c>
      <c r="M68">
        <v>0.23375262054507343</v>
      </c>
      <c r="N68" s="101">
        <v>65.421456198620689</v>
      </c>
      <c r="P68">
        <v>3.9968025579536371E-3</v>
      </c>
      <c r="Q68" s="84">
        <v>59.283968453990155</v>
      </c>
      <c r="S68" s="67">
        <v>0.16129032258064516</v>
      </c>
      <c r="T68" s="71">
        <v>72.398401190689654</v>
      </c>
    </row>
    <row r="69" spans="1:20" x14ac:dyDescent="0.2">
      <c r="A69">
        <v>4.3604230044908009E-2</v>
      </c>
      <c r="B69" s="84">
        <v>59.919638250709944</v>
      </c>
      <c r="D69">
        <v>0.52830188679245282</v>
      </c>
      <c r="E69" s="84">
        <v>55.789149320197033</v>
      </c>
      <c r="G69">
        <v>0.38482384823848242</v>
      </c>
      <c r="H69" s="101">
        <v>67.194056463448263</v>
      </c>
      <c r="J69">
        <v>0.5</v>
      </c>
      <c r="K69" s="84">
        <v>33.872854920197042</v>
      </c>
      <c r="M69">
        <v>0.25335255948089402</v>
      </c>
      <c r="N69">
        <v>48.61167072413793</v>
      </c>
      <c r="P69">
        <v>0.11990407673860912</v>
      </c>
      <c r="Q69" s="84">
        <v>58.925898482758619</v>
      </c>
      <c r="S69" s="67">
        <v>0.45967741935483863</v>
      </c>
      <c r="T69" s="71">
        <v>68.641123126551733</v>
      </c>
    </row>
    <row r="70" spans="1:20" x14ac:dyDescent="0.2">
      <c r="A70">
        <v>7.3880921338548454E-3</v>
      </c>
      <c r="B70" s="84">
        <v>55.206748235294135</v>
      </c>
      <c r="D70">
        <v>0.34905660377358494</v>
      </c>
      <c r="E70" s="84">
        <v>60.164689759211818</v>
      </c>
      <c r="G70">
        <v>0.37127371273712745</v>
      </c>
      <c r="H70" s="101">
        <v>65.062385165977005</v>
      </c>
      <c r="J70">
        <v>0.3</v>
      </c>
      <c r="K70" s="84">
        <v>38.528732736945813</v>
      </c>
      <c r="M70">
        <v>0.303859649122807</v>
      </c>
      <c r="N70">
        <v>52.195878482758623</v>
      </c>
      <c r="P70">
        <v>0.23980815347721823</v>
      </c>
      <c r="Q70" s="84">
        <v>56.669673401379313</v>
      </c>
      <c r="S70" s="67">
        <v>0.29838709677419351</v>
      </c>
      <c r="T70" s="71">
        <v>69.548166581034494</v>
      </c>
    </row>
    <row r="71" spans="1:20" x14ac:dyDescent="0.2">
      <c r="A71">
        <v>2.9117774880486745E-2</v>
      </c>
      <c r="B71" s="84">
        <v>66.395617678972272</v>
      </c>
      <c r="D71">
        <v>0.820754716981132</v>
      </c>
      <c r="E71" s="84">
        <v>49.351507950344839</v>
      </c>
      <c r="G71">
        <v>0.22222222222222227</v>
      </c>
      <c r="H71" s="101">
        <v>68.362456496551715</v>
      </c>
      <c r="J71">
        <v>0.5</v>
      </c>
      <c r="K71" s="84">
        <v>40.169229517241369</v>
      </c>
      <c r="M71">
        <v>0.80150375939849627</v>
      </c>
      <c r="N71">
        <v>44.839408103448278</v>
      </c>
      <c r="P71">
        <v>0.29976019184652281</v>
      </c>
      <c r="Q71" s="84">
        <v>54.656031408866994</v>
      </c>
      <c r="S71" s="67">
        <v>0.27419354838709675</v>
      </c>
      <c r="T71" s="71">
        <v>74.055364884827611</v>
      </c>
    </row>
    <row r="72" spans="1:20" x14ac:dyDescent="0.2">
      <c r="A72">
        <v>7.3880921338548454E-3</v>
      </c>
      <c r="B72" s="84">
        <v>61.529753818526032</v>
      </c>
      <c r="D72">
        <v>0.13207547169811321</v>
      </c>
      <c r="E72" s="84">
        <v>61.571427223645316</v>
      </c>
      <c r="G72">
        <v>0.15447154471544716</v>
      </c>
      <c r="H72" s="101">
        <v>65.016016853333326</v>
      </c>
      <c r="J72">
        <v>0.7</v>
      </c>
      <c r="K72" s="84">
        <v>31.769687900689657</v>
      </c>
      <c r="M72">
        <v>0.49665071770334929</v>
      </c>
      <c r="N72">
        <v>54.347150000000006</v>
      </c>
      <c r="P72">
        <v>7.9936051159072749E-2</v>
      </c>
      <c r="Q72" s="84">
        <v>61.46103535921182</v>
      </c>
      <c r="S72" s="67">
        <v>0.14516129032258063</v>
      </c>
      <c r="T72" s="71">
        <v>74.095190824827569</v>
      </c>
    </row>
    <row r="73" spans="1:20" x14ac:dyDescent="0.2">
      <c r="A73">
        <v>2.9117774880486745E-2</v>
      </c>
      <c r="B73" s="84">
        <v>61.423685889384728</v>
      </c>
      <c r="D73">
        <v>0.45283018867924529</v>
      </c>
      <c r="E73" s="84">
        <v>62.766990767290643</v>
      </c>
      <c r="G73">
        <v>5.4200542005420002E-3</v>
      </c>
      <c r="H73" s="101">
        <v>60.506851882298854</v>
      </c>
      <c r="J73">
        <v>0.7</v>
      </c>
      <c r="K73" s="84">
        <v>44.270960427192108</v>
      </c>
      <c r="M73">
        <v>0.6787679425837323</v>
      </c>
      <c r="N73">
        <v>59.07676044827587</v>
      </c>
      <c r="P73">
        <v>5.9952038369304558E-2</v>
      </c>
      <c r="Q73" s="84">
        <v>58.129745901477825</v>
      </c>
      <c r="S73" s="67">
        <v>0.52419354838709675</v>
      </c>
      <c r="T73" s="71">
        <v>64.910591090172403</v>
      </c>
    </row>
    <row r="74" spans="1:20" x14ac:dyDescent="0.2">
      <c r="A74">
        <v>0.10155005070259308</v>
      </c>
      <c r="B74" s="84">
        <v>53.24039924273157</v>
      </c>
      <c r="D74">
        <v>0.18867924528301888</v>
      </c>
      <c r="E74" s="84">
        <v>60.655789824630546</v>
      </c>
      <c r="G74">
        <v>0.45257452574525747</v>
      </c>
      <c r="H74" s="101">
        <v>61.235218475402299</v>
      </c>
      <c r="J74">
        <v>0.7</v>
      </c>
      <c r="K74" s="84">
        <v>54.277564390147781</v>
      </c>
      <c r="M74">
        <v>0.40012239902080782</v>
      </c>
      <c r="N74">
        <v>62.687346206896557</v>
      </c>
      <c r="P74">
        <v>1.199040767386091E-2</v>
      </c>
      <c r="Q74" s="84">
        <v>71.095789513300488</v>
      </c>
      <c r="S74" s="67">
        <v>4.8387096774193533E-2</v>
      </c>
      <c r="T74" s="71">
        <v>72.840639960000004</v>
      </c>
    </row>
    <row r="75" spans="1:20" x14ac:dyDescent="0.2">
      <c r="A75">
        <v>0.52890047805302032</v>
      </c>
      <c r="B75" s="84">
        <v>46.86497688492225</v>
      </c>
      <c r="D75">
        <v>0.26646090534979422</v>
      </c>
      <c r="E75" s="101">
        <v>95.88399542857141</v>
      </c>
      <c r="G75">
        <v>0.58130081300813008</v>
      </c>
      <c r="H75" s="101">
        <v>64.594973793103435</v>
      </c>
      <c r="J75">
        <v>0.5</v>
      </c>
      <c r="K75" s="84">
        <v>46.383384960000008</v>
      </c>
      <c r="M75">
        <v>0.25587599134823358</v>
      </c>
      <c r="N75">
        <v>49.414063448275861</v>
      </c>
      <c r="P75">
        <v>1.5987210231814548E-2</v>
      </c>
      <c r="Q75" s="84">
        <v>63.431739542068961</v>
      </c>
      <c r="S75" s="67">
        <v>0.31451612903225806</v>
      </c>
      <c r="T75" s="71">
        <v>71.03219110862068</v>
      </c>
    </row>
    <row r="76" spans="1:20" x14ac:dyDescent="0.2">
      <c r="A76">
        <v>0.34781978849775458</v>
      </c>
      <c r="B76" s="84">
        <v>55.096251984313731</v>
      </c>
      <c r="D76">
        <v>0.45164609053497928</v>
      </c>
      <c r="E76" s="101">
        <v>66.935447109359615</v>
      </c>
      <c r="G76">
        <v>0.10027100271002709</v>
      </c>
      <c r="H76" s="101">
        <v>61.790631062068968</v>
      </c>
      <c r="J76">
        <v>0.60000000000000009</v>
      </c>
      <c r="K76" s="84">
        <v>48.595886196650234</v>
      </c>
      <c r="M76">
        <v>0.2232198142414861</v>
      </c>
      <c r="N76">
        <v>48.890655000000002</v>
      </c>
      <c r="P76">
        <v>0.1598721023181455</v>
      </c>
      <c r="Q76" s="84">
        <v>60.613752874876845</v>
      </c>
      <c r="S76" s="67">
        <v>6.4516129032258049E-2</v>
      </c>
      <c r="T76" s="71">
        <v>76.137042772241387</v>
      </c>
    </row>
    <row r="77" spans="1:20" x14ac:dyDescent="0.2">
      <c r="A77">
        <v>0.29803921568627451</v>
      </c>
      <c r="B77" s="101">
        <v>51.876164314266397</v>
      </c>
      <c r="D77">
        <v>0.12242798353909466</v>
      </c>
      <c r="E77" s="101">
        <v>63.605749320197063</v>
      </c>
      <c r="G77">
        <v>0.19512195121951223</v>
      </c>
      <c r="H77" s="101">
        <v>69.897210482758638</v>
      </c>
      <c r="J77">
        <v>0.45969498910675383</v>
      </c>
      <c r="K77" s="101">
        <v>63.087497379310335</v>
      </c>
      <c r="M77">
        <v>0.28204334365325079</v>
      </c>
      <c r="N77">
        <v>53.015686862068968</v>
      </c>
      <c r="P77">
        <v>0.10698529411764707</v>
      </c>
      <c r="Q77">
        <v>53.368885862068971</v>
      </c>
      <c r="S77" s="67">
        <v>6.1606160616061598E-2</v>
      </c>
      <c r="T77" s="101">
        <v>63.74643300413792</v>
      </c>
    </row>
    <row r="78" spans="1:20" x14ac:dyDescent="0.2">
      <c r="A78">
        <v>0.52026143790849677</v>
      </c>
      <c r="B78" s="101">
        <v>49.29836892603111</v>
      </c>
      <c r="D78" s="84">
        <v>0.2458847736625514</v>
      </c>
      <c r="E78" s="101">
        <v>71.252048078817737</v>
      </c>
      <c r="G78">
        <v>0.33062330623306235</v>
      </c>
      <c r="H78" s="101">
        <v>62.50865607724139</v>
      </c>
      <c r="J78">
        <v>1.0043572984749456</v>
      </c>
      <c r="K78" s="101">
        <v>56.497657327383358</v>
      </c>
      <c r="M78">
        <v>0.40013850415512475</v>
      </c>
      <c r="N78">
        <v>57.495536620689649</v>
      </c>
      <c r="P78">
        <v>0.23382352941176468</v>
      </c>
      <c r="Q78">
        <v>50.580353241379314</v>
      </c>
      <c r="S78" s="67">
        <v>0.6226622662266228</v>
      </c>
      <c r="T78" s="101">
        <v>54.246292411034489</v>
      </c>
    </row>
    <row r="79" spans="1:20" x14ac:dyDescent="0.2">
      <c r="A79">
        <v>0.65098039215686276</v>
      </c>
      <c r="B79" s="101">
        <v>53.150809435564568</v>
      </c>
      <c r="D79" s="84">
        <v>8.127572016460903E-2</v>
      </c>
      <c r="E79" s="101">
        <v>49.98276888433498</v>
      </c>
      <c r="G79">
        <v>0.24932249322493225</v>
      </c>
      <c r="H79" s="101">
        <v>63.128650731034483</v>
      </c>
      <c r="J79">
        <v>0.50326797385620914</v>
      </c>
      <c r="K79" s="101">
        <v>60.606783948073023</v>
      </c>
      <c r="M79">
        <v>0.22412280701754386</v>
      </c>
      <c r="N79">
        <v>49.874397517241384</v>
      </c>
      <c r="P79">
        <v>0.42215909090909087</v>
      </c>
      <c r="Q79">
        <v>52.631470137931039</v>
      </c>
      <c r="S79">
        <v>0.53465346534653468</v>
      </c>
      <c r="T79" s="101">
        <v>72.496641132413785</v>
      </c>
    </row>
    <row r="80" spans="1:20" x14ac:dyDescent="0.2">
      <c r="A80">
        <v>0.62483660130718954</v>
      </c>
      <c r="B80" s="101">
        <v>59.295482322650443</v>
      </c>
      <c r="D80" s="84">
        <v>4.0123456790123448E-2</v>
      </c>
      <c r="E80" s="101">
        <v>69.006573805714297</v>
      </c>
      <c r="G80">
        <v>0.14092140921409213</v>
      </c>
      <c r="H80" s="101">
        <v>61.333022525057466</v>
      </c>
      <c r="J80">
        <v>0.22004357298474941</v>
      </c>
      <c r="K80" s="101">
        <v>56.763077036916826</v>
      </c>
      <c r="M80">
        <v>0.14252077562326881</v>
      </c>
      <c r="N80">
        <v>52.496475862068976</v>
      </c>
      <c r="P80">
        <v>0.20178571428571426</v>
      </c>
      <c r="Q80">
        <v>54.368854896551724</v>
      </c>
      <c r="S80">
        <v>0.35863586358635857</v>
      </c>
      <c r="T80" s="101">
        <v>68.855549020689651</v>
      </c>
    </row>
    <row r="81" spans="1:20" x14ac:dyDescent="0.2">
      <c r="A81">
        <v>0.69019607843137265</v>
      </c>
      <c r="B81" s="101">
        <v>49.901514999864766</v>
      </c>
      <c r="D81" s="84">
        <v>0.14300411522633744</v>
      </c>
      <c r="E81" s="101">
        <v>64.165792729852228</v>
      </c>
      <c r="G81">
        <v>0.15447154471544716</v>
      </c>
      <c r="H81" s="101">
        <v>62.172859770114925</v>
      </c>
      <c r="J81">
        <v>0.16920842411038492</v>
      </c>
      <c r="K81" s="101">
        <v>62.262385174847864</v>
      </c>
      <c r="M81">
        <v>0.13188854489164092</v>
      </c>
      <c r="N81">
        <v>43.683144620689653</v>
      </c>
      <c r="P81">
        <v>0.16071428571428573</v>
      </c>
      <c r="Q81">
        <v>54.862067586206891</v>
      </c>
      <c r="S81">
        <v>0.16061606160616063</v>
      </c>
      <c r="T81" s="101">
        <v>67.443000027586223</v>
      </c>
    </row>
    <row r="82" spans="1:20" x14ac:dyDescent="0.2">
      <c r="A82">
        <v>0.67712418300653598</v>
      </c>
      <c r="B82" s="101">
        <v>55.88746861176471</v>
      </c>
      <c r="D82" s="84">
        <v>0.10185185185185186</v>
      </c>
      <c r="E82" s="101">
        <v>70.645829447881781</v>
      </c>
      <c r="G82">
        <v>0.20867208672086718</v>
      </c>
      <c r="H82" s="101">
        <v>66.98663854160921</v>
      </c>
      <c r="J82">
        <v>0.55047204066811894</v>
      </c>
      <c r="K82" s="101">
        <v>59.174460462474634</v>
      </c>
      <c r="M82">
        <v>2.2966507177033496E-2</v>
      </c>
      <c r="N82">
        <v>55.097420931034485</v>
      </c>
      <c r="P82">
        <v>0.3972222222222222</v>
      </c>
      <c r="Q82">
        <v>58.521374620689663</v>
      </c>
      <c r="S82">
        <v>0.6226622662266228</v>
      </c>
      <c r="T82" s="101">
        <v>49.839760808275877</v>
      </c>
    </row>
    <row r="83" spans="1:20" x14ac:dyDescent="0.2">
      <c r="A83">
        <v>0.53986928104575171</v>
      </c>
      <c r="B83" s="101">
        <v>53.050067011764703</v>
      </c>
      <c r="D83" s="84">
        <v>0.27674897119341568</v>
      </c>
      <c r="E83" s="101">
        <v>52.146547200000001</v>
      </c>
      <c r="G83">
        <v>0.4390243902439025</v>
      </c>
      <c r="H83" s="101">
        <v>64.768572465287349</v>
      </c>
      <c r="J83">
        <v>0.26361655773420478</v>
      </c>
      <c r="K83" s="101">
        <v>51.53558591697093</v>
      </c>
      <c r="M83">
        <v>0.23811252268602542</v>
      </c>
      <c r="N83">
        <v>57.709289379310334</v>
      </c>
      <c r="P83">
        <v>3.3695652173913043E-2</v>
      </c>
      <c r="Q83">
        <v>56.415206896551716</v>
      </c>
      <c r="S83">
        <v>7.2607260726072612E-2</v>
      </c>
      <c r="T83" s="101">
        <v>60.795174576551716</v>
      </c>
    </row>
    <row r="84" spans="1:20" x14ac:dyDescent="0.2">
      <c r="A84">
        <v>0.28496732026143784</v>
      </c>
      <c r="B84" s="101">
        <v>54.018470966869501</v>
      </c>
      <c r="D84" s="84">
        <v>0.28703703703703703</v>
      </c>
      <c r="E84" s="101">
        <v>66.989065344630532</v>
      </c>
      <c r="G84">
        <v>0.27642276422764228</v>
      </c>
      <c r="H84" s="101">
        <v>56.271564597701143</v>
      </c>
      <c r="J84">
        <v>0.11837327523602033</v>
      </c>
      <c r="K84" s="101">
        <v>58.661364437592972</v>
      </c>
      <c r="M84">
        <v>5.4957160342717304E-2</v>
      </c>
      <c r="N84">
        <v>58.611732413793106</v>
      </c>
      <c r="P84">
        <v>0.26250000000000001</v>
      </c>
      <c r="Q84">
        <v>57.573986344827588</v>
      </c>
      <c r="S84">
        <v>0.5181518151815182</v>
      </c>
      <c r="T84" s="101">
        <v>66.544406962758615</v>
      </c>
    </row>
    <row r="85" spans="1:20" x14ac:dyDescent="0.2">
      <c r="A85">
        <v>0.84705882352941175</v>
      </c>
      <c r="B85" s="101">
        <v>49.605980869235971</v>
      </c>
      <c r="D85" s="84">
        <v>0.20473251028806586</v>
      </c>
      <c r="E85" s="101">
        <v>74.72786351290641</v>
      </c>
      <c r="G85">
        <v>0.12737127371273713</v>
      </c>
      <c r="H85" s="101">
        <v>63.813644248275864</v>
      </c>
      <c r="J85">
        <v>0.16194625998547568</v>
      </c>
      <c r="K85" s="101">
        <v>59.941584296416501</v>
      </c>
      <c r="M85">
        <v>7.0086608927381736E-2</v>
      </c>
      <c r="N85">
        <v>56.064974482758615</v>
      </c>
      <c r="P85">
        <v>0.19423076923076923</v>
      </c>
      <c r="Q85">
        <v>56.094686241379314</v>
      </c>
      <c r="S85">
        <v>0.1826182618261826</v>
      </c>
      <c r="T85" s="101">
        <v>65.409248383448272</v>
      </c>
    </row>
    <row r="86" spans="1:20" x14ac:dyDescent="0.2">
      <c r="A86">
        <v>0.80784313725490187</v>
      </c>
      <c r="B86" s="101">
        <v>47.708603741987822</v>
      </c>
      <c r="D86" s="84">
        <v>0.2458847736625514</v>
      </c>
      <c r="E86" s="101">
        <v>57.700777464433493</v>
      </c>
      <c r="G86">
        <v>0.30352303523035229</v>
      </c>
      <c r="H86" s="101">
        <v>64.285147034482748</v>
      </c>
      <c r="J86">
        <v>0.22004357298474941</v>
      </c>
      <c r="K86" s="101">
        <v>56.664538956592295</v>
      </c>
      <c r="M86">
        <v>0.1151103565365026</v>
      </c>
      <c r="N86">
        <v>51.169331172413791</v>
      </c>
      <c r="P86">
        <v>6.5625000000000003E-2</v>
      </c>
      <c r="Q86">
        <v>56.3400867586207</v>
      </c>
      <c r="S86">
        <v>0.38063806380638066</v>
      </c>
      <c r="T86" s="101">
        <v>70.839778786206892</v>
      </c>
    </row>
    <row r="87" spans="1:20" x14ac:dyDescent="0.2">
      <c r="A87">
        <v>0.31111111111111117</v>
      </c>
      <c r="B87" s="101">
        <v>52.575663498039226</v>
      </c>
      <c r="D87" s="84">
        <v>0.86831275720164602</v>
      </c>
      <c r="E87" s="101">
        <v>54.8959136346798</v>
      </c>
      <c r="G87">
        <v>0.19512195121951223</v>
      </c>
      <c r="H87" s="101">
        <v>69.952139475862069</v>
      </c>
      <c r="J87">
        <v>0.14742193173565721</v>
      </c>
      <c r="K87" s="101">
        <v>59.534534209601084</v>
      </c>
      <c r="M87">
        <v>0.2350877192982456</v>
      </c>
      <c r="N87">
        <v>44.966120137931028</v>
      </c>
      <c r="P87">
        <v>5.9072580645161271E-2</v>
      </c>
      <c r="Q87">
        <v>52.402546482758609</v>
      </c>
      <c r="S87">
        <v>0.35863586358635857</v>
      </c>
      <c r="T87" s="101">
        <v>66.680353717241388</v>
      </c>
    </row>
    <row r="88" spans="1:20" x14ac:dyDescent="0.2">
      <c r="A88">
        <v>0.33725490196078428</v>
      </c>
      <c r="B88" s="101">
        <v>49.07268499472616</v>
      </c>
      <c r="D88" s="84">
        <v>0.16358024691358022</v>
      </c>
      <c r="E88" s="101">
        <v>65.633692916650233</v>
      </c>
      <c r="G88">
        <v>0.35772357723577236</v>
      </c>
      <c r="H88" s="101">
        <v>64.146826510344809</v>
      </c>
      <c r="J88">
        <v>0.17647058823529413</v>
      </c>
      <c r="K88" s="101">
        <v>55.484387128600403</v>
      </c>
      <c r="M88">
        <v>0.3483253588516747</v>
      </c>
      <c r="N88">
        <v>56.220751551724135</v>
      </c>
      <c r="P88">
        <v>0.26153846153846155</v>
      </c>
      <c r="Q88">
        <v>56.101875310344823</v>
      </c>
      <c r="S88">
        <v>0.75467546754675463</v>
      </c>
      <c r="T88" s="101">
        <v>66.3185754</v>
      </c>
    </row>
    <row r="89" spans="1:20" x14ac:dyDescent="0.2">
      <c r="A89">
        <v>1.003921568627451</v>
      </c>
      <c r="B89" s="101">
        <v>58.480393859634873</v>
      </c>
      <c r="D89" s="84">
        <v>0.28703703703703703</v>
      </c>
      <c r="E89" s="101">
        <v>72.938949157832511</v>
      </c>
      <c r="G89">
        <v>0.22222222222222227</v>
      </c>
      <c r="H89" s="101">
        <v>63.100937669885056</v>
      </c>
      <c r="J89">
        <v>0.52505446623093677</v>
      </c>
      <c r="K89" s="101">
        <v>57.985333134279927</v>
      </c>
      <c r="M89">
        <v>0.12458758837391989</v>
      </c>
      <c r="N89">
        <v>46.851934344827583</v>
      </c>
      <c r="P89">
        <v>0.11048387096774193</v>
      </c>
      <c r="Q89">
        <v>55.989620689655183</v>
      </c>
      <c r="S89">
        <v>5.0605060506050611E-2</v>
      </c>
      <c r="T89" s="101">
        <v>63.535011456551729</v>
      </c>
    </row>
    <row r="90" spans="1:20" x14ac:dyDescent="0.2">
      <c r="A90">
        <v>0.52026143790849677</v>
      </c>
      <c r="B90" s="101">
        <v>45.610497317647045</v>
      </c>
      <c r="D90" s="84">
        <v>0.20473251028806586</v>
      </c>
      <c r="E90" s="101">
        <v>68.099636199408877</v>
      </c>
      <c r="G90">
        <v>0.16802168021680219</v>
      </c>
      <c r="H90" s="101">
        <v>65.289423668965512</v>
      </c>
      <c r="J90">
        <v>7.4800290486564974E-2</v>
      </c>
      <c r="K90" s="101">
        <v>55.282099083164304</v>
      </c>
      <c r="M90">
        <v>0.25720823798627002</v>
      </c>
      <c r="N90">
        <v>52.938843517241381</v>
      </c>
      <c r="P90">
        <v>5.3906249999999996E-2</v>
      </c>
      <c r="Q90">
        <v>54.834446206896565</v>
      </c>
      <c r="S90">
        <v>0.17161716171617158</v>
      </c>
      <c r="T90" s="101">
        <v>68.072760299310346</v>
      </c>
    </row>
    <row r="91" spans="1:20" x14ac:dyDescent="0.2">
      <c r="A91">
        <v>0.46797385620915022</v>
      </c>
      <c r="B91" s="101">
        <v>60.004240272616634</v>
      </c>
      <c r="D91" s="84">
        <v>0.16358024691358022</v>
      </c>
      <c r="E91" s="101">
        <v>40.744126147783248</v>
      </c>
      <c r="G91">
        <v>0.15447154471544716</v>
      </c>
      <c r="H91" s="101">
        <v>63.070943911724143</v>
      </c>
      <c r="J91">
        <v>0.40522875816993464</v>
      </c>
      <c r="K91" s="101">
        <v>54.833208358079787</v>
      </c>
      <c r="M91">
        <v>0.23805668016194342</v>
      </c>
      <c r="N91">
        <v>37.810384586206887</v>
      </c>
      <c r="P91">
        <v>0.18235294117647058</v>
      </c>
      <c r="Q91">
        <v>53.924275862068967</v>
      </c>
      <c r="S91">
        <v>0.55665566556655677</v>
      </c>
      <c r="T91" s="101">
        <v>75.914974080000007</v>
      </c>
    </row>
    <row r="92" spans="1:20" x14ac:dyDescent="0.2">
      <c r="A92">
        <v>0.49411764705882355</v>
      </c>
      <c r="B92" s="101">
        <v>51.629311617038539</v>
      </c>
      <c r="D92" s="84">
        <v>1.954732510288066E-2</v>
      </c>
      <c r="E92" s="101">
        <v>76.77348727172415</v>
      </c>
      <c r="G92">
        <v>8.6720867208672101E-2</v>
      </c>
      <c r="H92" s="101">
        <v>50.597546924137923</v>
      </c>
      <c r="J92">
        <v>0.72113289760348576</v>
      </c>
      <c r="K92" s="101">
        <v>57.539486602298851</v>
      </c>
      <c r="M92">
        <v>0.43798627002288343</v>
      </c>
      <c r="N92">
        <v>48.082379172413802</v>
      </c>
      <c r="P92">
        <v>0.22968749999999999</v>
      </c>
      <c r="Q92">
        <v>58.562652310344831</v>
      </c>
      <c r="S92">
        <v>7.2607260726072612E-2</v>
      </c>
      <c r="T92" s="101">
        <v>55.334418206896551</v>
      </c>
    </row>
    <row r="93" spans="1:20" x14ac:dyDescent="0.2">
      <c r="A93">
        <v>0.9254901960784313</v>
      </c>
      <c r="B93" s="101">
        <v>51.124117718458407</v>
      </c>
      <c r="D93" s="84">
        <v>2.469135802469136E-2</v>
      </c>
      <c r="E93" s="101">
        <v>68.451672717241365</v>
      </c>
      <c r="G93">
        <v>0.12737127371273713</v>
      </c>
      <c r="H93" s="101">
        <v>63.815387093333321</v>
      </c>
      <c r="J93">
        <v>0.24909222948438633</v>
      </c>
      <c r="K93" s="101">
        <v>60.796833960243426</v>
      </c>
      <c r="M93">
        <v>0.93808049535603732</v>
      </c>
      <c r="N93">
        <v>53.315487310344835</v>
      </c>
      <c r="P93">
        <v>0.33124999999999999</v>
      </c>
      <c r="Q93">
        <v>57.110785827586206</v>
      </c>
      <c r="S93">
        <v>3.9603960396039604E-2</v>
      </c>
      <c r="T93" s="101">
        <v>71.203609764137909</v>
      </c>
    </row>
    <row r="94" spans="1:20" x14ac:dyDescent="0.2">
      <c r="A94">
        <v>0.67712418300653598</v>
      </c>
      <c r="B94" s="101">
        <v>41.465056887085865</v>
      </c>
      <c r="D94" s="84">
        <v>0.18415637860082298</v>
      </c>
      <c r="E94" s="101">
        <v>66.995193023054199</v>
      </c>
      <c r="G94">
        <v>0.49322493224932251</v>
      </c>
      <c r="H94" s="101">
        <v>63.439309747126444</v>
      </c>
      <c r="J94">
        <v>0.19825708061002176</v>
      </c>
      <c r="K94" s="101">
        <v>54.349226160378642</v>
      </c>
      <c r="M94">
        <v>0.29638554216867458</v>
      </c>
      <c r="N94">
        <v>55.597255241379315</v>
      </c>
      <c r="P94">
        <v>0.24146825396825403</v>
      </c>
      <c r="Q94">
        <v>56.471534482758621</v>
      </c>
      <c r="S94">
        <v>0.33663366336633666</v>
      </c>
      <c r="T94" s="101">
        <v>70.571045296551731</v>
      </c>
    </row>
    <row r="95" spans="1:20" x14ac:dyDescent="0.2">
      <c r="A95">
        <v>0.53333333333333333</v>
      </c>
      <c r="B95" s="101">
        <v>44.959525367951322</v>
      </c>
      <c r="D95" s="84">
        <v>8.6419753086419734E-2</v>
      </c>
      <c r="E95" s="101">
        <v>69.580819062857159</v>
      </c>
      <c r="G95">
        <v>0.52032520325203246</v>
      </c>
      <c r="H95" s="101">
        <v>65.134836739310344</v>
      </c>
      <c r="J95">
        <v>0.28540305010893247</v>
      </c>
      <c r="K95" s="101">
        <v>58.15349207843137</v>
      </c>
      <c r="M95">
        <v>0.4807017543859648</v>
      </c>
      <c r="N95">
        <v>55.571640793103448</v>
      </c>
      <c r="P95">
        <v>0.14374999999999999</v>
      </c>
      <c r="Q95">
        <v>55.185396275862075</v>
      </c>
      <c r="S95">
        <v>0.33663366336633666</v>
      </c>
      <c r="T95" s="101">
        <v>71.203228071724126</v>
      </c>
    </row>
    <row r="96" spans="1:20" x14ac:dyDescent="0.2">
      <c r="A96">
        <v>0.28496732026143784</v>
      </c>
      <c r="B96" s="101">
        <v>55.247947729006086</v>
      </c>
      <c r="D96">
        <v>0.20473251028806586</v>
      </c>
      <c r="E96" s="101">
        <v>51.09220827586207</v>
      </c>
      <c r="G96">
        <v>0.14092140921409213</v>
      </c>
      <c r="H96" s="101">
        <v>55.670846495632183</v>
      </c>
      <c r="J96">
        <v>0.40522875816993464</v>
      </c>
      <c r="K96" s="101">
        <v>60.576601721162952</v>
      </c>
      <c r="M96">
        <v>6.4888248017305316E-4</v>
      </c>
      <c r="N96">
        <v>50.163529103448269</v>
      </c>
      <c r="P96">
        <v>0.13639705882352943</v>
      </c>
      <c r="Q96">
        <v>56.696523551724141</v>
      </c>
      <c r="S96">
        <v>0.31463146314631463</v>
      </c>
      <c r="T96" s="101">
        <v>72.433013491034487</v>
      </c>
    </row>
    <row r="97" spans="1:20" x14ac:dyDescent="0.2">
      <c r="A97">
        <v>0.41568627450980389</v>
      </c>
      <c r="B97" s="101">
        <v>46.739988515483432</v>
      </c>
      <c r="D97">
        <v>0.12242798353909466</v>
      </c>
      <c r="E97" s="101">
        <v>68.39073907231527</v>
      </c>
      <c r="G97">
        <v>1.0081300813008129</v>
      </c>
      <c r="H97" s="101">
        <v>59.919453682758629</v>
      </c>
      <c r="J97">
        <v>0.11837327523602033</v>
      </c>
      <c r="K97" s="101">
        <v>54.512695769574044</v>
      </c>
      <c r="M97">
        <v>0.60807498197548671</v>
      </c>
      <c r="N97">
        <v>43.594985689655168</v>
      </c>
      <c r="P97">
        <v>0.10000000000000002</v>
      </c>
      <c r="Q97">
        <v>52.269271241379307</v>
      </c>
      <c r="S97">
        <v>0.2046204620462046</v>
      </c>
      <c r="T97" s="101">
        <v>73.02291919999999</v>
      </c>
    </row>
    <row r="98" spans="1:20" x14ac:dyDescent="0.2">
      <c r="A98">
        <v>0.49411764705882355</v>
      </c>
      <c r="B98" s="101">
        <v>51.76927224340772</v>
      </c>
      <c r="D98">
        <v>0.18415637860082298</v>
      </c>
      <c r="E98" s="101">
        <v>69.379409830147779</v>
      </c>
      <c r="G98">
        <v>0.1815718157181572</v>
      </c>
      <c r="H98" s="101">
        <v>68.3818031448276</v>
      </c>
      <c r="J98">
        <v>0.17647058823529413</v>
      </c>
      <c r="K98" s="101">
        <v>56.267901643813381</v>
      </c>
      <c r="M98">
        <v>0.24989747095010262</v>
      </c>
      <c r="N98">
        <v>60.028116689655164</v>
      </c>
      <c r="P98">
        <v>0.38886718749999999</v>
      </c>
      <c r="Q98">
        <v>53.093731862068971</v>
      </c>
      <c r="S98">
        <v>0.42464246424642466</v>
      </c>
      <c r="T98" s="101">
        <v>68.333934376551738</v>
      </c>
    </row>
    <row r="99" spans="1:20" x14ac:dyDescent="0.2">
      <c r="A99">
        <v>0.23267973856209148</v>
      </c>
      <c r="B99" s="101">
        <v>50.730032941176461</v>
      </c>
      <c r="D99">
        <v>4.0123456790123448E-2</v>
      </c>
      <c r="E99" s="101">
        <v>62.654932416945812</v>
      </c>
      <c r="G99">
        <v>0.24932249322493225</v>
      </c>
      <c r="H99" s="101">
        <v>63.739646545287343</v>
      </c>
      <c r="J99">
        <v>4.5751633986928102E-2</v>
      </c>
      <c r="K99" s="101">
        <v>55.907620552265044</v>
      </c>
      <c r="M99">
        <v>0.36194331983805678</v>
      </c>
      <c r="N99">
        <v>45.16417210344828</v>
      </c>
      <c r="P99">
        <v>0.20485074626865671</v>
      </c>
      <c r="Q99">
        <v>53.135689655172413</v>
      </c>
      <c r="S99">
        <v>0.33663366336633666</v>
      </c>
      <c r="T99" s="101">
        <v>67.361625942068969</v>
      </c>
    </row>
    <row r="100" spans="1:20" x14ac:dyDescent="0.2">
      <c r="A100">
        <v>2.3529411764705879E-2</v>
      </c>
      <c r="B100" s="101">
        <v>60.961831949154835</v>
      </c>
      <c r="D100">
        <v>6.0699588477366249E-2</v>
      </c>
      <c r="E100" s="101">
        <v>67.778525707980293</v>
      </c>
      <c r="G100">
        <v>0.79132791327913288</v>
      </c>
      <c r="H100" s="101">
        <v>66.688279801379309</v>
      </c>
      <c r="J100">
        <v>0.14742193173565721</v>
      </c>
      <c r="K100" s="101">
        <v>55.172495041514544</v>
      </c>
      <c r="M100">
        <v>0.5613086770981508</v>
      </c>
      <c r="N100">
        <v>47.394469137931047</v>
      </c>
      <c r="P100">
        <v>9.8507462686567154E-2</v>
      </c>
      <c r="Q100">
        <v>55.2324485862069</v>
      </c>
      <c r="S100">
        <v>0.40264026402640263</v>
      </c>
      <c r="T100" s="101">
        <v>65.929892524137941</v>
      </c>
    </row>
    <row r="101" spans="1:20" x14ac:dyDescent="0.2">
      <c r="A101">
        <v>0.69019607843137265</v>
      </c>
      <c r="B101" s="101">
        <v>47.495421213252193</v>
      </c>
      <c r="D101">
        <v>0.18415637860082298</v>
      </c>
      <c r="E101" s="101">
        <v>64.095238976945808</v>
      </c>
      <c r="G101">
        <v>0.19512195121951223</v>
      </c>
      <c r="H101" s="101">
        <v>56.54530743172414</v>
      </c>
      <c r="J101">
        <v>0.1111111111111111</v>
      </c>
      <c r="K101" s="101">
        <v>60.765367873427984</v>
      </c>
      <c r="M101">
        <v>0.42759601706970135</v>
      </c>
      <c r="N101">
        <v>35.86228458620689</v>
      </c>
      <c r="P101">
        <v>0.27500000000000002</v>
      </c>
      <c r="Q101">
        <v>54.731099689655167</v>
      </c>
      <c r="S101">
        <v>0.2926292629262926</v>
      </c>
      <c r="T101" s="101">
        <v>73.860094000000018</v>
      </c>
    </row>
    <row r="102" spans="1:20" x14ac:dyDescent="0.2">
      <c r="A102">
        <v>0.39607843137254906</v>
      </c>
      <c r="B102" s="101">
        <v>39.612602028397568</v>
      </c>
      <c r="D102">
        <v>8.6419753086419734E-2</v>
      </c>
      <c r="E102" s="101">
        <v>71.376951550738937</v>
      </c>
      <c r="G102">
        <v>0.23577235772357724</v>
      </c>
      <c r="H102" s="101">
        <v>63.891804351264362</v>
      </c>
      <c r="J102">
        <v>0.20551924473493102</v>
      </c>
      <c r="K102" s="101">
        <v>54.249519149695736</v>
      </c>
      <c r="M102">
        <v>0.26677140612725853</v>
      </c>
      <c r="N102">
        <v>38.347553655172412</v>
      </c>
      <c r="P102">
        <v>0.76082089552238796</v>
      </c>
      <c r="Q102">
        <v>57.172212103448281</v>
      </c>
      <c r="S102">
        <v>0.60066006600660071</v>
      </c>
      <c r="T102" s="101">
        <v>77.192243404137926</v>
      </c>
    </row>
    <row r="103" spans="1:20" x14ac:dyDescent="0.2">
      <c r="A103">
        <v>0.52026143790849677</v>
      </c>
      <c r="B103" s="101">
        <v>53.288421205679512</v>
      </c>
      <c r="D103">
        <v>8.127572016460903E-2</v>
      </c>
      <c r="E103" s="101">
        <v>65.108499414384241</v>
      </c>
      <c r="G103">
        <v>0.14092140921409213</v>
      </c>
      <c r="H103" s="101">
        <v>63.682938657471247</v>
      </c>
      <c r="J103">
        <v>0.11837327523602033</v>
      </c>
      <c r="K103" s="101">
        <v>58.215922122515209</v>
      </c>
      <c r="M103">
        <v>0.47925696594427247</v>
      </c>
      <c r="N103">
        <v>50.606397448275857</v>
      </c>
      <c r="P103">
        <v>0.19179104477611944</v>
      </c>
      <c r="Q103">
        <v>54.348059586206894</v>
      </c>
      <c r="S103">
        <v>0.27062706270627057</v>
      </c>
      <c r="T103" s="101">
        <v>74.053021406896562</v>
      </c>
    </row>
    <row r="104" spans="1:20" x14ac:dyDescent="0.2">
      <c r="A104">
        <v>0.28496732026143784</v>
      </c>
      <c r="B104" s="101">
        <v>51.561374117647048</v>
      </c>
      <c r="D104">
        <v>0.12242798353909466</v>
      </c>
      <c r="E104" s="101">
        <v>66.392317282364544</v>
      </c>
      <c r="G104">
        <v>0.49322493224932251</v>
      </c>
      <c r="H104" s="101">
        <v>65.867554436781617</v>
      </c>
      <c r="J104">
        <v>2.1786492374727589E-3</v>
      </c>
      <c r="K104" s="101">
        <v>61.241078285327909</v>
      </c>
      <c r="M104">
        <v>0.23151774785801715</v>
      </c>
      <c r="N104">
        <v>48.355918448275851</v>
      </c>
      <c r="P104">
        <v>8.4420289855072453E-2</v>
      </c>
      <c r="Q104">
        <v>57.729825999999996</v>
      </c>
      <c r="S104">
        <v>0.1826182618261826</v>
      </c>
      <c r="T104" s="101">
        <v>67.337370699310341</v>
      </c>
    </row>
    <row r="105" spans="1:20" x14ac:dyDescent="0.2">
      <c r="A105">
        <v>0.5725490196078431</v>
      </c>
      <c r="B105" s="101">
        <v>48.137815596484096</v>
      </c>
      <c r="D105">
        <v>0.10185185185185186</v>
      </c>
      <c r="E105" s="101">
        <v>61.197759959014775</v>
      </c>
      <c r="G105">
        <v>0.22222222222222227</v>
      </c>
      <c r="H105" s="101">
        <v>66.304955806896558</v>
      </c>
      <c r="J105">
        <v>0.30718954248366015</v>
      </c>
      <c r="K105" s="101">
        <v>58.1428143643002</v>
      </c>
      <c r="M105">
        <v>4.0821566110397924E-2</v>
      </c>
      <c r="N105">
        <v>50.892161896551713</v>
      </c>
      <c r="P105">
        <v>9.4014084507042239E-2</v>
      </c>
      <c r="Q105">
        <v>56.239147724137936</v>
      </c>
      <c r="S105">
        <v>0.2926292629262926</v>
      </c>
      <c r="T105" s="101">
        <v>77.041610921379302</v>
      </c>
    </row>
    <row r="106" spans="1:20" x14ac:dyDescent="0.2">
      <c r="A106">
        <v>0.53986928104575171</v>
      </c>
      <c r="B106" s="101">
        <v>61.971624416497633</v>
      </c>
      <c r="D106">
        <v>0.18415637860082298</v>
      </c>
      <c r="E106" s="101">
        <v>66.988844468965524</v>
      </c>
      <c r="G106">
        <v>0.10027100271002709</v>
      </c>
      <c r="H106" s="101">
        <v>62.369107862068965</v>
      </c>
      <c r="J106">
        <v>0.16194625998547568</v>
      </c>
      <c r="K106" s="101">
        <v>54.932559584584176</v>
      </c>
      <c r="M106">
        <v>0.4140825035561877</v>
      </c>
      <c r="N106">
        <v>39.491395862068977</v>
      </c>
      <c r="P106">
        <v>0.2384328358208955</v>
      </c>
      <c r="Q106">
        <v>58.174083758620689</v>
      </c>
      <c r="S106">
        <v>0.60066006600660071</v>
      </c>
      <c r="T106" s="101">
        <v>65.364918322758626</v>
      </c>
    </row>
    <row r="107" spans="1:20" x14ac:dyDescent="0.2">
      <c r="A107">
        <v>0.46797385620915022</v>
      </c>
      <c r="B107" s="101">
        <v>60.994299153482082</v>
      </c>
      <c r="D107">
        <v>0.14300411522633744</v>
      </c>
      <c r="E107" s="101">
        <v>61.359534980098523</v>
      </c>
      <c r="G107">
        <v>0.13414634146341467</v>
      </c>
      <c r="H107" s="101">
        <v>62.492942433103458</v>
      </c>
      <c r="J107">
        <v>0.59041394335511976</v>
      </c>
      <c r="K107" s="101">
        <v>57.247169713590274</v>
      </c>
      <c r="M107">
        <v>0.16952908587257623</v>
      </c>
      <c r="N107">
        <v>60.977223999999985</v>
      </c>
      <c r="P107">
        <v>0.14722222222222223</v>
      </c>
      <c r="Q107">
        <v>53.339182448275857</v>
      </c>
      <c r="S107">
        <v>7.2607260726072612E-2</v>
      </c>
      <c r="T107" s="101">
        <v>66.406448771034491</v>
      </c>
    </row>
    <row r="108" spans="1:20" x14ac:dyDescent="0.2">
      <c r="A108">
        <v>0.88627450980392164</v>
      </c>
      <c r="B108" s="101">
        <v>47.899261388505757</v>
      </c>
      <c r="D108">
        <v>0.14300411522633744</v>
      </c>
      <c r="E108" s="101">
        <v>73.23068356729064</v>
      </c>
      <c r="G108">
        <v>8.6720867208672101E-2</v>
      </c>
      <c r="H108" s="101">
        <v>62.872871974252888</v>
      </c>
      <c r="J108">
        <v>0.15468409586056642</v>
      </c>
      <c r="K108" s="101">
        <v>56.674487561866123</v>
      </c>
      <c r="M108">
        <v>0.4365089940039974</v>
      </c>
      <c r="N108">
        <v>42.97029606896551</v>
      </c>
      <c r="P108">
        <v>0.10681818181818184</v>
      </c>
      <c r="Q108">
        <v>51.728584827586197</v>
      </c>
      <c r="S108">
        <v>0.38063806380638066</v>
      </c>
      <c r="T108" s="101">
        <v>62.958949315862057</v>
      </c>
    </row>
    <row r="109" spans="1:20" x14ac:dyDescent="0.2">
      <c r="A109">
        <v>0.5725490196078431</v>
      </c>
      <c r="B109" s="101">
        <v>50.044541286815409</v>
      </c>
      <c r="D109">
        <v>0.41049382716049376</v>
      </c>
      <c r="E109" s="101">
        <v>65.502381380098527</v>
      </c>
      <c r="G109">
        <v>0.14092140921409213</v>
      </c>
      <c r="H109" s="101">
        <v>69.368544069885047</v>
      </c>
      <c r="J109">
        <v>0.16920842411038492</v>
      </c>
      <c r="K109" s="101">
        <v>56.943290231778221</v>
      </c>
      <c r="M109">
        <v>0.67368421052631566</v>
      </c>
      <c r="N109">
        <v>47.569305793103446</v>
      </c>
      <c r="P109">
        <v>5.3906249999999996E-2</v>
      </c>
      <c r="Q109">
        <v>53.422284413793108</v>
      </c>
      <c r="S109">
        <v>9.4609460946094612E-2</v>
      </c>
      <c r="T109" s="101">
        <v>67.304984590344844</v>
      </c>
    </row>
    <row r="110" spans="1:20" x14ac:dyDescent="0.2">
      <c r="A110">
        <v>0.54640522875816988</v>
      </c>
      <c r="B110" s="101">
        <v>43.738360970385401</v>
      </c>
      <c r="D110">
        <v>0.12242798353909466</v>
      </c>
      <c r="E110" s="101">
        <v>66.862709777339916</v>
      </c>
      <c r="G110">
        <v>0.14092140921409213</v>
      </c>
      <c r="H110" s="101">
        <v>59.098469517241377</v>
      </c>
      <c r="J110">
        <v>0.59041394335511976</v>
      </c>
      <c r="K110" s="101">
        <v>59.29151581338742</v>
      </c>
      <c r="M110">
        <v>0.51259968102073372</v>
      </c>
      <c r="N110">
        <v>36.273964137931031</v>
      </c>
      <c r="P110">
        <v>0.18636363636363637</v>
      </c>
      <c r="Q110">
        <v>56.515495034482761</v>
      </c>
      <c r="S110">
        <v>0.1826182618261826</v>
      </c>
      <c r="T110" s="101">
        <v>68.562474670344855</v>
      </c>
    </row>
    <row r="111" spans="1:20" x14ac:dyDescent="0.2">
      <c r="A111">
        <v>0.33725490196078428</v>
      </c>
      <c r="B111" s="101">
        <v>53.71872475997295</v>
      </c>
      <c r="D111">
        <v>0.14300411522633744</v>
      </c>
      <c r="E111" s="101">
        <v>67.510795791133006</v>
      </c>
      <c r="G111">
        <v>0.49322493224932251</v>
      </c>
      <c r="H111" s="101">
        <v>63.840489669885052</v>
      </c>
      <c r="J111">
        <v>0.32171387073347857</v>
      </c>
      <c r="K111" s="101">
        <v>58.528593060175794</v>
      </c>
      <c r="M111">
        <v>0.29907120743034066</v>
      </c>
      <c r="N111">
        <v>46.577289379310336</v>
      </c>
      <c r="P111">
        <v>1.6129032258064505E-3</v>
      </c>
      <c r="Q111">
        <v>55.688255586206907</v>
      </c>
      <c r="S111">
        <v>7.2607260726072612E-2</v>
      </c>
      <c r="T111" s="101">
        <v>66.218259724137937</v>
      </c>
    </row>
    <row r="112" spans="1:20" x14ac:dyDescent="0.2">
      <c r="A112">
        <v>0.24575163398692818</v>
      </c>
      <c r="B112" s="101">
        <v>49.07447962352942</v>
      </c>
      <c r="D112">
        <v>0.20473251028806586</v>
      </c>
      <c r="E112" s="101">
        <v>77.576112244334979</v>
      </c>
      <c r="G112">
        <v>0.12737127371273713</v>
      </c>
      <c r="H112" s="101">
        <v>59.116785412413797</v>
      </c>
      <c r="J112">
        <v>0.65577342047930276</v>
      </c>
      <c r="K112" s="101">
        <v>57.395920486815413</v>
      </c>
      <c r="M112">
        <v>0.40291693088142033</v>
      </c>
      <c r="N112">
        <v>51.677906689655181</v>
      </c>
      <c r="P112">
        <v>0.11249999999999999</v>
      </c>
      <c r="Q112">
        <v>58.696399034482766</v>
      </c>
      <c r="S112">
        <v>0.2926292629262926</v>
      </c>
      <c r="T112" s="101">
        <v>59.501758344827572</v>
      </c>
    </row>
    <row r="113" spans="1:20" x14ac:dyDescent="0.2">
      <c r="A113">
        <v>1.003921568627451</v>
      </c>
      <c r="B113" s="101">
        <v>44.082694343745786</v>
      </c>
      <c r="D113">
        <v>0.41049382716049376</v>
      </c>
      <c r="E113" s="101">
        <v>65.992539958226601</v>
      </c>
      <c r="G113">
        <v>0.12737127371273713</v>
      </c>
      <c r="H113" s="101">
        <v>61.930097831724154</v>
      </c>
      <c r="J113">
        <v>0.80827886710239638</v>
      </c>
      <c r="K113" s="101">
        <v>61.505444517647071</v>
      </c>
      <c r="M113">
        <v>0.38359853121175025</v>
      </c>
      <c r="N113">
        <v>55.601252413793091</v>
      </c>
      <c r="P113">
        <v>0.20073529411764704</v>
      </c>
      <c r="Q113">
        <v>59.228081379310339</v>
      </c>
      <c r="S113">
        <v>0.2926292629262926</v>
      </c>
      <c r="T113" s="101">
        <v>68.314993787586204</v>
      </c>
    </row>
    <row r="114" spans="1:20" x14ac:dyDescent="0.2">
      <c r="A114">
        <v>0.57254901960784321</v>
      </c>
      <c r="B114" s="101">
        <v>62.055051224881687</v>
      </c>
      <c r="D114">
        <v>0.38991769547325095</v>
      </c>
      <c r="E114" s="101">
        <v>68.800137458128091</v>
      </c>
      <c r="G114">
        <v>0.11382113821138211</v>
      </c>
      <c r="H114" s="101">
        <v>65.922357923678163</v>
      </c>
      <c r="J114">
        <v>0.83006535947712412</v>
      </c>
      <c r="K114" s="101">
        <v>52.351563709533472</v>
      </c>
      <c r="M114">
        <v>0.38623481781376529</v>
      </c>
      <c r="N114">
        <v>52.774258482758611</v>
      </c>
      <c r="P114">
        <v>7.7462121212121218E-2</v>
      </c>
      <c r="Q114" s="73">
        <v>57.514533620689654</v>
      </c>
      <c r="S114">
        <v>0.68866886688668871</v>
      </c>
      <c r="T114" s="101">
        <v>62.520187961379314</v>
      </c>
    </row>
    <row r="115" spans="1:20" x14ac:dyDescent="0.2">
      <c r="A115">
        <v>0.62483660130718954</v>
      </c>
      <c r="B115" s="101">
        <v>44.986885668695066</v>
      </c>
      <c r="D115">
        <v>6.0699588477366249E-2</v>
      </c>
      <c r="E115" s="101">
        <v>67.733115349753703</v>
      </c>
      <c r="G115">
        <v>0.33062330623306235</v>
      </c>
      <c r="H115" s="101">
        <v>54.353530455172411</v>
      </c>
      <c r="J115">
        <v>0.37254901960784315</v>
      </c>
      <c r="K115" s="101">
        <v>55.380427462880334</v>
      </c>
      <c r="M115">
        <v>0.41917808219178082</v>
      </c>
      <c r="N115">
        <v>51.074809310344833</v>
      </c>
      <c r="P115">
        <v>0.20624999999999999</v>
      </c>
      <c r="Q115" s="73">
        <v>55.869642931034484</v>
      </c>
      <c r="S115">
        <v>0.10561056105610558</v>
      </c>
      <c r="T115" s="101">
        <v>67.773794333793106</v>
      </c>
    </row>
    <row r="116" spans="1:20" x14ac:dyDescent="0.2">
      <c r="A116">
        <v>0.38954248366013067</v>
      </c>
      <c r="B116" s="101">
        <v>53.570748910344825</v>
      </c>
      <c r="D116">
        <v>0.51337448559670773</v>
      </c>
      <c r="E116" s="101">
        <v>72.904529175960576</v>
      </c>
      <c r="G116">
        <v>0.68292682926829273</v>
      </c>
      <c r="H116" s="101">
        <v>57.97670038068965</v>
      </c>
      <c r="J116">
        <v>0.3144517066085693</v>
      </c>
      <c r="K116" s="101">
        <v>60.731266784584172</v>
      </c>
      <c r="M116">
        <v>0.16947368421052633</v>
      </c>
      <c r="N116">
        <v>61.012405793103447</v>
      </c>
      <c r="P116">
        <v>0.13593750000000002</v>
      </c>
      <c r="Q116" s="73">
        <v>49.117655172413798</v>
      </c>
      <c r="S116">
        <v>0.84268426842684274</v>
      </c>
      <c r="T116" s="101">
        <v>71.526753699310348</v>
      </c>
    </row>
    <row r="117" spans="1:20" x14ac:dyDescent="0.2">
      <c r="A117">
        <v>0.7686274509803922</v>
      </c>
      <c r="B117" s="101">
        <v>52.930465146720756</v>
      </c>
      <c r="D117">
        <v>0.10185185185185186</v>
      </c>
      <c r="E117" s="101">
        <v>69.561522960394086</v>
      </c>
      <c r="G117">
        <v>0.11382113821138211</v>
      </c>
      <c r="H117" s="101">
        <v>59.683568549885067</v>
      </c>
      <c r="J117">
        <v>0.50326797385620914</v>
      </c>
      <c r="K117" s="101">
        <v>65.399729068830283</v>
      </c>
      <c r="M117">
        <v>1.0014035087719302</v>
      </c>
      <c r="N117">
        <v>47.310687068965507</v>
      </c>
      <c r="P117">
        <v>0.13984374999999999</v>
      </c>
      <c r="Q117" s="73">
        <v>54.632785103448285</v>
      </c>
      <c r="S117">
        <v>0.27062706270627057</v>
      </c>
      <c r="T117" s="101">
        <v>71.232560975172404</v>
      </c>
    </row>
    <row r="118" spans="1:20" x14ac:dyDescent="0.2">
      <c r="A118">
        <v>0.57254901960784321</v>
      </c>
      <c r="B118" s="101">
        <v>53.645403374171742</v>
      </c>
      <c r="D118">
        <v>9.259259259259257E-3</v>
      </c>
      <c r="E118" s="101">
        <v>78.406494116256155</v>
      </c>
      <c r="G118">
        <v>0.26287262872628725</v>
      </c>
      <c r="H118" s="101">
        <v>64.740364722758628</v>
      </c>
      <c r="J118">
        <v>0.17647058823529413</v>
      </c>
      <c r="K118" s="101">
        <v>38.138183174577421</v>
      </c>
      <c r="M118">
        <v>0.23982930298719782</v>
      </c>
      <c r="N118">
        <v>48.160903999999995</v>
      </c>
      <c r="P118">
        <v>5.1953125000000003E-2</v>
      </c>
      <c r="Q118" s="73">
        <v>51.815270896551723</v>
      </c>
      <c r="S118">
        <v>0.60066006600660071</v>
      </c>
      <c r="T118" s="101">
        <v>70.234538788965509</v>
      </c>
    </row>
    <row r="119" spans="1:20" x14ac:dyDescent="0.2">
      <c r="A119">
        <v>0.75555555555555554</v>
      </c>
      <c r="B119" s="101">
        <v>55.043024157944565</v>
      </c>
      <c r="D119">
        <v>0.12242798353909466</v>
      </c>
      <c r="E119" s="101">
        <v>57.939568854384234</v>
      </c>
      <c r="G119">
        <v>0.4390243902439025</v>
      </c>
      <c r="H119" s="101">
        <v>68.887840165517233</v>
      </c>
      <c r="J119">
        <v>0.39433551198257077</v>
      </c>
      <c r="K119" s="101">
        <v>56.504950510344841</v>
      </c>
      <c r="M119">
        <v>0.39679633867276898</v>
      </c>
      <c r="N119">
        <v>37.831517862068964</v>
      </c>
      <c r="P119">
        <v>0.20429687500000002</v>
      </c>
      <c r="Q119" s="73">
        <v>54.136084275862068</v>
      </c>
      <c r="S119">
        <v>0.60066006600660071</v>
      </c>
      <c r="T119" s="101">
        <v>61.862566813793109</v>
      </c>
    </row>
    <row r="120" spans="1:20" x14ac:dyDescent="0.2">
      <c r="A120">
        <v>0.54640522875816988</v>
      </c>
      <c r="B120" s="101">
        <v>49.669992438133889</v>
      </c>
      <c r="D120">
        <v>0.20473251028806586</v>
      </c>
      <c r="E120" s="101">
        <v>69.771927058916262</v>
      </c>
      <c r="G120">
        <v>0.16802168021680219</v>
      </c>
      <c r="H120" s="101">
        <v>54.688628689655175</v>
      </c>
      <c r="J120">
        <v>0.22004357298474947</v>
      </c>
      <c r="K120" s="101">
        <v>57.394090777011492</v>
      </c>
      <c r="M120">
        <v>0.90665634674922602</v>
      </c>
      <c r="N120">
        <v>44.900054137931043</v>
      </c>
      <c r="P120">
        <v>0.12459677419354841</v>
      </c>
      <c r="Q120" s="73">
        <v>54.516550000000009</v>
      </c>
      <c r="S120">
        <v>0.22662266226622657</v>
      </c>
      <c r="T120" s="101">
        <v>64.885902521379307</v>
      </c>
    </row>
    <row r="121" spans="1:20" x14ac:dyDescent="0.2">
      <c r="A121">
        <v>0.89934640522875819</v>
      </c>
      <c r="B121" s="101">
        <v>55.306209678972287</v>
      </c>
      <c r="D121">
        <v>8.127572016460903E-2</v>
      </c>
      <c r="E121" s="101">
        <v>73.267084182068956</v>
      </c>
      <c r="G121">
        <v>0.22222222222222227</v>
      </c>
      <c r="H121" s="101">
        <v>59.733176880919544</v>
      </c>
      <c r="J121">
        <v>0.29266521423384162</v>
      </c>
      <c r="K121" s="101">
        <v>61.914530349695738</v>
      </c>
      <c r="M121">
        <v>9.6069287141905407E-2</v>
      </c>
      <c r="N121">
        <v>49.938473275862073</v>
      </c>
      <c r="P121">
        <v>0.12714843749999999</v>
      </c>
      <c r="Q121" s="73">
        <v>54.888420551724131</v>
      </c>
      <c r="S121">
        <v>0.22112211221122113</v>
      </c>
      <c r="T121" s="101">
        <v>66.368308402758629</v>
      </c>
    </row>
    <row r="122" spans="1:20" x14ac:dyDescent="0.2">
      <c r="A122">
        <v>0.29803921568627451</v>
      </c>
      <c r="B122" s="101">
        <v>42.127364712373229</v>
      </c>
      <c r="D122">
        <v>0.22530864197530862</v>
      </c>
      <c r="E122" s="101">
        <v>68.716107428571434</v>
      </c>
      <c r="G122">
        <v>0.24932249322493225</v>
      </c>
      <c r="H122" s="101">
        <v>61.184414719999999</v>
      </c>
      <c r="J122">
        <v>0.83006535947712412</v>
      </c>
      <c r="K122" s="101">
        <v>57.293819066937118</v>
      </c>
      <c r="M122">
        <v>0.31138310893512861</v>
      </c>
      <c r="N122">
        <v>56.196192724137937</v>
      </c>
      <c r="P122">
        <v>0.13653846153846155</v>
      </c>
      <c r="Q122" s="73">
        <v>53.978200137931026</v>
      </c>
      <c r="S122">
        <v>0.36963696369636961</v>
      </c>
      <c r="T122" s="101">
        <v>66.445160259310327</v>
      </c>
    </row>
    <row r="123" spans="1:20" x14ac:dyDescent="0.2">
      <c r="A123">
        <v>0.52026143790849677</v>
      </c>
      <c r="B123" s="101">
        <v>48.371951954563905</v>
      </c>
      <c r="D123">
        <v>4.0123456790123448E-2</v>
      </c>
      <c r="E123" s="101">
        <v>52.420825183842361</v>
      </c>
      <c r="G123">
        <v>0.27642276422764228</v>
      </c>
      <c r="H123" s="101">
        <v>63.787461739770116</v>
      </c>
      <c r="J123">
        <v>0.32897603485838778</v>
      </c>
      <c r="K123" s="101">
        <v>57.279589532386744</v>
      </c>
      <c r="M123">
        <v>0.29586466165413544</v>
      </c>
      <c r="N123">
        <v>53.340029448275864</v>
      </c>
      <c r="P123">
        <v>0.13890845070422533</v>
      </c>
      <c r="Q123" s="73">
        <v>57.802012931034476</v>
      </c>
      <c r="S123">
        <v>0.42464246424642466</v>
      </c>
      <c r="T123" s="101">
        <v>72.695798620689658</v>
      </c>
    </row>
    <row r="124" spans="1:20" x14ac:dyDescent="0.2">
      <c r="A124">
        <v>0.21960784313725487</v>
      </c>
      <c r="B124" s="101">
        <v>54.947671118323193</v>
      </c>
      <c r="D124">
        <v>-1.0288065843621465E-3</v>
      </c>
      <c r="E124" s="101">
        <v>72.214308172610842</v>
      </c>
      <c r="G124">
        <v>5.9620596205962058E-2</v>
      </c>
      <c r="H124" s="101">
        <v>59.848836413793101</v>
      </c>
      <c r="J124">
        <v>0.45969498910675383</v>
      </c>
      <c r="K124" s="101">
        <v>51.832188970926296</v>
      </c>
      <c r="M124">
        <v>0.11666666666666671</v>
      </c>
      <c r="N124">
        <v>56.244684517241375</v>
      </c>
      <c r="P124">
        <v>3.0769230769230778E-2</v>
      </c>
      <c r="Q124" s="73">
        <v>54.26083944827586</v>
      </c>
      <c r="S124">
        <v>0.35863586358635857</v>
      </c>
      <c r="T124" s="101">
        <v>66.071472371034503</v>
      </c>
    </row>
    <row r="125" spans="1:20" x14ac:dyDescent="0.2">
      <c r="A125">
        <v>0.5725490196078431</v>
      </c>
      <c r="B125" s="101">
        <v>52.971025066666677</v>
      </c>
      <c r="D125">
        <v>6.0699588477366249E-2</v>
      </c>
      <c r="E125" s="101">
        <v>63.109372081182265</v>
      </c>
      <c r="G125">
        <v>0.27642276422764228</v>
      </c>
      <c r="H125" s="101">
        <v>61.676155827126429</v>
      </c>
      <c r="J125">
        <v>6.7538126361655779E-2</v>
      </c>
      <c r="K125" s="101">
        <v>59.518593298174437</v>
      </c>
      <c r="M125">
        <v>0.39433198380566808</v>
      </c>
      <c r="N125">
        <v>48.110768275862071</v>
      </c>
      <c r="P125">
        <v>8.6538461538461536E-2</v>
      </c>
      <c r="Q125" s="73">
        <v>52.70016475862068</v>
      </c>
      <c r="S125">
        <v>0.42464246424642466</v>
      </c>
      <c r="T125" s="101">
        <v>67.654688275862057</v>
      </c>
    </row>
    <row r="126" spans="1:20" x14ac:dyDescent="0.2">
      <c r="A126">
        <v>1.003921568627451</v>
      </c>
      <c r="B126" s="101">
        <v>60.569012705882351</v>
      </c>
      <c r="D126">
        <v>0.12242798353909466</v>
      </c>
      <c r="E126" s="101">
        <v>67.823456739310345</v>
      </c>
      <c r="G126" s="66">
        <v>1.0051880674448768</v>
      </c>
      <c r="H126" s="73">
        <v>63.157834262068953</v>
      </c>
      <c r="J126">
        <v>0.30718954248366015</v>
      </c>
      <c r="K126" s="101">
        <v>54.247256163353626</v>
      </c>
      <c r="M126">
        <v>0.44561403508771935</v>
      </c>
      <c r="N126">
        <v>57.07174872413794</v>
      </c>
      <c r="P126">
        <v>0.10645161290322581</v>
      </c>
      <c r="Q126" s="73">
        <v>54.611960586206891</v>
      </c>
      <c r="S126">
        <v>7.2607260726072612E-2</v>
      </c>
      <c r="T126" s="101">
        <v>56.978233248275863</v>
      </c>
    </row>
    <row r="127" spans="1:20" x14ac:dyDescent="0.2">
      <c r="A127">
        <v>0.49411764705882355</v>
      </c>
      <c r="B127" s="101">
        <v>59.283778881947264</v>
      </c>
      <c r="D127">
        <v>0.14300411522633744</v>
      </c>
      <c r="E127" s="101">
        <v>62.746538214778326</v>
      </c>
      <c r="G127" s="66">
        <v>0.39575432202137623</v>
      </c>
      <c r="H127" s="73">
        <v>57.970549241379302</v>
      </c>
      <c r="J127">
        <v>0.2781408859840232</v>
      </c>
      <c r="K127" s="101">
        <v>61.340503600811353</v>
      </c>
      <c r="M127">
        <v>0.12213410237923576</v>
      </c>
      <c r="N127">
        <v>45.417391724137929</v>
      </c>
      <c r="P127">
        <v>9.2910447761194032E-2</v>
      </c>
      <c r="Q127" s="73">
        <v>52.483603965517233</v>
      </c>
      <c r="S127">
        <v>0.38063806380638066</v>
      </c>
      <c r="T127" s="101">
        <v>72.63290832827586</v>
      </c>
    </row>
    <row r="128" spans="1:20" x14ac:dyDescent="0.2">
      <c r="A128">
        <v>0.52026143790849677</v>
      </c>
      <c r="B128" s="101">
        <v>57.509454124137932</v>
      </c>
      <c r="D128">
        <v>0.12242798353909466</v>
      </c>
      <c r="E128" s="101">
        <v>71.018201976748756</v>
      </c>
      <c r="G128" s="66">
        <v>0.49160102495966607</v>
      </c>
      <c r="H128" s="73">
        <v>52.020987586206893</v>
      </c>
      <c r="J128">
        <v>0.36528685548293394</v>
      </c>
      <c r="K128" s="101">
        <v>61.573049794726167</v>
      </c>
      <c r="M128">
        <v>0.69190283400809716</v>
      </c>
      <c r="N128">
        <v>49.076264827586193</v>
      </c>
      <c r="P128">
        <v>0.12596153846153849</v>
      </c>
      <c r="Q128" s="73">
        <v>51.620702896551727</v>
      </c>
      <c r="S128">
        <v>0.22662266226622657</v>
      </c>
      <c r="T128" s="101">
        <v>75.044281779310325</v>
      </c>
    </row>
    <row r="129" spans="1:20" x14ac:dyDescent="0.2">
      <c r="A129">
        <v>0.54640522875816988</v>
      </c>
      <c r="B129" s="101">
        <v>41.553348435429335</v>
      </c>
      <c r="D129">
        <v>-1.0288065843621465E-3</v>
      </c>
      <c r="E129" s="101">
        <v>70.848641565320207</v>
      </c>
      <c r="G129" s="66">
        <v>0.23460746166170754</v>
      </c>
      <c r="H129" s="73">
        <v>62.406959999999991</v>
      </c>
      <c r="J129">
        <v>0.29266521423384162</v>
      </c>
      <c r="K129" s="101">
        <v>59.767556353211624</v>
      </c>
      <c r="M129">
        <v>0.12344497607655509</v>
      </c>
      <c r="N129">
        <v>40.174015275862061</v>
      </c>
      <c r="P129">
        <v>7.5390625000000003E-2</v>
      </c>
      <c r="Q129" s="73">
        <v>50.210886000000009</v>
      </c>
      <c r="S129">
        <v>8.3608360836083584E-2</v>
      </c>
      <c r="T129" s="101">
        <v>72.15488689655173</v>
      </c>
    </row>
    <row r="130" spans="1:20" x14ac:dyDescent="0.2">
      <c r="A130">
        <v>0.33725490196078428</v>
      </c>
      <c r="B130" s="101">
        <v>58.035502106828943</v>
      </c>
      <c r="D130">
        <v>0.16358024691358022</v>
      </c>
      <c r="E130" s="101">
        <v>70.697787682364535</v>
      </c>
      <c r="G130" s="66">
        <v>0.71276972055182164</v>
      </c>
      <c r="H130" s="73">
        <v>53.720234813793105</v>
      </c>
      <c r="J130">
        <v>0.33623819898329699</v>
      </c>
      <c r="K130" s="101">
        <v>53.980068528465182</v>
      </c>
      <c r="M130">
        <v>0.1654605263157895</v>
      </c>
      <c r="N130">
        <v>48.172403172413802</v>
      </c>
      <c r="P130">
        <v>0.10357142857142856</v>
      </c>
      <c r="Q130" s="73">
        <v>54.262345689655177</v>
      </c>
      <c r="S130">
        <v>0.33663366336633666</v>
      </c>
      <c r="T130" s="101">
        <v>71.735176282758616</v>
      </c>
    </row>
    <row r="131" spans="1:20" x14ac:dyDescent="0.2">
      <c r="A131">
        <v>0.38954248366013067</v>
      </c>
      <c r="B131" s="101">
        <v>53.846097066666658</v>
      </c>
      <c r="D131">
        <v>7.0987654320987637E-2</v>
      </c>
      <c r="E131" s="101">
        <v>54.406734691625616</v>
      </c>
      <c r="G131" s="66">
        <v>0.28050041865734127</v>
      </c>
      <c r="H131" s="73">
        <v>57.247733627586207</v>
      </c>
      <c r="J131">
        <v>0.1111111111111111</v>
      </c>
      <c r="K131" s="101">
        <v>58.615058563894529</v>
      </c>
      <c r="M131">
        <v>0.26627680311890839</v>
      </c>
      <c r="N131">
        <v>51.023572068965514</v>
      </c>
      <c r="P131">
        <v>7.3185483870967724E-2</v>
      </c>
      <c r="Q131" s="73">
        <v>46.910177068965517</v>
      </c>
      <c r="S131">
        <v>0.66666666666666674</v>
      </c>
      <c r="T131" s="101">
        <v>79.038180016551706</v>
      </c>
    </row>
    <row r="132" spans="1:20" x14ac:dyDescent="0.2">
      <c r="A132">
        <v>0.20653594771241826</v>
      </c>
      <c r="B132" s="101">
        <v>58.348252369438811</v>
      </c>
      <c r="D132">
        <v>1.954732510288066E-2</v>
      </c>
      <c r="E132" s="101">
        <v>67.671940038620704</v>
      </c>
      <c r="G132" s="66">
        <v>0.40758754863813229</v>
      </c>
      <c r="H132" s="73">
        <v>60.680915862068964</v>
      </c>
      <c r="J132">
        <v>7.4800290486564974E-2</v>
      </c>
      <c r="K132" s="101">
        <v>58.262274596348881</v>
      </c>
      <c r="M132">
        <v>6.1543062200956976E-2</v>
      </c>
      <c r="N132">
        <v>50.956646551724134</v>
      </c>
      <c r="P132">
        <v>0.24807692307692308</v>
      </c>
      <c r="Q132" s="73">
        <v>54.663122724137928</v>
      </c>
      <c r="S132">
        <v>0.40264026402640263</v>
      </c>
      <c r="T132" s="101">
        <v>68.448376176551704</v>
      </c>
    </row>
    <row r="133" spans="1:20" x14ac:dyDescent="0.2">
      <c r="A133">
        <v>2.3529411764705879E-2</v>
      </c>
      <c r="B133" s="101">
        <v>33.088105314401631</v>
      </c>
      <c r="D133">
        <v>0.18415637860082298</v>
      </c>
      <c r="E133" s="101">
        <v>75.593693067980283</v>
      </c>
      <c r="G133" s="66">
        <v>0.1245641518015059</v>
      </c>
      <c r="H133" s="73">
        <v>59.310374731034486</v>
      </c>
      <c r="J133">
        <v>0.50326797385620914</v>
      </c>
      <c r="K133" s="101">
        <v>59.159642404868144</v>
      </c>
      <c r="M133">
        <v>0.16491228070175437</v>
      </c>
      <c r="N133">
        <v>54.149586206896551</v>
      </c>
      <c r="P133">
        <v>0.14196428571428574</v>
      </c>
      <c r="Q133" s="73">
        <v>60.634268275862063</v>
      </c>
      <c r="S133">
        <v>3.9603960396039604E-2</v>
      </c>
      <c r="T133" s="101">
        <v>75.589075517241355</v>
      </c>
    </row>
    <row r="134" spans="1:20" x14ac:dyDescent="0.2">
      <c r="A134">
        <v>0.12810457516339863</v>
      </c>
      <c r="B134" s="101">
        <v>46.038082356186607</v>
      </c>
      <c r="D134">
        <v>1.954732510288066E-2</v>
      </c>
      <c r="E134" s="101">
        <v>71.947740046502474</v>
      </c>
      <c r="G134" s="66">
        <v>0.20366448308131804</v>
      </c>
      <c r="H134" s="73">
        <v>65.485747420689648</v>
      </c>
      <c r="J134">
        <v>0.17647058823529413</v>
      </c>
      <c r="K134" s="101">
        <v>56.018929425828254</v>
      </c>
      <c r="M134">
        <v>1.6194331983805728E-3</v>
      </c>
      <c r="N134">
        <v>49.444630551724138</v>
      </c>
      <c r="P134">
        <v>0.10961538461538463</v>
      </c>
      <c r="Q134" s="73">
        <v>54.948411517241382</v>
      </c>
      <c r="S134">
        <v>3.9603960396039604E-2</v>
      </c>
      <c r="T134" s="101">
        <v>68.219327515862076</v>
      </c>
    </row>
    <row r="135" spans="1:20" x14ac:dyDescent="0.2">
      <c r="A135">
        <v>0.21960784313725487</v>
      </c>
      <c r="B135" s="101">
        <v>42.349205179716023</v>
      </c>
      <c r="D135">
        <v>0.12242798353909466</v>
      </c>
      <c r="E135" s="101">
        <v>59.247746561576342</v>
      </c>
      <c r="G135" s="66">
        <v>0.28584256210715364</v>
      </c>
      <c r="H135" s="73">
        <v>58.099560275862082</v>
      </c>
      <c r="J135">
        <v>0.16920842411038492</v>
      </c>
      <c r="K135" s="101">
        <v>61.018813966193377</v>
      </c>
      <c r="M135">
        <v>0.79695290858725776</v>
      </c>
      <c r="N135">
        <v>55.732040896551716</v>
      </c>
      <c r="P135">
        <v>0.33365384615384613</v>
      </c>
      <c r="Q135" s="73">
        <v>51.772320068965513</v>
      </c>
      <c r="S135">
        <v>0.35863586358635857</v>
      </c>
      <c r="T135" s="101">
        <v>69.310199594482754</v>
      </c>
    </row>
    <row r="136" spans="1:20" x14ac:dyDescent="0.2">
      <c r="A136">
        <v>0.18039215686274507</v>
      </c>
      <c r="B136" s="101">
        <v>58.664975162677479</v>
      </c>
      <c r="D136">
        <v>0.20473251028806586</v>
      </c>
      <c r="E136" s="101">
        <v>70.878459589359622</v>
      </c>
      <c r="G136" s="66">
        <v>0.27409742402600595</v>
      </c>
      <c r="H136" s="73">
        <v>63.989272827586205</v>
      </c>
      <c r="J136">
        <v>0.16194625998547568</v>
      </c>
      <c r="K136" s="101">
        <v>50.571948789181874</v>
      </c>
      <c r="M136">
        <v>0.72186805040770941</v>
      </c>
      <c r="N136">
        <v>46.244910724137931</v>
      </c>
      <c r="P136">
        <v>0.20858208955223881</v>
      </c>
      <c r="Q136" s="73">
        <v>50.476793931034486</v>
      </c>
      <c r="S136">
        <v>0.27062706270627057</v>
      </c>
      <c r="T136" s="101">
        <v>74.736437417931043</v>
      </c>
    </row>
    <row r="137" spans="1:20" x14ac:dyDescent="0.2">
      <c r="A137">
        <v>0.46797385620915022</v>
      </c>
      <c r="B137" s="101">
        <v>37.441124738336718</v>
      </c>
      <c r="D137">
        <v>0.28703703703703703</v>
      </c>
      <c r="E137" s="101">
        <v>68.976223810837425</v>
      </c>
      <c r="G137" s="66">
        <v>0.2358949416342413</v>
      </c>
      <c r="H137" s="73">
        <v>66.378236744827575</v>
      </c>
      <c r="J137">
        <v>0.59041394335511976</v>
      </c>
      <c r="K137" s="101">
        <v>58.834843651115612</v>
      </c>
      <c r="M137">
        <v>0.36396761133603245</v>
      </c>
      <c r="N137">
        <v>53.832399310344819</v>
      </c>
      <c r="P137">
        <v>0.31442307692307692</v>
      </c>
      <c r="Q137" s="73">
        <v>53.160811758620689</v>
      </c>
      <c r="S137">
        <v>0.33663366336633666</v>
      </c>
      <c r="T137" s="101">
        <v>68.992430896551738</v>
      </c>
    </row>
    <row r="138" spans="1:20" x14ac:dyDescent="0.2">
      <c r="A138">
        <v>0.12810457516339863</v>
      </c>
      <c r="B138" s="101">
        <v>64.693042206896564</v>
      </c>
      <c r="D138">
        <v>5.0411522633744828E-2</v>
      </c>
      <c r="E138" s="101">
        <v>58.932039894384232</v>
      </c>
      <c r="G138" s="66">
        <v>0.31861134973975441</v>
      </c>
      <c r="H138" s="73">
        <v>71.073557462068976</v>
      </c>
      <c r="J138">
        <v>0.41612200435729851</v>
      </c>
      <c r="K138" s="101">
        <v>58.706729931034481</v>
      </c>
      <c r="M138">
        <v>0.10416339355852315</v>
      </c>
      <c r="N138">
        <v>41.124111448275862</v>
      </c>
      <c r="P138">
        <v>0.1442028985507246</v>
      </c>
      <c r="Q138" s="73">
        <v>54.827186206896549</v>
      </c>
      <c r="S138">
        <v>-4.4004400440043959E-3</v>
      </c>
      <c r="T138" s="101">
        <v>69.9621616137931</v>
      </c>
    </row>
    <row r="139" spans="1:20" x14ac:dyDescent="0.2">
      <c r="A139">
        <v>0.18039215686274507</v>
      </c>
      <c r="B139" s="101">
        <v>53.123363264908718</v>
      </c>
      <c r="D139">
        <v>1.954732510288066E-2</v>
      </c>
      <c r="E139" s="101">
        <v>68.766796867783256</v>
      </c>
      <c r="G139" s="66">
        <v>0.14267185473411156</v>
      </c>
      <c r="H139" s="73">
        <v>73.216315586206917</v>
      </c>
      <c r="J139">
        <v>0.59041394335511976</v>
      </c>
      <c r="K139" s="101">
        <v>59.406572856254222</v>
      </c>
      <c r="M139">
        <v>0.13899521531100487</v>
      </c>
      <c r="N139">
        <v>42.319624827586196</v>
      </c>
      <c r="P139">
        <v>9.8713235294117657E-2</v>
      </c>
      <c r="Q139" s="73">
        <v>47.346715862068976</v>
      </c>
      <c r="S139">
        <v>0.33663366336633666</v>
      </c>
      <c r="T139" s="101">
        <v>70.497022670344847</v>
      </c>
    </row>
    <row r="140" spans="1:20" x14ac:dyDescent="0.2">
      <c r="A140">
        <v>-2.614379084967337E-3</v>
      </c>
      <c r="B140" s="101">
        <v>55.401164261257613</v>
      </c>
      <c r="D140">
        <v>0.12242798353909466</v>
      </c>
      <c r="E140" s="101">
        <v>72.405219707586213</v>
      </c>
      <c r="G140" s="66">
        <v>0.27635835169471668</v>
      </c>
      <c r="H140" s="73">
        <v>66.009922758620704</v>
      </c>
      <c r="J140">
        <v>0.28540305010893247</v>
      </c>
      <c r="K140" s="101">
        <v>59.942386447058809</v>
      </c>
      <c r="M140">
        <v>0.19969400244798041</v>
      </c>
      <c r="N140">
        <v>52.993781689655172</v>
      </c>
      <c r="P140">
        <v>6.1270491803278676E-2</v>
      </c>
      <c r="Q140" s="73">
        <v>48.608545586206894</v>
      </c>
      <c r="S140">
        <v>0.60066006600660071</v>
      </c>
      <c r="T140" s="101">
        <v>70.425156013793114</v>
      </c>
    </row>
    <row r="141" spans="1:20" x14ac:dyDescent="0.2">
      <c r="A141">
        <v>0.28496732026143784</v>
      </c>
      <c r="B141" s="101">
        <v>31.203762873292764</v>
      </c>
      <c r="D141">
        <v>1.954732510288066E-2</v>
      </c>
      <c r="E141" s="101">
        <v>69.643167227586204</v>
      </c>
      <c r="G141" s="66">
        <v>7.7346493309291095E-2</v>
      </c>
      <c r="H141" s="73">
        <v>64.004440386206895</v>
      </c>
      <c r="J141">
        <v>0.52505446623093677</v>
      </c>
      <c r="K141" s="101">
        <v>54.439076457065582</v>
      </c>
      <c r="M141">
        <v>0.32030075187969925</v>
      </c>
      <c r="N141">
        <v>55.832395793103466</v>
      </c>
      <c r="P141">
        <v>0.10970149253731347</v>
      </c>
      <c r="Q141" s="73">
        <v>54.518469310344827</v>
      </c>
      <c r="S141">
        <v>0.12761276127612761</v>
      </c>
      <c r="T141" s="101">
        <v>67.772220833103447</v>
      </c>
    </row>
    <row r="142" spans="1:20" x14ac:dyDescent="0.2">
      <c r="A142">
        <v>0.52026143790849677</v>
      </c>
      <c r="B142" s="101">
        <v>57.466417066666651</v>
      </c>
      <c r="D142">
        <v>0.10185185185185186</v>
      </c>
      <c r="E142" s="101">
        <v>69.051806395270916</v>
      </c>
      <c r="G142" s="66">
        <v>0.4548588878490864</v>
      </c>
      <c r="H142" s="73">
        <v>66.009922758620704</v>
      </c>
      <c r="J142">
        <v>0.47785039941902696</v>
      </c>
      <c r="K142" s="101">
        <v>49.262227641379312</v>
      </c>
      <c r="M142">
        <v>0.19112238427393785</v>
      </c>
      <c r="N142">
        <v>55.690354310344823</v>
      </c>
      <c r="P142">
        <v>0.29038461538461541</v>
      </c>
      <c r="Q142" s="73">
        <v>55.872959999999999</v>
      </c>
      <c r="S142">
        <v>3.9603960396039604E-2</v>
      </c>
      <c r="T142" s="101">
        <v>63.040054531034485</v>
      </c>
    </row>
    <row r="143" spans="1:20" x14ac:dyDescent="0.2">
      <c r="A143">
        <v>0.41568627450980389</v>
      </c>
      <c r="B143" s="101">
        <v>61.723213756321833</v>
      </c>
      <c r="G143" s="66">
        <v>0.58144116633009901</v>
      </c>
      <c r="H143" s="73">
        <v>63.089593600000008</v>
      </c>
      <c r="J143">
        <v>0.36528685548293394</v>
      </c>
      <c r="K143" s="101">
        <v>60.415149793103446</v>
      </c>
      <c r="M143">
        <v>0.34764183185235831</v>
      </c>
      <c r="N143">
        <v>53.589180965517237</v>
      </c>
      <c r="P143">
        <v>0.16363636363636358</v>
      </c>
      <c r="Q143" s="73">
        <v>52.778731310344824</v>
      </c>
      <c r="S143">
        <v>0.99669966996699666</v>
      </c>
      <c r="T143" s="101">
        <v>67.452904837241377</v>
      </c>
    </row>
    <row r="144" spans="1:20" x14ac:dyDescent="0.2">
      <c r="A144">
        <v>0.29803921568627451</v>
      </c>
      <c r="B144" s="101">
        <v>46.935237322515214</v>
      </c>
      <c r="G144" s="66">
        <v>0.44996508031527488</v>
      </c>
      <c r="H144" s="73">
        <v>62.816884634482754</v>
      </c>
      <c r="J144">
        <v>0.35076252723311546</v>
      </c>
      <c r="K144" s="101">
        <v>55.649584346179857</v>
      </c>
      <c r="M144">
        <v>0.10611664295874823</v>
      </c>
      <c r="N144">
        <v>46.366440620689652</v>
      </c>
      <c r="P144">
        <v>0.11249999999999999</v>
      </c>
      <c r="Q144" s="73">
        <v>52.205708689655161</v>
      </c>
      <c r="S144">
        <v>0.2926292629262926</v>
      </c>
      <c r="T144" s="101">
        <v>68.906523399999998</v>
      </c>
    </row>
    <row r="145" spans="7:20" x14ac:dyDescent="0.2">
      <c r="G145" s="66">
        <v>0.37076153418565866</v>
      </c>
      <c r="H145" s="73">
        <v>62.230784</v>
      </c>
      <c r="J145">
        <v>0.64382716049382716</v>
      </c>
      <c r="K145" s="73">
        <v>60.835643270935954</v>
      </c>
      <c r="P145">
        <v>6.5625000000000003E-2</v>
      </c>
      <c r="Q145" s="73">
        <v>52.674266586206905</v>
      </c>
      <c r="S145">
        <v>6.5454545454545446E-2</v>
      </c>
      <c r="T145">
        <v>75.020992820512816</v>
      </c>
    </row>
    <row r="146" spans="7:20" x14ac:dyDescent="0.2">
      <c r="G146" s="66">
        <v>0.30739299610894938</v>
      </c>
      <c r="H146" s="73">
        <v>70.075082151724146</v>
      </c>
      <c r="J146">
        <v>0.36175523349436395</v>
      </c>
      <c r="K146" s="73">
        <v>53.684373990147797</v>
      </c>
      <c r="P146">
        <v>0.15384615384615388</v>
      </c>
      <c r="Q146" s="73">
        <v>54.497089862068968</v>
      </c>
      <c r="S146">
        <v>0.41067296340023618</v>
      </c>
      <c r="T146">
        <v>75.889830592396095</v>
      </c>
    </row>
    <row r="147" spans="7:20" x14ac:dyDescent="0.2">
      <c r="G147" s="66">
        <v>0.31824950761396947</v>
      </c>
      <c r="H147" s="73">
        <v>59.659295337931034</v>
      </c>
      <c r="J147">
        <v>0.50240464344941949</v>
      </c>
      <c r="K147" s="73">
        <v>52.090349793103449</v>
      </c>
      <c r="P147">
        <v>8.4722222222222213E-2</v>
      </c>
      <c r="Q147" s="73">
        <v>52.384655172413794</v>
      </c>
      <c r="S147">
        <v>7.2188552188552177E-2</v>
      </c>
      <c r="T147">
        <v>79.135681803713524</v>
      </c>
    </row>
    <row r="148" spans="7:20" x14ac:dyDescent="0.2">
      <c r="G148" s="66">
        <v>0.17459194501996056</v>
      </c>
      <c r="H148" s="73">
        <v>57.32161539310345</v>
      </c>
      <c r="J148">
        <v>0.83713450292397673</v>
      </c>
      <c r="K148" s="73">
        <v>48.214277517241385</v>
      </c>
      <c r="P148">
        <v>4.6212121212121211E-2</v>
      </c>
      <c r="Q148" s="73">
        <v>51.193076379310348</v>
      </c>
      <c r="S148">
        <v>0.66190687361419065</v>
      </c>
      <c r="T148">
        <v>74.602861326259955</v>
      </c>
    </row>
    <row r="149" spans="7:20" x14ac:dyDescent="0.2">
      <c r="G149" s="66">
        <v>0.40157637433902021</v>
      </c>
      <c r="H149" s="73">
        <v>64.290594537931028</v>
      </c>
      <c r="J149">
        <v>0.31414141414141411</v>
      </c>
      <c r="K149" s="73">
        <v>51.010829517241376</v>
      </c>
      <c r="P149">
        <v>0.13234126984126987</v>
      </c>
      <c r="Q149" s="73">
        <v>55.158976551724137</v>
      </c>
      <c r="S149">
        <v>0.42442890442890441</v>
      </c>
      <c r="T149">
        <v>73.137141573828487</v>
      </c>
    </row>
    <row r="150" spans="7:20" x14ac:dyDescent="0.2">
      <c r="G150" s="66">
        <v>0.174628474989452</v>
      </c>
      <c r="H150" s="73">
        <v>62.03953390344828</v>
      </c>
      <c r="J150">
        <v>0.52990196078431373</v>
      </c>
      <c r="K150" s="73">
        <v>52.986355389162554</v>
      </c>
      <c r="P150">
        <v>3.2954545454545459E-2</v>
      </c>
      <c r="Q150" s="73">
        <v>48.42017362068966</v>
      </c>
      <c r="S150">
        <v>0.11700805523590337</v>
      </c>
      <c r="T150">
        <v>74.415077029177709</v>
      </c>
    </row>
    <row r="151" spans="7:20" x14ac:dyDescent="0.2">
      <c r="G151" s="66">
        <v>0.20622568093385221</v>
      </c>
      <c r="H151" s="73">
        <v>65.414582731034486</v>
      </c>
      <c r="J151">
        <v>0.19320987654320979</v>
      </c>
      <c r="K151" s="73">
        <v>54.495777339901473</v>
      </c>
      <c r="P151">
        <v>4.2537313432835823E-2</v>
      </c>
      <c r="Q151" s="73">
        <v>54.553192137931049</v>
      </c>
      <c r="S151">
        <v>0.15157894736842106</v>
      </c>
      <c r="T151">
        <v>69.250026737400532</v>
      </c>
    </row>
    <row r="152" spans="7:20" x14ac:dyDescent="0.2">
      <c r="G152" s="66">
        <v>5.3620575116257008E-2</v>
      </c>
      <c r="H152" s="73">
        <v>65.771454289655182</v>
      </c>
      <c r="J152">
        <v>0.61581196581196573</v>
      </c>
      <c r="K152" s="73">
        <v>53.195472000000002</v>
      </c>
      <c r="P152">
        <v>8.4514925373134306E-2</v>
      </c>
      <c r="Q152" s="73">
        <v>54.919555103448289</v>
      </c>
      <c r="S152">
        <v>0.2360839160839161</v>
      </c>
      <c r="T152">
        <v>70.073943660477454</v>
      </c>
    </row>
    <row r="153" spans="7:20" x14ac:dyDescent="0.2">
      <c r="G153" s="66">
        <v>7.782101167315178E-2</v>
      </c>
      <c r="H153" s="73">
        <v>65.897274262068962</v>
      </c>
      <c r="J153">
        <v>0.31487455197132613</v>
      </c>
      <c r="K153" s="73">
        <v>49.347705379310355</v>
      </c>
      <c r="S153">
        <v>0.40221343873517784</v>
      </c>
      <c r="T153">
        <v>65.309573474801056</v>
      </c>
    </row>
    <row r="154" spans="7:20" x14ac:dyDescent="0.2">
      <c r="G154" s="66">
        <v>0.14472810097750788</v>
      </c>
      <c r="H154" s="73">
        <v>62.277782068965529</v>
      </c>
      <c r="J154">
        <v>0.51419753086419762</v>
      </c>
      <c r="K154" s="73">
        <v>51.569603940886701</v>
      </c>
      <c r="S154">
        <v>1.0002424242424242</v>
      </c>
      <c r="T154">
        <v>64.714137931034486</v>
      </c>
    </row>
    <row r="155" spans="7:20" x14ac:dyDescent="0.2">
      <c r="G155" s="66">
        <v>1.8158236057068903E-3</v>
      </c>
      <c r="H155" s="73">
        <v>62.714543668965511</v>
      </c>
      <c r="J155">
        <v>0.2040740740740741</v>
      </c>
      <c r="K155" s="73">
        <v>57.762362482758626</v>
      </c>
      <c r="S155">
        <v>0.71272727272727276</v>
      </c>
      <c r="T155">
        <v>64.906411317418218</v>
      </c>
    </row>
    <row r="156" spans="7:20" x14ac:dyDescent="0.2">
      <c r="G156" s="66">
        <v>0.11353002019406004</v>
      </c>
      <c r="H156" s="73">
        <v>65.670041268965505</v>
      </c>
      <c r="J156">
        <v>0.61450617283950626</v>
      </c>
      <c r="K156" s="73">
        <v>53.477374581280792</v>
      </c>
      <c r="S156">
        <v>0.63657754010695189</v>
      </c>
      <c r="T156">
        <v>60.837302210433236</v>
      </c>
    </row>
    <row r="157" spans="7:20" x14ac:dyDescent="0.2">
      <c r="G157" s="66">
        <v>0.16731517509727628</v>
      </c>
      <c r="H157" s="73">
        <v>59.653100137931034</v>
      </c>
      <c r="J157">
        <v>0.23208955223880598</v>
      </c>
      <c r="K157" s="73">
        <v>51.237775448275876</v>
      </c>
      <c r="S157">
        <v>0.3878132678132678</v>
      </c>
      <c r="T157">
        <v>61.635872254641917</v>
      </c>
    </row>
    <row r="158" spans="7:20" x14ac:dyDescent="0.2">
      <c r="G158" s="66">
        <v>0.12609886150742183</v>
      </c>
      <c r="H158" s="73">
        <v>56.817761379310348</v>
      </c>
      <c r="J158">
        <v>0.46343283582089551</v>
      </c>
      <c r="K158" s="73">
        <v>46.231036256157637</v>
      </c>
      <c r="S158">
        <v>0.44412121212121208</v>
      </c>
      <c r="T158">
        <v>62.429101609195406</v>
      </c>
    </row>
    <row r="159" spans="7:20" x14ac:dyDescent="0.2">
      <c r="G159" s="66">
        <v>0.10311284046692604</v>
      </c>
      <c r="H159" s="73">
        <v>56.774842262068979</v>
      </c>
      <c r="J159">
        <v>0.87586520947176671</v>
      </c>
      <c r="K159" s="73">
        <v>50.743466009852227</v>
      </c>
      <c r="S159">
        <v>0.32969696969696966</v>
      </c>
      <c r="T159">
        <v>61.465526507515463</v>
      </c>
    </row>
    <row r="160" spans="7:20" x14ac:dyDescent="0.2">
      <c r="G160" s="66">
        <v>0.17509727626459148</v>
      </c>
      <c r="H160" s="73">
        <v>60.099381517241376</v>
      </c>
      <c r="J160">
        <v>0.39747474747474743</v>
      </c>
      <c r="K160" s="73">
        <v>51.179781280788184</v>
      </c>
      <c r="S160">
        <v>0.27151515151515149</v>
      </c>
      <c r="T160">
        <v>59.719942634836428</v>
      </c>
    </row>
    <row r="161" spans="7:20" x14ac:dyDescent="0.2">
      <c r="G161" s="66">
        <v>9.727626459143969E-2</v>
      </c>
      <c r="H161" s="73">
        <v>55.969980303448281</v>
      </c>
      <c r="J161">
        <v>0.61135265700483088</v>
      </c>
      <c r="K161" s="73">
        <v>54.704283586206891</v>
      </c>
      <c r="S161">
        <v>0.70918918918918916</v>
      </c>
      <c r="T161">
        <v>58.43679915119364</v>
      </c>
    </row>
    <row r="162" spans="7:20" x14ac:dyDescent="0.2">
      <c r="G162" s="66">
        <v>0.19479879820716151</v>
      </c>
      <c r="H162" s="73">
        <v>63.048790731034494</v>
      </c>
      <c r="J162">
        <v>0.13263888888888889</v>
      </c>
      <c r="K162" s="73">
        <v>51.088870344827583</v>
      </c>
      <c r="S162">
        <v>0.61506493506493509</v>
      </c>
      <c r="T162">
        <v>55.464106242263483</v>
      </c>
    </row>
    <row r="163" spans="7:20" x14ac:dyDescent="0.2">
      <c r="G163" s="66">
        <v>0.21999401376833286</v>
      </c>
      <c r="H163" s="73">
        <v>63.14477627586205</v>
      </c>
      <c r="J163">
        <v>0.30079365079365078</v>
      </c>
      <c r="K163" s="73">
        <v>47.910864354679802</v>
      </c>
      <c r="S163">
        <v>0.92606060606060592</v>
      </c>
      <c r="T163">
        <v>54.120738779840842</v>
      </c>
    </row>
    <row r="164" spans="7:20" x14ac:dyDescent="0.2">
      <c r="G164" s="66">
        <v>2.7436895141175331E-2</v>
      </c>
      <c r="H164" s="73">
        <v>57.947016827586204</v>
      </c>
      <c r="J164">
        <v>0.24259259259259253</v>
      </c>
      <c r="K164" s="73">
        <v>58.673989596059116</v>
      </c>
      <c r="S164">
        <v>0.15136363636363634</v>
      </c>
      <c r="T164">
        <v>81.182313793103447</v>
      </c>
    </row>
    <row r="165" spans="7:20" x14ac:dyDescent="0.2">
      <c r="G165" s="66">
        <v>0.19239083441418073</v>
      </c>
      <c r="H165" s="73">
        <v>60.490086344827567</v>
      </c>
      <c r="J165">
        <v>0.36771771771771772</v>
      </c>
      <c r="K165" s="73">
        <v>62.56497765517242</v>
      </c>
      <c r="S165">
        <v>0.15838383838383838</v>
      </c>
      <c r="T165">
        <v>83.742343793103444</v>
      </c>
    </row>
    <row r="166" spans="7:20" x14ac:dyDescent="0.2">
      <c r="G166" s="66">
        <v>3.891050583657589E-2</v>
      </c>
      <c r="H166" s="73">
        <v>55.668838841379319</v>
      </c>
      <c r="J166">
        <v>0.2665884194053208</v>
      </c>
      <c r="K166" s="73">
        <v>54.085354876847298</v>
      </c>
      <c r="S166">
        <v>0.14377622377622382</v>
      </c>
      <c r="T166">
        <v>76.198289655172402</v>
      </c>
    </row>
    <row r="167" spans="7:20" x14ac:dyDescent="0.2">
      <c r="G167" s="66">
        <v>5.2379527087698302E-2</v>
      </c>
      <c r="H167" s="73">
        <v>55.668838841379319</v>
      </c>
      <c r="J167">
        <v>0.43240740740740741</v>
      </c>
      <c r="K167" s="73">
        <v>55.002809064039404</v>
      </c>
      <c r="S167">
        <v>0.1836363636363636</v>
      </c>
      <c r="T167">
        <v>80.76408620689655</v>
      </c>
    </row>
    <row r="168" spans="7:20" x14ac:dyDescent="0.2">
      <c r="G168" s="66">
        <v>0.30589283202850309</v>
      </c>
      <c r="H168" s="73">
        <v>61.273612248275867</v>
      </c>
      <c r="J168">
        <v>6.6666666666666707E-2</v>
      </c>
      <c r="K168" s="73">
        <v>53.178105221674876</v>
      </c>
      <c r="S168">
        <v>0.61610389610389604</v>
      </c>
      <c r="T168">
        <v>78.0814024137931</v>
      </c>
    </row>
    <row r="169" spans="7:20" x14ac:dyDescent="0.2">
      <c r="G169" s="66">
        <v>0.26745112746706673</v>
      </c>
      <c r="H169" s="73">
        <v>61.150696275862067</v>
      </c>
      <c r="J169">
        <v>0.55140845070422528</v>
      </c>
      <c r="K169" s="73">
        <v>51.627378758620679</v>
      </c>
      <c r="S169">
        <v>4.6545454545454563E-2</v>
      </c>
      <c r="T169">
        <v>78.567826206896555</v>
      </c>
    </row>
    <row r="170" spans="7:20" x14ac:dyDescent="0.2">
      <c r="G170" s="66">
        <v>7.7117809760442621E-2</v>
      </c>
      <c r="H170" s="73">
        <v>58.637287613793099</v>
      </c>
      <c r="J170">
        <v>0.46851851851851845</v>
      </c>
      <c r="K170" s="73">
        <v>61.228536827586218</v>
      </c>
      <c r="S170">
        <v>0.38713286713286715</v>
      </c>
      <c r="T170">
        <v>76.685475862068969</v>
      </c>
    </row>
    <row r="171" spans="7:20" x14ac:dyDescent="0.2">
      <c r="G171">
        <v>0.14396887159533076</v>
      </c>
      <c r="H171" s="73">
        <v>61.895815944827589</v>
      </c>
      <c r="J171">
        <v>0.38082942097026612</v>
      </c>
      <c r="K171" s="73">
        <v>61.785842561576352</v>
      </c>
      <c r="S171">
        <v>0.36848484848484836</v>
      </c>
      <c r="T171">
        <v>75.631232068965517</v>
      </c>
    </row>
    <row r="172" spans="7:20" x14ac:dyDescent="0.2">
      <c r="G172">
        <v>0.20261934136851092</v>
      </c>
      <c r="H172" s="73">
        <v>62.741834593103462</v>
      </c>
      <c r="J172">
        <v>0.20952380952380956</v>
      </c>
      <c r="K172" s="73">
        <v>49.88127842364532</v>
      </c>
      <c r="S172">
        <v>0.42531286894923265</v>
      </c>
      <c r="T172">
        <v>75.685841379310361</v>
      </c>
    </row>
    <row r="173" spans="7:20" x14ac:dyDescent="0.2">
      <c r="G173">
        <v>0.10159965412883704</v>
      </c>
      <c r="H173" s="73">
        <v>58.378744827586203</v>
      </c>
      <c r="J173">
        <v>0.11527777777777777</v>
      </c>
      <c r="K173" s="73">
        <v>46.754247408866988</v>
      </c>
      <c r="S173">
        <v>0.1103187721369539</v>
      </c>
      <c r="T173">
        <v>72.512455172413794</v>
      </c>
    </row>
    <row r="174" spans="7:20" x14ac:dyDescent="0.2">
      <c r="G174">
        <v>0.12557481429076758</v>
      </c>
      <c r="H174" s="73">
        <v>59.416961544827593</v>
      </c>
      <c r="J174">
        <v>4.8922056384742719E-3</v>
      </c>
      <c r="K174" s="73">
        <v>55.391344236453207</v>
      </c>
      <c r="S174">
        <v>0.22082644628099179</v>
      </c>
      <c r="T174">
        <v>69.601487241379303</v>
      </c>
    </row>
    <row r="175" spans="7:20" x14ac:dyDescent="0.2">
      <c r="G175">
        <v>3.657587548638136E-2</v>
      </c>
      <c r="H175" s="73">
        <v>55.472448331034478</v>
      </c>
      <c r="J175">
        <v>3.5620915032679737E-2</v>
      </c>
      <c r="K175" s="73">
        <v>60.338844689655168</v>
      </c>
      <c r="S175">
        <v>0.14857142857142852</v>
      </c>
      <c r="T175">
        <v>74.611239999999995</v>
      </c>
    </row>
    <row r="176" spans="7:20" x14ac:dyDescent="0.2">
      <c r="G176">
        <v>0.1893461938948868</v>
      </c>
      <c r="H176" s="73">
        <v>56.946799117241362</v>
      </c>
      <c r="J176">
        <v>0.17738654147104849</v>
      </c>
      <c r="K176" s="73">
        <v>49.947007054187196</v>
      </c>
      <c r="S176">
        <v>0.22195627157652467</v>
      </c>
      <c r="T176">
        <v>67.988204482758618</v>
      </c>
    </row>
    <row r="177" spans="7:20" x14ac:dyDescent="0.2">
      <c r="G177">
        <v>0.11673151750972766</v>
      </c>
      <c r="H177" s="73">
        <v>56.203108082758618</v>
      </c>
      <c r="J177">
        <v>0.42777777777777792</v>
      </c>
      <c r="K177" s="73">
        <v>52.510275822660091</v>
      </c>
      <c r="S177">
        <v>0.61506493506493509</v>
      </c>
      <c r="T177">
        <v>70.257022758620693</v>
      </c>
    </row>
    <row r="178" spans="7:20" x14ac:dyDescent="0.2">
      <c r="G178">
        <v>0.28210116731517509</v>
      </c>
      <c r="H178" s="73">
        <v>55.994307144827573</v>
      </c>
      <c r="J178">
        <v>4.1236306729264462E-2</v>
      </c>
      <c r="K178" s="73">
        <v>50.258641064039423</v>
      </c>
      <c r="S178">
        <v>0.47215311004784688</v>
      </c>
      <c r="T178">
        <v>65.5655</v>
      </c>
    </row>
    <row r="179" spans="7:20" x14ac:dyDescent="0.2">
      <c r="G179">
        <v>5.4042369217466524E-2</v>
      </c>
      <c r="H179" s="73">
        <v>57.333171310344824</v>
      </c>
      <c r="J179">
        <v>0.11632996632996633</v>
      </c>
      <c r="K179" s="73">
        <v>47.099003231527099</v>
      </c>
      <c r="S179">
        <v>0.50323494687131054</v>
      </c>
      <c r="T179">
        <v>66.018870689655159</v>
      </c>
    </row>
    <row r="180" spans="7:20" x14ac:dyDescent="0.2">
      <c r="G180">
        <v>9.1717620900500299E-2</v>
      </c>
      <c r="H180" s="73">
        <v>60.358298151724142</v>
      </c>
      <c r="J180">
        <v>0.53253968253968265</v>
      </c>
      <c r="K180" s="73">
        <v>46.256285320197044</v>
      </c>
      <c r="S180">
        <v>0.71515151515151509</v>
      </c>
      <c r="T180">
        <v>60.115678965517233</v>
      </c>
    </row>
    <row r="181" spans="7:20" x14ac:dyDescent="0.2">
      <c r="G181">
        <v>0.13717184652514408</v>
      </c>
      <c r="H181" s="73">
        <v>67.715672275862048</v>
      </c>
      <c r="J181">
        <v>0.51192810457516336</v>
      </c>
      <c r="K181" s="73">
        <v>48.361947586206902</v>
      </c>
      <c r="S181">
        <v>0.35636363636363638</v>
      </c>
      <c r="T181">
        <v>62.121077586206901</v>
      </c>
    </row>
    <row r="182" spans="7:20" x14ac:dyDescent="0.2">
      <c r="G182">
        <v>0.12772796481136864</v>
      </c>
      <c r="H182" s="73">
        <v>83.112747034482751</v>
      </c>
      <c r="J182">
        <v>3.1426202321724682E-2</v>
      </c>
      <c r="K182" s="73">
        <v>51.051547507389159</v>
      </c>
      <c r="S182">
        <v>0.7504668304668306</v>
      </c>
      <c r="T182" s="73">
        <v>60.988999310344816</v>
      </c>
    </row>
    <row r="183" spans="7:20" x14ac:dyDescent="0.2">
      <c r="G183">
        <v>8.3935519733185124E-2</v>
      </c>
      <c r="H183" s="73">
        <v>60.450064551724154</v>
      </c>
      <c r="J183">
        <v>0.24145299145299151</v>
      </c>
      <c r="K183" s="73">
        <v>52.35439921182266</v>
      </c>
      <c r="S183">
        <v>0.35681257014590345</v>
      </c>
      <c r="T183" s="73">
        <v>79.565640000000002</v>
      </c>
    </row>
    <row r="184" spans="7:20" x14ac:dyDescent="0.2">
      <c r="G184">
        <v>0.10350194552529188</v>
      </c>
      <c r="H184" s="73">
        <v>65.830755972413797</v>
      </c>
      <c r="J184">
        <v>0.28063063063063065</v>
      </c>
      <c r="K184" s="73">
        <v>59.039044807881766</v>
      </c>
      <c r="S184">
        <v>0.1708630609896433</v>
      </c>
      <c r="T184" s="73">
        <v>76.722397931034479</v>
      </c>
    </row>
    <row r="185" spans="7:20" x14ac:dyDescent="0.2">
      <c r="G185">
        <v>7.782101167315178E-2</v>
      </c>
      <c r="H185" s="73">
        <v>53.962889048275862</v>
      </c>
      <c r="J185">
        <v>0.32310789049919486</v>
      </c>
      <c r="K185" s="73">
        <v>47.541503211822651</v>
      </c>
      <c r="S185">
        <v>0.58293706293706293</v>
      </c>
      <c r="T185" s="73">
        <v>72.584979310344821</v>
      </c>
    </row>
    <row r="186" spans="7:20" x14ac:dyDescent="0.2">
      <c r="G186">
        <v>5.5903068512042575E-2</v>
      </c>
      <c r="H186" s="73">
        <v>53.477573903448281</v>
      </c>
      <c r="J186">
        <v>0.83119658119658113</v>
      </c>
      <c r="K186" s="73">
        <v>54.501537655172427</v>
      </c>
      <c r="S186">
        <v>0.25363636363636366</v>
      </c>
      <c r="T186" s="73">
        <v>90.862655172413781</v>
      </c>
    </row>
    <row r="187" spans="7:20" x14ac:dyDescent="0.2">
      <c r="G187">
        <v>5.0977688026400056E-2</v>
      </c>
      <c r="H187" s="73">
        <v>58.06347056551725</v>
      </c>
      <c r="J187">
        <v>0.2398692810457517</v>
      </c>
      <c r="K187" s="73">
        <v>49.673754482758618</v>
      </c>
      <c r="S187">
        <v>0.12839160839160846</v>
      </c>
      <c r="T187" s="73">
        <v>80.155406896551725</v>
      </c>
    </row>
    <row r="188" spans="7:20" x14ac:dyDescent="0.2">
      <c r="G188">
        <v>0.37651636530098415</v>
      </c>
      <c r="H188" s="73">
        <v>59.171183006896555</v>
      </c>
      <c r="J188">
        <v>0.36594982078853039</v>
      </c>
      <c r="K188" s="73">
        <v>47.603011743842366</v>
      </c>
      <c r="S188">
        <v>0.66285714285714292</v>
      </c>
      <c r="T188" s="73">
        <v>80.633941034482774</v>
      </c>
    </row>
    <row r="189" spans="7:20" x14ac:dyDescent="0.2">
      <c r="G189" s="115">
        <v>6.6850000000000007E-2</v>
      </c>
      <c r="H189" s="73">
        <v>64.788874206896537</v>
      </c>
      <c r="J189">
        <v>0.58137254901960778</v>
      </c>
      <c r="K189" s="73">
        <v>44.883036650246297</v>
      </c>
      <c r="S189">
        <v>0.18518847006651884</v>
      </c>
      <c r="T189" s="73">
        <v>79.972875172413808</v>
      </c>
    </row>
    <row r="190" spans="7:20" x14ac:dyDescent="0.2">
      <c r="G190" s="115">
        <v>7.2599999999999998E-2</v>
      </c>
      <c r="H190" s="73">
        <v>60.536116413793103</v>
      </c>
      <c r="J190">
        <v>0.35261437908496734</v>
      </c>
      <c r="K190" s="73">
        <v>49.121369812807885</v>
      </c>
      <c r="S190">
        <v>9.491369390103567E-2</v>
      </c>
      <c r="T190" s="73">
        <v>75.842856896551737</v>
      </c>
    </row>
    <row r="191" spans="7:20" x14ac:dyDescent="0.2">
      <c r="G191" s="115">
        <v>1.354E-2</v>
      </c>
      <c r="H191" s="73">
        <v>59.465481710344811</v>
      </c>
      <c r="J191">
        <v>7.1874999999999994E-2</v>
      </c>
      <c r="K191" s="73">
        <v>51.362294581280786</v>
      </c>
      <c r="S191">
        <v>0.47090909090909089</v>
      </c>
      <c r="T191" s="73">
        <v>77.506341379310328</v>
      </c>
    </row>
    <row r="192" spans="7:20" x14ac:dyDescent="0.2">
      <c r="G192" s="115">
        <v>8.7919999999999998E-2</v>
      </c>
      <c r="H192" s="73">
        <v>57.143510068965519</v>
      </c>
      <c r="J192">
        <v>0.34365079365079376</v>
      </c>
      <c r="K192" s="73">
        <v>55.102570285714279</v>
      </c>
      <c r="S192">
        <v>0.21856459330143538</v>
      </c>
      <c r="T192" s="73">
        <v>72.150612068965529</v>
      </c>
    </row>
    <row r="193" spans="7:20" x14ac:dyDescent="0.2">
      <c r="G193" s="115">
        <v>0.19874</v>
      </c>
      <c r="H193" s="73">
        <v>58.508002868965519</v>
      </c>
      <c r="J193">
        <v>0.24259259259259253</v>
      </c>
      <c r="K193" s="73">
        <v>52.466553694581286</v>
      </c>
      <c r="S193">
        <v>0.24494172494172492</v>
      </c>
      <c r="T193" s="73">
        <v>79.470031034482787</v>
      </c>
    </row>
    <row r="194" spans="7:20" x14ac:dyDescent="0.2">
      <c r="G194" s="115">
        <v>8.3309999999999995E-2</v>
      </c>
      <c r="H194" s="73">
        <v>55.145778372413808</v>
      </c>
      <c r="J194">
        <v>0.30972222222222223</v>
      </c>
      <c r="K194" s="73">
        <v>48.747645517241374</v>
      </c>
      <c r="S194">
        <v>6.8181818181818163E-2</v>
      </c>
      <c r="T194" s="73">
        <v>74.564569655172406</v>
      </c>
    </row>
    <row r="195" spans="7:20" x14ac:dyDescent="0.2">
      <c r="G195" s="115">
        <v>5.6869999999999997E-2</v>
      </c>
      <c r="H195" s="73">
        <v>60.425417268965518</v>
      </c>
      <c r="J195">
        <v>5.5228758169934597E-2</v>
      </c>
      <c r="K195" s="73">
        <v>55.518261911330043</v>
      </c>
      <c r="S195">
        <v>0.39603305785123966</v>
      </c>
      <c r="T195" s="73">
        <v>79.6525172413793</v>
      </c>
    </row>
    <row r="196" spans="7:20" x14ac:dyDescent="0.2">
      <c r="G196" s="115">
        <v>4.8759999999999998E-2</v>
      </c>
      <c r="H196" s="73">
        <v>61.486031503448281</v>
      </c>
      <c r="J196">
        <v>0.45837359098228675</v>
      </c>
      <c r="K196" s="73">
        <v>45.306691625615755</v>
      </c>
      <c r="S196">
        <v>0.14705099778270514</v>
      </c>
      <c r="T196" s="73">
        <v>73.747489655172402</v>
      </c>
    </row>
    <row r="197" spans="7:20" x14ac:dyDescent="0.2">
      <c r="G197" s="115">
        <v>6.1769999999999999E-2</v>
      </c>
      <c r="H197" s="73">
        <v>65.835802924137923</v>
      </c>
      <c r="J197">
        <v>7.1874999999999994E-2</v>
      </c>
      <c r="K197" s="73">
        <v>45.520605320197049</v>
      </c>
      <c r="S197">
        <v>0.73212121212121239</v>
      </c>
      <c r="T197" s="73">
        <v>77.546692413793124</v>
      </c>
    </row>
    <row r="198" spans="7:20" x14ac:dyDescent="0.2">
      <c r="G198" s="115">
        <v>7.782E-2</v>
      </c>
      <c r="H198" s="73">
        <v>65.658518731034491</v>
      </c>
      <c r="J198">
        <v>0.23652094717668493</v>
      </c>
      <c r="K198" s="73">
        <v>43.089780886699508</v>
      </c>
      <c r="S198">
        <v>0.36695051783659377</v>
      </c>
      <c r="T198" s="73">
        <v>72.085594482758609</v>
      </c>
    </row>
    <row r="199" spans="7:20" x14ac:dyDescent="0.2">
      <c r="G199" s="115">
        <v>3.6200000000000003E-2</v>
      </c>
      <c r="H199" s="73">
        <v>65.351128662068973</v>
      </c>
      <c r="J199">
        <v>0.16111111111111112</v>
      </c>
      <c r="K199" s="73">
        <v>44.94207511330049</v>
      </c>
      <c r="S199">
        <v>0.57547785547785546</v>
      </c>
      <c r="T199" s="73">
        <v>75.572867586206911</v>
      </c>
    </row>
    <row r="200" spans="7:20" x14ac:dyDescent="0.2">
      <c r="G200" s="115">
        <v>7.2470000000000007E-2</v>
      </c>
      <c r="H200" s="73">
        <v>60.109675696551719</v>
      </c>
      <c r="J200">
        <v>0.45265339966832496</v>
      </c>
      <c r="K200" s="73">
        <v>46.148460610837432</v>
      </c>
      <c r="S200">
        <v>0.51808612440191382</v>
      </c>
      <c r="T200" s="73">
        <v>68.193764137931026</v>
      </c>
    </row>
    <row r="201" spans="7:20" x14ac:dyDescent="0.2">
      <c r="G201" s="115">
        <v>6.1359999999999998E-2</v>
      </c>
      <c r="H201" s="73">
        <v>56.775015834482751</v>
      </c>
      <c r="J201">
        <v>0.28247863247863253</v>
      </c>
      <c r="K201" s="73">
        <v>43.890798502463056</v>
      </c>
      <c r="S201">
        <v>0.10787878787878789</v>
      </c>
      <c r="T201" s="73">
        <v>63.812441379310357</v>
      </c>
    </row>
    <row r="202" spans="7:20" x14ac:dyDescent="0.2">
      <c r="J202">
        <v>8.5054773082942084E-2</v>
      </c>
      <c r="K202" s="73">
        <v>55.69339838423646</v>
      </c>
      <c r="S202">
        <v>0.23245791245791245</v>
      </c>
      <c r="T202" s="73">
        <v>80.182800689655167</v>
      </c>
    </row>
    <row r="203" spans="7:20" x14ac:dyDescent="0.2">
      <c r="J203">
        <v>0.47437275985663074</v>
      </c>
      <c r="K203" s="73">
        <v>56.04469655172413</v>
      </c>
      <c r="S203">
        <v>0.67598086124401902</v>
      </c>
      <c r="T203" s="73">
        <v>85.055337931034472</v>
      </c>
    </row>
    <row r="204" spans="7:20" x14ac:dyDescent="0.2">
      <c r="J204">
        <v>0.34682539682539687</v>
      </c>
      <c r="K204" s="73">
        <v>51.171627192118223</v>
      </c>
      <c r="S204">
        <v>0.31402241594022412</v>
      </c>
      <c r="T204" s="73">
        <v>79.65242620689655</v>
      </c>
    </row>
    <row r="205" spans="7:20" x14ac:dyDescent="0.2">
      <c r="J205">
        <v>0.27477231329690338</v>
      </c>
      <c r="K205" s="73">
        <v>52.47428815763547</v>
      </c>
      <c r="S205">
        <v>3.9865319865319868E-2</v>
      </c>
      <c r="T205" s="73">
        <v>82.792554482758618</v>
      </c>
    </row>
    <row r="206" spans="7:20" x14ac:dyDescent="0.2">
      <c r="J206">
        <v>0.50714285714285701</v>
      </c>
      <c r="K206" s="73">
        <v>48.027839763546801</v>
      </c>
      <c r="S206">
        <v>0.52</v>
      </c>
      <c r="T206" s="73">
        <v>79.904208620689658</v>
      </c>
    </row>
    <row r="207" spans="7:20" x14ac:dyDescent="0.2">
      <c r="J207">
        <v>0.49722222222222223</v>
      </c>
      <c r="K207" s="73">
        <v>47.945583605911331</v>
      </c>
      <c r="S207">
        <v>0.11787485242030696</v>
      </c>
      <c r="T207" s="73">
        <v>86.835608275862072</v>
      </c>
    </row>
    <row r="208" spans="7:20" x14ac:dyDescent="0.2">
      <c r="J208">
        <v>9.888888888888886E-2</v>
      </c>
      <c r="K208" s="73">
        <v>46.762267980295569</v>
      </c>
      <c r="S208">
        <v>0.2404848484848485</v>
      </c>
      <c r="T208">
        <v>79.201206206896558</v>
      </c>
    </row>
    <row r="209" spans="10:20" x14ac:dyDescent="0.2">
      <c r="J209">
        <v>0.23457711442786072</v>
      </c>
      <c r="K209" s="73">
        <v>49.454500098522168</v>
      </c>
      <c r="S209">
        <v>0.16114832535885168</v>
      </c>
      <c r="T209">
        <v>82.076242068965513</v>
      </c>
    </row>
    <row r="210" spans="10:20" x14ac:dyDescent="0.2">
      <c r="J210">
        <v>6.0746812386156639E-2</v>
      </c>
      <c r="K210" s="73">
        <v>51.484515310344825</v>
      </c>
      <c r="S210">
        <v>0.19272727272727275</v>
      </c>
      <c r="T210">
        <v>77.628418620689658</v>
      </c>
    </row>
    <row r="211" spans="10:20" x14ac:dyDescent="0.2">
      <c r="J211">
        <v>0.32562724014336913</v>
      </c>
      <c r="K211" s="73">
        <v>55.128410640394094</v>
      </c>
      <c r="S211">
        <v>0.16757160647571606</v>
      </c>
      <c r="T211">
        <v>75.43102068965517</v>
      </c>
    </row>
    <row r="212" spans="10:20" x14ac:dyDescent="0.2">
      <c r="J212">
        <v>0.20197132616487454</v>
      </c>
      <c r="K212" s="73">
        <v>55.154222384236441</v>
      </c>
      <c r="S212">
        <v>3.1961722488038274E-2</v>
      </c>
      <c r="T212">
        <v>81.587948275862061</v>
      </c>
    </row>
    <row r="213" spans="10:20" x14ac:dyDescent="0.2">
      <c r="J213">
        <v>0.21790123456790117</v>
      </c>
      <c r="K213" s="73">
        <v>50.264139113300494</v>
      </c>
      <c r="S213">
        <v>0</v>
      </c>
      <c r="T213">
        <v>78.26183655172413</v>
      </c>
    </row>
    <row r="214" spans="10:20" x14ac:dyDescent="0.2">
      <c r="J214">
        <v>0.31211293260473588</v>
      </c>
      <c r="K214" s="73">
        <v>54.21654510344829</v>
      </c>
      <c r="S214">
        <v>6.6437346437346459E-2</v>
      </c>
      <c r="T214">
        <v>80.008788275862074</v>
      </c>
    </row>
    <row r="215" spans="10:20" x14ac:dyDescent="0.2">
      <c r="J215">
        <v>0.23585858585858593</v>
      </c>
      <c r="K215" s="73">
        <v>46.377480827586204</v>
      </c>
      <c r="S215">
        <v>6.2963885429638822E-2</v>
      </c>
      <c r="T215">
        <v>75.288248275862074</v>
      </c>
    </row>
    <row r="216" spans="10:20" x14ac:dyDescent="0.2">
      <c r="J216">
        <v>0.37222222222222229</v>
      </c>
      <c r="K216" s="73">
        <v>45.720576000000008</v>
      </c>
      <c r="S216">
        <v>9.5119617224880396E-2</v>
      </c>
      <c r="T216">
        <v>79.105513793103455</v>
      </c>
    </row>
    <row r="217" spans="10:20" x14ac:dyDescent="0.2">
      <c r="J217">
        <v>0.14042145593869731</v>
      </c>
      <c r="K217" s="73">
        <v>43.30720894581281</v>
      </c>
      <c r="S217">
        <v>8.5967365967365969E-2</v>
      </c>
      <c r="T217">
        <v>82.182695517241385</v>
      </c>
    </row>
    <row r="218" spans="10:20" x14ac:dyDescent="0.2">
      <c r="J218">
        <v>0.14597423510466995</v>
      </c>
      <c r="K218" s="73">
        <v>44.236407881773403</v>
      </c>
      <c r="S218">
        <v>6.6437346437346459E-2</v>
      </c>
      <c r="T218">
        <v>80.26055172413794</v>
      </c>
    </row>
    <row r="219" spans="10:20" x14ac:dyDescent="0.2">
      <c r="J219">
        <v>0.45225988700564967</v>
      </c>
      <c r="K219" s="73">
        <v>49.240147704433504</v>
      </c>
      <c r="S219">
        <v>0.25163636363636355</v>
      </c>
      <c r="T219">
        <v>79.21820689655172</v>
      </c>
    </row>
    <row r="220" spans="10:20" x14ac:dyDescent="0.2">
      <c r="J220">
        <v>0.32702448210922791</v>
      </c>
      <c r="K220" s="73">
        <v>52.48193678817735</v>
      </c>
      <c r="S220">
        <v>6.2963885429638836E-2</v>
      </c>
      <c r="T220">
        <v>78.758554827586224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2018-revised</vt:lpstr>
      <vt:lpstr>2019-revised</vt:lpstr>
      <vt:lpstr>2020-revised</vt:lpstr>
      <vt:lpstr>Sheet3</vt:lpstr>
      <vt:lpstr>Sheet2</vt:lpstr>
      <vt:lpstr>2019</vt:lpstr>
      <vt:lpstr>2020</vt:lpstr>
      <vt:lpstr>2021</vt:lpstr>
      <vt:lpstr>2022</vt:lpstr>
      <vt:lpstr>Sheet1</vt:lpstr>
      <vt:lpstr>Sheet4</vt:lpstr>
      <vt:lpstr>sevyield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Daren Mueller</dc:creator>
  <cp:lastModifiedBy>Microsoft Office User</cp:lastModifiedBy>
  <dcterms:created xsi:type="dcterms:W3CDTF">2015-03-17T02:05:57Z</dcterms:created>
  <dcterms:modified xsi:type="dcterms:W3CDTF">2023-05-23T20:25:58Z</dcterms:modified>
</cp:coreProperties>
</file>